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42.xml" ContentType="application/vnd.openxmlformats-officedocument.spreadsheetml.pivotTable+xml"/>
  <Override PartName="/xl/drawings/drawing9.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43.xml" ContentType="application/vnd.openxmlformats-officedocument.spreadsheetml.pivotTable+xml"/>
  <Override PartName="/xl/drawings/drawing10.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44.xml" ContentType="application/vnd.openxmlformats-officedocument.spreadsheetml.pivotTable+xml"/>
  <Override PartName="/xl/drawings/drawing11.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Administrator\Documents\UiPath\f006_2020_capex_transmision\"/>
    </mc:Choice>
  </mc:AlternateContent>
  <bookViews>
    <workbookView xWindow="-105" yWindow="-105" windowWidth="23250" windowHeight="12570" firstSheet="6" activeTab="17"/>
  </bookViews>
  <sheets>
    <sheet name="Marcia" sheetId="2" state="hidden" r:id="rId1"/>
    <sheet name="Diferencias Octubre" sheetId="4" state="hidden" r:id="rId2"/>
    <sheet name="Tablas Panel" sheetId="19" state="hidden" r:id="rId3"/>
    <sheet name="11+1" sheetId="21" state="hidden" r:id="rId4"/>
    <sheet name="Resumen x Resp" sheetId="22" state="hidden" r:id="rId5"/>
    <sheet name="Resumen x Mes 2019" sheetId="24" state="hidden" r:id="rId6"/>
    <sheet name="Budget 2020 TD" sheetId="26" r:id="rId7"/>
    <sheet name="Budget 2020" sheetId="39" r:id="rId8"/>
    <sheet name="Diferencias Noviembre" sheetId="27" state="hidden" r:id="rId9"/>
    <sheet name="Gráficos" sheetId="28" state="hidden" r:id="rId10"/>
    <sheet name="Faltante" sheetId="31" state="hidden" r:id="rId11"/>
    <sheet name="Subgerencia de Proyectos" sheetId="33" state="hidden" r:id="rId12"/>
    <sheet name="SCADA" sheetId="34" state="hidden" r:id="rId13"/>
    <sheet name="G. Zona Sur" sheetId="35" state="hidden" r:id="rId14"/>
    <sheet name="G. Zona Norte" sheetId="36" state="hidden" r:id="rId15"/>
    <sheet name="Resumen Budget 2020" sheetId="41" r:id="rId16"/>
    <sheet name="Status B" sheetId="44" r:id="rId17"/>
    <sheet name="Detalle" sheetId="1" r:id="rId18"/>
    <sheet name="Reales" sheetId="25" state="hidden" r:id="rId19"/>
    <sheet name="Auditoria" sheetId="18" state="hidden" r:id="rId20"/>
    <sheet name="Alimento Capex" sheetId="9" state="hidden" r:id="rId21"/>
    <sheet name="Capex" sheetId="14" state="hidden" r:id="rId22"/>
    <sheet name="Físicos" sheetId="17" state="hidden" r:id="rId23"/>
    <sheet name="T13" sheetId="15" state="hidden" r:id="rId24"/>
    <sheet name="Panel" sheetId="3" state="hidden" r:id="rId25"/>
  </sheets>
  <externalReferences>
    <externalReference r:id="rId26"/>
  </externalReferences>
  <definedNames>
    <definedName name="_xlnm._FilterDatabase" localSheetId="3" hidden="1">'11+1'!$A$3:$DA$175</definedName>
    <definedName name="_xlnm._FilterDatabase" localSheetId="20" hidden="1">'Alimento Capex'!$A$3:$I$63</definedName>
    <definedName name="_xlnm._FilterDatabase" localSheetId="7" hidden="1">'Budget 2020'!$A$3:$BY$178</definedName>
    <definedName name="_xlnm._FilterDatabase" localSheetId="17" hidden="1">Detalle!$A$4:$KS$179</definedName>
  </definedNames>
  <calcPr calcId="152511"/>
  <pivotCaches>
    <pivotCache cacheId="0" r:id="rId27"/>
    <pivotCache cacheId="1" r:id="rId28"/>
    <pivotCache cacheId="2" r:id="rId29"/>
    <pivotCache cacheId="3" r:id="rId30"/>
    <pivotCache cacheId="4" r:id="rId31"/>
    <pivotCache cacheId="5" r:id="rId32"/>
    <pivotCache cacheId="6" r:id="rId33"/>
    <pivotCache cacheId="7"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B5" i="1" l="1"/>
  <c r="CS5" i="1" l="1"/>
  <c r="AA18" i="41" l="1"/>
  <c r="AB18" i="41"/>
  <c r="AC18" i="41"/>
  <c r="Z18" i="41"/>
  <c r="AA17" i="41"/>
  <c r="AB17" i="41"/>
  <c r="AC17" i="41"/>
  <c r="Z17" i="41"/>
  <c r="AA16" i="41"/>
  <c r="AB16" i="41"/>
  <c r="AC16" i="41"/>
  <c r="Z16" i="41"/>
  <c r="AA15" i="41"/>
  <c r="AB15" i="41"/>
  <c r="AC15" i="41"/>
  <c r="Z15" i="41"/>
  <c r="AA14" i="41"/>
  <c r="AB14" i="41"/>
  <c r="AC14" i="41"/>
  <c r="Z14" i="41"/>
  <c r="AA13" i="41"/>
  <c r="AB13" i="41"/>
  <c r="AC13" i="41"/>
  <c r="Z13" i="41"/>
  <c r="AA12" i="41"/>
  <c r="AB12" i="41"/>
  <c r="AC12" i="41"/>
  <c r="Z12" i="41"/>
  <c r="AA11" i="41"/>
  <c r="AB11" i="41"/>
  <c r="AC11" i="41"/>
  <c r="Z11" i="41"/>
  <c r="U18" i="41" l="1"/>
  <c r="V18" i="41"/>
  <c r="W18" i="41"/>
  <c r="T18" i="41"/>
  <c r="U17" i="41"/>
  <c r="V17" i="41"/>
  <c r="W17" i="41"/>
  <c r="T17" i="41"/>
  <c r="U16" i="41"/>
  <c r="V16" i="41"/>
  <c r="W16" i="41"/>
  <c r="T16" i="41"/>
  <c r="U15" i="41"/>
  <c r="V15" i="41"/>
  <c r="W15" i="41"/>
  <c r="T15" i="41"/>
  <c r="U14" i="41"/>
  <c r="V14" i="41"/>
  <c r="W14" i="41"/>
  <c r="T14" i="41"/>
  <c r="U13" i="41"/>
  <c r="V13" i="41"/>
  <c r="W13" i="41"/>
  <c r="T13" i="41"/>
  <c r="U12" i="41"/>
  <c r="V12" i="41"/>
  <c r="W12" i="41"/>
  <c r="T12" i="41"/>
  <c r="U11" i="41"/>
  <c r="V11" i="41"/>
  <c r="W11" i="41"/>
  <c r="T11" i="41"/>
  <c r="O18" i="41"/>
  <c r="P18" i="41"/>
  <c r="Q18" i="41"/>
  <c r="N18" i="41"/>
  <c r="O17" i="41"/>
  <c r="P17" i="41"/>
  <c r="Q17" i="41"/>
  <c r="N17" i="41"/>
  <c r="O16" i="41"/>
  <c r="P16" i="41"/>
  <c r="Q16" i="41"/>
  <c r="N16" i="41"/>
  <c r="O15" i="41"/>
  <c r="P15" i="41"/>
  <c r="Q15" i="41"/>
  <c r="N15" i="41"/>
  <c r="O14" i="41"/>
  <c r="P14" i="41"/>
  <c r="Q14" i="41"/>
  <c r="N14" i="41"/>
  <c r="O13" i="41"/>
  <c r="P13" i="41"/>
  <c r="Q13" i="41"/>
  <c r="N13" i="41"/>
  <c r="O12" i="41"/>
  <c r="P12" i="41"/>
  <c r="Q12" i="41"/>
  <c r="N12" i="41"/>
  <c r="O11" i="41"/>
  <c r="P11" i="41"/>
  <c r="Q11" i="41"/>
  <c r="N11" i="41"/>
  <c r="I18" i="41"/>
  <c r="J18" i="41"/>
  <c r="K18" i="41"/>
  <c r="H18" i="41"/>
  <c r="I17" i="41"/>
  <c r="J17" i="41"/>
  <c r="K17" i="41"/>
  <c r="H17" i="41"/>
  <c r="I16" i="41"/>
  <c r="J16" i="41"/>
  <c r="K16" i="41"/>
  <c r="H16" i="41"/>
  <c r="I15" i="41"/>
  <c r="J15" i="41"/>
  <c r="K15" i="41"/>
  <c r="H15" i="41"/>
  <c r="I14" i="41"/>
  <c r="J14" i="41"/>
  <c r="K14" i="41"/>
  <c r="H14" i="41"/>
  <c r="I13" i="41"/>
  <c r="J13" i="41"/>
  <c r="K13" i="41"/>
  <c r="H13" i="41"/>
  <c r="I12" i="41"/>
  <c r="J12" i="41"/>
  <c r="K12" i="41"/>
  <c r="H12" i="41"/>
  <c r="I11" i="41"/>
  <c r="J11" i="41"/>
  <c r="K11" i="41"/>
  <c r="H11" i="41"/>
  <c r="C18" i="41"/>
  <c r="D18" i="41"/>
  <c r="E18" i="41"/>
  <c r="B18" i="41"/>
  <c r="C17" i="41"/>
  <c r="D17" i="41"/>
  <c r="E17" i="41"/>
  <c r="B17" i="41"/>
  <c r="C16" i="41"/>
  <c r="D16" i="41"/>
  <c r="E16" i="41"/>
  <c r="B16" i="41"/>
  <c r="C15" i="41"/>
  <c r="D15" i="41"/>
  <c r="E15" i="41"/>
  <c r="B15" i="41"/>
  <c r="E14" i="41"/>
  <c r="D14" i="41"/>
  <c r="C14" i="41"/>
  <c r="B14" i="41"/>
  <c r="C13" i="41"/>
  <c r="D13" i="41"/>
  <c r="E13" i="41"/>
  <c r="B13" i="41"/>
  <c r="C12" i="41"/>
  <c r="D12" i="41"/>
  <c r="E12" i="41"/>
  <c r="B12" i="41"/>
  <c r="C11" i="41"/>
  <c r="D11" i="41"/>
  <c r="E11" i="41"/>
  <c r="B11" i="41"/>
  <c r="AJ179" i="39" l="1"/>
  <c r="AL4" i="39"/>
  <c r="AO4" i="39"/>
  <c r="BB4" i="39"/>
  <c r="BT4" i="39" s="1"/>
  <c r="BO4" i="39"/>
  <c r="BU4" i="39" s="1"/>
  <c r="BV4" i="39"/>
  <c r="BW4" i="39"/>
  <c r="BX4" i="39"/>
  <c r="AL5" i="39"/>
  <c r="AO5" i="39"/>
  <c r="BB5" i="39"/>
  <c r="BO5" i="39"/>
  <c r="BU5" i="39" s="1"/>
  <c r="BV5" i="39"/>
  <c r="BW5" i="39"/>
  <c r="BX5" i="39"/>
  <c r="AL6" i="39"/>
  <c r="AO6" i="39"/>
  <c r="BB6" i="39"/>
  <c r="BT6" i="39" s="1"/>
  <c r="BO6" i="39"/>
  <c r="BU6" i="39" s="1"/>
  <c r="BV6" i="39"/>
  <c r="BW6" i="39"/>
  <c r="BX6" i="39"/>
  <c r="AL7" i="39"/>
  <c r="AO7" i="39"/>
  <c r="BB7" i="39"/>
  <c r="BO7" i="39"/>
  <c r="BU7" i="39" s="1"/>
  <c r="BV7" i="39"/>
  <c r="BW7" i="39"/>
  <c r="BX7" i="39"/>
  <c r="AL8" i="39"/>
  <c r="AO8" i="39"/>
  <c r="BB8" i="39"/>
  <c r="BT8" i="39" s="1"/>
  <c r="BO8" i="39"/>
  <c r="BU8" i="39" s="1"/>
  <c r="BV8" i="39"/>
  <c r="BW8" i="39"/>
  <c r="BX8" i="39"/>
  <c r="AL9" i="39"/>
  <c r="AO9" i="39"/>
  <c r="BB9" i="39"/>
  <c r="BO9" i="39"/>
  <c r="BU9" i="39" s="1"/>
  <c r="BV9" i="39"/>
  <c r="BW9" i="39"/>
  <c r="BX9" i="39"/>
  <c r="AL10" i="39"/>
  <c r="AO10" i="39"/>
  <c r="BB10" i="39"/>
  <c r="BT10" i="39" s="1"/>
  <c r="BO10" i="39"/>
  <c r="BU10" i="39" s="1"/>
  <c r="BV10" i="39"/>
  <c r="BW10" i="39"/>
  <c r="BX10" i="39"/>
  <c r="AL11" i="39"/>
  <c r="AO11" i="39"/>
  <c r="BB11" i="39"/>
  <c r="BO11" i="39"/>
  <c r="BU11" i="39" s="1"/>
  <c r="BV11" i="39"/>
  <c r="BW11" i="39"/>
  <c r="BX11" i="39"/>
  <c r="AL12" i="39"/>
  <c r="AO12" i="39"/>
  <c r="BB12" i="39"/>
  <c r="BT12" i="39" s="1"/>
  <c r="BO12" i="39"/>
  <c r="BV12" i="39"/>
  <c r="BW12" i="39"/>
  <c r="BX12" i="39"/>
  <c r="AL13" i="39"/>
  <c r="AO13" i="39"/>
  <c r="BB13" i="39"/>
  <c r="BO13" i="39"/>
  <c r="BU13" i="39" s="1"/>
  <c r="BV13" i="39"/>
  <c r="BW13" i="39"/>
  <c r="BX13" i="39"/>
  <c r="AL14" i="39"/>
  <c r="AO14" i="39"/>
  <c r="BB14" i="39"/>
  <c r="BT14" i="39" s="1"/>
  <c r="BO14" i="39"/>
  <c r="BV14" i="39"/>
  <c r="BW14" i="39"/>
  <c r="BX14" i="39"/>
  <c r="AL15" i="39"/>
  <c r="AO15" i="39"/>
  <c r="BB15" i="39"/>
  <c r="BO15" i="39"/>
  <c r="BU15" i="39" s="1"/>
  <c r="BV15" i="39"/>
  <c r="BW15" i="39"/>
  <c r="BX15" i="39"/>
  <c r="AL16" i="39"/>
  <c r="AO16" i="39"/>
  <c r="BB16" i="39"/>
  <c r="BT16" i="39" s="1"/>
  <c r="BO16" i="39"/>
  <c r="BV16" i="39"/>
  <c r="BW16" i="39"/>
  <c r="BX16" i="39"/>
  <c r="AL17" i="39"/>
  <c r="AO17" i="39"/>
  <c r="BB17" i="39"/>
  <c r="BO17" i="39"/>
  <c r="BU17" i="39" s="1"/>
  <c r="BV17" i="39"/>
  <c r="BW17" i="39"/>
  <c r="BX17" i="39"/>
  <c r="AL18" i="39"/>
  <c r="AO18" i="39"/>
  <c r="BB18" i="39"/>
  <c r="BT18" i="39" s="1"/>
  <c r="BO18" i="39"/>
  <c r="BU18" i="39" s="1"/>
  <c r="BV18" i="39"/>
  <c r="BW18" i="39"/>
  <c r="BX18" i="39"/>
  <c r="AL19" i="39"/>
  <c r="AO19" i="39"/>
  <c r="BB19" i="39"/>
  <c r="BO19" i="39"/>
  <c r="BU19" i="39" s="1"/>
  <c r="BV19" i="39"/>
  <c r="BW19" i="39"/>
  <c r="BX19" i="39"/>
  <c r="AL20" i="39"/>
  <c r="AO20" i="39"/>
  <c r="BB20" i="39"/>
  <c r="BT20" i="39" s="1"/>
  <c r="BO20" i="39"/>
  <c r="BV20" i="39"/>
  <c r="BW20" i="39"/>
  <c r="BX20" i="39"/>
  <c r="AL21" i="39"/>
  <c r="AO21" i="39"/>
  <c r="BB21" i="39"/>
  <c r="BO21" i="39"/>
  <c r="BU21" i="39" s="1"/>
  <c r="BV21" i="39"/>
  <c r="BW21" i="39"/>
  <c r="BX21" i="39"/>
  <c r="AL22" i="39"/>
  <c r="AO22" i="39"/>
  <c r="BB22" i="39"/>
  <c r="BT22" i="39" s="1"/>
  <c r="BO22" i="39"/>
  <c r="BV22" i="39"/>
  <c r="BW22" i="39"/>
  <c r="BX22" i="39"/>
  <c r="AL23" i="39"/>
  <c r="AO23" i="39"/>
  <c r="BB23" i="39"/>
  <c r="BO23" i="39"/>
  <c r="BU23" i="39" s="1"/>
  <c r="BV23" i="39"/>
  <c r="BW23" i="39"/>
  <c r="BX23" i="39"/>
  <c r="AL24" i="39"/>
  <c r="AO24" i="39"/>
  <c r="BB24" i="39"/>
  <c r="BT24" i="39" s="1"/>
  <c r="BO24" i="39"/>
  <c r="BV24" i="39"/>
  <c r="BW24" i="39"/>
  <c r="BX24" i="39"/>
  <c r="AL25" i="39"/>
  <c r="AO25" i="39"/>
  <c r="BB25" i="39"/>
  <c r="BO25" i="39"/>
  <c r="BU25" i="39" s="1"/>
  <c r="BV25" i="39"/>
  <c r="BW25" i="39"/>
  <c r="BX25" i="39"/>
  <c r="AL26" i="39"/>
  <c r="AO26" i="39"/>
  <c r="BB26" i="39"/>
  <c r="BT26" i="39" s="1"/>
  <c r="BO26" i="39"/>
  <c r="BU26" i="39" s="1"/>
  <c r="BV26" i="39"/>
  <c r="BW26" i="39"/>
  <c r="BX26" i="39"/>
  <c r="AL27" i="39"/>
  <c r="AO27" i="39"/>
  <c r="BB27" i="39"/>
  <c r="BO27" i="39"/>
  <c r="BU27" i="39" s="1"/>
  <c r="BV27" i="39"/>
  <c r="BW27" i="39"/>
  <c r="BX27" i="39"/>
  <c r="AL28" i="39"/>
  <c r="AO28" i="39"/>
  <c r="BB28" i="39"/>
  <c r="BT28" i="39" s="1"/>
  <c r="BO28" i="39"/>
  <c r="BV28" i="39"/>
  <c r="BW28" i="39"/>
  <c r="BX28" i="39"/>
  <c r="AL29" i="39"/>
  <c r="AO29" i="39"/>
  <c r="BB29" i="39"/>
  <c r="BO29" i="39"/>
  <c r="BU29" i="39" s="1"/>
  <c r="BV29" i="39"/>
  <c r="BW29" i="39"/>
  <c r="BX29" i="39"/>
  <c r="AL30" i="39"/>
  <c r="AO30" i="39"/>
  <c r="BB30" i="39"/>
  <c r="BT30" i="39" s="1"/>
  <c r="BO30" i="39"/>
  <c r="BU30" i="39" s="1"/>
  <c r="BV30" i="39"/>
  <c r="BW30" i="39"/>
  <c r="BX30" i="39"/>
  <c r="AL31" i="39"/>
  <c r="AO31" i="39"/>
  <c r="BB31" i="39"/>
  <c r="BO31" i="39"/>
  <c r="BU31" i="39" s="1"/>
  <c r="BV31" i="39"/>
  <c r="BW31" i="39"/>
  <c r="BX31" i="39"/>
  <c r="AL32" i="39"/>
  <c r="AO32" i="39"/>
  <c r="BB32" i="39"/>
  <c r="BT32" i="39" s="1"/>
  <c r="BO32" i="39"/>
  <c r="BU32" i="39" s="1"/>
  <c r="BV32" i="39"/>
  <c r="BW32" i="39"/>
  <c r="BX32" i="39"/>
  <c r="AL33" i="39"/>
  <c r="AO33" i="39"/>
  <c r="BB33" i="39"/>
  <c r="BO33" i="39"/>
  <c r="BU33" i="39" s="1"/>
  <c r="BV33" i="39"/>
  <c r="BW33" i="39"/>
  <c r="BX33" i="39"/>
  <c r="AL34" i="39"/>
  <c r="AO34" i="39"/>
  <c r="BB34" i="39"/>
  <c r="BT34" i="39" s="1"/>
  <c r="BO34" i="39"/>
  <c r="BU34" i="39" s="1"/>
  <c r="BV34" i="39"/>
  <c r="BW34" i="39"/>
  <c r="BX34" i="39"/>
  <c r="AL35" i="39"/>
  <c r="AO35" i="39"/>
  <c r="BB35" i="39"/>
  <c r="BO35" i="39"/>
  <c r="BU35" i="39" s="1"/>
  <c r="BV35" i="39"/>
  <c r="BW35" i="39"/>
  <c r="BX35" i="39"/>
  <c r="AL36" i="39"/>
  <c r="AO36" i="39"/>
  <c r="BB36" i="39"/>
  <c r="BT36" i="39" s="1"/>
  <c r="BO36" i="39"/>
  <c r="BV36" i="39"/>
  <c r="BW36" i="39"/>
  <c r="BX36" i="39"/>
  <c r="AL37" i="39"/>
  <c r="AO37" i="39"/>
  <c r="BB37" i="39"/>
  <c r="BO37" i="39"/>
  <c r="BU37" i="39" s="1"/>
  <c r="BV37" i="39"/>
  <c r="BW37" i="39"/>
  <c r="BX37" i="39"/>
  <c r="AL38" i="39"/>
  <c r="AO38" i="39"/>
  <c r="BB38" i="39"/>
  <c r="BT38" i="39" s="1"/>
  <c r="BO38" i="39"/>
  <c r="BV38" i="39"/>
  <c r="BW38" i="39"/>
  <c r="BX38" i="39"/>
  <c r="AL39" i="39"/>
  <c r="AO39" i="39"/>
  <c r="BB39" i="39"/>
  <c r="BO39" i="39"/>
  <c r="BU39" i="39" s="1"/>
  <c r="BV39" i="39"/>
  <c r="BW39" i="39"/>
  <c r="BX39" i="39"/>
  <c r="AL40" i="39"/>
  <c r="AO40" i="39"/>
  <c r="BB40" i="39"/>
  <c r="BT40" i="39" s="1"/>
  <c r="BO40" i="39"/>
  <c r="BV40" i="39"/>
  <c r="BW40" i="39"/>
  <c r="BX40" i="39"/>
  <c r="AL41" i="39"/>
  <c r="AO41" i="39"/>
  <c r="BB41" i="39"/>
  <c r="BO41" i="39"/>
  <c r="BU41" i="39" s="1"/>
  <c r="BV41" i="39"/>
  <c r="BW41" i="39"/>
  <c r="BX41" i="39"/>
  <c r="AL42" i="39"/>
  <c r="AO42" i="39"/>
  <c r="BB42" i="39"/>
  <c r="BT42" i="39" s="1"/>
  <c r="BO42" i="39"/>
  <c r="BU42" i="39" s="1"/>
  <c r="BV42" i="39"/>
  <c r="BW42" i="39"/>
  <c r="BX42" i="39"/>
  <c r="AL43" i="39"/>
  <c r="AO43" i="39"/>
  <c r="BB43" i="39"/>
  <c r="BT43" i="39" s="1"/>
  <c r="BO43" i="39"/>
  <c r="BU43" i="39" s="1"/>
  <c r="BV43" i="39"/>
  <c r="BW43" i="39"/>
  <c r="BX43" i="39"/>
  <c r="AL44" i="39"/>
  <c r="AO44" i="39"/>
  <c r="BB44" i="39"/>
  <c r="BT44" i="39" s="1"/>
  <c r="BO44" i="39"/>
  <c r="BV44" i="39"/>
  <c r="BW44" i="39"/>
  <c r="BX44" i="39"/>
  <c r="AL45" i="39"/>
  <c r="AO45" i="39"/>
  <c r="BB45" i="39"/>
  <c r="BT45" i="39" s="1"/>
  <c r="BO45" i="39"/>
  <c r="BU45" i="39" s="1"/>
  <c r="BV45" i="39"/>
  <c r="BW45" i="39"/>
  <c r="BX45" i="39"/>
  <c r="AL46" i="39"/>
  <c r="AO46" i="39"/>
  <c r="BB46" i="39"/>
  <c r="BT46" i="39" s="1"/>
  <c r="BO46" i="39"/>
  <c r="BU46" i="39" s="1"/>
  <c r="BV46" i="39"/>
  <c r="BW46" i="39"/>
  <c r="BX46" i="39"/>
  <c r="AL47" i="39"/>
  <c r="AO47" i="39"/>
  <c r="BB47" i="39"/>
  <c r="BT47" i="39" s="1"/>
  <c r="BO47" i="39"/>
  <c r="BU47" i="39" s="1"/>
  <c r="BV47" i="39"/>
  <c r="BW47" i="39"/>
  <c r="BX47" i="39"/>
  <c r="AL48" i="39"/>
  <c r="AO48" i="39"/>
  <c r="BB48" i="39"/>
  <c r="BT48" i="39" s="1"/>
  <c r="BO48" i="39"/>
  <c r="BU48" i="39" s="1"/>
  <c r="BV48" i="39"/>
  <c r="BW48" i="39"/>
  <c r="BX48" i="39"/>
  <c r="AL49" i="39"/>
  <c r="AO49" i="39"/>
  <c r="BB49" i="39"/>
  <c r="BT49" i="39" s="1"/>
  <c r="BO49" i="39"/>
  <c r="BU49" i="39" s="1"/>
  <c r="BV49" i="39"/>
  <c r="BW49" i="39"/>
  <c r="BX49" i="39"/>
  <c r="AL50" i="39"/>
  <c r="AO50" i="39"/>
  <c r="BB50" i="39"/>
  <c r="BT50" i="39" s="1"/>
  <c r="BO50" i="39"/>
  <c r="BU50" i="39" s="1"/>
  <c r="BV50" i="39"/>
  <c r="BW50" i="39"/>
  <c r="BX50" i="39"/>
  <c r="AL51" i="39"/>
  <c r="AO51" i="39"/>
  <c r="BB51" i="39"/>
  <c r="BT51" i="39" s="1"/>
  <c r="BO51" i="39"/>
  <c r="BU51" i="39" s="1"/>
  <c r="BV51" i="39"/>
  <c r="BW51" i="39"/>
  <c r="BX51" i="39"/>
  <c r="AL52" i="39"/>
  <c r="AO52" i="39"/>
  <c r="BB52" i="39"/>
  <c r="BT52" i="39" s="1"/>
  <c r="BO52" i="39"/>
  <c r="BU52" i="39" s="1"/>
  <c r="BV52" i="39"/>
  <c r="BW52" i="39"/>
  <c r="BX52" i="39"/>
  <c r="AL53" i="39"/>
  <c r="AO53" i="39"/>
  <c r="BB53" i="39"/>
  <c r="BT53" i="39" s="1"/>
  <c r="BO53" i="39"/>
  <c r="BU53" i="39" s="1"/>
  <c r="BV53" i="39"/>
  <c r="BW53" i="39"/>
  <c r="BX53" i="39"/>
  <c r="AL54" i="39"/>
  <c r="AO54" i="39"/>
  <c r="BB54" i="39"/>
  <c r="BT54" i="39" s="1"/>
  <c r="BO54" i="39"/>
  <c r="BU54" i="39" s="1"/>
  <c r="BV54" i="39"/>
  <c r="BW54" i="39"/>
  <c r="BX54" i="39"/>
  <c r="AL55" i="39"/>
  <c r="AO55" i="39"/>
  <c r="BB55" i="39"/>
  <c r="BT55" i="39" s="1"/>
  <c r="BO55" i="39"/>
  <c r="BU55" i="39" s="1"/>
  <c r="BV55" i="39"/>
  <c r="BW55" i="39"/>
  <c r="BX55" i="39"/>
  <c r="AL56" i="39"/>
  <c r="AO56" i="39"/>
  <c r="BB56" i="39"/>
  <c r="BT56" i="39" s="1"/>
  <c r="BO56" i="39"/>
  <c r="BU56" i="39" s="1"/>
  <c r="BV56" i="39"/>
  <c r="BW56" i="39"/>
  <c r="BX56" i="39"/>
  <c r="AL57" i="39"/>
  <c r="AO57" i="39"/>
  <c r="BB57" i="39"/>
  <c r="BT57" i="39" s="1"/>
  <c r="BO57" i="39"/>
  <c r="BU57" i="39" s="1"/>
  <c r="BV57" i="39"/>
  <c r="BW57" i="39"/>
  <c r="BX57" i="39"/>
  <c r="AL58" i="39"/>
  <c r="AO58" i="39"/>
  <c r="BB58" i="39"/>
  <c r="BT58" i="39" s="1"/>
  <c r="BO58" i="39"/>
  <c r="BU58" i="39" s="1"/>
  <c r="BV58" i="39"/>
  <c r="BW58" i="39"/>
  <c r="BX58" i="39"/>
  <c r="AL59" i="39"/>
  <c r="AO59" i="39"/>
  <c r="BB59" i="39"/>
  <c r="BT59" i="39" s="1"/>
  <c r="BO59" i="39"/>
  <c r="BU59" i="39" s="1"/>
  <c r="BV59" i="39"/>
  <c r="BW59" i="39"/>
  <c r="BX59" i="39"/>
  <c r="AL60" i="39"/>
  <c r="AO60" i="39"/>
  <c r="BB60" i="39"/>
  <c r="BT60" i="39" s="1"/>
  <c r="BO60" i="39"/>
  <c r="BU60" i="39" s="1"/>
  <c r="BV60" i="39"/>
  <c r="BW60" i="39"/>
  <c r="BX60" i="39"/>
  <c r="AL61" i="39"/>
  <c r="AO61" i="39"/>
  <c r="BB61" i="39"/>
  <c r="BT61" i="39" s="1"/>
  <c r="BO61" i="39"/>
  <c r="BU61" i="39" s="1"/>
  <c r="BV61" i="39"/>
  <c r="BW61" i="39"/>
  <c r="BX61" i="39"/>
  <c r="AL62" i="39"/>
  <c r="AO62" i="39"/>
  <c r="BB62" i="39"/>
  <c r="BT62" i="39" s="1"/>
  <c r="BO62" i="39"/>
  <c r="BU62" i="39" s="1"/>
  <c r="BV62" i="39"/>
  <c r="BW62" i="39"/>
  <c r="BX62" i="39"/>
  <c r="AL63" i="39"/>
  <c r="AO63" i="39"/>
  <c r="BB63" i="39"/>
  <c r="BT63" i="39" s="1"/>
  <c r="BO63" i="39"/>
  <c r="BU63" i="39" s="1"/>
  <c r="BV63" i="39"/>
  <c r="BW63" i="39"/>
  <c r="BX63" i="39"/>
  <c r="AL64" i="39"/>
  <c r="AO64" i="39"/>
  <c r="BB64" i="39"/>
  <c r="BT64" i="39" s="1"/>
  <c r="BO64" i="39"/>
  <c r="BU64" i="39" s="1"/>
  <c r="BV64" i="39"/>
  <c r="BW64" i="39"/>
  <c r="BX64" i="39"/>
  <c r="AL65" i="39"/>
  <c r="AO65" i="39"/>
  <c r="BB65" i="39"/>
  <c r="BT65" i="39" s="1"/>
  <c r="BO65" i="39"/>
  <c r="BU65" i="39" s="1"/>
  <c r="BV65" i="39"/>
  <c r="BW65" i="39"/>
  <c r="BX65" i="39"/>
  <c r="AL66" i="39"/>
  <c r="AO66" i="39"/>
  <c r="BB66" i="39"/>
  <c r="BT66" i="39" s="1"/>
  <c r="BO66" i="39"/>
  <c r="BU66" i="39" s="1"/>
  <c r="BV66" i="39"/>
  <c r="BW66" i="39"/>
  <c r="BX66" i="39"/>
  <c r="AL67" i="39"/>
  <c r="AO67" i="39"/>
  <c r="BB67" i="39"/>
  <c r="BT67" i="39" s="1"/>
  <c r="BO67" i="39"/>
  <c r="BU67" i="39" s="1"/>
  <c r="BV67" i="39"/>
  <c r="BW67" i="39"/>
  <c r="BX67" i="39"/>
  <c r="AL68" i="39"/>
  <c r="AO68" i="39"/>
  <c r="BB68" i="39"/>
  <c r="BT68" i="39" s="1"/>
  <c r="BO68" i="39"/>
  <c r="BU68" i="39" s="1"/>
  <c r="BV68" i="39"/>
  <c r="BW68" i="39"/>
  <c r="BX68" i="39"/>
  <c r="AL69" i="39"/>
  <c r="AO69" i="39"/>
  <c r="BB69" i="39"/>
  <c r="BT69" i="39" s="1"/>
  <c r="BO69" i="39"/>
  <c r="BU69" i="39" s="1"/>
  <c r="BV69" i="39"/>
  <c r="BW69" i="39"/>
  <c r="BX69" i="39"/>
  <c r="AL70" i="39"/>
  <c r="AO70" i="39"/>
  <c r="BB70" i="39"/>
  <c r="BT70" i="39" s="1"/>
  <c r="BO70" i="39"/>
  <c r="BU70" i="39" s="1"/>
  <c r="BV70" i="39"/>
  <c r="BW70" i="39"/>
  <c r="BX70" i="39"/>
  <c r="AL71" i="39"/>
  <c r="AO71" i="39"/>
  <c r="BB71" i="39"/>
  <c r="BT71" i="39" s="1"/>
  <c r="BO71" i="39"/>
  <c r="BU71" i="39" s="1"/>
  <c r="BV71" i="39"/>
  <c r="BW71" i="39"/>
  <c r="BX71" i="39"/>
  <c r="AL72" i="39"/>
  <c r="AO72" i="39"/>
  <c r="BB72" i="39"/>
  <c r="BT72" i="39" s="1"/>
  <c r="BO72" i="39"/>
  <c r="BV72" i="39"/>
  <c r="BW72" i="39"/>
  <c r="BX72" i="39"/>
  <c r="AL73" i="39"/>
  <c r="AO73" i="39"/>
  <c r="BB73" i="39"/>
  <c r="BT73" i="39" s="1"/>
  <c r="BO73" i="39"/>
  <c r="BU73" i="39" s="1"/>
  <c r="BV73" i="39"/>
  <c r="BW73" i="39"/>
  <c r="BX73" i="39"/>
  <c r="AL74" i="39"/>
  <c r="AO74" i="39"/>
  <c r="BB74" i="39"/>
  <c r="BT74" i="39" s="1"/>
  <c r="BO74" i="39"/>
  <c r="BU74" i="39" s="1"/>
  <c r="BV74" i="39"/>
  <c r="BW74" i="39"/>
  <c r="BX74" i="39"/>
  <c r="AL75" i="39"/>
  <c r="AO75" i="39"/>
  <c r="BB75" i="39"/>
  <c r="BT75" i="39" s="1"/>
  <c r="BO75" i="39"/>
  <c r="BU75" i="39" s="1"/>
  <c r="BV75" i="39"/>
  <c r="BW75" i="39"/>
  <c r="BX75" i="39"/>
  <c r="AL76" i="39"/>
  <c r="AO76" i="39"/>
  <c r="BB76" i="39"/>
  <c r="BT76" i="39" s="1"/>
  <c r="BO76" i="39"/>
  <c r="BU76" i="39" s="1"/>
  <c r="BV76" i="39"/>
  <c r="BW76" i="39"/>
  <c r="BX76" i="39"/>
  <c r="AL77" i="39"/>
  <c r="AO77" i="39"/>
  <c r="BB77" i="39"/>
  <c r="BT77" i="39" s="1"/>
  <c r="BO77" i="39"/>
  <c r="BU77" i="39" s="1"/>
  <c r="BV77" i="39"/>
  <c r="BW77" i="39"/>
  <c r="BX77" i="39"/>
  <c r="AL78" i="39"/>
  <c r="AO78" i="39"/>
  <c r="BB78" i="39"/>
  <c r="BT78" i="39" s="1"/>
  <c r="BO78" i="39"/>
  <c r="BU78" i="39" s="1"/>
  <c r="BV78" i="39"/>
  <c r="BW78" i="39"/>
  <c r="BX78" i="39"/>
  <c r="AL79" i="39"/>
  <c r="AO79" i="39"/>
  <c r="BB79" i="39"/>
  <c r="BT79" i="39" s="1"/>
  <c r="BO79" i="39"/>
  <c r="BU79" i="39" s="1"/>
  <c r="BV79" i="39"/>
  <c r="BW79" i="39"/>
  <c r="BX79" i="39"/>
  <c r="AL80" i="39"/>
  <c r="AO80" i="39"/>
  <c r="BB80" i="39"/>
  <c r="BT80" i="39" s="1"/>
  <c r="BO80" i="39"/>
  <c r="BU80" i="39" s="1"/>
  <c r="BV80" i="39"/>
  <c r="BW80" i="39"/>
  <c r="BX80" i="39"/>
  <c r="AL81" i="39"/>
  <c r="AO81" i="39"/>
  <c r="BB81" i="39"/>
  <c r="BT81" i="39" s="1"/>
  <c r="BO81" i="39"/>
  <c r="BV81" i="39"/>
  <c r="BW81" i="39"/>
  <c r="BX81" i="39"/>
  <c r="AL82" i="39"/>
  <c r="AO82" i="39"/>
  <c r="BB82" i="39"/>
  <c r="BT82" i="39" s="1"/>
  <c r="BO82" i="39"/>
  <c r="BU82" i="39" s="1"/>
  <c r="BV82" i="39"/>
  <c r="BW82" i="39"/>
  <c r="BX82" i="39"/>
  <c r="AL83" i="39"/>
  <c r="AO83" i="39"/>
  <c r="BB83" i="39"/>
  <c r="BO83" i="39"/>
  <c r="BU83" i="39" s="1"/>
  <c r="BV83" i="39"/>
  <c r="BW83" i="39"/>
  <c r="BX83" i="39"/>
  <c r="AL84" i="39"/>
  <c r="AO84" i="39"/>
  <c r="BB84" i="39"/>
  <c r="BT84" i="39" s="1"/>
  <c r="BO84" i="39"/>
  <c r="BU84" i="39" s="1"/>
  <c r="BV84" i="39"/>
  <c r="BW84" i="39"/>
  <c r="BX84" i="39"/>
  <c r="AL85" i="39"/>
  <c r="AO85" i="39"/>
  <c r="BB85" i="39"/>
  <c r="BT85" i="39" s="1"/>
  <c r="BO85" i="39"/>
  <c r="BU85" i="39" s="1"/>
  <c r="BV85" i="39"/>
  <c r="BW85" i="39"/>
  <c r="BX85" i="39"/>
  <c r="AL86" i="39"/>
  <c r="AO86" i="39"/>
  <c r="BB86" i="39"/>
  <c r="BT86" i="39" s="1"/>
  <c r="BO86" i="39"/>
  <c r="BV86" i="39"/>
  <c r="BW86" i="39"/>
  <c r="BX86" i="39"/>
  <c r="AL87" i="39"/>
  <c r="AO87" i="39"/>
  <c r="BB87" i="39"/>
  <c r="BT87" i="39" s="1"/>
  <c r="BO87" i="39"/>
  <c r="BU87" i="39" s="1"/>
  <c r="BV87" i="39"/>
  <c r="BW87" i="39"/>
  <c r="BX87" i="39"/>
  <c r="AL88" i="39"/>
  <c r="AO88" i="39"/>
  <c r="BB88" i="39"/>
  <c r="BT88" i="39" s="1"/>
  <c r="BO88" i="39"/>
  <c r="BU88" i="39" s="1"/>
  <c r="BV88" i="39"/>
  <c r="BW88" i="39"/>
  <c r="BX88" i="39"/>
  <c r="AL89" i="39"/>
  <c r="AO89" i="39"/>
  <c r="BB89" i="39"/>
  <c r="BT89" i="39" s="1"/>
  <c r="BO89" i="39"/>
  <c r="BV89" i="39"/>
  <c r="BW89" i="39"/>
  <c r="BX89" i="39"/>
  <c r="AL90" i="39"/>
  <c r="AO90" i="39"/>
  <c r="BB90" i="39"/>
  <c r="BT90" i="39" s="1"/>
  <c r="BO90" i="39"/>
  <c r="BU90" i="39" s="1"/>
  <c r="BV90" i="39"/>
  <c r="BW90" i="39"/>
  <c r="BX90" i="39"/>
  <c r="AL91" i="39"/>
  <c r="AO91" i="39"/>
  <c r="BB91" i="39"/>
  <c r="BT91" i="39" s="1"/>
  <c r="BO91" i="39"/>
  <c r="BU91" i="39" s="1"/>
  <c r="BV91" i="39"/>
  <c r="BW91" i="39"/>
  <c r="BX91" i="39"/>
  <c r="AL92" i="39"/>
  <c r="AO92" i="39"/>
  <c r="BB92" i="39"/>
  <c r="BT92" i="39" s="1"/>
  <c r="BO92" i="39"/>
  <c r="BU92" i="39" s="1"/>
  <c r="BV92" i="39"/>
  <c r="BW92" i="39"/>
  <c r="BX92" i="39"/>
  <c r="AL93" i="39"/>
  <c r="AO93" i="39"/>
  <c r="BB93" i="39"/>
  <c r="BT93" i="39" s="1"/>
  <c r="BO93" i="39"/>
  <c r="BU93" i="39" s="1"/>
  <c r="BV93" i="39"/>
  <c r="BW93" i="39"/>
  <c r="BX93" i="39"/>
  <c r="AL94" i="39"/>
  <c r="AO94" i="39"/>
  <c r="BB94" i="39"/>
  <c r="BT94" i="39" s="1"/>
  <c r="BO94" i="39"/>
  <c r="BU94" i="39" s="1"/>
  <c r="BV94" i="39"/>
  <c r="BW94" i="39"/>
  <c r="BX94" i="39"/>
  <c r="AL95" i="39"/>
  <c r="AO95" i="39"/>
  <c r="BB95" i="39"/>
  <c r="BT95" i="39" s="1"/>
  <c r="BO95" i="39"/>
  <c r="BU95" i="39" s="1"/>
  <c r="BV95" i="39"/>
  <c r="BW95" i="39"/>
  <c r="BX95" i="39"/>
  <c r="AL96" i="39"/>
  <c r="AO96" i="39"/>
  <c r="BB96" i="39"/>
  <c r="BT96" i="39" s="1"/>
  <c r="BO96" i="39"/>
  <c r="BU96" i="39" s="1"/>
  <c r="BV96" i="39"/>
  <c r="BW96" i="39"/>
  <c r="BX96" i="39"/>
  <c r="AL97" i="39"/>
  <c r="AO97" i="39"/>
  <c r="BB97" i="39"/>
  <c r="BT97" i="39" s="1"/>
  <c r="BO97" i="39"/>
  <c r="BU97" i="39" s="1"/>
  <c r="BV97" i="39"/>
  <c r="BW97" i="39"/>
  <c r="BX97" i="39"/>
  <c r="AL98" i="39"/>
  <c r="AO98" i="39"/>
  <c r="BB98" i="39"/>
  <c r="BT98" i="39" s="1"/>
  <c r="BO98" i="39"/>
  <c r="BU98" i="39" s="1"/>
  <c r="BV98" i="39"/>
  <c r="BW98" i="39"/>
  <c r="BX98" i="39"/>
  <c r="AL99" i="39"/>
  <c r="AO99" i="39"/>
  <c r="BB99" i="39"/>
  <c r="BT99" i="39" s="1"/>
  <c r="BO99" i="39"/>
  <c r="BU99" i="39" s="1"/>
  <c r="BV99" i="39"/>
  <c r="BW99" i="39"/>
  <c r="BX99" i="39"/>
  <c r="AL100" i="39"/>
  <c r="AO100" i="39"/>
  <c r="BB100" i="39"/>
  <c r="BT100" i="39" s="1"/>
  <c r="BO100" i="39"/>
  <c r="BU100" i="39" s="1"/>
  <c r="BV100" i="39"/>
  <c r="BW100" i="39"/>
  <c r="BX100" i="39"/>
  <c r="AL101" i="39"/>
  <c r="AO101" i="39"/>
  <c r="BB101" i="39"/>
  <c r="BT101" i="39" s="1"/>
  <c r="BO101" i="39"/>
  <c r="BU101" i="39" s="1"/>
  <c r="BV101" i="39"/>
  <c r="BW101" i="39"/>
  <c r="BX101" i="39"/>
  <c r="AL102" i="39"/>
  <c r="AO102" i="39"/>
  <c r="BB102" i="39"/>
  <c r="BT102" i="39" s="1"/>
  <c r="BO102" i="39"/>
  <c r="BU102" i="39" s="1"/>
  <c r="BV102" i="39"/>
  <c r="BW102" i="39"/>
  <c r="BX102" i="39"/>
  <c r="AL103" i="39"/>
  <c r="AO103" i="39"/>
  <c r="BB103" i="39"/>
  <c r="BT103" i="39" s="1"/>
  <c r="BO103" i="39"/>
  <c r="BU103" i="39" s="1"/>
  <c r="BV103" i="39"/>
  <c r="BW103" i="39"/>
  <c r="BX103" i="39"/>
  <c r="AL104" i="39"/>
  <c r="AO104" i="39"/>
  <c r="BB104" i="39"/>
  <c r="BT104" i="39" s="1"/>
  <c r="BO104" i="39"/>
  <c r="BU104" i="39" s="1"/>
  <c r="BV104" i="39"/>
  <c r="BW104" i="39"/>
  <c r="BX104" i="39"/>
  <c r="AL105" i="39"/>
  <c r="AO105" i="39"/>
  <c r="BB105" i="39"/>
  <c r="BT105" i="39" s="1"/>
  <c r="BO105" i="39"/>
  <c r="BU105" i="39" s="1"/>
  <c r="BV105" i="39"/>
  <c r="BW105" i="39"/>
  <c r="BX105" i="39"/>
  <c r="AL106" i="39"/>
  <c r="AO106" i="39"/>
  <c r="BB106" i="39"/>
  <c r="BT106" i="39" s="1"/>
  <c r="BO106" i="39"/>
  <c r="BU106" i="39" s="1"/>
  <c r="BV106" i="39"/>
  <c r="BW106" i="39"/>
  <c r="BX106" i="39"/>
  <c r="AL107" i="39"/>
  <c r="AO107" i="39"/>
  <c r="BB107" i="39"/>
  <c r="BT107" i="39" s="1"/>
  <c r="BO107" i="39"/>
  <c r="BU107" i="39" s="1"/>
  <c r="BV107" i="39"/>
  <c r="BW107" i="39"/>
  <c r="BX107" i="39"/>
  <c r="AL108" i="39"/>
  <c r="AO108" i="39"/>
  <c r="BB108" i="39"/>
  <c r="BT108" i="39" s="1"/>
  <c r="BO108" i="39"/>
  <c r="BU108" i="39" s="1"/>
  <c r="BV108" i="39"/>
  <c r="BW108" i="39"/>
  <c r="BX108" i="39"/>
  <c r="AL109" i="39"/>
  <c r="AO109" i="39"/>
  <c r="BB109" i="39"/>
  <c r="BT109" i="39" s="1"/>
  <c r="BO109" i="39"/>
  <c r="BU109" i="39" s="1"/>
  <c r="BV109" i="39"/>
  <c r="BW109" i="39"/>
  <c r="BX109" i="39"/>
  <c r="AL110" i="39"/>
  <c r="AO110" i="39"/>
  <c r="BB110" i="39"/>
  <c r="BT110" i="39" s="1"/>
  <c r="BO110" i="39"/>
  <c r="BU110" i="39" s="1"/>
  <c r="BV110" i="39"/>
  <c r="BW110" i="39"/>
  <c r="BX110" i="39"/>
  <c r="AL111" i="39"/>
  <c r="AO111" i="39"/>
  <c r="BB111" i="39"/>
  <c r="BT111" i="39" s="1"/>
  <c r="BO111" i="39"/>
  <c r="BU111" i="39" s="1"/>
  <c r="BV111" i="39"/>
  <c r="BW111" i="39"/>
  <c r="BX111" i="39"/>
  <c r="AL112" i="39"/>
  <c r="AO112" i="39"/>
  <c r="BB112" i="39"/>
  <c r="BT112" i="39" s="1"/>
  <c r="BO112" i="39"/>
  <c r="BU112" i="39" s="1"/>
  <c r="BV112" i="39"/>
  <c r="BW112" i="39"/>
  <c r="BX112" i="39"/>
  <c r="AL113" i="39"/>
  <c r="AO113" i="39"/>
  <c r="BB113" i="39"/>
  <c r="BT113" i="39" s="1"/>
  <c r="BO113" i="39"/>
  <c r="BU113" i="39" s="1"/>
  <c r="BV113" i="39"/>
  <c r="BW113" i="39"/>
  <c r="BX113" i="39"/>
  <c r="AL114" i="39"/>
  <c r="AO114" i="39"/>
  <c r="BB114" i="39"/>
  <c r="BT114" i="39" s="1"/>
  <c r="BO114" i="39"/>
  <c r="BU114" i="39" s="1"/>
  <c r="BV114" i="39"/>
  <c r="BW114" i="39"/>
  <c r="BX114" i="39"/>
  <c r="AL115" i="39"/>
  <c r="AO115" i="39"/>
  <c r="BB115" i="39"/>
  <c r="BT115" i="39" s="1"/>
  <c r="BO115" i="39"/>
  <c r="BU115" i="39" s="1"/>
  <c r="BV115" i="39"/>
  <c r="BW115" i="39"/>
  <c r="BX115" i="39"/>
  <c r="AL116" i="39"/>
  <c r="AO116" i="39"/>
  <c r="BB116" i="39"/>
  <c r="BT116" i="39" s="1"/>
  <c r="BO116" i="39"/>
  <c r="BU116" i="39" s="1"/>
  <c r="BV116" i="39"/>
  <c r="BW116" i="39"/>
  <c r="BX116" i="39"/>
  <c r="AL117" i="39"/>
  <c r="AO117" i="39"/>
  <c r="BB117" i="39"/>
  <c r="BT117" i="39" s="1"/>
  <c r="BO117" i="39"/>
  <c r="BU117" i="39" s="1"/>
  <c r="BV117" i="39"/>
  <c r="BW117" i="39"/>
  <c r="BX117" i="39"/>
  <c r="AL118" i="39"/>
  <c r="AO118" i="39"/>
  <c r="BB118" i="39"/>
  <c r="BT118" i="39" s="1"/>
  <c r="BO118" i="39"/>
  <c r="BU118" i="39" s="1"/>
  <c r="BV118" i="39"/>
  <c r="BW118" i="39"/>
  <c r="BX118" i="39"/>
  <c r="AL119" i="39"/>
  <c r="AO119" i="39"/>
  <c r="BB119" i="39"/>
  <c r="BT119" i="39" s="1"/>
  <c r="BO119" i="39"/>
  <c r="BU119" i="39" s="1"/>
  <c r="BV119" i="39"/>
  <c r="BW119" i="39"/>
  <c r="BX119" i="39"/>
  <c r="AL120" i="39"/>
  <c r="AO120" i="39"/>
  <c r="BB120" i="39"/>
  <c r="BT120" i="39" s="1"/>
  <c r="BO120" i="39"/>
  <c r="BU120" i="39" s="1"/>
  <c r="BV120" i="39"/>
  <c r="BW120" i="39"/>
  <c r="BX120" i="39"/>
  <c r="AL121" i="39"/>
  <c r="AO121" i="39"/>
  <c r="BB121" i="39"/>
  <c r="BT121" i="39" s="1"/>
  <c r="BO121" i="39"/>
  <c r="BU121" i="39" s="1"/>
  <c r="BV121" i="39"/>
  <c r="BW121" i="39"/>
  <c r="BX121" i="39"/>
  <c r="AL122" i="39"/>
  <c r="AO122" i="39"/>
  <c r="BB122" i="39"/>
  <c r="BT122" i="39" s="1"/>
  <c r="BO122" i="39"/>
  <c r="BU122" i="39" s="1"/>
  <c r="BV122" i="39"/>
  <c r="BW122" i="39"/>
  <c r="BX122" i="39"/>
  <c r="AL123" i="39"/>
  <c r="AO123" i="39"/>
  <c r="BB123" i="39"/>
  <c r="BT123" i="39" s="1"/>
  <c r="BO123" i="39"/>
  <c r="BU123" i="39" s="1"/>
  <c r="BV123" i="39"/>
  <c r="BW123" i="39"/>
  <c r="BX123" i="39"/>
  <c r="AL124" i="39"/>
  <c r="AO124" i="39"/>
  <c r="BB124" i="39"/>
  <c r="BT124" i="39" s="1"/>
  <c r="BO124" i="39"/>
  <c r="BU124" i="39" s="1"/>
  <c r="BV124" i="39"/>
  <c r="BW124" i="39"/>
  <c r="BX124" i="39"/>
  <c r="AL125" i="39"/>
  <c r="AO125" i="39"/>
  <c r="BB125" i="39"/>
  <c r="BT125" i="39" s="1"/>
  <c r="BO125" i="39"/>
  <c r="BU125" i="39" s="1"/>
  <c r="BV125" i="39"/>
  <c r="BW125" i="39"/>
  <c r="BX125" i="39"/>
  <c r="AL126" i="39"/>
  <c r="AO126" i="39"/>
  <c r="BB126" i="39"/>
  <c r="BT126" i="39" s="1"/>
  <c r="BO126" i="39"/>
  <c r="BU126" i="39" s="1"/>
  <c r="BV126" i="39"/>
  <c r="BW126" i="39"/>
  <c r="BX126" i="39"/>
  <c r="AL127" i="39"/>
  <c r="AO127" i="39"/>
  <c r="BB127" i="39"/>
  <c r="BT127" i="39" s="1"/>
  <c r="BO127" i="39"/>
  <c r="BU127" i="39" s="1"/>
  <c r="BV127" i="39"/>
  <c r="BW127" i="39"/>
  <c r="BX127" i="39"/>
  <c r="AL128" i="39"/>
  <c r="AO128" i="39"/>
  <c r="BB128" i="39"/>
  <c r="BT128" i="39" s="1"/>
  <c r="BO128" i="39"/>
  <c r="BU128" i="39" s="1"/>
  <c r="BV128" i="39"/>
  <c r="BW128" i="39"/>
  <c r="BX128" i="39"/>
  <c r="AL129" i="39"/>
  <c r="AO129" i="39"/>
  <c r="BB129" i="39"/>
  <c r="BT129" i="39" s="1"/>
  <c r="BO129" i="39"/>
  <c r="BU129" i="39" s="1"/>
  <c r="BV129" i="39"/>
  <c r="BW129" i="39"/>
  <c r="BX129" i="39"/>
  <c r="AL130" i="39"/>
  <c r="AO130" i="39"/>
  <c r="BB130" i="39"/>
  <c r="BT130" i="39" s="1"/>
  <c r="BO130" i="39"/>
  <c r="BU130" i="39" s="1"/>
  <c r="BV130" i="39"/>
  <c r="BW130" i="39"/>
  <c r="BX130" i="39"/>
  <c r="AL131" i="39"/>
  <c r="AO131" i="39"/>
  <c r="BB131" i="39"/>
  <c r="BT131" i="39" s="1"/>
  <c r="BO131" i="39"/>
  <c r="BU131" i="39" s="1"/>
  <c r="BV131" i="39"/>
  <c r="BW131" i="39"/>
  <c r="BX131" i="39"/>
  <c r="AL132" i="39"/>
  <c r="AO132" i="39"/>
  <c r="BB132" i="39"/>
  <c r="BT132" i="39" s="1"/>
  <c r="BO132" i="39"/>
  <c r="BU132" i="39" s="1"/>
  <c r="BV132" i="39"/>
  <c r="BW132" i="39"/>
  <c r="BX132" i="39"/>
  <c r="AL133" i="39"/>
  <c r="AO133" i="39"/>
  <c r="BB133" i="39"/>
  <c r="BT133" i="39" s="1"/>
  <c r="BO133" i="39"/>
  <c r="BU133" i="39" s="1"/>
  <c r="BV133" i="39"/>
  <c r="BW133" i="39"/>
  <c r="BX133" i="39"/>
  <c r="AL134" i="39"/>
  <c r="AO134" i="39"/>
  <c r="BB134" i="39"/>
  <c r="BT134" i="39" s="1"/>
  <c r="BO134" i="39"/>
  <c r="BU134" i="39" s="1"/>
  <c r="BV134" i="39"/>
  <c r="BW134" i="39"/>
  <c r="BX134" i="39"/>
  <c r="AL135" i="39"/>
  <c r="AO135" i="39"/>
  <c r="BB135" i="39"/>
  <c r="BT135" i="39" s="1"/>
  <c r="BO135" i="39"/>
  <c r="BU135" i="39" s="1"/>
  <c r="BV135" i="39"/>
  <c r="BW135" i="39"/>
  <c r="BX135" i="39"/>
  <c r="AL136" i="39"/>
  <c r="AO136" i="39"/>
  <c r="BB136" i="39"/>
  <c r="BO136" i="39"/>
  <c r="BU136" i="39" s="1"/>
  <c r="BV136" i="39"/>
  <c r="BW136" i="39"/>
  <c r="BX136" i="39"/>
  <c r="AL137" i="39"/>
  <c r="AO137" i="39"/>
  <c r="BB137" i="39"/>
  <c r="BT137" i="39" s="1"/>
  <c r="BO137" i="39"/>
  <c r="BU137" i="39" s="1"/>
  <c r="BV137" i="39"/>
  <c r="BW137" i="39"/>
  <c r="BX137" i="39"/>
  <c r="AL138" i="39"/>
  <c r="AO138" i="39"/>
  <c r="BB138" i="39"/>
  <c r="BT138" i="39" s="1"/>
  <c r="BO138" i="39"/>
  <c r="BU138" i="39" s="1"/>
  <c r="BV138" i="39"/>
  <c r="BW138" i="39"/>
  <c r="BX138" i="39"/>
  <c r="AL139" i="39"/>
  <c r="AO139" i="39"/>
  <c r="BB139" i="39"/>
  <c r="BT139" i="39" s="1"/>
  <c r="BO139" i="39"/>
  <c r="BU139" i="39" s="1"/>
  <c r="BV139" i="39"/>
  <c r="BW139" i="39"/>
  <c r="BX139" i="39"/>
  <c r="AL140" i="39"/>
  <c r="AO140" i="39"/>
  <c r="BB140" i="39"/>
  <c r="BT140" i="39" s="1"/>
  <c r="BO140" i="39"/>
  <c r="BU140" i="39" s="1"/>
  <c r="BV140" i="39"/>
  <c r="BW140" i="39"/>
  <c r="BX140" i="39"/>
  <c r="AL141" i="39"/>
  <c r="AO141" i="39"/>
  <c r="BB141" i="39"/>
  <c r="BT141" i="39" s="1"/>
  <c r="BO141" i="39"/>
  <c r="BU141" i="39" s="1"/>
  <c r="BV141" i="39"/>
  <c r="BW141" i="39"/>
  <c r="BX141" i="39"/>
  <c r="AL142" i="39"/>
  <c r="AO142" i="39"/>
  <c r="BB142" i="39"/>
  <c r="BT142" i="39" s="1"/>
  <c r="BO142" i="39"/>
  <c r="BU142" i="39" s="1"/>
  <c r="BV142" i="39"/>
  <c r="BW142" i="39"/>
  <c r="BX142" i="39"/>
  <c r="AL143" i="39"/>
  <c r="AO143" i="39"/>
  <c r="BB143" i="39"/>
  <c r="BT143" i="39" s="1"/>
  <c r="BO143" i="39"/>
  <c r="BU143" i="39" s="1"/>
  <c r="BV143" i="39"/>
  <c r="BW143" i="39"/>
  <c r="BX143" i="39"/>
  <c r="AL144" i="39"/>
  <c r="AO144" i="39"/>
  <c r="BB144" i="39"/>
  <c r="BO144" i="39"/>
  <c r="BU144" i="39" s="1"/>
  <c r="BV144" i="39"/>
  <c r="BW144" i="39"/>
  <c r="BX144" i="39"/>
  <c r="AL145" i="39"/>
  <c r="AO145" i="39"/>
  <c r="BB145" i="39"/>
  <c r="BT145" i="39" s="1"/>
  <c r="BO145" i="39"/>
  <c r="BU145" i="39" s="1"/>
  <c r="BV145" i="39"/>
  <c r="BW145" i="39"/>
  <c r="BX145" i="39"/>
  <c r="AL146" i="39"/>
  <c r="AO146" i="39"/>
  <c r="BB146" i="39"/>
  <c r="BT146" i="39" s="1"/>
  <c r="BO146" i="39"/>
  <c r="BU146" i="39" s="1"/>
  <c r="BV146" i="39"/>
  <c r="BW146" i="39"/>
  <c r="BX146" i="39"/>
  <c r="AL147" i="39"/>
  <c r="AO147" i="39"/>
  <c r="BB147" i="39"/>
  <c r="BT147" i="39" s="1"/>
  <c r="BO147" i="39"/>
  <c r="BU147" i="39" s="1"/>
  <c r="BV147" i="39"/>
  <c r="BW147" i="39"/>
  <c r="BX147" i="39"/>
  <c r="AL148" i="39"/>
  <c r="AO148" i="39"/>
  <c r="BB148" i="39"/>
  <c r="BT148" i="39" s="1"/>
  <c r="BO148" i="39"/>
  <c r="BU148" i="39" s="1"/>
  <c r="BV148" i="39"/>
  <c r="BW148" i="39"/>
  <c r="BX148" i="39"/>
  <c r="AL149" i="39"/>
  <c r="AO149" i="39"/>
  <c r="BB149" i="39"/>
  <c r="BT149" i="39" s="1"/>
  <c r="BO149" i="39"/>
  <c r="BU149" i="39" s="1"/>
  <c r="BV149" i="39"/>
  <c r="BW149" i="39"/>
  <c r="BX149" i="39"/>
  <c r="AL150" i="39"/>
  <c r="AO150" i="39"/>
  <c r="BB150" i="39"/>
  <c r="BT150" i="39" s="1"/>
  <c r="BO150" i="39"/>
  <c r="BU150" i="39" s="1"/>
  <c r="BV150" i="39"/>
  <c r="BW150" i="39"/>
  <c r="BX150" i="39"/>
  <c r="AL151" i="39"/>
  <c r="AO151" i="39"/>
  <c r="BB151" i="39"/>
  <c r="BT151" i="39" s="1"/>
  <c r="BO151" i="39"/>
  <c r="BU151" i="39" s="1"/>
  <c r="BV151" i="39"/>
  <c r="BW151" i="39"/>
  <c r="BX151" i="39"/>
  <c r="AL152" i="39"/>
  <c r="AO152" i="39"/>
  <c r="BB152" i="39"/>
  <c r="BO152" i="39"/>
  <c r="BU152" i="39" s="1"/>
  <c r="BV152" i="39"/>
  <c r="BW152" i="39"/>
  <c r="BX152" i="39"/>
  <c r="AL153" i="39"/>
  <c r="AO153" i="39"/>
  <c r="BB153" i="39"/>
  <c r="BT153" i="39" s="1"/>
  <c r="BO153" i="39"/>
  <c r="BU153" i="39" s="1"/>
  <c r="BV153" i="39"/>
  <c r="BW153" i="39"/>
  <c r="BX153" i="39"/>
  <c r="AL154" i="39"/>
  <c r="AO154" i="39"/>
  <c r="BB154" i="39"/>
  <c r="BT154" i="39" s="1"/>
  <c r="BO154" i="39"/>
  <c r="BU154" i="39" s="1"/>
  <c r="BV154" i="39"/>
  <c r="BW154" i="39"/>
  <c r="BX154" i="39"/>
  <c r="AL155" i="39"/>
  <c r="AO155" i="39"/>
  <c r="BB155" i="39"/>
  <c r="BT155" i="39" s="1"/>
  <c r="BO155" i="39"/>
  <c r="BU155" i="39" s="1"/>
  <c r="BV155" i="39"/>
  <c r="BW155" i="39"/>
  <c r="BX155" i="39"/>
  <c r="AL156" i="39"/>
  <c r="AO156" i="39"/>
  <c r="BB156" i="39"/>
  <c r="BT156" i="39" s="1"/>
  <c r="BO156" i="39"/>
  <c r="BU156" i="39" s="1"/>
  <c r="BV156" i="39"/>
  <c r="BW156" i="39"/>
  <c r="BX156" i="39"/>
  <c r="AL157" i="39"/>
  <c r="AO157" i="39"/>
  <c r="BB157" i="39"/>
  <c r="BT157" i="39" s="1"/>
  <c r="BO157" i="39"/>
  <c r="BU157" i="39" s="1"/>
  <c r="BV157" i="39"/>
  <c r="BW157" i="39"/>
  <c r="BX157" i="39"/>
  <c r="AL158" i="39"/>
  <c r="AO158" i="39"/>
  <c r="BB158" i="39"/>
  <c r="BT158" i="39" s="1"/>
  <c r="BO158" i="39"/>
  <c r="BU158" i="39" s="1"/>
  <c r="BV158" i="39"/>
  <c r="BW158" i="39"/>
  <c r="BX158" i="39"/>
  <c r="AL159" i="39"/>
  <c r="AO159" i="39"/>
  <c r="BB159" i="39"/>
  <c r="BT159" i="39" s="1"/>
  <c r="BO159" i="39"/>
  <c r="BU159" i="39" s="1"/>
  <c r="BV159" i="39"/>
  <c r="BW159" i="39"/>
  <c r="BX159" i="39"/>
  <c r="AL160" i="39"/>
  <c r="AO160" i="39"/>
  <c r="BB160" i="39"/>
  <c r="BT160" i="39" s="1"/>
  <c r="BO160" i="39"/>
  <c r="BU160" i="39" s="1"/>
  <c r="BV160" i="39"/>
  <c r="BW160" i="39"/>
  <c r="BX160" i="39"/>
  <c r="AL161" i="39"/>
  <c r="AO161" i="39"/>
  <c r="BB161" i="39"/>
  <c r="BT161" i="39" s="1"/>
  <c r="BO161" i="39"/>
  <c r="BU161" i="39" s="1"/>
  <c r="BV161" i="39"/>
  <c r="BW161" i="39"/>
  <c r="BX161" i="39"/>
  <c r="AL162" i="39"/>
  <c r="AO162" i="39"/>
  <c r="BB162" i="39"/>
  <c r="BT162" i="39" s="1"/>
  <c r="BO162" i="39"/>
  <c r="BU162" i="39" s="1"/>
  <c r="BV162" i="39"/>
  <c r="BW162" i="39"/>
  <c r="BX162" i="39"/>
  <c r="AL163" i="39"/>
  <c r="AO163" i="39"/>
  <c r="BB163" i="39"/>
  <c r="BT163" i="39" s="1"/>
  <c r="BO163" i="39"/>
  <c r="BU163" i="39" s="1"/>
  <c r="BV163" i="39"/>
  <c r="BW163" i="39"/>
  <c r="BX163" i="39"/>
  <c r="AL164" i="39"/>
  <c r="AO164" i="39"/>
  <c r="BB164" i="39"/>
  <c r="BT164" i="39" s="1"/>
  <c r="BO164" i="39"/>
  <c r="BU164" i="39" s="1"/>
  <c r="BV164" i="39"/>
  <c r="BW164" i="39"/>
  <c r="BX164" i="39"/>
  <c r="AL165" i="39"/>
  <c r="AO165" i="39"/>
  <c r="BB165" i="39"/>
  <c r="BT165" i="39" s="1"/>
  <c r="BO165" i="39"/>
  <c r="BU165" i="39" s="1"/>
  <c r="BV165" i="39"/>
  <c r="BW165" i="39"/>
  <c r="BX165" i="39"/>
  <c r="AL166" i="39"/>
  <c r="AO166" i="39"/>
  <c r="BB166" i="39"/>
  <c r="BT166" i="39" s="1"/>
  <c r="BO166" i="39"/>
  <c r="BU166" i="39" s="1"/>
  <c r="BV166" i="39"/>
  <c r="BW166" i="39"/>
  <c r="BX166" i="39"/>
  <c r="AL167" i="39"/>
  <c r="AO167" i="39"/>
  <c r="BB167" i="39"/>
  <c r="BT167" i="39" s="1"/>
  <c r="BO167" i="39"/>
  <c r="BU167" i="39" s="1"/>
  <c r="BV167" i="39"/>
  <c r="BW167" i="39"/>
  <c r="BX167" i="39"/>
  <c r="AL168" i="39"/>
  <c r="AO168" i="39"/>
  <c r="BB168" i="39"/>
  <c r="BT168" i="39" s="1"/>
  <c r="BO168" i="39"/>
  <c r="BU168" i="39" s="1"/>
  <c r="BV168" i="39"/>
  <c r="BW168" i="39"/>
  <c r="BX168" i="39"/>
  <c r="AL169" i="39"/>
  <c r="AO169" i="39"/>
  <c r="BB169" i="39"/>
  <c r="BT169" i="39" s="1"/>
  <c r="BO169" i="39"/>
  <c r="BU169" i="39" s="1"/>
  <c r="BV169" i="39"/>
  <c r="BW169" i="39"/>
  <c r="BX169" i="39"/>
  <c r="AL170" i="39"/>
  <c r="AO170" i="39"/>
  <c r="BB170" i="39"/>
  <c r="BT170" i="39" s="1"/>
  <c r="BO170" i="39"/>
  <c r="BU170" i="39" s="1"/>
  <c r="BV170" i="39"/>
  <c r="BW170" i="39"/>
  <c r="BX170" i="39"/>
  <c r="AL171" i="39"/>
  <c r="AO171" i="39"/>
  <c r="BB171" i="39"/>
  <c r="BT171" i="39" s="1"/>
  <c r="BO171" i="39"/>
  <c r="BU171" i="39" s="1"/>
  <c r="BV171" i="39"/>
  <c r="BW171" i="39"/>
  <c r="BX171" i="39"/>
  <c r="AL172" i="39"/>
  <c r="AO172" i="39"/>
  <c r="BB172" i="39"/>
  <c r="BT172" i="39" s="1"/>
  <c r="BO172" i="39"/>
  <c r="BU172" i="39" s="1"/>
  <c r="BV172" i="39"/>
  <c r="BW172" i="39"/>
  <c r="BX172" i="39"/>
  <c r="AL173" i="39"/>
  <c r="AO173" i="39"/>
  <c r="BB173" i="39"/>
  <c r="BT173" i="39" s="1"/>
  <c r="BO173" i="39"/>
  <c r="BU173" i="39" s="1"/>
  <c r="BV173" i="39"/>
  <c r="BW173" i="39"/>
  <c r="BX173" i="39"/>
  <c r="AL174" i="39"/>
  <c r="AO174" i="39"/>
  <c r="BB174" i="39"/>
  <c r="BT174" i="39" s="1"/>
  <c r="BO174" i="39"/>
  <c r="BU174" i="39" s="1"/>
  <c r="BV174" i="39"/>
  <c r="BW174" i="39"/>
  <c r="BX174" i="39"/>
  <c r="AL175" i="39"/>
  <c r="AO175" i="39"/>
  <c r="BB175" i="39"/>
  <c r="BT175" i="39" s="1"/>
  <c r="BO175" i="39"/>
  <c r="BU175" i="39" s="1"/>
  <c r="BV175" i="39"/>
  <c r="BW175" i="39"/>
  <c r="BX175" i="39"/>
  <c r="AL176" i="39"/>
  <c r="AO176" i="39"/>
  <c r="BB176" i="39"/>
  <c r="BT176" i="39" s="1"/>
  <c r="BO176" i="39"/>
  <c r="BU176" i="39" s="1"/>
  <c r="BV176" i="39"/>
  <c r="BW176" i="39"/>
  <c r="BX176" i="39"/>
  <c r="AL177" i="39"/>
  <c r="AO177" i="39"/>
  <c r="BB177" i="39"/>
  <c r="BT177" i="39" s="1"/>
  <c r="BO177" i="39"/>
  <c r="BU177" i="39" s="1"/>
  <c r="BV177" i="39"/>
  <c r="BW177" i="39"/>
  <c r="BX177" i="39"/>
  <c r="AL178" i="39"/>
  <c r="AO178" i="39"/>
  <c r="BB178" i="39"/>
  <c r="BT178" i="39" s="1"/>
  <c r="BO178" i="39"/>
  <c r="BU178" i="39" s="1"/>
  <c r="BV178" i="39"/>
  <c r="BW178" i="39"/>
  <c r="BX178" i="39"/>
  <c r="G179" i="39"/>
  <c r="H179" i="39"/>
  <c r="I179" i="39"/>
  <c r="J179" i="39"/>
  <c r="K179" i="39"/>
  <c r="L179" i="39"/>
  <c r="M179" i="39"/>
  <c r="N179" i="39"/>
  <c r="O179" i="39"/>
  <c r="P179" i="39"/>
  <c r="Q179" i="39"/>
  <c r="R179" i="39"/>
  <c r="S179" i="39"/>
  <c r="T179" i="39"/>
  <c r="U179" i="39"/>
  <c r="V179" i="39"/>
  <c r="W179" i="39"/>
  <c r="X179" i="39"/>
  <c r="Y179" i="39"/>
  <c r="Z179" i="39"/>
  <c r="AA179" i="39"/>
  <c r="AB179" i="39"/>
  <c r="AC179" i="39"/>
  <c r="AD179" i="39"/>
  <c r="AE179" i="39"/>
  <c r="AF179" i="39"/>
  <c r="AG179" i="39"/>
  <c r="AH179" i="39"/>
  <c r="AI179" i="39"/>
  <c r="AK179" i="39"/>
  <c r="AN179" i="39"/>
  <c r="AP179" i="39"/>
  <c r="AQ179" i="39"/>
  <c r="AR179" i="39"/>
  <c r="AS179" i="39"/>
  <c r="AT179" i="39"/>
  <c r="AU179" i="39"/>
  <c r="AV179" i="39"/>
  <c r="AW179" i="39"/>
  <c r="AX179" i="39"/>
  <c r="AY179" i="39"/>
  <c r="AZ179" i="39"/>
  <c r="BA179" i="39"/>
  <c r="BC179" i="39"/>
  <c r="BD179" i="39"/>
  <c r="BE179" i="39"/>
  <c r="BF179" i="39"/>
  <c r="BG179" i="39"/>
  <c r="BH179" i="39"/>
  <c r="BI179" i="39"/>
  <c r="BJ179" i="39"/>
  <c r="BK179" i="39"/>
  <c r="BL179" i="39"/>
  <c r="BM179" i="39"/>
  <c r="BN179" i="39"/>
  <c r="BP179" i="39"/>
  <c r="BQ179" i="39"/>
  <c r="BR179" i="39"/>
  <c r="AM152" i="39" l="1"/>
  <c r="BS152" i="39"/>
  <c r="BY152" i="39" s="1"/>
  <c r="AM56" i="39"/>
  <c r="BS56" i="39"/>
  <c r="BY56" i="39" s="1"/>
  <c r="AM40" i="39"/>
  <c r="BS40" i="39"/>
  <c r="AM32" i="39"/>
  <c r="BS32" i="39"/>
  <c r="AM174" i="39"/>
  <c r="BS174" i="39"/>
  <c r="AM166" i="39"/>
  <c r="BS166" i="39"/>
  <c r="AM150" i="39"/>
  <c r="BS150" i="39"/>
  <c r="AM142" i="39"/>
  <c r="BS142" i="39"/>
  <c r="BY142" i="39" s="1"/>
  <c r="AM134" i="39"/>
  <c r="BS134" i="39"/>
  <c r="AM126" i="39"/>
  <c r="BS126" i="39"/>
  <c r="BY126" i="39" s="1"/>
  <c r="AM118" i="39"/>
  <c r="BS118" i="39"/>
  <c r="AM110" i="39"/>
  <c r="BS110" i="39"/>
  <c r="AM102" i="39"/>
  <c r="BS102" i="39"/>
  <c r="BY102" i="39" s="1"/>
  <c r="AM94" i="39"/>
  <c r="BS94" i="39"/>
  <c r="BY94" i="39" s="1"/>
  <c r="AM86" i="39"/>
  <c r="BS86" i="39"/>
  <c r="AM78" i="39"/>
  <c r="BS78" i="39"/>
  <c r="BY78" i="39" s="1"/>
  <c r="AM70" i="39"/>
  <c r="BS70" i="39"/>
  <c r="BY70" i="39" s="1"/>
  <c r="AM62" i="39"/>
  <c r="BS62" i="39"/>
  <c r="AM54" i="39"/>
  <c r="BS54" i="39"/>
  <c r="BY54" i="39" s="1"/>
  <c r="AM46" i="39"/>
  <c r="BS46" i="39"/>
  <c r="BY46" i="39" s="1"/>
  <c r="AM38" i="39"/>
  <c r="BS38" i="39"/>
  <c r="AM30" i="39"/>
  <c r="BS30" i="39"/>
  <c r="BY30" i="39" s="1"/>
  <c r="AM22" i="39"/>
  <c r="BS22" i="39"/>
  <c r="AM14" i="39"/>
  <c r="BS14" i="39"/>
  <c r="BY14" i="39" s="1"/>
  <c r="AM6" i="39"/>
  <c r="BS6" i="39"/>
  <c r="BY6" i="39" s="1"/>
  <c r="AM160" i="39"/>
  <c r="BS160" i="39"/>
  <c r="BY160" i="39" s="1"/>
  <c r="AM136" i="39"/>
  <c r="BS136" i="39"/>
  <c r="AM128" i="39"/>
  <c r="BS128" i="39"/>
  <c r="BY128" i="39" s="1"/>
  <c r="AM158" i="39"/>
  <c r="BS158" i="39"/>
  <c r="BY158" i="39" s="1"/>
  <c r="AM175" i="39"/>
  <c r="BS175" i="39"/>
  <c r="BY175" i="39" s="1"/>
  <c r="AM167" i="39"/>
  <c r="BS167" i="39"/>
  <c r="AM159" i="39"/>
  <c r="BS159" i="39"/>
  <c r="BY159" i="39" s="1"/>
  <c r="AM151" i="39"/>
  <c r="BS151" i="39"/>
  <c r="AM143" i="39"/>
  <c r="BS143" i="39"/>
  <c r="AM135" i="39"/>
  <c r="BS135" i="39"/>
  <c r="AM127" i="39"/>
  <c r="BS127" i="39"/>
  <c r="AM119" i="39"/>
  <c r="BS119" i="39"/>
  <c r="AM111" i="39"/>
  <c r="BS111" i="39"/>
  <c r="BY111" i="39" s="1"/>
  <c r="AM103" i="39"/>
  <c r="BS103" i="39"/>
  <c r="AM95" i="39"/>
  <c r="BS95" i="39"/>
  <c r="BY95" i="39" s="1"/>
  <c r="AM87" i="39"/>
  <c r="BS87" i="39"/>
  <c r="BY87" i="39" s="1"/>
  <c r="AM79" i="39"/>
  <c r="BS79" i="39"/>
  <c r="AM71" i="39"/>
  <c r="BS71" i="39"/>
  <c r="AM63" i="39"/>
  <c r="BS63" i="39"/>
  <c r="BY63" i="39" s="1"/>
  <c r="AM55" i="39"/>
  <c r="BS55" i="39"/>
  <c r="AM47" i="39"/>
  <c r="BS47" i="39"/>
  <c r="BY47" i="39" s="1"/>
  <c r="AM39" i="39"/>
  <c r="BS39" i="39"/>
  <c r="AM31" i="39"/>
  <c r="BS31" i="39"/>
  <c r="BY31" i="39" s="1"/>
  <c r="AM23" i="39"/>
  <c r="BS23" i="39"/>
  <c r="BY23" i="39" s="1"/>
  <c r="AM15" i="39"/>
  <c r="BS15" i="39"/>
  <c r="BY15" i="39" s="1"/>
  <c r="AM7" i="39"/>
  <c r="BS7" i="39"/>
  <c r="AM176" i="39"/>
  <c r="BS176" i="39"/>
  <c r="BY176" i="39" s="1"/>
  <c r="AM112" i="39"/>
  <c r="BS112" i="39"/>
  <c r="BY112" i="39" s="1"/>
  <c r="AM104" i="39"/>
  <c r="BS104" i="39"/>
  <c r="BY104" i="39" s="1"/>
  <c r="AM88" i="39"/>
  <c r="BS88" i="39"/>
  <c r="AM24" i="39"/>
  <c r="BS24" i="39"/>
  <c r="BY24" i="39" s="1"/>
  <c r="AM16" i="39"/>
  <c r="BS16" i="39"/>
  <c r="BY16" i="39" s="1"/>
  <c r="AM153" i="39"/>
  <c r="BS153" i="39"/>
  <c r="BY153" i="39" s="1"/>
  <c r="AM145" i="39"/>
  <c r="BS145" i="39"/>
  <c r="AM137" i="39"/>
  <c r="BS137" i="39"/>
  <c r="BY137" i="39" s="1"/>
  <c r="AM121" i="39"/>
  <c r="BS121" i="39"/>
  <c r="BY121" i="39" s="1"/>
  <c r="AM113" i="39"/>
  <c r="BS113" i="39"/>
  <c r="BY113" i="39" s="1"/>
  <c r="AM97" i="39"/>
  <c r="BS97" i="39"/>
  <c r="AM89" i="39"/>
  <c r="BS89" i="39"/>
  <c r="AM81" i="39"/>
  <c r="BS81" i="39"/>
  <c r="BY81" i="39" s="1"/>
  <c r="AM73" i="39"/>
  <c r="BS73" i="39"/>
  <c r="BY73" i="39" s="1"/>
  <c r="AM65" i="39"/>
  <c r="BS65" i="39"/>
  <c r="AM57" i="39"/>
  <c r="BS57" i="39"/>
  <c r="AM49" i="39"/>
  <c r="BS49" i="39"/>
  <c r="BY49" i="39" s="1"/>
  <c r="AM41" i="39"/>
  <c r="BS41" i="39"/>
  <c r="BY41" i="39" s="1"/>
  <c r="AM33" i="39"/>
  <c r="BS33" i="39"/>
  <c r="AM25" i="39"/>
  <c r="BS25" i="39"/>
  <c r="AM17" i="39"/>
  <c r="BS17" i="39"/>
  <c r="AM9" i="39"/>
  <c r="BS9" i="39"/>
  <c r="BY9" i="39" s="1"/>
  <c r="AM80" i="39"/>
  <c r="BS80" i="39"/>
  <c r="AM72" i="39"/>
  <c r="BS72" i="39"/>
  <c r="BY72" i="39" s="1"/>
  <c r="AM48" i="39"/>
  <c r="BS48" i="39"/>
  <c r="AM177" i="39"/>
  <c r="BS177" i="39"/>
  <c r="AM178" i="39"/>
  <c r="BS178" i="39"/>
  <c r="BY178" i="39" s="1"/>
  <c r="AM170" i="39"/>
  <c r="BS170" i="39"/>
  <c r="BY170" i="39" s="1"/>
  <c r="AM162" i="39"/>
  <c r="BS162" i="39"/>
  <c r="BY162" i="39" s="1"/>
  <c r="AM154" i="39"/>
  <c r="BS154" i="39"/>
  <c r="BY154" i="39" s="1"/>
  <c r="AM146" i="39"/>
  <c r="BS146" i="39"/>
  <c r="AM138" i="39"/>
  <c r="BS138" i="39"/>
  <c r="BY138" i="39" s="1"/>
  <c r="AM130" i="39"/>
  <c r="BS130" i="39"/>
  <c r="BY130" i="39" s="1"/>
  <c r="AM122" i="39"/>
  <c r="BS122" i="39"/>
  <c r="BY122" i="39" s="1"/>
  <c r="AM114" i="39"/>
  <c r="BS114" i="39"/>
  <c r="AM106" i="39"/>
  <c r="BS106" i="39"/>
  <c r="BY106" i="39" s="1"/>
  <c r="AM98" i="39"/>
  <c r="BS98" i="39"/>
  <c r="BY98" i="39" s="1"/>
  <c r="AM90" i="39"/>
  <c r="BS90" i="39"/>
  <c r="BY90" i="39" s="1"/>
  <c r="AM82" i="39"/>
  <c r="BS82" i="39"/>
  <c r="BY82" i="39" s="1"/>
  <c r="AM74" i="39"/>
  <c r="BS74" i="39"/>
  <c r="BY74" i="39" s="1"/>
  <c r="AM66" i="39"/>
  <c r="BS66" i="39"/>
  <c r="BY66" i="39" s="1"/>
  <c r="AM58" i="39"/>
  <c r="BS58" i="39"/>
  <c r="AM50" i="39"/>
  <c r="BS50" i="39"/>
  <c r="AM42" i="39"/>
  <c r="BS42" i="39"/>
  <c r="BY42" i="39" s="1"/>
  <c r="AM34" i="39"/>
  <c r="BS34" i="39"/>
  <c r="BY34" i="39" s="1"/>
  <c r="AM26" i="39"/>
  <c r="BS26" i="39"/>
  <c r="BY26" i="39" s="1"/>
  <c r="AM18" i="39"/>
  <c r="BS18" i="39"/>
  <c r="BY18" i="39" s="1"/>
  <c r="AM10" i="39"/>
  <c r="BS10" i="39"/>
  <c r="BY10" i="39" s="1"/>
  <c r="AM120" i="39"/>
  <c r="BS120" i="39"/>
  <c r="BY120" i="39" s="1"/>
  <c r="AM169" i="39"/>
  <c r="BS169" i="39"/>
  <c r="BY169" i="39" s="1"/>
  <c r="AM161" i="39"/>
  <c r="BS161" i="39"/>
  <c r="AM129" i="39"/>
  <c r="BS129" i="39"/>
  <c r="BY129" i="39" s="1"/>
  <c r="AM171" i="39"/>
  <c r="BS171" i="39"/>
  <c r="BY171" i="39" s="1"/>
  <c r="AM163" i="39"/>
  <c r="BS163" i="39"/>
  <c r="BY163" i="39" s="1"/>
  <c r="AM155" i="39"/>
  <c r="BS155" i="39"/>
  <c r="AM147" i="39"/>
  <c r="BS147" i="39"/>
  <c r="BY147" i="39" s="1"/>
  <c r="AM139" i="39"/>
  <c r="BS139" i="39"/>
  <c r="BY139" i="39" s="1"/>
  <c r="AM131" i="39"/>
  <c r="BS131" i="39"/>
  <c r="BY131" i="39" s="1"/>
  <c r="AM123" i="39"/>
  <c r="BS123" i="39"/>
  <c r="AM115" i="39"/>
  <c r="BS115" i="39"/>
  <c r="BY115" i="39" s="1"/>
  <c r="AM107" i="39"/>
  <c r="BS107" i="39"/>
  <c r="AM99" i="39"/>
  <c r="BS99" i="39"/>
  <c r="BY99" i="39" s="1"/>
  <c r="AM91" i="39"/>
  <c r="BS91" i="39"/>
  <c r="AM83" i="39"/>
  <c r="BS83" i="39"/>
  <c r="BY83" i="39" s="1"/>
  <c r="AM75" i="39"/>
  <c r="BS75" i="39"/>
  <c r="BY75" i="39" s="1"/>
  <c r="AM67" i="39"/>
  <c r="BS67" i="39"/>
  <c r="BY67" i="39" s="1"/>
  <c r="AM59" i="39"/>
  <c r="BS59" i="39"/>
  <c r="AM51" i="39"/>
  <c r="BS51" i="39"/>
  <c r="BY51" i="39" s="1"/>
  <c r="AM43" i="39"/>
  <c r="BS43" i="39"/>
  <c r="BY43" i="39" s="1"/>
  <c r="AM35" i="39"/>
  <c r="BS35" i="39"/>
  <c r="BY35" i="39" s="1"/>
  <c r="AM27" i="39"/>
  <c r="BS27" i="39"/>
  <c r="AM19" i="39"/>
  <c r="BS19" i="39"/>
  <c r="BY19" i="39" s="1"/>
  <c r="AM11" i="39"/>
  <c r="BS11" i="39"/>
  <c r="BY11" i="39" s="1"/>
  <c r="AM8" i="39"/>
  <c r="BS8" i="39"/>
  <c r="BY8" i="39" s="1"/>
  <c r="AM172" i="39"/>
  <c r="BS172" i="39"/>
  <c r="AM164" i="39"/>
  <c r="BS164" i="39"/>
  <c r="BY164" i="39" s="1"/>
  <c r="AM156" i="39"/>
  <c r="BS156" i="39"/>
  <c r="BY156" i="39" s="1"/>
  <c r="AM148" i="39"/>
  <c r="BS148" i="39"/>
  <c r="BY148" i="39" s="1"/>
  <c r="AM140" i="39"/>
  <c r="BS140" i="39"/>
  <c r="AM132" i="39"/>
  <c r="BS132" i="39"/>
  <c r="BY132" i="39" s="1"/>
  <c r="AM124" i="39"/>
  <c r="BS124" i="39"/>
  <c r="BY124" i="39" s="1"/>
  <c r="AM116" i="39"/>
  <c r="BS116" i="39"/>
  <c r="BY116" i="39" s="1"/>
  <c r="AM108" i="39"/>
  <c r="BS108" i="39"/>
  <c r="BY108" i="39" s="1"/>
  <c r="AM100" i="39"/>
  <c r="BS100" i="39"/>
  <c r="BY100" i="39" s="1"/>
  <c r="AM92" i="39"/>
  <c r="BS92" i="39"/>
  <c r="AM84" i="39"/>
  <c r="BS84" i="39"/>
  <c r="BY84" i="39" s="1"/>
  <c r="AM76" i="39"/>
  <c r="BS76" i="39"/>
  <c r="BY76" i="39" s="1"/>
  <c r="AM68" i="39"/>
  <c r="BS68" i="39"/>
  <c r="BY68" i="39" s="1"/>
  <c r="AM60" i="39"/>
  <c r="BS60" i="39"/>
  <c r="BY60" i="39" s="1"/>
  <c r="AM52" i="39"/>
  <c r="BS52" i="39"/>
  <c r="BY52" i="39" s="1"/>
  <c r="AM44" i="39"/>
  <c r="BS44" i="39"/>
  <c r="BY44" i="39" s="1"/>
  <c r="AM36" i="39"/>
  <c r="BS36" i="39"/>
  <c r="BY36" i="39" s="1"/>
  <c r="AM28" i="39"/>
  <c r="BS28" i="39"/>
  <c r="BY28" i="39" s="1"/>
  <c r="AM20" i="39"/>
  <c r="BS20" i="39"/>
  <c r="BY20" i="39" s="1"/>
  <c r="AM12" i="39"/>
  <c r="BS12" i="39"/>
  <c r="BY12" i="39" s="1"/>
  <c r="AM4" i="39"/>
  <c r="BS4" i="39"/>
  <c r="BY4" i="39" s="1"/>
  <c r="AM168" i="39"/>
  <c r="BS168" i="39"/>
  <c r="BY168" i="39" s="1"/>
  <c r="AM144" i="39"/>
  <c r="BS144" i="39"/>
  <c r="BY144" i="39" s="1"/>
  <c r="AM96" i="39"/>
  <c r="BS96" i="39"/>
  <c r="BY96" i="39" s="1"/>
  <c r="AM64" i="39"/>
  <c r="BS64" i="39"/>
  <c r="BY64" i="39" s="1"/>
  <c r="AM173" i="39"/>
  <c r="BS173" i="39"/>
  <c r="BY173" i="39" s="1"/>
  <c r="AM165" i="39"/>
  <c r="BS165" i="39"/>
  <c r="BY165" i="39" s="1"/>
  <c r="AM157" i="39"/>
  <c r="BS157" i="39"/>
  <c r="BY157" i="39" s="1"/>
  <c r="AM149" i="39"/>
  <c r="BS149" i="39"/>
  <c r="BY149" i="39" s="1"/>
  <c r="AM141" i="39"/>
  <c r="BS141" i="39"/>
  <c r="BY141" i="39" s="1"/>
  <c r="AM133" i="39"/>
  <c r="BS133" i="39"/>
  <c r="BY133" i="39" s="1"/>
  <c r="AM125" i="39"/>
  <c r="BS125" i="39"/>
  <c r="AM117" i="39"/>
  <c r="BS117" i="39"/>
  <c r="BY117" i="39" s="1"/>
  <c r="AM109" i="39"/>
  <c r="BS109" i="39"/>
  <c r="BY109" i="39" s="1"/>
  <c r="AM101" i="39"/>
  <c r="BS101" i="39"/>
  <c r="BY101" i="39" s="1"/>
  <c r="AM93" i="39"/>
  <c r="BS93" i="39"/>
  <c r="BY93" i="39" s="1"/>
  <c r="AM85" i="39"/>
  <c r="BS85" i="39"/>
  <c r="BY85" i="39" s="1"/>
  <c r="AM77" i="39"/>
  <c r="BS77" i="39"/>
  <c r="BY77" i="39" s="1"/>
  <c r="AM69" i="39"/>
  <c r="BS69" i="39"/>
  <c r="BY69" i="39" s="1"/>
  <c r="AM61" i="39"/>
  <c r="BS61" i="39"/>
  <c r="BY61" i="39" s="1"/>
  <c r="AM53" i="39"/>
  <c r="BS53" i="39"/>
  <c r="BY53" i="39" s="1"/>
  <c r="AM45" i="39"/>
  <c r="BS45" i="39"/>
  <c r="BY45" i="39" s="1"/>
  <c r="AM37" i="39"/>
  <c r="BS37" i="39"/>
  <c r="BY37" i="39" s="1"/>
  <c r="AM29" i="39"/>
  <c r="BS29" i="39"/>
  <c r="AM21" i="39"/>
  <c r="BS21" i="39"/>
  <c r="BY21" i="39" s="1"/>
  <c r="AM13" i="39"/>
  <c r="BS13" i="39"/>
  <c r="BY13" i="39" s="1"/>
  <c r="AM5" i="39"/>
  <c r="BS5" i="39"/>
  <c r="BY5" i="39" s="1"/>
  <c r="AM105" i="39"/>
  <c r="BS105" i="39"/>
  <c r="BY105" i="39" s="1"/>
  <c r="BY167" i="39"/>
  <c r="BY136" i="39"/>
  <c r="BY86" i="39"/>
  <c r="BY177" i="39"/>
  <c r="BW179" i="39"/>
  <c r="BY55" i="39"/>
  <c r="BU86" i="39"/>
  <c r="BY50" i="39"/>
  <c r="BY134" i="39"/>
  <c r="BY65" i="39"/>
  <c r="BU44" i="39"/>
  <c r="BY22" i="39"/>
  <c r="BY174" i="39"/>
  <c r="BY161" i="39"/>
  <c r="BY79" i="39"/>
  <c r="BV179" i="39"/>
  <c r="BU28" i="39"/>
  <c r="BY172" i="39"/>
  <c r="BY88" i="39"/>
  <c r="BT152" i="39"/>
  <c r="BT144" i="39"/>
  <c r="BT136" i="39"/>
  <c r="BY118" i="39"/>
  <c r="BY110" i="39"/>
  <c r="BY107" i="39"/>
  <c r="BY103" i="39"/>
  <c r="BY97" i="39"/>
  <c r="BY92" i="39"/>
  <c r="BY91" i="39"/>
  <c r="BY80" i="39"/>
  <c r="BY32" i="39"/>
  <c r="BX179" i="39"/>
  <c r="BO179" i="39"/>
  <c r="BY155" i="39"/>
  <c r="BY150" i="39"/>
  <c r="BY146" i="39"/>
  <c r="BY140" i="39"/>
  <c r="BU72" i="39"/>
  <c r="BY48" i="39"/>
  <c r="BY166" i="39"/>
  <c r="BY62" i="39"/>
  <c r="BY58" i="39"/>
  <c r="BY57" i="39"/>
  <c r="AM179" i="39"/>
  <c r="BY40" i="39"/>
  <c r="BU40" i="39"/>
  <c r="BY145" i="39"/>
  <c r="BY125" i="39"/>
  <c r="BY114" i="39"/>
  <c r="BY71" i="39"/>
  <c r="BT83" i="39"/>
  <c r="AO179" i="39"/>
  <c r="BU81" i="39"/>
  <c r="BU36" i="39"/>
  <c r="BU12" i="39"/>
  <c r="BB179" i="39"/>
  <c r="AL179" i="39"/>
  <c r="BY151" i="39"/>
  <c r="BY143" i="39"/>
  <c r="BY135" i="39"/>
  <c r="BY127" i="39"/>
  <c r="BY123" i="39"/>
  <c r="BY119" i="39"/>
  <c r="BT13" i="39"/>
  <c r="BY89" i="39"/>
  <c r="BU89" i="39"/>
  <c r="BY59" i="39"/>
  <c r="BY38" i="39"/>
  <c r="BU38" i="39"/>
  <c r="BT41" i="39"/>
  <c r="BY39" i="39"/>
  <c r="BT39" i="39"/>
  <c r="BT37" i="39"/>
  <c r="BT35" i="39"/>
  <c r="BU24" i="39"/>
  <c r="BT11" i="39"/>
  <c r="BY33" i="39"/>
  <c r="BT33" i="39"/>
  <c r="BT31" i="39"/>
  <c r="BY29" i="39"/>
  <c r="BT29" i="39"/>
  <c r="BY27" i="39"/>
  <c r="BT27" i="39"/>
  <c r="BU22" i="39"/>
  <c r="BT9" i="39"/>
  <c r="BY25" i="39"/>
  <c r="BT25" i="39"/>
  <c r="BU20" i="39"/>
  <c r="BY7" i="39"/>
  <c r="BT7" i="39"/>
  <c r="BT23" i="39"/>
  <c r="BU16" i="39"/>
  <c r="BT5" i="39"/>
  <c r="BT21" i="39"/>
  <c r="BT19" i="39"/>
  <c r="BU14" i="39"/>
  <c r="BY17" i="39"/>
  <c r="BT17" i="39"/>
  <c r="BT15" i="39"/>
  <c r="AM2" i="39" l="1"/>
  <c r="BT179" i="39"/>
  <c r="BY179" i="39"/>
  <c r="BS179" i="39"/>
  <c r="BU179" i="39"/>
  <c r="AL2" i="39" l="1"/>
  <c r="AJ2" i="39"/>
  <c r="AK2" i="39"/>
  <c r="M22" i="27" l="1"/>
  <c r="I13" i="27" l="1"/>
  <c r="I17" i="27"/>
  <c r="I23" i="27"/>
  <c r="AT69" i="2" l="1"/>
  <c r="AT70" i="2"/>
  <c r="AT71" i="2"/>
  <c r="AT72" i="2"/>
  <c r="AT73" i="2"/>
  <c r="AT74" i="2"/>
  <c r="AT75" i="2"/>
  <c r="AT76" i="2"/>
  <c r="AT77" i="2"/>
  <c r="AT78" i="2"/>
  <c r="AT79" i="2"/>
  <c r="AT80" i="2"/>
  <c r="AT81" i="2"/>
  <c r="AT82" i="2"/>
  <c r="AT83" i="2"/>
  <c r="AT84" i="2"/>
  <c r="AT85" i="2"/>
  <c r="AT86" i="2"/>
  <c r="AT87" i="2"/>
  <c r="AT88" i="2"/>
  <c r="AT68" i="2"/>
  <c r="BX2" i="39" l="1"/>
  <c r="BW2" i="39"/>
  <c r="BV2" i="39"/>
  <c r="BP2" i="39" l="1"/>
  <c r="BQ2" i="39"/>
  <c r="BR2" i="39"/>
  <c r="BC2" i="39"/>
  <c r="BD2" i="39"/>
  <c r="BE2" i="39"/>
  <c r="BF2" i="39"/>
  <c r="BG2" i="39"/>
  <c r="BH2" i="39"/>
  <c r="BI2" i="39"/>
  <c r="BJ2" i="39"/>
  <c r="BK2" i="39"/>
  <c r="BL2" i="39"/>
  <c r="BM2" i="39"/>
  <c r="BN2" i="39"/>
  <c r="AP2" i="39"/>
  <c r="AQ2" i="39"/>
  <c r="AR2" i="39"/>
  <c r="AS2" i="39"/>
  <c r="AT2" i="39"/>
  <c r="AU2" i="39"/>
  <c r="AV2" i="39"/>
  <c r="AW2" i="39"/>
  <c r="AX2" i="39"/>
  <c r="AY2" i="39"/>
  <c r="AZ2" i="39"/>
  <c r="BA2" i="39"/>
  <c r="AC2" i="39"/>
  <c r="AD2" i="39"/>
  <c r="AE2" i="39"/>
  <c r="AF2" i="39"/>
  <c r="AG2" i="39"/>
  <c r="AH2" i="39"/>
  <c r="AI2" i="39"/>
  <c r="AN2" i="39"/>
  <c r="V2" i="39"/>
  <c r="W2" i="39"/>
  <c r="X2" i="39"/>
  <c r="Y2" i="39"/>
  <c r="Z2" i="39"/>
  <c r="AA2" i="39"/>
  <c r="AB2" i="39"/>
  <c r="Q2" i="39"/>
  <c r="R2" i="39"/>
  <c r="S2" i="39"/>
  <c r="T2" i="39"/>
  <c r="U2" i="39"/>
  <c r="H2" i="39"/>
  <c r="I2" i="39"/>
  <c r="J2" i="39"/>
  <c r="K2" i="39"/>
  <c r="L2" i="39"/>
  <c r="M2" i="39"/>
  <c r="N2" i="39"/>
  <c r="O2" i="39"/>
  <c r="P2" i="39"/>
  <c r="G2" i="39"/>
  <c r="BU2" i="39" l="1"/>
  <c r="BT2" i="39"/>
  <c r="AO2" i="39"/>
  <c r="BO2" i="39"/>
  <c r="BB2" i="39"/>
  <c r="BY2" i="39" l="1"/>
  <c r="BS2" i="39"/>
  <c r="AJ2" i="26"/>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F11" i="36" l="1"/>
  <c r="F10" i="36"/>
  <c r="F9" i="36"/>
  <c r="F8" i="36"/>
  <c r="F7" i="36"/>
  <c r="F6" i="36"/>
  <c r="F5" i="36"/>
  <c r="F4" i="36"/>
  <c r="F30" i="35"/>
  <c r="F31" i="35"/>
  <c r="F32" i="35"/>
  <c r="F33" i="35"/>
  <c r="F34" i="35"/>
  <c r="F35" i="35"/>
  <c r="F36" i="35"/>
  <c r="F37" i="35"/>
  <c r="F38" i="35"/>
  <c r="F39" i="35"/>
  <c r="F40" i="35"/>
  <c r="F41" i="35"/>
  <c r="F42" i="35"/>
  <c r="F43" i="35"/>
  <c r="F44" i="35"/>
  <c r="F45" i="35"/>
  <c r="F46" i="35"/>
  <c r="F47" i="35"/>
  <c r="F48" i="35"/>
  <c r="F49" i="35"/>
  <c r="F50" i="35"/>
  <c r="F51" i="35"/>
  <c r="F29" i="35"/>
  <c r="F28" i="35"/>
  <c r="F27" i="35"/>
  <c r="F26" i="35"/>
  <c r="F25" i="35"/>
  <c r="F24" i="35"/>
  <c r="F23" i="35"/>
  <c r="F22" i="35"/>
  <c r="F21" i="35"/>
  <c r="F20" i="35"/>
  <c r="F19" i="35"/>
  <c r="F18" i="35"/>
  <c r="F17" i="35"/>
  <c r="F16" i="35"/>
  <c r="F15" i="35"/>
  <c r="F14" i="35"/>
  <c r="F13" i="35"/>
  <c r="F12" i="35"/>
  <c r="F11" i="35"/>
  <c r="F10" i="35"/>
  <c r="F9" i="35"/>
  <c r="F8" i="35"/>
  <c r="F7" i="35"/>
  <c r="F6" i="35"/>
  <c r="F5" i="35"/>
  <c r="F4" i="35"/>
  <c r="F19" i="34"/>
  <c r="F20" i="34"/>
  <c r="F21" i="34"/>
  <c r="F22" i="34"/>
  <c r="F23" i="34"/>
  <c r="F24" i="34"/>
  <c r="F25" i="34"/>
  <c r="F26" i="34"/>
  <c r="F27" i="34"/>
  <c r="F28" i="34"/>
  <c r="F29" i="34"/>
  <c r="F18" i="34"/>
  <c r="F17" i="34"/>
  <c r="F16" i="34"/>
  <c r="F15" i="34"/>
  <c r="F14" i="34"/>
  <c r="F13" i="34"/>
  <c r="F12" i="34"/>
  <c r="F11" i="34"/>
  <c r="F10" i="34"/>
  <c r="F9" i="34"/>
  <c r="F8" i="34"/>
  <c r="F7" i="34"/>
  <c r="F6" i="34"/>
  <c r="F5" i="34"/>
  <c r="F4" i="34"/>
  <c r="JK179" i="1" l="1"/>
  <c r="JL179" i="1" s="1"/>
  <c r="JJ179" i="1"/>
  <c r="JM179" i="1" s="1"/>
  <c r="JK178" i="1"/>
  <c r="JL178" i="1" s="1"/>
  <c r="JJ178" i="1"/>
  <c r="JM178" i="1" s="1"/>
  <c r="JK177" i="1"/>
  <c r="JL177" i="1" s="1"/>
  <c r="JJ177" i="1"/>
  <c r="JM177" i="1" s="1"/>
  <c r="JK176" i="1"/>
  <c r="JL176" i="1" s="1"/>
  <c r="JJ176" i="1"/>
  <c r="JM176" i="1" s="1"/>
  <c r="HY179" i="1"/>
  <c r="IQ179" i="1" s="1"/>
  <c r="JI179" i="1" s="1"/>
  <c r="HY178" i="1"/>
  <c r="IQ178" i="1" s="1"/>
  <c r="JI178" i="1" s="1"/>
  <c r="HY177" i="1"/>
  <c r="IQ177" i="1" s="1"/>
  <c r="JI177" i="1" s="1"/>
  <c r="HY176" i="1"/>
  <c r="IQ176" i="1" s="1"/>
  <c r="JI176" i="1" s="1"/>
  <c r="HG179" i="1"/>
  <c r="GT179" i="1"/>
  <c r="GB179" i="1"/>
  <c r="FO179" i="1"/>
  <c r="FN179" i="1"/>
  <c r="FM179" i="1"/>
  <c r="FL179" i="1"/>
  <c r="FK179" i="1"/>
  <c r="FJ179" i="1"/>
  <c r="FI179" i="1"/>
  <c r="FH179" i="1"/>
  <c r="FG179" i="1"/>
  <c r="FF179" i="1"/>
  <c r="FE179" i="1"/>
  <c r="FD179" i="1"/>
  <c r="FC179" i="1"/>
  <c r="EP179" i="1"/>
  <c r="DX179" i="1"/>
  <c r="DK179" i="1"/>
  <c r="CS179" i="1"/>
  <c r="CF179" i="1"/>
  <c r="BS179" i="1"/>
  <c r="HG178" i="1"/>
  <c r="GT178" i="1"/>
  <c r="GB178" i="1"/>
  <c r="FO178" i="1"/>
  <c r="FN178" i="1"/>
  <c r="FM178" i="1"/>
  <c r="FL178" i="1"/>
  <c r="FK178" i="1"/>
  <c r="FJ178" i="1"/>
  <c r="FI178" i="1"/>
  <c r="FH178" i="1"/>
  <c r="FG178" i="1"/>
  <c r="FF178" i="1"/>
  <c r="FE178" i="1"/>
  <c r="FD178" i="1"/>
  <c r="FC178" i="1"/>
  <c r="EP178" i="1"/>
  <c r="DX178" i="1"/>
  <c r="DK178" i="1"/>
  <c r="CS178" i="1"/>
  <c r="CF178" i="1"/>
  <c r="BS178" i="1"/>
  <c r="HG177" i="1"/>
  <c r="GT177" i="1"/>
  <c r="GB177" i="1"/>
  <c r="FO177" i="1"/>
  <c r="FN177" i="1"/>
  <c r="FM177" i="1"/>
  <c r="FL177" i="1"/>
  <c r="FK177" i="1"/>
  <c r="FJ177" i="1"/>
  <c r="FI177" i="1"/>
  <c r="FH177" i="1"/>
  <c r="FG177" i="1"/>
  <c r="FF177" i="1"/>
  <c r="FE177" i="1"/>
  <c r="FD177" i="1"/>
  <c r="FC177" i="1"/>
  <c r="EP177" i="1"/>
  <c r="DX177" i="1"/>
  <c r="DK177" i="1"/>
  <c r="CS177" i="1"/>
  <c r="CF177" i="1"/>
  <c r="BS177" i="1"/>
  <c r="HG176" i="1"/>
  <c r="GT176" i="1"/>
  <c r="GB176" i="1"/>
  <c r="FO176" i="1"/>
  <c r="FN176" i="1"/>
  <c r="FM176" i="1"/>
  <c r="FL176" i="1"/>
  <c r="FK176" i="1"/>
  <c r="FJ176" i="1"/>
  <c r="FI176" i="1"/>
  <c r="FH176" i="1"/>
  <c r="FG176" i="1"/>
  <c r="FF176" i="1"/>
  <c r="FE176" i="1"/>
  <c r="FD176" i="1"/>
  <c r="FC176" i="1"/>
  <c r="EP176" i="1"/>
  <c r="DX176" i="1"/>
  <c r="DK176" i="1"/>
  <c r="CS176" i="1"/>
  <c r="CF176" i="1"/>
  <c r="BS176" i="1"/>
  <c r="BD179" i="1"/>
  <c r="BD178" i="1"/>
  <c r="BD177" i="1"/>
  <c r="BD176" i="1"/>
  <c r="BC179" i="1"/>
  <c r="BB179" i="1"/>
  <c r="BA179" i="1"/>
  <c r="AZ179" i="1"/>
  <c r="AY179" i="1"/>
  <c r="AX179" i="1"/>
  <c r="AW179" i="1"/>
  <c r="AV179" i="1"/>
  <c r="AU179" i="1"/>
  <c r="AT179" i="1"/>
  <c r="AS179" i="1"/>
  <c r="AR179" i="1"/>
  <c r="AQ179" i="1"/>
  <c r="AP179" i="1"/>
  <c r="AO179" i="1"/>
  <c r="AN179" i="1"/>
  <c r="AM179" i="1"/>
  <c r="AL179" i="1"/>
  <c r="AK179" i="1"/>
  <c r="AJ179" i="1"/>
  <c r="AI179" i="1"/>
  <c r="AH179" i="1"/>
  <c r="AG179" i="1"/>
  <c r="AF179" i="1"/>
  <c r="BC178" i="1"/>
  <c r="BB178" i="1"/>
  <c r="BA178" i="1"/>
  <c r="AZ178" i="1"/>
  <c r="AY178" i="1"/>
  <c r="AX178" i="1"/>
  <c r="AW178" i="1"/>
  <c r="AV178" i="1"/>
  <c r="AU178" i="1"/>
  <c r="AT178" i="1"/>
  <c r="AS178" i="1"/>
  <c r="AR178" i="1"/>
  <c r="AQ178" i="1"/>
  <c r="AP178" i="1"/>
  <c r="AO178" i="1"/>
  <c r="AN178" i="1"/>
  <c r="AM178" i="1"/>
  <c r="AL178" i="1"/>
  <c r="AK178" i="1"/>
  <c r="AJ178" i="1"/>
  <c r="AI178" i="1"/>
  <c r="AH178" i="1"/>
  <c r="AG178" i="1"/>
  <c r="AF178" i="1"/>
  <c r="BC177" i="1"/>
  <c r="BB177" i="1"/>
  <c r="BA177" i="1"/>
  <c r="AZ177" i="1"/>
  <c r="AY177" i="1"/>
  <c r="AX177" i="1"/>
  <c r="AW177" i="1"/>
  <c r="AV177" i="1"/>
  <c r="AU177" i="1"/>
  <c r="AT177" i="1"/>
  <c r="AS177" i="1"/>
  <c r="AR177" i="1"/>
  <c r="AQ177" i="1"/>
  <c r="AP177" i="1"/>
  <c r="AO177" i="1"/>
  <c r="AN177" i="1"/>
  <c r="AM177" i="1"/>
  <c r="AL177" i="1"/>
  <c r="AK177" i="1"/>
  <c r="AJ177" i="1"/>
  <c r="AI177" i="1"/>
  <c r="AH177" i="1"/>
  <c r="AG177" i="1"/>
  <c r="AF177" i="1"/>
  <c r="BC176" i="1"/>
  <c r="BB176" i="1"/>
  <c r="BA176" i="1"/>
  <c r="AZ176" i="1"/>
  <c r="AY176" i="1"/>
  <c r="AX176" i="1"/>
  <c r="AW176" i="1"/>
  <c r="AV176" i="1"/>
  <c r="AU176" i="1"/>
  <c r="AT176" i="1"/>
  <c r="AS176" i="1"/>
  <c r="AR176" i="1"/>
  <c r="AQ176" i="1"/>
  <c r="AP176" i="1"/>
  <c r="AO176" i="1"/>
  <c r="AN176" i="1"/>
  <c r="AM176" i="1"/>
  <c r="AL176" i="1"/>
  <c r="AK176" i="1"/>
  <c r="AJ176" i="1"/>
  <c r="AI176" i="1"/>
  <c r="AH176" i="1"/>
  <c r="AG176" i="1"/>
  <c r="AF176" i="1"/>
  <c r="F5" i="33"/>
  <c r="F6" i="33"/>
  <c r="F7" i="33"/>
  <c r="F8" i="33"/>
  <c r="F9" i="33"/>
  <c r="F10" i="33"/>
  <c r="F11" i="33"/>
  <c r="F12" i="33"/>
  <c r="F13" i="33"/>
  <c r="F14" i="33"/>
  <c r="F15" i="33"/>
  <c r="F16" i="33"/>
  <c r="F17" i="33"/>
  <c r="F18" i="33"/>
  <c r="F19" i="33"/>
  <c r="F20" i="33"/>
  <c r="F21" i="33"/>
  <c r="F22" i="33"/>
  <c r="F23" i="33"/>
  <c r="F24" i="33"/>
  <c r="F25" i="33"/>
  <c r="F26" i="33"/>
  <c r="F27" i="33"/>
  <c r="F28" i="33"/>
  <c r="F29" i="33"/>
  <c r="F30" i="33"/>
  <c r="F31" i="33"/>
  <c r="F32" i="33"/>
  <c r="F33" i="33"/>
  <c r="F34" i="33"/>
  <c r="F35" i="33"/>
  <c r="F36" i="33"/>
  <c r="F37" i="33"/>
  <c r="F38" i="33"/>
  <c r="F39" i="33"/>
  <c r="F4" i="33"/>
  <c r="HL179" i="1" l="1"/>
  <c r="CX177" i="1"/>
  <c r="HL176" i="1"/>
  <c r="HL177" i="1"/>
  <c r="EC179" i="1"/>
  <c r="HL178" i="1"/>
  <c r="CX176" i="1"/>
  <c r="CX178" i="1"/>
  <c r="JO176" i="1"/>
  <c r="JN176" i="1"/>
  <c r="CX179" i="1"/>
  <c r="EC176" i="1"/>
  <c r="EC177" i="1"/>
  <c r="EC178" i="1"/>
  <c r="JO178" i="1"/>
  <c r="JN178" i="1"/>
  <c r="JO177" i="1"/>
  <c r="JN177" i="1"/>
  <c r="JN179" i="1"/>
  <c r="JO179" i="1"/>
  <c r="N136" i="3" l="1"/>
  <c r="N137" i="3"/>
  <c r="N138" i="3"/>
  <c r="N139" i="3"/>
  <c r="N135" i="3"/>
  <c r="N134" i="3"/>
  <c r="M136" i="3"/>
  <c r="M137" i="3"/>
  <c r="M138" i="3"/>
  <c r="M139" i="3"/>
  <c r="M135" i="3"/>
  <c r="M134" i="3"/>
  <c r="L136" i="3"/>
  <c r="L137" i="3"/>
  <c r="L138" i="3"/>
  <c r="L139" i="3"/>
  <c r="L135" i="3"/>
  <c r="L134" i="3"/>
  <c r="J136" i="3"/>
  <c r="J137" i="3"/>
  <c r="J138" i="3"/>
  <c r="J139" i="3"/>
  <c r="J135" i="3"/>
  <c r="J134" i="3"/>
  <c r="I136" i="3"/>
  <c r="I137" i="3"/>
  <c r="I138" i="3"/>
  <c r="I139" i="3"/>
  <c r="I135" i="3"/>
  <c r="I134" i="3"/>
  <c r="H136" i="3"/>
  <c r="H137" i="3"/>
  <c r="H138" i="3"/>
  <c r="H139" i="3"/>
  <c r="H135" i="3"/>
  <c r="H134" i="3"/>
  <c r="E23" i="19" l="1"/>
  <c r="R39" i="31"/>
  <c r="R38" i="31"/>
  <c r="R37" i="31"/>
  <c r="R36" i="31"/>
  <c r="R35" i="31"/>
  <c r="R40" i="31" s="1"/>
  <c r="S29" i="31"/>
  <c r="S30" i="31"/>
  <c r="S31" i="31"/>
  <c r="S28" i="31"/>
  <c r="J22" i="31"/>
  <c r="I22" i="31"/>
  <c r="H22" i="31"/>
  <c r="G22" i="31"/>
  <c r="S23" i="31"/>
  <c r="S22" i="31"/>
  <c r="S17" i="31"/>
  <c r="S16" i="31"/>
  <c r="J16" i="31"/>
  <c r="I16" i="31"/>
  <c r="H16" i="31"/>
  <c r="G16" i="31"/>
  <c r="JK6" i="1"/>
  <c r="JL6" i="1" s="1"/>
  <c r="JK7" i="1"/>
  <c r="JL7" i="1" s="1"/>
  <c r="JK8" i="1"/>
  <c r="JK9" i="1"/>
  <c r="JK10" i="1"/>
  <c r="JL10" i="1" s="1"/>
  <c r="JK11" i="1"/>
  <c r="JL11" i="1" s="1"/>
  <c r="JK12" i="1"/>
  <c r="JK13" i="1"/>
  <c r="JL13" i="1" s="1"/>
  <c r="JK14" i="1"/>
  <c r="JL14" i="1" s="1"/>
  <c r="JK15" i="1"/>
  <c r="JL15" i="1" s="1"/>
  <c r="JK16" i="1"/>
  <c r="JL16" i="1" s="1"/>
  <c r="JK17" i="1"/>
  <c r="JK18" i="1"/>
  <c r="JK19" i="1"/>
  <c r="JL19" i="1" s="1"/>
  <c r="JK20" i="1"/>
  <c r="JL20" i="1" s="1"/>
  <c r="JK21" i="1"/>
  <c r="JL21" i="1" s="1"/>
  <c r="JK22" i="1"/>
  <c r="JL22" i="1" s="1"/>
  <c r="JK23" i="1"/>
  <c r="JL23" i="1" s="1"/>
  <c r="JK24" i="1"/>
  <c r="JL24" i="1" s="1"/>
  <c r="JK25" i="1"/>
  <c r="JK26" i="1"/>
  <c r="JL26" i="1" s="1"/>
  <c r="JK27" i="1"/>
  <c r="JL27" i="1" s="1"/>
  <c r="JK28" i="1"/>
  <c r="JL28" i="1" s="1"/>
  <c r="JK29" i="1"/>
  <c r="JL29" i="1" s="1"/>
  <c r="JK30" i="1"/>
  <c r="JL30" i="1" s="1"/>
  <c r="JK31" i="1"/>
  <c r="JL31" i="1" s="1"/>
  <c r="JK32" i="1"/>
  <c r="JK33" i="1"/>
  <c r="JK34" i="1"/>
  <c r="JL34" i="1" s="1"/>
  <c r="JK35" i="1"/>
  <c r="JL35" i="1" s="1"/>
  <c r="JK36" i="1"/>
  <c r="JL36" i="1" s="1"/>
  <c r="JK37" i="1"/>
  <c r="JL37" i="1" s="1"/>
  <c r="JK38" i="1"/>
  <c r="JL38" i="1" s="1"/>
  <c r="JK39" i="1"/>
  <c r="JL39" i="1" s="1"/>
  <c r="JK40" i="1"/>
  <c r="JK41" i="1"/>
  <c r="JL41" i="1" s="1"/>
  <c r="JK42" i="1"/>
  <c r="JL42" i="1" s="1"/>
  <c r="JK43" i="1"/>
  <c r="JL43" i="1" s="1"/>
  <c r="JK44" i="1"/>
  <c r="JL44" i="1" s="1"/>
  <c r="JK45" i="1"/>
  <c r="JL45" i="1" s="1"/>
  <c r="JK46" i="1"/>
  <c r="JL46" i="1" s="1"/>
  <c r="JK47" i="1"/>
  <c r="JL47" i="1" s="1"/>
  <c r="JK48" i="1"/>
  <c r="JK49" i="1"/>
  <c r="JL49" i="1" s="1"/>
  <c r="JK50" i="1"/>
  <c r="JK51" i="1"/>
  <c r="JL51" i="1" s="1"/>
  <c r="JK52" i="1"/>
  <c r="JL52" i="1" s="1"/>
  <c r="JK53" i="1"/>
  <c r="JL53" i="1" s="1"/>
  <c r="JK54" i="1"/>
  <c r="JL54" i="1" s="1"/>
  <c r="JK55" i="1"/>
  <c r="JL55" i="1" s="1"/>
  <c r="JK56" i="1"/>
  <c r="JL56" i="1" s="1"/>
  <c r="JK57" i="1"/>
  <c r="JK58" i="1"/>
  <c r="JL58" i="1" s="1"/>
  <c r="JK59" i="1"/>
  <c r="JL59" i="1" s="1"/>
  <c r="JK60" i="1"/>
  <c r="JL60" i="1" s="1"/>
  <c r="JK61" i="1"/>
  <c r="JL61" i="1" s="1"/>
  <c r="JK62" i="1"/>
  <c r="JL62" i="1" s="1"/>
  <c r="JK63" i="1"/>
  <c r="JL63" i="1" s="1"/>
  <c r="JK64" i="1"/>
  <c r="JK65" i="1"/>
  <c r="JK66" i="1"/>
  <c r="JL66" i="1" s="1"/>
  <c r="JK67" i="1"/>
  <c r="JL67" i="1" s="1"/>
  <c r="JK68" i="1"/>
  <c r="JL68" i="1" s="1"/>
  <c r="JK69" i="1"/>
  <c r="JL69" i="1" s="1"/>
  <c r="JK70" i="1"/>
  <c r="JL70" i="1" s="1"/>
  <c r="JK71" i="1"/>
  <c r="JL71" i="1" s="1"/>
  <c r="JK72" i="1"/>
  <c r="JL72" i="1" s="1"/>
  <c r="JK73" i="1"/>
  <c r="JK74" i="1"/>
  <c r="JL74" i="1" s="1"/>
  <c r="JK75" i="1"/>
  <c r="JL75" i="1" s="1"/>
  <c r="JK76" i="1"/>
  <c r="JL76" i="1" s="1"/>
  <c r="JK77" i="1"/>
  <c r="JL77" i="1" s="1"/>
  <c r="JK78" i="1"/>
  <c r="JL78" i="1" s="1"/>
  <c r="JK79" i="1"/>
  <c r="JL79" i="1" s="1"/>
  <c r="JK80" i="1"/>
  <c r="JK81" i="1"/>
  <c r="JL81" i="1" s="1"/>
  <c r="JK82" i="1"/>
  <c r="JL82" i="1" s="1"/>
  <c r="JK83" i="1"/>
  <c r="JK84" i="1"/>
  <c r="JL84" i="1" s="1"/>
  <c r="JK85" i="1"/>
  <c r="JL85" i="1" s="1"/>
  <c r="JK86" i="1"/>
  <c r="JL86" i="1" s="1"/>
  <c r="JK87" i="1"/>
  <c r="JL87" i="1" s="1"/>
  <c r="JK88" i="1"/>
  <c r="JK89" i="1"/>
  <c r="JL89" i="1" s="1"/>
  <c r="JK90" i="1"/>
  <c r="JL90" i="1" s="1"/>
  <c r="JK91" i="1"/>
  <c r="JL91" i="1" s="1"/>
  <c r="JK92" i="1"/>
  <c r="JL92" i="1" s="1"/>
  <c r="JK93" i="1"/>
  <c r="JL93" i="1" s="1"/>
  <c r="JK94" i="1"/>
  <c r="JL94" i="1" s="1"/>
  <c r="JK95" i="1"/>
  <c r="JL95" i="1" s="1"/>
  <c r="JK96" i="1"/>
  <c r="JL96" i="1" s="1"/>
  <c r="JK97" i="1"/>
  <c r="JL97" i="1" s="1"/>
  <c r="JK98" i="1"/>
  <c r="JL98" i="1" s="1"/>
  <c r="JK99" i="1"/>
  <c r="JL99" i="1" s="1"/>
  <c r="JK100" i="1"/>
  <c r="JL100" i="1" s="1"/>
  <c r="JK101" i="1"/>
  <c r="JL101" i="1" s="1"/>
  <c r="JK102" i="1"/>
  <c r="JL102" i="1" s="1"/>
  <c r="JK103" i="1"/>
  <c r="JL103" i="1" s="1"/>
  <c r="JK104" i="1"/>
  <c r="JL104" i="1" s="1"/>
  <c r="JK105" i="1"/>
  <c r="JL105" i="1" s="1"/>
  <c r="JK106" i="1"/>
  <c r="JL106" i="1" s="1"/>
  <c r="JK107" i="1"/>
  <c r="JL107" i="1" s="1"/>
  <c r="JK108" i="1"/>
  <c r="JL108" i="1" s="1"/>
  <c r="JK109" i="1"/>
  <c r="JL109" i="1" s="1"/>
  <c r="JK110" i="1"/>
  <c r="JL110" i="1" s="1"/>
  <c r="JK111" i="1"/>
  <c r="JL111" i="1" s="1"/>
  <c r="JK112" i="1"/>
  <c r="JK113" i="1"/>
  <c r="JL113" i="1" s="1"/>
  <c r="JK114" i="1"/>
  <c r="JL114" i="1" s="1"/>
  <c r="JK115" i="1"/>
  <c r="JL115" i="1" s="1"/>
  <c r="JK116" i="1"/>
  <c r="JL116" i="1" s="1"/>
  <c r="JK117" i="1"/>
  <c r="JL117" i="1" s="1"/>
  <c r="JK118" i="1"/>
  <c r="JL118" i="1" s="1"/>
  <c r="JK119" i="1"/>
  <c r="JL119" i="1" s="1"/>
  <c r="JK120" i="1"/>
  <c r="JL120" i="1" s="1"/>
  <c r="JK121" i="1"/>
  <c r="JL121" i="1" s="1"/>
  <c r="JK122" i="1"/>
  <c r="JL122" i="1" s="1"/>
  <c r="JK123" i="1"/>
  <c r="JL123" i="1" s="1"/>
  <c r="JK124" i="1"/>
  <c r="JL124" i="1" s="1"/>
  <c r="JK125" i="1"/>
  <c r="JL125" i="1" s="1"/>
  <c r="JK126" i="1"/>
  <c r="JL126" i="1" s="1"/>
  <c r="JK127" i="1"/>
  <c r="JL127" i="1" s="1"/>
  <c r="JK128" i="1"/>
  <c r="JL128" i="1" s="1"/>
  <c r="JK129" i="1"/>
  <c r="JL129" i="1" s="1"/>
  <c r="JK130" i="1"/>
  <c r="JL130" i="1" s="1"/>
  <c r="JK131" i="1"/>
  <c r="JL131" i="1" s="1"/>
  <c r="JK132" i="1"/>
  <c r="JL132" i="1" s="1"/>
  <c r="JK133" i="1"/>
  <c r="JL133" i="1" s="1"/>
  <c r="JK134" i="1"/>
  <c r="JL134" i="1" s="1"/>
  <c r="JK135" i="1"/>
  <c r="JL135" i="1" s="1"/>
  <c r="JK136" i="1"/>
  <c r="JL136" i="1" s="1"/>
  <c r="JK137" i="1"/>
  <c r="JL137" i="1" s="1"/>
  <c r="JK138" i="1"/>
  <c r="JL138" i="1" s="1"/>
  <c r="JK139" i="1"/>
  <c r="JL139" i="1" s="1"/>
  <c r="JK140" i="1"/>
  <c r="JL140" i="1" s="1"/>
  <c r="JK141" i="1"/>
  <c r="JL141" i="1" s="1"/>
  <c r="JK142" i="1"/>
  <c r="JL142" i="1" s="1"/>
  <c r="JK143" i="1"/>
  <c r="JL143" i="1" s="1"/>
  <c r="JK144" i="1"/>
  <c r="JL144" i="1" s="1"/>
  <c r="JK145" i="1"/>
  <c r="JL145" i="1" s="1"/>
  <c r="JK146" i="1"/>
  <c r="JL146" i="1" s="1"/>
  <c r="JK147" i="1"/>
  <c r="JL147" i="1" s="1"/>
  <c r="JK148" i="1"/>
  <c r="JL148" i="1" s="1"/>
  <c r="JK149" i="1"/>
  <c r="JL149" i="1" s="1"/>
  <c r="JK150" i="1"/>
  <c r="JL150" i="1" s="1"/>
  <c r="JK151" i="1"/>
  <c r="JL151" i="1" s="1"/>
  <c r="JK152" i="1"/>
  <c r="JL152" i="1" s="1"/>
  <c r="JK153" i="1"/>
  <c r="JL153" i="1" s="1"/>
  <c r="JK154" i="1"/>
  <c r="JL154" i="1" s="1"/>
  <c r="JK155" i="1"/>
  <c r="JL155" i="1" s="1"/>
  <c r="JK156" i="1"/>
  <c r="JL156" i="1" s="1"/>
  <c r="JK157" i="1"/>
  <c r="JL157" i="1" s="1"/>
  <c r="JK158" i="1"/>
  <c r="JL158" i="1" s="1"/>
  <c r="JK159" i="1"/>
  <c r="JL159" i="1" s="1"/>
  <c r="JK160" i="1"/>
  <c r="JK161" i="1"/>
  <c r="JL161" i="1" s="1"/>
  <c r="JK162" i="1"/>
  <c r="JL162" i="1" s="1"/>
  <c r="JK163" i="1"/>
  <c r="JL163" i="1" s="1"/>
  <c r="JK164" i="1"/>
  <c r="JL164" i="1" s="1"/>
  <c r="JK165" i="1"/>
  <c r="JL165" i="1" s="1"/>
  <c r="JK166" i="1"/>
  <c r="JL166" i="1" s="1"/>
  <c r="JK167" i="1"/>
  <c r="JL167" i="1" s="1"/>
  <c r="JK168" i="1"/>
  <c r="JL168" i="1" s="1"/>
  <c r="JK169" i="1"/>
  <c r="JK170" i="1"/>
  <c r="JL170" i="1" s="1"/>
  <c r="JK171" i="1"/>
  <c r="JL171" i="1" s="1"/>
  <c r="JK172" i="1"/>
  <c r="JL172" i="1" s="1"/>
  <c r="JK173" i="1"/>
  <c r="JL173" i="1" s="1"/>
  <c r="JK174" i="1"/>
  <c r="JL174" i="1" s="1"/>
  <c r="JK175" i="1"/>
  <c r="JL175" i="1" s="1"/>
  <c r="S11" i="31"/>
  <c r="S10" i="31"/>
  <c r="S5" i="31"/>
  <c r="JL83" i="1"/>
  <c r="JK5" i="1"/>
  <c r="JL5" i="1" s="1"/>
  <c r="S4" i="31"/>
  <c r="J10" i="31"/>
  <c r="I10" i="31"/>
  <c r="H10" i="31"/>
  <c r="G10" i="31"/>
  <c r="J4" i="31"/>
  <c r="I4" i="31"/>
  <c r="H4" i="31"/>
  <c r="G4" i="31"/>
  <c r="IR6" i="1"/>
  <c r="IR7" i="1"/>
  <c r="IR8" i="1"/>
  <c r="IR9" i="1"/>
  <c r="IR10" i="1"/>
  <c r="IR11" i="1"/>
  <c r="IR12" i="1"/>
  <c r="IR13" i="1"/>
  <c r="IR14" i="1"/>
  <c r="IR15" i="1"/>
  <c r="IR16" i="1"/>
  <c r="IR17" i="1"/>
  <c r="IR18" i="1"/>
  <c r="IR19" i="1"/>
  <c r="IR20" i="1"/>
  <c r="IR21" i="1"/>
  <c r="IR22" i="1"/>
  <c r="IR23" i="1"/>
  <c r="IR24" i="1"/>
  <c r="IR25" i="1"/>
  <c r="IR26" i="1"/>
  <c r="IR27" i="1"/>
  <c r="IR28" i="1"/>
  <c r="IR29" i="1"/>
  <c r="IR30" i="1"/>
  <c r="IR31" i="1"/>
  <c r="IR32" i="1"/>
  <c r="IR33" i="1"/>
  <c r="IR34" i="1"/>
  <c r="IR35" i="1"/>
  <c r="IR36" i="1"/>
  <c r="IR37" i="1"/>
  <c r="IR38" i="1"/>
  <c r="IR39" i="1"/>
  <c r="IR40" i="1"/>
  <c r="IR41" i="1"/>
  <c r="IR42" i="1"/>
  <c r="IR43" i="1"/>
  <c r="IR44" i="1"/>
  <c r="IR45" i="1"/>
  <c r="IR46" i="1"/>
  <c r="IR47" i="1"/>
  <c r="IR48" i="1"/>
  <c r="IR49" i="1"/>
  <c r="IR50" i="1"/>
  <c r="IR51" i="1"/>
  <c r="IR52" i="1"/>
  <c r="IR53" i="1"/>
  <c r="IR54" i="1"/>
  <c r="IR55" i="1"/>
  <c r="IR56" i="1"/>
  <c r="IR57" i="1"/>
  <c r="IR58" i="1"/>
  <c r="IR59" i="1"/>
  <c r="IR60" i="1"/>
  <c r="IR61" i="1"/>
  <c r="IR62" i="1"/>
  <c r="IR63" i="1"/>
  <c r="IR64" i="1"/>
  <c r="IR65" i="1"/>
  <c r="IR66" i="1"/>
  <c r="IR67" i="1"/>
  <c r="IR68" i="1"/>
  <c r="IR69" i="1"/>
  <c r="IR70" i="1"/>
  <c r="IR71" i="1"/>
  <c r="IR72" i="1"/>
  <c r="IR73" i="1"/>
  <c r="IR74" i="1"/>
  <c r="IR75" i="1"/>
  <c r="IR76" i="1"/>
  <c r="IR77" i="1"/>
  <c r="IR78" i="1"/>
  <c r="IR79" i="1"/>
  <c r="IR80" i="1"/>
  <c r="IR81" i="1"/>
  <c r="IR82" i="1"/>
  <c r="IR83" i="1"/>
  <c r="IR84" i="1"/>
  <c r="IR85" i="1"/>
  <c r="IR86"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R134" i="1"/>
  <c r="IR135" i="1"/>
  <c r="IR136" i="1"/>
  <c r="IR137" i="1"/>
  <c r="IR138" i="1"/>
  <c r="IR139" i="1"/>
  <c r="IR140" i="1"/>
  <c r="IR141" i="1"/>
  <c r="IR142" i="1"/>
  <c r="IR143" i="1"/>
  <c r="IR144" i="1"/>
  <c r="IR145" i="1"/>
  <c r="IR146" i="1"/>
  <c r="IR147" i="1"/>
  <c r="IR148" i="1"/>
  <c r="IR149" i="1"/>
  <c r="IR150" i="1"/>
  <c r="IR151" i="1"/>
  <c r="IR152" i="1"/>
  <c r="IR153" i="1"/>
  <c r="IR154" i="1"/>
  <c r="IR155" i="1"/>
  <c r="IR156" i="1"/>
  <c r="IR157" i="1"/>
  <c r="IR158" i="1"/>
  <c r="IR159" i="1"/>
  <c r="IR160" i="1"/>
  <c r="IR161" i="1"/>
  <c r="IR162" i="1"/>
  <c r="IR163" i="1"/>
  <c r="IR164" i="1"/>
  <c r="IR165" i="1"/>
  <c r="IR166" i="1"/>
  <c r="IR167" i="1"/>
  <c r="IR168" i="1"/>
  <c r="IR169" i="1"/>
  <c r="IR170" i="1"/>
  <c r="IR171" i="1"/>
  <c r="IR172" i="1"/>
  <c r="IR173" i="1"/>
  <c r="IR174" i="1"/>
  <c r="IR5" i="1"/>
  <c r="JD6" i="1"/>
  <c r="JD7" i="1"/>
  <c r="JD8" i="1"/>
  <c r="JD9" i="1"/>
  <c r="JD10" i="1"/>
  <c r="JD11" i="1"/>
  <c r="JD12" i="1"/>
  <c r="JD13" i="1"/>
  <c r="JD14" i="1"/>
  <c r="JD15" i="1"/>
  <c r="JD16" i="1"/>
  <c r="JD17" i="1"/>
  <c r="JD18" i="1"/>
  <c r="JD19" i="1"/>
  <c r="JD20" i="1"/>
  <c r="JD21" i="1"/>
  <c r="JD22" i="1"/>
  <c r="JD23" i="1"/>
  <c r="JD24" i="1"/>
  <c r="JD25" i="1"/>
  <c r="JD26" i="1"/>
  <c r="JD27" i="1"/>
  <c r="JD28" i="1"/>
  <c r="JD29" i="1"/>
  <c r="JD30" i="1"/>
  <c r="JD31" i="1"/>
  <c r="JD32" i="1"/>
  <c r="JD33" i="1"/>
  <c r="JD34" i="1"/>
  <c r="JD35" i="1"/>
  <c r="JD36" i="1"/>
  <c r="JD37" i="1"/>
  <c r="JD38" i="1"/>
  <c r="JD39" i="1"/>
  <c r="JD40" i="1"/>
  <c r="JD41" i="1"/>
  <c r="JD42" i="1"/>
  <c r="JD43" i="1"/>
  <c r="JD44" i="1"/>
  <c r="JD45" i="1"/>
  <c r="JD46" i="1"/>
  <c r="JD47" i="1"/>
  <c r="JD48" i="1"/>
  <c r="JD49" i="1"/>
  <c r="JD50" i="1"/>
  <c r="JD51" i="1"/>
  <c r="JD52" i="1"/>
  <c r="JD53" i="1"/>
  <c r="JD54" i="1"/>
  <c r="JD55" i="1"/>
  <c r="JD56" i="1"/>
  <c r="JD57" i="1"/>
  <c r="JD58" i="1"/>
  <c r="JD59" i="1"/>
  <c r="JD60" i="1"/>
  <c r="JD61" i="1"/>
  <c r="JD62" i="1"/>
  <c r="JD63" i="1"/>
  <c r="JD64" i="1"/>
  <c r="JD65" i="1"/>
  <c r="JD66" i="1"/>
  <c r="JD67" i="1"/>
  <c r="JD68" i="1"/>
  <c r="JD69" i="1"/>
  <c r="JD70" i="1"/>
  <c r="JD71" i="1"/>
  <c r="JD72" i="1"/>
  <c r="JD73" i="1"/>
  <c r="JD74" i="1"/>
  <c r="JD75" i="1"/>
  <c r="JD76" i="1"/>
  <c r="JD77" i="1"/>
  <c r="JD78" i="1"/>
  <c r="JD79" i="1"/>
  <c r="JD80" i="1"/>
  <c r="JD81" i="1"/>
  <c r="JD82" i="1"/>
  <c r="JD83" i="1"/>
  <c r="JD84" i="1"/>
  <c r="JD85" i="1"/>
  <c r="JD86"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D134" i="1"/>
  <c r="JD135" i="1"/>
  <c r="JD136" i="1"/>
  <c r="JD137" i="1"/>
  <c r="JD138" i="1"/>
  <c r="JD139" i="1"/>
  <c r="JD140" i="1"/>
  <c r="JD141" i="1"/>
  <c r="JD142" i="1"/>
  <c r="JD143" i="1"/>
  <c r="JD144" i="1"/>
  <c r="JD145" i="1"/>
  <c r="JD146" i="1"/>
  <c r="JD147" i="1"/>
  <c r="JD148" i="1"/>
  <c r="JD149" i="1"/>
  <c r="JD150" i="1"/>
  <c r="JD151" i="1"/>
  <c r="JD152" i="1"/>
  <c r="JD153" i="1"/>
  <c r="JD154" i="1"/>
  <c r="JD155" i="1"/>
  <c r="JD156" i="1"/>
  <c r="JD157" i="1"/>
  <c r="JD158" i="1"/>
  <c r="JD159" i="1"/>
  <c r="JD160" i="1"/>
  <c r="JD161" i="1"/>
  <c r="JD162" i="1"/>
  <c r="JD163" i="1"/>
  <c r="JD164" i="1"/>
  <c r="JD165" i="1"/>
  <c r="JD166" i="1"/>
  <c r="JD167" i="1"/>
  <c r="JD168" i="1"/>
  <c r="JD169" i="1"/>
  <c r="JD170" i="1"/>
  <c r="JD171" i="1"/>
  <c r="JD172" i="1"/>
  <c r="JD173" i="1"/>
  <c r="JD174" i="1"/>
  <c r="JD5" i="1"/>
  <c r="IX5" i="1"/>
  <c r="JL80" i="1"/>
  <c r="JL8" i="1"/>
  <c r="JL9" i="1"/>
  <c r="JL17" i="1"/>
  <c r="JL18" i="1"/>
  <c r="JL25" i="1"/>
  <c r="JL32" i="1"/>
  <c r="JL33" i="1"/>
  <c r="JL40" i="1"/>
  <c r="JL48" i="1"/>
  <c r="JL50" i="1"/>
  <c r="JL57" i="1"/>
  <c r="JL64" i="1"/>
  <c r="JL65" i="1"/>
  <c r="JL73" i="1"/>
  <c r="JL88" i="1"/>
  <c r="JL112" i="1"/>
  <c r="JL160" i="1"/>
  <c r="JL169" i="1"/>
  <c r="JJ6" i="1"/>
  <c r="JM6" i="1" s="1"/>
  <c r="JJ7" i="1"/>
  <c r="JM7" i="1" s="1"/>
  <c r="JJ8" i="1"/>
  <c r="JM8" i="1" s="1"/>
  <c r="JJ9" i="1"/>
  <c r="JM9" i="1" s="1"/>
  <c r="JJ10" i="1"/>
  <c r="JM10" i="1" s="1"/>
  <c r="JJ11" i="1"/>
  <c r="JM11" i="1" s="1"/>
  <c r="JJ12" i="1"/>
  <c r="JM12" i="1" s="1"/>
  <c r="JJ13" i="1"/>
  <c r="JM13" i="1" s="1"/>
  <c r="JJ14" i="1"/>
  <c r="JM14" i="1" s="1"/>
  <c r="JJ15" i="1"/>
  <c r="JM15" i="1" s="1"/>
  <c r="JJ16" i="1"/>
  <c r="JM16" i="1" s="1"/>
  <c r="JJ17" i="1"/>
  <c r="JM17" i="1" s="1"/>
  <c r="JJ18" i="1"/>
  <c r="JM18" i="1" s="1"/>
  <c r="JJ19" i="1"/>
  <c r="JM19" i="1" s="1"/>
  <c r="JJ20" i="1"/>
  <c r="JM20" i="1" s="1"/>
  <c r="JJ21" i="1"/>
  <c r="JM21" i="1" s="1"/>
  <c r="JJ22" i="1"/>
  <c r="JM22" i="1" s="1"/>
  <c r="JJ23" i="1"/>
  <c r="JM23" i="1" s="1"/>
  <c r="JJ24" i="1"/>
  <c r="JM24" i="1" s="1"/>
  <c r="JJ25" i="1"/>
  <c r="JM25" i="1" s="1"/>
  <c r="JJ26" i="1"/>
  <c r="JM26" i="1" s="1"/>
  <c r="JJ27" i="1"/>
  <c r="JM27" i="1" s="1"/>
  <c r="JJ28" i="1"/>
  <c r="JM28" i="1" s="1"/>
  <c r="JJ29" i="1"/>
  <c r="JM29" i="1" s="1"/>
  <c r="JJ30" i="1"/>
  <c r="JM30" i="1" s="1"/>
  <c r="JJ31" i="1"/>
  <c r="JM31" i="1" s="1"/>
  <c r="JJ32" i="1"/>
  <c r="JM32" i="1" s="1"/>
  <c r="JJ33" i="1"/>
  <c r="JM33" i="1" s="1"/>
  <c r="JJ34" i="1"/>
  <c r="JM34" i="1" s="1"/>
  <c r="JJ35" i="1"/>
  <c r="JM35" i="1" s="1"/>
  <c r="JJ36" i="1"/>
  <c r="JM36" i="1" s="1"/>
  <c r="JJ37" i="1"/>
  <c r="JM37" i="1" s="1"/>
  <c r="JJ38" i="1"/>
  <c r="JM38" i="1" s="1"/>
  <c r="JJ39" i="1"/>
  <c r="JM39" i="1" s="1"/>
  <c r="JJ40" i="1"/>
  <c r="JM40" i="1" s="1"/>
  <c r="JJ41" i="1"/>
  <c r="JM41" i="1" s="1"/>
  <c r="JJ42" i="1"/>
  <c r="JM42" i="1" s="1"/>
  <c r="JJ43" i="1"/>
  <c r="JM43" i="1" s="1"/>
  <c r="JJ44" i="1"/>
  <c r="JM44" i="1" s="1"/>
  <c r="JJ45" i="1"/>
  <c r="JM45" i="1" s="1"/>
  <c r="JJ46" i="1"/>
  <c r="JM46" i="1" s="1"/>
  <c r="JJ47" i="1"/>
  <c r="JM47" i="1" s="1"/>
  <c r="JJ48" i="1"/>
  <c r="JM48" i="1" s="1"/>
  <c r="JJ49" i="1"/>
  <c r="JM49" i="1" s="1"/>
  <c r="JJ50" i="1"/>
  <c r="JM50" i="1" s="1"/>
  <c r="JJ51" i="1"/>
  <c r="JM51" i="1" s="1"/>
  <c r="JJ52" i="1"/>
  <c r="JM52" i="1" s="1"/>
  <c r="JJ53" i="1"/>
  <c r="JM53" i="1" s="1"/>
  <c r="JJ54" i="1"/>
  <c r="JM54" i="1" s="1"/>
  <c r="JJ55" i="1"/>
  <c r="JM55" i="1" s="1"/>
  <c r="JJ56" i="1"/>
  <c r="JM56" i="1" s="1"/>
  <c r="JJ57" i="1"/>
  <c r="JM57" i="1" s="1"/>
  <c r="JJ58" i="1"/>
  <c r="JM58" i="1" s="1"/>
  <c r="JJ59" i="1"/>
  <c r="JM59" i="1" s="1"/>
  <c r="JJ60" i="1"/>
  <c r="JM60" i="1" s="1"/>
  <c r="JJ61" i="1"/>
  <c r="JM61" i="1" s="1"/>
  <c r="JJ62" i="1"/>
  <c r="JM62" i="1" s="1"/>
  <c r="JJ63" i="1"/>
  <c r="JM63" i="1" s="1"/>
  <c r="JJ64" i="1"/>
  <c r="JM64" i="1" s="1"/>
  <c r="JJ65" i="1"/>
  <c r="JM65" i="1" s="1"/>
  <c r="JJ66" i="1"/>
  <c r="JM66" i="1" s="1"/>
  <c r="JJ67" i="1"/>
  <c r="JM67" i="1" s="1"/>
  <c r="JJ68" i="1"/>
  <c r="JM68" i="1" s="1"/>
  <c r="JJ69" i="1"/>
  <c r="JM69" i="1" s="1"/>
  <c r="JJ70" i="1"/>
  <c r="JM70" i="1" s="1"/>
  <c r="JJ71" i="1"/>
  <c r="JM71" i="1" s="1"/>
  <c r="JJ72" i="1"/>
  <c r="JM72" i="1" s="1"/>
  <c r="JJ73" i="1"/>
  <c r="JM73" i="1" s="1"/>
  <c r="JJ74" i="1"/>
  <c r="JM74" i="1" s="1"/>
  <c r="JJ75" i="1"/>
  <c r="JM75" i="1" s="1"/>
  <c r="JJ76" i="1"/>
  <c r="JM76" i="1" s="1"/>
  <c r="JJ77" i="1"/>
  <c r="JM77" i="1" s="1"/>
  <c r="JJ78" i="1"/>
  <c r="JM78" i="1" s="1"/>
  <c r="JJ79" i="1"/>
  <c r="JM79" i="1" s="1"/>
  <c r="JJ80" i="1"/>
  <c r="JM80" i="1" s="1"/>
  <c r="JJ81" i="1"/>
  <c r="JM81" i="1" s="1"/>
  <c r="JJ82" i="1"/>
  <c r="JM82" i="1" s="1"/>
  <c r="JJ83" i="1"/>
  <c r="JM83" i="1" s="1"/>
  <c r="JJ84" i="1"/>
  <c r="JM84" i="1" s="1"/>
  <c r="JJ85" i="1"/>
  <c r="JM85" i="1" s="1"/>
  <c r="JJ86" i="1"/>
  <c r="JM86" i="1" s="1"/>
  <c r="JJ87" i="1"/>
  <c r="JM87" i="1" s="1"/>
  <c r="JJ88" i="1"/>
  <c r="JM88" i="1" s="1"/>
  <c r="JJ89" i="1"/>
  <c r="JM89" i="1" s="1"/>
  <c r="JJ90" i="1"/>
  <c r="JM90" i="1" s="1"/>
  <c r="JJ91" i="1"/>
  <c r="JM91" i="1" s="1"/>
  <c r="JJ92" i="1"/>
  <c r="JM92" i="1" s="1"/>
  <c r="JJ93" i="1"/>
  <c r="JM93" i="1" s="1"/>
  <c r="JJ94" i="1"/>
  <c r="JM94" i="1" s="1"/>
  <c r="JJ95" i="1"/>
  <c r="JM95" i="1" s="1"/>
  <c r="JJ96" i="1"/>
  <c r="JM96" i="1" s="1"/>
  <c r="JJ97" i="1"/>
  <c r="JM97" i="1" s="1"/>
  <c r="JJ98" i="1"/>
  <c r="JM98" i="1" s="1"/>
  <c r="JJ99" i="1"/>
  <c r="JM99" i="1" s="1"/>
  <c r="JJ100" i="1"/>
  <c r="JM100" i="1" s="1"/>
  <c r="JJ101" i="1"/>
  <c r="JM101" i="1" s="1"/>
  <c r="JJ102" i="1"/>
  <c r="JM102" i="1" s="1"/>
  <c r="JJ103" i="1"/>
  <c r="JM103" i="1" s="1"/>
  <c r="JJ104" i="1"/>
  <c r="JM104" i="1" s="1"/>
  <c r="JJ105" i="1"/>
  <c r="JM105" i="1" s="1"/>
  <c r="JJ106" i="1"/>
  <c r="JM106" i="1" s="1"/>
  <c r="JJ107" i="1"/>
  <c r="JM107" i="1" s="1"/>
  <c r="JJ108" i="1"/>
  <c r="JM108" i="1" s="1"/>
  <c r="JJ109" i="1"/>
  <c r="JM109" i="1" s="1"/>
  <c r="JJ110" i="1"/>
  <c r="JM110" i="1" s="1"/>
  <c r="JJ111" i="1"/>
  <c r="JM111" i="1" s="1"/>
  <c r="JJ112" i="1"/>
  <c r="JM112" i="1" s="1"/>
  <c r="JJ113" i="1"/>
  <c r="JM113" i="1" s="1"/>
  <c r="JJ114" i="1"/>
  <c r="JM114" i="1" s="1"/>
  <c r="JJ115" i="1"/>
  <c r="JM115" i="1" s="1"/>
  <c r="JJ116" i="1"/>
  <c r="JM116" i="1" s="1"/>
  <c r="JJ117" i="1"/>
  <c r="JM117" i="1" s="1"/>
  <c r="JJ118" i="1"/>
  <c r="JM118" i="1" s="1"/>
  <c r="JJ119" i="1"/>
  <c r="JM119" i="1" s="1"/>
  <c r="JJ120" i="1"/>
  <c r="JM120" i="1" s="1"/>
  <c r="JJ121" i="1"/>
  <c r="JM121" i="1" s="1"/>
  <c r="JJ122" i="1"/>
  <c r="JM122" i="1" s="1"/>
  <c r="JJ123" i="1"/>
  <c r="JM123" i="1" s="1"/>
  <c r="JJ124" i="1"/>
  <c r="JM124" i="1" s="1"/>
  <c r="JJ125" i="1"/>
  <c r="JM125" i="1" s="1"/>
  <c r="JJ126" i="1"/>
  <c r="JM126" i="1" s="1"/>
  <c r="JJ127" i="1"/>
  <c r="JM127" i="1" s="1"/>
  <c r="JJ128" i="1"/>
  <c r="JM128" i="1" s="1"/>
  <c r="JJ129" i="1"/>
  <c r="JM129" i="1" s="1"/>
  <c r="JJ130" i="1"/>
  <c r="JM130" i="1" s="1"/>
  <c r="JJ131" i="1"/>
  <c r="JM131" i="1" s="1"/>
  <c r="JJ132" i="1"/>
  <c r="JM132" i="1" s="1"/>
  <c r="JJ133" i="1"/>
  <c r="JM133" i="1" s="1"/>
  <c r="JJ134" i="1"/>
  <c r="JM134" i="1" s="1"/>
  <c r="JJ135" i="1"/>
  <c r="JM135" i="1" s="1"/>
  <c r="JJ136" i="1"/>
  <c r="JM136" i="1" s="1"/>
  <c r="JJ137" i="1"/>
  <c r="JM137" i="1" s="1"/>
  <c r="JJ138" i="1"/>
  <c r="JM138" i="1" s="1"/>
  <c r="JJ139" i="1"/>
  <c r="JM139" i="1" s="1"/>
  <c r="JJ140" i="1"/>
  <c r="JM140" i="1" s="1"/>
  <c r="JJ141" i="1"/>
  <c r="JM141" i="1" s="1"/>
  <c r="JJ142" i="1"/>
  <c r="JM142" i="1" s="1"/>
  <c r="JJ143" i="1"/>
  <c r="JM143" i="1" s="1"/>
  <c r="JJ144" i="1"/>
  <c r="JM144" i="1" s="1"/>
  <c r="JJ145" i="1"/>
  <c r="JM145" i="1" s="1"/>
  <c r="JJ146" i="1"/>
  <c r="JM146" i="1" s="1"/>
  <c r="JJ147" i="1"/>
  <c r="JM147" i="1" s="1"/>
  <c r="JJ148" i="1"/>
  <c r="JM148" i="1" s="1"/>
  <c r="JJ149" i="1"/>
  <c r="JM149" i="1" s="1"/>
  <c r="JJ150" i="1"/>
  <c r="JM150" i="1" s="1"/>
  <c r="JJ151" i="1"/>
  <c r="JM151" i="1" s="1"/>
  <c r="JJ152" i="1"/>
  <c r="JM152" i="1" s="1"/>
  <c r="JJ153" i="1"/>
  <c r="JM153" i="1" s="1"/>
  <c r="JJ154" i="1"/>
  <c r="JM154" i="1" s="1"/>
  <c r="JJ155" i="1"/>
  <c r="JM155" i="1" s="1"/>
  <c r="JJ156" i="1"/>
  <c r="JM156" i="1" s="1"/>
  <c r="JJ157" i="1"/>
  <c r="JM157" i="1" s="1"/>
  <c r="JJ158" i="1"/>
  <c r="JM158" i="1" s="1"/>
  <c r="JJ159" i="1"/>
  <c r="JM159" i="1" s="1"/>
  <c r="JJ160" i="1"/>
  <c r="JM160" i="1" s="1"/>
  <c r="JJ161" i="1"/>
  <c r="JM161" i="1" s="1"/>
  <c r="JJ162" i="1"/>
  <c r="JM162" i="1" s="1"/>
  <c r="JJ163" i="1"/>
  <c r="JM163" i="1" s="1"/>
  <c r="JJ164" i="1"/>
  <c r="JM164" i="1" s="1"/>
  <c r="JJ165" i="1"/>
  <c r="JM165" i="1" s="1"/>
  <c r="JJ166" i="1"/>
  <c r="JM166" i="1" s="1"/>
  <c r="JJ167" i="1"/>
  <c r="JM167" i="1" s="1"/>
  <c r="JJ168" i="1"/>
  <c r="JM168" i="1" s="1"/>
  <c r="JJ169" i="1"/>
  <c r="JM169" i="1" s="1"/>
  <c r="JJ170" i="1"/>
  <c r="JM170" i="1" s="1"/>
  <c r="JJ171" i="1"/>
  <c r="JM171" i="1" s="1"/>
  <c r="JJ172" i="1"/>
  <c r="JM172" i="1" s="1"/>
  <c r="JJ173" i="1"/>
  <c r="JM173" i="1" s="1"/>
  <c r="JJ174" i="1"/>
  <c r="JM174" i="1" s="1"/>
  <c r="JJ175" i="1"/>
  <c r="JM175" i="1" s="1"/>
  <c r="JJ5" i="1"/>
  <c r="JM5" i="1" s="1"/>
  <c r="S32" i="31" l="1"/>
  <c r="JN67" i="1"/>
  <c r="JN35" i="1"/>
  <c r="JN43" i="1"/>
  <c r="JN51" i="1"/>
  <c r="JN24" i="1"/>
  <c r="JN8" i="1"/>
  <c r="JN138" i="1"/>
  <c r="JN50" i="1"/>
  <c r="JN42" i="1"/>
  <c r="JN18" i="1"/>
  <c r="JN38" i="1"/>
  <c r="JN78" i="1"/>
  <c r="JN110" i="1"/>
  <c r="JK3" i="1"/>
  <c r="JL12" i="1"/>
  <c r="JN12" i="1" s="1"/>
  <c r="JN16" i="1"/>
  <c r="JN15" i="1"/>
  <c r="JN74" i="1"/>
  <c r="JN63" i="1"/>
  <c r="JN62" i="1"/>
  <c r="JN30" i="1"/>
  <c r="JN66" i="1"/>
  <c r="JN94" i="1"/>
  <c r="JN158" i="1"/>
  <c r="JN170" i="1"/>
  <c r="JN154" i="1"/>
  <c r="JN122" i="1"/>
  <c r="JN106" i="1"/>
  <c r="JN90" i="1"/>
  <c r="JN34" i="1"/>
  <c r="JN54" i="1"/>
  <c r="JN27" i="1"/>
  <c r="JN126" i="1"/>
  <c r="JN58" i="1"/>
  <c r="JN142" i="1"/>
  <c r="JN28" i="1"/>
  <c r="JN36" i="1"/>
  <c r="JN46" i="1"/>
  <c r="JN55" i="1"/>
  <c r="JN70" i="1"/>
  <c r="JN134" i="1"/>
  <c r="JN86" i="1"/>
  <c r="JN150" i="1"/>
  <c r="JN39" i="1"/>
  <c r="JN102" i="1"/>
  <c r="JN166" i="1"/>
  <c r="JN31" i="1"/>
  <c r="JN59" i="1"/>
  <c r="JN47" i="1"/>
  <c r="JN118" i="1"/>
  <c r="JJ3" i="1"/>
  <c r="JN26" i="1"/>
  <c r="JN7" i="1"/>
  <c r="JM3" i="1"/>
  <c r="JN21" i="1"/>
  <c r="JN29" i="1"/>
  <c r="JN6" i="1"/>
  <c r="JN17" i="1"/>
  <c r="JN19" i="1"/>
  <c r="JN22" i="1"/>
  <c r="JN5" i="1"/>
  <c r="JN33" i="1"/>
  <c r="JN10" i="1"/>
  <c r="JN23" i="1"/>
  <c r="JN40" i="1"/>
  <c r="JN68" i="1"/>
  <c r="JN84" i="1"/>
  <c r="JN32" i="1"/>
  <c r="JN77" i="1"/>
  <c r="JN93" i="1"/>
  <c r="JN109" i="1"/>
  <c r="JN125" i="1"/>
  <c r="JN141" i="1"/>
  <c r="JN157" i="1"/>
  <c r="JN173" i="1"/>
  <c r="JN100" i="1"/>
  <c r="JN132" i="1"/>
  <c r="JN82" i="1"/>
  <c r="JN98" i="1"/>
  <c r="JN114" i="1"/>
  <c r="JN121" i="1"/>
  <c r="JN130" i="1"/>
  <c r="JN137" i="1"/>
  <c r="JN146" i="1"/>
  <c r="JN153" i="1"/>
  <c r="JN162" i="1"/>
  <c r="JN169" i="1"/>
  <c r="JN52" i="1"/>
  <c r="JN148" i="1"/>
  <c r="JN89" i="1"/>
  <c r="JN11" i="1"/>
  <c r="JN14" i="1"/>
  <c r="JN80" i="1"/>
  <c r="JN96" i="1"/>
  <c r="JN112" i="1"/>
  <c r="JN128" i="1"/>
  <c r="JN144" i="1"/>
  <c r="JN160" i="1"/>
  <c r="JN60" i="1"/>
  <c r="JN105" i="1"/>
  <c r="JN20" i="1"/>
  <c r="JN37" i="1"/>
  <c r="JN41" i="1"/>
  <c r="JN45" i="1"/>
  <c r="JN49" i="1"/>
  <c r="JN53" i="1"/>
  <c r="JN57" i="1"/>
  <c r="JN61" i="1"/>
  <c r="JN65" i="1"/>
  <c r="JN69" i="1"/>
  <c r="JN85" i="1"/>
  <c r="JN101" i="1"/>
  <c r="JN117" i="1"/>
  <c r="JN133" i="1"/>
  <c r="JN149" i="1"/>
  <c r="JN165" i="1"/>
  <c r="JN174" i="1"/>
  <c r="JN44" i="1"/>
  <c r="JN56" i="1"/>
  <c r="JN164" i="1"/>
  <c r="JN73" i="1"/>
  <c r="JN76" i="1"/>
  <c r="JN92" i="1"/>
  <c r="JN108" i="1"/>
  <c r="JN124" i="1"/>
  <c r="JN140" i="1"/>
  <c r="JN156" i="1"/>
  <c r="JN172" i="1"/>
  <c r="JN116" i="1"/>
  <c r="JN13" i="1"/>
  <c r="JN9" i="1"/>
  <c r="JN25" i="1"/>
  <c r="JN81" i="1"/>
  <c r="JN97" i="1"/>
  <c r="JN113" i="1"/>
  <c r="JN129" i="1"/>
  <c r="JN145" i="1"/>
  <c r="JN161" i="1"/>
  <c r="JN48" i="1"/>
  <c r="JN64" i="1"/>
  <c r="JN72" i="1"/>
  <c r="JN88" i="1"/>
  <c r="JN104" i="1"/>
  <c r="JN120" i="1"/>
  <c r="JN136" i="1"/>
  <c r="JN152" i="1"/>
  <c r="JN168" i="1"/>
  <c r="JN175" i="1"/>
  <c r="JN71" i="1"/>
  <c r="JN75" i="1"/>
  <c r="JN79" i="1"/>
  <c r="JN83" i="1"/>
  <c r="JN87" i="1"/>
  <c r="JN91" i="1"/>
  <c r="JN95" i="1"/>
  <c r="JN99" i="1"/>
  <c r="JN103" i="1"/>
  <c r="JN107" i="1"/>
  <c r="JN111" i="1"/>
  <c r="JN115" i="1"/>
  <c r="JN119" i="1"/>
  <c r="JN123" i="1"/>
  <c r="JN127" i="1"/>
  <c r="JN131" i="1"/>
  <c r="JN135" i="1"/>
  <c r="JN139" i="1"/>
  <c r="JN143" i="1"/>
  <c r="JN147" i="1"/>
  <c r="JN151" i="1"/>
  <c r="JN155" i="1"/>
  <c r="JN159" i="1"/>
  <c r="JN163" i="1"/>
  <c r="JN167" i="1"/>
  <c r="JN171" i="1"/>
  <c r="B224" i="28"/>
  <c r="B238" i="28"/>
  <c r="B252" i="28"/>
  <c r="B266" i="28"/>
  <c r="B280" i="28"/>
  <c r="N105" i="3"/>
  <c r="N104" i="3" s="1"/>
  <c r="N102" i="3"/>
  <c r="N118" i="3"/>
  <c r="N119" i="3"/>
  <c r="N120" i="3"/>
  <c r="N121" i="3"/>
  <c r="N117" i="3"/>
  <c r="P174" i="28"/>
  <c r="O174" i="28"/>
  <c r="N174" i="28"/>
  <c r="P173" i="28"/>
  <c r="O173" i="28"/>
  <c r="N173" i="28"/>
  <c r="P172" i="28"/>
  <c r="O172" i="28"/>
  <c r="N172" i="28"/>
  <c r="P171" i="28"/>
  <c r="O171" i="28"/>
  <c r="N171" i="28"/>
  <c r="P170" i="28"/>
  <c r="O170" i="28"/>
  <c r="N170" i="28"/>
  <c r="P169" i="28"/>
  <c r="O169" i="28"/>
  <c r="N169" i="28"/>
  <c r="P168" i="28"/>
  <c r="O168" i="28"/>
  <c r="N168" i="28"/>
  <c r="P167" i="28"/>
  <c r="O167" i="28"/>
  <c r="N167" i="28"/>
  <c r="P166" i="28"/>
  <c r="O166" i="28"/>
  <c r="N166" i="28"/>
  <c r="P165" i="28"/>
  <c r="O165" i="28"/>
  <c r="N165" i="28"/>
  <c r="P164" i="28"/>
  <c r="O164" i="28"/>
  <c r="N164" i="28"/>
  <c r="P163" i="28"/>
  <c r="O163" i="28"/>
  <c r="N163" i="28"/>
  <c r="P160" i="28"/>
  <c r="O160" i="28"/>
  <c r="N160" i="28"/>
  <c r="P159" i="28"/>
  <c r="O159" i="28"/>
  <c r="N159" i="28"/>
  <c r="P158" i="28"/>
  <c r="O158" i="28"/>
  <c r="N158" i="28"/>
  <c r="P157" i="28"/>
  <c r="O157" i="28"/>
  <c r="N157" i="28"/>
  <c r="P156" i="28"/>
  <c r="O156" i="28"/>
  <c r="N156" i="28"/>
  <c r="P155" i="28"/>
  <c r="O155" i="28"/>
  <c r="N155" i="28"/>
  <c r="P154" i="28"/>
  <c r="O154" i="28"/>
  <c r="N154" i="28"/>
  <c r="P153" i="28"/>
  <c r="O153" i="28"/>
  <c r="N153" i="28"/>
  <c r="P152" i="28"/>
  <c r="O152" i="28"/>
  <c r="N152" i="28"/>
  <c r="P151" i="28"/>
  <c r="O151" i="28"/>
  <c r="N151" i="28"/>
  <c r="P150" i="28"/>
  <c r="O150" i="28"/>
  <c r="N150" i="28"/>
  <c r="P149" i="28"/>
  <c r="O149" i="28"/>
  <c r="N149" i="28"/>
  <c r="P146" i="28"/>
  <c r="O146" i="28"/>
  <c r="N146" i="28"/>
  <c r="P145" i="28"/>
  <c r="O145" i="28"/>
  <c r="N145" i="28"/>
  <c r="P144" i="28"/>
  <c r="O144" i="28"/>
  <c r="N144" i="28"/>
  <c r="P143" i="28"/>
  <c r="O143" i="28"/>
  <c r="N143" i="28"/>
  <c r="P142" i="28"/>
  <c r="O142" i="28"/>
  <c r="N142" i="28"/>
  <c r="P141" i="28"/>
  <c r="O141" i="28"/>
  <c r="N141" i="28"/>
  <c r="P140" i="28"/>
  <c r="O140" i="28"/>
  <c r="N140" i="28"/>
  <c r="P139" i="28"/>
  <c r="O139" i="28"/>
  <c r="N139" i="28"/>
  <c r="P138" i="28"/>
  <c r="O138" i="28"/>
  <c r="N138" i="28"/>
  <c r="P137" i="28"/>
  <c r="O137" i="28"/>
  <c r="N137" i="28"/>
  <c r="P136" i="28"/>
  <c r="O136" i="28"/>
  <c r="N136" i="28"/>
  <c r="P135" i="28"/>
  <c r="O135" i="28"/>
  <c r="N135" i="28"/>
  <c r="P132" i="28"/>
  <c r="O132" i="28"/>
  <c r="N132" i="28"/>
  <c r="P131" i="28"/>
  <c r="O131" i="28"/>
  <c r="N131" i="28"/>
  <c r="P130" i="28"/>
  <c r="O130" i="28"/>
  <c r="N130" i="28"/>
  <c r="P129" i="28"/>
  <c r="O129" i="28"/>
  <c r="N129" i="28"/>
  <c r="P128" i="28"/>
  <c r="O128" i="28"/>
  <c r="N128" i="28"/>
  <c r="P127" i="28"/>
  <c r="O127" i="28"/>
  <c r="N127" i="28"/>
  <c r="P126" i="28"/>
  <c r="O126" i="28"/>
  <c r="N126" i="28"/>
  <c r="P125" i="28"/>
  <c r="O125" i="28"/>
  <c r="N125" i="28"/>
  <c r="P124" i="28"/>
  <c r="O124" i="28"/>
  <c r="N124" i="28"/>
  <c r="P123" i="28"/>
  <c r="O123" i="28"/>
  <c r="N123" i="28"/>
  <c r="P122" i="28"/>
  <c r="O122" i="28"/>
  <c r="N122" i="28"/>
  <c r="P121" i="28"/>
  <c r="O121" i="28"/>
  <c r="N121" i="28"/>
  <c r="P107" i="28"/>
  <c r="O108" i="28"/>
  <c r="P108" i="28"/>
  <c r="O109" i="28"/>
  <c r="P109" i="28"/>
  <c r="O110" i="28"/>
  <c r="P110" i="28"/>
  <c r="O111" i="28"/>
  <c r="P111" i="28"/>
  <c r="O112" i="28"/>
  <c r="P112" i="28"/>
  <c r="O113" i="28"/>
  <c r="P113" i="28"/>
  <c r="O114" i="28"/>
  <c r="P114" i="28"/>
  <c r="O115" i="28"/>
  <c r="P115" i="28"/>
  <c r="O116" i="28"/>
  <c r="P116" i="28"/>
  <c r="O117" i="28"/>
  <c r="P117" i="28"/>
  <c r="O118" i="28"/>
  <c r="P118" i="28"/>
  <c r="N108" i="28"/>
  <c r="N109" i="28"/>
  <c r="N110" i="28"/>
  <c r="N111" i="28"/>
  <c r="N112" i="28"/>
  <c r="N113" i="28"/>
  <c r="N114" i="28"/>
  <c r="N115" i="28"/>
  <c r="N116" i="28"/>
  <c r="N117" i="28"/>
  <c r="N118" i="28"/>
  <c r="O107" i="28"/>
  <c r="N107" i="28"/>
  <c r="F197" i="28"/>
  <c r="F198" i="28"/>
  <c r="F199" i="28"/>
  <c r="F200" i="28"/>
  <c r="F201" i="28"/>
  <c r="F202" i="28"/>
  <c r="F203" i="28"/>
  <c r="F208" i="28" s="1"/>
  <c r="F204" i="28"/>
  <c r="F205" i="28"/>
  <c r="F206" i="28"/>
  <c r="F207" i="28"/>
  <c r="F196" i="28"/>
  <c r="E197" i="28"/>
  <c r="E198" i="28"/>
  <c r="E208" i="28" s="1"/>
  <c r="E199" i="28"/>
  <c r="E200" i="28"/>
  <c r="E201" i="28"/>
  <c r="E202" i="28"/>
  <c r="E203" i="28"/>
  <c r="E204" i="28"/>
  <c r="E205" i="28"/>
  <c r="E206" i="28"/>
  <c r="E207" i="28"/>
  <c r="E196" i="28"/>
  <c r="D197" i="28"/>
  <c r="D198" i="28"/>
  <c r="D208" i="28" s="1"/>
  <c r="D199" i="28"/>
  <c r="D200" i="28"/>
  <c r="D201" i="28"/>
  <c r="D202" i="28"/>
  <c r="D203" i="28"/>
  <c r="D204" i="28"/>
  <c r="D205" i="28"/>
  <c r="D206" i="28"/>
  <c r="D207" i="28"/>
  <c r="D196" i="28"/>
  <c r="C197" i="28"/>
  <c r="C198" i="28"/>
  <c r="C199" i="28"/>
  <c r="C200" i="28"/>
  <c r="C201" i="28"/>
  <c r="C202" i="28"/>
  <c r="C203" i="28"/>
  <c r="C204" i="28"/>
  <c r="C205" i="28"/>
  <c r="C206" i="28"/>
  <c r="C207" i="28"/>
  <c r="C196" i="28"/>
  <c r="C208" i="28" s="1"/>
  <c r="B197" i="28"/>
  <c r="B198" i="28"/>
  <c r="B199" i="28"/>
  <c r="B200" i="28"/>
  <c r="B201" i="28"/>
  <c r="B202" i="28"/>
  <c r="B203" i="28"/>
  <c r="B204" i="28"/>
  <c r="B205" i="28"/>
  <c r="B206" i="28"/>
  <c r="B207" i="28"/>
  <c r="B196" i="28"/>
  <c r="B208" i="28" s="1"/>
  <c r="S5" i="1"/>
  <c r="JL3" i="1" l="1"/>
  <c r="JN3" i="1"/>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D196" i="27"/>
  <c r="D197" i="27"/>
  <c r="D198" i="27"/>
  <c r="D199" i="27"/>
  <c r="D200" i="27"/>
  <c r="D201" i="27"/>
  <c r="D202" i="27"/>
  <c r="D203" i="27"/>
  <c r="D204" i="27"/>
  <c r="D205" i="27"/>
  <c r="D206" i="27"/>
  <c r="D4" i="27"/>
  <c r="H2" i="26" l="1"/>
  <c r="I2" i="26"/>
  <c r="J2" i="26"/>
  <c r="K2" i="26"/>
  <c r="L2" i="26"/>
  <c r="M2" i="26"/>
  <c r="N2" i="26"/>
  <c r="O2" i="26"/>
  <c r="P2" i="26"/>
  <c r="Q2" i="26"/>
  <c r="R2" i="26"/>
  <c r="S2" i="26"/>
  <c r="T2" i="26"/>
  <c r="U2" i="26"/>
  <c r="V2" i="26"/>
  <c r="W2" i="26"/>
  <c r="X2" i="26"/>
  <c r="Y2" i="26"/>
  <c r="Z2" i="26"/>
  <c r="AA2" i="26"/>
  <c r="AB2" i="26"/>
  <c r="AC2" i="26"/>
  <c r="AD2" i="26"/>
  <c r="AE2" i="26"/>
  <c r="AF2" i="26"/>
  <c r="AG2" i="26"/>
  <c r="AH2" i="26"/>
  <c r="AI2" i="26"/>
  <c r="G2" i="26"/>
  <c r="C22" i="2"/>
  <c r="J70" i="2"/>
  <c r="JE6" i="1"/>
  <c r="JE7" i="1"/>
  <c r="JE8" i="1"/>
  <c r="JE9" i="1"/>
  <c r="JE10" i="1"/>
  <c r="JE11" i="1"/>
  <c r="JE12" i="1"/>
  <c r="JE13" i="1"/>
  <c r="JE14" i="1"/>
  <c r="JE15" i="1"/>
  <c r="JE16" i="1"/>
  <c r="JE17" i="1"/>
  <c r="JE18" i="1"/>
  <c r="JE19" i="1"/>
  <c r="JE20" i="1"/>
  <c r="JE21" i="1"/>
  <c r="JE22" i="1"/>
  <c r="JE23" i="1"/>
  <c r="JE24" i="1"/>
  <c r="JE25" i="1"/>
  <c r="JE26" i="1"/>
  <c r="JE27" i="1"/>
  <c r="JE28" i="1"/>
  <c r="JE29" i="1"/>
  <c r="JE30" i="1"/>
  <c r="JE31" i="1"/>
  <c r="JE32" i="1"/>
  <c r="JE33" i="1"/>
  <c r="JE34" i="1"/>
  <c r="JE35" i="1"/>
  <c r="JE36" i="1"/>
  <c r="JE37" i="1"/>
  <c r="JE38" i="1"/>
  <c r="JE39" i="1"/>
  <c r="JE40" i="1"/>
  <c r="JE41" i="1"/>
  <c r="JE42" i="1"/>
  <c r="JE43" i="1"/>
  <c r="JE44" i="1"/>
  <c r="JE45" i="1"/>
  <c r="JE46" i="1"/>
  <c r="JE47" i="1"/>
  <c r="JE48" i="1"/>
  <c r="JE49" i="1"/>
  <c r="JE50" i="1"/>
  <c r="JE51" i="1"/>
  <c r="JE52" i="1"/>
  <c r="JE53" i="1"/>
  <c r="JE54" i="1"/>
  <c r="JE55" i="1"/>
  <c r="JE56" i="1"/>
  <c r="JE57" i="1"/>
  <c r="JE58" i="1"/>
  <c r="JE59" i="1"/>
  <c r="JE60" i="1"/>
  <c r="JE61" i="1"/>
  <c r="JE62" i="1"/>
  <c r="JE63" i="1"/>
  <c r="JE64" i="1"/>
  <c r="JE65" i="1"/>
  <c r="JE66" i="1"/>
  <c r="JE67" i="1"/>
  <c r="JE68" i="1"/>
  <c r="JE69" i="1"/>
  <c r="JE70" i="1"/>
  <c r="JE71" i="1"/>
  <c r="JE72" i="1"/>
  <c r="JE73" i="1"/>
  <c r="JE74" i="1"/>
  <c r="JE75" i="1"/>
  <c r="JE76" i="1"/>
  <c r="JE77" i="1"/>
  <c r="JE78" i="1"/>
  <c r="JE79" i="1"/>
  <c r="JE80" i="1"/>
  <c r="JE81" i="1"/>
  <c r="JE82" i="1"/>
  <c r="JE83" i="1"/>
  <c r="JE84" i="1"/>
  <c r="JE85" i="1"/>
  <c r="JE86"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E134" i="1"/>
  <c r="JE135" i="1"/>
  <c r="JE136" i="1"/>
  <c r="JE137" i="1"/>
  <c r="JE138" i="1"/>
  <c r="JE139" i="1"/>
  <c r="JE140" i="1"/>
  <c r="JE141" i="1"/>
  <c r="JE142" i="1"/>
  <c r="JE143" i="1"/>
  <c r="JE144" i="1"/>
  <c r="JE145" i="1"/>
  <c r="JE146" i="1"/>
  <c r="JE147" i="1"/>
  <c r="JE148" i="1"/>
  <c r="JE149" i="1"/>
  <c r="JE150" i="1"/>
  <c r="JE151" i="1"/>
  <c r="JE152" i="1"/>
  <c r="JE153" i="1"/>
  <c r="JE154" i="1"/>
  <c r="JE155" i="1"/>
  <c r="JE156" i="1"/>
  <c r="JE157" i="1"/>
  <c r="JE158" i="1"/>
  <c r="JE159" i="1"/>
  <c r="JE160" i="1"/>
  <c r="JE161" i="1"/>
  <c r="JE162" i="1"/>
  <c r="JE163" i="1"/>
  <c r="JE164" i="1"/>
  <c r="JE165" i="1"/>
  <c r="JE166" i="1"/>
  <c r="JE167" i="1"/>
  <c r="JE168" i="1"/>
  <c r="JE169" i="1"/>
  <c r="JE170" i="1"/>
  <c r="JE171" i="1"/>
  <c r="JE172" i="1"/>
  <c r="JE173" i="1"/>
  <c r="JE174" i="1"/>
  <c r="JE5" i="1"/>
  <c r="IY6" i="1"/>
  <c r="IY7" i="1"/>
  <c r="IY8" i="1"/>
  <c r="IY9" i="1"/>
  <c r="IY10" i="1"/>
  <c r="IY11" i="1"/>
  <c r="IY12" i="1"/>
  <c r="IY13" i="1"/>
  <c r="IY14" i="1"/>
  <c r="IY15" i="1"/>
  <c r="IY16" i="1"/>
  <c r="IY17" i="1"/>
  <c r="IY18" i="1"/>
  <c r="IY19" i="1"/>
  <c r="IY20" i="1"/>
  <c r="IY21" i="1"/>
  <c r="IY22" i="1"/>
  <c r="IY23" i="1"/>
  <c r="IY24" i="1"/>
  <c r="IY25" i="1"/>
  <c r="IY26" i="1"/>
  <c r="IY27" i="1"/>
  <c r="IY28" i="1"/>
  <c r="IY29" i="1"/>
  <c r="IY30" i="1"/>
  <c r="IY31" i="1"/>
  <c r="IY32" i="1"/>
  <c r="IY33" i="1"/>
  <c r="IY34" i="1"/>
  <c r="IY35" i="1"/>
  <c r="IY36" i="1"/>
  <c r="IY37" i="1"/>
  <c r="IY38" i="1"/>
  <c r="IY39" i="1"/>
  <c r="IY40" i="1"/>
  <c r="IY41" i="1"/>
  <c r="IY42" i="1"/>
  <c r="IY43" i="1"/>
  <c r="IY44" i="1"/>
  <c r="IY45" i="1"/>
  <c r="IY46" i="1"/>
  <c r="IY47" i="1"/>
  <c r="IY48" i="1"/>
  <c r="IY49" i="1"/>
  <c r="IY50" i="1"/>
  <c r="IY51" i="1"/>
  <c r="IY52" i="1"/>
  <c r="IY53" i="1"/>
  <c r="IY54" i="1"/>
  <c r="IY55" i="1"/>
  <c r="IY56" i="1"/>
  <c r="IY57" i="1"/>
  <c r="IY58" i="1"/>
  <c r="IY59" i="1"/>
  <c r="IY60" i="1"/>
  <c r="IY61" i="1"/>
  <c r="IY62" i="1"/>
  <c r="IY63" i="1"/>
  <c r="IY64" i="1"/>
  <c r="IY65" i="1"/>
  <c r="IY66" i="1"/>
  <c r="IY67" i="1"/>
  <c r="IY68" i="1"/>
  <c r="IY69" i="1"/>
  <c r="IY70" i="1"/>
  <c r="IY71" i="1"/>
  <c r="IY72" i="1"/>
  <c r="IY73" i="1"/>
  <c r="IY74" i="1"/>
  <c r="IY75" i="1"/>
  <c r="IY76" i="1"/>
  <c r="IY77" i="1"/>
  <c r="IY78" i="1"/>
  <c r="IY79" i="1"/>
  <c r="IY80" i="1"/>
  <c r="IY81" i="1"/>
  <c r="IY82" i="1"/>
  <c r="IY83" i="1"/>
  <c r="IY84" i="1"/>
  <c r="IY85" i="1"/>
  <c r="IY86"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Y134" i="1"/>
  <c r="IY135" i="1"/>
  <c r="IY136" i="1"/>
  <c r="IY137" i="1"/>
  <c r="IY138" i="1"/>
  <c r="IY139" i="1"/>
  <c r="IY140" i="1"/>
  <c r="IY141" i="1"/>
  <c r="IY142" i="1"/>
  <c r="IY143" i="1"/>
  <c r="IY144" i="1"/>
  <c r="IY145" i="1"/>
  <c r="IY146" i="1"/>
  <c r="IY147" i="1"/>
  <c r="IY148" i="1"/>
  <c r="IY149" i="1"/>
  <c r="IY150" i="1"/>
  <c r="IY151" i="1"/>
  <c r="IY152" i="1"/>
  <c r="IY153" i="1"/>
  <c r="IY154" i="1"/>
  <c r="IY155" i="1"/>
  <c r="IY156" i="1"/>
  <c r="IY157" i="1"/>
  <c r="IY158" i="1"/>
  <c r="IY159" i="1"/>
  <c r="IY160" i="1"/>
  <c r="IY161" i="1"/>
  <c r="IY162" i="1"/>
  <c r="IY163" i="1"/>
  <c r="IY164" i="1"/>
  <c r="IY165" i="1"/>
  <c r="IY166" i="1"/>
  <c r="IY167" i="1"/>
  <c r="IY168" i="1"/>
  <c r="IY169" i="1"/>
  <c r="IY170" i="1"/>
  <c r="IY171" i="1"/>
  <c r="IY172" i="1"/>
  <c r="IY173" i="1"/>
  <c r="IY174" i="1"/>
  <c r="IY5" i="1"/>
  <c r="IS6" i="1"/>
  <c r="IS7" i="1"/>
  <c r="IS8" i="1"/>
  <c r="IS9" i="1"/>
  <c r="IS10" i="1"/>
  <c r="IS11" i="1"/>
  <c r="IS12" i="1"/>
  <c r="IS13" i="1"/>
  <c r="IS14" i="1"/>
  <c r="IS15" i="1"/>
  <c r="IS16" i="1"/>
  <c r="IS17" i="1"/>
  <c r="IS18" i="1"/>
  <c r="IS19" i="1"/>
  <c r="IS20" i="1"/>
  <c r="IS21" i="1"/>
  <c r="IS22" i="1"/>
  <c r="IS23" i="1"/>
  <c r="IS24" i="1"/>
  <c r="IS25" i="1"/>
  <c r="IS26" i="1"/>
  <c r="IS27" i="1"/>
  <c r="IS28" i="1"/>
  <c r="IS29" i="1"/>
  <c r="IS30" i="1"/>
  <c r="IS31" i="1"/>
  <c r="IS32" i="1"/>
  <c r="IS33" i="1"/>
  <c r="IS34" i="1"/>
  <c r="IS35" i="1"/>
  <c r="IS36" i="1"/>
  <c r="IS37" i="1"/>
  <c r="IS38" i="1"/>
  <c r="IS39" i="1"/>
  <c r="IS40" i="1"/>
  <c r="IS41" i="1"/>
  <c r="IS42" i="1"/>
  <c r="IS43" i="1"/>
  <c r="IS44" i="1"/>
  <c r="IS45" i="1"/>
  <c r="IS46" i="1"/>
  <c r="IS47" i="1"/>
  <c r="IS48" i="1"/>
  <c r="IS49" i="1"/>
  <c r="IS50" i="1"/>
  <c r="IS51" i="1"/>
  <c r="IS52" i="1"/>
  <c r="IS53" i="1"/>
  <c r="IS54" i="1"/>
  <c r="IS55" i="1"/>
  <c r="IS56" i="1"/>
  <c r="IS57" i="1"/>
  <c r="IS58" i="1"/>
  <c r="IS59" i="1"/>
  <c r="IS60" i="1"/>
  <c r="IS61" i="1"/>
  <c r="IS62" i="1"/>
  <c r="IS63" i="1"/>
  <c r="IS64" i="1"/>
  <c r="IS65" i="1"/>
  <c r="IS66" i="1"/>
  <c r="IS67" i="1"/>
  <c r="IS68" i="1"/>
  <c r="IS69" i="1"/>
  <c r="IS70" i="1"/>
  <c r="IS71" i="1"/>
  <c r="IS72" i="1"/>
  <c r="IS73" i="1"/>
  <c r="IS74" i="1"/>
  <c r="IS75" i="1"/>
  <c r="IS76" i="1"/>
  <c r="IS77" i="1"/>
  <c r="IS78" i="1"/>
  <c r="IS79" i="1"/>
  <c r="IS80" i="1"/>
  <c r="IS81" i="1"/>
  <c r="IS82" i="1"/>
  <c r="IS83" i="1"/>
  <c r="IS84" i="1"/>
  <c r="IS85" i="1"/>
  <c r="IS86"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S147" i="1"/>
  <c r="IS148" i="1"/>
  <c r="IS149" i="1"/>
  <c r="IS150" i="1"/>
  <c r="IS151" i="1"/>
  <c r="IS152" i="1"/>
  <c r="IS153" i="1"/>
  <c r="IS154" i="1"/>
  <c r="IS155" i="1"/>
  <c r="IS156" i="1"/>
  <c r="IS157" i="1"/>
  <c r="IS158" i="1"/>
  <c r="IS159" i="1"/>
  <c r="IS160" i="1"/>
  <c r="IS161" i="1"/>
  <c r="IS162" i="1"/>
  <c r="IS163" i="1"/>
  <c r="IS164" i="1"/>
  <c r="IS165" i="1"/>
  <c r="IS166" i="1"/>
  <c r="IS167" i="1"/>
  <c r="IS168" i="1"/>
  <c r="IS169" i="1"/>
  <c r="IS170" i="1"/>
  <c r="IS171" i="1"/>
  <c r="IS172" i="1"/>
  <c r="IS173" i="1"/>
  <c r="IS174" i="1"/>
  <c r="IS5" i="1"/>
  <c r="IX6" i="1"/>
  <c r="IX7" i="1"/>
  <c r="IX8" i="1"/>
  <c r="IX9" i="1"/>
  <c r="IX10" i="1"/>
  <c r="IX11" i="1"/>
  <c r="IX12" i="1"/>
  <c r="IX13" i="1"/>
  <c r="IX14" i="1"/>
  <c r="IX15" i="1"/>
  <c r="IX16" i="1"/>
  <c r="IX17" i="1"/>
  <c r="IX18" i="1"/>
  <c r="IX19" i="1"/>
  <c r="IX20" i="1"/>
  <c r="IX21" i="1"/>
  <c r="IX22" i="1"/>
  <c r="IX23" i="1"/>
  <c r="IX24" i="1"/>
  <c r="IX25" i="1"/>
  <c r="IX26" i="1"/>
  <c r="IX27" i="1"/>
  <c r="IX28" i="1"/>
  <c r="IX29" i="1"/>
  <c r="IX30" i="1"/>
  <c r="IX31" i="1"/>
  <c r="IX32" i="1"/>
  <c r="IX33" i="1"/>
  <c r="IX34" i="1"/>
  <c r="IX35" i="1"/>
  <c r="IX36" i="1"/>
  <c r="IX37" i="1"/>
  <c r="IX38" i="1"/>
  <c r="IX39" i="1"/>
  <c r="IX40" i="1"/>
  <c r="IX41" i="1"/>
  <c r="IX42" i="1"/>
  <c r="IX43" i="1"/>
  <c r="IX44" i="1"/>
  <c r="IX45" i="1"/>
  <c r="IX46" i="1"/>
  <c r="IX47" i="1"/>
  <c r="IX48" i="1"/>
  <c r="IX49" i="1"/>
  <c r="IX50" i="1"/>
  <c r="IX51" i="1"/>
  <c r="IX52" i="1"/>
  <c r="IX53" i="1"/>
  <c r="IX54" i="1"/>
  <c r="IX55" i="1"/>
  <c r="IX56" i="1"/>
  <c r="IX57" i="1"/>
  <c r="IX58" i="1"/>
  <c r="IX59" i="1"/>
  <c r="IX60" i="1"/>
  <c r="IX61" i="1"/>
  <c r="IX62" i="1"/>
  <c r="IX63" i="1"/>
  <c r="IX64" i="1"/>
  <c r="IX65" i="1"/>
  <c r="IX66" i="1"/>
  <c r="IX67" i="1"/>
  <c r="IX68" i="1"/>
  <c r="IX69" i="1"/>
  <c r="IX70" i="1"/>
  <c r="IX71" i="1"/>
  <c r="IX72" i="1"/>
  <c r="IX73" i="1"/>
  <c r="IX74" i="1"/>
  <c r="IX75" i="1"/>
  <c r="IX76" i="1"/>
  <c r="IX77" i="1"/>
  <c r="IX78" i="1"/>
  <c r="IX79" i="1"/>
  <c r="IX80" i="1"/>
  <c r="IX81" i="1"/>
  <c r="IX82" i="1"/>
  <c r="IX83" i="1"/>
  <c r="IX84" i="1"/>
  <c r="IX85" i="1"/>
  <c r="IX86"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X134" i="1"/>
  <c r="IX135" i="1"/>
  <c r="IX136" i="1"/>
  <c r="IX137" i="1"/>
  <c r="IX138" i="1"/>
  <c r="IX139" i="1"/>
  <c r="IX140" i="1"/>
  <c r="IX141" i="1"/>
  <c r="IX142" i="1"/>
  <c r="IX143" i="1"/>
  <c r="IX144" i="1"/>
  <c r="IX145" i="1"/>
  <c r="IX146" i="1"/>
  <c r="IX147" i="1"/>
  <c r="IX148" i="1"/>
  <c r="IX149" i="1"/>
  <c r="IX150" i="1"/>
  <c r="IX151" i="1"/>
  <c r="IX152" i="1"/>
  <c r="IX153" i="1"/>
  <c r="IX154" i="1"/>
  <c r="IX155" i="1"/>
  <c r="IX156" i="1"/>
  <c r="IX157" i="1"/>
  <c r="IX158" i="1"/>
  <c r="IX159" i="1"/>
  <c r="IX160" i="1"/>
  <c r="IX161" i="1"/>
  <c r="IX162" i="1"/>
  <c r="IX163" i="1"/>
  <c r="IX164" i="1"/>
  <c r="IX165" i="1"/>
  <c r="IX166" i="1"/>
  <c r="IX167" i="1"/>
  <c r="IX168" i="1"/>
  <c r="IX169" i="1"/>
  <c r="IX170" i="1"/>
  <c r="IX171" i="1"/>
  <c r="IX172" i="1"/>
  <c r="IX173" i="1"/>
  <c r="IX174" i="1"/>
  <c r="D59" i="25" l="1"/>
  <c r="D79" i="25"/>
  <c r="D123" i="25" l="1"/>
  <c r="D124" i="25"/>
  <c r="D125" i="25"/>
  <c r="D126" i="25"/>
  <c r="D127" i="25"/>
  <c r="D128" i="25"/>
  <c r="D129" i="25"/>
  <c r="D130" i="25"/>
  <c r="D131" i="25"/>
  <c r="D132" i="25"/>
  <c r="D133" i="25"/>
  <c r="D134" i="25"/>
  <c r="D135" i="25"/>
  <c r="D136" i="25"/>
  <c r="D137" i="25"/>
  <c r="D138" i="25"/>
  <c r="D139" i="25"/>
  <c r="D140" i="25"/>
  <c r="D141" i="25"/>
  <c r="D142" i="25"/>
  <c r="D143" i="25"/>
  <c r="D144" i="25"/>
  <c r="D145" i="25"/>
  <c r="D146" i="25"/>
  <c r="D147" i="25"/>
  <c r="D148" i="25"/>
  <c r="D149" i="25"/>
  <c r="D150" i="25"/>
  <c r="D151" i="25"/>
  <c r="D152" i="25"/>
  <c r="D153" i="25"/>
  <c r="D154" i="25"/>
  <c r="D155" i="25"/>
  <c r="D156" i="25"/>
  <c r="D157" i="25"/>
  <c r="D158" i="25"/>
  <c r="D159" i="25"/>
  <c r="D160" i="25"/>
  <c r="D161" i="25"/>
  <c r="D162" i="25"/>
  <c r="D163" i="25"/>
  <c r="D164" i="25"/>
  <c r="D165" i="25"/>
  <c r="D166" i="25"/>
  <c r="D167" i="25"/>
  <c r="D168" i="25"/>
  <c r="D169" i="25"/>
  <c r="D170" i="25"/>
  <c r="D171" i="25"/>
  <c r="D172" i="25"/>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60" i="25"/>
  <c r="D61" i="25"/>
  <c r="D62" i="25"/>
  <c r="D63" i="25"/>
  <c r="D64" i="25"/>
  <c r="D65" i="25"/>
  <c r="D66" i="25"/>
  <c r="D67" i="25"/>
  <c r="D68" i="25"/>
  <c r="D69" i="25"/>
  <c r="D70" i="25"/>
  <c r="D71" i="25"/>
  <c r="D72" i="25"/>
  <c r="D73" i="25"/>
  <c r="D74" i="25"/>
  <c r="D75" i="25"/>
  <c r="D76" i="25"/>
  <c r="D77" i="25"/>
  <c r="D78" i="25"/>
  <c r="D80" i="25"/>
  <c r="D81" i="25"/>
  <c r="D82" i="25"/>
  <c r="D83" i="25"/>
  <c r="D84" i="25"/>
  <c r="D85" i="25"/>
  <c r="D86" i="25"/>
  <c r="D87" i="25"/>
  <c r="D88" i="25"/>
  <c r="D89" i="25"/>
  <c r="D90" i="25"/>
  <c r="D91" i="25"/>
  <c r="D92" i="25"/>
  <c r="D93" i="25"/>
  <c r="D94" i="25"/>
  <c r="D95" i="25"/>
  <c r="D96" i="25"/>
  <c r="D97" i="25"/>
  <c r="D98" i="25"/>
  <c r="D99" i="25"/>
  <c r="D100" i="25"/>
  <c r="D101" i="25"/>
  <c r="D102" i="25"/>
  <c r="D103" i="25"/>
  <c r="D104" i="25"/>
  <c r="D105" i="25"/>
  <c r="D106" i="25"/>
  <c r="D107" i="25"/>
  <c r="D108" i="25"/>
  <c r="D109" i="25"/>
  <c r="D110" i="25"/>
  <c r="D111" i="25"/>
  <c r="D112" i="25"/>
  <c r="D113" i="25"/>
  <c r="D114" i="25"/>
  <c r="D115" i="25"/>
  <c r="D116" i="25"/>
  <c r="D117" i="25"/>
  <c r="D118" i="25"/>
  <c r="D119" i="25"/>
  <c r="D120" i="25"/>
  <c r="D121" i="25"/>
  <c r="D122" i="25"/>
  <c r="D2" i="25"/>
  <c r="DE174" i="21" l="1"/>
  <c r="DF174" i="21" s="1"/>
  <c r="DD174" i="21"/>
  <c r="DE173" i="21"/>
  <c r="DF173" i="21" s="1"/>
  <c r="DD173" i="21"/>
  <c r="DF172" i="21"/>
  <c r="DE172" i="21"/>
  <c r="DD172" i="21"/>
  <c r="DE171" i="21"/>
  <c r="DF171" i="21" s="1"/>
  <c r="DD171" i="21"/>
  <c r="DE170" i="21"/>
  <c r="DF170" i="21" s="1"/>
  <c r="DD170" i="21"/>
  <c r="DE169" i="21"/>
  <c r="DF169" i="21" s="1"/>
  <c r="DD169" i="21"/>
  <c r="DF168" i="21"/>
  <c r="DE168" i="21"/>
  <c r="DD168" i="21"/>
  <c r="DE167" i="21"/>
  <c r="DF167" i="21" s="1"/>
  <c r="DD167" i="21"/>
  <c r="DE166" i="21"/>
  <c r="DF166" i="21" s="1"/>
  <c r="DD166" i="21"/>
  <c r="DE165" i="21"/>
  <c r="DF165" i="21" s="1"/>
  <c r="DD165" i="21"/>
  <c r="DF164" i="21"/>
  <c r="DE164" i="21"/>
  <c r="DD164" i="21"/>
  <c r="DE163" i="21"/>
  <c r="DF163" i="21" s="1"/>
  <c r="DD163" i="21"/>
  <c r="DE162" i="21"/>
  <c r="DF162" i="21" s="1"/>
  <c r="DD162" i="21"/>
  <c r="DE161" i="21"/>
  <c r="DF161" i="21" s="1"/>
  <c r="DD161" i="21"/>
  <c r="DF160" i="21"/>
  <c r="DE160" i="21"/>
  <c r="DD160" i="21"/>
  <c r="DE159" i="21"/>
  <c r="DF159" i="21" s="1"/>
  <c r="DD159" i="21"/>
  <c r="DE158" i="21"/>
  <c r="DF158" i="21" s="1"/>
  <c r="DD158" i="21"/>
  <c r="DE157" i="21"/>
  <c r="DF157" i="21" s="1"/>
  <c r="DD157" i="21"/>
  <c r="DF156" i="21"/>
  <c r="DE156" i="21"/>
  <c r="DD156" i="21"/>
  <c r="DE155" i="21"/>
  <c r="DF155" i="21" s="1"/>
  <c r="DD155" i="21"/>
  <c r="DE154" i="21"/>
  <c r="DF154" i="21" s="1"/>
  <c r="DD154" i="21"/>
  <c r="DE153" i="21"/>
  <c r="DF153" i="21" s="1"/>
  <c r="DD153" i="21"/>
  <c r="DF152" i="21"/>
  <c r="DE152" i="21"/>
  <c r="DD152" i="21"/>
  <c r="DE151" i="21"/>
  <c r="DF151" i="21" s="1"/>
  <c r="DD151" i="21"/>
  <c r="DE150" i="21"/>
  <c r="DF150" i="21" s="1"/>
  <c r="DD150" i="21"/>
  <c r="DE149" i="21"/>
  <c r="DF149" i="21" s="1"/>
  <c r="DD149" i="21"/>
  <c r="DF148" i="21"/>
  <c r="DE148" i="21"/>
  <c r="DD148" i="21"/>
  <c r="DE147" i="21"/>
  <c r="DF147" i="21" s="1"/>
  <c r="DD147" i="21"/>
  <c r="DE146" i="21"/>
  <c r="DF146" i="21" s="1"/>
  <c r="DD146" i="21"/>
  <c r="DE145" i="21"/>
  <c r="DF145" i="21" s="1"/>
  <c r="DD145" i="21"/>
  <c r="DF144" i="21"/>
  <c r="DE144" i="21"/>
  <c r="DD144" i="21"/>
  <c r="DE143" i="21"/>
  <c r="DF143" i="21" s="1"/>
  <c r="DD143" i="21"/>
  <c r="DE142" i="21"/>
  <c r="DF142" i="21" s="1"/>
  <c r="DD142" i="21"/>
  <c r="DE141" i="21"/>
  <c r="DF141" i="21" s="1"/>
  <c r="DD141" i="21"/>
  <c r="DF140" i="21"/>
  <c r="DE140" i="21"/>
  <c r="DD140" i="21"/>
  <c r="DE139" i="21"/>
  <c r="DF139" i="21" s="1"/>
  <c r="DD139" i="21"/>
  <c r="DE138" i="21"/>
  <c r="DF138" i="21" s="1"/>
  <c r="DD138" i="21"/>
  <c r="DE137" i="21"/>
  <c r="DF137" i="21" s="1"/>
  <c r="DD137" i="21"/>
  <c r="DF136" i="21"/>
  <c r="DE136" i="21"/>
  <c r="DD136" i="21"/>
  <c r="DE135" i="21"/>
  <c r="DF135" i="21" s="1"/>
  <c r="DD135" i="21"/>
  <c r="DE134" i="21"/>
  <c r="DF134" i="21" s="1"/>
  <c r="DD134" i="21"/>
  <c r="DE133" i="21"/>
  <c r="DF133" i="21" s="1"/>
  <c r="DD133" i="21"/>
  <c r="DF132" i="21"/>
  <c r="DE132" i="21"/>
  <c r="DD132" i="21"/>
  <c r="DE131" i="21"/>
  <c r="DF131" i="21" s="1"/>
  <c r="DD131" i="21"/>
  <c r="DE130" i="21"/>
  <c r="DF130" i="21" s="1"/>
  <c r="DD130" i="21"/>
  <c r="DE129" i="21"/>
  <c r="DF129" i="21" s="1"/>
  <c r="DD129" i="21"/>
  <c r="DF128" i="21"/>
  <c r="DE128" i="21"/>
  <c r="DD128" i="21"/>
  <c r="DE127" i="21"/>
  <c r="DF127" i="21" s="1"/>
  <c r="DD127" i="21"/>
  <c r="DE126" i="21"/>
  <c r="DF126" i="21" s="1"/>
  <c r="DD126" i="21"/>
  <c r="DE125" i="21"/>
  <c r="DF125" i="21" s="1"/>
  <c r="DD125" i="21"/>
  <c r="DF124" i="21"/>
  <c r="DE124" i="21"/>
  <c r="DD124" i="21"/>
  <c r="DE123" i="21"/>
  <c r="DF123" i="21" s="1"/>
  <c r="DD123" i="21"/>
  <c r="DE122" i="21"/>
  <c r="DF122" i="21" s="1"/>
  <c r="DD122" i="21"/>
  <c r="DE121" i="21"/>
  <c r="DF121" i="21" s="1"/>
  <c r="DD121" i="21"/>
  <c r="DF120" i="21"/>
  <c r="DE120" i="21"/>
  <c r="DD120" i="21"/>
  <c r="DE119" i="21"/>
  <c r="DF119" i="21" s="1"/>
  <c r="DD119" i="21"/>
  <c r="DE118" i="21"/>
  <c r="DF118" i="21" s="1"/>
  <c r="DD118" i="21"/>
  <c r="DE117" i="21"/>
  <c r="DF117" i="21" s="1"/>
  <c r="DD117" i="21"/>
  <c r="DF116" i="21"/>
  <c r="DE116" i="21"/>
  <c r="DD116" i="21"/>
  <c r="DE115" i="21"/>
  <c r="DF115" i="21" s="1"/>
  <c r="DD115" i="21"/>
  <c r="DE114" i="21"/>
  <c r="DF114" i="21" s="1"/>
  <c r="DD114" i="21"/>
  <c r="DE113" i="21"/>
  <c r="DF113" i="21" s="1"/>
  <c r="DD113" i="21"/>
  <c r="DF112" i="21"/>
  <c r="DE112" i="21"/>
  <c r="DD112" i="21"/>
  <c r="DE111" i="21"/>
  <c r="DF111" i="21" s="1"/>
  <c r="DD111" i="21"/>
  <c r="DE110" i="21"/>
  <c r="DF110" i="21" s="1"/>
  <c r="DD110" i="21"/>
  <c r="DE109" i="21"/>
  <c r="DF109" i="21" s="1"/>
  <c r="DD109" i="21"/>
  <c r="DF108" i="21"/>
  <c r="DE108" i="21"/>
  <c r="DD108" i="21"/>
  <c r="DE107" i="21"/>
  <c r="DF107" i="21" s="1"/>
  <c r="DD107" i="21"/>
  <c r="DE106" i="21"/>
  <c r="DF106" i="21" s="1"/>
  <c r="DD106" i="21"/>
  <c r="DE105" i="21"/>
  <c r="DF105" i="21" s="1"/>
  <c r="DD105" i="21"/>
  <c r="DF104" i="21"/>
  <c r="DE104" i="21"/>
  <c r="DD104" i="21"/>
  <c r="DE103" i="21"/>
  <c r="DF103" i="21" s="1"/>
  <c r="DD103" i="21"/>
  <c r="DE102" i="21"/>
  <c r="DF102" i="21" s="1"/>
  <c r="DD102" i="21"/>
  <c r="DE101" i="21"/>
  <c r="DF101" i="21" s="1"/>
  <c r="DD101" i="21"/>
  <c r="DF100" i="21"/>
  <c r="DE100" i="21"/>
  <c r="DD100" i="21"/>
  <c r="DE99" i="21"/>
  <c r="DF99" i="21" s="1"/>
  <c r="DD99" i="21"/>
  <c r="DE98" i="21"/>
  <c r="DF98" i="21" s="1"/>
  <c r="DD98" i="21"/>
  <c r="DE97" i="21"/>
  <c r="DF97" i="21" s="1"/>
  <c r="DD97" i="21"/>
  <c r="DF96" i="21"/>
  <c r="DE96" i="21"/>
  <c r="DD96" i="21"/>
  <c r="DE95" i="21"/>
  <c r="DF95" i="21" s="1"/>
  <c r="DD95" i="21"/>
  <c r="DE94" i="21"/>
  <c r="DF94" i="21" s="1"/>
  <c r="DD94" i="21"/>
  <c r="DE93" i="21"/>
  <c r="DF93" i="21" s="1"/>
  <c r="DD93" i="21"/>
  <c r="DF92" i="21"/>
  <c r="DE92" i="21"/>
  <c r="DD92" i="21"/>
  <c r="DE91" i="21"/>
  <c r="DF91" i="21" s="1"/>
  <c r="DD91" i="21"/>
  <c r="DE90" i="21"/>
  <c r="DF90" i="21" s="1"/>
  <c r="DD90" i="21"/>
  <c r="DE89" i="21"/>
  <c r="DF89" i="21" s="1"/>
  <c r="DD89" i="21"/>
  <c r="DF88" i="21"/>
  <c r="DE88" i="21"/>
  <c r="DD88" i="21"/>
  <c r="DE87" i="21"/>
  <c r="DF87" i="21" s="1"/>
  <c r="DD87" i="21"/>
  <c r="DE86" i="21"/>
  <c r="DF86" i="21" s="1"/>
  <c r="DD86" i="21"/>
  <c r="DE85" i="21"/>
  <c r="DF85" i="21" s="1"/>
  <c r="DD85" i="21"/>
  <c r="DF84" i="21"/>
  <c r="DE84" i="21"/>
  <c r="DD84" i="21"/>
  <c r="DE83" i="21"/>
  <c r="DF83" i="21" s="1"/>
  <c r="DD83" i="21"/>
  <c r="DE82" i="21"/>
  <c r="DF82" i="21" s="1"/>
  <c r="DD82" i="21"/>
  <c r="DE81" i="21"/>
  <c r="DF81" i="21" s="1"/>
  <c r="DD81" i="21"/>
  <c r="DF80" i="21"/>
  <c r="DE80" i="21"/>
  <c r="DD80" i="21"/>
  <c r="DE79" i="21"/>
  <c r="DF79" i="21" s="1"/>
  <c r="DD79" i="21"/>
  <c r="DE78" i="21"/>
  <c r="DF78" i="21" s="1"/>
  <c r="DD78" i="21"/>
  <c r="DE77" i="21"/>
  <c r="DF77" i="21" s="1"/>
  <c r="DD77" i="21"/>
  <c r="DF76" i="21"/>
  <c r="DE76" i="21"/>
  <c r="DD76" i="21"/>
  <c r="DE75" i="21"/>
  <c r="DF75" i="21" s="1"/>
  <c r="DD75" i="21"/>
  <c r="DE74" i="21"/>
  <c r="DF74" i="21" s="1"/>
  <c r="DD74" i="21"/>
  <c r="DE73" i="21"/>
  <c r="DF73" i="21" s="1"/>
  <c r="DD73" i="21"/>
  <c r="DF72" i="21"/>
  <c r="DE72" i="21"/>
  <c r="DD72" i="21"/>
  <c r="DE71" i="21"/>
  <c r="DF71" i="21" s="1"/>
  <c r="DD71" i="21"/>
  <c r="DE70" i="21"/>
  <c r="DF70" i="21" s="1"/>
  <c r="DD70" i="21"/>
  <c r="DE69" i="21"/>
  <c r="DF69" i="21" s="1"/>
  <c r="DD69" i="21"/>
  <c r="DF68" i="21"/>
  <c r="DE68" i="21"/>
  <c r="DD68" i="21"/>
  <c r="DE67" i="21"/>
  <c r="DF67" i="21" s="1"/>
  <c r="DD67" i="21"/>
  <c r="DE66" i="21"/>
  <c r="DF66" i="21" s="1"/>
  <c r="DD66" i="21"/>
  <c r="DE65" i="21"/>
  <c r="DF65" i="21" s="1"/>
  <c r="DD65" i="21"/>
  <c r="DF64" i="21"/>
  <c r="DE64" i="21"/>
  <c r="DD64" i="21"/>
  <c r="DE63" i="21"/>
  <c r="DF63" i="21" s="1"/>
  <c r="DD63" i="21"/>
  <c r="DE62" i="21"/>
  <c r="DF62" i="21" s="1"/>
  <c r="DD62" i="21"/>
  <c r="DE61" i="21"/>
  <c r="DF61" i="21" s="1"/>
  <c r="DD61" i="21"/>
  <c r="DF60" i="21"/>
  <c r="DE60" i="21"/>
  <c r="DD60" i="21"/>
  <c r="DE59" i="21"/>
  <c r="DF59" i="21" s="1"/>
  <c r="DD59" i="21"/>
  <c r="DE58" i="21"/>
  <c r="DF58" i="21" s="1"/>
  <c r="DD58" i="21"/>
  <c r="DE57" i="21"/>
  <c r="DF57" i="21" s="1"/>
  <c r="DD57" i="21"/>
  <c r="DF56" i="21"/>
  <c r="DE56" i="21"/>
  <c r="DD56" i="21"/>
  <c r="DE55" i="21"/>
  <c r="DF55" i="21" s="1"/>
  <c r="DD55" i="21"/>
  <c r="DE54" i="21"/>
  <c r="DF54" i="21" s="1"/>
  <c r="DD54" i="21"/>
  <c r="DE53" i="21"/>
  <c r="DF53" i="21" s="1"/>
  <c r="DD53" i="21"/>
  <c r="DF52" i="21"/>
  <c r="DE52" i="21"/>
  <c r="DD52" i="21"/>
  <c r="DE51" i="21"/>
  <c r="DF51" i="21" s="1"/>
  <c r="DD51" i="21"/>
  <c r="DE50" i="21"/>
  <c r="DF50" i="21" s="1"/>
  <c r="DD50" i="21"/>
  <c r="DE49" i="21"/>
  <c r="DF49" i="21" s="1"/>
  <c r="DD49" i="21"/>
  <c r="DF48" i="21"/>
  <c r="DE48" i="21"/>
  <c r="DD48" i="21"/>
  <c r="DE47" i="21"/>
  <c r="DF47" i="21" s="1"/>
  <c r="DD47" i="21"/>
  <c r="DE46" i="21"/>
  <c r="DF46" i="21" s="1"/>
  <c r="DD46" i="21"/>
  <c r="DE45" i="21"/>
  <c r="DF45" i="21" s="1"/>
  <c r="DD45" i="21"/>
  <c r="DF44" i="21"/>
  <c r="DE44" i="21"/>
  <c r="DD44" i="21"/>
  <c r="DE43" i="21"/>
  <c r="DF43" i="21" s="1"/>
  <c r="DD43" i="21"/>
  <c r="DE42" i="21"/>
  <c r="DF42" i="21" s="1"/>
  <c r="DD42" i="21"/>
  <c r="DE41" i="21"/>
  <c r="DF41" i="21" s="1"/>
  <c r="DD41" i="21"/>
  <c r="DF40" i="21"/>
  <c r="DE40" i="21"/>
  <c r="DD40" i="21"/>
  <c r="DE39" i="21"/>
  <c r="DF39" i="21" s="1"/>
  <c r="DD39" i="21"/>
  <c r="DE38" i="21"/>
  <c r="DF38" i="21" s="1"/>
  <c r="DD38" i="21"/>
  <c r="DE37" i="21"/>
  <c r="DF37" i="21" s="1"/>
  <c r="DD37" i="21"/>
  <c r="DF36" i="21"/>
  <c r="DE36" i="21"/>
  <c r="DD36" i="21"/>
  <c r="DE35" i="21"/>
  <c r="DF35" i="21" s="1"/>
  <c r="DD35" i="21"/>
  <c r="DE34" i="21"/>
  <c r="DF34" i="21" s="1"/>
  <c r="DD34" i="21"/>
  <c r="DE33" i="21"/>
  <c r="DF33" i="21" s="1"/>
  <c r="DD33" i="21"/>
  <c r="DF32" i="21"/>
  <c r="DE32" i="21"/>
  <c r="DD32" i="21"/>
  <c r="DE31" i="21"/>
  <c r="DF31" i="21" s="1"/>
  <c r="DD31" i="21"/>
  <c r="DE30" i="21"/>
  <c r="DF30" i="21" s="1"/>
  <c r="DD30" i="21"/>
  <c r="DE29" i="21"/>
  <c r="DF29" i="21" s="1"/>
  <c r="DD29" i="21"/>
  <c r="DF28" i="21"/>
  <c r="DE28" i="21"/>
  <c r="DD28" i="21"/>
  <c r="DE27" i="21"/>
  <c r="DF27" i="21" s="1"/>
  <c r="DD27" i="21"/>
  <c r="DE26" i="21"/>
  <c r="DF26" i="21" s="1"/>
  <c r="DD26" i="21"/>
  <c r="DE25" i="21"/>
  <c r="DF25" i="21" s="1"/>
  <c r="DD25" i="21"/>
  <c r="DF24" i="21"/>
  <c r="DE24" i="21"/>
  <c r="DD24" i="21"/>
  <c r="DE23" i="21"/>
  <c r="DF23" i="21" s="1"/>
  <c r="DD23" i="21"/>
  <c r="DE22" i="21"/>
  <c r="DF22" i="21" s="1"/>
  <c r="DD22" i="21"/>
  <c r="DE21" i="21"/>
  <c r="DF21" i="21" s="1"/>
  <c r="DD21" i="21"/>
  <c r="DF20" i="21"/>
  <c r="DE20" i="21"/>
  <c r="DD20" i="21"/>
  <c r="DE19" i="21"/>
  <c r="DF19" i="21" s="1"/>
  <c r="DD19" i="21"/>
  <c r="DE18" i="21"/>
  <c r="DF18" i="21" s="1"/>
  <c r="DD18" i="21"/>
  <c r="DE17" i="21"/>
  <c r="DF17" i="21" s="1"/>
  <c r="DD17" i="21"/>
  <c r="DF16" i="21"/>
  <c r="DE16" i="21"/>
  <c r="DD16" i="21"/>
  <c r="DE15" i="21"/>
  <c r="DF15" i="21" s="1"/>
  <c r="DD15" i="21"/>
  <c r="DE14" i="21"/>
  <c r="DF14" i="21" s="1"/>
  <c r="DD14" i="21"/>
  <c r="DE13" i="21"/>
  <c r="DF13" i="21" s="1"/>
  <c r="DD13" i="21"/>
  <c r="DF12" i="21"/>
  <c r="DE12" i="21"/>
  <c r="DD12" i="21"/>
  <c r="DE11" i="21"/>
  <c r="DF11" i="21" s="1"/>
  <c r="DD11" i="21"/>
  <c r="DE10" i="21"/>
  <c r="DF10" i="21" s="1"/>
  <c r="DD10" i="21"/>
  <c r="DD1" i="21" s="1"/>
  <c r="DE9" i="21"/>
  <c r="DF9" i="21" s="1"/>
  <c r="DD9" i="21"/>
  <c r="DF8" i="21"/>
  <c r="DE8" i="21"/>
  <c r="DD8" i="21"/>
  <c r="DE7" i="21"/>
  <c r="DF7" i="21" s="1"/>
  <c r="DD7" i="21"/>
  <c r="DE6" i="21"/>
  <c r="DF6" i="21" s="1"/>
  <c r="DD6" i="21"/>
  <c r="DE5" i="21"/>
  <c r="DF5" i="21" s="1"/>
  <c r="DD5" i="21"/>
  <c r="DF4" i="21"/>
  <c r="DE4" i="21"/>
  <c r="DD4" i="21"/>
  <c r="DC1" i="21"/>
  <c r="DB1" i="21"/>
  <c r="E38" i="24"/>
  <c r="D38" i="24"/>
  <c r="C38" i="24"/>
  <c r="B38" i="24"/>
  <c r="D34" i="22"/>
  <c r="C34" i="22"/>
  <c r="C32" i="22"/>
  <c r="D30" i="22"/>
  <c r="C30" i="22"/>
  <c r="H26" i="22"/>
  <c r="G26" i="22"/>
  <c r="F26" i="22"/>
  <c r="E26" i="22"/>
  <c r="D26" i="22"/>
  <c r="C26" i="22"/>
  <c r="I26" i="22" s="1"/>
  <c r="H25" i="22"/>
  <c r="G25" i="22"/>
  <c r="F25" i="22"/>
  <c r="I25" i="22" s="1"/>
  <c r="E25" i="22"/>
  <c r="D25" i="22"/>
  <c r="C25" i="22"/>
  <c r="H24" i="22"/>
  <c r="G24" i="22"/>
  <c r="F24" i="22"/>
  <c r="E24" i="22"/>
  <c r="I24" i="22" s="1"/>
  <c r="D24" i="22"/>
  <c r="C24" i="22"/>
  <c r="H23" i="22"/>
  <c r="G23" i="22"/>
  <c r="F23" i="22"/>
  <c r="E23" i="22"/>
  <c r="D23" i="22"/>
  <c r="C23" i="22"/>
  <c r="I23" i="22" s="1"/>
  <c r="H22" i="22"/>
  <c r="G22" i="22"/>
  <c r="F22" i="22"/>
  <c r="E22" i="22"/>
  <c r="D22" i="22"/>
  <c r="C22" i="22"/>
  <c r="I22" i="22" s="1"/>
  <c r="H21" i="22"/>
  <c r="G21" i="22"/>
  <c r="F21" i="22"/>
  <c r="E21" i="22"/>
  <c r="D21" i="22"/>
  <c r="C21" i="22"/>
  <c r="I21" i="22" s="1"/>
  <c r="I20" i="22"/>
  <c r="H20" i="22"/>
  <c r="G20" i="22"/>
  <c r="F20" i="22"/>
  <c r="E20" i="22"/>
  <c r="D20" i="22"/>
  <c r="C20" i="22"/>
  <c r="H19" i="22"/>
  <c r="I19" i="22" s="1"/>
  <c r="G19" i="22"/>
  <c r="F19" i="22"/>
  <c r="E19" i="22"/>
  <c r="D19" i="22"/>
  <c r="C19" i="22"/>
  <c r="H18" i="22"/>
  <c r="G18" i="22"/>
  <c r="F18" i="22"/>
  <c r="E18" i="22"/>
  <c r="D18" i="22"/>
  <c r="C18" i="22"/>
  <c r="I18" i="22" s="1"/>
  <c r="H17" i="22"/>
  <c r="G17" i="22"/>
  <c r="F17" i="22"/>
  <c r="D32" i="22" s="1"/>
  <c r="E17" i="22"/>
  <c r="D17" i="22"/>
  <c r="C17" i="22"/>
  <c r="H16" i="22"/>
  <c r="G16" i="22"/>
  <c r="F16" i="22"/>
  <c r="E16" i="22"/>
  <c r="D16" i="22"/>
  <c r="I16" i="22" s="1"/>
  <c r="C16" i="22"/>
  <c r="H15" i="22"/>
  <c r="G15" i="22"/>
  <c r="B33" i="22" s="1"/>
  <c r="F15" i="22"/>
  <c r="E15" i="22"/>
  <c r="B31" i="22" s="1"/>
  <c r="D15" i="22"/>
  <c r="C15" i="22"/>
  <c r="I15" i="22" s="1"/>
  <c r="H14" i="22"/>
  <c r="E34" i="22" s="1"/>
  <c r="G14" i="22"/>
  <c r="E33" i="22" s="1"/>
  <c r="F14" i="22"/>
  <c r="E32" i="22" s="1"/>
  <c r="E14" i="22"/>
  <c r="E31" i="22" s="1"/>
  <c r="D14" i="22"/>
  <c r="E30" i="22" s="1"/>
  <c r="C14" i="22"/>
  <c r="E29" i="22" s="1"/>
  <c r="H13" i="22"/>
  <c r="G13" i="22"/>
  <c r="D33" i="22" s="1"/>
  <c r="F13" i="22"/>
  <c r="E13" i="22"/>
  <c r="D31" i="22" s="1"/>
  <c r="D13" i="22"/>
  <c r="C13" i="22"/>
  <c r="I13" i="22" s="1"/>
  <c r="I12" i="22"/>
  <c r="H12" i="22"/>
  <c r="G12" i="22"/>
  <c r="C33" i="22" s="1"/>
  <c r="F12" i="22"/>
  <c r="E12" i="22"/>
  <c r="C31" i="22" s="1"/>
  <c r="D12" i="22"/>
  <c r="C12" i="22"/>
  <c r="C29" i="22" s="1"/>
  <c r="H11" i="22"/>
  <c r="B34" i="22" s="1"/>
  <c r="G11" i="22"/>
  <c r="F11" i="22"/>
  <c r="B32" i="22" s="1"/>
  <c r="E11" i="22"/>
  <c r="D11" i="22"/>
  <c r="B30" i="22" s="1"/>
  <c r="C11" i="22"/>
  <c r="B29" i="22" s="1"/>
  <c r="DE1" i="21" l="1"/>
  <c r="I11" i="22"/>
  <c r="D29" i="22"/>
  <c r="I17" i="22"/>
  <c r="I14" i="22"/>
  <c r="CQ174" i="21" l="1"/>
  <c r="CQ173" i="21"/>
  <c r="CQ161" i="21"/>
  <c r="CQ160" i="21"/>
  <c r="CQ159" i="21"/>
  <c r="CQ158" i="21"/>
  <c r="CQ66" i="21"/>
  <c r="CQ57" i="21"/>
  <c r="CQ12" i="21"/>
  <c r="CQ7" i="21"/>
  <c r="CQ6" i="21"/>
  <c r="CQ4" i="21"/>
  <c r="BX5" i="21" l="1"/>
  <c r="BX6" i="21"/>
  <c r="BX7" i="21"/>
  <c r="BX8" i="21"/>
  <c r="BX9" i="21"/>
  <c r="BX10" i="21"/>
  <c r="BX11" i="21"/>
  <c r="BX12" i="21"/>
  <c r="BX13" i="21"/>
  <c r="BX14" i="21"/>
  <c r="BX15" i="21"/>
  <c r="BX16" i="21"/>
  <c r="BX17" i="21"/>
  <c r="BX18" i="21"/>
  <c r="BX19" i="21"/>
  <c r="BX20" i="21"/>
  <c r="BX21" i="21"/>
  <c r="BX22" i="21"/>
  <c r="BX23" i="21"/>
  <c r="BX24" i="21"/>
  <c r="BX25" i="21"/>
  <c r="BX26" i="21"/>
  <c r="BX27" i="21"/>
  <c r="BX28" i="21"/>
  <c r="BX29" i="21"/>
  <c r="BX30" i="21"/>
  <c r="BX31" i="21"/>
  <c r="BX32" i="21"/>
  <c r="BX33" i="21"/>
  <c r="BX34" i="21"/>
  <c r="BX35" i="21"/>
  <c r="BX36" i="21"/>
  <c r="BX37" i="21"/>
  <c r="BX38" i="21"/>
  <c r="BX39" i="21"/>
  <c r="BX40" i="21"/>
  <c r="BX41" i="21"/>
  <c r="BX42" i="21"/>
  <c r="BX43" i="21"/>
  <c r="BX44" i="21"/>
  <c r="BX45" i="21"/>
  <c r="BX46" i="21"/>
  <c r="BX47" i="21"/>
  <c r="BX48" i="21"/>
  <c r="BX49" i="21"/>
  <c r="BX50" i="21"/>
  <c r="BX51" i="21"/>
  <c r="BX52" i="21"/>
  <c r="BX53" i="21"/>
  <c r="BX54" i="21"/>
  <c r="BX55" i="21"/>
  <c r="BX56" i="21"/>
  <c r="BX57" i="21"/>
  <c r="BX58" i="21"/>
  <c r="BX59" i="21"/>
  <c r="BX60" i="21"/>
  <c r="BX61" i="21"/>
  <c r="BX62" i="21"/>
  <c r="BX63" i="21"/>
  <c r="BX64" i="21"/>
  <c r="BX65" i="21"/>
  <c r="BX66" i="21"/>
  <c r="BX67" i="21"/>
  <c r="BX68" i="21"/>
  <c r="BX69" i="21"/>
  <c r="BX70" i="21"/>
  <c r="BX71" i="21"/>
  <c r="BX72" i="21"/>
  <c r="BX73" i="21"/>
  <c r="BX74" i="21"/>
  <c r="BX75" i="21"/>
  <c r="BX76" i="21"/>
  <c r="BX77" i="21"/>
  <c r="BX78" i="21"/>
  <c r="BX79" i="21"/>
  <c r="BX80" i="21"/>
  <c r="BX81" i="21"/>
  <c r="BX82" i="21"/>
  <c r="BX83" i="21"/>
  <c r="BX84" i="21"/>
  <c r="BX85" i="21"/>
  <c r="BX86" i="21"/>
  <c r="BX87" i="21"/>
  <c r="BX88" i="21"/>
  <c r="BX89" i="21"/>
  <c r="BX90" i="21"/>
  <c r="BX91" i="21"/>
  <c r="BX92" i="21"/>
  <c r="BX93" i="21"/>
  <c r="BX94" i="21"/>
  <c r="BX95" i="21"/>
  <c r="BX96" i="21"/>
  <c r="BX97" i="21"/>
  <c r="BX98" i="21"/>
  <c r="BX99" i="21"/>
  <c r="BX100" i="21"/>
  <c r="BX101" i="21"/>
  <c r="BX102" i="21"/>
  <c r="BX103" i="21"/>
  <c r="BX104" i="21"/>
  <c r="BX105" i="21"/>
  <c r="BX106" i="21"/>
  <c r="BX107" i="21"/>
  <c r="BX108" i="21"/>
  <c r="BX109" i="21"/>
  <c r="BX110" i="21"/>
  <c r="BX111" i="21"/>
  <c r="BX112" i="21"/>
  <c r="BX113" i="21"/>
  <c r="BX114" i="21"/>
  <c r="BX115" i="21"/>
  <c r="BX116" i="21"/>
  <c r="BX117" i="21"/>
  <c r="BX118" i="21"/>
  <c r="BX119" i="21"/>
  <c r="BX120" i="21"/>
  <c r="BX121" i="21"/>
  <c r="BX122" i="21"/>
  <c r="BX123" i="21"/>
  <c r="BX124" i="21"/>
  <c r="BX125" i="21"/>
  <c r="BX126" i="21"/>
  <c r="BX127" i="21"/>
  <c r="BX128" i="21"/>
  <c r="BX129" i="21"/>
  <c r="BX130" i="21"/>
  <c r="BX131" i="21"/>
  <c r="BX132" i="21"/>
  <c r="BX133" i="21"/>
  <c r="BX134" i="21"/>
  <c r="BX135" i="21"/>
  <c r="BX136" i="21"/>
  <c r="BX137" i="21"/>
  <c r="BX138" i="21"/>
  <c r="BX139" i="21"/>
  <c r="BX140" i="21"/>
  <c r="BX141" i="21"/>
  <c r="BX142" i="21"/>
  <c r="BX143" i="21"/>
  <c r="BX144" i="21"/>
  <c r="BX145" i="21"/>
  <c r="BX146" i="21"/>
  <c r="BX147" i="21"/>
  <c r="BX148" i="21"/>
  <c r="BX149" i="21"/>
  <c r="BX150" i="21"/>
  <c r="BX151" i="21"/>
  <c r="BX152" i="21"/>
  <c r="BX153" i="21"/>
  <c r="BX154" i="21"/>
  <c r="BX155" i="21"/>
  <c r="BX156" i="21"/>
  <c r="BX157" i="21"/>
  <c r="BX158" i="21"/>
  <c r="BX159" i="21"/>
  <c r="BX160" i="21"/>
  <c r="BX161" i="21"/>
  <c r="BX162" i="21"/>
  <c r="BX163" i="21"/>
  <c r="BX164" i="21"/>
  <c r="BX165" i="21"/>
  <c r="BX166" i="21"/>
  <c r="BX167" i="21"/>
  <c r="BX168" i="21"/>
  <c r="BX169" i="21"/>
  <c r="BX170" i="21"/>
  <c r="BX171" i="21"/>
  <c r="BX172" i="21"/>
  <c r="BX173" i="21"/>
  <c r="BX174" i="21"/>
  <c r="BX4" i="21"/>
  <c r="DA93" i="21"/>
  <c r="DA87" i="21"/>
  <c r="DA102" i="21"/>
  <c r="DA73" i="21"/>
  <c r="DA103" i="21"/>
  <c r="DA98" i="21"/>
  <c r="DA79" i="21"/>
  <c r="DA86" i="21"/>
  <c r="DA97" i="21"/>
  <c r="DA76" i="21"/>
  <c r="DA31" i="21"/>
  <c r="DA92" i="21"/>
  <c r="DA78" i="21"/>
  <c r="DA104" i="21"/>
  <c r="DA94" i="21"/>
  <c r="DA105" i="21"/>
  <c r="DA106" i="21"/>
  <c r="DA42" i="21"/>
  <c r="DA107" i="21"/>
  <c r="DA27" i="21"/>
  <c r="DA108" i="21"/>
  <c r="DA96" i="21"/>
  <c r="DA64" i="21"/>
  <c r="DA109" i="21"/>
  <c r="DA110" i="21"/>
  <c r="DA111" i="21"/>
  <c r="DA100" i="21"/>
  <c r="DA72" i="21"/>
  <c r="DA112" i="21"/>
  <c r="DA41" i="21"/>
  <c r="DA113" i="21"/>
  <c r="DA114" i="21"/>
  <c r="DA115" i="21"/>
  <c r="DA116" i="21"/>
  <c r="DA117" i="21"/>
  <c r="DA118" i="21"/>
  <c r="DA119" i="21"/>
  <c r="DA120" i="21"/>
  <c r="DA121" i="21"/>
  <c r="DA39" i="21"/>
  <c r="DA90" i="21"/>
  <c r="DA122" i="21"/>
  <c r="DA123" i="21"/>
  <c r="DA169" i="21"/>
  <c r="DA124" i="21"/>
  <c r="DA55" i="21"/>
  <c r="DA61" i="21"/>
  <c r="DA62" i="21"/>
  <c r="DA84" i="21"/>
  <c r="DA45" i="21"/>
  <c r="DA56" i="21"/>
  <c r="DA167" i="21"/>
  <c r="DA65" i="21"/>
  <c r="DA68" i="21"/>
  <c r="DA59" i="21"/>
  <c r="DA36" i="21"/>
  <c r="DA37" i="21"/>
  <c r="DA28" i="21"/>
  <c r="DA38" i="21"/>
  <c r="DA58" i="21"/>
  <c r="DA85" i="21"/>
  <c r="DA125" i="21"/>
  <c r="DA126" i="21"/>
  <c r="DA81" i="21"/>
  <c r="DA74" i="21"/>
  <c r="DA33" i="21"/>
  <c r="DA53" i="21"/>
  <c r="DA67" i="21"/>
  <c r="DA127" i="21"/>
  <c r="DA128" i="21"/>
  <c r="DA129" i="21"/>
  <c r="DA130" i="21"/>
  <c r="DA131" i="21"/>
  <c r="DA132" i="21"/>
  <c r="DA133" i="21"/>
  <c r="DA134" i="21"/>
  <c r="DA135" i="21"/>
  <c r="DA136" i="21"/>
  <c r="DA137" i="21"/>
  <c r="DA138" i="21"/>
  <c r="DA139" i="21"/>
  <c r="DA140" i="21"/>
  <c r="DA141" i="21"/>
  <c r="DA142" i="21"/>
  <c r="DA70" i="21"/>
  <c r="DA75" i="21"/>
  <c r="DA71" i="21"/>
  <c r="DA89" i="21"/>
  <c r="DA143" i="21"/>
  <c r="DA43" i="21"/>
  <c r="DA47" i="21"/>
  <c r="DA144" i="21"/>
  <c r="DA22" i="21"/>
  <c r="DA51" i="21"/>
  <c r="DA46" i="21"/>
  <c r="DA166" i="21"/>
  <c r="DA54" i="21"/>
  <c r="DA60" i="21"/>
  <c r="DA49" i="21"/>
  <c r="DA17" i="21"/>
  <c r="DA171" i="21"/>
  <c r="DA20" i="21"/>
  <c r="DA145" i="21"/>
  <c r="DA146" i="21"/>
  <c r="DA25" i="21"/>
  <c r="DA99" i="21"/>
  <c r="DA165" i="21"/>
  <c r="DA91" i="21"/>
  <c r="DA35" i="21"/>
  <c r="DA164" i="21"/>
  <c r="DA63" i="21"/>
  <c r="DA147" i="21"/>
  <c r="DA82" i="21"/>
  <c r="DA148" i="21"/>
  <c r="DA149" i="21"/>
  <c r="DA18" i="21"/>
  <c r="DA15" i="21"/>
  <c r="DA150" i="21"/>
  <c r="DA21" i="21"/>
  <c r="DA151" i="21"/>
  <c r="DA44" i="21"/>
  <c r="DA172" i="21"/>
  <c r="DA29" i="21"/>
  <c r="DA101" i="21"/>
  <c r="DA170" i="21"/>
  <c r="DA8" i="21"/>
  <c r="DA30" i="21"/>
  <c r="DA88" i="21"/>
  <c r="DA32" i="21"/>
  <c r="DA24" i="21"/>
  <c r="DA152" i="21"/>
  <c r="DA26" i="21"/>
  <c r="DA153" i="21"/>
  <c r="DA48" i="21"/>
  <c r="DA154" i="21"/>
  <c r="DA155" i="21"/>
  <c r="DA9" i="21"/>
  <c r="DA13" i="21"/>
  <c r="DA23" i="21"/>
  <c r="DA14" i="21"/>
  <c r="DA69" i="21"/>
  <c r="DA40" i="21"/>
  <c r="DA5" i="21"/>
  <c r="DA34" i="21"/>
  <c r="DA52" i="21"/>
  <c r="DA95" i="21"/>
  <c r="DA156" i="21"/>
  <c r="DA16" i="21"/>
  <c r="DA19" i="21"/>
  <c r="DA80" i="21"/>
  <c r="DA168" i="21"/>
  <c r="DA10" i="21"/>
  <c r="DA11" i="21"/>
  <c r="DA157" i="21"/>
  <c r="DA83" i="21"/>
  <c r="DA50" i="21"/>
  <c r="DA158" i="21"/>
  <c r="DA7" i="21"/>
  <c r="DA174" i="21"/>
  <c r="DA12" i="21"/>
  <c r="DA6" i="21"/>
  <c r="DA173" i="21"/>
  <c r="DA66" i="21"/>
  <c r="DA159" i="21"/>
  <c r="DA4" i="21"/>
  <c r="DA57" i="21"/>
  <c r="DA160" i="21"/>
  <c r="DA161" i="21"/>
  <c r="DA162" i="21"/>
  <c r="DA163" i="21"/>
  <c r="DA175" i="21"/>
  <c r="DA77" i="21"/>
  <c r="CV93" i="21"/>
  <c r="CV87" i="21"/>
  <c r="CV102" i="21"/>
  <c r="CV73" i="21"/>
  <c r="CV103" i="21"/>
  <c r="CV98" i="21"/>
  <c r="CV79" i="21"/>
  <c r="CV86" i="21"/>
  <c r="CV97" i="21"/>
  <c r="CV76" i="21"/>
  <c r="CV31" i="21"/>
  <c r="CV92" i="21"/>
  <c r="CV78" i="21"/>
  <c r="CV104" i="21"/>
  <c r="CV94" i="21"/>
  <c r="CV105" i="21"/>
  <c r="CV106" i="21"/>
  <c r="CV42" i="21"/>
  <c r="CV107" i="21"/>
  <c r="CV27" i="21"/>
  <c r="CV108" i="21"/>
  <c r="CV96" i="21"/>
  <c r="CV64" i="21"/>
  <c r="CV109" i="21"/>
  <c r="CV110" i="21"/>
  <c r="CV111" i="21"/>
  <c r="CV100" i="21"/>
  <c r="CV72" i="21"/>
  <c r="CV112" i="21"/>
  <c r="CV41" i="21"/>
  <c r="CV113" i="21"/>
  <c r="CV114" i="21"/>
  <c r="CV115" i="21"/>
  <c r="CV116" i="21"/>
  <c r="CV117" i="21"/>
  <c r="CV118" i="21"/>
  <c r="CV119" i="21"/>
  <c r="CV120" i="21"/>
  <c r="CV121" i="21"/>
  <c r="CV39" i="21"/>
  <c r="CV90" i="21"/>
  <c r="CV122" i="21"/>
  <c r="CV123" i="21"/>
  <c r="CV169" i="21"/>
  <c r="CV124" i="21"/>
  <c r="CV55" i="21"/>
  <c r="CV61" i="21"/>
  <c r="CV62" i="21"/>
  <c r="CV84" i="21"/>
  <c r="CV45" i="21"/>
  <c r="CV56" i="21"/>
  <c r="CV167" i="21"/>
  <c r="CV65" i="21"/>
  <c r="CV68" i="21"/>
  <c r="CV59" i="21"/>
  <c r="CV36" i="21"/>
  <c r="CV37" i="21"/>
  <c r="CV28" i="21"/>
  <c r="CV38" i="21"/>
  <c r="CV58" i="21"/>
  <c r="CV85" i="21"/>
  <c r="CV125" i="21"/>
  <c r="CV126" i="21"/>
  <c r="CV81" i="21"/>
  <c r="CV74" i="21"/>
  <c r="CV33" i="21"/>
  <c r="CV53" i="21"/>
  <c r="CV67" i="21"/>
  <c r="CV127" i="21"/>
  <c r="CV128" i="21"/>
  <c r="CV129" i="21"/>
  <c r="CV130" i="21"/>
  <c r="CV131" i="21"/>
  <c r="CV132" i="21"/>
  <c r="CV133" i="21"/>
  <c r="CV134" i="21"/>
  <c r="CV135" i="21"/>
  <c r="CV136" i="21"/>
  <c r="CV137" i="21"/>
  <c r="CV138" i="21"/>
  <c r="CV139" i="21"/>
  <c r="CV140" i="21"/>
  <c r="CV141" i="21"/>
  <c r="CV142" i="21"/>
  <c r="CV70" i="21"/>
  <c r="CV75" i="21"/>
  <c r="CV71" i="21"/>
  <c r="CV89" i="21"/>
  <c r="CV143" i="21"/>
  <c r="CV43" i="21"/>
  <c r="CV47" i="21"/>
  <c r="CV144" i="21"/>
  <c r="CV22" i="21"/>
  <c r="CV51" i="21"/>
  <c r="CV46" i="21"/>
  <c r="CV166" i="21"/>
  <c r="CV54" i="21"/>
  <c r="CV60" i="21"/>
  <c r="CV49" i="21"/>
  <c r="CV17" i="21"/>
  <c r="CV171" i="21"/>
  <c r="CV20" i="21"/>
  <c r="CV145" i="21"/>
  <c r="CV146" i="21"/>
  <c r="CV25" i="21"/>
  <c r="CV99" i="21"/>
  <c r="CV165" i="21"/>
  <c r="CV91" i="21"/>
  <c r="CV35" i="21"/>
  <c r="CV164" i="21"/>
  <c r="CV63" i="21"/>
  <c r="CV147" i="21"/>
  <c r="CV82" i="21"/>
  <c r="CV148" i="21"/>
  <c r="CV149" i="21"/>
  <c r="CV18" i="21"/>
  <c r="CV15" i="21"/>
  <c r="CV150" i="21"/>
  <c r="CV21" i="21"/>
  <c r="CV151" i="21"/>
  <c r="CV44" i="21"/>
  <c r="CV172" i="21"/>
  <c r="CV29" i="21"/>
  <c r="CV101" i="21"/>
  <c r="CV170" i="21"/>
  <c r="CV8" i="21"/>
  <c r="CV30" i="21"/>
  <c r="CV88" i="21"/>
  <c r="CV32" i="21"/>
  <c r="CV24" i="21"/>
  <c r="CV152" i="21"/>
  <c r="CV26" i="21"/>
  <c r="CV153" i="21"/>
  <c r="CV48" i="21"/>
  <c r="CV154" i="21"/>
  <c r="CV155" i="21"/>
  <c r="CV9" i="21"/>
  <c r="CV13" i="21"/>
  <c r="CV23" i="21"/>
  <c r="CV14" i="21"/>
  <c r="CV69" i="21"/>
  <c r="CV40" i="21"/>
  <c r="CV5" i="21"/>
  <c r="CV34" i="21"/>
  <c r="CV52" i="21"/>
  <c r="CV95" i="21"/>
  <c r="CV156" i="21"/>
  <c r="CV16" i="21"/>
  <c r="CV19" i="21"/>
  <c r="CV80" i="21"/>
  <c r="CV168" i="21"/>
  <c r="CV10" i="21"/>
  <c r="CV11" i="21"/>
  <c r="CV157" i="21"/>
  <c r="CV83" i="21"/>
  <c r="CV50" i="21"/>
  <c r="CV158" i="21"/>
  <c r="CV7" i="21"/>
  <c r="CV174" i="21"/>
  <c r="CV12" i="21"/>
  <c r="CV6" i="21"/>
  <c r="CV173" i="21"/>
  <c r="CV66" i="21"/>
  <c r="CV159" i="21"/>
  <c r="CV4" i="21"/>
  <c r="CV57" i="21"/>
  <c r="CV160" i="21"/>
  <c r="CV161" i="21"/>
  <c r="CV162" i="21"/>
  <c r="CV163" i="21"/>
  <c r="CV175" i="21"/>
  <c r="CV77" i="21"/>
  <c r="BZ1" i="21"/>
  <c r="CA1" i="21"/>
  <c r="CC1" i="21"/>
  <c r="CE1" i="21"/>
  <c r="CF1" i="21"/>
  <c r="CG1" i="21"/>
  <c r="CH1" i="21"/>
  <c r="CI1" i="21"/>
  <c r="CJ1" i="21"/>
  <c r="CK1" i="21"/>
  <c r="CL1" i="21"/>
  <c r="CM1" i="21"/>
  <c r="CN1" i="21"/>
  <c r="CO1" i="21"/>
  <c r="CP1" i="21"/>
  <c r="CQ1" i="21"/>
  <c r="CR1" i="21"/>
  <c r="CS1" i="21"/>
  <c r="CT1" i="21"/>
  <c r="CU1" i="21"/>
  <c r="BV93" i="21"/>
  <c r="CB93" i="21" s="1"/>
  <c r="BV87" i="21"/>
  <c r="CB87" i="21" s="1"/>
  <c r="BV102" i="21"/>
  <c r="CB102" i="21" s="1"/>
  <c r="BV73" i="21"/>
  <c r="CB73" i="21" s="1"/>
  <c r="BV103" i="21"/>
  <c r="CB103" i="21" s="1"/>
  <c r="BV98" i="21"/>
  <c r="CB98" i="21" s="1"/>
  <c r="BV79" i="21"/>
  <c r="CB79" i="21" s="1"/>
  <c r="BV86" i="21"/>
  <c r="CB86" i="21" s="1"/>
  <c r="BV97" i="21"/>
  <c r="CB97" i="21" s="1"/>
  <c r="BV76" i="21"/>
  <c r="CB76" i="21" s="1"/>
  <c r="BV31" i="21"/>
  <c r="CB31" i="21" s="1"/>
  <c r="BV92" i="21"/>
  <c r="CB92" i="21" s="1"/>
  <c r="BV78" i="21"/>
  <c r="CB78" i="21" s="1"/>
  <c r="BV104" i="21"/>
  <c r="CB104" i="21" s="1"/>
  <c r="BV94" i="21"/>
  <c r="CB94" i="21" s="1"/>
  <c r="BV105" i="21"/>
  <c r="CB105" i="21" s="1"/>
  <c r="BV106" i="21"/>
  <c r="CB106" i="21" s="1"/>
  <c r="BV42" i="21"/>
  <c r="CB42" i="21" s="1"/>
  <c r="BV107" i="21"/>
  <c r="CB107" i="21" s="1"/>
  <c r="BV27" i="21"/>
  <c r="CB27" i="21" s="1"/>
  <c r="BV108" i="21"/>
  <c r="CB108" i="21" s="1"/>
  <c r="BV96" i="21"/>
  <c r="CB96" i="21" s="1"/>
  <c r="BV64" i="21"/>
  <c r="CB64" i="21" s="1"/>
  <c r="BV109" i="21"/>
  <c r="CB109" i="21" s="1"/>
  <c r="BV110" i="21"/>
  <c r="CB110" i="21" s="1"/>
  <c r="BV111" i="21"/>
  <c r="CB111" i="21" s="1"/>
  <c r="BV100" i="21"/>
  <c r="CB100" i="21" s="1"/>
  <c r="BV72" i="21"/>
  <c r="CB72" i="21" s="1"/>
  <c r="BV112" i="21"/>
  <c r="CB112" i="21" s="1"/>
  <c r="BV41" i="21"/>
  <c r="CB41" i="21" s="1"/>
  <c r="BV113" i="21"/>
  <c r="CB113" i="21" s="1"/>
  <c r="BV114" i="21"/>
  <c r="CB114" i="21" s="1"/>
  <c r="BV115" i="21"/>
  <c r="CB115" i="21" s="1"/>
  <c r="BV116" i="21"/>
  <c r="CB116" i="21" s="1"/>
  <c r="BV117" i="21"/>
  <c r="CB117" i="21" s="1"/>
  <c r="BV118" i="21"/>
  <c r="CB118" i="21" s="1"/>
  <c r="BV119" i="21"/>
  <c r="CB119" i="21" s="1"/>
  <c r="BV120" i="21"/>
  <c r="CB120" i="21" s="1"/>
  <c r="BV121" i="21"/>
  <c r="CB121" i="21" s="1"/>
  <c r="BV39" i="21"/>
  <c r="CB39" i="21" s="1"/>
  <c r="BV90" i="21"/>
  <c r="CB90" i="21" s="1"/>
  <c r="BV122" i="21"/>
  <c r="CB122" i="21" s="1"/>
  <c r="BV123" i="21"/>
  <c r="CB123" i="21" s="1"/>
  <c r="BV169" i="21"/>
  <c r="CB169" i="21" s="1"/>
  <c r="BV124" i="21"/>
  <c r="CB124" i="21" s="1"/>
  <c r="BV55" i="21"/>
  <c r="CB55" i="21" s="1"/>
  <c r="BV61" i="21"/>
  <c r="CB61" i="21" s="1"/>
  <c r="BV62" i="21"/>
  <c r="CB62" i="21" s="1"/>
  <c r="BV84" i="21"/>
  <c r="CB84" i="21" s="1"/>
  <c r="BV45" i="21"/>
  <c r="CB45" i="21" s="1"/>
  <c r="BV56" i="21"/>
  <c r="CB56" i="21" s="1"/>
  <c r="BV167" i="21"/>
  <c r="CB167" i="21" s="1"/>
  <c r="BV65" i="21"/>
  <c r="CB65" i="21" s="1"/>
  <c r="BV68" i="21"/>
  <c r="CB68" i="21" s="1"/>
  <c r="BV59" i="21"/>
  <c r="CB59" i="21" s="1"/>
  <c r="BV36" i="21"/>
  <c r="CB36" i="21" s="1"/>
  <c r="BV37" i="21"/>
  <c r="CB37" i="21" s="1"/>
  <c r="BV28" i="21"/>
  <c r="CB28" i="21" s="1"/>
  <c r="BV38" i="21"/>
  <c r="CB38" i="21" s="1"/>
  <c r="BV58" i="21"/>
  <c r="CB58" i="21" s="1"/>
  <c r="BV85" i="21"/>
  <c r="CB85" i="21" s="1"/>
  <c r="BV125" i="21"/>
  <c r="CB125" i="21" s="1"/>
  <c r="BV126" i="21"/>
  <c r="CB126" i="21" s="1"/>
  <c r="BV81" i="21"/>
  <c r="CB81" i="21" s="1"/>
  <c r="BV74" i="21"/>
  <c r="CB74" i="21" s="1"/>
  <c r="BV33" i="21"/>
  <c r="CB33" i="21" s="1"/>
  <c r="BV53" i="21"/>
  <c r="CB53" i="21" s="1"/>
  <c r="BV67" i="21"/>
  <c r="CB67" i="21" s="1"/>
  <c r="BV127" i="21"/>
  <c r="CB127" i="21" s="1"/>
  <c r="BV128" i="21"/>
  <c r="CB128" i="21" s="1"/>
  <c r="BV129" i="21"/>
  <c r="CB129" i="21" s="1"/>
  <c r="BV130" i="21"/>
  <c r="CB130" i="21" s="1"/>
  <c r="BV131" i="21"/>
  <c r="CB131" i="21" s="1"/>
  <c r="BV132" i="21"/>
  <c r="CB132" i="21" s="1"/>
  <c r="BV133" i="21"/>
  <c r="CB133" i="21" s="1"/>
  <c r="BV134" i="21"/>
  <c r="CB134" i="21" s="1"/>
  <c r="BV135" i="21"/>
  <c r="CB135" i="21" s="1"/>
  <c r="BV136" i="21"/>
  <c r="CB136" i="21" s="1"/>
  <c r="BV137" i="21"/>
  <c r="CB137" i="21" s="1"/>
  <c r="BV138" i="21"/>
  <c r="CB138" i="21" s="1"/>
  <c r="BV139" i="21"/>
  <c r="CB139" i="21" s="1"/>
  <c r="BV140" i="21"/>
  <c r="CB140" i="21" s="1"/>
  <c r="BV141" i="21"/>
  <c r="CB141" i="21" s="1"/>
  <c r="BV142" i="21"/>
  <c r="CB142" i="21" s="1"/>
  <c r="BV70" i="21"/>
  <c r="CB70" i="21" s="1"/>
  <c r="BV75" i="21"/>
  <c r="CB75" i="21" s="1"/>
  <c r="BV71" i="21"/>
  <c r="CB71" i="21" s="1"/>
  <c r="BV89" i="21"/>
  <c r="CB89" i="21" s="1"/>
  <c r="BV143" i="21"/>
  <c r="CB143" i="21" s="1"/>
  <c r="BV43" i="21"/>
  <c r="CB43" i="21" s="1"/>
  <c r="BV47" i="21"/>
  <c r="CB47" i="21" s="1"/>
  <c r="BV144" i="21"/>
  <c r="CB144" i="21" s="1"/>
  <c r="BV22" i="21"/>
  <c r="CB22" i="21" s="1"/>
  <c r="BV51" i="21"/>
  <c r="CB51" i="21" s="1"/>
  <c r="BV46" i="21"/>
  <c r="CB46" i="21" s="1"/>
  <c r="BV166" i="21"/>
  <c r="CB166" i="21" s="1"/>
  <c r="BV54" i="21"/>
  <c r="CB54" i="21" s="1"/>
  <c r="BV60" i="21"/>
  <c r="CB60" i="21" s="1"/>
  <c r="BV49" i="21"/>
  <c r="CB49" i="21" s="1"/>
  <c r="BV17" i="21"/>
  <c r="CB17" i="21" s="1"/>
  <c r="BV171" i="21"/>
  <c r="CB171" i="21" s="1"/>
  <c r="BV20" i="21"/>
  <c r="CB20" i="21" s="1"/>
  <c r="BV145" i="21"/>
  <c r="CB145" i="21" s="1"/>
  <c r="BV146" i="21"/>
  <c r="CB146" i="21" s="1"/>
  <c r="BV25" i="21"/>
  <c r="CB25" i="21" s="1"/>
  <c r="BV99" i="21"/>
  <c r="CB99" i="21" s="1"/>
  <c r="BV165" i="21"/>
  <c r="CB165" i="21" s="1"/>
  <c r="BV91" i="21"/>
  <c r="CB91" i="21" s="1"/>
  <c r="BV35" i="21"/>
  <c r="CB35" i="21" s="1"/>
  <c r="BV164" i="21"/>
  <c r="CB164" i="21" s="1"/>
  <c r="BV63" i="21"/>
  <c r="CB63" i="21" s="1"/>
  <c r="BV147" i="21"/>
  <c r="CB147" i="21" s="1"/>
  <c r="BV82" i="21"/>
  <c r="CB82" i="21" s="1"/>
  <c r="BV148" i="21"/>
  <c r="CB148" i="21" s="1"/>
  <c r="BV149" i="21"/>
  <c r="CB149" i="21" s="1"/>
  <c r="BV18" i="21"/>
  <c r="CB18" i="21" s="1"/>
  <c r="BV15" i="21"/>
  <c r="CB15" i="21" s="1"/>
  <c r="BV150" i="21"/>
  <c r="CB150" i="21" s="1"/>
  <c r="BV21" i="21"/>
  <c r="CB21" i="21" s="1"/>
  <c r="BV151" i="21"/>
  <c r="CB151" i="21" s="1"/>
  <c r="BV44" i="21"/>
  <c r="CB44" i="21" s="1"/>
  <c r="BV172" i="21"/>
  <c r="CB172" i="21" s="1"/>
  <c r="BV29" i="21"/>
  <c r="CB29" i="21" s="1"/>
  <c r="BV101" i="21"/>
  <c r="CB101" i="21" s="1"/>
  <c r="BV170" i="21"/>
  <c r="CB170" i="21" s="1"/>
  <c r="BV8" i="21"/>
  <c r="CB8" i="21" s="1"/>
  <c r="BV30" i="21"/>
  <c r="CB30" i="21" s="1"/>
  <c r="BV88" i="21"/>
  <c r="CB88" i="21" s="1"/>
  <c r="BV32" i="21"/>
  <c r="CB32" i="21" s="1"/>
  <c r="BV24" i="21"/>
  <c r="CB24" i="21" s="1"/>
  <c r="BV152" i="21"/>
  <c r="CB152" i="21" s="1"/>
  <c r="BV26" i="21"/>
  <c r="CB26" i="21" s="1"/>
  <c r="BV153" i="21"/>
  <c r="CB153" i="21" s="1"/>
  <c r="BV48" i="21"/>
  <c r="CB48" i="21" s="1"/>
  <c r="BV154" i="21"/>
  <c r="CB154" i="21" s="1"/>
  <c r="BV155" i="21"/>
  <c r="CB155" i="21" s="1"/>
  <c r="BV9" i="21"/>
  <c r="CB9" i="21" s="1"/>
  <c r="BV13" i="21"/>
  <c r="CB13" i="21" s="1"/>
  <c r="BV23" i="21"/>
  <c r="CB23" i="21" s="1"/>
  <c r="BV14" i="21"/>
  <c r="CB14" i="21" s="1"/>
  <c r="BV69" i="21"/>
  <c r="CB69" i="21" s="1"/>
  <c r="BV40" i="21"/>
  <c r="CB40" i="21" s="1"/>
  <c r="BV5" i="21"/>
  <c r="CB5" i="21" s="1"/>
  <c r="BV34" i="21"/>
  <c r="CB34" i="21" s="1"/>
  <c r="BV52" i="21"/>
  <c r="CB52" i="21" s="1"/>
  <c r="BV95" i="21"/>
  <c r="CB95" i="21" s="1"/>
  <c r="BV156" i="21"/>
  <c r="CB156" i="21" s="1"/>
  <c r="BV16" i="21"/>
  <c r="CB16" i="21" s="1"/>
  <c r="BV19" i="21"/>
  <c r="CB19" i="21" s="1"/>
  <c r="BV80" i="21"/>
  <c r="CB80" i="21" s="1"/>
  <c r="BV168" i="21"/>
  <c r="CB168" i="21" s="1"/>
  <c r="BV10" i="21"/>
  <c r="CB10" i="21" s="1"/>
  <c r="BV11" i="21"/>
  <c r="CB11" i="21" s="1"/>
  <c r="BV157" i="21"/>
  <c r="CB157" i="21" s="1"/>
  <c r="BV83" i="21"/>
  <c r="CB83" i="21" s="1"/>
  <c r="BV50" i="21"/>
  <c r="CB50" i="21" s="1"/>
  <c r="BV158" i="21"/>
  <c r="CB158" i="21" s="1"/>
  <c r="BV7" i="21"/>
  <c r="CB7" i="21" s="1"/>
  <c r="BV174" i="21"/>
  <c r="CB174" i="21" s="1"/>
  <c r="BV12" i="21"/>
  <c r="CB12" i="21" s="1"/>
  <c r="BV6" i="21"/>
  <c r="CB6" i="21" s="1"/>
  <c r="BV173" i="21"/>
  <c r="CB173" i="21" s="1"/>
  <c r="BV66" i="21"/>
  <c r="CB66" i="21" s="1"/>
  <c r="BV159" i="21"/>
  <c r="CB159" i="21" s="1"/>
  <c r="BV4" i="21"/>
  <c r="CB4" i="21" s="1"/>
  <c r="BV57" i="21"/>
  <c r="CB57" i="21" s="1"/>
  <c r="BV160" i="21"/>
  <c r="CB160" i="21" s="1"/>
  <c r="BV161" i="21"/>
  <c r="CB161" i="21" s="1"/>
  <c r="BV162" i="21"/>
  <c r="CB162" i="21" s="1"/>
  <c r="BV163" i="21"/>
  <c r="CB163" i="21" s="1"/>
  <c r="BV175" i="21"/>
  <c r="BV77" i="21"/>
  <c r="CB77" i="21" s="1"/>
  <c r="BE93" i="21"/>
  <c r="BE87" i="21"/>
  <c r="CZ87" i="21" s="1"/>
  <c r="BE102" i="21"/>
  <c r="BK102" i="21" s="1"/>
  <c r="BE73" i="21"/>
  <c r="BE103" i="21"/>
  <c r="BE98" i="21"/>
  <c r="BK98" i="21" s="1"/>
  <c r="CW98" i="21" s="1"/>
  <c r="BE79" i="21"/>
  <c r="BW79" i="21" s="1"/>
  <c r="BE86" i="21"/>
  <c r="BK86" i="21" s="1"/>
  <c r="BE97" i="21"/>
  <c r="CX97" i="21" s="1"/>
  <c r="BE76" i="21"/>
  <c r="CZ76" i="21" s="1"/>
  <c r="BE31" i="21"/>
  <c r="BK31" i="21" s="1"/>
  <c r="BE92" i="21"/>
  <c r="BE78" i="21"/>
  <c r="BK78" i="21" s="1"/>
  <c r="CW78" i="21" s="1"/>
  <c r="BE104" i="21"/>
  <c r="BE94" i="21"/>
  <c r="BW94" i="21" s="1"/>
  <c r="BY94" i="21" s="1"/>
  <c r="BE105" i="21"/>
  <c r="BK105" i="21" s="1"/>
  <c r="BE106" i="21"/>
  <c r="BK106" i="21" s="1"/>
  <c r="BE42" i="21"/>
  <c r="BK42" i="21" s="1"/>
  <c r="BE107" i="21"/>
  <c r="BK107" i="21" s="1"/>
  <c r="BE27" i="21"/>
  <c r="BE108" i="21"/>
  <c r="BE96" i="21"/>
  <c r="BK96" i="21" s="1"/>
  <c r="BE64" i="21"/>
  <c r="BW64" i="21" s="1"/>
  <c r="BE109" i="21"/>
  <c r="BK109" i="21" s="1"/>
  <c r="BE110" i="21"/>
  <c r="CX110" i="21" s="1"/>
  <c r="BE111" i="21"/>
  <c r="BK111" i="21" s="1"/>
  <c r="BE100" i="21"/>
  <c r="BK100" i="21" s="1"/>
  <c r="BE72" i="21"/>
  <c r="BE112" i="21"/>
  <c r="BK112" i="21" s="1"/>
  <c r="CW112" i="21" s="1"/>
  <c r="BE41" i="21"/>
  <c r="BK41" i="21" s="1"/>
  <c r="BE113" i="21"/>
  <c r="BW113" i="21" s="1"/>
  <c r="BE114" i="21"/>
  <c r="BK114" i="21" s="1"/>
  <c r="BE115" i="21"/>
  <c r="BK115" i="21" s="1"/>
  <c r="BE116" i="21"/>
  <c r="BK116" i="21" s="1"/>
  <c r="BE117" i="21"/>
  <c r="BK117" i="21" s="1"/>
  <c r="BE118" i="21"/>
  <c r="BE119" i="21"/>
  <c r="BE120" i="21"/>
  <c r="BK120" i="21" s="1"/>
  <c r="CW120" i="21" s="1"/>
  <c r="BE121" i="21"/>
  <c r="BW121" i="21" s="1"/>
  <c r="BE39" i="21"/>
  <c r="BK39" i="21" s="1"/>
  <c r="BE90" i="21"/>
  <c r="BE122" i="21"/>
  <c r="BK122" i="21" s="1"/>
  <c r="BE123" i="21"/>
  <c r="BK123" i="21" s="1"/>
  <c r="BE169" i="21"/>
  <c r="BE124" i="21"/>
  <c r="BE55" i="21"/>
  <c r="CY55" i="21" s="1"/>
  <c r="BE61" i="21"/>
  <c r="BW61" i="21" s="1"/>
  <c r="BE62" i="21"/>
  <c r="BK62" i="21" s="1"/>
  <c r="BE84" i="21"/>
  <c r="BK84" i="21" s="1"/>
  <c r="BE45" i="21"/>
  <c r="BK45" i="21" s="1"/>
  <c r="BE56" i="21"/>
  <c r="BK56" i="21" s="1"/>
  <c r="BE167" i="21"/>
  <c r="BE65" i="21"/>
  <c r="BE68" i="21"/>
  <c r="BK68" i="21" s="1"/>
  <c r="BE59" i="21"/>
  <c r="BW59" i="21" s="1"/>
  <c r="BE36" i="21"/>
  <c r="BK36" i="21" s="1"/>
  <c r="BE37" i="21"/>
  <c r="BE28" i="21"/>
  <c r="BK28" i="21" s="1"/>
  <c r="BE38" i="21"/>
  <c r="BK38" i="21" s="1"/>
  <c r="BE58" i="21"/>
  <c r="BE85" i="21"/>
  <c r="BE125" i="21"/>
  <c r="BE126" i="21"/>
  <c r="BW126" i="21" s="1"/>
  <c r="BY126" i="21" s="1"/>
  <c r="BE81" i="21"/>
  <c r="BK81" i="21" s="1"/>
  <c r="BE74" i="21"/>
  <c r="BE33" i="21"/>
  <c r="CZ33" i="21" s="1"/>
  <c r="BE53" i="21"/>
  <c r="BK53" i="21" s="1"/>
  <c r="BE67" i="21"/>
  <c r="BE127" i="21"/>
  <c r="BE128" i="21"/>
  <c r="BK128" i="21" s="1"/>
  <c r="CW128" i="21" s="1"/>
  <c r="BE129" i="21"/>
  <c r="BW129" i="21" s="1"/>
  <c r="BE130" i="21"/>
  <c r="BK130" i="21" s="1"/>
  <c r="BE131" i="21"/>
  <c r="BK131" i="21" s="1"/>
  <c r="BE132" i="21"/>
  <c r="BE133" i="21"/>
  <c r="BK133" i="21" s="1"/>
  <c r="BE134" i="21"/>
  <c r="BE135" i="21"/>
  <c r="BE136" i="21"/>
  <c r="BE137" i="21"/>
  <c r="BW137" i="21" s="1"/>
  <c r="BE138" i="21"/>
  <c r="BK138" i="21" s="1"/>
  <c r="BE139" i="21"/>
  <c r="BK139" i="21" s="1"/>
  <c r="BE140" i="21"/>
  <c r="BK140" i="21" s="1"/>
  <c r="BE141" i="21"/>
  <c r="BK141" i="21" s="1"/>
  <c r="BE142" i="21"/>
  <c r="BE70" i="21"/>
  <c r="BE75" i="21"/>
  <c r="CY75" i="21" s="1"/>
  <c r="BE71" i="21"/>
  <c r="BW71" i="21" s="1"/>
  <c r="BE89" i="21"/>
  <c r="CY89" i="21" s="1"/>
  <c r="BE143" i="21"/>
  <c r="BE43" i="21"/>
  <c r="BK43" i="21" s="1"/>
  <c r="BE47" i="21"/>
  <c r="BK47" i="21" s="1"/>
  <c r="BE144" i="21"/>
  <c r="BE22" i="21"/>
  <c r="BE51" i="21"/>
  <c r="BK51" i="21" s="1"/>
  <c r="BE46" i="21"/>
  <c r="BW46" i="21" s="1"/>
  <c r="BY46" i="21" s="1"/>
  <c r="BE166" i="21"/>
  <c r="BE54" i="21"/>
  <c r="BE60" i="21"/>
  <c r="BK60" i="21" s="1"/>
  <c r="BE49" i="21"/>
  <c r="BE17" i="21"/>
  <c r="BE171" i="21"/>
  <c r="BE20" i="21"/>
  <c r="BK20" i="21" s="1"/>
  <c r="CW20" i="21" s="1"/>
  <c r="BE145" i="21"/>
  <c r="BW145" i="21" s="1"/>
  <c r="BE146" i="21"/>
  <c r="BK146" i="21" s="1"/>
  <c r="BE25" i="21"/>
  <c r="BK25" i="21" s="1"/>
  <c r="BE99" i="21"/>
  <c r="BK99" i="21" s="1"/>
  <c r="BE165" i="21"/>
  <c r="BK165" i="21" s="1"/>
  <c r="BE91" i="21"/>
  <c r="BE35" i="21"/>
  <c r="CY35" i="21" s="1"/>
  <c r="BE164" i="21"/>
  <c r="BW164" i="21" s="1"/>
  <c r="BE63" i="21"/>
  <c r="BW63" i="21" s="1"/>
  <c r="BE147" i="21"/>
  <c r="BE82" i="21"/>
  <c r="BE148" i="21"/>
  <c r="BK148" i="21" s="1"/>
  <c r="BE149" i="21"/>
  <c r="BE18" i="21"/>
  <c r="BE15" i="21"/>
  <c r="BE150" i="21"/>
  <c r="BK150" i="21" s="1"/>
  <c r="CW150" i="21" s="1"/>
  <c r="BE21" i="21"/>
  <c r="BW21" i="21" s="1"/>
  <c r="BE151" i="21"/>
  <c r="BK151" i="21" s="1"/>
  <c r="BE44" i="21"/>
  <c r="BE172" i="21"/>
  <c r="BK172" i="21" s="1"/>
  <c r="BE29" i="21"/>
  <c r="BK29" i="21" s="1"/>
  <c r="BE101" i="21"/>
  <c r="BE170" i="21"/>
  <c r="BE8" i="21"/>
  <c r="BK8" i="21" s="1"/>
  <c r="BE30" i="21"/>
  <c r="BW30" i="21" s="1"/>
  <c r="BY30" i="21" s="1"/>
  <c r="BE88" i="21"/>
  <c r="BE32" i="21"/>
  <c r="BK32" i="21" s="1"/>
  <c r="BE24" i="21"/>
  <c r="BK24" i="21" s="1"/>
  <c r="BE152" i="21"/>
  <c r="BE26" i="21"/>
  <c r="BE153" i="21"/>
  <c r="BE48" i="21"/>
  <c r="BK48" i="21" s="1"/>
  <c r="BE154" i="21"/>
  <c r="BW154" i="21" s="1"/>
  <c r="BY154" i="21" s="1"/>
  <c r="BE155" i="21"/>
  <c r="BK155" i="21" s="1"/>
  <c r="BE9" i="21"/>
  <c r="BE13" i="21"/>
  <c r="BK13" i="21" s="1"/>
  <c r="BE23" i="21"/>
  <c r="BK23" i="21" s="1"/>
  <c r="CW23" i="21" s="1"/>
  <c r="BE14" i="21"/>
  <c r="CX14" i="21" s="1"/>
  <c r="BE69" i="21"/>
  <c r="BE40" i="21"/>
  <c r="BW40" i="21" s="1"/>
  <c r="BE5" i="21"/>
  <c r="BW5" i="21" s="1"/>
  <c r="BE34" i="21"/>
  <c r="BE52" i="21"/>
  <c r="BK52" i="21" s="1"/>
  <c r="BE95" i="21"/>
  <c r="BK95" i="21" s="1"/>
  <c r="BE156" i="21"/>
  <c r="BK156" i="21" s="1"/>
  <c r="BE16" i="21"/>
  <c r="BE19" i="21"/>
  <c r="BE80" i="21"/>
  <c r="BK80" i="21" s="1"/>
  <c r="CW80" i="21" s="1"/>
  <c r="BE168" i="21"/>
  <c r="BW168" i="21" s="1"/>
  <c r="BE10" i="21"/>
  <c r="BK10" i="21" s="1"/>
  <c r="BE11" i="21"/>
  <c r="BE157" i="21"/>
  <c r="BK157" i="21" s="1"/>
  <c r="BE83" i="21"/>
  <c r="BK83" i="21" s="1"/>
  <c r="BE50" i="21"/>
  <c r="BE158" i="21"/>
  <c r="BE7" i="21"/>
  <c r="BK7" i="21" s="1"/>
  <c r="CW7" i="21" s="1"/>
  <c r="BE174" i="21"/>
  <c r="BW174" i="21" s="1"/>
  <c r="BY174" i="21" s="1"/>
  <c r="BE12" i="21"/>
  <c r="BE6" i="21"/>
  <c r="BE173" i="21"/>
  <c r="BK173" i="21" s="1"/>
  <c r="BE66" i="21"/>
  <c r="BE159" i="21"/>
  <c r="BE4" i="21"/>
  <c r="BE57" i="21"/>
  <c r="BK57" i="21" s="1"/>
  <c r="BE160" i="21"/>
  <c r="BW160" i="21" s="1"/>
  <c r="BE161" i="21"/>
  <c r="BE162" i="21"/>
  <c r="BK162" i="21" s="1"/>
  <c r="BE163" i="21"/>
  <c r="CX163" i="21" s="1"/>
  <c r="BE175" i="21"/>
  <c r="BK175" i="21" s="1"/>
  <c r="CW175" i="21" s="1"/>
  <c r="BE77" i="21"/>
  <c r="AL93" i="21"/>
  <c r="AR93" i="21" s="1"/>
  <c r="AL87" i="21"/>
  <c r="AR87" i="21" s="1"/>
  <c r="AL102" i="21"/>
  <c r="AR102" i="21" s="1"/>
  <c r="AL73" i="21"/>
  <c r="AR73" i="21" s="1"/>
  <c r="AL103" i="21"/>
  <c r="AR103" i="21" s="1"/>
  <c r="AL98" i="21"/>
  <c r="AR98" i="21" s="1"/>
  <c r="AL79" i="21"/>
  <c r="AR79" i="21" s="1"/>
  <c r="AL86" i="21"/>
  <c r="AR86" i="21" s="1"/>
  <c r="AL97" i="21"/>
  <c r="AR97" i="21" s="1"/>
  <c r="AL76" i="21"/>
  <c r="AR76" i="21" s="1"/>
  <c r="AL31" i="21"/>
  <c r="AR31" i="21" s="1"/>
  <c r="AL92" i="21"/>
  <c r="AR92" i="21" s="1"/>
  <c r="AL78" i="21"/>
  <c r="AR78" i="21" s="1"/>
  <c r="AL104" i="21"/>
  <c r="AR104" i="21" s="1"/>
  <c r="AL94" i="21"/>
  <c r="AR94" i="21" s="1"/>
  <c r="AL105" i="21"/>
  <c r="AR105" i="21" s="1"/>
  <c r="AL106" i="21"/>
  <c r="AR106" i="21" s="1"/>
  <c r="AL42" i="21"/>
  <c r="AR42" i="21" s="1"/>
  <c r="AL107" i="21"/>
  <c r="AR107" i="21" s="1"/>
  <c r="AL27" i="21"/>
  <c r="AR27" i="21" s="1"/>
  <c r="AL108" i="21"/>
  <c r="AR108" i="21" s="1"/>
  <c r="AL96" i="21"/>
  <c r="AR96" i="21" s="1"/>
  <c r="AL64" i="21"/>
  <c r="AR64" i="21" s="1"/>
  <c r="AL109" i="21"/>
  <c r="AR109" i="21" s="1"/>
  <c r="AL110" i="21"/>
  <c r="AR110" i="21" s="1"/>
  <c r="AL111" i="21"/>
  <c r="AR111" i="21" s="1"/>
  <c r="AL100" i="21"/>
  <c r="AR100" i="21" s="1"/>
  <c r="AL72" i="21"/>
  <c r="AR72" i="21" s="1"/>
  <c r="AL112" i="21"/>
  <c r="AR112" i="21" s="1"/>
  <c r="AL41" i="21"/>
  <c r="AR41" i="21" s="1"/>
  <c r="AL113" i="21"/>
  <c r="AR113" i="21" s="1"/>
  <c r="AL114" i="21"/>
  <c r="AR114" i="21" s="1"/>
  <c r="AL115" i="21"/>
  <c r="AR115" i="21" s="1"/>
  <c r="AL116" i="21"/>
  <c r="AR116" i="21" s="1"/>
  <c r="AL117" i="21"/>
  <c r="AR117" i="21" s="1"/>
  <c r="AL118" i="21"/>
  <c r="AR118" i="21" s="1"/>
  <c r="AL119" i="21"/>
  <c r="AR119" i="21" s="1"/>
  <c r="AL120" i="21"/>
  <c r="AR120" i="21" s="1"/>
  <c r="AL121" i="21"/>
  <c r="AR121" i="21" s="1"/>
  <c r="AL39" i="21"/>
  <c r="AR39" i="21" s="1"/>
  <c r="AL90" i="21"/>
  <c r="AR90" i="21" s="1"/>
  <c r="AL122" i="21"/>
  <c r="AR122" i="21" s="1"/>
  <c r="AL123" i="21"/>
  <c r="AR123" i="21" s="1"/>
  <c r="AL169" i="21"/>
  <c r="AR169" i="21" s="1"/>
  <c r="AL124" i="21"/>
  <c r="AR124" i="21" s="1"/>
  <c r="AL55" i="21"/>
  <c r="AR55" i="21" s="1"/>
  <c r="AL61" i="21"/>
  <c r="AR61" i="21" s="1"/>
  <c r="AL62" i="21"/>
  <c r="AR62" i="21" s="1"/>
  <c r="AL84" i="21"/>
  <c r="AR84" i="21" s="1"/>
  <c r="AL45" i="21"/>
  <c r="AR45" i="21" s="1"/>
  <c r="AL56" i="21"/>
  <c r="AR56" i="21" s="1"/>
  <c r="AL167" i="21"/>
  <c r="AR167" i="21" s="1"/>
  <c r="AL65" i="21"/>
  <c r="AR65" i="21" s="1"/>
  <c r="AL68" i="21"/>
  <c r="AR68" i="21" s="1"/>
  <c r="AL59" i="21"/>
  <c r="AR59" i="21" s="1"/>
  <c r="AL36" i="21"/>
  <c r="AR36" i="21" s="1"/>
  <c r="AL37" i="21"/>
  <c r="AR37" i="21" s="1"/>
  <c r="AL28" i="21"/>
  <c r="AR28" i="21" s="1"/>
  <c r="AL38" i="21"/>
  <c r="AR38" i="21" s="1"/>
  <c r="AL58" i="21"/>
  <c r="AR58" i="21" s="1"/>
  <c r="AL85" i="21"/>
  <c r="AR85" i="21" s="1"/>
  <c r="AL125" i="21"/>
  <c r="AR125" i="21" s="1"/>
  <c r="AL126" i="21"/>
  <c r="AR126" i="21" s="1"/>
  <c r="AL81" i="21"/>
  <c r="AR81" i="21" s="1"/>
  <c r="AL74" i="21"/>
  <c r="AR74" i="21" s="1"/>
  <c r="AL33" i="21"/>
  <c r="AR33" i="21" s="1"/>
  <c r="AL53" i="21"/>
  <c r="AR53" i="21" s="1"/>
  <c r="AL67" i="21"/>
  <c r="AR67" i="21" s="1"/>
  <c r="AL127" i="21"/>
  <c r="AR127" i="21" s="1"/>
  <c r="AL128" i="21"/>
  <c r="AR128" i="21" s="1"/>
  <c r="AL129" i="21"/>
  <c r="AR129" i="21" s="1"/>
  <c r="AL130" i="21"/>
  <c r="AR130" i="21" s="1"/>
  <c r="AL131" i="21"/>
  <c r="AR131" i="21" s="1"/>
  <c r="AL132" i="21"/>
  <c r="AR132" i="21" s="1"/>
  <c r="AL133" i="21"/>
  <c r="AR133" i="21" s="1"/>
  <c r="AL134" i="21"/>
  <c r="AR134" i="21" s="1"/>
  <c r="AL135" i="21"/>
  <c r="AR135" i="21" s="1"/>
  <c r="AL136" i="21"/>
  <c r="AR136" i="21" s="1"/>
  <c r="AL137" i="21"/>
  <c r="AR137" i="21" s="1"/>
  <c r="AL138" i="21"/>
  <c r="AR138" i="21" s="1"/>
  <c r="AL139" i="21"/>
  <c r="AR139" i="21" s="1"/>
  <c r="AL140" i="21"/>
  <c r="AR140" i="21" s="1"/>
  <c r="AL141" i="21"/>
  <c r="AR141" i="21" s="1"/>
  <c r="AL142" i="21"/>
  <c r="AR142" i="21" s="1"/>
  <c r="AL70" i="21"/>
  <c r="AR70" i="21" s="1"/>
  <c r="AL75" i="21"/>
  <c r="AR75" i="21" s="1"/>
  <c r="AL71" i="21"/>
  <c r="AR71" i="21" s="1"/>
  <c r="AL89" i="21"/>
  <c r="AR89" i="21" s="1"/>
  <c r="AL143" i="21"/>
  <c r="AR143" i="21" s="1"/>
  <c r="AL43" i="21"/>
  <c r="AR43" i="21" s="1"/>
  <c r="AL47" i="21"/>
  <c r="AR47" i="21" s="1"/>
  <c r="AL144" i="21"/>
  <c r="AR144" i="21" s="1"/>
  <c r="AL22" i="21"/>
  <c r="AR22" i="21" s="1"/>
  <c r="AL51" i="21"/>
  <c r="AR51" i="21" s="1"/>
  <c r="AL46" i="21"/>
  <c r="AR46" i="21" s="1"/>
  <c r="AL166" i="21"/>
  <c r="AR166" i="21" s="1"/>
  <c r="AL54" i="21"/>
  <c r="AR54" i="21" s="1"/>
  <c r="AL60" i="21"/>
  <c r="AR60" i="21" s="1"/>
  <c r="AL49" i="21"/>
  <c r="AR49" i="21" s="1"/>
  <c r="AL17" i="21"/>
  <c r="AR17" i="21" s="1"/>
  <c r="AL171" i="21"/>
  <c r="AR171" i="21" s="1"/>
  <c r="AL20" i="21"/>
  <c r="AR20" i="21" s="1"/>
  <c r="AL145" i="21"/>
  <c r="AR145" i="21" s="1"/>
  <c r="AL146" i="21"/>
  <c r="AR146" i="21" s="1"/>
  <c r="AL25" i="21"/>
  <c r="AR25" i="21" s="1"/>
  <c r="AL99" i="21"/>
  <c r="AR99" i="21" s="1"/>
  <c r="AL165" i="21"/>
  <c r="AR165" i="21" s="1"/>
  <c r="AL91" i="21"/>
  <c r="AR91" i="21" s="1"/>
  <c r="AL35" i="21"/>
  <c r="AR35" i="21" s="1"/>
  <c r="AL164" i="21"/>
  <c r="AR164" i="21" s="1"/>
  <c r="AL63" i="21"/>
  <c r="AR63" i="21" s="1"/>
  <c r="AL147" i="21"/>
  <c r="AR147" i="21" s="1"/>
  <c r="AL82" i="21"/>
  <c r="AR82" i="21" s="1"/>
  <c r="AL148" i="21"/>
  <c r="AR148" i="21" s="1"/>
  <c r="AL149" i="21"/>
  <c r="AR149" i="21" s="1"/>
  <c r="AL18" i="21"/>
  <c r="AR18" i="21" s="1"/>
  <c r="AL15" i="21"/>
  <c r="AR15" i="21" s="1"/>
  <c r="AL150" i="21"/>
  <c r="AR150" i="21" s="1"/>
  <c r="AL21" i="21"/>
  <c r="AR21" i="21" s="1"/>
  <c r="AL151" i="21"/>
  <c r="AR151" i="21" s="1"/>
  <c r="AL44" i="21"/>
  <c r="AR44" i="21" s="1"/>
  <c r="AL172" i="21"/>
  <c r="AR172" i="21" s="1"/>
  <c r="AL29" i="21"/>
  <c r="AR29" i="21" s="1"/>
  <c r="AL101" i="21"/>
  <c r="AR101" i="21" s="1"/>
  <c r="AL170" i="21"/>
  <c r="AR170" i="21" s="1"/>
  <c r="AL8" i="21"/>
  <c r="AR8" i="21" s="1"/>
  <c r="AL30" i="21"/>
  <c r="AR30" i="21" s="1"/>
  <c r="AL88" i="21"/>
  <c r="AR88" i="21" s="1"/>
  <c r="AL32" i="21"/>
  <c r="AR32" i="21" s="1"/>
  <c r="AL24" i="21"/>
  <c r="AR24" i="21" s="1"/>
  <c r="AL152" i="21"/>
  <c r="AR152" i="21" s="1"/>
  <c r="AL26" i="21"/>
  <c r="AR26" i="21" s="1"/>
  <c r="AL153" i="21"/>
  <c r="AR153" i="21" s="1"/>
  <c r="AL48" i="21"/>
  <c r="AR48" i="21" s="1"/>
  <c r="AL154" i="21"/>
  <c r="AR154" i="21" s="1"/>
  <c r="AL155" i="21"/>
  <c r="AR155" i="21" s="1"/>
  <c r="AL9" i="21"/>
  <c r="AR9" i="21" s="1"/>
  <c r="AL13" i="21"/>
  <c r="AR13" i="21" s="1"/>
  <c r="AL23" i="21"/>
  <c r="AR23" i="21" s="1"/>
  <c r="AL14" i="21"/>
  <c r="AR14" i="21" s="1"/>
  <c r="AL69" i="21"/>
  <c r="AR69" i="21" s="1"/>
  <c r="AL40" i="21"/>
  <c r="AR40" i="21" s="1"/>
  <c r="AL5" i="21"/>
  <c r="AR5" i="21" s="1"/>
  <c r="AL34" i="21"/>
  <c r="AR34" i="21" s="1"/>
  <c r="AL52" i="21"/>
  <c r="AR52" i="21" s="1"/>
  <c r="AL95" i="21"/>
  <c r="AR95" i="21" s="1"/>
  <c r="AL156" i="21"/>
  <c r="AR156" i="21" s="1"/>
  <c r="AL16" i="21"/>
  <c r="AR16" i="21" s="1"/>
  <c r="AL19" i="21"/>
  <c r="AR19" i="21" s="1"/>
  <c r="AL80" i="21"/>
  <c r="AR80" i="21" s="1"/>
  <c r="AL168" i="21"/>
  <c r="AR168" i="21" s="1"/>
  <c r="AL10" i="21"/>
  <c r="AR10" i="21" s="1"/>
  <c r="AL11" i="21"/>
  <c r="AR11" i="21" s="1"/>
  <c r="AL157" i="21"/>
  <c r="AR157" i="21" s="1"/>
  <c r="AL83" i="21"/>
  <c r="AR83" i="21" s="1"/>
  <c r="AL50" i="21"/>
  <c r="AR50" i="21" s="1"/>
  <c r="AL158" i="21"/>
  <c r="AR158" i="21" s="1"/>
  <c r="AL7" i="21"/>
  <c r="AR7" i="21" s="1"/>
  <c r="AL174" i="21"/>
  <c r="AR174" i="21" s="1"/>
  <c r="AL12" i="21"/>
  <c r="AR12" i="21" s="1"/>
  <c r="AL6" i="21"/>
  <c r="AR6" i="21" s="1"/>
  <c r="AL173" i="21"/>
  <c r="AR173" i="21" s="1"/>
  <c r="AL66" i="21"/>
  <c r="AR66" i="21" s="1"/>
  <c r="AL159" i="21"/>
  <c r="AR159" i="21" s="1"/>
  <c r="AL4" i="21"/>
  <c r="AR4" i="21" s="1"/>
  <c r="AL57" i="21"/>
  <c r="AR57" i="21" s="1"/>
  <c r="AL160" i="21"/>
  <c r="AR160" i="21" s="1"/>
  <c r="AL161" i="21"/>
  <c r="AR161" i="21" s="1"/>
  <c r="AL162" i="21"/>
  <c r="AR162" i="21" s="1"/>
  <c r="AL163" i="21"/>
  <c r="AR163" i="21" s="1"/>
  <c r="AL175" i="21"/>
  <c r="AR175" i="21" s="1"/>
  <c r="AL77" i="21"/>
  <c r="AR77" i="21" s="1"/>
  <c r="S93" i="21"/>
  <c r="Y93" i="21" s="1"/>
  <c r="S87" i="21"/>
  <c r="Y87" i="21" s="1"/>
  <c r="S102" i="21"/>
  <c r="Y102" i="21" s="1"/>
  <c r="S73" i="21"/>
  <c r="Y73" i="21" s="1"/>
  <c r="S103" i="21"/>
  <c r="Y103" i="21" s="1"/>
  <c r="S98" i="21"/>
  <c r="Y98" i="21" s="1"/>
  <c r="S79" i="21"/>
  <c r="Y79" i="21" s="1"/>
  <c r="S86" i="21"/>
  <c r="Y86" i="21" s="1"/>
  <c r="S97" i="21"/>
  <c r="Y97" i="21" s="1"/>
  <c r="S76" i="21"/>
  <c r="Y76" i="21" s="1"/>
  <c r="S31" i="21"/>
  <c r="Y31" i="21" s="1"/>
  <c r="S92" i="21"/>
  <c r="Y92" i="21" s="1"/>
  <c r="S78" i="21"/>
  <c r="Y78" i="21" s="1"/>
  <c r="S104" i="21"/>
  <c r="Y104" i="21" s="1"/>
  <c r="S94" i="21"/>
  <c r="Y94" i="21" s="1"/>
  <c r="S105" i="21"/>
  <c r="Y105" i="21" s="1"/>
  <c r="S106" i="21"/>
  <c r="Y106" i="21" s="1"/>
  <c r="S42" i="21"/>
  <c r="Y42" i="21" s="1"/>
  <c r="S107" i="21"/>
  <c r="Y107" i="21" s="1"/>
  <c r="S27" i="21"/>
  <c r="Y27" i="21" s="1"/>
  <c r="S108" i="21"/>
  <c r="Y108" i="21" s="1"/>
  <c r="S96" i="21"/>
  <c r="Y96" i="21" s="1"/>
  <c r="S64" i="21"/>
  <c r="Y64" i="21" s="1"/>
  <c r="S109" i="21"/>
  <c r="Y109" i="21" s="1"/>
  <c r="S110" i="21"/>
  <c r="Y110" i="21" s="1"/>
  <c r="S111" i="21"/>
  <c r="Y111" i="21" s="1"/>
  <c r="S100" i="21"/>
  <c r="Y100" i="21" s="1"/>
  <c r="S72" i="21"/>
  <c r="Y72" i="21" s="1"/>
  <c r="S112" i="21"/>
  <c r="Y112" i="21" s="1"/>
  <c r="S41" i="21"/>
  <c r="Y41" i="21" s="1"/>
  <c r="S113" i="21"/>
  <c r="Y113" i="21" s="1"/>
  <c r="S114" i="21"/>
  <c r="Y114" i="21" s="1"/>
  <c r="S115" i="21"/>
  <c r="Y115" i="21" s="1"/>
  <c r="S116" i="21"/>
  <c r="Y116" i="21" s="1"/>
  <c r="S117" i="21"/>
  <c r="Y117" i="21" s="1"/>
  <c r="S118" i="21"/>
  <c r="Y118" i="21" s="1"/>
  <c r="S119" i="21"/>
  <c r="Y119" i="21" s="1"/>
  <c r="S120" i="21"/>
  <c r="Y120" i="21" s="1"/>
  <c r="S121" i="21"/>
  <c r="Y121" i="21" s="1"/>
  <c r="S39" i="21"/>
  <c r="Y39" i="21" s="1"/>
  <c r="S90" i="21"/>
  <c r="Y90" i="21" s="1"/>
  <c r="S122" i="21"/>
  <c r="Y122" i="21" s="1"/>
  <c r="S123" i="21"/>
  <c r="Y123" i="21" s="1"/>
  <c r="S169" i="21"/>
  <c r="Y169" i="21" s="1"/>
  <c r="S124" i="21"/>
  <c r="Y124" i="21" s="1"/>
  <c r="S55" i="21"/>
  <c r="Y55" i="21" s="1"/>
  <c r="S61" i="21"/>
  <c r="Y61" i="21" s="1"/>
  <c r="S62" i="21"/>
  <c r="Y62" i="21" s="1"/>
  <c r="S84" i="21"/>
  <c r="Y84" i="21" s="1"/>
  <c r="S45" i="21"/>
  <c r="Y45" i="21" s="1"/>
  <c r="S56" i="21"/>
  <c r="Y56" i="21" s="1"/>
  <c r="S167" i="21"/>
  <c r="Y167" i="21" s="1"/>
  <c r="S65" i="21"/>
  <c r="Y65" i="21" s="1"/>
  <c r="S68" i="21"/>
  <c r="Y68" i="21" s="1"/>
  <c r="S59" i="21"/>
  <c r="Y59" i="21" s="1"/>
  <c r="S36" i="21"/>
  <c r="Y36" i="21" s="1"/>
  <c r="S37" i="21"/>
  <c r="Y37" i="21" s="1"/>
  <c r="S28" i="21"/>
  <c r="Y28" i="21" s="1"/>
  <c r="S38" i="21"/>
  <c r="Y38" i="21" s="1"/>
  <c r="S58" i="21"/>
  <c r="Y58" i="21" s="1"/>
  <c r="S85" i="21"/>
  <c r="Y85" i="21" s="1"/>
  <c r="S125" i="21"/>
  <c r="Y125" i="21" s="1"/>
  <c r="S126" i="21"/>
  <c r="Y126" i="21" s="1"/>
  <c r="S81" i="21"/>
  <c r="Y81" i="21" s="1"/>
  <c r="S74" i="21"/>
  <c r="Y74" i="21" s="1"/>
  <c r="S33" i="21"/>
  <c r="Y33" i="21" s="1"/>
  <c r="S53" i="21"/>
  <c r="Y53" i="21" s="1"/>
  <c r="S67" i="21"/>
  <c r="Y67" i="21" s="1"/>
  <c r="S127" i="21"/>
  <c r="Y127" i="21" s="1"/>
  <c r="S128" i="21"/>
  <c r="Y128" i="21" s="1"/>
  <c r="S129" i="21"/>
  <c r="Y129" i="21" s="1"/>
  <c r="S130" i="21"/>
  <c r="Y130" i="21" s="1"/>
  <c r="S131" i="21"/>
  <c r="Y131" i="21" s="1"/>
  <c r="S132" i="21"/>
  <c r="Y132" i="21" s="1"/>
  <c r="S133" i="21"/>
  <c r="Y133" i="21" s="1"/>
  <c r="S134" i="21"/>
  <c r="Y134" i="21" s="1"/>
  <c r="S135" i="21"/>
  <c r="Y135" i="21" s="1"/>
  <c r="S136" i="21"/>
  <c r="Y136" i="21" s="1"/>
  <c r="S137" i="21"/>
  <c r="Y137" i="21" s="1"/>
  <c r="S138" i="21"/>
  <c r="Y138" i="21" s="1"/>
  <c r="S139" i="21"/>
  <c r="Y139" i="21" s="1"/>
  <c r="S140" i="21"/>
  <c r="Y140" i="21" s="1"/>
  <c r="S141" i="21"/>
  <c r="Y141" i="21" s="1"/>
  <c r="S142" i="21"/>
  <c r="Y142" i="21" s="1"/>
  <c r="S70" i="21"/>
  <c r="Y70" i="21" s="1"/>
  <c r="S75" i="21"/>
  <c r="Y75" i="21" s="1"/>
  <c r="S71" i="21"/>
  <c r="Y71" i="21" s="1"/>
  <c r="S89" i="21"/>
  <c r="Y89" i="21" s="1"/>
  <c r="S143" i="21"/>
  <c r="Y143" i="21" s="1"/>
  <c r="S43" i="21"/>
  <c r="Y43" i="21" s="1"/>
  <c r="S47" i="21"/>
  <c r="Y47" i="21" s="1"/>
  <c r="S144" i="21"/>
  <c r="Y144" i="21" s="1"/>
  <c r="S22" i="21"/>
  <c r="Y22" i="21" s="1"/>
  <c r="S51" i="21"/>
  <c r="Y51" i="21" s="1"/>
  <c r="S46" i="21"/>
  <c r="Y46" i="21" s="1"/>
  <c r="S166" i="21"/>
  <c r="Y166" i="21" s="1"/>
  <c r="S54" i="21"/>
  <c r="Y54" i="21" s="1"/>
  <c r="S60" i="21"/>
  <c r="Y60" i="21" s="1"/>
  <c r="S49" i="21"/>
  <c r="Y49" i="21" s="1"/>
  <c r="S17" i="21"/>
  <c r="Y17" i="21" s="1"/>
  <c r="S171" i="21"/>
  <c r="Y171" i="21" s="1"/>
  <c r="S20" i="21"/>
  <c r="Y20" i="21" s="1"/>
  <c r="S145" i="21"/>
  <c r="Y145" i="21" s="1"/>
  <c r="S146" i="21"/>
  <c r="Y146" i="21" s="1"/>
  <c r="S25" i="21"/>
  <c r="Y25" i="21" s="1"/>
  <c r="S99" i="21"/>
  <c r="Y99" i="21" s="1"/>
  <c r="S165" i="21"/>
  <c r="Y165" i="21" s="1"/>
  <c r="S91" i="21"/>
  <c r="Y91" i="21" s="1"/>
  <c r="S35" i="21"/>
  <c r="Y35" i="21" s="1"/>
  <c r="S164" i="21"/>
  <c r="Y164" i="21" s="1"/>
  <c r="S63" i="21"/>
  <c r="Y63" i="21" s="1"/>
  <c r="S147" i="21"/>
  <c r="Y147" i="21" s="1"/>
  <c r="S82" i="21"/>
  <c r="Y82" i="21" s="1"/>
  <c r="S148" i="21"/>
  <c r="Y148" i="21" s="1"/>
  <c r="S149" i="21"/>
  <c r="Y149" i="21" s="1"/>
  <c r="S18" i="21"/>
  <c r="Y18" i="21" s="1"/>
  <c r="S15" i="21"/>
  <c r="Y15" i="21" s="1"/>
  <c r="S150" i="21"/>
  <c r="Y150" i="21" s="1"/>
  <c r="S21" i="21"/>
  <c r="Y21" i="21" s="1"/>
  <c r="S151" i="21"/>
  <c r="Y151" i="21" s="1"/>
  <c r="S44" i="21"/>
  <c r="Y44" i="21" s="1"/>
  <c r="S172" i="21"/>
  <c r="Y172" i="21" s="1"/>
  <c r="S29" i="21"/>
  <c r="Y29" i="21" s="1"/>
  <c r="S101" i="21"/>
  <c r="Y101" i="21" s="1"/>
  <c r="S170" i="21"/>
  <c r="Y170" i="21" s="1"/>
  <c r="S8" i="21"/>
  <c r="Y8" i="21" s="1"/>
  <c r="S30" i="21"/>
  <c r="Y30" i="21" s="1"/>
  <c r="S88" i="21"/>
  <c r="Y88" i="21" s="1"/>
  <c r="S32" i="21"/>
  <c r="Y32" i="21" s="1"/>
  <c r="S24" i="21"/>
  <c r="Y24" i="21" s="1"/>
  <c r="S152" i="21"/>
  <c r="Y152" i="21" s="1"/>
  <c r="S26" i="21"/>
  <c r="Y26" i="21" s="1"/>
  <c r="S153" i="21"/>
  <c r="Y153" i="21" s="1"/>
  <c r="S48" i="21"/>
  <c r="Y48" i="21" s="1"/>
  <c r="S154" i="21"/>
  <c r="Y154" i="21" s="1"/>
  <c r="S155" i="21"/>
  <c r="Y155" i="21" s="1"/>
  <c r="S9" i="21"/>
  <c r="Y9" i="21" s="1"/>
  <c r="S13" i="21"/>
  <c r="Y13" i="21" s="1"/>
  <c r="S23" i="21"/>
  <c r="Y23" i="21" s="1"/>
  <c r="S14" i="21"/>
  <c r="Y14" i="21" s="1"/>
  <c r="S69" i="21"/>
  <c r="Y69" i="21" s="1"/>
  <c r="S40" i="21"/>
  <c r="Y40" i="21" s="1"/>
  <c r="S5" i="21"/>
  <c r="Y5" i="21" s="1"/>
  <c r="S34" i="21"/>
  <c r="Y34" i="21" s="1"/>
  <c r="S52" i="21"/>
  <c r="Y52" i="21" s="1"/>
  <c r="S95" i="21"/>
  <c r="Y95" i="21" s="1"/>
  <c r="S156" i="21"/>
  <c r="Y156" i="21" s="1"/>
  <c r="S16" i="21"/>
  <c r="Y16" i="21" s="1"/>
  <c r="S19" i="21"/>
  <c r="Y19" i="21" s="1"/>
  <c r="S80" i="21"/>
  <c r="Y80" i="21" s="1"/>
  <c r="S168" i="21"/>
  <c r="Y168" i="21" s="1"/>
  <c r="S10" i="21"/>
  <c r="Y10" i="21" s="1"/>
  <c r="S11" i="21"/>
  <c r="Y11" i="21" s="1"/>
  <c r="S157" i="21"/>
  <c r="Y157" i="21" s="1"/>
  <c r="S83" i="21"/>
  <c r="Y83" i="21" s="1"/>
  <c r="S50" i="21"/>
  <c r="Y50" i="21" s="1"/>
  <c r="S158" i="21"/>
  <c r="Y158" i="21" s="1"/>
  <c r="S7" i="21"/>
  <c r="Y7" i="21" s="1"/>
  <c r="S174" i="21"/>
  <c r="Y174" i="21" s="1"/>
  <c r="S12" i="21"/>
  <c r="Y12" i="21" s="1"/>
  <c r="S6" i="21"/>
  <c r="Y6" i="21" s="1"/>
  <c r="S173" i="21"/>
  <c r="Y173" i="21" s="1"/>
  <c r="S66" i="21"/>
  <c r="Y66" i="21" s="1"/>
  <c r="S159" i="21"/>
  <c r="Y159" i="21" s="1"/>
  <c r="S4" i="21"/>
  <c r="Y4" i="21" s="1"/>
  <c r="S57" i="21"/>
  <c r="Y57" i="21" s="1"/>
  <c r="S160" i="21"/>
  <c r="Y160" i="21" s="1"/>
  <c r="S161" i="21"/>
  <c r="Y161" i="21" s="1"/>
  <c r="S162" i="21"/>
  <c r="Y162" i="21" s="1"/>
  <c r="S163" i="21"/>
  <c r="Y163" i="21" s="1"/>
  <c r="S175" i="21"/>
  <c r="Y175" i="21" s="1"/>
  <c r="S77" i="21"/>
  <c r="Y77" i="21" s="1"/>
  <c r="G1" i="21"/>
  <c r="H1" i="21"/>
  <c r="I1" i="21"/>
  <c r="J1" i="21"/>
  <c r="K1" i="21"/>
  <c r="L1" i="21"/>
  <c r="M1" i="21"/>
  <c r="N1" i="21"/>
  <c r="O1" i="21"/>
  <c r="P1" i="21"/>
  <c r="Q1" i="21"/>
  <c r="R1" i="21"/>
  <c r="T1" i="21"/>
  <c r="U1" i="21"/>
  <c r="V1" i="21"/>
  <c r="W1" i="21"/>
  <c r="X1" i="21"/>
  <c r="Z1" i="21"/>
  <c r="AA1" i="21"/>
  <c r="AB1" i="21"/>
  <c r="AC1" i="21"/>
  <c r="AD1" i="21"/>
  <c r="AE1" i="21"/>
  <c r="AF1" i="21"/>
  <c r="AG1" i="21"/>
  <c r="AH1" i="21"/>
  <c r="AI1" i="21"/>
  <c r="AJ1" i="21"/>
  <c r="AK1" i="21"/>
  <c r="AM1" i="21"/>
  <c r="AN1" i="21"/>
  <c r="AO1" i="21"/>
  <c r="AP1" i="21"/>
  <c r="AQ1" i="21"/>
  <c r="AS1" i="21"/>
  <c r="AT1" i="21"/>
  <c r="AU1" i="21"/>
  <c r="AV1" i="21"/>
  <c r="AW1" i="21"/>
  <c r="AX1" i="21"/>
  <c r="AY1" i="21"/>
  <c r="AZ1" i="21"/>
  <c r="BA1" i="21"/>
  <c r="BB1" i="21"/>
  <c r="BC1" i="21"/>
  <c r="BD1" i="21"/>
  <c r="BF1" i="21"/>
  <c r="BG1" i="21"/>
  <c r="BH1" i="21"/>
  <c r="BI1" i="21"/>
  <c r="BJ1" i="21"/>
  <c r="BL1" i="21"/>
  <c r="BM1" i="21"/>
  <c r="BN1" i="21"/>
  <c r="BO1" i="21"/>
  <c r="BP1" i="21"/>
  <c r="BQ1" i="21"/>
  <c r="BR1" i="21"/>
  <c r="BS1" i="21"/>
  <c r="BT1" i="21"/>
  <c r="BU1" i="21"/>
  <c r="F1" i="21"/>
  <c r="CW173" i="21" l="1"/>
  <c r="CW157" i="21"/>
  <c r="CW95" i="21"/>
  <c r="BW132" i="21"/>
  <c r="BY132" i="21" s="1"/>
  <c r="CD132" i="21" s="1"/>
  <c r="BW6" i="21"/>
  <c r="BY6" i="21" s="1"/>
  <c r="BW11" i="21"/>
  <c r="BY11" i="21" s="1"/>
  <c r="BW9" i="21"/>
  <c r="BW44" i="21"/>
  <c r="BY44" i="21" s="1"/>
  <c r="BW82" i="21"/>
  <c r="BY82" i="21" s="1"/>
  <c r="BW54" i="21"/>
  <c r="BY54" i="21" s="1"/>
  <c r="BW143" i="21"/>
  <c r="BW74" i="21"/>
  <c r="BY74" i="21" s="1"/>
  <c r="BW37" i="21"/>
  <c r="BY37" i="21" s="1"/>
  <c r="CD37" i="21" s="1"/>
  <c r="BW90" i="21"/>
  <c r="BY90" i="21" s="1"/>
  <c r="BW93" i="21"/>
  <c r="CB175" i="21"/>
  <c r="CD175" i="21" s="1"/>
  <c r="BY164" i="21"/>
  <c r="BY168" i="21"/>
  <c r="CD168" i="21" s="1"/>
  <c r="BY160" i="21"/>
  <c r="BY64" i="21"/>
  <c r="BY40" i="21"/>
  <c r="CD40" i="21" s="1"/>
  <c r="BW161" i="21"/>
  <c r="BY161" i="21" s="1"/>
  <c r="BW12" i="21"/>
  <c r="BY12" i="21" s="1"/>
  <c r="BW34" i="21"/>
  <c r="BY34" i="21" s="1"/>
  <c r="BW88" i="21"/>
  <c r="BW147" i="21"/>
  <c r="BY147" i="21" s="1"/>
  <c r="CD147" i="21" s="1"/>
  <c r="BW166" i="21"/>
  <c r="BY166" i="21" s="1"/>
  <c r="CW138" i="21"/>
  <c r="CW130" i="21"/>
  <c r="CW81" i="21"/>
  <c r="CW86" i="21"/>
  <c r="BW81" i="21"/>
  <c r="BY81" i="21" s="1"/>
  <c r="CD81" i="21" s="1"/>
  <c r="BY88" i="21"/>
  <c r="BY143" i="21"/>
  <c r="CD143" i="21" s="1"/>
  <c r="BY79" i="21"/>
  <c r="BY71" i="21"/>
  <c r="CD71" i="21" s="1"/>
  <c r="BY63" i="21"/>
  <c r="CD63" i="21" s="1"/>
  <c r="BY93" i="21"/>
  <c r="CD93" i="21" s="1"/>
  <c r="BY61" i="21"/>
  <c r="BY21" i="21"/>
  <c r="CD21" i="21" s="1"/>
  <c r="BY5" i="21"/>
  <c r="CD5" i="21" s="1"/>
  <c r="BW77" i="21"/>
  <c r="BY77" i="21" s="1"/>
  <c r="CD77" i="21" s="1"/>
  <c r="BW159" i="21"/>
  <c r="BY159" i="21" s="1"/>
  <c r="CD159" i="21" s="1"/>
  <c r="BW50" i="21"/>
  <c r="BY50" i="21" s="1"/>
  <c r="BW16" i="21"/>
  <c r="BY16" i="21" s="1"/>
  <c r="CD16" i="21" s="1"/>
  <c r="BW26" i="21"/>
  <c r="BY26" i="21" s="1"/>
  <c r="BW101" i="21"/>
  <c r="BY101" i="21" s="1"/>
  <c r="CD101" i="21" s="1"/>
  <c r="BW18" i="21"/>
  <c r="BY18" i="21" s="1"/>
  <c r="BW91" i="21"/>
  <c r="BW17" i="21"/>
  <c r="BY17" i="21" s="1"/>
  <c r="BW144" i="21"/>
  <c r="BY144" i="21" s="1"/>
  <c r="CD144" i="21" s="1"/>
  <c r="BW142" i="21"/>
  <c r="BY142" i="21" s="1"/>
  <c r="BW134" i="21"/>
  <c r="BY134" i="21" s="1"/>
  <c r="BW67" i="21"/>
  <c r="BY67" i="21" s="1"/>
  <c r="BW58" i="21"/>
  <c r="BY58" i="21" s="1"/>
  <c r="BW167" i="21"/>
  <c r="BY167" i="21" s="1"/>
  <c r="CD167" i="21" s="1"/>
  <c r="BW169" i="21"/>
  <c r="BY169" i="21" s="1"/>
  <c r="CD169" i="21" s="1"/>
  <c r="BW118" i="21"/>
  <c r="BY118" i="21" s="1"/>
  <c r="BW72" i="21"/>
  <c r="BY72" i="21" s="1"/>
  <c r="CD72" i="21" s="1"/>
  <c r="BW27" i="21"/>
  <c r="BY27" i="21" s="1"/>
  <c r="CD27" i="21" s="1"/>
  <c r="BW92" i="21"/>
  <c r="BY92" i="21" s="1"/>
  <c r="BW73" i="21"/>
  <c r="BY59" i="21"/>
  <c r="CD59" i="21" s="1"/>
  <c r="BY145" i="21"/>
  <c r="CD145" i="21" s="1"/>
  <c r="BY137" i="21"/>
  <c r="BY129" i="21"/>
  <c r="BY121" i="21"/>
  <c r="CD121" i="21" s="1"/>
  <c r="BY113" i="21"/>
  <c r="CD113" i="21" s="1"/>
  <c r="BY9" i="21"/>
  <c r="CD9" i="21" s="1"/>
  <c r="BK76" i="21"/>
  <c r="CW76" i="21" s="1"/>
  <c r="CD12" i="21"/>
  <c r="BW136" i="21"/>
  <c r="BY136" i="21" s="1"/>
  <c r="CD136" i="21" s="1"/>
  <c r="BW125" i="21"/>
  <c r="BY125" i="21" s="1"/>
  <c r="CD125" i="21" s="1"/>
  <c r="BW41" i="21"/>
  <c r="BY41" i="21" s="1"/>
  <c r="CD41" i="21" s="1"/>
  <c r="BW96" i="21"/>
  <c r="BY96" i="21" s="1"/>
  <c r="BW104" i="21"/>
  <c r="BY104" i="21" s="1"/>
  <c r="CD104" i="21" s="1"/>
  <c r="BK54" i="21"/>
  <c r="CW54" i="21" s="1"/>
  <c r="BW36" i="21"/>
  <c r="BW4" i="21"/>
  <c r="BY4" i="21" s="1"/>
  <c r="BW158" i="21"/>
  <c r="BY158" i="21" s="1"/>
  <c r="BW19" i="21"/>
  <c r="BY19" i="21" s="1"/>
  <c r="CD19" i="21" s="1"/>
  <c r="BW69" i="21"/>
  <c r="BW153" i="21"/>
  <c r="BY153" i="21" s="1"/>
  <c r="CD153" i="21" s="1"/>
  <c r="BW170" i="21"/>
  <c r="BY170" i="21" s="1"/>
  <c r="BW15" i="21"/>
  <c r="BY15" i="21" s="1"/>
  <c r="CD15" i="21" s="1"/>
  <c r="BW171" i="21"/>
  <c r="BY171" i="21" s="1"/>
  <c r="BW22" i="21"/>
  <c r="BY22" i="21" s="1"/>
  <c r="BW70" i="21"/>
  <c r="BY70" i="21" s="1"/>
  <c r="BW135" i="21"/>
  <c r="BY135" i="21" s="1"/>
  <c r="CD135" i="21" s="1"/>
  <c r="BW127" i="21"/>
  <c r="BY127" i="21" s="1"/>
  <c r="BW85" i="21"/>
  <c r="BY85" i="21" s="1"/>
  <c r="BW65" i="21"/>
  <c r="BY65" i="21" s="1"/>
  <c r="CD65" i="21" s="1"/>
  <c r="BW124" i="21"/>
  <c r="BY124" i="21" s="1"/>
  <c r="BW119" i="21"/>
  <c r="BW108" i="21"/>
  <c r="BY108" i="21" s="1"/>
  <c r="BW103" i="21"/>
  <c r="BY103" i="21" s="1"/>
  <c r="CD103" i="21" s="1"/>
  <c r="BK132" i="21"/>
  <c r="CW132" i="21" s="1"/>
  <c r="BW62" i="21"/>
  <c r="BW39" i="21"/>
  <c r="BY39" i="21" s="1"/>
  <c r="BW66" i="21"/>
  <c r="BY66" i="21" s="1"/>
  <c r="CW156" i="21"/>
  <c r="BW23" i="21"/>
  <c r="BW152" i="21"/>
  <c r="BY152" i="21" s="1"/>
  <c r="CD152" i="21" s="1"/>
  <c r="CW29" i="21"/>
  <c r="BW149" i="21"/>
  <c r="BY149" i="21" s="1"/>
  <c r="CD149" i="21" s="1"/>
  <c r="BW49" i="21"/>
  <c r="BY49" i="21" s="1"/>
  <c r="CW53" i="21"/>
  <c r="CW38" i="21"/>
  <c r="CW107" i="21"/>
  <c r="BW114" i="21"/>
  <c r="BW109" i="21"/>
  <c r="BW105" i="21"/>
  <c r="BK161" i="21"/>
  <c r="CW161" i="21" s="1"/>
  <c r="BW130" i="21"/>
  <c r="BW86" i="21"/>
  <c r="BY86" i="21" s="1"/>
  <c r="CD160" i="21"/>
  <c r="CD174" i="21"/>
  <c r="CD154" i="21"/>
  <c r="CD30" i="21"/>
  <c r="CD46" i="21"/>
  <c r="CD137" i="21"/>
  <c r="CD129" i="21"/>
  <c r="CD126" i="21"/>
  <c r="CD61" i="21"/>
  <c r="CD64" i="21"/>
  <c r="CD94" i="21"/>
  <c r="CD79" i="21"/>
  <c r="CX91" i="21"/>
  <c r="BW10" i="21"/>
  <c r="BY10" i="21" s="1"/>
  <c r="BW155" i="21"/>
  <c r="BY155" i="21" s="1"/>
  <c r="CD155" i="21" s="1"/>
  <c r="BW151" i="21"/>
  <c r="BW146" i="21"/>
  <c r="BW89" i="21"/>
  <c r="BW138" i="21"/>
  <c r="BY138" i="21" s="1"/>
  <c r="BK9" i="21"/>
  <c r="CW9" i="21" s="1"/>
  <c r="CD164" i="21"/>
  <c r="BK149" i="21"/>
  <c r="CW149" i="21" s="1"/>
  <c r="BK93" i="21"/>
  <c r="CW93" i="21" s="1"/>
  <c r="BW57" i="21"/>
  <c r="BY57" i="21" s="1"/>
  <c r="BW7" i="21"/>
  <c r="BY7" i="21" s="1"/>
  <c r="BW80" i="21"/>
  <c r="BY80" i="21" s="1"/>
  <c r="BW48" i="21"/>
  <c r="BW8" i="21"/>
  <c r="BY8" i="21" s="1"/>
  <c r="BW150" i="21"/>
  <c r="BW20" i="21"/>
  <c r="BW51" i="21"/>
  <c r="BW75" i="21"/>
  <c r="BW128" i="21"/>
  <c r="BW68" i="21"/>
  <c r="BW55" i="21"/>
  <c r="BW120" i="21"/>
  <c r="BY120" i="21" s="1"/>
  <c r="BW98" i="21"/>
  <c r="BK82" i="21"/>
  <c r="CW82" i="21" s="1"/>
  <c r="CD50" i="21"/>
  <c r="CD26" i="21"/>
  <c r="CD134" i="21"/>
  <c r="CD92" i="21"/>
  <c r="BW35" i="21"/>
  <c r="BW112" i="21"/>
  <c r="BY112" i="21" s="1"/>
  <c r="CD112" i="21" s="1"/>
  <c r="BW78" i="21"/>
  <c r="BY78" i="21" s="1"/>
  <c r="CW10" i="21"/>
  <c r="CW155" i="21"/>
  <c r="CW114" i="21"/>
  <c r="CW109" i="21"/>
  <c r="CW105" i="21"/>
  <c r="BK163" i="21"/>
  <c r="CW163" i="21" s="1"/>
  <c r="BK90" i="21"/>
  <c r="CW90" i="21" s="1"/>
  <c r="BW14" i="21"/>
  <c r="CW141" i="21"/>
  <c r="BW83" i="21"/>
  <c r="BY83" i="21" s="1"/>
  <c r="BW156" i="21"/>
  <c r="BW29" i="21"/>
  <c r="BY29" i="21" s="1"/>
  <c r="BW165" i="21"/>
  <c r="BY165" i="21" s="1"/>
  <c r="BW47" i="21"/>
  <c r="BW141" i="21"/>
  <c r="BW133" i="21"/>
  <c r="BW53" i="21"/>
  <c r="BY53" i="21" s="1"/>
  <c r="BW38" i="21"/>
  <c r="BW56" i="21"/>
  <c r="BW123" i="21"/>
  <c r="BW117" i="21"/>
  <c r="BY117" i="21" s="1"/>
  <c r="BW100" i="21"/>
  <c r="BW107" i="21"/>
  <c r="BW31" i="21"/>
  <c r="BW102" i="21"/>
  <c r="BK6" i="21"/>
  <c r="CW6" i="21" s="1"/>
  <c r="BK89" i="21"/>
  <c r="CW89" i="21" s="1"/>
  <c r="BW163" i="21"/>
  <c r="BY163" i="21" s="1"/>
  <c r="BW173" i="21"/>
  <c r="BY173" i="21" s="1"/>
  <c r="BW157" i="21"/>
  <c r="BW95" i="21"/>
  <c r="BW13" i="21"/>
  <c r="BY13" i="21" s="1"/>
  <c r="CD13" i="21" s="1"/>
  <c r="BW24" i="21"/>
  <c r="BY24" i="21" s="1"/>
  <c r="BW172" i="21"/>
  <c r="BW148" i="21"/>
  <c r="BW99" i="21"/>
  <c r="BY99" i="21" s="1"/>
  <c r="BW60" i="21"/>
  <c r="BW43" i="21"/>
  <c r="BY43" i="21" s="1"/>
  <c r="BW140" i="21"/>
  <c r="BW33" i="21"/>
  <c r="BW28" i="21"/>
  <c r="BW45" i="21"/>
  <c r="BY45" i="21" s="1"/>
  <c r="BW122" i="21"/>
  <c r="BW116" i="21"/>
  <c r="BW111" i="21"/>
  <c r="BW42" i="21"/>
  <c r="BW76" i="21"/>
  <c r="BW87" i="21"/>
  <c r="BW162" i="21"/>
  <c r="BW52" i="21"/>
  <c r="BW32" i="21"/>
  <c r="BY32" i="21" s="1"/>
  <c r="BW25" i="21"/>
  <c r="BW139" i="21"/>
  <c r="BY139" i="21" s="1"/>
  <c r="CD139" i="21" s="1"/>
  <c r="BW131" i="21"/>
  <c r="BY131" i="21" s="1"/>
  <c r="BW84" i="21"/>
  <c r="BY84" i="21" s="1"/>
  <c r="BW115" i="21"/>
  <c r="BW110" i="21"/>
  <c r="BW106" i="21"/>
  <c r="BW97" i="21"/>
  <c r="CD6" i="21"/>
  <c r="CD11" i="21"/>
  <c r="CD44" i="21"/>
  <c r="CD82" i="21"/>
  <c r="CD54" i="21"/>
  <c r="CD74" i="21"/>
  <c r="CD90" i="21"/>
  <c r="CD34" i="21"/>
  <c r="CD166" i="21"/>
  <c r="CD86" i="21"/>
  <c r="CD158" i="21"/>
  <c r="AL1" i="21"/>
  <c r="BK87" i="21"/>
  <c r="CY109" i="21"/>
  <c r="BK33" i="21"/>
  <c r="CZ148" i="21"/>
  <c r="BK97" i="21"/>
  <c r="CW97" i="21" s="1"/>
  <c r="CW102" i="21"/>
  <c r="AR1" i="21"/>
  <c r="CZ4" i="21"/>
  <c r="CY4" i="21"/>
  <c r="CX4" i="21"/>
  <c r="BK4" i="21"/>
  <c r="CW4" i="21" s="1"/>
  <c r="CZ158" i="21"/>
  <c r="CX158" i="21"/>
  <c r="CY158" i="21"/>
  <c r="CZ19" i="21"/>
  <c r="CY19" i="21"/>
  <c r="CX19" i="21"/>
  <c r="BK19" i="21"/>
  <c r="CW19" i="21" s="1"/>
  <c r="CZ69" i="21"/>
  <c r="CX69" i="21"/>
  <c r="CY69" i="21"/>
  <c r="CZ153" i="21"/>
  <c r="CY153" i="21"/>
  <c r="CX153" i="21"/>
  <c r="BK153" i="21"/>
  <c r="CW153" i="21" s="1"/>
  <c r="CZ170" i="21"/>
  <c r="CX170" i="21"/>
  <c r="CY170" i="21"/>
  <c r="CZ15" i="21"/>
  <c r="CX15" i="21"/>
  <c r="CY15" i="21"/>
  <c r="BK15" i="21"/>
  <c r="CW15" i="21" s="1"/>
  <c r="CZ35" i="21"/>
  <c r="CX35" i="21"/>
  <c r="CZ171" i="21"/>
  <c r="CY171" i="21"/>
  <c r="CX171" i="21"/>
  <c r="BK171" i="21"/>
  <c r="CW171" i="21" s="1"/>
  <c r="CZ22" i="21"/>
  <c r="CX22" i="21"/>
  <c r="CY22" i="21"/>
  <c r="CZ70" i="21"/>
  <c r="CY70" i="21"/>
  <c r="CX70" i="21"/>
  <c r="BK70" i="21"/>
  <c r="CW70" i="21" s="1"/>
  <c r="CZ135" i="21"/>
  <c r="CY135" i="21"/>
  <c r="CX135" i="21"/>
  <c r="CZ127" i="21"/>
  <c r="CY127" i="21"/>
  <c r="CX127" i="21"/>
  <c r="BK127" i="21"/>
  <c r="CW127" i="21" s="1"/>
  <c r="CZ85" i="21"/>
  <c r="CX85" i="21"/>
  <c r="CY85" i="21"/>
  <c r="CZ65" i="21"/>
  <c r="CY65" i="21"/>
  <c r="CX65" i="21"/>
  <c r="BK65" i="21"/>
  <c r="CZ124" i="21"/>
  <c r="CX124" i="21"/>
  <c r="CY124" i="21"/>
  <c r="CZ119" i="21"/>
  <c r="CY119" i="21"/>
  <c r="CX119" i="21"/>
  <c r="BK119" i="21"/>
  <c r="CW119" i="21" s="1"/>
  <c r="CZ112" i="21"/>
  <c r="CX112" i="21"/>
  <c r="CY112" i="21"/>
  <c r="CZ108" i="21"/>
  <c r="CY108" i="21"/>
  <c r="CX108" i="21"/>
  <c r="BK108" i="21"/>
  <c r="CW108" i="21" s="1"/>
  <c r="CZ78" i="21"/>
  <c r="CY78" i="21"/>
  <c r="CX78" i="21"/>
  <c r="CZ103" i="21"/>
  <c r="CY103" i="21"/>
  <c r="CX103" i="21"/>
  <c r="BK103" i="21"/>
  <c r="BK75" i="21"/>
  <c r="CW75" i="21" s="1"/>
  <c r="BK85" i="21"/>
  <c r="CW85" i="21" s="1"/>
  <c r="BK124" i="21"/>
  <c r="CW124" i="21" s="1"/>
  <c r="CY77" i="21"/>
  <c r="CZ77" i="21"/>
  <c r="BK77" i="21"/>
  <c r="CW77" i="21" s="1"/>
  <c r="CX77" i="21"/>
  <c r="CY159" i="21"/>
  <c r="CZ159" i="21"/>
  <c r="CX159" i="21"/>
  <c r="BK159" i="21"/>
  <c r="CW159" i="21" s="1"/>
  <c r="CY50" i="21"/>
  <c r="CZ50" i="21"/>
  <c r="CX50" i="21"/>
  <c r="BK50" i="21"/>
  <c r="CW50" i="21" s="1"/>
  <c r="CY16" i="21"/>
  <c r="CZ16" i="21"/>
  <c r="CX16" i="21"/>
  <c r="BK16" i="21"/>
  <c r="CW16" i="21" s="1"/>
  <c r="CY14" i="21"/>
  <c r="CZ14" i="21"/>
  <c r="BK14" i="21"/>
  <c r="CW14" i="21" s="1"/>
  <c r="CY26" i="21"/>
  <c r="CZ26" i="21"/>
  <c r="CX26" i="21"/>
  <c r="BK26" i="21"/>
  <c r="CW26" i="21" s="1"/>
  <c r="CY101" i="21"/>
  <c r="CZ101" i="21"/>
  <c r="CX101" i="21"/>
  <c r="BK101" i="21"/>
  <c r="CW101" i="21" s="1"/>
  <c r="CY18" i="21"/>
  <c r="CZ18" i="21"/>
  <c r="CX18" i="21"/>
  <c r="BK18" i="21"/>
  <c r="CW18" i="21" s="1"/>
  <c r="CY91" i="21"/>
  <c r="CZ91" i="21"/>
  <c r="BK91" i="21"/>
  <c r="CW91" i="21" s="1"/>
  <c r="CY17" i="21"/>
  <c r="CZ17" i="21"/>
  <c r="CX17" i="21"/>
  <c r="BK17" i="21"/>
  <c r="CW17" i="21" s="1"/>
  <c r="CY144" i="21"/>
  <c r="CZ144" i="21"/>
  <c r="BK144" i="21"/>
  <c r="CW144" i="21" s="1"/>
  <c r="CX144" i="21"/>
  <c r="CY142" i="21"/>
  <c r="CZ142" i="21"/>
  <c r="CX142" i="21"/>
  <c r="BK142" i="21"/>
  <c r="CW142" i="21" s="1"/>
  <c r="CY134" i="21"/>
  <c r="CZ134" i="21"/>
  <c r="CX134" i="21"/>
  <c r="BK134" i="21"/>
  <c r="CW134" i="21" s="1"/>
  <c r="CY67" i="21"/>
  <c r="CZ67" i="21"/>
  <c r="CX67" i="21"/>
  <c r="BK67" i="21"/>
  <c r="CW67" i="21" s="1"/>
  <c r="CY58" i="21"/>
  <c r="CZ58" i="21"/>
  <c r="CX58" i="21"/>
  <c r="BK58" i="21"/>
  <c r="CW58" i="21" s="1"/>
  <c r="CY167" i="21"/>
  <c r="CZ167" i="21"/>
  <c r="CX167" i="21"/>
  <c r="BK167" i="21"/>
  <c r="CW167" i="21" s="1"/>
  <c r="CY169" i="21"/>
  <c r="CZ169" i="21"/>
  <c r="CX169" i="21"/>
  <c r="BK169" i="21"/>
  <c r="CW169" i="21" s="1"/>
  <c r="CY118" i="21"/>
  <c r="CZ118" i="21"/>
  <c r="CX118" i="21"/>
  <c r="BK118" i="21"/>
  <c r="CW118" i="21" s="1"/>
  <c r="CY72" i="21"/>
  <c r="CZ72" i="21"/>
  <c r="CX72" i="21"/>
  <c r="BK72" i="21"/>
  <c r="CW72" i="21" s="1"/>
  <c r="CY27" i="21"/>
  <c r="CZ27" i="21"/>
  <c r="CX27" i="21"/>
  <c r="BK27" i="21"/>
  <c r="CW27" i="21" s="1"/>
  <c r="CY92" i="21"/>
  <c r="CZ92" i="21"/>
  <c r="BK92" i="21"/>
  <c r="CW92" i="21" s="1"/>
  <c r="CY73" i="21"/>
  <c r="CZ73" i="21"/>
  <c r="CX73" i="21"/>
  <c r="BK73" i="21"/>
  <c r="CW73" i="21" s="1"/>
  <c r="CW48" i="21"/>
  <c r="CW8" i="21"/>
  <c r="CW68" i="21"/>
  <c r="CX92" i="21"/>
  <c r="S1" i="21"/>
  <c r="CY162" i="21"/>
  <c r="CX162" i="21"/>
  <c r="CZ162" i="21"/>
  <c r="CX6" i="21"/>
  <c r="CZ6" i="21"/>
  <c r="CY6" i="21"/>
  <c r="CZ11" i="21"/>
  <c r="CY11" i="21"/>
  <c r="BK11" i="21"/>
  <c r="CW11" i="21" s="1"/>
  <c r="CX11" i="21"/>
  <c r="CX52" i="21"/>
  <c r="CZ52" i="21"/>
  <c r="CY52" i="21"/>
  <c r="CY9" i="21"/>
  <c r="CZ9" i="21"/>
  <c r="CY32" i="21"/>
  <c r="CX32" i="21"/>
  <c r="CZ32" i="21"/>
  <c r="CY44" i="21"/>
  <c r="CZ44" i="21"/>
  <c r="CX44" i="21"/>
  <c r="BK44" i="21"/>
  <c r="CW44" i="21" s="1"/>
  <c r="CY82" i="21"/>
  <c r="CX82" i="21"/>
  <c r="CZ82" i="21"/>
  <c r="CY25" i="21"/>
  <c r="CZ25" i="21"/>
  <c r="CX25" i="21"/>
  <c r="CY54" i="21"/>
  <c r="CX54" i="21"/>
  <c r="CZ54" i="21"/>
  <c r="CY143" i="21"/>
  <c r="CZ143" i="21"/>
  <c r="CX143" i="21"/>
  <c r="BK143" i="21"/>
  <c r="CW143" i="21" s="1"/>
  <c r="CY139" i="21"/>
  <c r="CX139" i="21"/>
  <c r="CZ139" i="21"/>
  <c r="CY131" i="21"/>
  <c r="CZ131" i="21"/>
  <c r="CX131" i="21"/>
  <c r="CY74" i="21"/>
  <c r="CZ74" i="21"/>
  <c r="CX74" i="21"/>
  <c r="CY37" i="21"/>
  <c r="CZ37" i="21"/>
  <c r="BK37" i="21"/>
  <c r="CW37" i="21" s="1"/>
  <c r="CY84" i="21"/>
  <c r="CZ84" i="21"/>
  <c r="CX84" i="21"/>
  <c r="CY90" i="21"/>
  <c r="CZ90" i="21"/>
  <c r="CX90" i="21"/>
  <c r="CY115" i="21"/>
  <c r="CZ115" i="21"/>
  <c r="CX115" i="21"/>
  <c r="CY110" i="21"/>
  <c r="CZ110" i="21"/>
  <c r="BK110" i="21"/>
  <c r="CW110" i="21" s="1"/>
  <c r="CY106" i="21"/>
  <c r="CZ106" i="21"/>
  <c r="CX106" i="21"/>
  <c r="CY97" i="21"/>
  <c r="CZ97" i="21"/>
  <c r="CY93" i="21"/>
  <c r="CZ93" i="21"/>
  <c r="CX93" i="21"/>
  <c r="BK69" i="21"/>
  <c r="CW69" i="21" s="1"/>
  <c r="BK35" i="21"/>
  <c r="CW35" i="21" s="1"/>
  <c r="CW133" i="21"/>
  <c r="CW56" i="21"/>
  <c r="CW31" i="21"/>
  <c r="CZ161" i="21"/>
  <c r="CX161" i="21"/>
  <c r="CY161" i="21"/>
  <c r="CZ12" i="21"/>
  <c r="CX12" i="21"/>
  <c r="CY12" i="21"/>
  <c r="BK12" i="21"/>
  <c r="CW12" i="21" s="1"/>
  <c r="CZ10" i="21"/>
  <c r="CX10" i="21"/>
  <c r="CY10" i="21"/>
  <c r="CZ34" i="21"/>
  <c r="CX34" i="21"/>
  <c r="CY34" i="21"/>
  <c r="BK34" i="21"/>
  <c r="CW34" i="21" s="1"/>
  <c r="CZ155" i="21"/>
  <c r="CX155" i="21"/>
  <c r="CY155" i="21"/>
  <c r="CZ88" i="21"/>
  <c r="CX88" i="21"/>
  <c r="CY88" i="21"/>
  <c r="BK88" i="21"/>
  <c r="CW88" i="21" s="1"/>
  <c r="CZ151" i="21"/>
  <c r="CX151" i="21"/>
  <c r="CY151" i="21"/>
  <c r="CZ147" i="21"/>
  <c r="CX147" i="21"/>
  <c r="CY147" i="21"/>
  <c r="BK147" i="21"/>
  <c r="CW147" i="21" s="1"/>
  <c r="CZ146" i="21"/>
  <c r="CX146" i="21"/>
  <c r="CY146" i="21"/>
  <c r="CZ166" i="21"/>
  <c r="CX166" i="21"/>
  <c r="CY166" i="21"/>
  <c r="BK166" i="21"/>
  <c r="CW166" i="21" s="1"/>
  <c r="BK158" i="21"/>
  <c r="CW158" i="21" s="1"/>
  <c r="BK170" i="21"/>
  <c r="CW170" i="21" s="1"/>
  <c r="BK22" i="21"/>
  <c r="CW22" i="21" s="1"/>
  <c r="BK135" i="21"/>
  <c r="CW135" i="21" s="1"/>
  <c r="BK74" i="21"/>
  <c r="CW74" i="21" s="1"/>
  <c r="CX9" i="21"/>
  <c r="CZ57" i="21"/>
  <c r="CX57" i="21"/>
  <c r="CY57" i="21"/>
  <c r="CZ7" i="21"/>
  <c r="CX7" i="21"/>
  <c r="CY7" i="21"/>
  <c r="CZ80" i="21"/>
  <c r="CX80" i="21"/>
  <c r="CY80" i="21"/>
  <c r="CZ40" i="21"/>
  <c r="CX40" i="21"/>
  <c r="CY40" i="21"/>
  <c r="BK40" i="21"/>
  <c r="CW40" i="21" s="1"/>
  <c r="CZ48" i="21"/>
  <c r="CX48" i="21"/>
  <c r="CY48" i="21"/>
  <c r="CZ8" i="21"/>
  <c r="CX8" i="21"/>
  <c r="CY8" i="21"/>
  <c r="CZ150" i="21"/>
  <c r="CX150" i="21"/>
  <c r="CY150" i="21"/>
  <c r="CZ164" i="21"/>
  <c r="CX164" i="21"/>
  <c r="CY164" i="21"/>
  <c r="BK164" i="21"/>
  <c r="CW164" i="21" s="1"/>
  <c r="CZ20" i="21"/>
  <c r="CX20" i="21"/>
  <c r="CY20" i="21"/>
  <c r="CZ51" i="21"/>
  <c r="CX51" i="21"/>
  <c r="CY51" i="21"/>
  <c r="CZ75" i="21"/>
  <c r="CX75" i="21"/>
  <c r="CZ136" i="21"/>
  <c r="CX136" i="21"/>
  <c r="CY136" i="21"/>
  <c r="BK136" i="21"/>
  <c r="CW136" i="21" s="1"/>
  <c r="CZ128" i="21"/>
  <c r="CX128" i="21"/>
  <c r="CY128" i="21"/>
  <c r="CZ125" i="21"/>
  <c r="CX125" i="21"/>
  <c r="CY125" i="21"/>
  <c r="CZ68" i="21"/>
  <c r="CX68" i="21"/>
  <c r="CY68" i="21"/>
  <c r="CZ55" i="21"/>
  <c r="CX55" i="21"/>
  <c r="BK55" i="21"/>
  <c r="CW55" i="21" s="1"/>
  <c r="CZ120" i="21"/>
  <c r="CX120" i="21"/>
  <c r="CY120" i="21"/>
  <c r="CZ41" i="21"/>
  <c r="CX41" i="21"/>
  <c r="CZ96" i="21"/>
  <c r="CX96" i="21"/>
  <c r="CY96" i="21"/>
  <c r="CZ104" i="21"/>
  <c r="CX104" i="21"/>
  <c r="CY104" i="21"/>
  <c r="BK104" i="21"/>
  <c r="CW104" i="21" s="1"/>
  <c r="CZ98" i="21"/>
  <c r="CX98" i="21"/>
  <c r="CY98" i="21"/>
  <c r="BK125" i="21"/>
  <c r="CW125" i="21" s="1"/>
  <c r="CX37" i="21"/>
  <c r="CY41" i="21"/>
  <c r="CZ160" i="21"/>
  <c r="CY160" i="21"/>
  <c r="BK160" i="21"/>
  <c r="CW160" i="21" s="1"/>
  <c r="CX160" i="21"/>
  <c r="CZ174" i="21"/>
  <c r="CX174" i="21"/>
  <c r="CY174" i="21"/>
  <c r="BK174" i="21"/>
  <c r="CW174" i="21" s="1"/>
  <c r="CZ168" i="21"/>
  <c r="CX168" i="21"/>
  <c r="CY168" i="21"/>
  <c r="BK168" i="21"/>
  <c r="CW168" i="21" s="1"/>
  <c r="CZ5" i="21"/>
  <c r="CX5" i="21"/>
  <c r="CY5" i="21"/>
  <c r="BK5" i="21"/>
  <c r="CW5" i="21" s="1"/>
  <c r="CZ154" i="21"/>
  <c r="CX154" i="21"/>
  <c r="CY154" i="21"/>
  <c r="BK154" i="21"/>
  <c r="CW154" i="21" s="1"/>
  <c r="CZ30" i="21"/>
  <c r="CX30" i="21"/>
  <c r="CY30" i="21"/>
  <c r="BK30" i="21"/>
  <c r="CW30" i="21" s="1"/>
  <c r="CZ21" i="21"/>
  <c r="CX21" i="21"/>
  <c r="CY21" i="21"/>
  <c r="BK21" i="21"/>
  <c r="CW21" i="21" s="1"/>
  <c r="CZ63" i="21"/>
  <c r="CX63" i="21"/>
  <c r="CY63" i="21"/>
  <c r="BK63" i="21"/>
  <c r="CW63" i="21" s="1"/>
  <c r="CZ145" i="21"/>
  <c r="CX145" i="21"/>
  <c r="CY145" i="21"/>
  <c r="BK145" i="21"/>
  <c r="CW145" i="21" s="1"/>
  <c r="CZ46" i="21"/>
  <c r="CX46" i="21"/>
  <c r="CY46" i="21"/>
  <c r="BK46" i="21"/>
  <c r="CW46" i="21" s="1"/>
  <c r="CZ71" i="21"/>
  <c r="CX71" i="21"/>
  <c r="CY71" i="21"/>
  <c r="BK71" i="21"/>
  <c r="CW71" i="21" s="1"/>
  <c r="CZ137" i="21"/>
  <c r="CX137" i="21"/>
  <c r="CY137" i="21"/>
  <c r="BK137" i="21"/>
  <c r="CW137" i="21" s="1"/>
  <c r="CZ129" i="21"/>
  <c r="CX129" i="21"/>
  <c r="CY129" i="21"/>
  <c r="BK129" i="21"/>
  <c r="CW129" i="21" s="1"/>
  <c r="CZ126" i="21"/>
  <c r="CX126" i="21"/>
  <c r="CY126" i="21"/>
  <c r="BK126" i="21"/>
  <c r="CW126" i="21" s="1"/>
  <c r="CZ59" i="21"/>
  <c r="CX59" i="21"/>
  <c r="CY59" i="21"/>
  <c r="BK59" i="21"/>
  <c r="CW59" i="21" s="1"/>
  <c r="CZ61" i="21"/>
  <c r="CX61" i="21"/>
  <c r="CY61" i="21"/>
  <c r="BK61" i="21"/>
  <c r="CW61" i="21" s="1"/>
  <c r="CZ121" i="21"/>
  <c r="CX121" i="21"/>
  <c r="CY121" i="21"/>
  <c r="BK121" i="21"/>
  <c r="CW121" i="21" s="1"/>
  <c r="CZ113" i="21"/>
  <c r="CX113" i="21"/>
  <c r="CY113" i="21"/>
  <c r="BK113" i="21"/>
  <c r="CW113" i="21" s="1"/>
  <c r="CZ64" i="21"/>
  <c r="CX64" i="21"/>
  <c r="CY64" i="21"/>
  <c r="BK64" i="21"/>
  <c r="CW64" i="21" s="1"/>
  <c r="CZ94" i="21"/>
  <c r="CX94" i="21"/>
  <c r="CY94" i="21"/>
  <c r="BK94" i="21"/>
  <c r="CW94" i="21" s="1"/>
  <c r="CZ79" i="21"/>
  <c r="CX79" i="21"/>
  <c r="CY79" i="21"/>
  <c r="BK79" i="21"/>
  <c r="CW79" i="21" s="1"/>
  <c r="CY175" i="21"/>
  <c r="CZ175" i="21"/>
  <c r="CX175" i="21"/>
  <c r="CY66" i="21"/>
  <c r="CZ66" i="21"/>
  <c r="CX66" i="21"/>
  <c r="CY83" i="21"/>
  <c r="CZ83" i="21"/>
  <c r="CX83" i="21"/>
  <c r="CY156" i="21"/>
  <c r="CZ156" i="21"/>
  <c r="CX156" i="21"/>
  <c r="CY23" i="21"/>
  <c r="CZ23" i="21"/>
  <c r="CX23" i="21"/>
  <c r="CY152" i="21"/>
  <c r="CZ152" i="21"/>
  <c r="CX152" i="21"/>
  <c r="CY29" i="21"/>
  <c r="CZ29" i="21"/>
  <c r="CX29" i="21"/>
  <c r="CY149" i="21"/>
  <c r="CZ149" i="21"/>
  <c r="CX149" i="21"/>
  <c r="CY165" i="21"/>
  <c r="CZ165" i="21"/>
  <c r="CX165" i="21"/>
  <c r="CY49" i="21"/>
  <c r="CZ49" i="21"/>
  <c r="CX49" i="21"/>
  <c r="CY47" i="21"/>
  <c r="CZ47" i="21"/>
  <c r="CX47" i="21"/>
  <c r="CW162" i="21"/>
  <c r="CW52" i="21"/>
  <c r="CW32" i="21"/>
  <c r="CW25" i="21"/>
  <c r="CW139" i="21"/>
  <c r="CW131" i="21"/>
  <c r="CW84" i="21"/>
  <c r="CW115" i="21"/>
  <c r="CW106" i="21"/>
  <c r="CY163" i="21"/>
  <c r="CZ163" i="21"/>
  <c r="CY173" i="21"/>
  <c r="CZ173" i="21"/>
  <c r="CX173" i="21"/>
  <c r="CY157" i="21"/>
  <c r="CZ157" i="21"/>
  <c r="CX157" i="21"/>
  <c r="CY95" i="21"/>
  <c r="CX95" i="21"/>
  <c r="CY13" i="21"/>
  <c r="CX13" i="21"/>
  <c r="CZ13" i="21"/>
  <c r="CY24" i="21"/>
  <c r="CX24" i="21"/>
  <c r="CZ24" i="21"/>
  <c r="CY172" i="21"/>
  <c r="CZ172" i="21"/>
  <c r="CX172" i="21"/>
  <c r="CY148" i="21"/>
  <c r="CX148" i="21"/>
  <c r="CY99" i="21"/>
  <c r="CX99" i="21"/>
  <c r="CZ99" i="21"/>
  <c r="CY60" i="21"/>
  <c r="CX60" i="21"/>
  <c r="CZ60" i="21"/>
  <c r="CY43" i="21"/>
  <c r="CZ43" i="21"/>
  <c r="CX43" i="21"/>
  <c r="CY140" i="21"/>
  <c r="CX140" i="21"/>
  <c r="CZ140" i="21"/>
  <c r="CY132" i="21"/>
  <c r="CX132" i="21"/>
  <c r="CZ132" i="21"/>
  <c r="CY33" i="21"/>
  <c r="CX33" i="21"/>
  <c r="CY28" i="21"/>
  <c r="CZ28" i="21"/>
  <c r="CX28" i="21"/>
  <c r="CY45" i="21"/>
  <c r="CZ45" i="21"/>
  <c r="CX45" i="21"/>
  <c r="CY122" i="21"/>
  <c r="CZ122" i="21"/>
  <c r="CX122" i="21"/>
  <c r="CY116" i="21"/>
  <c r="CZ116" i="21"/>
  <c r="CX116" i="21"/>
  <c r="CY111" i="21"/>
  <c r="CX111" i="21"/>
  <c r="CZ111" i="21"/>
  <c r="CY42" i="21"/>
  <c r="CX42" i="21"/>
  <c r="CZ42" i="21"/>
  <c r="CY76" i="21"/>
  <c r="CX76" i="21"/>
  <c r="BE1" i="21"/>
  <c r="CY87" i="21"/>
  <c r="CX87" i="21"/>
  <c r="BK66" i="21"/>
  <c r="CW66" i="21" s="1"/>
  <c r="BK152" i="21"/>
  <c r="CW152" i="21" s="1"/>
  <c r="BK49" i="21"/>
  <c r="CW49" i="21" s="1"/>
  <c r="CZ95" i="21"/>
  <c r="CZ89" i="21"/>
  <c r="CX89" i="21"/>
  <c r="CZ138" i="21"/>
  <c r="CX138" i="21"/>
  <c r="CY138" i="21"/>
  <c r="CZ130" i="21"/>
  <c r="CX130" i="21"/>
  <c r="CZ81" i="21"/>
  <c r="CX81" i="21"/>
  <c r="CZ36" i="21"/>
  <c r="CX36" i="21"/>
  <c r="CY36" i="21"/>
  <c r="CZ62" i="21"/>
  <c r="CX62" i="21"/>
  <c r="CY62" i="21"/>
  <c r="CZ39" i="21"/>
  <c r="CX39" i="21"/>
  <c r="CY39" i="21"/>
  <c r="CZ114" i="21"/>
  <c r="CX114" i="21"/>
  <c r="CY114" i="21"/>
  <c r="CZ109" i="21"/>
  <c r="CX109" i="21"/>
  <c r="CZ105" i="21"/>
  <c r="CX105" i="21"/>
  <c r="CY105" i="21"/>
  <c r="CZ86" i="21"/>
  <c r="CX86" i="21"/>
  <c r="CY86" i="21"/>
  <c r="CW83" i="21"/>
  <c r="CW165" i="21"/>
  <c r="CW47" i="21"/>
  <c r="CW123" i="21"/>
  <c r="CW117" i="21"/>
  <c r="CW100" i="21"/>
  <c r="CW151" i="21"/>
  <c r="CW146" i="21"/>
  <c r="CW36" i="21"/>
  <c r="CW62" i="21"/>
  <c r="CW39" i="21"/>
  <c r="CY130" i="21"/>
  <c r="CY141" i="21"/>
  <c r="CZ141" i="21"/>
  <c r="CX141" i="21"/>
  <c r="CY133" i="21"/>
  <c r="CZ133" i="21"/>
  <c r="CX133" i="21"/>
  <c r="CY53" i="21"/>
  <c r="CZ53" i="21"/>
  <c r="CX53" i="21"/>
  <c r="CY38" i="21"/>
  <c r="CZ38" i="21"/>
  <c r="CX38" i="21"/>
  <c r="CY56" i="21"/>
  <c r="CZ56" i="21"/>
  <c r="CX56" i="21"/>
  <c r="CY123" i="21"/>
  <c r="CZ123" i="21"/>
  <c r="CX123" i="21"/>
  <c r="CY117" i="21"/>
  <c r="CZ117" i="21"/>
  <c r="CX117" i="21"/>
  <c r="CY100" i="21"/>
  <c r="CZ100" i="21"/>
  <c r="CX100" i="21"/>
  <c r="CY107" i="21"/>
  <c r="CZ107" i="21"/>
  <c r="CX107" i="21"/>
  <c r="CY31" i="21"/>
  <c r="CZ31" i="21"/>
  <c r="CX31" i="21"/>
  <c r="CY102" i="21"/>
  <c r="CZ102" i="21"/>
  <c r="CX102" i="21"/>
  <c r="BV1" i="21"/>
  <c r="CW57" i="21"/>
  <c r="CW51" i="21"/>
  <c r="CW41" i="21"/>
  <c r="CW96" i="21"/>
  <c r="CV1" i="21"/>
  <c r="CY81" i="21"/>
  <c r="CW65" i="21"/>
  <c r="CW103" i="21"/>
  <c r="CW13" i="21"/>
  <c r="CW24" i="21"/>
  <c r="CW172" i="21"/>
  <c r="CW148" i="21"/>
  <c r="CW99" i="21"/>
  <c r="CW60" i="21"/>
  <c r="CW43" i="21"/>
  <c r="CW140" i="21"/>
  <c r="CW33" i="21"/>
  <c r="CW28" i="21"/>
  <c r="CW45" i="21"/>
  <c r="CW122" i="21"/>
  <c r="CW116" i="21"/>
  <c r="CW111" i="21"/>
  <c r="CW42" i="21"/>
  <c r="CW87" i="21"/>
  <c r="DA1" i="21"/>
  <c r="Y1" i="21"/>
  <c r="CD124" i="21" l="1"/>
  <c r="CD58" i="21"/>
  <c r="CD70" i="21"/>
  <c r="CD67" i="21"/>
  <c r="BY73" i="21"/>
  <c r="CD73" i="21" s="1"/>
  <c r="CD142" i="21"/>
  <c r="CD88" i="21"/>
  <c r="CD78" i="21"/>
  <c r="CD118" i="21"/>
  <c r="CD18" i="21"/>
  <c r="CD161" i="21"/>
  <c r="BY91" i="21"/>
  <c r="CD91" i="21" s="1"/>
  <c r="CD84" i="21"/>
  <c r="CD138" i="21"/>
  <c r="CD17" i="21"/>
  <c r="CD170" i="21"/>
  <c r="CD66" i="21"/>
  <c r="CD4" i="21"/>
  <c r="CD8" i="21"/>
  <c r="CD96" i="21"/>
  <c r="BY109" i="21"/>
  <c r="CD109" i="21" s="1"/>
  <c r="BY87" i="21"/>
  <c r="CD87" i="21" s="1"/>
  <c r="BY76" i="21"/>
  <c r="CD76" i="21" s="1"/>
  <c r="BY140" i="21"/>
  <c r="CD140" i="21" s="1"/>
  <c r="CD95" i="21"/>
  <c r="BW1" i="21"/>
  <c r="BY95" i="21"/>
  <c r="CD22" i="21"/>
  <c r="CD131" i="21"/>
  <c r="BY42" i="21"/>
  <c r="CD42" i="21" s="1"/>
  <c r="CD43" i="21"/>
  <c r="BY100" i="21"/>
  <c r="CD100" i="21" s="1"/>
  <c r="BY14" i="21"/>
  <c r="CD14" i="21" s="1"/>
  <c r="BY68" i="21"/>
  <c r="CD68" i="21" s="1"/>
  <c r="CD120" i="21"/>
  <c r="BY146" i="21"/>
  <c r="CD146" i="21" s="1"/>
  <c r="BY114" i="21"/>
  <c r="CD114" i="21" s="1"/>
  <c r="CD171" i="21"/>
  <c r="BY36" i="21"/>
  <c r="CD36" i="21" s="1"/>
  <c r="BY107" i="21"/>
  <c r="CD107" i="21" s="1"/>
  <c r="CD108" i="21"/>
  <c r="CD39" i="21"/>
  <c r="BY60" i="21"/>
  <c r="CD60" i="21" s="1"/>
  <c r="CD173" i="21"/>
  <c r="CD117" i="21"/>
  <c r="CD165" i="21"/>
  <c r="CD7" i="21"/>
  <c r="BY115" i="21"/>
  <c r="CD115" i="21" s="1"/>
  <c r="BY133" i="21"/>
  <c r="CD133" i="21" s="1"/>
  <c r="BY23" i="21"/>
  <c r="CD23" i="21" s="1"/>
  <c r="BY111" i="21"/>
  <c r="CD111" i="21" s="1"/>
  <c r="BY128" i="21"/>
  <c r="CD128" i="21" s="1"/>
  <c r="CD10" i="21"/>
  <c r="BY116" i="21"/>
  <c r="CD116" i="21" s="1"/>
  <c r="CD99" i="21"/>
  <c r="CD163" i="21"/>
  <c r="CD29" i="21"/>
  <c r="CD57" i="21"/>
  <c r="BY35" i="21"/>
  <c r="CD35" i="21" s="1"/>
  <c r="BY123" i="21"/>
  <c r="CD123" i="21" s="1"/>
  <c r="BY141" i="21"/>
  <c r="CD141" i="21" s="1"/>
  <c r="BY31" i="21"/>
  <c r="CD31" i="21" s="1"/>
  <c r="BY119" i="21"/>
  <c r="CD119" i="21" s="1"/>
  <c r="BY48" i="21"/>
  <c r="CD48" i="21" s="1"/>
  <c r="BY89" i="21"/>
  <c r="CD89" i="21" s="1"/>
  <c r="CD32" i="21"/>
  <c r="BY122" i="21"/>
  <c r="CD122" i="21" s="1"/>
  <c r="BY148" i="21"/>
  <c r="CD148" i="21" s="1"/>
  <c r="BY156" i="21"/>
  <c r="CD156" i="21" s="1"/>
  <c r="BY56" i="21"/>
  <c r="CD56" i="21" s="1"/>
  <c r="BY97" i="21"/>
  <c r="CD97" i="21" s="1"/>
  <c r="BY106" i="21"/>
  <c r="CD106" i="21" s="1"/>
  <c r="BY52" i="21"/>
  <c r="CD52" i="21" s="1"/>
  <c r="CD45" i="21"/>
  <c r="BY172" i="21"/>
  <c r="CD172" i="21" s="1"/>
  <c r="BY38" i="21"/>
  <c r="CD38" i="21" s="1"/>
  <c r="CD83" i="21"/>
  <c r="BY20" i="21"/>
  <c r="CD20" i="21" s="1"/>
  <c r="CD80" i="21"/>
  <c r="BY130" i="21"/>
  <c r="CD130" i="21" s="1"/>
  <c r="CD49" i="21"/>
  <c r="BY62" i="21"/>
  <c r="CD62" i="21" s="1"/>
  <c r="CD127" i="21"/>
  <c r="BY51" i="21"/>
  <c r="CD51" i="21" s="1"/>
  <c r="BY69" i="21"/>
  <c r="CD69" i="21" s="1"/>
  <c r="BY157" i="21"/>
  <c r="CD157" i="21" s="1"/>
  <c r="BY47" i="21"/>
  <c r="CD47" i="21" s="1"/>
  <c r="BY25" i="21"/>
  <c r="CD25" i="21" s="1"/>
  <c r="BY105" i="21"/>
  <c r="CD105" i="21" s="1"/>
  <c r="CD85" i="21"/>
  <c r="BY110" i="21"/>
  <c r="CD110" i="21" s="1"/>
  <c r="BY162" i="21"/>
  <c r="CD162" i="21" s="1"/>
  <c r="BY28" i="21"/>
  <c r="CD24" i="21"/>
  <c r="BY102" i="21"/>
  <c r="CD102" i="21" s="1"/>
  <c r="CD53" i="21"/>
  <c r="BY98" i="21"/>
  <c r="CD98" i="21" s="1"/>
  <c r="BY150" i="21"/>
  <c r="CD150" i="21" s="1"/>
  <c r="BY75" i="21"/>
  <c r="CD75" i="21" s="1"/>
  <c r="BY55" i="21"/>
  <c r="CD55" i="21" s="1"/>
  <c r="BY151" i="21"/>
  <c r="CD151" i="21" s="1"/>
  <c r="BY33" i="21"/>
  <c r="CD33" i="21" s="1"/>
  <c r="CZ1" i="21"/>
  <c r="BK1" i="21"/>
  <c r="CY1" i="21"/>
  <c r="CW1" i="21"/>
  <c r="CX1" i="21"/>
  <c r="CD28" i="21" l="1"/>
  <c r="CD1" i="21" s="1"/>
  <c r="CB1" i="21"/>
  <c r="AL83" i="2"/>
  <c r="AM83" i="2"/>
  <c r="C23" i="19" l="1"/>
  <c r="D23" i="19"/>
  <c r="B23" i="19"/>
  <c r="G27" i="3" l="1"/>
  <c r="H57" i="3" l="1"/>
  <c r="G57" i="3"/>
  <c r="G77" i="3" s="1"/>
  <c r="G58" i="3"/>
  <c r="G78" i="3" s="1"/>
  <c r="G59" i="3"/>
  <c r="G79" i="3" s="1"/>
  <c r="G60" i="3"/>
  <c r="G80" i="3" s="1"/>
  <c r="G61" i="3"/>
  <c r="G81" i="3" s="1"/>
  <c r="G62" i="3"/>
  <c r="G82" i="3" s="1"/>
  <c r="G63" i="3"/>
  <c r="G83" i="3" s="1"/>
  <c r="G64" i="3"/>
  <c r="G84" i="3" s="1"/>
  <c r="G65" i="3"/>
  <c r="G85" i="3" s="1"/>
  <c r="K57" i="3"/>
  <c r="K58" i="3"/>
  <c r="K59" i="3"/>
  <c r="K60" i="3"/>
  <c r="K61" i="3"/>
  <c r="K62" i="3"/>
  <c r="K63" i="3"/>
  <c r="K64" i="3"/>
  <c r="K65" i="3"/>
  <c r="K56" i="3"/>
  <c r="E76" i="3" s="1"/>
  <c r="J57" i="3"/>
  <c r="J58" i="3"/>
  <c r="D78" i="3" s="1"/>
  <c r="J59" i="3"/>
  <c r="D79" i="3" s="1"/>
  <c r="J60" i="3"/>
  <c r="D80" i="3" s="1"/>
  <c r="J61" i="3"/>
  <c r="J62" i="3"/>
  <c r="D82" i="3" s="1"/>
  <c r="J63" i="3"/>
  <c r="D83" i="3" s="1"/>
  <c r="J64" i="3"/>
  <c r="J65" i="3"/>
  <c r="J56" i="3"/>
  <c r="D76" i="3" s="1"/>
  <c r="H59" i="3"/>
  <c r="H60" i="3"/>
  <c r="H61" i="3"/>
  <c r="H62" i="3"/>
  <c r="H63" i="3"/>
  <c r="H64" i="3"/>
  <c r="H65" i="3"/>
  <c r="H58" i="3"/>
  <c r="H56" i="3"/>
  <c r="G56" i="3"/>
  <c r="F57" i="3"/>
  <c r="C77" i="3" s="1"/>
  <c r="F58" i="3"/>
  <c r="C78" i="3" s="1"/>
  <c r="F59" i="3"/>
  <c r="C79" i="3" s="1"/>
  <c r="F60" i="3"/>
  <c r="C80" i="3" s="1"/>
  <c r="F61" i="3"/>
  <c r="C81" i="3" s="1"/>
  <c r="F62" i="3"/>
  <c r="C82" i="3" s="1"/>
  <c r="F63" i="3"/>
  <c r="C83" i="3" s="1"/>
  <c r="F64" i="3"/>
  <c r="C84" i="3" s="1"/>
  <c r="F65" i="3"/>
  <c r="C85" i="3" s="1"/>
  <c r="F56" i="3"/>
  <c r="C76" i="3" s="1"/>
  <c r="E57" i="3"/>
  <c r="B77" i="3" s="1"/>
  <c r="E58" i="3"/>
  <c r="B78" i="3" s="1"/>
  <c r="E59" i="3"/>
  <c r="B79" i="3" s="1"/>
  <c r="E60" i="3"/>
  <c r="B80" i="3" s="1"/>
  <c r="E61" i="3"/>
  <c r="B81" i="3" s="1"/>
  <c r="E62" i="3"/>
  <c r="B82" i="3" s="1"/>
  <c r="E63" i="3"/>
  <c r="B83" i="3" s="1"/>
  <c r="E64" i="3"/>
  <c r="B84" i="3" s="1"/>
  <c r="E65" i="3"/>
  <c r="B85" i="3" s="1"/>
  <c r="E56" i="3"/>
  <c r="B76" i="3" s="1"/>
  <c r="D57" i="3"/>
  <c r="D58" i="3"/>
  <c r="M78" i="3" s="1"/>
  <c r="D59" i="3"/>
  <c r="M79" i="3" s="1"/>
  <c r="D60" i="3"/>
  <c r="M80" i="3" s="1"/>
  <c r="D61" i="3"/>
  <c r="M81" i="3" s="1"/>
  <c r="D62" i="3"/>
  <c r="M82" i="3" s="1"/>
  <c r="D63" i="3"/>
  <c r="M83" i="3" s="1"/>
  <c r="D64" i="3"/>
  <c r="M84" i="3" s="1"/>
  <c r="D65" i="3"/>
  <c r="M85" i="3" s="1"/>
  <c r="D56" i="3"/>
  <c r="M76" i="3" s="1"/>
  <c r="C57" i="3"/>
  <c r="L77" i="3" s="1"/>
  <c r="C58" i="3"/>
  <c r="L78" i="3" s="1"/>
  <c r="C59" i="3"/>
  <c r="L79" i="3" s="1"/>
  <c r="C60" i="3"/>
  <c r="L80" i="3" s="1"/>
  <c r="C61" i="3"/>
  <c r="L81" i="3" s="1"/>
  <c r="C62" i="3"/>
  <c r="L82" i="3" s="1"/>
  <c r="C63" i="3"/>
  <c r="L83" i="3" s="1"/>
  <c r="C64" i="3"/>
  <c r="L84" i="3" s="1"/>
  <c r="C65" i="3"/>
  <c r="L85" i="3" s="1"/>
  <c r="C56" i="3"/>
  <c r="B57" i="3"/>
  <c r="B58" i="3"/>
  <c r="B59" i="3"/>
  <c r="B60" i="3"/>
  <c r="B61" i="3"/>
  <c r="B62" i="3"/>
  <c r="B63" i="3"/>
  <c r="B64" i="3"/>
  <c r="B65" i="3"/>
  <c r="I58" i="3" l="1"/>
  <c r="L65" i="3"/>
  <c r="L57" i="3"/>
  <c r="L64" i="3"/>
  <c r="I56" i="3"/>
  <c r="I63" i="3"/>
  <c r="C67" i="3"/>
  <c r="G67" i="3"/>
  <c r="D67" i="3"/>
  <c r="I64" i="3"/>
  <c r="J67" i="3"/>
  <c r="G76" i="3"/>
  <c r="G75" i="3" s="1"/>
  <c r="L76" i="3"/>
  <c r="L75" i="3" s="1"/>
  <c r="H67" i="3"/>
  <c r="D77" i="3"/>
  <c r="I62" i="3"/>
  <c r="L61" i="3"/>
  <c r="D81" i="3"/>
  <c r="F67" i="3"/>
  <c r="H76" i="3"/>
  <c r="M77" i="3"/>
  <c r="E67" i="3"/>
  <c r="I61" i="3"/>
  <c r="K67" i="3"/>
  <c r="D85" i="3"/>
  <c r="D84" i="3"/>
  <c r="B75" i="3"/>
  <c r="L58" i="3"/>
  <c r="I65" i="3"/>
  <c r="L59" i="3"/>
  <c r="I60" i="3"/>
  <c r="I59" i="3"/>
  <c r="L63" i="3"/>
  <c r="L62" i="3"/>
  <c r="L56" i="3"/>
  <c r="D75" i="3" l="1"/>
  <c r="L67" i="3"/>
  <c r="K76" i="3"/>
  <c r="H31" i="3"/>
  <c r="H32" i="3"/>
  <c r="H30" i="3"/>
  <c r="H29" i="3"/>
  <c r="H28" i="3"/>
  <c r="H27" i="3"/>
  <c r="G31" i="3"/>
  <c r="G32" i="3"/>
  <c r="G30" i="3"/>
  <c r="G29" i="3"/>
  <c r="G28" i="3"/>
  <c r="E31" i="3"/>
  <c r="E32" i="3"/>
  <c r="E30" i="3"/>
  <c r="E29" i="3"/>
  <c r="E28" i="3"/>
  <c r="E27" i="3"/>
  <c r="D31" i="3"/>
  <c r="D32" i="3"/>
  <c r="D30" i="3"/>
  <c r="D29" i="3"/>
  <c r="D28" i="3"/>
  <c r="D27" i="3"/>
  <c r="B31" i="3"/>
  <c r="B32" i="3"/>
  <c r="B30" i="3"/>
  <c r="B29" i="3"/>
  <c r="B28" i="3"/>
  <c r="B27" i="3"/>
  <c r="C32" i="3"/>
  <c r="C31" i="3"/>
  <c r="C30" i="3"/>
  <c r="C29" i="3"/>
  <c r="C28" i="3"/>
  <c r="C27" i="3"/>
  <c r="B23" i="3"/>
  <c r="C23" i="3"/>
  <c r="D23" i="3"/>
  <c r="E23" i="3"/>
  <c r="F23" i="3"/>
  <c r="G23" i="3"/>
  <c r="H23" i="3"/>
  <c r="I23" i="3"/>
  <c r="J23" i="3"/>
  <c r="K23" i="3"/>
  <c r="L23" i="3"/>
  <c r="M23" i="3"/>
  <c r="N23" i="3"/>
  <c r="O23" i="3"/>
  <c r="P23" i="3"/>
  <c r="Q23" i="3"/>
  <c r="R23" i="3"/>
  <c r="S23" i="3"/>
  <c r="T23" i="3"/>
  <c r="U23" i="3"/>
  <c r="V23" i="3"/>
  <c r="W23" i="3"/>
  <c r="X23" i="3"/>
  <c r="K27" i="3" l="1"/>
  <c r="K28" i="3"/>
  <c r="K29" i="3"/>
  <c r="K30" i="3"/>
  <c r="K32" i="3"/>
  <c r="K31" i="3"/>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4" i="18"/>
  <c r="E17" i="18"/>
  <c r="IT64" i="1" l="1"/>
  <c r="B43" i="15" l="1"/>
  <c r="O52" i="9"/>
  <c r="P52" i="9" s="1"/>
  <c r="P53" i="9" s="1"/>
  <c r="P54" i="9" s="1"/>
  <c r="P55" i="9" s="1"/>
  <c r="P56" i="9" s="1"/>
  <c r="P57" i="9" s="1"/>
  <c r="P58" i="9" s="1"/>
  <c r="P59" i="9" s="1"/>
  <c r="P60" i="9" s="1"/>
  <c r="P61" i="9" s="1"/>
  <c r="P62" i="9" s="1"/>
  <c r="P63" i="9" s="1"/>
  <c r="M52" i="9"/>
  <c r="K52" i="9"/>
  <c r="O40" i="9"/>
  <c r="P40" i="9" s="1"/>
  <c r="P41" i="9" s="1"/>
  <c r="P42" i="9" s="1"/>
  <c r="P43" i="9" s="1"/>
  <c r="P44" i="9" s="1"/>
  <c r="P45" i="9" s="1"/>
  <c r="P46" i="9" s="1"/>
  <c r="P47" i="9" s="1"/>
  <c r="P48" i="9" s="1"/>
  <c r="P49" i="9" s="1"/>
  <c r="P50" i="9" s="1"/>
  <c r="P51" i="9" s="1"/>
  <c r="M40" i="9"/>
  <c r="N40" i="9" s="1"/>
  <c r="N41" i="9" s="1"/>
  <c r="N42" i="9" s="1"/>
  <c r="N43" i="9" s="1"/>
  <c r="N44" i="9" s="1"/>
  <c r="N45" i="9" s="1"/>
  <c r="N46" i="9" s="1"/>
  <c r="N47" i="9" s="1"/>
  <c r="N48" i="9" s="1"/>
  <c r="N49" i="9" s="1"/>
  <c r="N50" i="9" s="1"/>
  <c r="N51" i="9" s="1"/>
  <c r="K40" i="9"/>
  <c r="O28" i="9"/>
  <c r="P28" i="9" s="1"/>
  <c r="P29" i="9" s="1"/>
  <c r="P30" i="9" s="1"/>
  <c r="P31" i="9" s="1"/>
  <c r="P32" i="9" s="1"/>
  <c r="P33" i="9" s="1"/>
  <c r="P34" i="9" s="1"/>
  <c r="P35" i="9" s="1"/>
  <c r="P36" i="9" s="1"/>
  <c r="P37" i="9" s="1"/>
  <c r="P38" i="9" s="1"/>
  <c r="P39" i="9" s="1"/>
  <c r="M28" i="9"/>
  <c r="K28" i="9"/>
  <c r="M16" i="9"/>
  <c r="N16" i="9" s="1"/>
  <c r="N17" i="9" s="1"/>
  <c r="N18" i="9" s="1"/>
  <c r="N19" i="9" s="1"/>
  <c r="N20" i="9" s="1"/>
  <c r="N21" i="9" s="1"/>
  <c r="N22" i="9" s="1"/>
  <c r="N23" i="9" s="1"/>
  <c r="N24" i="9" s="1"/>
  <c r="N25" i="9" s="1"/>
  <c r="N26" i="9" s="1"/>
  <c r="N27" i="9" s="1"/>
  <c r="L16" i="9"/>
  <c r="L17" i="9" s="1"/>
  <c r="L18" i="9" s="1"/>
  <c r="L19" i="9" s="1"/>
  <c r="L20" i="9" s="1"/>
  <c r="L21" i="9" s="1"/>
  <c r="L22" i="9" s="1"/>
  <c r="L23" i="9" s="1"/>
  <c r="L24" i="9" s="1"/>
  <c r="L25" i="9" s="1"/>
  <c r="L26" i="9" s="1"/>
  <c r="L27" i="9" s="1"/>
  <c r="M4" i="9"/>
  <c r="N4" i="9" s="1"/>
  <c r="N5" i="9" s="1"/>
  <c r="N6" i="9" s="1"/>
  <c r="N7" i="9" s="1"/>
  <c r="N8" i="9" s="1"/>
  <c r="N9" i="9" s="1"/>
  <c r="N10" i="9" s="1"/>
  <c r="N11" i="9" s="1"/>
  <c r="N12" i="9" s="1"/>
  <c r="N13" i="9" s="1"/>
  <c r="N14" i="9" s="1"/>
  <c r="N15" i="9" s="1"/>
  <c r="P16" i="9"/>
  <c r="P17" i="9" s="1"/>
  <c r="P18" i="9" s="1"/>
  <c r="P19" i="9" s="1"/>
  <c r="P20" i="9" s="1"/>
  <c r="P21" i="9" s="1"/>
  <c r="P22" i="9" s="1"/>
  <c r="P23" i="9" s="1"/>
  <c r="P24" i="9" s="1"/>
  <c r="P25" i="9" s="1"/>
  <c r="P26" i="9" s="1"/>
  <c r="P27" i="9" s="1"/>
  <c r="P4" i="9"/>
  <c r="P5" i="9" s="1"/>
  <c r="P6" i="9" s="1"/>
  <c r="P7" i="9" s="1"/>
  <c r="P8" i="9" s="1"/>
  <c r="P9" i="9" s="1"/>
  <c r="P10" i="9" s="1"/>
  <c r="P11" i="9" s="1"/>
  <c r="P12" i="9" s="1"/>
  <c r="P13" i="9" s="1"/>
  <c r="P14" i="9" s="1"/>
  <c r="P15" i="9" s="1"/>
  <c r="N52" i="9"/>
  <c r="N53" i="9" s="1"/>
  <c r="N54" i="9" s="1"/>
  <c r="N55" i="9" s="1"/>
  <c r="N56" i="9" s="1"/>
  <c r="N57" i="9" s="1"/>
  <c r="N58" i="9" s="1"/>
  <c r="N59" i="9" s="1"/>
  <c r="N60" i="9" s="1"/>
  <c r="N61" i="9" s="1"/>
  <c r="N62" i="9" s="1"/>
  <c r="N63" i="9" s="1"/>
  <c r="N28" i="9"/>
  <c r="N29" i="9" s="1"/>
  <c r="N30" i="9" s="1"/>
  <c r="N31" i="9" s="1"/>
  <c r="N32" i="9" s="1"/>
  <c r="N33" i="9" s="1"/>
  <c r="N34" i="9" s="1"/>
  <c r="N35" i="9" s="1"/>
  <c r="N36" i="9" s="1"/>
  <c r="N37" i="9" s="1"/>
  <c r="N38" i="9" s="1"/>
  <c r="N39" i="9" s="1"/>
  <c r="L52" i="9"/>
  <c r="L53" i="9" s="1"/>
  <c r="L54" i="9" s="1"/>
  <c r="L55" i="9" s="1"/>
  <c r="L56" i="9" s="1"/>
  <c r="L57" i="9" s="1"/>
  <c r="L58" i="9" s="1"/>
  <c r="L59" i="9" s="1"/>
  <c r="L60" i="9" s="1"/>
  <c r="L61" i="9" s="1"/>
  <c r="L62" i="9" s="1"/>
  <c r="L63" i="9" s="1"/>
  <c r="L40" i="9"/>
  <c r="L41" i="9" s="1"/>
  <c r="L42" i="9" s="1"/>
  <c r="L43" i="9" s="1"/>
  <c r="L44" i="9" s="1"/>
  <c r="L45" i="9" s="1"/>
  <c r="L46" i="9" s="1"/>
  <c r="L47" i="9" s="1"/>
  <c r="L48" i="9" s="1"/>
  <c r="L49" i="9" s="1"/>
  <c r="L50" i="9" s="1"/>
  <c r="L51" i="9" s="1"/>
  <c r="L28" i="9"/>
  <c r="L29" i="9" s="1"/>
  <c r="L30" i="9" s="1"/>
  <c r="L31" i="9" s="1"/>
  <c r="L32" i="9" s="1"/>
  <c r="L33" i="9" s="1"/>
  <c r="L34" i="9" s="1"/>
  <c r="L35" i="9" s="1"/>
  <c r="L36" i="9" s="1"/>
  <c r="L37" i="9" s="1"/>
  <c r="L38" i="9" s="1"/>
  <c r="L39" i="9" s="1"/>
  <c r="L4" i="9"/>
  <c r="L5" i="9" s="1"/>
  <c r="L6" i="9" s="1"/>
  <c r="L7" i="9" s="1"/>
  <c r="L8" i="9" s="1"/>
  <c r="L9" i="9" s="1"/>
  <c r="L10" i="9" s="1"/>
  <c r="L11" i="9" s="1"/>
  <c r="L12" i="9" s="1"/>
  <c r="L13" i="9" s="1"/>
  <c r="L14" i="9" s="1"/>
  <c r="L15" i="9" s="1"/>
  <c r="J53" i="9"/>
  <c r="J54" i="9" s="1"/>
  <c r="J55" i="9" s="1"/>
  <c r="J56" i="9" s="1"/>
  <c r="J57" i="9" s="1"/>
  <c r="J58" i="9" s="1"/>
  <c r="J59" i="9" s="1"/>
  <c r="J60" i="9" s="1"/>
  <c r="J61" i="9" s="1"/>
  <c r="J62" i="9" s="1"/>
  <c r="J63" i="9" s="1"/>
  <c r="J52" i="9"/>
  <c r="J40" i="9"/>
  <c r="J41" i="9" s="1"/>
  <c r="J42" i="9" s="1"/>
  <c r="J43" i="9" s="1"/>
  <c r="J44" i="9" s="1"/>
  <c r="J45" i="9" s="1"/>
  <c r="J46" i="9" s="1"/>
  <c r="J47" i="9" s="1"/>
  <c r="J48" i="9" s="1"/>
  <c r="J49" i="9" s="1"/>
  <c r="J50" i="9" s="1"/>
  <c r="J51" i="9" s="1"/>
  <c r="J29" i="9"/>
  <c r="J30" i="9" s="1"/>
  <c r="J31" i="9" s="1"/>
  <c r="J32" i="9" s="1"/>
  <c r="J33" i="9" s="1"/>
  <c r="J34" i="9" s="1"/>
  <c r="J35" i="9" s="1"/>
  <c r="J36" i="9" s="1"/>
  <c r="J37" i="9" s="1"/>
  <c r="J38" i="9" s="1"/>
  <c r="J39" i="9" s="1"/>
  <c r="J28" i="9"/>
  <c r="J16" i="9"/>
  <c r="J17" i="9" s="1"/>
  <c r="J18" i="9" s="1"/>
  <c r="J19" i="9" s="1"/>
  <c r="J20" i="9" s="1"/>
  <c r="J21" i="9" s="1"/>
  <c r="J22" i="9" s="1"/>
  <c r="J23" i="9" s="1"/>
  <c r="J24" i="9" s="1"/>
  <c r="J25" i="9" s="1"/>
  <c r="J26" i="9" s="1"/>
  <c r="J27" i="9" s="1"/>
  <c r="J5" i="9"/>
  <c r="J6" i="9" s="1"/>
  <c r="J7" i="9" s="1"/>
  <c r="J8" i="9" s="1"/>
  <c r="J9" i="9" s="1"/>
  <c r="J10" i="9" s="1"/>
  <c r="J11" i="9" s="1"/>
  <c r="J12" i="9" s="1"/>
  <c r="J13" i="9" s="1"/>
  <c r="J14" i="9" s="1"/>
  <c r="J15" i="9" s="1"/>
  <c r="J4" i="9"/>
  <c r="H53" i="9"/>
  <c r="H54" i="9" s="1"/>
  <c r="H55" i="9" s="1"/>
  <c r="H56" i="9" s="1"/>
  <c r="H57" i="9" s="1"/>
  <c r="H58" i="9" s="1"/>
  <c r="H59" i="9" s="1"/>
  <c r="H60" i="9" s="1"/>
  <c r="H61" i="9" s="1"/>
  <c r="H62" i="9" s="1"/>
  <c r="H63" i="9" s="1"/>
  <c r="H52" i="9"/>
  <c r="H40" i="9"/>
  <c r="H41" i="9" s="1"/>
  <c r="H42" i="9" s="1"/>
  <c r="H43" i="9" s="1"/>
  <c r="H44" i="9" s="1"/>
  <c r="H45" i="9" s="1"/>
  <c r="H46" i="9" s="1"/>
  <c r="H47" i="9" s="1"/>
  <c r="H48" i="9" s="1"/>
  <c r="H49" i="9" s="1"/>
  <c r="H50" i="9" s="1"/>
  <c r="H51" i="9" s="1"/>
  <c r="H29" i="9"/>
  <c r="H30" i="9" s="1"/>
  <c r="H31" i="9" s="1"/>
  <c r="H32" i="9" s="1"/>
  <c r="H33" i="9" s="1"/>
  <c r="H34" i="9" s="1"/>
  <c r="H35" i="9" s="1"/>
  <c r="H36" i="9" s="1"/>
  <c r="H37" i="9" s="1"/>
  <c r="H38" i="9" s="1"/>
  <c r="H39" i="9" s="1"/>
  <c r="H28" i="9"/>
  <c r="H16" i="9"/>
  <c r="H17" i="9" s="1"/>
  <c r="H18" i="9" s="1"/>
  <c r="H19" i="9" s="1"/>
  <c r="H20" i="9" s="1"/>
  <c r="H21" i="9" s="1"/>
  <c r="H22" i="9" s="1"/>
  <c r="H23" i="9" s="1"/>
  <c r="H24" i="9" s="1"/>
  <c r="H25" i="9" s="1"/>
  <c r="H26" i="9" s="1"/>
  <c r="H27" i="9" s="1"/>
  <c r="H5" i="9"/>
  <c r="H6" i="9" s="1"/>
  <c r="H7" i="9" s="1"/>
  <c r="H8" i="9" s="1"/>
  <c r="H9" i="9" s="1"/>
  <c r="H10" i="9" s="1"/>
  <c r="H11" i="9" s="1"/>
  <c r="H12" i="9" s="1"/>
  <c r="H13" i="9" s="1"/>
  <c r="H14" i="9" s="1"/>
  <c r="H15" i="9" s="1"/>
  <c r="H4" i="9"/>
  <c r="F53" i="9"/>
  <c r="F54" i="9" s="1"/>
  <c r="F55" i="9" s="1"/>
  <c r="F56" i="9" s="1"/>
  <c r="F57" i="9" s="1"/>
  <c r="F58" i="9" s="1"/>
  <c r="F59" i="9" s="1"/>
  <c r="F60" i="9" s="1"/>
  <c r="F61" i="9" s="1"/>
  <c r="F62" i="9" s="1"/>
  <c r="F63" i="9" s="1"/>
  <c r="F52" i="9"/>
  <c r="F40" i="9"/>
  <c r="F41" i="9" s="1"/>
  <c r="F42" i="9" s="1"/>
  <c r="F43" i="9" s="1"/>
  <c r="F44" i="9" s="1"/>
  <c r="F45" i="9" s="1"/>
  <c r="F46" i="9" s="1"/>
  <c r="F47" i="9" s="1"/>
  <c r="F48" i="9" s="1"/>
  <c r="F49" i="9" s="1"/>
  <c r="F50" i="9" s="1"/>
  <c r="F51" i="9" s="1"/>
  <c r="F29" i="9"/>
  <c r="F30" i="9" s="1"/>
  <c r="F31" i="9" s="1"/>
  <c r="F32" i="9" s="1"/>
  <c r="F33" i="9" s="1"/>
  <c r="F34" i="9" s="1"/>
  <c r="F35" i="9" s="1"/>
  <c r="F36" i="9" s="1"/>
  <c r="F37" i="9" s="1"/>
  <c r="F38" i="9" s="1"/>
  <c r="F39" i="9" s="1"/>
  <c r="F28" i="9"/>
  <c r="F16" i="9"/>
  <c r="F17" i="9" s="1"/>
  <c r="F18" i="9" s="1"/>
  <c r="F19" i="9" s="1"/>
  <c r="F20" i="9" s="1"/>
  <c r="F21" i="9" s="1"/>
  <c r="F22" i="9" s="1"/>
  <c r="F23" i="9" s="1"/>
  <c r="F24" i="9" s="1"/>
  <c r="F25" i="9" s="1"/>
  <c r="F26" i="9" s="1"/>
  <c r="F27" i="9" s="1"/>
  <c r="F5" i="9"/>
  <c r="F6" i="9" s="1"/>
  <c r="F7" i="9" s="1"/>
  <c r="F8" i="9" s="1"/>
  <c r="F9" i="9" s="1"/>
  <c r="F10" i="9" s="1"/>
  <c r="F11" i="9" s="1"/>
  <c r="F12" i="9" s="1"/>
  <c r="F13" i="9" s="1"/>
  <c r="F14" i="9" s="1"/>
  <c r="F15" i="9" s="1"/>
  <c r="F4" i="9"/>
  <c r="D54" i="9"/>
  <c r="D55" i="9" s="1"/>
  <c r="D56" i="9" s="1"/>
  <c r="D57" i="9" s="1"/>
  <c r="D58" i="9" s="1"/>
  <c r="D59" i="9" s="1"/>
  <c r="D60" i="9" s="1"/>
  <c r="D61" i="9" s="1"/>
  <c r="D62" i="9" s="1"/>
  <c r="D63" i="9" s="1"/>
  <c r="D53" i="9"/>
  <c r="D52" i="9"/>
  <c r="D42" i="9"/>
  <c r="D43" i="9" s="1"/>
  <c r="D44" i="9" s="1"/>
  <c r="D45" i="9" s="1"/>
  <c r="D46" i="9" s="1"/>
  <c r="D47" i="9" s="1"/>
  <c r="D48" i="9" s="1"/>
  <c r="D49" i="9" s="1"/>
  <c r="D50" i="9" s="1"/>
  <c r="D51" i="9" s="1"/>
  <c r="D41" i="9"/>
  <c r="D40" i="9"/>
  <c r="D30" i="9"/>
  <c r="D31" i="9" s="1"/>
  <c r="D32" i="9" s="1"/>
  <c r="D33" i="9" s="1"/>
  <c r="D34" i="9" s="1"/>
  <c r="D35" i="9" s="1"/>
  <c r="D36" i="9" s="1"/>
  <c r="D37" i="9" s="1"/>
  <c r="D38" i="9" s="1"/>
  <c r="D39" i="9" s="1"/>
  <c r="D29" i="9"/>
  <c r="D28" i="9"/>
  <c r="D18" i="9"/>
  <c r="D19" i="9"/>
  <c r="D20" i="9"/>
  <c r="D21" i="9" s="1"/>
  <c r="D22" i="9" s="1"/>
  <c r="D23" i="9" s="1"/>
  <c r="D24" i="9" s="1"/>
  <c r="D25" i="9" s="1"/>
  <c r="D26" i="9" s="1"/>
  <c r="D27" i="9" s="1"/>
  <c r="D17" i="9"/>
  <c r="D16" i="9"/>
  <c r="D6" i="9"/>
  <c r="D7" i="9" s="1"/>
  <c r="D8" i="9" s="1"/>
  <c r="D9" i="9" s="1"/>
  <c r="D10" i="9" s="1"/>
  <c r="D11" i="9" s="1"/>
  <c r="D12" i="9" s="1"/>
  <c r="D13" i="9" s="1"/>
  <c r="D14" i="9" s="1"/>
  <c r="D15" i="9" s="1"/>
  <c r="D5" i="9"/>
  <c r="D4" i="9"/>
  <c r="AN83" i="2" l="1"/>
  <c r="N23" i="2" l="1"/>
  <c r="C23" i="2"/>
  <c r="B70" i="2"/>
  <c r="C52" i="2"/>
  <c r="C51" i="2"/>
  <c r="C50" i="2"/>
  <c r="C49" i="2"/>
  <c r="C48" i="2"/>
  <c r="C47" i="2"/>
  <c r="B46" i="2"/>
  <c r="B45" i="2"/>
  <c r="B44" i="2"/>
  <c r="B43" i="2"/>
  <c r="M37" i="2"/>
  <c r="M36" i="2"/>
  <c r="M35" i="2"/>
  <c r="M34" i="2"/>
  <c r="M33" i="2"/>
  <c r="M32" i="2"/>
  <c r="M31" i="2"/>
  <c r="M30" i="2"/>
  <c r="M29" i="2"/>
  <c r="M28" i="2"/>
  <c r="M27" i="2"/>
  <c r="M23" i="2"/>
  <c r="M21" i="2"/>
  <c r="M20" i="2"/>
  <c r="B37" i="2"/>
  <c r="B36" i="2"/>
  <c r="B35" i="2"/>
  <c r="B34" i="2"/>
  <c r="B33" i="2"/>
  <c r="B32" i="2"/>
  <c r="B31" i="2"/>
  <c r="B30" i="2"/>
  <c r="B29" i="2"/>
  <c r="B28" i="2"/>
  <c r="B27" i="2"/>
  <c r="B21" i="2"/>
  <c r="B20" i="2"/>
  <c r="M25" i="2" l="1"/>
  <c r="M24" i="2"/>
  <c r="B22" i="2"/>
  <c r="I57" i="3"/>
  <c r="I67" i="3" s="1"/>
  <c r="O122" i="3" l="1"/>
  <c r="P122" i="3" s="1"/>
  <c r="Q122" i="3" s="1"/>
  <c r="R122" i="3" s="1"/>
  <c r="S122" i="3" s="1"/>
  <c r="T122" i="3" s="1"/>
  <c r="U122" i="3" s="1"/>
  <c r="V122" i="3" s="1"/>
  <c r="W122" i="3" s="1"/>
  <c r="X122" i="3" s="1"/>
  <c r="Y122" i="3" s="1"/>
  <c r="Z122" i="3" s="1"/>
  <c r="O121" i="3"/>
  <c r="P121" i="3" s="1"/>
  <c r="Q121" i="3" s="1"/>
  <c r="R121" i="3" s="1"/>
  <c r="S121" i="3" s="1"/>
  <c r="T121" i="3" s="1"/>
  <c r="U121" i="3" s="1"/>
  <c r="V121" i="3" s="1"/>
  <c r="W121" i="3" s="1"/>
  <c r="X121" i="3" s="1"/>
  <c r="Y121" i="3" s="1"/>
  <c r="Z121" i="3" s="1"/>
  <c r="O120" i="3"/>
  <c r="P120" i="3" s="1"/>
  <c r="Q120" i="3" s="1"/>
  <c r="R120" i="3" s="1"/>
  <c r="S120" i="3" s="1"/>
  <c r="T120" i="3" s="1"/>
  <c r="U120" i="3" s="1"/>
  <c r="V120" i="3" s="1"/>
  <c r="W120" i="3" s="1"/>
  <c r="X120" i="3" s="1"/>
  <c r="Y120" i="3" s="1"/>
  <c r="Z120" i="3" s="1"/>
  <c r="O119" i="3"/>
  <c r="P119" i="3" s="1"/>
  <c r="Q119" i="3" s="1"/>
  <c r="R119" i="3" s="1"/>
  <c r="S119" i="3" s="1"/>
  <c r="T119" i="3" s="1"/>
  <c r="U119" i="3" s="1"/>
  <c r="V119" i="3" s="1"/>
  <c r="W119" i="3" s="1"/>
  <c r="X119" i="3" s="1"/>
  <c r="Y119" i="3" s="1"/>
  <c r="Z119" i="3" s="1"/>
  <c r="O118" i="3"/>
  <c r="P118" i="3" s="1"/>
  <c r="Q118" i="3" s="1"/>
  <c r="R118" i="3" s="1"/>
  <c r="S118" i="3" s="1"/>
  <c r="T118" i="3" s="1"/>
  <c r="U118" i="3" s="1"/>
  <c r="V118" i="3" s="1"/>
  <c r="W118" i="3" s="1"/>
  <c r="X118" i="3" s="1"/>
  <c r="Y118" i="3" s="1"/>
  <c r="Z118" i="3" s="1"/>
  <c r="O117" i="3"/>
  <c r="P117" i="3" s="1"/>
  <c r="Q117" i="3" s="1"/>
  <c r="R117" i="3" s="1"/>
  <c r="S117" i="3" s="1"/>
  <c r="T117" i="3" s="1"/>
  <c r="U117" i="3" s="1"/>
  <c r="V117" i="3" s="1"/>
  <c r="W117" i="3" s="1"/>
  <c r="X117" i="3" s="1"/>
  <c r="Y117" i="3" s="1"/>
  <c r="Z117" i="3" s="1"/>
  <c r="O114" i="3"/>
  <c r="P114" i="3" s="1"/>
  <c r="Q114" i="3" s="1"/>
  <c r="R114" i="3" s="1"/>
  <c r="S114" i="3" s="1"/>
  <c r="T114" i="3" s="1"/>
  <c r="U114" i="3" s="1"/>
  <c r="V114" i="3" s="1"/>
  <c r="W114" i="3" s="1"/>
  <c r="X114" i="3" s="1"/>
  <c r="Y114" i="3" s="1"/>
  <c r="Z114" i="3" s="1"/>
  <c r="O113" i="3"/>
  <c r="P113" i="3" s="1"/>
  <c r="Q113" i="3" s="1"/>
  <c r="R113" i="3" s="1"/>
  <c r="S113" i="3" s="1"/>
  <c r="T113" i="3" s="1"/>
  <c r="U113" i="3" s="1"/>
  <c r="V113" i="3" s="1"/>
  <c r="W113" i="3" s="1"/>
  <c r="X113" i="3" s="1"/>
  <c r="Y113" i="3" s="1"/>
  <c r="Z113" i="3" s="1"/>
  <c r="O112" i="3"/>
  <c r="P112" i="3" s="1"/>
  <c r="Q112" i="3" s="1"/>
  <c r="R112" i="3" s="1"/>
  <c r="S112" i="3" s="1"/>
  <c r="T112" i="3" s="1"/>
  <c r="U112" i="3" s="1"/>
  <c r="V112" i="3" s="1"/>
  <c r="W112" i="3" s="1"/>
  <c r="X112" i="3" s="1"/>
  <c r="Y112" i="3" s="1"/>
  <c r="Z112" i="3" s="1"/>
  <c r="O111" i="3"/>
  <c r="P111" i="3" s="1"/>
  <c r="Q111" i="3" s="1"/>
  <c r="R111" i="3" s="1"/>
  <c r="S111" i="3" s="1"/>
  <c r="T111" i="3" s="1"/>
  <c r="U111" i="3" s="1"/>
  <c r="V111" i="3" s="1"/>
  <c r="W111" i="3" s="1"/>
  <c r="X111" i="3" s="1"/>
  <c r="Y111" i="3" s="1"/>
  <c r="Z111" i="3" s="1"/>
  <c r="O110" i="3"/>
  <c r="P110" i="3" s="1"/>
  <c r="Q110" i="3" s="1"/>
  <c r="R110" i="3" s="1"/>
  <c r="S110" i="3" s="1"/>
  <c r="T110" i="3" s="1"/>
  <c r="U110" i="3" s="1"/>
  <c r="V110" i="3" s="1"/>
  <c r="W110" i="3" s="1"/>
  <c r="X110" i="3" s="1"/>
  <c r="Y110" i="3" s="1"/>
  <c r="Z110" i="3" s="1"/>
  <c r="O109" i="3"/>
  <c r="P109" i="3" s="1"/>
  <c r="Q109" i="3" s="1"/>
  <c r="R109" i="3" s="1"/>
  <c r="S109" i="3" s="1"/>
  <c r="T109" i="3" s="1"/>
  <c r="U109" i="3" s="1"/>
  <c r="V109" i="3" s="1"/>
  <c r="W109" i="3" s="1"/>
  <c r="X109" i="3" s="1"/>
  <c r="Y109" i="3" s="1"/>
  <c r="Z109" i="3" s="1"/>
  <c r="O106" i="3"/>
  <c r="P106" i="3" s="1"/>
  <c r="Q106" i="3" s="1"/>
  <c r="R106" i="3" s="1"/>
  <c r="S106" i="3" s="1"/>
  <c r="T106" i="3" s="1"/>
  <c r="U106" i="3" s="1"/>
  <c r="V106" i="3" s="1"/>
  <c r="W106" i="3" s="1"/>
  <c r="X106" i="3" s="1"/>
  <c r="Y106" i="3" s="1"/>
  <c r="Z106" i="3" s="1"/>
  <c r="O105" i="3"/>
  <c r="P105" i="3" s="1"/>
  <c r="Q105" i="3" s="1"/>
  <c r="R105" i="3" s="1"/>
  <c r="S105" i="3" s="1"/>
  <c r="T105" i="3" s="1"/>
  <c r="U105" i="3" s="1"/>
  <c r="V105" i="3" s="1"/>
  <c r="W105" i="3" s="1"/>
  <c r="X105" i="3" s="1"/>
  <c r="Y105" i="3" s="1"/>
  <c r="Z105" i="3" s="1"/>
  <c r="O104" i="3"/>
  <c r="P104" i="3" s="1"/>
  <c r="Q104" i="3" s="1"/>
  <c r="R104" i="3" s="1"/>
  <c r="S104" i="3" s="1"/>
  <c r="T104" i="3" s="1"/>
  <c r="U104" i="3" s="1"/>
  <c r="V104" i="3" s="1"/>
  <c r="W104" i="3" s="1"/>
  <c r="X104" i="3" s="1"/>
  <c r="Y104" i="3" s="1"/>
  <c r="Z104" i="3" s="1"/>
  <c r="O103" i="3"/>
  <c r="P103" i="3" s="1"/>
  <c r="Q103" i="3" s="1"/>
  <c r="R103" i="3" s="1"/>
  <c r="S103" i="3" s="1"/>
  <c r="T103" i="3" s="1"/>
  <c r="U103" i="3" s="1"/>
  <c r="V103" i="3" s="1"/>
  <c r="W103" i="3" s="1"/>
  <c r="X103" i="3" s="1"/>
  <c r="O102" i="3"/>
  <c r="P102" i="3" s="1"/>
  <c r="Q102" i="3" s="1"/>
  <c r="R102" i="3" s="1"/>
  <c r="S102" i="3" s="1"/>
  <c r="T102" i="3" s="1"/>
  <c r="U102" i="3" s="1"/>
  <c r="V102" i="3" s="1"/>
  <c r="W102" i="3" s="1"/>
  <c r="X102" i="3" s="1"/>
  <c r="Y102" i="3" s="1"/>
  <c r="Z102" i="3" s="1"/>
  <c r="O101" i="3"/>
  <c r="P101" i="3" s="1"/>
  <c r="Q101" i="3" s="1"/>
  <c r="R101" i="3" s="1"/>
  <c r="S101" i="3" s="1"/>
  <c r="T101" i="3" s="1"/>
  <c r="U101" i="3" s="1"/>
  <c r="V101" i="3" s="1"/>
  <c r="W101" i="3" s="1"/>
  <c r="X101" i="3" s="1"/>
  <c r="BD126" i="1" l="1"/>
  <c r="BD130" i="1"/>
  <c r="BD127" i="1"/>
  <c r="BD128" i="1"/>
  <c r="BD129" i="1"/>
  <c r="BD131" i="1"/>
  <c r="BD133" i="1"/>
  <c r="C148" i="3" l="1"/>
  <c r="B148" i="3"/>
  <c r="E147" i="3"/>
  <c r="D147" i="3"/>
  <c r="E146" i="3"/>
  <c r="D146" i="3"/>
  <c r="E145" i="3"/>
  <c r="D145" i="3"/>
  <c r="E144" i="3"/>
  <c r="D144" i="3"/>
  <c r="E143" i="3"/>
  <c r="D143" i="3"/>
  <c r="E142" i="3"/>
  <c r="D142" i="3"/>
  <c r="E141" i="3"/>
  <c r="D141" i="3"/>
  <c r="E140" i="3"/>
  <c r="D140" i="3"/>
  <c r="E139" i="3"/>
  <c r="D139" i="3"/>
  <c r="E138" i="3"/>
  <c r="D138" i="3"/>
  <c r="E137" i="3"/>
  <c r="D137" i="3"/>
  <c r="E136" i="3"/>
  <c r="D136" i="3"/>
  <c r="B56" i="3"/>
  <c r="AJ51" i="3"/>
  <c r="AI51" i="3"/>
  <c r="IN3" i="1"/>
  <c r="IO3" i="1"/>
  <c r="IP3" i="1"/>
  <c r="IM3" i="1"/>
  <c r="IA3" i="1"/>
  <c r="IB3" i="1"/>
  <c r="IC3" i="1"/>
  <c r="ID3" i="1"/>
  <c r="IE3" i="1"/>
  <c r="IF3" i="1"/>
  <c r="IG3" i="1"/>
  <c r="IH3" i="1"/>
  <c r="II3" i="1"/>
  <c r="IJ3" i="1"/>
  <c r="IK3" i="1"/>
  <c r="HZ3" i="1"/>
  <c r="HN3" i="1"/>
  <c r="HO3" i="1"/>
  <c r="HP3" i="1"/>
  <c r="HQ3" i="1"/>
  <c r="HR3" i="1"/>
  <c r="HS3" i="1"/>
  <c r="HT3" i="1"/>
  <c r="HU3" i="1"/>
  <c r="HV3" i="1"/>
  <c r="HW3" i="1"/>
  <c r="HX3" i="1"/>
  <c r="HM3" i="1"/>
  <c r="HI3" i="1"/>
  <c r="HJ3" i="1"/>
  <c r="HK3" i="1"/>
  <c r="HH3" i="1"/>
  <c r="HF3" i="1"/>
  <c r="GV3" i="1"/>
  <c r="GW3" i="1"/>
  <c r="GX3" i="1"/>
  <c r="GY3" i="1"/>
  <c r="GZ3" i="1"/>
  <c r="HA3" i="1"/>
  <c r="HB3" i="1"/>
  <c r="HC3" i="1"/>
  <c r="HD3" i="1"/>
  <c r="HE3" i="1"/>
  <c r="GU3" i="1"/>
  <c r="GI3" i="1"/>
  <c r="GJ3" i="1"/>
  <c r="GK3" i="1"/>
  <c r="GL3" i="1"/>
  <c r="GM3" i="1"/>
  <c r="GN3" i="1"/>
  <c r="GO3" i="1"/>
  <c r="GP3" i="1"/>
  <c r="GQ3" i="1"/>
  <c r="GR3" i="1"/>
  <c r="GS3" i="1"/>
  <c r="GH3" i="1"/>
  <c r="GD3" i="1"/>
  <c r="GE3" i="1"/>
  <c r="GF3" i="1"/>
  <c r="GG3" i="1"/>
  <c r="GC3" i="1"/>
  <c r="FQ3" i="1"/>
  <c r="FR3" i="1"/>
  <c r="FS3" i="1"/>
  <c r="FT3" i="1"/>
  <c r="FU3" i="1"/>
  <c r="FV3" i="1"/>
  <c r="FW3" i="1"/>
  <c r="FX3" i="1"/>
  <c r="FY3" i="1"/>
  <c r="FZ3" i="1"/>
  <c r="GA3" i="1"/>
  <c r="FP3" i="1"/>
  <c r="EE3" i="1"/>
  <c r="EF3" i="1"/>
  <c r="EG3" i="1"/>
  <c r="EH3" i="1"/>
  <c r="EI3" i="1"/>
  <c r="EJ3" i="1"/>
  <c r="EK3" i="1"/>
  <c r="EL3" i="1"/>
  <c r="EM3" i="1"/>
  <c r="EN3" i="1"/>
  <c r="EO3" i="1"/>
  <c r="ED3" i="1"/>
  <c r="DZ3" i="1"/>
  <c r="EA3" i="1"/>
  <c r="EB3" i="1"/>
  <c r="DY3" i="1"/>
  <c r="DN3" i="1"/>
  <c r="DO3" i="1"/>
  <c r="DP3" i="1"/>
  <c r="DQ3" i="1"/>
  <c r="DR3" i="1"/>
  <c r="DS3" i="1"/>
  <c r="DT3" i="1"/>
  <c r="DU3" i="1"/>
  <c r="DV3" i="1"/>
  <c r="DW3" i="1"/>
  <c r="DM3" i="1"/>
  <c r="DL3" i="1"/>
  <c r="DA3" i="1"/>
  <c r="DB3" i="1"/>
  <c r="DC3" i="1"/>
  <c r="DD3" i="1"/>
  <c r="DE3" i="1"/>
  <c r="DF3" i="1"/>
  <c r="DG3" i="1"/>
  <c r="DH3" i="1"/>
  <c r="DI3" i="1"/>
  <c r="CZ3" i="1"/>
  <c r="CY3" i="1"/>
  <c r="CT3" i="1"/>
  <c r="CU3" i="1"/>
  <c r="CV3" i="1"/>
  <c r="CW3" i="1"/>
  <c r="CI3" i="1"/>
  <c r="CJ3" i="1"/>
  <c r="CK3" i="1"/>
  <c r="CL3" i="1"/>
  <c r="CM3" i="1"/>
  <c r="CN3" i="1"/>
  <c r="CO3" i="1"/>
  <c r="CP3" i="1"/>
  <c r="CQ3" i="1"/>
  <c r="CR3" i="1"/>
  <c r="CH3" i="1"/>
  <c r="CG3" i="1"/>
  <c r="BR3" i="1"/>
  <c r="BQ3" i="1"/>
  <c r="BP3" i="1"/>
  <c r="BO3" i="1"/>
  <c r="BN3" i="1"/>
  <c r="BM3" i="1"/>
  <c r="BL3" i="1"/>
  <c r="BK3" i="1"/>
  <c r="BJ3" i="1"/>
  <c r="BI3" i="1"/>
  <c r="BH3" i="1"/>
  <c r="BG3" i="1"/>
  <c r="BF3" i="1"/>
  <c r="R3" i="1"/>
  <c r="Q3" i="1"/>
  <c r="P3" i="1"/>
  <c r="O3" i="1"/>
  <c r="N3" i="1"/>
  <c r="M3" i="1"/>
  <c r="L3" i="1"/>
  <c r="K3" i="1"/>
  <c r="J3" i="1"/>
  <c r="I3" i="1"/>
  <c r="H3" i="1"/>
  <c r="G3" i="1"/>
  <c r="JF7" i="1"/>
  <c r="JF8" i="1"/>
  <c r="JF9" i="1"/>
  <c r="JF10" i="1"/>
  <c r="JF11" i="1"/>
  <c r="JF12" i="1"/>
  <c r="JF13" i="1"/>
  <c r="JF14" i="1"/>
  <c r="JF15" i="1"/>
  <c r="JF16" i="1"/>
  <c r="JF17" i="1"/>
  <c r="JF18" i="1"/>
  <c r="JF19" i="1"/>
  <c r="JF20" i="1"/>
  <c r="JF21" i="1"/>
  <c r="JF22" i="1"/>
  <c r="JF23" i="1"/>
  <c r="JF24" i="1"/>
  <c r="JF25" i="1"/>
  <c r="JF26" i="1"/>
  <c r="JF27" i="1"/>
  <c r="JF28" i="1"/>
  <c r="JF29" i="1"/>
  <c r="JF30" i="1"/>
  <c r="JF31" i="1"/>
  <c r="JF32" i="1"/>
  <c r="JF33" i="1"/>
  <c r="JF34" i="1"/>
  <c r="JF35" i="1"/>
  <c r="JF36" i="1"/>
  <c r="JF37" i="1"/>
  <c r="JF38" i="1"/>
  <c r="JF39" i="1"/>
  <c r="JF40" i="1"/>
  <c r="JF41" i="1"/>
  <c r="JF42" i="1"/>
  <c r="JF43" i="1"/>
  <c r="JF44" i="1"/>
  <c r="JF45" i="1"/>
  <c r="JF46" i="1"/>
  <c r="JF47" i="1"/>
  <c r="JF48" i="1"/>
  <c r="JF49" i="1"/>
  <c r="JF50" i="1"/>
  <c r="JF51" i="1"/>
  <c r="JF52" i="1"/>
  <c r="JF53" i="1"/>
  <c r="JF54" i="1"/>
  <c r="JF55" i="1"/>
  <c r="JF56" i="1"/>
  <c r="JF57" i="1"/>
  <c r="JF58" i="1"/>
  <c r="JF59" i="1"/>
  <c r="JF60" i="1"/>
  <c r="JF61" i="1"/>
  <c r="JF62" i="1"/>
  <c r="JF63" i="1"/>
  <c r="JF64" i="1"/>
  <c r="JF65" i="1"/>
  <c r="JF66" i="1"/>
  <c r="JF67" i="1"/>
  <c r="JF68" i="1"/>
  <c r="JF69" i="1"/>
  <c r="JF70" i="1"/>
  <c r="JF71" i="1"/>
  <c r="JF72" i="1"/>
  <c r="JF73" i="1"/>
  <c r="JF74" i="1"/>
  <c r="JF75" i="1"/>
  <c r="JF76" i="1"/>
  <c r="JF77" i="1"/>
  <c r="JF78" i="1"/>
  <c r="JF79" i="1"/>
  <c r="JF80" i="1"/>
  <c r="JF81" i="1"/>
  <c r="JF82" i="1"/>
  <c r="JF83" i="1"/>
  <c r="JF84" i="1"/>
  <c r="JF85" i="1"/>
  <c r="JF86"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F134" i="1"/>
  <c r="JF135" i="1"/>
  <c r="JF136" i="1"/>
  <c r="JF137" i="1"/>
  <c r="JF138" i="1"/>
  <c r="JF139" i="1"/>
  <c r="JF140" i="1"/>
  <c r="JF141" i="1"/>
  <c r="JF142" i="1"/>
  <c r="JF143" i="1"/>
  <c r="JF144" i="1"/>
  <c r="JF145" i="1"/>
  <c r="JF146" i="1"/>
  <c r="JF147" i="1"/>
  <c r="JF148" i="1"/>
  <c r="JF149" i="1"/>
  <c r="JF150" i="1"/>
  <c r="JF151" i="1"/>
  <c r="JF152" i="1"/>
  <c r="JF153" i="1"/>
  <c r="JF154" i="1"/>
  <c r="JF155" i="1"/>
  <c r="JF156" i="1"/>
  <c r="JF157" i="1"/>
  <c r="JF158" i="1"/>
  <c r="JF159" i="1"/>
  <c r="JF160" i="1"/>
  <c r="JF161" i="1"/>
  <c r="JF162" i="1"/>
  <c r="JF163" i="1"/>
  <c r="JF164" i="1"/>
  <c r="JF165" i="1"/>
  <c r="JF166" i="1"/>
  <c r="JF167" i="1"/>
  <c r="JF168" i="1"/>
  <c r="JF169" i="1"/>
  <c r="JF170" i="1"/>
  <c r="JF171" i="1"/>
  <c r="JF172" i="1"/>
  <c r="JF173" i="1"/>
  <c r="JF174" i="1"/>
  <c r="JF5" i="1"/>
  <c r="IZ5" i="1"/>
  <c r="JG7" i="1"/>
  <c r="JG8" i="1"/>
  <c r="JG9" i="1"/>
  <c r="JG10" i="1"/>
  <c r="JG11" i="1"/>
  <c r="JG12" i="1"/>
  <c r="JG13" i="1"/>
  <c r="JG14" i="1"/>
  <c r="JG15" i="1"/>
  <c r="JG16" i="1"/>
  <c r="JG17" i="1"/>
  <c r="JG18" i="1"/>
  <c r="JG19" i="1"/>
  <c r="JG20" i="1"/>
  <c r="JG21" i="1"/>
  <c r="JG22" i="1"/>
  <c r="JG23" i="1"/>
  <c r="JG24" i="1"/>
  <c r="JG25" i="1"/>
  <c r="JG26" i="1"/>
  <c r="JG27" i="1"/>
  <c r="JG28" i="1"/>
  <c r="JG29" i="1"/>
  <c r="JG30" i="1"/>
  <c r="JG31" i="1"/>
  <c r="JG32" i="1"/>
  <c r="JG33" i="1"/>
  <c r="JG34" i="1"/>
  <c r="JG35" i="1"/>
  <c r="JG36" i="1"/>
  <c r="JG37" i="1"/>
  <c r="JG38" i="1"/>
  <c r="JG39" i="1"/>
  <c r="JG40" i="1"/>
  <c r="JG41" i="1"/>
  <c r="JG42" i="1"/>
  <c r="JG43" i="1"/>
  <c r="JG44" i="1"/>
  <c r="JG45" i="1"/>
  <c r="JG46" i="1"/>
  <c r="JG47" i="1"/>
  <c r="JG48" i="1"/>
  <c r="JG49" i="1"/>
  <c r="JG50" i="1"/>
  <c r="JG51" i="1"/>
  <c r="JG52" i="1"/>
  <c r="JG53" i="1"/>
  <c r="JG54" i="1"/>
  <c r="JG55" i="1"/>
  <c r="JG56" i="1"/>
  <c r="JG57" i="1"/>
  <c r="JG58" i="1"/>
  <c r="JG59" i="1"/>
  <c r="JG60" i="1"/>
  <c r="JG61" i="1"/>
  <c r="JG62" i="1"/>
  <c r="JG63" i="1"/>
  <c r="JG64" i="1"/>
  <c r="JG65" i="1"/>
  <c r="JG66" i="1"/>
  <c r="JG67" i="1"/>
  <c r="JG68" i="1"/>
  <c r="JG69" i="1"/>
  <c r="JG70" i="1"/>
  <c r="JG71" i="1"/>
  <c r="JG72" i="1"/>
  <c r="JG73" i="1"/>
  <c r="JG74" i="1"/>
  <c r="JG75" i="1"/>
  <c r="JG76" i="1"/>
  <c r="JG77" i="1"/>
  <c r="JG78" i="1"/>
  <c r="JG79" i="1"/>
  <c r="JG80" i="1"/>
  <c r="JG81" i="1"/>
  <c r="JG82" i="1"/>
  <c r="JG83" i="1"/>
  <c r="JG84" i="1"/>
  <c r="JG85" i="1"/>
  <c r="JG86"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G136" i="1"/>
  <c r="JG137" i="1"/>
  <c r="JG138" i="1"/>
  <c r="JG139" i="1"/>
  <c r="JG140" i="1"/>
  <c r="JG141" i="1"/>
  <c r="JG142" i="1"/>
  <c r="JG143" i="1"/>
  <c r="JG144" i="1"/>
  <c r="JG145" i="1"/>
  <c r="JG146" i="1"/>
  <c r="JG147" i="1"/>
  <c r="JG148" i="1"/>
  <c r="JG149" i="1"/>
  <c r="JG150" i="1"/>
  <c r="JG151" i="1"/>
  <c r="JG152" i="1"/>
  <c r="JG153" i="1"/>
  <c r="JG154" i="1"/>
  <c r="JG155" i="1"/>
  <c r="JG156" i="1"/>
  <c r="JG157" i="1"/>
  <c r="JG158" i="1"/>
  <c r="JG159" i="1"/>
  <c r="JG160" i="1"/>
  <c r="JG161" i="1"/>
  <c r="JG162" i="1"/>
  <c r="JG163" i="1"/>
  <c r="JG164" i="1"/>
  <c r="JG165" i="1"/>
  <c r="JG166" i="1"/>
  <c r="JG167" i="1"/>
  <c r="JG168" i="1"/>
  <c r="JG169" i="1"/>
  <c r="JG170" i="1"/>
  <c r="JG171" i="1"/>
  <c r="JG172" i="1"/>
  <c r="JG173" i="1"/>
  <c r="JG174" i="1"/>
  <c r="JG5" i="1"/>
  <c r="JH59" i="1" l="1"/>
  <c r="JH5" i="1"/>
  <c r="JH168" i="1"/>
  <c r="JH160" i="1"/>
  <c r="JH152" i="1"/>
  <c r="JH144" i="1"/>
  <c r="JH136" i="1"/>
  <c r="JH128" i="1"/>
  <c r="JH120" i="1"/>
  <c r="JH112" i="1"/>
  <c r="JH104" i="1"/>
  <c r="JH88" i="1"/>
  <c r="JH171" i="1"/>
  <c r="JH115" i="1"/>
  <c r="JH99" i="1"/>
  <c r="JH35" i="1"/>
  <c r="JH170" i="1"/>
  <c r="JH162" i="1"/>
  <c r="JH154" i="1"/>
  <c r="JH146" i="1"/>
  <c r="JH138" i="1"/>
  <c r="JH130" i="1"/>
  <c r="JH80" i="1"/>
  <c r="JH72" i="1"/>
  <c r="JH56" i="1"/>
  <c r="JH48" i="1"/>
  <c r="JH40" i="1"/>
  <c r="JH24" i="1"/>
  <c r="JH16" i="1"/>
  <c r="JH8" i="1"/>
  <c r="JH102" i="1"/>
  <c r="JH110" i="1"/>
  <c r="JH143" i="1"/>
  <c r="JH167" i="1"/>
  <c r="JH126" i="1"/>
  <c r="JH174" i="1"/>
  <c r="JH166" i="1"/>
  <c r="JH158" i="1"/>
  <c r="JH150" i="1"/>
  <c r="JH142" i="1"/>
  <c r="JH134" i="1"/>
  <c r="JH151" i="1"/>
  <c r="JH173" i="1"/>
  <c r="JH165" i="1"/>
  <c r="JH157" i="1"/>
  <c r="JH149" i="1"/>
  <c r="JH141" i="1"/>
  <c r="JH133" i="1"/>
  <c r="JH125" i="1"/>
  <c r="JH117" i="1"/>
  <c r="JH109" i="1"/>
  <c r="JH101" i="1"/>
  <c r="JH93" i="1"/>
  <c r="JH85" i="1"/>
  <c r="JH77" i="1"/>
  <c r="JH69" i="1"/>
  <c r="JH61" i="1"/>
  <c r="JH53" i="1"/>
  <c r="JH45" i="1"/>
  <c r="JH37" i="1"/>
  <c r="JH29" i="1"/>
  <c r="JH21" i="1"/>
  <c r="JH13" i="1"/>
  <c r="JH118" i="1"/>
  <c r="JH94" i="1"/>
  <c r="JH159" i="1"/>
  <c r="JH135" i="1"/>
  <c r="JH96" i="1"/>
  <c r="JH64" i="1"/>
  <c r="JH32" i="1"/>
  <c r="JH172" i="1"/>
  <c r="JH164" i="1"/>
  <c r="JH156" i="1"/>
  <c r="JH148" i="1"/>
  <c r="JH140" i="1"/>
  <c r="JH132" i="1"/>
  <c r="JH124" i="1"/>
  <c r="JH116" i="1"/>
  <c r="JH108" i="1"/>
  <c r="JH100" i="1"/>
  <c r="JH92" i="1"/>
  <c r="JH84" i="1"/>
  <c r="JH76" i="1"/>
  <c r="JH68" i="1"/>
  <c r="JH60" i="1"/>
  <c r="JH52" i="1"/>
  <c r="JH44" i="1"/>
  <c r="JH36" i="1"/>
  <c r="JH28" i="1"/>
  <c r="JH20" i="1"/>
  <c r="JH12" i="1"/>
  <c r="JH163" i="1"/>
  <c r="JH155" i="1"/>
  <c r="JH147" i="1"/>
  <c r="JH139" i="1"/>
  <c r="JH131" i="1"/>
  <c r="JH123" i="1"/>
  <c r="JH107" i="1"/>
  <c r="JH91" i="1"/>
  <c r="JH83" i="1"/>
  <c r="JH75" i="1"/>
  <c r="JH67" i="1"/>
  <c r="JH51" i="1"/>
  <c r="JH43" i="1"/>
  <c r="JH27" i="1"/>
  <c r="JH19" i="1"/>
  <c r="JH73" i="1"/>
  <c r="JH49" i="1"/>
  <c r="JH41" i="1"/>
  <c r="JH17" i="1"/>
  <c r="JH9" i="1"/>
  <c r="JH11" i="1"/>
  <c r="JH33" i="1"/>
  <c r="JD3" i="1"/>
  <c r="JG6" i="1"/>
  <c r="JG3" i="1" s="1"/>
  <c r="JH122" i="1"/>
  <c r="JH114" i="1"/>
  <c r="JH106" i="1"/>
  <c r="JH98" i="1"/>
  <c r="JH90" i="1"/>
  <c r="JH82" i="1"/>
  <c r="JH74" i="1"/>
  <c r="JH66" i="1"/>
  <c r="JH58" i="1"/>
  <c r="JH50" i="1"/>
  <c r="JH42" i="1"/>
  <c r="JH34" i="1"/>
  <c r="JH26" i="1"/>
  <c r="JH18" i="1"/>
  <c r="JH10" i="1"/>
  <c r="JH97" i="1"/>
  <c r="JH113" i="1"/>
  <c r="JH121" i="1"/>
  <c r="JH105" i="1"/>
  <c r="JH89" i="1"/>
  <c r="JH25" i="1"/>
  <c r="JH95" i="1"/>
  <c r="JH71" i="1"/>
  <c r="JH39" i="1"/>
  <c r="JH57" i="1"/>
  <c r="JH127" i="1"/>
  <c r="JH119" i="1"/>
  <c r="JH111" i="1"/>
  <c r="JH103" i="1"/>
  <c r="JH87" i="1"/>
  <c r="JH79" i="1"/>
  <c r="JH63" i="1"/>
  <c r="JH55" i="1"/>
  <c r="JH47" i="1"/>
  <c r="JH31" i="1"/>
  <c r="JH23" i="1"/>
  <c r="JH15" i="1"/>
  <c r="JH7" i="1"/>
  <c r="JH65" i="1"/>
  <c r="JH86" i="1"/>
  <c r="JH78" i="1"/>
  <c r="JH70" i="1"/>
  <c r="JH62" i="1"/>
  <c r="JH54" i="1"/>
  <c r="JH46" i="1"/>
  <c r="JH38" i="1"/>
  <c r="JH30" i="1"/>
  <c r="JH22" i="1"/>
  <c r="JH14" i="1"/>
  <c r="JE3" i="1"/>
  <c r="JF6" i="1"/>
  <c r="JH169" i="1"/>
  <c r="JH161" i="1"/>
  <c r="JH153" i="1"/>
  <c r="JH145" i="1"/>
  <c r="JH137" i="1"/>
  <c r="JH129" i="1"/>
  <c r="JH81" i="1"/>
  <c r="D148" i="3"/>
  <c r="E148" i="3"/>
  <c r="C75" i="3"/>
  <c r="JH6" i="1" l="1"/>
  <c r="JH3" i="1" s="1"/>
  <c r="JF3" i="1"/>
  <c r="HY174" i="1"/>
  <c r="IU174" i="1"/>
  <c r="IT174" i="1"/>
  <c r="JA174" i="1"/>
  <c r="IZ174" i="1"/>
  <c r="HY175" i="1"/>
  <c r="HG174" i="1"/>
  <c r="HG175" i="1"/>
  <c r="GB174" i="1"/>
  <c r="GT174" i="1"/>
  <c r="GB175" i="1"/>
  <c r="GT175" i="1"/>
  <c r="FC174" i="1"/>
  <c r="FD174" i="1"/>
  <c r="FE174" i="1"/>
  <c r="FF174" i="1"/>
  <c r="FG174" i="1"/>
  <c r="FH174" i="1"/>
  <c r="FI174" i="1"/>
  <c r="FJ174" i="1"/>
  <c r="FK174" i="1"/>
  <c r="FL174" i="1"/>
  <c r="FM174" i="1"/>
  <c r="FN174" i="1"/>
  <c r="FO174" i="1"/>
  <c r="FC175" i="1"/>
  <c r="FD175" i="1"/>
  <c r="FE175" i="1"/>
  <c r="FF175" i="1"/>
  <c r="FG175" i="1"/>
  <c r="FH175" i="1"/>
  <c r="FI175" i="1"/>
  <c r="FJ175" i="1"/>
  <c r="FK175" i="1"/>
  <c r="FL175" i="1"/>
  <c r="FM175" i="1"/>
  <c r="FN175" i="1"/>
  <c r="FO175" i="1"/>
  <c r="EP174" i="1"/>
  <c r="EP175" i="1"/>
  <c r="BS174" i="1"/>
  <c r="CF174" i="1"/>
  <c r="CS174" i="1"/>
  <c r="DK174" i="1"/>
  <c r="DX174" i="1"/>
  <c r="BS175" i="1"/>
  <c r="CF175" i="1"/>
  <c r="CS175" i="1"/>
  <c r="DK175" i="1"/>
  <c r="DX175"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JA173" i="1"/>
  <c r="IU173" i="1"/>
  <c r="HY173" i="1"/>
  <c r="HG173" i="1"/>
  <c r="GT173" i="1"/>
  <c r="GB173" i="1"/>
  <c r="DX173" i="1"/>
  <c r="EP173" i="1"/>
  <c r="FC173" i="1"/>
  <c r="FD173" i="1"/>
  <c r="FE173" i="1"/>
  <c r="FF173" i="1"/>
  <c r="FG173" i="1"/>
  <c r="FH173" i="1"/>
  <c r="FI173" i="1"/>
  <c r="FJ173" i="1"/>
  <c r="FK173" i="1"/>
  <c r="FL173" i="1"/>
  <c r="FM173" i="1"/>
  <c r="FN173" i="1"/>
  <c r="FO173" i="1"/>
  <c r="DK173" i="1"/>
  <c r="CS173" i="1"/>
  <c r="CS6" i="1"/>
  <c r="CS7" i="1"/>
  <c r="CS8" i="1"/>
  <c r="CS9" i="1"/>
  <c r="CS10" i="1"/>
  <c r="CS11" i="1"/>
  <c r="CS12" i="1"/>
  <c r="CS13" i="1"/>
  <c r="CS14" i="1"/>
  <c r="CS15" i="1"/>
  <c r="CS16" i="1"/>
  <c r="CS17" i="1"/>
  <c r="CS18" i="1"/>
  <c r="CS19" i="1"/>
  <c r="CS20" i="1"/>
  <c r="CS21" i="1"/>
  <c r="CS22" i="1"/>
  <c r="CS23" i="1"/>
  <c r="CS24" i="1"/>
  <c r="CS25" i="1"/>
  <c r="CS26" i="1"/>
  <c r="CS27" i="1"/>
  <c r="CS28" i="1"/>
  <c r="CS29" i="1"/>
  <c r="CS30" i="1"/>
  <c r="CS31" i="1"/>
  <c r="CS32" i="1"/>
  <c r="CS33" i="1"/>
  <c r="CS34" i="1"/>
  <c r="CS35" i="1"/>
  <c r="CS36" i="1"/>
  <c r="CS37" i="1"/>
  <c r="CS38" i="1"/>
  <c r="CS39" i="1"/>
  <c r="CS40" i="1"/>
  <c r="CS41" i="1"/>
  <c r="CS42" i="1"/>
  <c r="CS43" i="1"/>
  <c r="CS44" i="1"/>
  <c r="CS45" i="1"/>
  <c r="CS46" i="1"/>
  <c r="CS47" i="1"/>
  <c r="CS48" i="1"/>
  <c r="CS49" i="1"/>
  <c r="CS50" i="1"/>
  <c r="CS51" i="1"/>
  <c r="CS52" i="1"/>
  <c r="CS53" i="1"/>
  <c r="CS54" i="1"/>
  <c r="CS55" i="1"/>
  <c r="CS56" i="1"/>
  <c r="CS57" i="1"/>
  <c r="CS58" i="1"/>
  <c r="CS59" i="1"/>
  <c r="CS60" i="1"/>
  <c r="CS61" i="1"/>
  <c r="CS62" i="1"/>
  <c r="CS63" i="1"/>
  <c r="CS64" i="1"/>
  <c r="CS65" i="1"/>
  <c r="CS66" i="1"/>
  <c r="CS67" i="1"/>
  <c r="CS68" i="1"/>
  <c r="CS69" i="1"/>
  <c r="CS70" i="1"/>
  <c r="CS71" i="1"/>
  <c r="CS72" i="1"/>
  <c r="CS73" i="1"/>
  <c r="CS74" i="1"/>
  <c r="CS75" i="1"/>
  <c r="CS76" i="1"/>
  <c r="CS77" i="1"/>
  <c r="CS78" i="1"/>
  <c r="CS79" i="1"/>
  <c r="CS80" i="1"/>
  <c r="CS81" i="1"/>
  <c r="CS82" i="1"/>
  <c r="CS83" i="1"/>
  <c r="CS84" i="1"/>
  <c r="CS85" i="1"/>
  <c r="CS86" i="1"/>
  <c r="CS87" i="1"/>
  <c r="CS88" i="1"/>
  <c r="CS89" i="1"/>
  <c r="CS90" i="1"/>
  <c r="CS91" i="1"/>
  <c r="CS92" i="1"/>
  <c r="CS93" i="1"/>
  <c r="CS94" i="1"/>
  <c r="CS95" i="1"/>
  <c r="CS96" i="1"/>
  <c r="CS97" i="1"/>
  <c r="CS98" i="1"/>
  <c r="CS99" i="1"/>
  <c r="CS100" i="1"/>
  <c r="CS101" i="1"/>
  <c r="CS102" i="1"/>
  <c r="CS103" i="1"/>
  <c r="CS104" i="1"/>
  <c r="CS105" i="1"/>
  <c r="CS106" i="1"/>
  <c r="CS107" i="1"/>
  <c r="CS108" i="1"/>
  <c r="CS109" i="1"/>
  <c r="CS110" i="1"/>
  <c r="CS111" i="1"/>
  <c r="CS112" i="1"/>
  <c r="CS113" i="1"/>
  <c r="CS114" i="1"/>
  <c r="CS115" i="1"/>
  <c r="CS116" i="1"/>
  <c r="CS117" i="1"/>
  <c r="CS118" i="1"/>
  <c r="CS119" i="1"/>
  <c r="CS120" i="1"/>
  <c r="CS121" i="1"/>
  <c r="CS122" i="1"/>
  <c r="CS123" i="1"/>
  <c r="CS124" i="1"/>
  <c r="CS125" i="1"/>
  <c r="CS126" i="1"/>
  <c r="CS127" i="1"/>
  <c r="CS128" i="1"/>
  <c r="CS129" i="1"/>
  <c r="CS130" i="1"/>
  <c r="CS131" i="1"/>
  <c r="CS132" i="1"/>
  <c r="CS133" i="1"/>
  <c r="CS134" i="1"/>
  <c r="CS135" i="1"/>
  <c r="CS136" i="1"/>
  <c r="CS137" i="1"/>
  <c r="CS138" i="1"/>
  <c r="CS139" i="1"/>
  <c r="CS140" i="1"/>
  <c r="CS141" i="1"/>
  <c r="CS142" i="1"/>
  <c r="CS143" i="1"/>
  <c r="CS144" i="1"/>
  <c r="CS145" i="1"/>
  <c r="CS146" i="1"/>
  <c r="CS147" i="1"/>
  <c r="CS148" i="1"/>
  <c r="CS149" i="1"/>
  <c r="CS150" i="1"/>
  <c r="CS151" i="1"/>
  <c r="CS152" i="1"/>
  <c r="CS153" i="1"/>
  <c r="CS154" i="1"/>
  <c r="CS155" i="1"/>
  <c r="CS156" i="1"/>
  <c r="CS157" i="1"/>
  <c r="CS158" i="1"/>
  <c r="CS159" i="1"/>
  <c r="CS160" i="1"/>
  <c r="CS161" i="1"/>
  <c r="CS162" i="1"/>
  <c r="CS163" i="1"/>
  <c r="CS164" i="1"/>
  <c r="CS165" i="1"/>
  <c r="CS166" i="1"/>
  <c r="CS167" i="1"/>
  <c r="CS168" i="1"/>
  <c r="CS169" i="1"/>
  <c r="CS170" i="1"/>
  <c r="CS171" i="1"/>
  <c r="CS172" i="1"/>
  <c r="CF173" i="1"/>
  <c r="BS173" i="1"/>
  <c r="BD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IT173" i="1"/>
  <c r="IZ173" i="1"/>
  <c r="CX175" i="1" l="1"/>
  <c r="HL175" i="1"/>
  <c r="HL174" i="1"/>
  <c r="JI174" i="1" s="1"/>
  <c r="EC174" i="1"/>
  <c r="IQ173" i="1"/>
  <c r="JO173" i="1" s="1"/>
  <c r="CX174" i="1"/>
  <c r="IW174" i="1" s="1"/>
  <c r="CX173" i="1"/>
  <c r="IW173" i="1" s="1"/>
  <c r="EC175" i="1"/>
  <c r="EC173" i="1"/>
  <c r="IQ175" i="1"/>
  <c r="IQ174" i="1"/>
  <c r="JO174" i="1" s="1"/>
  <c r="HL173" i="1"/>
  <c r="JI173" i="1" s="1"/>
  <c r="JB174" i="1"/>
  <c r="JC174" i="1"/>
  <c r="IV174" i="1"/>
  <c r="JC173" i="1"/>
  <c r="JB173" i="1"/>
  <c r="IV173" i="1"/>
  <c r="JO175" i="1" l="1"/>
  <c r="JI175" i="1"/>
  <c r="AP88" i="2"/>
  <c r="AN88" i="2"/>
  <c r="AM88" i="2"/>
  <c r="AL88" i="2"/>
  <c r="AK88" i="2"/>
  <c r="AJ88" i="2"/>
  <c r="AP87" i="2"/>
  <c r="AN87" i="2"/>
  <c r="AM87" i="2"/>
  <c r="AL87" i="2"/>
  <c r="AK87" i="2"/>
  <c r="AJ87" i="2"/>
  <c r="AP86" i="2"/>
  <c r="AN86" i="2"/>
  <c r="AM86" i="2"/>
  <c r="AL86" i="2"/>
  <c r="AK86" i="2"/>
  <c r="AJ86" i="2"/>
  <c r="AP85" i="2"/>
  <c r="AN85" i="2"/>
  <c r="AM85" i="2"/>
  <c r="AL85" i="2"/>
  <c r="AK85" i="2"/>
  <c r="AJ85" i="2"/>
  <c r="AP84" i="2"/>
  <c r="AN84" i="2"/>
  <c r="AM84" i="2"/>
  <c r="AL84" i="2"/>
  <c r="AK84" i="2"/>
  <c r="AJ84" i="2"/>
  <c r="AP83" i="2"/>
  <c r="AK83" i="2"/>
  <c r="AJ83" i="2"/>
  <c r="AP82" i="2"/>
  <c r="AN82" i="2"/>
  <c r="AM82" i="2"/>
  <c r="AL82" i="2"/>
  <c r="AK82" i="2"/>
  <c r="AJ82" i="2"/>
  <c r="AP81" i="2"/>
  <c r="AN81" i="2"/>
  <c r="AM81" i="2"/>
  <c r="AL81" i="2"/>
  <c r="AK81" i="2"/>
  <c r="AJ81" i="2"/>
  <c r="AP80" i="2"/>
  <c r="AN80" i="2"/>
  <c r="AM80" i="2"/>
  <c r="AL80" i="2"/>
  <c r="AK80" i="2"/>
  <c r="AJ80" i="2"/>
  <c r="AP79" i="2"/>
  <c r="AN79" i="2"/>
  <c r="AM79" i="2"/>
  <c r="AL79" i="2"/>
  <c r="AK79" i="2"/>
  <c r="AJ79" i="2"/>
  <c r="AP78" i="2"/>
  <c r="AN78" i="2"/>
  <c r="AM78" i="2"/>
  <c r="AL78" i="2"/>
  <c r="AK78" i="2"/>
  <c r="AJ78" i="2"/>
  <c r="AP77" i="2"/>
  <c r="AN77" i="2"/>
  <c r="AM77" i="2"/>
  <c r="AL77" i="2"/>
  <c r="AK77" i="2"/>
  <c r="AJ77" i="2"/>
  <c r="AP76" i="2"/>
  <c r="AN76" i="2"/>
  <c r="AM76" i="2"/>
  <c r="AL76" i="2"/>
  <c r="AK76" i="2"/>
  <c r="AJ76" i="2"/>
  <c r="AP75" i="2"/>
  <c r="AN75" i="2"/>
  <c r="AM75" i="2"/>
  <c r="AL75" i="2"/>
  <c r="AK75" i="2"/>
  <c r="AJ75" i="2"/>
  <c r="AP74" i="2"/>
  <c r="AN74" i="2"/>
  <c r="AM74" i="2"/>
  <c r="AL74" i="2"/>
  <c r="AK74" i="2"/>
  <c r="AJ74" i="2"/>
  <c r="AP73" i="2"/>
  <c r="AN73" i="2"/>
  <c r="AM73" i="2"/>
  <c r="AL73" i="2"/>
  <c r="AK73" i="2"/>
  <c r="AJ73" i="2"/>
  <c r="AP72" i="2"/>
  <c r="AN72" i="2"/>
  <c r="AM72" i="2"/>
  <c r="AL72" i="2"/>
  <c r="AK72" i="2"/>
  <c r="AJ72" i="2"/>
  <c r="AP71" i="2"/>
  <c r="AN71" i="2"/>
  <c r="AM71" i="2"/>
  <c r="AL71" i="2"/>
  <c r="AK71" i="2"/>
  <c r="AJ71" i="2"/>
  <c r="AP70" i="2"/>
  <c r="AN70" i="2"/>
  <c r="AM70" i="2"/>
  <c r="AL70" i="2"/>
  <c r="AK70" i="2"/>
  <c r="AJ70" i="2"/>
  <c r="AP69" i="2"/>
  <c r="AN69" i="2"/>
  <c r="AM69" i="2"/>
  <c r="AL69" i="2"/>
  <c r="AK69" i="2"/>
  <c r="AJ69" i="2"/>
  <c r="AP68" i="2"/>
  <c r="AN68" i="2"/>
  <c r="AM68" i="2"/>
  <c r="AL68" i="2"/>
  <c r="AK68" i="2"/>
  <c r="AJ68" i="2"/>
  <c r="JA5" i="1"/>
  <c r="J74" i="2"/>
  <c r="J73" i="2" s="1"/>
  <c r="B74" i="2"/>
  <c r="B73" i="2" s="1"/>
  <c r="J72" i="2"/>
  <c r="J71" i="2" s="1"/>
  <c r="B72" i="2"/>
  <c r="B71" i="2" s="1"/>
  <c r="J88" i="2"/>
  <c r="J87" i="2" s="1"/>
  <c r="B88" i="2"/>
  <c r="J86" i="2"/>
  <c r="J85" i="2" s="1"/>
  <c r="B86" i="2"/>
  <c r="J84" i="2"/>
  <c r="B84" i="2"/>
  <c r="B85" i="2" l="1"/>
  <c r="C85" i="2"/>
  <c r="AO87" i="2"/>
  <c r="AO72" i="2"/>
  <c r="AO76" i="2"/>
  <c r="AO80" i="2"/>
  <c r="AO84" i="2"/>
  <c r="IY3" i="1"/>
  <c r="S3" i="1"/>
  <c r="IR3" i="1"/>
  <c r="IS3" i="1"/>
  <c r="IX3" i="1"/>
  <c r="AO73" i="2"/>
  <c r="AO77" i="2"/>
  <c r="AO71" i="2"/>
  <c r="AO75" i="2"/>
  <c r="AO79" i="2"/>
  <c r="AO81" i="2"/>
  <c r="AO85" i="2"/>
  <c r="AO70" i="2"/>
  <c r="AO74" i="2"/>
  <c r="AO78" i="2"/>
  <c r="AO82" i="2"/>
  <c r="AP89" i="2"/>
  <c r="AO86" i="2"/>
  <c r="AO88" i="2"/>
  <c r="AO83" i="2"/>
  <c r="AM89" i="2"/>
  <c r="C87" i="2"/>
  <c r="AN89" i="2"/>
  <c r="K73" i="2"/>
  <c r="K85" i="2"/>
  <c r="K87" i="2"/>
  <c r="AJ89" i="2"/>
  <c r="AK89" i="2"/>
  <c r="C71" i="2"/>
  <c r="C73" i="2"/>
  <c r="AL89" i="2"/>
  <c r="AO69" i="2"/>
  <c r="AO68" i="2"/>
  <c r="K71" i="2"/>
  <c r="B87" i="2"/>
  <c r="HG6" i="1"/>
  <c r="HG7" i="1"/>
  <c r="HG8" i="1"/>
  <c r="HG9" i="1"/>
  <c r="HG10" i="1"/>
  <c r="HG11" i="1"/>
  <c r="HG12" i="1"/>
  <c r="HG13" i="1"/>
  <c r="HG14" i="1"/>
  <c r="HG15" i="1"/>
  <c r="HG16" i="1"/>
  <c r="HG17" i="1"/>
  <c r="HG18" i="1"/>
  <c r="HG19" i="1"/>
  <c r="HG20" i="1"/>
  <c r="HG21" i="1"/>
  <c r="HG22" i="1"/>
  <c r="HG23" i="1"/>
  <c r="HG24" i="1"/>
  <c r="HG25" i="1"/>
  <c r="HG26" i="1"/>
  <c r="HG27" i="1"/>
  <c r="HG28" i="1"/>
  <c r="HG29" i="1"/>
  <c r="HG30" i="1"/>
  <c r="HG31" i="1"/>
  <c r="HG32" i="1"/>
  <c r="HG33" i="1"/>
  <c r="HG34" i="1"/>
  <c r="HG35" i="1"/>
  <c r="HG36" i="1"/>
  <c r="HG37" i="1"/>
  <c r="HG38" i="1"/>
  <c r="HG39" i="1"/>
  <c r="HG40" i="1"/>
  <c r="HG41" i="1"/>
  <c r="HG42" i="1"/>
  <c r="HG43" i="1"/>
  <c r="HG44" i="1"/>
  <c r="HG45" i="1"/>
  <c r="HG46" i="1"/>
  <c r="HG47" i="1"/>
  <c r="HG48" i="1"/>
  <c r="HG49" i="1"/>
  <c r="HG50" i="1"/>
  <c r="HG51" i="1"/>
  <c r="HG52" i="1"/>
  <c r="HG53" i="1"/>
  <c r="HG54" i="1"/>
  <c r="HG55" i="1"/>
  <c r="HG56" i="1"/>
  <c r="HG57" i="1"/>
  <c r="HG58" i="1"/>
  <c r="HG59" i="1"/>
  <c r="HG60" i="1"/>
  <c r="HG61" i="1"/>
  <c r="HG62" i="1"/>
  <c r="HG63" i="1"/>
  <c r="HG64" i="1"/>
  <c r="HG65" i="1"/>
  <c r="HG66" i="1"/>
  <c r="HG67" i="1"/>
  <c r="HG68" i="1"/>
  <c r="HG69" i="1"/>
  <c r="HG70" i="1"/>
  <c r="HG71" i="1"/>
  <c r="HG72" i="1"/>
  <c r="HG73" i="1"/>
  <c r="HG74" i="1"/>
  <c r="HG75" i="1"/>
  <c r="HG76" i="1"/>
  <c r="HG77" i="1"/>
  <c r="HG78" i="1"/>
  <c r="HG79" i="1"/>
  <c r="HG80" i="1"/>
  <c r="HG81" i="1"/>
  <c r="HG82" i="1"/>
  <c r="HG83" i="1"/>
  <c r="HG84" i="1"/>
  <c r="HG85" i="1"/>
  <c r="HG86"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G122" i="1"/>
  <c r="HG123" i="1"/>
  <c r="HG124" i="1"/>
  <c r="HG125" i="1"/>
  <c r="HG126" i="1"/>
  <c r="HG127" i="1"/>
  <c r="HG128" i="1"/>
  <c r="HG129" i="1"/>
  <c r="HG130" i="1"/>
  <c r="HG131" i="1"/>
  <c r="HG132" i="1"/>
  <c r="HG133" i="1"/>
  <c r="HG134" i="1"/>
  <c r="HG135" i="1"/>
  <c r="HG136" i="1"/>
  <c r="HG137" i="1"/>
  <c r="HG138" i="1"/>
  <c r="HG139" i="1"/>
  <c r="HG140" i="1"/>
  <c r="HG141" i="1"/>
  <c r="HG142" i="1"/>
  <c r="HG143" i="1"/>
  <c r="HG144" i="1"/>
  <c r="HG145" i="1"/>
  <c r="HG146" i="1"/>
  <c r="HG147" i="1"/>
  <c r="HG148" i="1"/>
  <c r="HG149" i="1"/>
  <c r="HG150" i="1"/>
  <c r="HG151" i="1"/>
  <c r="HG152" i="1"/>
  <c r="HG153" i="1"/>
  <c r="HG154" i="1"/>
  <c r="HG155" i="1"/>
  <c r="HG156" i="1"/>
  <c r="HG157" i="1"/>
  <c r="HG158" i="1"/>
  <c r="HG159" i="1"/>
  <c r="HG160" i="1"/>
  <c r="HG161" i="1"/>
  <c r="HG162" i="1"/>
  <c r="HG163" i="1"/>
  <c r="HG164" i="1"/>
  <c r="HG165" i="1"/>
  <c r="HG166" i="1"/>
  <c r="HG167" i="1"/>
  <c r="HG168" i="1"/>
  <c r="HG169" i="1"/>
  <c r="HG170" i="1"/>
  <c r="HG171" i="1"/>
  <c r="HG172" i="1"/>
  <c r="EP166" i="1"/>
  <c r="EP167" i="1"/>
  <c r="EP168" i="1"/>
  <c r="EP169" i="1"/>
  <c r="AO89" i="2" l="1"/>
  <c r="FO6" i="1"/>
  <c r="FO7" i="1"/>
  <c r="FO8" i="1"/>
  <c r="FO9" i="1"/>
  <c r="FO10" i="1"/>
  <c r="FO11" i="1"/>
  <c r="FO12" i="1"/>
  <c r="FO13" i="1"/>
  <c r="FO14" i="1"/>
  <c r="FO15" i="1"/>
  <c r="FO16" i="1"/>
  <c r="FO17" i="1"/>
  <c r="FO18" i="1"/>
  <c r="FO19" i="1"/>
  <c r="FO20" i="1"/>
  <c r="FO21" i="1"/>
  <c r="FO22" i="1"/>
  <c r="FO23" i="1"/>
  <c r="FO24" i="1"/>
  <c r="FO25" i="1"/>
  <c r="FO26" i="1"/>
  <c r="FO27" i="1"/>
  <c r="FO28" i="1"/>
  <c r="FO29" i="1"/>
  <c r="FO30" i="1"/>
  <c r="FO31" i="1"/>
  <c r="FO32" i="1"/>
  <c r="FO33" i="1"/>
  <c r="FO34" i="1"/>
  <c r="FO35" i="1"/>
  <c r="FO36" i="1"/>
  <c r="FO37" i="1"/>
  <c r="FO38" i="1"/>
  <c r="FO39" i="1"/>
  <c r="FO40" i="1"/>
  <c r="FO41" i="1"/>
  <c r="FO42" i="1"/>
  <c r="FO43" i="1"/>
  <c r="FO44" i="1"/>
  <c r="FO45" i="1"/>
  <c r="FO46" i="1"/>
  <c r="FO47" i="1"/>
  <c r="FO48" i="1"/>
  <c r="FO49" i="1"/>
  <c r="FO50" i="1"/>
  <c r="FO51" i="1"/>
  <c r="FO52" i="1"/>
  <c r="FO53" i="1"/>
  <c r="FO54" i="1"/>
  <c r="FO55" i="1"/>
  <c r="FO56" i="1"/>
  <c r="FO57" i="1"/>
  <c r="FO58" i="1"/>
  <c r="FO59" i="1"/>
  <c r="FO60" i="1"/>
  <c r="FO61" i="1"/>
  <c r="FO62" i="1"/>
  <c r="FO63" i="1"/>
  <c r="FO64" i="1"/>
  <c r="FO65" i="1"/>
  <c r="FO66" i="1"/>
  <c r="FO67" i="1"/>
  <c r="FO68" i="1"/>
  <c r="FO69" i="1"/>
  <c r="FO70" i="1"/>
  <c r="FO71" i="1"/>
  <c r="FO72" i="1"/>
  <c r="FO73" i="1"/>
  <c r="FO74" i="1"/>
  <c r="FO75" i="1"/>
  <c r="FO76" i="1"/>
  <c r="FO77" i="1"/>
  <c r="FO78" i="1"/>
  <c r="FO79" i="1"/>
  <c r="FO80" i="1"/>
  <c r="FO81" i="1"/>
  <c r="FO82" i="1"/>
  <c r="FO83" i="1"/>
  <c r="FO84" i="1"/>
  <c r="FO85" i="1"/>
  <c r="FO86" i="1"/>
  <c r="FO87" i="1"/>
  <c r="FO88" i="1"/>
  <c r="FO89" i="1"/>
  <c r="FO90" i="1"/>
  <c r="FO91" i="1"/>
  <c r="FO92" i="1"/>
  <c r="FO93" i="1"/>
  <c r="FO94" i="1"/>
  <c r="FO95" i="1"/>
  <c r="FO96" i="1"/>
  <c r="FO97" i="1"/>
  <c r="FO98" i="1"/>
  <c r="FO99" i="1"/>
  <c r="FO100" i="1"/>
  <c r="FO101" i="1"/>
  <c r="FO102" i="1"/>
  <c r="FO103" i="1"/>
  <c r="FO104" i="1"/>
  <c r="FO105" i="1"/>
  <c r="FO106" i="1"/>
  <c r="FO107" i="1"/>
  <c r="FO108" i="1"/>
  <c r="FO109" i="1"/>
  <c r="FO110" i="1"/>
  <c r="FO111" i="1"/>
  <c r="FO112" i="1"/>
  <c r="FO113" i="1"/>
  <c r="FO114" i="1"/>
  <c r="FO115" i="1"/>
  <c r="FO116" i="1"/>
  <c r="FO117" i="1"/>
  <c r="FO118" i="1"/>
  <c r="FO119" i="1"/>
  <c r="FO120" i="1"/>
  <c r="FO121" i="1"/>
  <c r="FO122" i="1"/>
  <c r="FO123" i="1"/>
  <c r="FO124" i="1"/>
  <c r="FO125" i="1"/>
  <c r="FO126" i="1"/>
  <c r="FO127" i="1"/>
  <c r="FO128" i="1"/>
  <c r="FO129" i="1"/>
  <c r="FO130" i="1"/>
  <c r="FO131" i="1"/>
  <c r="FO132" i="1"/>
  <c r="FO133" i="1"/>
  <c r="FO134" i="1"/>
  <c r="FO135" i="1"/>
  <c r="FO136" i="1"/>
  <c r="FO137" i="1"/>
  <c r="FO138" i="1"/>
  <c r="FO139" i="1"/>
  <c r="FO140" i="1"/>
  <c r="FO141" i="1"/>
  <c r="FO142" i="1"/>
  <c r="FO143" i="1"/>
  <c r="FO144" i="1"/>
  <c r="FO145" i="1"/>
  <c r="FO146" i="1"/>
  <c r="FO147" i="1"/>
  <c r="FO148" i="1"/>
  <c r="FO149" i="1"/>
  <c r="FO150" i="1"/>
  <c r="FO151" i="1"/>
  <c r="FO152" i="1"/>
  <c r="FO153" i="1"/>
  <c r="FO154" i="1"/>
  <c r="FO155" i="1"/>
  <c r="FO156" i="1"/>
  <c r="FO157" i="1"/>
  <c r="FO158" i="1"/>
  <c r="FO159" i="1"/>
  <c r="FO160" i="1"/>
  <c r="FO161" i="1"/>
  <c r="FO162" i="1"/>
  <c r="FO163" i="1"/>
  <c r="FO164" i="1"/>
  <c r="FO165" i="1"/>
  <c r="FO166" i="1"/>
  <c r="FO167" i="1"/>
  <c r="FO168" i="1"/>
  <c r="FO169" i="1"/>
  <c r="FO170" i="1"/>
  <c r="FO171" i="1"/>
  <c r="FO172" i="1"/>
  <c r="FN6" i="1"/>
  <c r="FN7" i="1"/>
  <c r="FN8" i="1"/>
  <c r="FN9" i="1"/>
  <c r="FN10" i="1"/>
  <c r="FN11" i="1"/>
  <c r="FN12" i="1"/>
  <c r="FN13" i="1"/>
  <c r="FN14" i="1"/>
  <c r="FN15" i="1"/>
  <c r="FN16" i="1"/>
  <c r="FN17" i="1"/>
  <c r="FN18" i="1"/>
  <c r="FN19" i="1"/>
  <c r="FN20" i="1"/>
  <c r="FN21" i="1"/>
  <c r="FN22" i="1"/>
  <c r="FN23" i="1"/>
  <c r="FN24" i="1"/>
  <c r="FN25" i="1"/>
  <c r="FN26" i="1"/>
  <c r="FN27" i="1"/>
  <c r="FN28" i="1"/>
  <c r="FN29" i="1"/>
  <c r="FN30" i="1"/>
  <c r="FN31" i="1"/>
  <c r="FN32" i="1"/>
  <c r="FN33" i="1"/>
  <c r="FN34" i="1"/>
  <c r="FN35" i="1"/>
  <c r="FN36" i="1"/>
  <c r="FN37" i="1"/>
  <c r="FN38" i="1"/>
  <c r="FN39" i="1"/>
  <c r="FN40" i="1"/>
  <c r="FN41" i="1"/>
  <c r="FN42" i="1"/>
  <c r="FN43" i="1"/>
  <c r="FN44" i="1"/>
  <c r="FN45" i="1"/>
  <c r="FN46" i="1"/>
  <c r="FN47" i="1"/>
  <c r="FN48" i="1"/>
  <c r="FN49" i="1"/>
  <c r="FN50" i="1"/>
  <c r="FN51" i="1"/>
  <c r="FN52" i="1"/>
  <c r="FN53" i="1"/>
  <c r="FN54" i="1"/>
  <c r="FN55" i="1"/>
  <c r="FN56" i="1"/>
  <c r="FN57" i="1"/>
  <c r="FN58" i="1"/>
  <c r="FN59" i="1"/>
  <c r="FN60" i="1"/>
  <c r="FN61" i="1"/>
  <c r="FN62" i="1"/>
  <c r="FN63" i="1"/>
  <c r="FN64" i="1"/>
  <c r="FN65" i="1"/>
  <c r="FN66" i="1"/>
  <c r="FN67" i="1"/>
  <c r="FN68" i="1"/>
  <c r="FN69" i="1"/>
  <c r="FN70" i="1"/>
  <c r="FN71" i="1"/>
  <c r="FN72" i="1"/>
  <c r="FN73" i="1"/>
  <c r="FN74" i="1"/>
  <c r="FN75" i="1"/>
  <c r="FN76" i="1"/>
  <c r="FN77" i="1"/>
  <c r="FN78" i="1"/>
  <c r="FN79" i="1"/>
  <c r="FN80" i="1"/>
  <c r="FN81" i="1"/>
  <c r="FN82" i="1"/>
  <c r="FN83" i="1"/>
  <c r="FN84" i="1"/>
  <c r="FN85" i="1"/>
  <c r="FN86" i="1"/>
  <c r="FN87" i="1"/>
  <c r="FN88" i="1"/>
  <c r="FN89" i="1"/>
  <c r="FN90" i="1"/>
  <c r="FN91" i="1"/>
  <c r="FN92" i="1"/>
  <c r="FN93" i="1"/>
  <c r="FN94" i="1"/>
  <c r="FN95" i="1"/>
  <c r="FN96" i="1"/>
  <c r="FN97" i="1"/>
  <c r="FN98" i="1"/>
  <c r="FN99" i="1"/>
  <c r="FN100" i="1"/>
  <c r="FN101" i="1"/>
  <c r="FN102" i="1"/>
  <c r="FN103" i="1"/>
  <c r="FN104" i="1"/>
  <c r="FN105" i="1"/>
  <c r="FN106" i="1"/>
  <c r="FN107" i="1"/>
  <c r="FN108" i="1"/>
  <c r="FN109" i="1"/>
  <c r="FN110" i="1"/>
  <c r="FN111" i="1"/>
  <c r="FN112" i="1"/>
  <c r="FN113" i="1"/>
  <c r="FN114" i="1"/>
  <c r="FN115" i="1"/>
  <c r="FN116" i="1"/>
  <c r="FN117" i="1"/>
  <c r="FN118" i="1"/>
  <c r="FN119" i="1"/>
  <c r="FN120" i="1"/>
  <c r="FN121" i="1"/>
  <c r="FN122" i="1"/>
  <c r="FN123" i="1"/>
  <c r="FN124" i="1"/>
  <c r="FN125" i="1"/>
  <c r="FN126" i="1"/>
  <c r="FN127" i="1"/>
  <c r="FN128" i="1"/>
  <c r="FN129" i="1"/>
  <c r="FN130" i="1"/>
  <c r="FN131" i="1"/>
  <c r="FN132" i="1"/>
  <c r="FN133" i="1"/>
  <c r="FN134" i="1"/>
  <c r="FN135" i="1"/>
  <c r="FN136" i="1"/>
  <c r="FN137" i="1"/>
  <c r="FN138" i="1"/>
  <c r="FN139" i="1"/>
  <c r="FN140" i="1"/>
  <c r="FN141" i="1"/>
  <c r="FN142" i="1"/>
  <c r="FN143" i="1"/>
  <c r="FN144" i="1"/>
  <c r="FN145" i="1"/>
  <c r="FN146" i="1"/>
  <c r="FN147" i="1"/>
  <c r="FN148" i="1"/>
  <c r="FN149" i="1"/>
  <c r="FN150" i="1"/>
  <c r="FN151" i="1"/>
  <c r="FN152" i="1"/>
  <c r="FN153" i="1"/>
  <c r="FN154" i="1"/>
  <c r="FN155" i="1"/>
  <c r="FN156" i="1"/>
  <c r="FN157" i="1"/>
  <c r="FN158" i="1"/>
  <c r="FN159" i="1"/>
  <c r="FN160" i="1"/>
  <c r="FN161" i="1"/>
  <c r="FN162" i="1"/>
  <c r="FN163" i="1"/>
  <c r="FN164" i="1"/>
  <c r="FN165" i="1"/>
  <c r="FN166" i="1"/>
  <c r="FN167" i="1"/>
  <c r="FN168" i="1"/>
  <c r="FN169" i="1"/>
  <c r="FN170" i="1"/>
  <c r="FN171" i="1"/>
  <c r="FN172" i="1"/>
  <c r="FM6" i="1"/>
  <c r="FM7" i="1"/>
  <c r="FM8" i="1"/>
  <c r="FM9" i="1"/>
  <c r="FM10" i="1"/>
  <c r="FM11" i="1"/>
  <c r="FM12" i="1"/>
  <c r="FM13" i="1"/>
  <c r="FM14" i="1"/>
  <c r="FM15" i="1"/>
  <c r="FM16" i="1"/>
  <c r="FM17" i="1"/>
  <c r="FM18" i="1"/>
  <c r="FM19" i="1"/>
  <c r="FM20" i="1"/>
  <c r="FM21" i="1"/>
  <c r="FM22" i="1"/>
  <c r="FM23" i="1"/>
  <c r="FM24" i="1"/>
  <c r="FM25" i="1"/>
  <c r="FM26" i="1"/>
  <c r="FM27" i="1"/>
  <c r="FM28" i="1"/>
  <c r="FM29" i="1"/>
  <c r="FM30" i="1"/>
  <c r="FM31" i="1"/>
  <c r="FM32" i="1"/>
  <c r="FM33" i="1"/>
  <c r="FM34" i="1"/>
  <c r="FM35" i="1"/>
  <c r="FM36" i="1"/>
  <c r="FM37" i="1"/>
  <c r="FM38" i="1"/>
  <c r="FM39" i="1"/>
  <c r="FM40" i="1"/>
  <c r="FM41" i="1"/>
  <c r="FM42" i="1"/>
  <c r="FM43" i="1"/>
  <c r="FM44" i="1"/>
  <c r="FM45" i="1"/>
  <c r="FM46" i="1"/>
  <c r="FM47" i="1"/>
  <c r="FM48" i="1"/>
  <c r="FM49" i="1"/>
  <c r="FM50" i="1"/>
  <c r="FM51" i="1"/>
  <c r="FM52" i="1"/>
  <c r="FM53" i="1"/>
  <c r="FM54" i="1"/>
  <c r="FM55" i="1"/>
  <c r="FM56" i="1"/>
  <c r="FM57" i="1"/>
  <c r="FM58" i="1"/>
  <c r="FM59" i="1"/>
  <c r="FM60" i="1"/>
  <c r="FM61" i="1"/>
  <c r="FM62" i="1"/>
  <c r="FM63" i="1"/>
  <c r="FM64" i="1"/>
  <c r="FM65" i="1"/>
  <c r="FM66" i="1"/>
  <c r="FM67" i="1"/>
  <c r="FM68" i="1"/>
  <c r="FM69" i="1"/>
  <c r="FM70" i="1"/>
  <c r="FM71" i="1"/>
  <c r="FM72" i="1"/>
  <c r="FM73" i="1"/>
  <c r="FM74" i="1"/>
  <c r="FM75" i="1"/>
  <c r="FM76" i="1"/>
  <c r="FM77" i="1"/>
  <c r="FM78" i="1"/>
  <c r="FM79" i="1"/>
  <c r="FM80" i="1"/>
  <c r="FM81" i="1"/>
  <c r="FM82" i="1"/>
  <c r="FM83" i="1"/>
  <c r="FM84" i="1"/>
  <c r="FM85" i="1"/>
  <c r="FM86" i="1"/>
  <c r="FM87" i="1"/>
  <c r="FM88" i="1"/>
  <c r="FM89" i="1"/>
  <c r="FM90" i="1"/>
  <c r="FM91" i="1"/>
  <c r="FM92" i="1"/>
  <c r="FM93" i="1"/>
  <c r="FM94" i="1"/>
  <c r="FM95" i="1"/>
  <c r="FM96" i="1"/>
  <c r="FM97" i="1"/>
  <c r="FM98" i="1"/>
  <c r="FM99" i="1"/>
  <c r="FM100" i="1"/>
  <c r="FM101" i="1"/>
  <c r="FM102" i="1"/>
  <c r="FM103" i="1"/>
  <c r="FM104" i="1"/>
  <c r="FM105" i="1"/>
  <c r="FM106" i="1"/>
  <c r="FM107" i="1"/>
  <c r="FM108" i="1"/>
  <c r="FM109" i="1"/>
  <c r="FM110" i="1"/>
  <c r="FM111" i="1"/>
  <c r="FM112" i="1"/>
  <c r="FM113" i="1"/>
  <c r="FM114" i="1"/>
  <c r="FM115" i="1"/>
  <c r="FM116" i="1"/>
  <c r="FM117" i="1"/>
  <c r="FM118" i="1"/>
  <c r="FM119" i="1"/>
  <c r="FM120" i="1"/>
  <c r="FM121" i="1"/>
  <c r="FM122" i="1"/>
  <c r="FM123" i="1"/>
  <c r="FM124" i="1"/>
  <c r="FM125" i="1"/>
  <c r="FM126" i="1"/>
  <c r="FM127" i="1"/>
  <c r="FM128" i="1"/>
  <c r="FM129" i="1"/>
  <c r="FM130" i="1"/>
  <c r="FM131" i="1"/>
  <c r="FM132" i="1"/>
  <c r="FM133" i="1"/>
  <c r="FM134" i="1"/>
  <c r="FM135" i="1"/>
  <c r="FM136" i="1"/>
  <c r="FM137" i="1"/>
  <c r="FM138" i="1"/>
  <c r="FM139" i="1"/>
  <c r="FM140" i="1"/>
  <c r="FM141" i="1"/>
  <c r="FM142" i="1"/>
  <c r="FM143" i="1"/>
  <c r="FM144" i="1"/>
  <c r="FM145" i="1"/>
  <c r="FM146" i="1"/>
  <c r="FM147" i="1"/>
  <c r="FM148" i="1"/>
  <c r="FM149" i="1"/>
  <c r="FM150" i="1"/>
  <c r="FM151" i="1"/>
  <c r="FM152" i="1"/>
  <c r="FM153" i="1"/>
  <c r="FM154" i="1"/>
  <c r="FM155" i="1"/>
  <c r="FM156" i="1"/>
  <c r="FM157" i="1"/>
  <c r="FM158" i="1"/>
  <c r="FM159" i="1"/>
  <c r="FM160" i="1"/>
  <c r="FM161" i="1"/>
  <c r="FM162" i="1"/>
  <c r="FM163" i="1"/>
  <c r="FM164" i="1"/>
  <c r="FM165" i="1"/>
  <c r="FM166" i="1"/>
  <c r="FM167" i="1"/>
  <c r="FM168" i="1"/>
  <c r="FM169" i="1"/>
  <c r="FM170" i="1"/>
  <c r="FM171" i="1"/>
  <c r="FM172" i="1"/>
  <c r="FL6" i="1"/>
  <c r="FL7" i="1"/>
  <c r="FL8" i="1"/>
  <c r="FL9" i="1"/>
  <c r="FL10" i="1"/>
  <c r="FL11" i="1"/>
  <c r="FL12" i="1"/>
  <c r="FL13" i="1"/>
  <c r="FL14" i="1"/>
  <c r="FL15" i="1"/>
  <c r="FL16" i="1"/>
  <c r="FL17" i="1"/>
  <c r="FL18" i="1"/>
  <c r="FL19" i="1"/>
  <c r="FL20" i="1"/>
  <c r="FL21" i="1"/>
  <c r="FL22" i="1"/>
  <c r="FL23" i="1"/>
  <c r="FL24" i="1"/>
  <c r="FL25" i="1"/>
  <c r="FL26" i="1"/>
  <c r="FL27" i="1"/>
  <c r="FL28" i="1"/>
  <c r="FL29" i="1"/>
  <c r="FL30" i="1"/>
  <c r="FL31" i="1"/>
  <c r="FL32" i="1"/>
  <c r="FL33" i="1"/>
  <c r="FL34" i="1"/>
  <c r="FL35" i="1"/>
  <c r="FL36" i="1"/>
  <c r="FL37" i="1"/>
  <c r="FL38" i="1"/>
  <c r="FL39" i="1"/>
  <c r="FL40" i="1"/>
  <c r="FL41" i="1"/>
  <c r="FL42" i="1"/>
  <c r="FL43" i="1"/>
  <c r="FL44" i="1"/>
  <c r="FL45" i="1"/>
  <c r="FL46" i="1"/>
  <c r="FL47" i="1"/>
  <c r="FL48" i="1"/>
  <c r="FL49" i="1"/>
  <c r="FL50" i="1"/>
  <c r="FL51" i="1"/>
  <c r="FL52" i="1"/>
  <c r="FL53" i="1"/>
  <c r="FL54" i="1"/>
  <c r="FL55" i="1"/>
  <c r="FL56" i="1"/>
  <c r="FL57" i="1"/>
  <c r="FL58" i="1"/>
  <c r="FL59" i="1"/>
  <c r="FL60" i="1"/>
  <c r="FL61" i="1"/>
  <c r="FL62" i="1"/>
  <c r="FL63" i="1"/>
  <c r="FL64" i="1"/>
  <c r="FL65" i="1"/>
  <c r="FL66" i="1"/>
  <c r="FL67" i="1"/>
  <c r="FL68" i="1"/>
  <c r="FL69" i="1"/>
  <c r="FL70" i="1"/>
  <c r="FL71" i="1"/>
  <c r="FL72" i="1"/>
  <c r="FL73" i="1"/>
  <c r="FL74" i="1"/>
  <c r="FL75" i="1"/>
  <c r="FL76" i="1"/>
  <c r="FL77" i="1"/>
  <c r="FL78" i="1"/>
  <c r="FL79" i="1"/>
  <c r="FL80" i="1"/>
  <c r="FL81" i="1"/>
  <c r="FL82" i="1"/>
  <c r="FL83" i="1"/>
  <c r="FL84" i="1"/>
  <c r="FL85" i="1"/>
  <c r="FL86" i="1"/>
  <c r="FL87" i="1"/>
  <c r="FL88" i="1"/>
  <c r="FL89" i="1"/>
  <c r="FL90" i="1"/>
  <c r="FL91" i="1"/>
  <c r="FL92" i="1"/>
  <c r="FL93" i="1"/>
  <c r="FL94" i="1"/>
  <c r="FL95" i="1"/>
  <c r="FL96" i="1"/>
  <c r="FL97" i="1"/>
  <c r="FL98" i="1"/>
  <c r="FL99" i="1"/>
  <c r="FL100" i="1"/>
  <c r="FL101" i="1"/>
  <c r="FL102" i="1"/>
  <c r="FL103" i="1"/>
  <c r="FL104" i="1"/>
  <c r="FL105" i="1"/>
  <c r="FL106" i="1"/>
  <c r="FL107" i="1"/>
  <c r="FL108" i="1"/>
  <c r="FL109" i="1"/>
  <c r="FL110" i="1"/>
  <c r="FL111" i="1"/>
  <c r="FL112" i="1"/>
  <c r="FL113" i="1"/>
  <c r="FL114" i="1"/>
  <c r="FL115" i="1"/>
  <c r="FL116" i="1"/>
  <c r="FL117" i="1"/>
  <c r="FL118" i="1"/>
  <c r="FL119" i="1"/>
  <c r="FL120" i="1"/>
  <c r="FL121" i="1"/>
  <c r="FL122" i="1"/>
  <c r="FL123" i="1"/>
  <c r="FL124" i="1"/>
  <c r="FL125" i="1"/>
  <c r="FL126" i="1"/>
  <c r="FL127" i="1"/>
  <c r="FL128" i="1"/>
  <c r="FL129" i="1"/>
  <c r="FL130" i="1"/>
  <c r="FL131" i="1"/>
  <c r="FL132" i="1"/>
  <c r="FL133" i="1"/>
  <c r="FL134" i="1"/>
  <c r="FL135" i="1"/>
  <c r="FL136" i="1"/>
  <c r="FL137" i="1"/>
  <c r="FL138" i="1"/>
  <c r="FL139" i="1"/>
  <c r="FL140" i="1"/>
  <c r="FL141" i="1"/>
  <c r="FL142" i="1"/>
  <c r="FL143" i="1"/>
  <c r="FL144" i="1"/>
  <c r="FL145" i="1"/>
  <c r="FL146" i="1"/>
  <c r="FL147" i="1"/>
  <c r="FL148" i="1"/>
  <c r="FL149" i="1"/>
  <c r="FL150" i="1"/>
  <c r="FL151" i="1"/>
  <c r="FL152" i="1"/>
  <c r="FL153" i="1"/>
  <c r="FL154" i="1"/>
  <c r="FL155" i="1"/>
  <c r="FL156" i="1"/>
  <c r="FL157" i="1"/>
  <c r="FL158" i="1"/>
  <c r="FL159" i="1"/>
  <c r="FL160" i="1"/>
  <c r="FL161" i="1"/>
  <c r="FL162" i="1"/>
  <c r="FL163" i="1"/>
  <c r="FL164" i="1"/>
  <c r="FL165" i="1"/>
  <c r="FL166" i="1"/>
  <c r="FL167" i="1"/>
  <c r="FL168" i="1"/>
  <c r="FL169" i="1"/>
  <c r="FL170" i="1"/>
  <c r="FL171" i="1"/>
  <c r="FL172" i="1"/>
  <c r="FK6" i="1"/>
  <c r="FK7" i="1"/>
  <c r="FK8" i="1"/>
  <c r="FK9" i="1"/>
  <c r="FK10" i="1"/>
  <c r="FK11" i="1"/>
  <c r="FK12" i="1"/>
  <c r="FK13" i="1"/>
  <c r="FK14" i="1"/>
  <c r="FK15" i="1"/>
  <c r="FK16" i="1"/>
  <c r="FK17" i="1"/>
  <c r="FK18" i="1"/>
  <c r="FK19" i="1"/>
  <c r="FK20" i="1"/>
  <c r="FK21" i="1"/>
  <c r="FK22" i="1"/>
  <c r="FK23" i="1"/>
  <c r="FK24" i="1"/>
  <c r="FK25" i="1"/>
  <c r="FK26" i="1"/>
  <c r="FK27" i="1"/>
  <c r="FK28" i="1"/>
  <c r="FK29" i="1"/>
  <c r="FK30" i="1"/>
  <c r="FK31" i="1"/>
  <c r="FK32" i="1"/>
  <c r="FK33" i="1"/>
  <c r="FK34" i="1"/>
  <c r="FK35" i="1"/>
  <c r="FK36" i="1"/>
  <c r="FK37" i="1"/>
  <c r="FK38" i="1"/>
  <c r="FK39" i="1"/>
  <c r="FK40" i="1"/>
  <c r="FK41" i="1"/>
  <c r="FK42" i="1"/>
  <c r="FK43" i="1"/>
  <c r="FK44" i="1"/>
  <c r="FK45" i="1"/>
  <c r="FK46" i="1"/>
  <c r="FK47" i="1"/>
  <c r="FK48" i="1"/>
  <c r="FK49" i="1"/>
  <c r="FK50" i="1"/>
  <c r="FK51" i="1"/>
  <c r="FK52" i="1"/>
  <c r="FK53" i="1"/>
  <c r="FK54" i="1"/>
  <c r="FK55" i="1"/>
  <c r="FK56" i="1"/>
  <c r="FK57" i="1"/>
  <c r="FK58" i="1"/>
  <c r="FK59" i="1"/>
  <c r="FK60" i="1"/>
  <c r="FK61" i="1"/>
  <c r="FK62" i="1"/>
  <c r="FK63" i="1"/>
  <c r="FK64" i="1"/>
  <c r="FK65" i="1"/>
  <c r="FK66" i="1"/>
  <c r="FK67" i="1"/>
  <c r="FK68" i="1"/>
  <c r="FK69" i="1"/>
  <c r="FK70" i="1"/>
  <c r="FK71" i="1"/>
  <c r="FK72" i="1"/>
  <c r="FK73" i="1"/>
  <c r="FK74" i="1"/>
  <c r="FK75" i="1"/>
  <c r="FK76" i="1"/>
  <c r="FK77" i="1"/>
  <c r="FK78" i="1"/>
  <c r="FK79" i="1"/>
  <c r="FK80" i="1"/>
  <c r="FK81" i="1"/>
  <c r="FK82" i="1"/>
  <c r="FK83" i="1"/>
  <c r="FK84" i="1"/>
  <c r="FK85" i="1"/>
  <c r="FK86" i="1"/>
  <c r="FK87" i="1"/>
  <c r="FK88" i="1"/>
  <c r="FK89" i="1"/>
  <c r="FK90" i="1"/>
  <c r="FK91" i="1"/>
  <c r="FK92" i="1"/>
  <c r="FK93" i="1"/>
  <c r="FK94" i="1"/>
  <c r="FK95" i="1"/>
  <c r="FK96" i="1"/>
  <c r="FK97" i="1"/>
  <c r="FK98" i="1"/>
  <c r="FK99" i="1"/>
  <c r="FK100" i="1"/>
  <c r="FK101" i="1"/>
  <c r="FK102" i="1"/>
  <c r="FK103" i="1"/>
  <c r="FK104" i="1"/>
  <c r="FK105" i="1"/>
  <c r="FK106" i="1"/>
  <c r="FK107" i="1"/>
  <c r="FK108" i="1"/>
  <c r="FK109" i="1"/>
  <c r="FK110" i="1"/>
  <c r="FK111" i="1"/>
  <c r="FK112" i="1"/>
  <c r="FK113" i="1"/>
  <c r="FK114" i="1"/>
  <c r="FK115" i="1"/>
  <c r="FK116" i="1"/>
  <c r="FK117" i="1"/>
  <c r="FK118" i="1"/>
  <c r="FK119" i="1"/>
  <c r="FK120" i="1"/>
  <c r="FK121" i="1"/>
  <c r="FK122" i="1"/>
  <c r="FK123" i="1"/>
  <c r="FK124" i="1"/>
  <c r="FK125" i="1"/>
  <c r="FK126" i="1"/>
  <c r="FK127" i="1"/>
  <c r="FK128" i="1"/>
  <c r="FK129" i="1"/>
  <c r="FK130" i="1"/>
  <c r="FK131" i="1"/>
  <c r="FK132" i="1"/>
  <c r="FK133" i="1"/>
  <c r="FK134" i="1"/>
  <c r="FK135" i="1"/>
  <c r="FK136" i="1"/>
  <c r="FK137" i="1"/>
  <c r="FK138" i="1"/>
  <c r="FK139" i="1"/>
  <c r="FK140" i="1"/>
  <c r="FK141" i="1"/>
  <c r="FK142" i="1"/>
  <c r="FK143" i="1"/>
  <c r="FK144" i="1"/>
  <c r="FK145" i="1"/>
  <c r="FK146" i="1"/>
  <c r="FK147" i="1"/>
  <c r="FK148" i="1"/>
  <c r="FK149" i="1"/>
  <c r="FK150" i="1"/>
  <c r="FK151" i="1"/>
  <c r="FK152" i="1"/>
  <c r="FK153" i="1"/>
  <c r="FK154" i="1"/>
  <c r="FK155" i="1"/>
  <c r="FK156" i="1"/>
  <c r="FK157" i="1"/>
  <c r="FK158" i="1"/>
  <c r="FK159" i="1"/>
  <c r="FK160" i="1"/>
  <c r="FK161" i="1"/>
  <c r="FK162" i="1"/>
  <c r="FK163" i="1"/>
  <c r="FK164" i="1"/>
  <c r="FK165" i="1"/>
  <c r="FK166" i="1"/>
  <c r="FK167" i="1"/>
  <c r="FK168" i="1"/>
  <c r="FK169" i="1"/>
  <c r="FK170" i="1"/>
  <c r="FK171" i="1"/>
  <c r="FK172" i="1"/>
  <c r="FJ6" i="1"/>
  <c r="FJ7" i="1"/>
  <c r="FJ8" i="1"/>
  <c r="FJ9" i="1"/>
  <c r="FJ10" i="1"/>
  <c r="FJ11" i="1"/>
  <c r="FJ12" i="1"/>
  <c r="FJ13" i="1"/>
  <c r="FJ14" i="1"/>
  <c r="FJ15" i="1"/>
  <c r="FJ16" i="1"/>
  <c r="FJ17" i="1"/>
  <c r="FJ18" i="1"/>
  <c r="FJ19" i="1"/>
  <c r="FJ20" i="1"/>
  <c r="FJ21" i="1"/>
  <c r="FJ22" i="1"/>
  <c r="FJ23" i="1"/>
  <c r="FJ24" i="1"/>
  <c r="FJ25" i="1"/>
  <c r="FJ26" i="1"/>
  <c r="FJ27" i="1"/>
  <c r="FJ28" i="1"/>
  <c r="FJ29" i="1"/>
  <c r="FJ30" i="1"/>
  <c r="FJ31" i="1"/>
  <c r="FJ32" i="1"/>
  <c r="FJ33" i="1"/>
  <c r="FJ34" i="1"/>
  <c r="FJ35" i="1"/>
  <c r="FJ36" i="1"/>
  <c r="FJ37" i="1"/>
  <c r="FJ38" i="1"/>
  <c r="FJ39" i="1"/>
  <c r="FJ40" i="1"/>
  <c r="FJ41" i="1"/>
  <c r="FJ42" i="1"/>
  <c r="FJ43" i="1"/>
  <c r="FJ44" i="1"/>
  <c r="FJ45" i="1"/>
  <c r="FJ46" i="1"/>
  <c r="FJ47" i="1"/>
  <c r="FJ48" i="1"/>
  <c r="FJ49" i="1"/>
  <c r="FJ50" i="1"/>
  <c r="FJ51" i="1"/>
  <c r="FJ52" i="1"/>
  <c r="FJ53" i="1"/>
  <c r="FJ54" i="1"/>
  <c r="FJ55" i="1"/>
  <c r="FJ56" i="1"/>
  <c r="FJ57" i="1"/>
  <c r="FJ58" i="1"/>
  <c r="FJ59" i="1"/>
  <c r="FJ60" i="1"/>
  <c r="FJ61" i="1"/>
  <c r="FJ62" i="1"/>
  <c r="FJ63" i="1"/>
  <c r="FJ64" i="1"/>
  <c r="FJ65" i="1"/>
  <c r="FJ66" i="1"/>
  <c r="FJ67" i="1"/>
  <c r="FJ68" i="1"/>
  <c r="FJ69" i="1"/>
  <c r="FJ70" i="1"/>
  <c r="FJ71" i="1"/>
  <c r="FJ72" i="1"/>
  <c r="FJ73" i="1"/>
  <c r="FJ74" i="1"/>
  <c r="FJ75" i="1"/>
  <c r="FJ76" i="1"/>
  <c r="FJ77" i="1"/>
  <c r="FJ78" i="1"/>
  <c r="FJ79" i="1"/>
  <c r="FJ80" i="1"/>
  <c r="FJ81" i="1"/>
  <c r="FJ82" i="1"/>
  <c r="FJ83" i="1"/>
  <c r="FJ84" i="1"/>
  <c r="FJ85" i="1"/>
  <c r="FJ86" i="1"/>
  <c r="FJ87" i="1"/>
  <c r="FJ88" i="1"/>
  <c r="FJ89" i="1"/>
  <c r="FJ90" i="1"/>
  <c r="FJ91" i="1"/>
  <c r="FJ92" i="1"/>
  <c r="FJ93" i="1"/>
  <c r="FJ94" i="1"/>
  <c r="FJ95" i="1"/>
  <c r="FJ96" i="1"/>
  <c r="FJ97" i="1"/>
  <c r="FJ98" i="1"/>
  <c r="FJ99" i="1"/>
  <c r="FJ100" i="1"/>
  <c r="FJ101" i="1"/>
  <c r="FJ102" i="1"/>
  <c r="FJ103" i="1"/>
  <c r="FJ104" i="1"/>
  <c r="FJ105" i="1"/>
  <c r="FJ106" i="1"/>
  <c r="FJ107" i="1"/>
  <c r="FJ108" i="1"/>
  <c r="FJ109" i="1"/>
  <c r="FJ110" i="1"/>
  <c r="FJ111" i="1"/>
  <c r="FJ112" i="1"/>
  <c r="FJ113" i="1"/>
  <c r="FJ114" i="1"/>
  <c r="FJ115" i="1"/>
  <c r="FJ116" i="1"/>
  <c r="FJ117" i="1"/>
  <c r="FJ118" i="1"/>
  <c r="FJ119" i="1"/>
  <c r="FJ120" i="1"/>
  <c r="FJ121" i="1"/>
  <c r="FJ122" i="1"/>
  <c r="FJ123" i="1"/>
  <c r="FJ124" i="1"/>
  <c r="FJ125" i="1"/>
  <c r="FJ126" i="1"/>
  <c r="FJ127" i="1"/>
  <c r="FJ128" i="1"/>
  <c r="FJ129" i="1"/>
  <c r="FJ130" i="1"/>
  <c r="FJ131" i="1"/>
  <c r="FJ132" i="1"/>
  <c r="FJ133" i="1"/>
  <c r="FJ134" i="1"/>
  <c r="FJ135" i="1"/>
  <c r="FJ136" i="1"/>
  <c r="FJ137" i="1"/>
  <c r="FJ138" i="1"/>
  <c r="FJ139" i="1"/>
  <c r="FJ140" i="1"/>
  <c r="FJ141" i="1"/>
  <c r="FJ142" i="1"/>
  <c r="FJ143" i="1"/>
  <c r="FJ144" i="1"/>
  <c r="FJ145" i="1"/>
  <c r="FJ146" i="1"/>
  <c r="FJ147" i="1"/>
  <c r="FJ148" i="1"/>
  <c r="FJ149" i="1"/>
  <c r="FJ150" i="1"/>
  <c r="FJ151" i="1"/>
  <c r="FJ152" i="1"/>
  <c r="FJ153" i="1"/>
  <c r="FJ154" i="1"/>
  <c r="FJ155" i="1"/>
  <c r="FJ156" i="1"/>
  <c r="FJ157" i="1"/>
  <c r="FJ158" i="1"/>
  <c r="FJ159" i="1"/>
  <c r="FJ160" i="1"/>
  <c r="FJ161" i="1"/>
  <c r="FJ162" i="1"/>
  <c r="FJ163" i="1"/>
  <c r="FJ164" i="1"/>
  <c r="FJ165" i="1"/>
  <c r="FJ166" i="1"/>
  <c r="FJ167" i="1"/>
  <c r="FJ168" i="1"/>
  <c r="FJ169" i="1"/>
  <c r="FJ170" i="1"/>
  <c r="FJ171" i="1"/>
  <c r="FJ172" i="1"/>
  <c r="FI6" i="1"/>
  <c r="FI7" i="1"/>
  <c r="FI8" i="1"/>
  <c r="FI9" i="1"/>
  <c r="FI10" i="1"/>
  <c r="FI11" i="1"/>
  <c r="FI12" i="1"/>
  <c r="FI13" i="1"/>
  <c r="FI14" i="1"/>
  <c r="FI15" i="1"/>
  <c r="FI16" i="1"/>
  <c r="FI17" i="1"/>
  <c r="FI18" i="1"/>
  <c r="FI19" i="1"/>
  <c r="FI20" i="1"/>
  <c r="FI21" i="1"/>
  <c r="FI22" i="1"/>
  <c r="FI23" i="1"/>
  <c r="FI24" i="1"/>
  <c r="FI25" i="1"/>
  <c r="FI26" i="1"/>
  <c r="FI27" i="1"/>
  <c r="FI28" i="1"/>
  <c r="FI29" i="1"/>
  <c r="FI30" i="1"/>
  <c r="FI31" i="1"/>
  <c r="FI32" i="1"/>
  <c r="FI33" i="1"/>
  <c r="FI34" i="1"/>
  <c r="FI35" i="1"/>
  <c r="FI36" i="1"/>
  <c r="FI37" i="1"/>
  <c r="FI38" i="1"/>
  <c r="FI39" i="1"/>
  <c r="FI40" i="1"/>
  <c r="FI41" i="1"/>
  <c r="FI42" i="1"/>
  <c r="FI43" i="1"/>
  <c r="FI44" i="1"/>
  <c r="FI45" i="1"/>
  <c r="FI46" i="1"/>
  <c r="FI47" i="1"/>
  <c r="FI48" i="1"/>
  <c r="FI49" i="1"/>
  <c r="FI50" i="1"/>
  <c r="FI51" i="1"/>
  <c r="FI52" i="1"/>
  <c r="FI53" i="1"/>
  <c r="FI54" i="1"/>
  <c r="FI55" i="1"/>
  <c r="FI56" i="1"/>
  <c r="FI57" i="1"/>
  <c r="FI58" i="1"/>
  <c r="FI59" i="1"/>
  <c r="FI60" i="1"/>
  <c r="FI61" i="1"/>
  <c r="FI62" i="1"/>
  <c r="FI63" i="1"/>
  <c r="FI64" i="1"/>
  <c r="FI65" i="1"/>
  <c r="FI66" i="1"/>
  <c r="FI67" i="1"/>
  <c r="FI68" i="1"/>
  <c r="FI69" i="1"/>
  <c r="FI70" i="1"/>
  <c r="FI71" i="1"/>
  <c r="FI72" i="1"/>
  <c r="FI73" i="1"/>
  <c r="FI74" i="1"/>
  <c r="FI75" i="1"/>
  <c r="FI76" i="1"/>
  <c r="FI77" i="1"/>
  <c r="FI78" i="1"/>
  <c r="FI79" i="1"/>
  <c r="FI80" i="1"/>
  <c r="FI81" i="1"/>
  <c r="FI82" i="1"/>
  <c r="FI83" i="1"/>
  <c r="FI84" i="1"/>
  <c r="FI85" i="1"/>
  <c r="FI86" i="1"/>
  <c r="FI87" i="1"/>
  <c r="FI88" i="1"/>
  <c r="FI89" i="1"/>
  <c r="FI90" i="1"/>
  <c r="FI91" i="1"/>
  <c r="FI92" i="1"/>
  <c r="FI93" i="1"/>
  <c r="FI94" i="1"/>
  <c r="FI95" i="1"/>
  <c r="FI96" i="1"/>
  <c r="FI97" i="1"/>
  <c r="FI98" i="1"/>
  <c r="FI99" i="1"/>
  <c r="FI100" i="1"/>
  <c r="FI101" i="1"/>
  <c r="FI102" i="1"/>
  <c r="FI103" i="1"/>
  <c r="FI104" i="1"/>
  <c r="FI105" i="1"/>
  <c r="FI106" i="1"/>
  <c r="FI107" i="1"/>
  <c r="FI108" i="1"/>
  <c r="FI109" i="1"/>
  <c r="FI110" i="1"/>
  <c r="FI111" i="1"/>
  <c r="FI112" i="1"/>
  <c r="FI113" i="1"/>
  <c r="FI114" i="1"/>
  <c r="FI115" i="1"/>
  <c r="FI116" i="1"/>
  <c r="FI117" i="1"/>
  <c r="FI118" i="1"/>
  <c r="FI119" i="1"/>
  <c r="FI120" i="1"/>
  <c r="FI121" i="1"/>
  <c r="FI122" i="1"/>
  <c r="FI123" i="1"/>
  <c r="FI124" i="1"/>
  <c r="FI125" i="1"/>
  <c r="FI126" i="1"/>
  <c r="FI127" i="1"/>
  <c r="FI128" i="1"/>
  <c r="FI129" i="1"/>
  <c r="FI130" i="1"/>
  <c r="FI131" i="1"/>
  <c r="FI132" i="1"/>
  <c r="FI133" i="1"/>
  <c r="FI134" i="1"/>
  <c r="FI135" i="1"/>
  <c r="FI136" i="1"/>
  <c r="FI137" i="1"/>
  <c r="FI138" i="1"/>
  <c r="FI139" i="1"/>
  <c r="FI140" i="1"/>
  <c r="FI141" i="1"/>
  <c r="FI142" i="1"/>
  <c r="FI143" i="1"/>
  <c r="FI144" i="1"/>
  <c r="FI145" i="1"/>
  <c r="FI146" i="1"/>
  <c r="FI147" i="1"/>
  <c r="FI148" i="1"/>
  <c r="FI149" i="1"/>
  <c r="FI150" i="1"/>
  <c r="FI151" i="1"/>
  <c r="FI152" i="1"/>
  <c r="FI153" i="1"/>
  <c r="FI154" i="1"/>
  <c r="FI155" i="1"/>
  <c r="FI156" i="1"/>
  <c r="FI157" i="1"/>
  <c r="FI158" i="1"/>
  <c r="FI159" i="1"/>
  <c r="FI160" i="1"/>
  <c r="FI161" i="1"/>
  <c r="FI162" i="1"/>
  <c r="FI163" i="1"/>
  <c r="FI164" i="1"/>
  <c r="FI165" i="1"/>
  <c r="FI166" i="1"/>
  <c r="FI167" i="1"/>
  <c r="FI168" i="1"/>
  <c r="FI169" i="1"/>
  <c r="FI170" i="1"/>
  <c r="FI171" i="1"/>
  <c r="FI172" i="1"/>
  <c r="FH6" i="1"/>
  <c r="FH7" i="1"/>
  <c r="FH8" i="1"/>
  <c r="FH9" i="1"/>
  <c r="FH10" i="1"/>
  <c r="FH11" i="1"/>
  <c r="FH12" i="1"/>
  <c r="FH13" i="1"/>
  <c r="FH14" i="1"/>
  <c r="FH15" i="1"/>
  <c r="FH16" i="1"/>
  <c r="FH17" i="1"/>
  <c r="FH18" i="1"/>
  <c r="FH19" i="1"/>
  <c r="FH20" i="1"/>
  <c r="FH21" i="1"/>
  <c r="FH22" i="1"/>
  <c r="FH23" i="1"/>
  <c r="FH24" i="1"/>
  <c r="FH25" i="1"/>
  <c r="FH26" i="1"/>
  <c r="FH27" i="1"/>
  <c r="FH28" i="1"/>
  <c r="FH29" i="1"/>
  <c r="FH30" i="1"/>
  <c r="FH31" i="1"/>
  <c r="FH32" i="1"/>
  <c r="FH33" i="1"/>
  <c r="FH34" i="1"/>
  <c r="FH35" i="1"/>
  <c r="FH36" i="1"/>
  <c r="FH37" i="1"/>
  <c r="FH38" i="1"/>
  <c r="FH39" i="1"/>
  <c r="FH40" i="1"/>
  <c r="FH41" i="1"/>
  <c r="FH42" i="1"/>
  <c r="FH43" i="1"/>
  <c r="FH44" i="1"/>
  <c r="FH45" i="1"/>
  <c r="FH46" i="1"/>
  <c r="FH47" i="1"/>
  <c r="FH48" i="1"/>
  <c r="FH49" i="1"/>
  <c r="FH50" i="1"/>
  <c r="FH51" i="1"/>
  <c r="FH52" i="1"/>
  <c r="FH53" i="1"/>
  <c r="FH54" i="1"/>
  <c r="FH55" i="1"/>
  <c r="FH56" i="1"/>
  <c r="FH57" i="1"/>
  <c r="FH58" i="1"/>
  <c r="FH59" i="1"/>
  <c r="FH60" i="1"/>
  <c r="FH61" i="1"/>
  <c r="FH62" i="1"/>
  <c r="FH63" i="1"/>
  <c r="FH64" i="1"/>
  <c r="FH65" i="1"/>
  <c r="FH66" i="1"/>
  <c r="FH67" i="1"/>
  <c r="FH68" i="1"/>
  <c r="FH69" i="1"/>
  <c r="FH70" i="1"/>
  <c r="FH71" i="1"/>
  <c r="FH72" i="1"/>
  <c r="FH73" i="1"/>
  <c r="FH74" i="1"/>
  <c r="FH75" i="1"/>
  <c r="FH76" i="1"/>
  <c r="FH77" i="1"/>
  <c r="FH78" i="1"/>
  <c r="FH79" i="1"/>
  <c r="FH80" i="1"/>
  <c r="FH81" i="1"/>
  <c r="FH82" i="1"/>
  <c r="FH83" i="1"/>
  <c r="FH84" i="1"/>
  <c r="FH85" i="1"/>
  <c r="FH86" i="1"/>
  <c r="FH87" i="1"/>
  <c r="FH88" i="1"/>
  <c r="FH89" i="1"/>
  <c r="FH90" i="1"/>
  <c r="FH91" i="1"/>
  <c r="FH92" i="1"/>
  <c r="FH93" i="1"/>
  <c r="FH94" i="1"/>
  <c r="FH95" i="1"/>
  <c r="FH96" i="1"/>
  <c r="FH97" i="1"/>
  <c r="FH98" i="1"/>
  <c r="FH99" i="1"/>
  <c r="FH100" i="1"/>
  <c r="FH101" i="1"/>
  <c r="FH102" i="1"/>
  <c r="FH103" i="1"/>
  <c r="FH104" i="1"/>
  <c r="FH105" i="1"/>
  <c r="FH106" i="1"/>
  <c r="FH107" i="1"/>
  <c r="FH108" i="1"/>
  <c r="FH109" i="1"/>
  <c r="FH110" i="1"/>
  <c r="FH111" i="1"/>
  <c r="FH112" i="1"/>
  <c r="FH113" i="1"/>
  <c r="FH114" i="1"/>
  <c r="FH115" i="1"/>
  <c r="FH116" i="1"/>
  <c r="FH117" i="1"/>
  <c r="FH118" i="1"/>
  <c r="FH119" i="1"/>
  <c r="FH120" i="1"/>
  <c r="FH121" i="1"/>
  <c r="FH122" i="1"/>
  <c r="FH123" i="1"/>
  <c r="FH124" i="1"/>
  <c r="FH125" i="1"/>
  <c r="FH126" i="1"/>
  <c r="FH127" i="1"/>
  <c r="FH128" i="1"/>
  <c r="FH129" i="1"/>
  <c r="FH130" i="1"/>
  <c r="FH131" i="1"/>
  <c r="FH132" i="1"/>
  <c r="FH133" i="1"/>
  <c r="FH134" i="1"/>
  <c r="FH135" i="1"/>
  <c r="FH136" i="1"/>
  <c r="FH137" i="1"/>
  <c r="FH138" i="1"/>
  <c r="FH139" i="1"/>
  <c r="FH140" i="1"/>
  <c r="FH141" i="1"/>
  <c r="FH142" i="1"/>
  <c r="FH143" i="1"/>
  <c r="FH144" i="1"/>
  <c r="FH145" i="1"/>
  <c r="FH146" i="1"/>
  <c r="FH147" i="1"/>
  <c r="FH148" i="1"/>
  <c r="FH149" i="1"/>
  <c r="FH150" i="1"/>
  <c r="FH151" i="1"/>
  <c r="FH152" i="1"/>
  <c r="FH153" i="1"/>
  <c r="FH154" i="1"/>
  <c r="FH155" i="1"/>
  <c r="FH156" i="1"/>
  <c r="FH157" i="1"/>
  <c r="FH158" i="1"/>
  <c r="FH159" i="1"/>
  <c r="FH160" i="1"/>
  <c r="FH161" i="1"/>
  <c r="FH162" i="1"/>
  <c r="FH163" i="1"/>
  <c r="FH164" i="1"/>
  <c r="FH165" i="1"/>
  <c r="FH166" i="1"/>
  <c r="FH167" i="1"/>
  <c r="FH168" i="1"/>
  <c r="FH169" i="1"/>
  <c r="FH170" i="1"/>
  <c r="FH171" i="1"/>
  <c r="FH172" i="1"/>
  <c r="FG6" i="1"/>
  <c r="FG7" i="1"/>
  <c r="FG8" i="1"/>
  <c r="FG9" i="1"/>
  <c r="FG10" i="1"/>
  <c r="FG11" i="1"/>
  <c r="FG12" i="1"/>
  <c r="FG13" i="1"/>
  <c r="FG14" i="1"/>
  <c r="FG15" i="1"/>
  <c r="FG16" i="1"/>
  <c r="FG17" i="1"/>
  <c r="FG18" i="1"/>
  <c r="FG19" i="1"/>
  <c r="FG20" i="1"/>
  <c r="FG21" i="1"/>
  <c r="FG22" i="1"/>
  <c r="FG23" i="1"/>
  <c r="FG24" i="1"/>
  <c r="FG25" i="1"/>
  <c r="FG26" i="1"/>
  <c r="FG27" i="1"/>
  <c r="FG28" i="1"/>
  <c r="FG29" i="1"/>
  <c r="FG30" i="1"/>
  <c r="FG31" i="1"/>
  <c r="FG32" i="1"/>
  <c r="FG33" i="1"/>
  <c r="FG34" i="1"/>
  <c r="FG35" i="1"/>
  <c r="FG36" i="1"/>
  <c r="FG37" i="1"/>
  <c r="FG38" i="1"/>
  <c r="FG39" i="1"/>
  <c r="FG40" i="1"/>
  <c r="FG41" i="1"/>
  <c r="FG42" i="1"/>
  <c r="FG43" i="1"/>
  <c r="FG44" i="1"/>
  <c r="FG45" i="1"/>
  <c r="FG46" i="1"/>
  <c r="FG47" i="1"/>
  <c r="FG48" i="1"/>
  <c r="FG49" i="1"/>
  <c r="FG50" i="1"/>
  <c r="FG51" i="1"/>
  <c r="FG52" i="1"/>
  <c r="FG53" i="1"/>
  <c r="FG54" i="1"/>
  <c r="FG55" i="1"/>
  <c r="FG56" i="1"/>
  <c r="FG57" i="1"/>
  <c r="FG58" i="1"/>
  <c r="FG59" i="1"/>
  <c r="FG60" i="1"/>
  <c r="FG61" i="1"/>
  <c r="FG62" i="1"/>
  <c r="FG63" i="1"/>
  <c r="FG64" i="1"/>
  <c r="FG65" i="1"/>
  <c r="FG66" i="1"/>
  <c r="FG67" i="1"/>
  <c r="FG68" i="1"/>
  <c r="FG69" i="1"/>
  <c r="FG70" i="1"/>
  <c r="FG71" i="1"/>
  <c r="FG72" i="1"/>
  <c r="FG73" i="1"/>
  <c r="FG74" i="1"/>
  <c r="FG75" i="1"/>
  <c r="FG76" i="1"/>
  <c r="FG77" i="1"/>
  <c r="FG78" i="1"/>
  <c r="FG79" i="1"/>
  <c r="FG80" i="1"/>
  <c r="FG81" i="1"/>
  <c r="FG82" i="1"/>
  <c r="FG83" i="1"/>
  <c r="FG84" i="1"/>
  <c r="FG85" i="1"/>
  <c r="FG86" i="1"/>
  <c r="FG87" i="1"/>
  <c r="FG88" i="1"/>
  <c r="FG89" i="1"/>
  <c r="FG90" i="1"/>
  <c r="FG91" i="1"/>
  <c r="FG92" i="1"/>
  <c r="FG93" i="1"/>
  <c r="FG94" i="1"/>
  <c r="FG95" i="1"/>
  <c r="FG96" i="1"/>
  <c r="FG97" i="1"/>
  <c r="FG98" i="1"/>
  <c r="FG99" i="1"/>
  <c r="FG100" i="1"/>
  <c r="FG101" i="1"/>
  <c r="FG102" i="1"/>
  <c r="FG103" i="1"/>
  <c r="FG104" i="1"/>
  <c r="FG105" i="1"/>
  <c r="FG106" i="1"/>
  <c r="FG107" i="1"/>
  <c r="FG108" i="1"/>
  <c r="FG109" i="1"/>
  <c r="FG110" i="1"/>
  <c r="FG111" i="1"/>
  <c r="FG112" i="1"/>
  <c r="FG113" i="1"/>
  <c r="FG114" i="1"/>
  <c r="FG115" i="1"/>
  <c r="FG116" i="1"/>
  <c r="FG117" i="1"/>
  <c r="FG118" i="1"/>
  <c r="FG119" i="1"/>
  <c r="FG120" i="1"/>
  <c r="FG121" i="1"/>
  <c r="FG122" i="1"/>
  <c r="FG123" i="1"/>
  <c r="FG124" i="1"/>
  <c r="FG125" i="1"/>
  <c r="FG126" i="1"/>
  <c r="FG127" i="1"/>
  <c r="FG128" i="1"/>
  <c r="FG129" i="1"/>
  <c r="FG130" i="1"/>
  <c r="FG131" i="1"/>
  <c r="FG132" i="1"/>
  <c r="FG133" i="1"/>
  <c r="FG134" i="1"/>
  <c r="FG135" i="1"/>
  <c r="FG136" i="1"/>
  <c r="FG137" i="1"/>
  <c r="FG138" i="1"/>
  <c r="FG139" i="1"/>
  <c r="FG140" i="1"/>
  <c r="FG141" i="1"/>
  <c r="FG142" i="1"/>
  <c r="FG143" i="1"/>
  <c r="FG144" i="1"/>
  <c r="FG145" i="1"/>
  <c r="FG146" i="1"/>
  <c r="FG147" i="1"/>
  <c r="FG148" i="1"/>
  <c r="FG149" i="1"/>
  <c r="FG150" i="1"/>
  <c r="FG151" i="1"/>
  <c r="FG152" i="1"/>
  <c r="FG153" i="1"/>
  <c r="FG154" i="1"/>
  <c r="FG155" i="1"/>
  <c r="FG156" i="1"/>
  <c r="FG157" i="1"/>
  <c r="FG158" i="1"/>
  <c r="FG159" i="1"/>
  <c r="FG160" i="1"/>
  <c r="FG161" i="1"/>
  <c r="FG162" i="1"/>
  <c r="FG163" i="1"/>
  <c r="FG164" i="1"/>
  <c r="FG165" i="1"/>
  <c r="FG166" i="1"/>
  <c r="FG167" i="1"/>
  <c r="FG168" i="1"/>
  <c r="FG169" i="1"/>
  <c r="FG170" i="1"/>
  <c r="FG171" i="1"/>
  <c r="FG172" i="1"/>
  <c r="FF6" i="1"/>
  <c r="FF7" i="1"/>
  <c r="FF8" i="1"/>
  <c r="FF9" i="1"/>
  <c r="FF10" i="1"/>
  <c r="FF11" i="1"/>
  <c r="FF12" i="1"/>
  <c r="FF13" i="1"/>
  <c r="FF14" i="1"/>
  <c r="FF15" i="1"/>
  <c r="FF16" i="1"/>
  <c r="FF17" i="1"/>
  <c r="FF18" i="1"/>
  <c r="FF19" i="1"/>
  <c r="FF20" i="1"/>
  <c r="FF21" i="1"/>
  <c r="FF22" i="1"/>
  <c r="FF23" i="1"/>
  <c r="FF24" i="1"/>
  <c r="FF25" i="1"/>
  <c r="FF26" i="1"/>
  <c r="FF27" i="1"/>
  <c r="FF28" i="1"/>
  <c r="FF29" i="1"/>
  <c r="FF30" i="1"/>
  <c r="FF31" i="1"/>
  <c r="FF32" i="1"/>
  <c r="FF33" i="1"/>
  <c r="FF34" i="1"/>
  <c r="FF35" i="1"/>
  <c r="FF36" i="1"/>
  <c r="FF37" i="1"/>
  <c r="FF38" i="1"/>
  <c r="FF39" i="1"/>
  <c r="FF40" i="1"/>
  <c r="FF41" i="1"/>
  <c r="FF42" i="1"/>
  <c r="FF43" i="1"/>
  <c r="FF44" i="1"/>
  <c r="FF45" i="1"/>
  <c r="FF46" i="1"/>
  <c r="FF47" i="1"/>
  <c r="FF48" i="1"/>
  <c r="FF49" i="1"/>
  <c r="FF50" i="1"/>
  <c r="FF51" i="1"/>
  <c r="FF52" i="1"/>
  <c r="FF53" i="1"/>
  <c r="FF54" i="1"/>
  <c r="FF55" i="1"/>
  <c r="FF56" i="1"/>
  <c r="FF57" i="1"/>
  <c r="FF58" i="1"/>
  <c r="FF59" i="1"/>
  <c r="FF60" i="1"/>
  <c r="FF61" i="1"/>
  <c r="FF62" i="1"/>
  <c r="FF63" i="1"/>
  <c r="FF64" i="1"/>
  <c r="FF65" i="1"/>
  <c r="FF66" i="1"/>
  <c r="FF67" i="1"/>
  <c r="FF68" i="1"/>
  <c r="FF69" i="1"/>
  <c r="FF70" i="1"/>
  <c r="FF71" i="1"/>
  <c r="FF72" i="1"/>
  <c r="FF73" i="1"/>
  <c r="FF74" i="1"/>
  <c r="FF75" i="1"/>
  <c r="FF76" i="1"/>
  <c r="FF77" i="1"/>
  <c r="FF78" i="1"/>
  <c r="FF79" i="1"/>
  <c r="FF80" i="1"/>
  <c r="FF81" i="1"/>
  <c r="FF82" i="1"/>
  <c r="FF83" i="1"/>
  <c r="FF84" i="1"/>
  <c r="FF85" i="1"/>
  <c r="FF86" i="1"/>
  <c r="FF87" i="1"/>
  <c r="FF88" i="1"/>
  <c r="FF89" i="1"/>
  <c r="FF90" i="1"/>
  <c r="FF91" i="1"/>
  <c r="FF92" i="1"/>
  <c r="FF93" i="1"/>
  <c r="FF94" i="1"/>
  <c r="FF95" i="1"/>
  <c r="FF96" i="1"/>
  <c r="FF97" i="1"/>
  <c r="FF98" i="1"/>
  <c r="FF99" i="1"/>
  <c r="FF100" i="1"/>
  <c r="FF101" i="1"/>
  <c r="FF102" i="1"/>
  <c r="FF103" i="1"/>
  <c r="FF104" i="1"/>
  <c r="FF105" i="1"/>
  <c r="FF106" i="1"/>
  <c r="FF107" i="1"/>
  <c r="FF108" i="1"/>
  <c r="FF109" i="1"/>
  <c r="FF110" i="1"/>
  <c r="FF111" i="1"/>
  <c r="FF112" i="1"/>
  <c r="FF113" i="1"/>
  <c r="FF114" i="1"/>
  <c r="FF115" i="1"/>
  <c r="FF116" i="1"/>
  <c r="FF117" i="1"/>
  <c r="FF118" i="1"/>
  <c r="FF119" i="1"/>
  <c r="FF120" i="1"/>
  <c r="FF121" i="1"/>
  <c r="FF122" i="1"/>
  <c r="FF123" i="1"/>
  <c r="FF124" i="1"/>
  <c r="FF125" i="1"/>
  <c r="FF126" i="1"/>
  <c r="FF127" i="1"/>
  <c r="FF128" i="1"/>
  <c r="FF129" i="1"/>
  <c r="FF130" i="1"/>
  <c r="FF131" i="1"/>
  <c r="FF132" i="1"/>
  <c r="FF133" i="1"/>
  <c r="FF134" i="1"/>
  <c r="FF135" i="1"/>
  <c r="FF136" i="1"/>
  <c r="FF137" i="1"/>
  <c r="FF138" i="1"/>
  <c r="FF139" i="1"/>
  <c r="FF140" i="1"/>
  <c r="FF141" i="1"/>
  <c r="FF142" i="1"/>
  <c r="FF143" i="1"/>
  <c r="FF144" i="1"/>
  <c r="FF145" i="1"/>
  <c r="FF146" i="1"/>
  <c r="FF147" i="1"/>
  <c r="FF148" i="1"/>
  <c r="FF149" i="1"/>
  <c r="FF150" i="1"/>
  <c r="FF151" i="1"/>
  <c r="FF152" i="1"/>
  <c r="FF153" i="1"/>
  <c r="FF154" i="1"/>
  <c r="FF155" i="1"/>
  <c r="FF156" i="1"/>
  <c r="FF157" i="1"/>
  <c r="FF158" i="1"/>
  <c r="FF159" i="1"/>
  <c r="FF160" i="1"/>
  <c r="FF161" i="1"/>
  <c r="FF162" i="1"/>
  <c r="FF163" i="1"/>
  <c r="FF164" i="1"/>
  <c r="FF165" i="1"/>
  <c r="FF166" i="1"/>
  <c r="FF167" i="1"/>
  <c r="FF168" i="1"/>
  <c r="FF169" i="1"/>
  <c r="FF170" i="1"/>
  <c r="FF171" i="1"/>
  <c r="FF172" i="1"/>
  <c r="FE6" i="1"/>
  <c r="FE7" i="1"/>
  <c r="FE8" i="1"/>
  <c r="FE9" i="1"/>
  <c r="FE10" i="1"/>
  <c r="FE11" i="1"/>
  <c r="FE12" i="1"/>
  <c r="FE13" i="1"/>
  <c r="FE14" i="1"/>
  <c r="FE15" i="1"/>
  <c r="FE16" i="1"/>
  <c r="FE17" i="1"/>
  <c r="FE18" i="1"/>
  <c r="FE19" i="1"/>
  <c r="FE20" i="1"/>
  <c r="FE21" i="1"/>
  <c r="FE22" i="1"/>
  <c r="FE23" i="1"/>
  <c r="FE24" i="1"/>
  <c r="FE25" i="1"/>
  <c r="FE26" i="1"/>
  <c r="FE27" i="1"/>
  <c r="FE28" i="1"/>
  <c r="FE29" i="1"/>
  <c r="FE30" i="1"/>
  <c r="FE31" i="1"/>
  <c r="FE32" i="1"/>
  <c r="FE33" i="1"/>
  <c r="FE34" i="1"/>
  <c r="FE35" i="1"/>
  <c r="FE36" i="1"/>
  <c r="FE37" i="1"/>
  <c r="FE38" i="1"/>
  <c r="FE39" i="1"/>
  <c r="FE40" i="1"/>
  <c r="FE41" i="1"/>
  <c r="FE42" i="1"/>
  <c r="FE43" i="1"/>
  <c r="FE44" i="1"/>
  <c r="FE45" i="1"/>
  <c r="FE46" i="1"/>
  <c r="FE47" i="1"/>
  <c r="FE48" i="1"/>
  <c r="FE49" i="1"/>
  <c r="FE50" i="1"/>
  <c r="FE51" i="1"/>
  <c r="FE52" i="1"/>
  <c r="FE53" i="1"/>
  <c r="FE54" i="1"/>
  <c r="FE55" i="1"/>
  <c r="FE56" i="1"/>
  <c r="FE57" i="1"/>
  <c r="FE58" i="1"/>
  <c r="FE59" i="1"/>
  <c r="FE60" i="1"/>
  <c r="FE61" i="1"/>
  <c r="FE62" i="1"/>
  <c r="FE63" i="1"/>
  <c r="FE64" i="1"/>
  <c r="FE65" i="1"/>
  <c r="FE66" i="1"/>
  <c r="FE67" i="1"/>
  <c r="FE68" i="1"/>
  <c r="FE69" i="1"/>
  <c r="FE70" i="1"/>
  <c r="FE71" i="1"/>
  <c r="FE72" i="1"/>
  <c r="FE73" i="1"/>
  <c r="FE74" i="1"/>
  <c r="FE75" i="1"/>
  <c r="FE76" i="1"/>
  <c r="FE77" i="1"/>
  <c r="FE78" i="1"/>
  <c r="FE79" i="1"/>
  <c r="FE80" i="1"/>
  <c r="FE81" i="1"/>
  <c r="FE82" i="1"/>
  <c r="FE83" i="1"/>
  <c r="FE84" i="1"/>
  <c r="FE85" i="1"/>
  <c r="FE86" i="1"/>
  <c r="FE87" i="1"/>
  <c r="FE88" i="1"/>
  <c r="FE89" i="1"/>
  <c r="FE90" i="1"/>
  <c r="FE91" i="1"/>
  <c r="FE92" i="1"/>
  <c r="FE93" i="1"/>
  <c r="FE94" i="1"/>
  <c r="FE95" i="1"/>
  <c r="FE96" i="1"/>
  <c r="FE97" i="1"/>
  <c r="FE98" i="1"/>
  <c r="FE99" i="1"/>
  <c r="FE100" i="1"/>
  <c r="FE101" i="1"/>
  <c r="FE102" i="1"/>
  <c r="FE103" i="1"/>
  <c r="FE104" i="1"/>
  <c r="FE105" i="1"/>
  <c r="FE106" i="1"/>
  <c r="FE107" i="1"/>
  <c r="FE108" i="1"/>
  <c r="FE109" i="1"/>
  <c r="FE110" i="1"/>
  <c r="FE111" i="1"/>
  <c r="FE112" i="1"/>
  <c r="FE113" i="1"/>
  <c r="FE114" i="1"/>
  <c r="FE115" i="1"/>
  <c r="FE116" i="1"/>
  <c r="FE117" i="1"/>
  <c r="FE118" i="1"/>
  <c r="FE119" i="1"/>
  <c r="FE120" i="1"/>
  <c r="FE121" i="1"/>
  <c r="FE122" i="1"/>
  <c r="FE123" i="1"/>
  <c r="FE124" i="1"/>
  <c r="FE125" i="1"/>
  <c r="FE126" i="1"/>
  <c r="FE127" i="1"/>
  <c r="FE128" i="1"/>
  <c r="FE129" i="1"/>
  <c r="FE130" i="1"/>
  <c r="FE131" i="1"/>
  <c r="FE132" i="1"/>
  <c r="FE133" i="1"/>
  <c r="FE134" i="1"/>
  <c r="FE135" i="1"/>
  <c r="FE136" i="1"/>
  <c r="FE137" i="1"/>
  <c r="FE138" i="1"/>
  <c r="FE139" i="1"/>
  <c r="FE140" i="1"/>
  <c r="FE141" i="1"/>
  <c r="FE142" i="1"/>
  <c r="FE143" i="1"/>
  <c r="FE144" i="1"/>
  <c r="FE145" i="1"/>
  <c r="FE146" i="1"/>
  <c r="FE147" i="1"/>
  <c r="FE148" i="1"/>
  <c r="FE149" i="1"/>
  <c r="FE150" i="1"/>
  <c r="FE151" i="1"/>
  <c r="FE152" i="1"/>
  <c r="FE153" i="1"/>
  <c r="FE154" i="1"/>
  <c r="FE155" i="1"/>
  <c r="FE156" i="1"/>
  <c r="FE157" i="1"/>
  <c r="FE158" i="1"/>
  <c r="FE159" i="1"/>
  <c r="FE160" i="1"/>
  <c r="FE161" i="1"/>
  <c r="FE162" i="1"/>
  <c r="FE163" i="1"/>
  <c r="FE164" i="1"/>
  <c r="FE165" i="1"/>
  <c r="FE166" i="1"/>
  <c r="FE167" i="1"/>
  <c r="FE168" i="1"/>
  <c r="FE169" i="1"/>
  <c r="FE170" i="1"/>
  <c r="FE171" i="1"/>
  <c r="FE172" i="1"/>
  <c r="FD6" i="1"/>
  <c r="FD7" i="1"/>
  <c r="FD8" i="1"/>
  <c r="FD9" i="1"/>
  <c r="FD10" i="1"/>
  <c r="FD11" i="1"/>
  <c r="FD12" i="1"/>
  <c r="FD13" i="1"/>
  <c r="FD14" i="1"/>
  <c r="FD15" i="1"/>
  <c r="FD16" i="1"/>
  <c r="FD17" i="1"/>
  <c r="FD18" i="1"/>
  <c r="FD19" i="1"/>
  <c r="FD20" i="1"/>
  <c r="FD21" i="1"/>
  <c r="FD22" i="1"/>
  <c r="FD23" i="1"/>
  <c r="FD24" i="1"/>
  <c r="FD25" i="1"/>
  <c r="FD26" i="1"/>
  <c r="FD27" i="1"/>
  <c r="FD28" i="1"/>
  <c r="FD29" i="1"/>
  <c r="FD30" i="1"/>
  <c r="FD31" i="1"/>
  <c r="FD32" i="1"/>
  <c r="FD33" i="1"/>
  <c r="FD34" i="1"/>
  <c r="FD35" i="1"/>
  <c r="FD36" i="1"/>
  <c r="FD37" i="1"/>
  <c r="FD38" i="1"/>
  <c r="FD39" i="1"/>
  <c r="FD40" i="1"/>
  <c r="FD41" i="1"/>
  <c r="FD42" i="1"/>
  <c r="FD43" i="1"/>
  <c r="FD44" i="1"/>
  <c r="FD45" i="1"/>
  <c r="FD46" i="1"/>
  <c r="FD47" i="1"/>
  <c r="FD48" i="1"/>
  <c r="FD49" i="1"/>
  <c r="FD50" i="1"/>
  <c r="FD51" i="1"/>
  <c r="FD52" i="1"/>
  <c r="FD53" i="1"/>
  <c r="FD54" i="1"/>
  <c r="FD55" i="1"/>
  <c r="FD56" i="1"/>
  <c r="FD57" i="1"/>
  <c r="FD58" i="1"/>
  <c r="FD59" i="1"/>
  <c r="FD60" i="1"/>
  <c r="FD61" i="1"/>
  <c r="FD62" i="1"/>
  <c r="FD63" i="1"/>
  <c r="FD64" i="1"/>
  <c r="FD65" i="1"/>
  <c r="FD66" i="1"/>
  <c r="FD67" i="1"/>
  <c r="FD68" i="1"/>
  <c r="FD69" i="1"/>
  <c r="FD70" i="1"/>
  <c r="FD71" i="1"/>
  <c r="FD72" i="1"/>
  <c r="FD73" i="1"/>
  <c r="FD74" i="1"/>
  <c r="FD75" i="1"/>
  <c r="FD76" i="1"/>
  <c r="FD77" i="1"/>
  <c r="FD78" i="1"/>
  <c r="FD79" i="1"/>
  <c r="FD80" i="1"/>
  <c r="FD81" i="1"/>
  <c r="FD82" i="1"/>
  <c r="FD83" i="1"/>
  <c r="FD84" i="1"/>
  <c r="FD85" i="1"/>
  <c r="FD86" i="1"/>
  <c r="FD87" i="1"/>
  <c r="FD88" i="1"/>
  <c r="FD89" i="1"/>
  <c r="FD90" i="1"/>
  <c r="FD91" i="1"/>
  <c r="FD92" i="1"/>
  <c r="FD93" i="1"/>
  <c r="FD94" i="1"/>
  <c r="FD95" i="1"/>
  <c r="FD96" i="1"/>
  <c r="FD97" i="1"/>
  <c r="FD98" i="1"/>
  <c r="FD99" i="1"/>
  <c r="FD100" i="1"/>
  <c r="FD101" i="1"/>
  <c r="FD102" i="1"/>
  <c r="FD103" i="1"/>
  <c r="FD104" i="1"/>
  <c r="FD105" i="1"/>
  <c r="FD106" i="1"/>
  <c r="FD107" i="1"/>
  <c r="FD108" i="1"/>
  <c r="FD109" i="1"/>
  <c r="FD110" i="1"/>
  <c r="FD111" i="1"/>
  <c r="FD112" i="1"/>
  <c r="FD113" i="1"/>
  <c r="FD114" i="1"/>
  <c r="FD115" i="1"/>
  <c r="FD116" i="1"/>
  <c r="FD117" i="1"/>
  <c r="FD118" i="1"/>
  <c r="FD119" i="1"/>
  <c r="FD120" i="1"/>
  <c r="FD121" i="1"/>
  <c r="FD122" i="1"/>
  <c r="FD123" i="1"/>
  <c r="FD124" i="1"/>
  <c r="FD125" i="1"/>
  <c r="FD126" i="1"/>
  <c r="FD127" i="1"/>
  <c r="FD128" i="1"/>
  <c r="FD129" i="1"/>
  <c r="FD130" i="1"/>
  <c r="FD131" i="1"/>
  <c r="FD132" i="1"/>
  <c r="FD133" i="1"/>
  <c r="FD134" i="1"/>
  <c r="FD135" i="1"/>
  <c r="FD136" i="1"/>
  <c r="FD137" i="1"/>
  <c r="FD138" i="1"/>
  <c r="FD139" i="1"/>
  <c r="FD140" i="1"/>
  <c r="FD141" i="1"/>
  <c r="FD142" i="1"/>
  <c r="FD143" i="1"/>
  <c r="FD144" i="1"/>
  <c r="FD145" i="1"/>
  <c r="FD146" i="1"/>
  <c r="FD147" i="1"/>
  <c r="FD148" i="1"/>
  <c r="FD149" i="1"/>
  <c r="FD150" i="1"/>
  <c r="FD151" i="1"/>
  <c r="FD152" i="1"/>
  <c r="FD153" i="1"/>
  <c r="FD154" i="1"/>
  <c r="FD155" i="1"/>
  <c r="FD156" i="1"/>
  <c r="FD157" i="1"/>
  <c r="FD158" i="1"/>
  <c r="FD159" i="1"/>
  <c r="FD160" i="1"/>
  <c r="FD161" i="1"/>
  <c r="FD162" i="1"/>
  <c r="FD163" i="1"/>
  <c r="FD164" i="1"/>
  <c r="FD165" i="1"/>
  <c r="FD166" i="1"/>
  <c r="FD167" i="1"/>
  <c r="FD168" i="1"/>
  <c r="FD169" i="1"/>
  <c r="FD170" i="1"/>
  <c r="FD171" i="1"/>
  <c r="FD172" i="1"/>
  <c r="FO5" i="1"/>
  <c r="FN5" i="1"/>
  <c r="FM5" i="1"/>
  <c r="FL5" i="1"/>
  <c r="FK5" i="1"/>
  <c r="FJ5" i="1"/>
  <c r="FI5" i="1"/>
  <c r="FH5" i="1"/>
  <c r="FG5" i="1"/>
  <c r="FF5" i="1"/>
  <c r="FE5" i="1"/>
  <c r="FD5" i="1"/>
  <c r="BC6" i="1" l="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BC5" i="1"/>
  <c r="BB5" i="1"/>
  <c r="BA5" i="1"/>
  <c r="AZ5" i="1"/>
  <c r="AY5" i="1"/>
  <c r="AX5" i="1"/>
  <c r="AW5" i="1"/>
  <c r="AV5" i="1"/>
  <c r="AU5" i="1"/>
  <c r="AT5" i="1"/>
  <c r="AS5" i="1"/>
  <c r="AR5"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32"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E85" i="3" l="1"/>
  <c r="H85" i="3"/>
  <c r="K85" i="3" s="1"/>
  <c r="A65" i="3"/>
  <c r="A85" i="3" s="1"/>
  <c r="A64" i="3"/>
  <c r="A84" i="3" s="1"/>
  <c r="H83" i="3"/>
  <c r="K83" i="3" s="1"/>
  <c r="A63" i="3"/>
  <c r="A83" i="3" s="1"/>
  <c r="E82" i="3"/>
  <c r="H82" i="3"/>
  <c r="K82" i="3" s="1"/>
  <c r="A62" i="3"/>
  <c r="A82" i="3" s="1"/>
  <c r="E81" i="3"/>
  <c r="A61" i="3"/>
  <c r="A81" i="3" s="1"/>
  <c r="E80" i="3"/>
  <c r="H80" i="3"/>
  <c r="K80" i="3" s="1"/>
  <c r="A60" i="3"/>
  <c r="A80" i="3" s="1"/>
  <c r="E79" i="3"/>
  <c r="H79" i="3"/>
  <c r="K79" i="3" s="1"/>
  <c r="A59" i="3"/>
  <c r="A79" i="3" s="1"/>
  <c r="H78" i="3"/>
  <c r="K78" i="3" s="1"/>
  <c r="A58" i="3"/>
  <c r="A78" i="3" s="1"/>
  <c r="E77" i="3"/>
  <c r="H77" i="3"/>
  <c r="A57" i="3"/>
  <c r="A77" i="3" s="1"/>
  <c r="A56" i="3"/>
  <c r="A76" i="3" s="1"/>
  <c r="K77" i="3" l="1"/>
  <c r="I28" i="3"/>
  <c r="I32" i="3"/>
  <c r="F27" i="3"/>
  <c r="J28" i="3"/>
  <c r="F29" i="3"/>
  <c r="I30" i="3"/>
  <c r="F77" i="3"/>
  <c r="F81" i="3"/>
  <c r="F85" i="3"/>
  <c r="O137" i="3"/>
  <c r="K136" i="3"/>
  <c r="O135" i="3"/>
  <c r="O136" i="3"/>
  <c r="K138" i="3"/>
  <c r="J78" i="3"/>
  <c r="J82" i="3"/>
  <c r="K135" i="3"/>
  <c r="K134" i="3"/>
  <c r="J31" i="3"/>
  <c r="O138" i="3"/>
  <c r="H81" i="3"/>
  <c r="O134" i="3"/>
  <c r="N85" i="3"/>
  <c r="F32" i="3"/>
  <c r="N78" i="3"/>
  <c r="N82" i="3"/>
  <c r="N77" i="3"/>
  <c r="N83" i="3"/>
  <c r="J79" i="3"/>
  <c r="I79" i="3"/>
  <c r="J76" i="3"/>
  <c r="F79" i="3"/>
  <c r="N79" i="3"/>
  <c r="F82" i="3"/>
  <c r="J80" i="3"/>
  <c r="N80" i="3"/>
  <c r="N84" i="3"/>
  <c r="N81" i="3"/>
  <c r="J83" i="3"/>
  <c r="I83" i="3"/>
  <c r="I78" i="3"/>
  <c r="I82" i="3"/>
  <c r="E84" i="3"/>
  <c r="F84" i="3" s="1"/>
  <c r="E83" i="3"/>
  <c r="F83" i="3" s="1"/>
  <c r="I85" i="3"/>
  <c r="J77" i="3"/>
  <c r="H84" i="3"/>
  <c r="K84" i="3" s="1"/>
  <c r="J85" i="3"/>
  <c r="I77" i="3"/>
  <c r="I80" i="3"/>
  <c r="B67" i="3"/>
  <c r="E78" i="3"/>
  <c r="F78" i="3" s="1"/>
  <c r="F30" i="3"/>
  <c r="J32" i="3"/>
  <c r="J29" i="3"/>
  <c r="F28" i="3"/>
  <c r="J30" i="3"/>
  <c r="I29" i="3"/>
  <c r="I31" i="3"/>
  <c r="H75" i="3" l="1"/>
  <c r="K75" i="3" s="1"/>
  <c r="I81" i="3"/>
  <c r="K81" i="3"/>
  <c r="J27" i="3"/>
  <c r="J81" i="3"/>
  <c r="E75" i="3"/>
  <c r="F75" i="3" s="1"/>
  <c r="F76" i="3"/>
  <c r="J84" i="3"/>
  <c r="I84" i="3"/>
  <c r="I76" i="3"/>
  <c r="N76" i="3"/>
  <c r="M75" i="3"/>
  <c r="N75" i="3" s="1"/>
  <c r="I27" i="3" l="1"/>
  <c r="I75" i="3"/>
  <c r="J75" i="3"/>
  <c r="N56" i="2" l="1"/>
  <c r="N55" i="2"/>
  <c r="N54" i="2"/>
  <c r="N53" i="2"/>
  <c r="N52" i="2"/>
  <c r="N51" i="2"/>
  <c r="N50" i="2"/>
  <c r="N49" i="2"/>
  <c r="N48" i="2"/>
  <c r="N47" i="2"/>
  <c r="M46" i="2"/>
  <c r="M45" i="2"/>
  <c r="M44" i="2"/>
  <c r="M43" i="2"/>
  <c r="M26" i="2"/>
  <c r="N24" i="2" l="1"/>
  <c r="M48" i="2"/>
  <c r="M50" i="2" s="1"/>
  <c r="M52" i="2" s="1"/>
  <c r="M54" i="2" s="1"/>
  <c r="M56" i="2" s="1"/>
  <c r="M47" i="2"/>
  <c r="M49" i="2" s="1"/>
  <c r="M51" i="2" s="1"/>
  <c r="M53" i="2" s="1"/>
  <c r="M55" i="2" s="1"/>
  <c r="B47" i="2"/>
  <c r="B49" i="2" s="1"/>
  <c r="B51" i="2" s="1"/>
  <c r="B48" i="2"/>
  <c r="B50" i="2" s="1"/>
  <c r="B52" i="2" s="1"/>
  <c r="N25" i="2"/>
  <c r="B26" i="2"/>
  <c r="B23" i="2"/>
  <c r="B25" i="2" l="1"/>
  <c r="C25" i="2" s="1"/>
  <c r="B24" i="2"/>
  <c r="C24" i="2" s="1"/>
  <c r="FC9" i="1"/>
  <c r="FC41" i="1"/>
  <c r="FC57" i="1"/>
  <c r="FC114" i="1"/>
  <c r="FC122" i="1"/>
  <c r="FC94" i="1"/>
  <c r="FC102" i="1"/>
  <c r="FC79" i="1"/>
  <c r="FC80" i="1"/>
  <c r="FC54" i="1"/>
  <c r="FC70" i="1"/>
  <c r="FC35" i="1"/>
  <c r="FC30" i="1"/>
  <c r="FC34" i="1"/>
  <c r="FC11" i="1"/>
  <c r="FC22" i="1"/>
  <c r="FC99" i="1"/>
  <c r="FC104" i="1"/>
  <c r="FC112" i="1"/>
  <c r="FC120" i="1"/>
  <c r="FC121" i="1"/>
  <c r="FC98" i="1"/>
  <c r="FC87" i="1"/>
  <c r="FC96" i="1"/>
  <c r="FC85" i="1"/>
  <c r="FC86" i="1"/>
  <c r="FC78" i="1"/>
  <c r="FC72" i="1"/>
  <c r="FC40" i="1"/>
  <c r="FC43" i="1"/>
  <c r="FC48" i="1"/>
  <c r="FC51" i="1"/>
  <c r="FC56" i="1"/>
  <c r="FC59" i="1"/>
  <c r="FC64" i="1"/>
  <c r="FC67" i="1"/>
  <c r="FC49" i="1"/>
  <c r="FC55" i="1"/>
  <c r="FC62" i="1"/>
  <c r="FC63" i="1"/>
  <c r="FC71" i="1"/>
  <c r="FC75" i="1"/>
  <c r="FC88" i="1"/>
  <c r="FC90" i="1"/>
  <c r="FC125" i="1"/>
  <c r="FC126" i="1"/>
  <c r="FC127" i="1"/>
  <c r="FC128" i="1"/>
  <c r="FC129" i="1"/>
  <c r="FC130" i="1"/>
  <c r="FC131" i="1"/>
  <c r="FC132" i="1"/>
  <c r="FC133" i="1"/>
  <c r="FC134" i="1"/>
  <c r="FC135" i="1"/>
  <c r="FC136" i="1"/>
  <c r="FC137" i="1"/>
  <c r="FC138" i="1"/>
  <c r="FC139" i="1"/>
  <c r="FC140" i="1"/>
  <c r="FC141" i="1"/>
  <c r="FC142" i="1"/>
  <c r="FC143" i="1"/>
  <c r="FC144" i="1"/>
  <c r="FC145" i="1"/>
  <c r="FC146" i="1"/>
  <c r="FC147" i="1"/>
  <c r="FC148" i="1"/>
  <c r="FC149" i="1"/>
  <c r="FC150" i="1"/>
  <c r="FC151" i="1"/>
  <c r="FC152" i="1"/>
  <c r="FC153" i="1"/>
  <c r="FC154" i="1"/>
  <c r="FC155" i="1"/>
  <c r="FC156" i="1"/>
  <c r="FC157" i="1"/>
  <c r="FC158" i="1"/>
  <c r="FC159" i="1"/>
  <c r="FC160" i="1"/>
  <c r="FC161" i="1"/>
  <c r="FC162" i="1"/>
  <c r="FC163" i="1"/>
  <c r="FC164" i="1"/>
  <c r="FC165" i="1"/>
  <c r="FC166" i="1"/>
  <c r="FC167" i="1"/>
  <c r="FC168" i="1"/>
  <c r="FC169" i="1"/>
  <c r="FC170" i="1"/>
  <c r="FC171" i="1"/>
  <c r="FC172" i="1"/>
  <c r="GB6" i="1"/>
  <c r="GB7" i="1"/>
  <c r="GB8" i="1"/>
  <c r="GB9" i="1"/>
  <c r="GB10" i="1"/>
  <c r="GB11" i="1"/>
  <c r="GB12" i="1"/>
  <c r="GB13" i="1"/>
  <c r="GB14" i="1"/>
  <c r="GB15" i="1"/>
  <c r="GB16" i="1"/>
  <c r="GB17" i="1"/>
  <c r="GB18" i="1"/>
  <c r="GB19" i="1"/>
  <c r="GB20" i="1"/>
  <c r="GB21" i="1"/>
  <c r="GB22" i="1"/>
  <c r="GB23" i="1"/>
  <c r="GB24" i="1"/>
  <c r="GB25" i="1"/>
  <c r="GB26" i="1"/>
  <c r="GB27" i="1"/>
  <c r="GB28" i="1"/>
  <c r="GB29" i="1"/>
  <c r="GB30" i="1"/>
  <c r="GB31" i="1"/>
  <c r="GB32" i="1"/>
  <c r="GB33" i="1"/>
  <c r="GB34" i="1"/>
  <c r="GB35" i="1"/>
  <c r="GB36" i="1"/>
  <c r="GB37" i="1"/>
  <c r="GB38" i="1"/>
  <c r="GB39" i="1"/>
  <c r="GB40" i="1"/>
  <c r="GB41" i="1"/>
  <c r="GB42" i="1"/>
  <c r="GB43" i="1"/>
  <c r="GB44" i="1"/>
  <c r="GB45" i="1"/>
  <c r="GB46" i="1"/>
  <c r="GB47" i="1"/>
  <c r="GB48" i="1"/>
  <c r="GB49" i="1"/>
  <c r="GB50" i="1"/>
  <c r="GB51" i="1"/>
  <c r="GB52" i="1"/>
  <c r="GB53" i="1"/>
  <c r="GB54" i="1"/>
  <c r="GB55" i="1"/>
  <c r="GB56" i="1"/>
  <c r="GB57" i="1"/>
  <c r="GB58" i="1"/>
  <c r="GB59" i="1"/>
  <c r="GB60" i="1"/>
  <c r="GB61" i="1"/>
  <c r="GB62" i="1"/>
  <c r="GB63" i="1"/>
  <c r="GB64" i="1"/>
  <c r="GB65" i="1"/>
  <c r="GB66" i="1"/>
  <c r="GB67" i="1"/>
  <c r="GB68" i="1"/>
  <c r="GB69" i="1"/>
  <c r="GB70" i="1"/>
  <c r="GB71" i="1"/>
  <c r="GB72" i="1"/>
  <c r="GB73" i="1"/>
  <c r="GB74" i="1"/>
  <c r="GB75" i="1"/>
  <c r="GB76" i="1"/>
  <c r="GB77" i="1"/>
  <c r="GB78" i="1"/>
  <c r="GB79" i="1"/>
  <c r="GB80" i="1"/>
  <c r="GB81" i="1"/>
  <c r="GB82" i="1"/>
  <c r="GB83" i="1"/>
  <c r="GB84" i="1"/>
  <c r="GB85" i="1"/>
  <c r="GB86" i="1"/>
  <c r="GB87" i="1"/>
  <c r="GB88" i="1"/>
  <c r="GB89" i="1"/>
  <c r="GB90" i="1"/>
  <c r="GB91" i="1"/>
  <c r="GB92" i="1"/>
  <c r="GB93" i="1"/>
  <c r="GB94" i="1"/>
  <c r="GB95" i="1"/>
  <c r="GB96" i="1"/>
  <c r="GB97" i="1"/>
  <c r="GB98" i="1"/>
  <c r="GB99" i="1"/>
  <c r="GB100" i="1"/>
  <c r="GB101" i="1"/>
  <c r="GB102" i="1"/>
  <c r="GB103" i="1"/>
  <c r="GB104" i="1"/>
  <c r="GB105" i="1"/>
  <c r="GB106" i="1"/>
  <c r="GB107" i="1"/>
  <c r="GB108" i="1"/>
  <c r="GB109" i="1"/>
  <c r="GB110" i="1"/>
  <c r="GB111" i="1"/>
  <c r="GB112" i="1"/>
  <c r="GB113" i="1"/>
  <c r="GB114" i="1"/>
  <c r="GB115" i="1"/>
  <c r="GB116" i="1"/>
  <c r="GB117" i="1"/>
  <c r="GB118" i="1"/>
  <c r="GB119" i="1"/>
  <c r="GB120" i="1"/>
  <c r="GB121" i="1"/>
  <c r="GB122" i="1"/>
  <c r="GB123" i="1"/>
  <c r="GB124" i="1"/>
  <c r="GB125" i="1"/>
  <c r="GB126" i="1"/>
  <c r="GB127" i="1"/>
  <c r="GB128" i="1"/>
  <c r="GB129" i="1"/>
  <c r="GB130" i="1"/>
  <c r="GB131" i="1"/>
  <c r="GB132" i="1"/>
  <c r="GB133" i="1"/>
  <c r="GB134" i="1"/>
  <c r="GB135" i="1"/>
  <c r="GB136" i="1"/>
  <c r="GB137" i="1"/>
  <c r="GB138" i="1"/>
  <c r="GB139" i="1"/>
  <c r="GB140" i="1"/>
  <c r="GB141" i="1"/>
  <c r="GB142" i="1"/>
  <c r="GB143" i="1"/>
  <c r="GB144" i="1"/>
  <c r="GB145" i="1"/>
  <c r="GB146" i="1"/>
  <c r="GB147" i="1"/>
  <c r="GB148" i="1"/>
  <c r="GB149" i="1"/>
  <c r="GB150" i="1"/>
  <c r="GB151" i="1"/>
  <c r="GB152" i="1"/>
  <c r="GB153" i="1"/>
  <c r="GB154" i="1"/>
  <c r="GB155" i="1"/>
  <c r="GB156" i="1"/>
  <c r="GB157" i="1"/>
  <c r="GB158" i="1"/>
  <c r="GB159" i="1"/>
  <c r="GB160" i="1"/>
  <c r="GB161" i="1"/>
  <c r="GB162" i="1"/>
  <c r="GB163" i="1"/>
  <c r="GB164" i="1"/>
  <c r="GB165" i="1"/>
  <c r="GB166" i="1"/>
  <c r="GB167" i="1"/>
  <c r="GB168" i="1"/>
  <c r="GB169" i="1"/>
  <c r="GB170" i="1"/>
  <c r="GB171" i="1"/>
  <c r="GB172" i="1"/>
  <c r="FC6" i="1"/>
  <c r="FC7" i="1"/>
  <c r="FC8" i="1"/>
  <c r="FC10" i="1"/>
  <c r="FC14" i="1"/>
  <c r="FC16" i="1"/>
  <c r="FC18" i="1"/>
  <c r="FC19" i="1"/>
  <c r="FC24" i="1"/>
  <c r="FC26" i="1"/>
  <c r="FC31" i="1"/>
  <c r="FC32" i="1"/>
  <c r="FC33" i="1"/>
  <c r="FC38" i="1"/>
  <c r="FC39" i="1"/>
  <c r="FC46" i="1"/>
  <c r="FC47" i="1"/>
  <c r="EP6" i="1"/>
  <c r="EP7" i="1"/>
  <c r="EP8" i="1"/>
  <c r="EP9" i="1"/>
  <c r="EP10" i="1"/>
  <c r="EP11" i="1"/>
  <c r="EP12" i="1"/>
  <c r="EP13" i="1"/>
  <c r="EP14" i="1"/>
  <c r="EP15" i="1"/>
  <c r="EP16" i="1"/>
  <c r="EP17" i="1"/>
  <c r="EP18" i="1"/>
  <c r="EP19" i="1"/>
  <c r="EP20" i="1"/>
  <c r="EP21" i="1"/>
  <c r="EP22" i="1"/>
  <c r="EP23" i="1"/>
  <c r="EP24" i="1"/>
  <c r="EP25" i="1"/>
  <c r="EP26" i="1"/>
  <c r="EP27" i="1"/>
  <c r="EP28" i="1"/>
  <c r="EP29" i="1"/>
  <c r="EP30" i="1"/>
  <c r="EP31" i="1"/>
  <c r="EP32" i="1"/>
  <c r="EP33" i="1"/>
  <c r="EP34" i="1"/>
  <c r="EP35" i="1"/>
  <c r="EP36" i="1"/>
  <c r="EP37" i="1"/>
  <c r="EP38" i="1"/>
  <c r="EP39" i="1"/>
  <c r="EP40" i="1"/>
  <c r="EP41" i="1"/>
  <c r="EP42" i="1"/>
  <c r="EP43" i="1"/>
  <c r="EP44" i="1"/>
  <c r="EP45" i="1"/>
  <c r="EP46" i="1"/>
  <c r="EP47" i="1"/>
  <c r="EP48" i="1"/>
  <c r="EP49" i="1"/>
  <c r="EP50" i="1"/>
  <c r="EP51" i="1"/>
  <c r="EP52" i="1"/>
  <c r="EP53" i="1"/>
  <c r="EP54" i="1"/>
  <c r="EP55" i="1"/>
  <c r="EP56" i="1"/>
  <c r="EP57" i="1"/>
  <c r="EP58" i="1"/>
  <c r="EP59" i="1"/>
  <c r="EP60" i="1"/>
  <c r="EP61" i="1"/>
  <c r="EP62" i="1"/>
  <c r="EP63" i="1"/>
  <c r="EP64" i="1"/>
  <c r="EP65" i="1"/>
  <c r="EP66" i="1"/>
  <c r="EP67" i="1"/>
  <c r="EP68" i="1"/>
  <c r="EP69" i="1"/>
  <c r="EP70" i="1"/>
  <c r="EP71" i="1"/>
  <c r="EP72" i="1"/>
  <c r="EP73" i="1"/>
  <c r="EP74" i="1"/>
  <c r="EP75" i="1"/>
  <c r="EP76" i="1"/>
  <c r="EP77" i="1"/>
  <c r="EP78" i="1"/>
  <c r="EP79" i="1"/>
  <c r="EP80" i="1"/>
  <c r="EP81" i="1"/>
  <c r="EP82" i="1"/>
  <c r="EP83" i="1"/>
  <c r="EP84" i="1"/>
  <c r="EP85" i="1"/>
  <c r="EP86" i="1"/>
  <c r="EP87" i="1"/>
  <c r="EP88" i="1"/>
  <c r="EP89" i="1"/>
  <c r="EP90" i="1"/>
  <c r="EP91" i="1"/>
  <c r="EP92" i="1"/>
  <c r="EP93" i="1"/>
  <c r="EP94" i="1"/>
  <c r="EP95" i="1"/>
  <c r="EP96" i="1"/>
  <c r="EP97" i="1"/>
  <c r="EP98" i="1"/>
  <c r="EP99" i="1"/>
  <c r="EP100" i="1"/>
  <c r="EP101" i="1"/>
  <c r="EP102" i="1"/>
  <c r="EP103" i="1"/>
  <c r="EP104" i="1"/>
  <c r="EP105" i="1"/>
  <c r="EP106" i="1"/>
  <c r="EP107" i="1"/>
  <c r="EP108" i="1"/>
  <c r="EP109" i="1"/>
  <c r="EP110" i="1"/>
  <c r="EP111" i="1"/>
  <c r="EP112" i="1"/>
  <c r="EP113" i="1"/>
  <c r="EP114" i="1"/>
  <c r="EP115" i="1"/>
  <c r="EP116" i="1"/>
  <c r="EP117" i="1"/>
  <c r="EP118" i="1"/>
  <c r="EP119" i="1"/>
  <c r="EP120" i="1"/>
  <c r="EP121" i="1"/>
  <c r="EP122" i="1"/>
  <c r="EP123" i="1"/>
  <c r="EP124" i="1"/>
  <c r="EP125" i="1"/>
  <c r="EP126" i="1"/>
  <c r="EP127" i="1"/>
  <c r="EP128" i="1"/>
  <c r="EP129" i="1"/>
  <c r="EP130" i="1"/>
  <c r="EP131" i="1"/>
  <c r="EP132" i="1"/>
  <c r="EP133" i="1"/>
  <c r="EP134" i="1"/>
  <c r="EP135" i="1"/>
  <c r="EP136" i="1"/>
  <c r="EP137" i="1"/>
  <c r="EP138" i="1"/>
  <c r="EP139" i="1"/>
  <c r="EP140" i="1"/>
  <c r="EP141" i="1"/>
  <c r="EP142" i="1"/>
  <c r="EP143" i="1"/>
  <c r="EP144" i="1"/>
  <c r="EP145" i="1"/>
  <c r="EP146" i="1"/>
  <c r="EP147" i="1"/>
  <c r="EP148" i="1"/>
  <c r="EP149" i="1"/>
  <c r="EP150" i="1"/>
  <c r="EP151" i="1"/>
  <c r="EP152" i="1"/>
  <c r="EP153" i="1"/>
  <c r="EP154" i="1"/>
  <c r="EP155" i="1"/>
  <c r="EP156" i="1"/>
  <c r="EP157" i="1"/>
  <c r="EP158" i="1"/>
  <c r="EP159" i="1"/>
  <c r="EP160" i="1"/>
  <c r="EP161" i="1"/>
  <c r="EP162" i="1"/>
  <c r="EP163" i="1"/>
  <c r="EP164" i="1"/>
  <c r="EP165" i="1"/>
  <c r="EP170" i="1"/>
  <c r="EP171" i="1"/>
  <c r="EP172" i="1"/>
  <c r="EP5" i="1"/>
  <c r="HY172" i="1"/>
  <c r="HY171" i="1"/>
  <c r="HY170" i="1"/>
  <c r="HY169" i="1"/>
  <c r="HY168" i="1"/>
  <c r="HY167" i="1"/>
  <c r="HY166" i="1"/>
  <c r="HY165" i="1"/>
  <c r="HY164" i="1"/>
  <c r="HY163" i="1"/>
  <c r="HY162" i="1"/>
  <c r="HY161" i="1"/>
  <c r="HY160" i="1"/>
  <c r="HY159" i="1"/>
  <c r="HY158" i="1"/>
  <c r="HY157" i="1"/>
  <c r="HY156" i="1"/>
  <c r="HY155" i="1"/>
  <c r="HY154" i="1"/>
  <c r="HY153" i="1"/>
  <c r="HY152" i="1"/>
  <c r="HY151" i="1"/>
  <c r="HY150" i="1"/>
  <c r="HY149" i="1"/>
  <c r="HY148" i="1"/>
  <c r="HY147" i="1"/>
  <c r="HY146" i="1"/>
  <c r="HY145" i="1"/>
  <c r="HY144" i="1"/>
  <c r="HY143" i="1"/>
  <c r="HY142" i="1"/>
  <c r="HY141" i="1"/>
  <c r="HY140" i="1"/>
  <c r="HY139" i="1"/>
  <c r="HY138" i="1"/>
  <c r="HY137" i="1"/>
  <c r="HY136" i="1"/>
  <c r="HY135" i="1"/>
  <c r="HY134" i="1"/>
  <c r="HY133" i="1"/>
  <c r="HY132" i="1"/>
  <c r="HY131" i="1"/>
  <c r="HY130" i="1"/>
  <c r="HY129" i="1"/>
  <c r="HY128" i="1"/>
  <c r="HY127" i="1"/>
  <c r="HY126" i="1"/>
  <c r="HY125" i="1"/>
  <c r="HY124" i="1"/>
  <c r="HY123" i="1"/>
  <c r="HY122" i="1"/>
  <c r="HY121" i="1"/>
  <c r="HY120" i="1"/>
  <c r="HY119" i="1"/>
  <c r="HY118" i="1"/>
  <c r="HY117" i="1"/>
  <c r="HY116" i="1"/>
  <c r="HY115" i="1"/>
  <c r="HY114" i="1"/>
  <c r="HY113" i="1"/>
  <c r="HY112" i="1"/>
  <c r="HY111" i="1"/>
  <c r="HY110" i="1"/>
  <c r="HY109" i="1"/>
  <c r="HY108" i="1"/>
  <c r="HY107" i="1"/>
  <c r="HY106" i="1"/>
  <c r="HY105" i="1"/>
  <c r="HY104" i="1"/>
  <c r="HY103" i="1"/>
  <c r="HY102" i="1"/>
  <c r="HY101" i="1"/>
  <c r="HY100" i="1"/>
  <c r="HY99" i="1"/>
  <c r="HY98" i="1"/>
  <c r="HY97" i="1"/>
  <c r="HY96" i="1"/>
  <c r="HY95" i="1"/>
  <c r="HY94" i="1"/>
  <c r="HY93" i="1"/>
  <c r="HY92" i="1"/>
  <c r="HY91" i="1"/>
  <c r="HY90" i="1"/>
  <c r="HY89" i="1"/>
  <c r="HY88" i="1"/>
  <c r="HY87" i="1"/>
  <c r="HY86" i="1"/>
  <c r="HY85" i="1"/>
  <c r="HY84" i="1"/>
  <c r="HY83" i="1"/>
  <c r="HY82" i="1"/>
  <c r="HY81" i="1"/>
  <c r="HY80" i="1"/>
  <c r="HY79" i="1"/>
  <c r="HY78" i="1"/>
  <c r="HY77" i="1"/>
  <c r="HY76" i="1"/>
  <c r="HY75" i="1"/>
  <c r="HY74" i="1"/>
  <c r="HY73" i="1"/>
  <c r="HY72" i="1"/>
  <c r="HY71" i="1"/>
  <c r="HY70" i="1"/>
  <c r="HY69" i="1"/>
  <c r="HY68" i="1"/>
  <c r="HY67" i="1"/>
  <c r="HY66" i="1"/>
  <c r="HY65" i="1"/>
  <c r="HY64" i="1"/>
  <c r="HY63" i="1"/>
  <c r="HY62" i="1"/>
  <c r="HY61" i="1"/>
  <c r="HY60" i="1"/>
  <c r="HY59" i="1"/>
  <c r="HY58" i="1"/>
  <c r="HY57" i="1"/>
  <c r="HY56" i="1"/>
  <c r="HY55" i="1"/>
  <c r="HY54" i="1"/>
  <c r="HY53" i="1"/>
  <c r="HY52" i="1"/>
  <c r="HY51" i="1"/>
  <c r="HY50" i="1"/>
  <c r="HY49" i="1"/>
  <c r="HY48" i="1"/>
  <c r="HY47" i="1"/>
  <c r="HY46" i="1"/>
  <c r="HY45" i="1"/>
  <c r="HY44" i="1"/>
  <c r="HY43" i="1"/>
  <c r="HY42" i="1"/>
  <c r="HY41" i="1"/>
  <c r="HY40" i="1"/>
  <c r="HY39" i="1"/>
  <c r="HY38" i="1"/>
  <c r="HY37" i="1"/>
  <c r="HY36" i="1"/>
  <c r="HY35" i="1"/>
  <c r="HY34" i="1"/>
  <c r="HY33" i="1"/>
  <c r="HY32" i="1"/>
  <c r="HY31" i="1"/>
  <c r="HY30" i="1"/>
  <c r="HY29" i="1"/>
  <c r="HY28" i="1"/>
  <c r="HY27" i="1"/>
  <c r="HY26" i="1"/>
  <c r="HY25" i="1"/>
  <c r="HY24" i="1"/>
  <c r="HY23" i="1"/>
  <c r="HY22" i="1"/>
  <c r="HY21" i="1"/>
  <c r="HY20" i="1"/>
  <c r="HY19" i="1"/>
  <c r="HY18" i="1"/>
  <c r="HY17" i="1"/>
  <c r="HY16" i="1"/>
  <c r="HY15" i="1"/>
  <c r="HY14" i="1"/>
  <c r="HY13" i="1"/>
  <c r="HY12" i="1"/>
  <c r="HY11" i="1"/>
  <c r="HY10" i="1"/>
  <c r="HY9" i="1"/>
  <c r="HY8" i="1"/>
  <c r="HY7" i="1"/>
  <c r="HY6" i="1"/>
  <c r="HY5" i="1"/>
  <c r="GT172" i="1"/>
  <c r="HL172" i="1" s="1"/>
  <c r="JI172" i="1" s="1"/>
  <c r="GT171" i="1"/>
  <c r="HL171" i="1" s="1"/>
  <c r="JI171" i="1" s="1"/>
  <c r="GT170" i="1"/>
  <c r="HL170" i="1" s="1"/>
  <c r="JI170" i="1" s="1"/>
  <c r="GT169" i="1"/>
  <c r="HL169" i="1" s="1"/>
  <c r="JI169" i="1" s="1"/>
  <c r="GT168" i="1"/>
  <c r="HL168" i="1" s="1"/>
  <c r="JI168" i="1" s="1"/>
  <c r="GT167" i="1"/>
  <c r="HL167" i="1" s="1"/>
  <c r="JI167" i="1" s="1"/>
  <c r="GT166" i="1"/>
  <c r="HL166" i="1" s="1"/>
  <c r="JI166" i="1" s="1"/>
  <c r="GT165" i="1"/>
  <c r="HL165" i="1" s="1"/>
  <c r="JI165" i="1" s="1"/>
  <c r="GT164" i="1"/>
  <c r="HL164" i="1" s="1"/>
  <c r="JI164" i="1" s="1"/>
  <c r="GT163" i="1"/>
  <c r="HL163" i="1" s="1"/>
  <c r="JI163" i="1" s="1"/>
  <c r="GT162" i="1"/>
  <c r="HL162" i="1" s="1"/>
  <c r="JI162" i="1" s="1"/>
  <c r="GT161" i="1"/>
  <c r="HL161" i="1" s="1"/>
  <c r="JI161" i="1" s="1"/>
  <c r="GT160" i="1"/>
  <c r="HL160" i="1" s="1"/>
  <c r="JI160" i="1" s="1"/>
  <c r="GT159" i="1"/>
  <c r="HL159" i="1" s="1"/>
  <c r="JI159" i="1" s="1"/>
  <c r="GT158" i="1"/>
  <c r="HL158" i="1" s="1"/>
  <c r="JI158" i="1" s="1"/>
  <c r="GT157" i="1"/>
  <c r="HL157" i="1" s="1"/>
  <c r="JI157" i="1" s="1"/>
  <c r="GT156" i="1"/>
  <c r="HL156" i="1" s="1"/>
  <c r="JI156" i="1" s="1"/>
  <c r="GT155" i="1"/>
  <c r="HL155" i="1" s="1"/>
  <c r="JI155" i="1" s="1"/>
  <c r="GT154" i="1"/>
  <c r="HL154" i="1" s="1"/>
  <c r="JI154" i="1" s="1"/>
  <c r="GT153" i="1"/>
  <c r="HL153" i="1" s="1"/>
  <c r="JI153" i="1" s="1"/>
  <c r="GT152" i="1"/>
  <c r="HL152" i="1" s="1"/>
  <c r="JI152" i="1" s="1"/>
  <c r="GT151" i="1"/>
  <c r="HL151" i="1" s="1"/>
  <c r="JI151" i="1" s="1"/>
  <c r="GT150" i="1"/>
  <c r="HL150" i="1" s="1"/>
  <c r="JI150" i="1" s="1"/>
  <c r="GT149" i="1"/>
  <c r="HL149" i="1" s="1"/>
  <c r="JI149" i="1" s="1"/>
  <c r="GT148" i="1"/>
  <c r="HL148" i="1" s="1"/>
  <c r="JI148" i="1" s="1"/>
  <c r="GT147" i="1"/>
  <c r="HL147" i="1" s="1"/>
  <c r="JI147" i="1" s="1"/>
  <c r="GT146" i="1"/>
  <c r="HL146" i="1" s="1"/>
  <c r="JI146" i="1" s="1"/>
  <c r="GT145" i="1"/>
  <c r="HL145" i="1" s="1"/>
  <c r="JI145" i="1" s="1"/>
  <c r="GT144" i="1"/>
  <c r="HL144" i="1" s="1"/>
  <c r="JI144" i="1" s="1"/>
  <c r="GT143" i="1"/>
  <c r="HL143" i="1" s="1"/>
  <c r="JI143" i="1" s="1"/>
  <c r="GT142" i="1"/>
  <c r="HL142" i="1" s="1"/>
  <c r="JI142" i="1" s="1"/>
  <c r="GT141" i="1"/>
  <c r="HL141" i="1" s="1"/>
  <c r="JI141" i="1" s="1"/>
  <c r="GT140" i="1"/>
  <c r="HL140" i="1" s="1"/>
  <c r="JI140" i="1" s="1"/>
  <c r="GT139" i="1"/>
  <c r="HL139" i="1" s="1"/>
  <c r="JI139" i="1" s="1"/>
  <c r="GT138" i="1"/>
  <c r="HL138" i="1" s="1"/>
  <c r="JI138" i="1" s="1"/>
  <c r="GT137" i="1"/>
  <c r="HL137" i="1" s="1"/>
  <c r="JI137" i="1" s="1"/>
  <c r="GT136" i="1"/>
  <c r="HL136" i="1" s="1"/>
  <c r="JI136" i="1" s="1"/>
  <c r="GT135" i="1"/>
  <c r="HL135" i="1" s="1"/>
  <c r="JI135" i="1" s="1"/>
  <c r="GT134" i="1"/>
  <c r="HL134" i="1" s="1"/>
  <c r="JI134" i="1" s="1"/>
  <c r="GT133" i="1"/>
  <c r="HL133" i="1" s="1"/>
  <c r="JI133" i="1" s="1"/>
  <c r="GT132" i="1"/>
  <c r="HL132" i="1" s="1"/>
  <c r="JI132" i="1" s="1"/>
  <c r="GT131" i="1"/>
  <c r="HL131" i="1" s="1"/>
  <c r="JI131" i="1" s="1"/>
  <c r="GT130" i="1"/>
  <c r="HL130" i="1" s="1"/>
  <c r="JI130" i="1" s="1"/>
  <c r="GT129" i="1"/>
  <c r="HL129" i="1" s="1"/>
  <c r="JI129" i="1" s="1"/>
  <c r="GT128" i="1"/>
  <c r="HL128" i="1" s="1"/>
  <c r="JI128" i="1" s="1"/>
  <c r="GT127" i="1"/>
  <c r="HL127" i="1" s="1"/>
  <c r="JI127" i="1" s="1"/>
  <c r="GT126" i="1"/>
  <c r="HL126" i="1" s="1"/>
  <c r="JI126" i="1" s="1"/>
  <c r="GT125" i="1"/>
  <c r="HL125" i="1" s="1"/>
  <c r="JI125" i="1" s="1"/>
  <c r="GT124" i="1"/>
  <c r="HL124" i="1" s="1"/>
  <c r="JI124" i="1" s="1"/>
  <c r="GT123" i="1"/>
  <c r="HL123" i="1" s="1"/>
  <c r="JI123" i="1" s="1"/>
  <c r="GT122" i="1"/>
  <c r="HL122" i="1" s="1"/>
  <c r="JI122" i="1" s="1"/>
  <c r="GT121" i="1"/>
  <c r="HL121" i="1" s="1"/>
  <c r="JI121" i="1" s="1"/>
  <c r="GT120" i="1"/>
  <c r="HL120" i="1" s="1"/>
  <c r="JI120" i="1" s="1"/>
  <c r="GT119" i="1"/>
  <c r="HL119" i="1" s="1"/>
  <c r="JI119" i="1" s="1"/>
  <c r="GT118" i="1"/>
  <c r="HL118" i="1" s="1"/>
  <c r="JI118" i="1" s="1"/>
  <c r="GT117" i="1"/>
  <c r="HL117" i="1" s="1"/>
  <c r="JI117" i="1" s="1"/>
  <c r="GT116" i="1"/>
  <c r="HL116" i="1" s="1"/>
  <c r="JI116" i="1" s="1"/>
  <c r="GT115" i="1"/>
  <c r="HL115" i="1" s="1"/>
  <c r="JI115" i="1" s="1"/>
  <c r="GT114" i="1"/>
  <c r="HL114" i="1" s="1"/>
  <c r="JI114" i="1" s="1"/>
  <c r="GT113" i="1"/>
  <c r="HL113" i="1" s="1"/>
  <c r="JI113" i="1" s="1"/>
  <c r="GT112" i="1"/>
  <c r="HL112" i="1" s="1"/>
  <c r="JI112" i="1" s="1"/>
  <c r="GT111" i="1"/>
  <c r="HL111" i="1" s="1"/>
  <c r="JI111" i="1" s="1"/>
  <c r="GT110" i="1"/>
  <c r="HL110" i="1" s="1"/>
  <c r="JI110" i="1" s="1"/>
  <c r="GT109" i="1"/>
  <c r="HL109" i="1" s="1"/>
  <c r="JI109" i="1" s="1"/>
  <c r="GT108" i="1"/>
  <c r="HL108" i="1" s="1"/>
  <c r="JI108" i="1" s="1"/>
  <c r="GT107" i="1"/>
  <c r="HL107" i="1" s="1"/>
  <c r="JI107" i="1" s="1"/>
  <c r="GT106" i="1"/>
  <c r="HL106" i="1" s="1"/>
  <c r="JI106" i="1" s="1"/>
  <c r="GT105" i="1"/>
  <c r="HL105" i="1" s="1"/>
  <c r="JI105" i="1" s="1"/>
  <c r="GT104" i="1"/>
  <c r="HL104" i="1" s="1"/>
  <c r="JI104" i="1" s="1"/>
  <c r="GT103" i="1"/>
  <c r="HL103" i="1" s="1"/>
  <c r="JI103" i="1" s="1"/>
  <c r="GT102" i="1"/>
  <c r="HL102" i="1" s="1"/>
  <c r="JI102" i="1" s="1"/>
  <c r="GT101" i="1"/>
  <c r="HL101" i="1" s="1"/>
  <c r="JI101" i="1" s="1"/>
  <c r="GT100" i="1"/>
  <c r="HL100" i="1" s="1"/>
  <c r="JI100" i="1" s="1"/>
  <c r="GT99" i="1"/>
  <c r="HL99" i="1" s="1"/>
  <c r="JI99" i="1" s="1"/>
  <c r="GT98" i="1"/>
  <c r="HL98" i="1" s="1"/>
  <c r="JI98" i="1" s="1"/>
  <c r="GT97" i="1"/>
  <c r="HL97" i="1" s="1"/>
  <c r="JI97" i="1" s="1"/>
  <c r="GT96" i="1"/>
  <c r="HL96" i="1" s="1"/>
  <c r="JI96" i="1" s="1"/>
  <c r="GT95" i="1"/>
  <c r="HL95" i="1" s="1"/>
  <c r="JI95" i="1" s="1"/>
  <c r="GT94" i="1"/>
  <c r="HL94" i="1" s="1"/>
  <c r="JI94" i="1" s="1"/>
  <c r="GT93" i="1"/>
  <c r="HL93" i="1" s="1"/>
  <c r="JI93" i="1" s="1"/>
  <c r="GT92" i="1"/>
  <c r="HL92" i="1" s="1"/>
  <c r="JI92" i="1" s="1"/>
  <c r="GT91" i="1"/>
  <c r="HL91" i="1" s="1"/>
  <c r="JI91" i="1" s="1"/>
  <c r="GT90" i="1"/>
  <c r="HL90" i="1" s="1"/>
  <c r="JI90" i="1" s="1"/>
  <c r="GT89" i="1"/>
  <c r="HL89" i="1" s="1"/>
  <c r="JI89" i="1" s="1"/>
  <c r="GT88" i="1"/>
  <c r="HL88" i="1" s="1"/>
  <c r="JI88" i="1" s="1"/>
  <c r="GT87" i="1"/>
  <c r="HL87" i="1" s="1"/>
  <c r="JI87" i="1" s="1"/>
  <c r="GT86" i="1"/>
  <c r="HL86" i="1" s="1"/>
  <c r="JI86" i="1" s="1"/>
  <c r="GT85" i="1"/>
  <c r="HL85" i="1" s="1"/>
  <c r="JI85" i="1" s="1"/>
  <c r="GT84" i="1"/>
  <c r="HL84" i="1" s="1"/>
  <c r="JI84" i="1" s="1"/>
  <c r="GT83" i="1"/>
  <c r="HL83" i="1" s="1"/>
  <c r="JI83" i="1" s="1"/>
  <c r="GT82" i="1"/>
  <c r="HL82" i="1" s="1"/>
  <c r="JI82" i="1" s="1"/>
  <c r="GT81" i="1"/>
  <c r="HL81" i="1" s="1"/>
  <c r="JI81" i="1" s="1"/>
  <c r="GT80" i="1"/>
  <c r="HL80" i="1" s="1"/>
  <c r="JI80" i="1" s="1"/>
  <c r="GT79" i="1"/>
  <c r="HL79" i="1" s="1"/>
  <c r="JI79" i="1" s="1"/>
  <c r="GT78" i="1"/>
  <c r="HL78" i="1" s="1"/>
  <c r="JI78" i="1" s="1"/>
  <c r="GT77" i="1"/>
  <c r="HL77" i="1" s="1"/>
  <c r="JI77" i="1" s="1"/>
  <c r="GT76" i="1"/>
  <c r="HL76" i="1" s="1"/>
  <c r="JI76" i="1" s="1"/>
  <c r="GT75" i="1"/>
  <c r="HL75" i="1" s="1"/>
  <c r="JI75" i="1" s="1"/>
  <c r="GT74" i="1"/>
  <c r="HL74" i="1" s="1"/>
  <c r="JI74" i="1" s="1"/>
  <c r="GT73" i="1"/>
  <c r="HL73" i="1" s="1"/>
  <c r="JI73" i="1" s="1"/>
  <c r="GT72" i="1"/>
  <c r="HL72" i="1" s="1"/>
  <c r="JI72" i="1" s="1"/>
  <c r="GT71" i="1"/>
  <c r="HL71" i="1" s="1"/>
  <c r="JI71" i="1" s="1"/>
  <c r="GT70" i="1"/>
  <c r="HL70" i="1" s="1"/>
  <c r="JI70" i="1" s="1"/>
  <c r="GT69" i="1"/>
  <c r="HL69" i="1" s="1"/>
  <c r="JI69" i="1" s="1"/>
  <c r="GT68" i="1"/>
  <c r="HL68" i="1" s="1"/>
  <c r="JI68" i="1" s="1"/>
  <c r="GT67" i="1"/>
  <c r="HL67" i="1" s="1"/>
  <c r="JI67" i="1" s="1"/>
  <c r="GT66" i="1"/>
  <c r="HL66" i="1" s="1"/>
  <c r="JI66" i="1" s="1"/>
  <c r="GT65" i="1"/>
  <c r="HL65" i="1" s="1"/>
  <c r="JI65" i="1" s="1"/>
  <c r="GT64" i="1"/>
  <c r="HL64" i="1" s="1"/>
  <c r="JI64" i="1" s="1"/>
  <c r="GT63" i="1"/>
  <c r="HL63" i="1" s="1"/>
  <c r="JI63" i="1" s="1"/>
  <c r="GT62" i="1"/>
  <c r="HL62" i="1" s="1"/>
  <c r="JI62" i="1" s="1"/>
  <c r="GT61" i="1"/>
  <c r="HL61" i="1" s="1"/>
  <c r="JI61" i="1" s="1"/>
  <c r="GT60" i="1"/>
  <c r="HL60" i="1" s="1"/>
  <c r="JI60" i="1" s="1"/>
  <c r="GT59" i="1"/>
  <c r="HL59" i="1" s="1"/>
  <c r="JI59" i="1" s="1"/>
  <c r="GT58" i="1"/>
  <c r="HL58" i="1" s="1"/>
  <c r="JI58" i="1" s="1"/>
  <c r="GT57" i="1"/>
  <c r="HL57" i="1" s="1"/>
  <c r="JI57" i="1" s="1"/>
  <c r="GT56" i="1"/>
  <c r="HL56" i="1" s="1"/>
  <c r="JI56" i="1" s="1"/>
  <c r="GT55" i="1"/>
  <c r="HL55" i="1" s="1"/>
  <c r="JI55" i="1" s="1"/>
  <c r="GT54" i="1"/>
  <c r="HL54" i="1" s="1"/>
  <c r="JI54" i="1" s="1"/>
  <c r="GT53" i="1"/>
  <c r="HL53" i="1" s="1"/>
  <c r="JI53" i="1" s="1"/>
  <c r="GT52" i="1"/>
  <c r="HL52" i="1" s="1"/>
  <c r="JI52" i="1" s="1"/>
  <c r="GT51" i="1"/>
  <c r="HL51" i="1" s="1"/>
  <c r="JI51" i="1" s="1"/>
  <c r="GT50" i="1"/>
  <c r="HL50" i="1" s="1"/>
  <c r="JI50" i="1" s="1"/>
  <c r="GT49" i="1"/>
  <c r="HL49" i="1" s="1"/>
  <c r="JI49" i="1" s="1"/>
  <c r="GT48" i="1"/>
  <c r="HL48" i="1" s="1"/>
  <c r="JI48" i="1" s="1"/>
  <c r="GT47" i="1"/>
  <c r="HL47" i="1" s="1"/>
  <c r="JI47" i="1" s="1"/>
  <c r="GT46" i="1"/>
  <c r="HL46" i="1" s="1"/>
  <c r="JI46" i="1" s="1"/>
  <c r="GT45" i="1"/>
  <c r="HL45" i="1" s="1"/>
  <c r="JI45" i="1" s="1"/>
  <c r="GT44" i="1"/>
  <c r="HL44" i="1" s="1"/>
  <c r="JI44" i="1" s="1"/>
  <c r="GT43" i="1"/>
  <c r="HL43" i="1" s="1"/>
  <c r="JI43" i="1" s="1"/>
  <c r="GT42" i="1"/>
  <c r="HL42" i="1" s="1"/>
  <c r="JI42" i="1" s="1"/>
  <c r="GT41" i="1"/>
  <c r="HL41" i="1" s="1"/>
  <c r="JI41" i="1" s="1"/>
  <c r="GT40" i="1"/>
  <c r="HL40" i="1" s="1"/>
  <c r="JI40" i="1" s="1"/>
  <c r="GT39" i="1"/>
  <c r="HL39" i="1" s="1"/>
  <c r="JI39" i="1" s="1"/>
  <c r="GT38" i="1"/>
  <c r="HL38" i="1" s="1"/>
  <c r="JI38" i="1" s="1"/>
  <c r="GT37" i="1"/>
  <c r="HL37" i="1" s="1"/>
  <c r="JI37" i="1" s="1"/>
  <c r="GT36" i="1"/>
  <c r="HL36" i="1" s="1"/>
  <c r="JI36" i="1" s="1"/>
  <c r="GT35" i="1"/>
  <c r="HL35" i="1" s="1"/>
  <c r="JI35" i="1" s="1"/>
  <c r="GT34" i="1"/>
  <c r="HL34" i="1" s="1"/>
  <c r="JI34" i="1" s="1"/>
  <c r="GT33" i="1"/>
  <c r="HL33" i="1" s="1"/>
  <c r="JI33" i="1" s="1"/>
  <c r="GT32" i="1"/>
  <c r="HL32" i="1" s="1"/>
  <c r="JI32" i="1" s="1"/>
  <c r="GT31" i="1"/>
  <c r="HL31" i="1" s="1"/>
  <c r="JI31" i="1" s="1"/>
  <c r="GT30" i="1"/>
  <c r="HL30" i="1" s="1"/>
  <c r="JI30" i="1" s="1"/>
  <c r="GT29" i="1"/>
  <c r="HL29" i="1" s="1"/>
  <c r="JI29" i="1" s="1"/>
  <c r="GT28" i="1"/>
  <c r="HL28" i="1" s="1"/>
  <c r="JI28" i="1" s="1"/>
  <c r="GT27" i="1"/>
  <c r="HL27" i="1" s="1"/>
  <c r="JI27" i="1" s="1"/>
  <c r="GT26" i="1"/>
  <c r="HL26" i="1" s="1"/>
  <c r="JI26" i="1" s="1"/>
  <c r="GT25" i="1"/>
  <c r="HL25" i="1" s="1"/>
  <c r="JI25" i="1" s="1"/>
  <c r="GT24" i="1"/>
  <c r="HL24" i="1" s="1"/>
  <c r="JI24" i="1" s="1"/>
  <c r="GT23" i="1"/>
  <c r="HL23" i="1" s="1"/>
  <c r="JI23" i="1" s="1"/>
  <c r="GT22" i="1"/>
  <c r="HL22" i="1" s="1"/>
  <c r="JI22" i="1" s="1"/>
  <c r="GT21" i="1"/>
  <c r="HL21" i="1" s="1"/>
  <c r="JI21" i="1" s="1"/>
  <c r="GT20" i="1"/>
  <c r="HL20" i="1" s="1"/>
  <c r="JI20" i="1" s="1"/>
  <c r="GT19" i="1"/>
  <c r="HL19" i="1" s="1"/>
  <c r="JI19" i="1" s="1"/>
  <c r="GT18" i="1"/>
  <c r="HL18" i="1" s="1"/>
  <c r="JI18" i="1" s="1"/>
  <c r="GT17" i="1"/>
  <c r="HL17" i="1" s="1"/>
  <c r="JI17" i="1" s="1"/>
  <c r="GT16" i="1"/>
  <c r="HL16" i="1" s="1"/>
  <c r="JI16" i="1" s="1"/>
  <c r="GT15" i="1"/>
  <c r="HL15" i="1" s="1"/>
  <c r="JI15" i="1" s="1"/>
  <c r="GT14" i="1"/>
  <c r="HL14" i="1" s="1"/>
  <c r="JI14" i="1" s="1"/>
  <c r="GT13" i="1"/>
  <c r="HL13" i="1" s="1"/>
  <c r="JI13" i="1" s="1"/>
  <c r="GT12" i="1"/>
  <c r="HL12" i="1" s="1"/>
  <c r="JI12" i="1" s="1"/>
  <c r="GT11" i="1"/>
  <c r="HL11" i="1" s="1"/>
  <c r="JI11" i="1" s="1"/>
  <c r="GT10" i="1"/>
  <c r="HL10" i="1" s="1"/>
  <c r="JI10" i="1" s="1"/>
  <c r="GT9" i="1"/>
  <c r="HL9" i="1" s="1"/>
  <c r="JI9" i="1" s="1"/>
  <c r="GT8" i="1"/>
  <c r="HL8" i="1" s="1"/>
  <c r="JI8" i="1" s="1"/>
  <c r="GT7" i="1"/>
  <c r="HL7" i="1" s="1"/>
  <c r="JI7" i="1" s="1"/>
  <c r="GT6" i="1"/>
  <c r="HG5" i="1"/>
  <c r="HG3" i="1" s="1"/>
  <c r="GT5" i="1"/>
  <c r="DK6" i="1"/>
  <c r="DK7" i="1"/>
  <c r="DK8" i="1"/>
  <c r="DK9" i="1"/>
  <c r="DK10" i="1"/>
  <c r="DK11" i="1"/>
  <c r="DK12" i="1"/>
  <c r="DK13" i="1"/>
  <c r="DK14" i="1"/>
  <c r="DK15" i="1"/>
  <c r="DK16" i="1"/>
  <c r="DK17" i="1"/>
  <c r="DK18" i="1"/>
  <c r="DK19" i="1"/>
  <c r="DK20" i="1"/>
  <c r="DK21" i="1"/>
  <c r="DK22" i="1"/>
  <c r="DK23" i="1"/>
  <c r="DK24" i="1"/>
  <c r="DK25" i="1"/>
  <c r="DK26" i="1"/>
  <c r="DK27" i="1"/>
  <c r="DK28" i="1"/>
  <c r="DK29" i="1"/>
  <c r="DK30" i="1"/>
  <c r="DK31" i="1"/>
  <c r="DK32" i="1"/>
  <c r="DK33" i="1"/>
  <c r="DK34" i="1"/>
  <c r="DK35" i="1"/>
  <c r="DK36" i="1"/>
  <c r="DK37" i="1"/>
  <c r="DK38" i="1"/>
  <c r="DK39" i="1"/>
  <c r="DK40" i="1"/>
  <c r="DK41" i="1"/>
  <c r="DK42" i="1"/>
  <c r="DK43" i="1"/>
  <c r="DK44" i="1"/>
  <c r="DK45" i="1"/>
  <c r="DK46" i="1"/>
  <c r="DK47" i="1"/>
  <c r="DK48" i="1"/>
  <c r="DK49" i="1"/>
  <c r="DK50" i="1"/>
  <c r="DK51" i="1"/>
  <c r="DK52" i="1"/>
  <c r="DK53" i="1"/>
  <c r="DK54" i="1"/>
  <c r="DK55" i="1"/>
  <c r="DK56" i="1"/>
  <c r="DK57" i="1"/>
  <c r="DK58" i="1"/>
  <c r="DK59" i="1"/>
  <c r="DK60" i="1"/>
  <c r="DK61" i="1"/>
  <c r="DK62" i="1"/>
  <c r="DK63" i="1"/>
  <c r="DK64" i="1"/>
  <c r="DK65" i="1"/>
  <c r="DK66" i="1"/>
  <c r="DK67" i="1"/>
  <c r="DK68" i="1"/>
  <c r="DK69" i="1"/>
  <c r="DK70" i="1"/>
  <c r="DK71" i="1"/>
  <c r="DK72" i="1"/>
  <c r="DK73" i="1"/>
  <c r="DK74" i="1"/>
  <c r="DK75" i="1"/>
  <c r="DK76" i="1"/>
  <c r="DK77" i="1"/>
  <c r="DK78" i="1"/>
  <c r="DK79" i="1"/>
  <c r="DK80" i="1"/>
  <c r="DK81" i="1"/>
  <c r="DK82" i="1"/>
  <c r="DK83" i="1"/>
  <c r="DK84" i="1"/>
  <c r="DK85" i="1"/>
  <c r="DK86" i="1"/>
  <c r="DK87" i="1"/>
  <c r="DK88" i="1"/>
  <c r="DK89" i="1"/>
  <c r="DK90" i="1"/>
  <c r="DK91" i="1"/>
  <c r="DK92" i="1"/>
  <c r="DK93" i="1"/>
  <c r="DK94" i="1"/>
  <c r="DK95" i="1"/>
  <c r="DK96" i="1"/>
  <c r="DK97" i="1"/>
  <c r="DK98" i="1"/>
  <c r="DK99" i="1"/>
  <c r="DK100" i="1"/>
  <c r="DK101" i="1"/>
  <c r="DK102" i="1"/>
  <c r="DK103" i="1"/>
  <c r="DK104" i="1"/>
  <c r="DK105" i="1"/>
  <c r="DK106" i="1"/>
  <c r="DK107" i="1"/>
  <c r="DK108" i="1"/>
  <c r="DK109" i="1"/>
  <c r="DK110" i="1"/>
  <c r="DK111" i="1"/>
  <c r="DK112" i="1"/>
  <c r="DK113" i="1"/>
  <c r="DK114" i="1"/>
  <c r="DK115" i="1"/>
  <c r="DK116" i="1"/>
  <c r="DK117" i="1"/>
  <c r="DK118" i="1"/>
  <c r="DK119" i="1"/>
  <c r="DK120" i="1"/>
  <c r="DK121" i="1"/>
  <c r="DK122" i="1"/>
  <c r="DK123" i="1"/>
  <c r="DK124" i="1"/>
  <c r="DK125" i="1"/>
  <c r="DK126" i="1"/>
  <c r="DK127" i="1"/>
  <c r="DK128" i="1"/>
  <c r="DK129" i="1"/>
  <c r="DK130" i="1"/>
  <c r="DK131" i="1"/>
  <c r="DK132" i="1"/>
  <c r="DK133" i="1"/>
  <c r="DK134" i="1"/>
  <c r="DK135" i="1"/>
  <c r="DK136" i="1"/>
  <c r="DK137" i="1"/>
  <c r="DK138" i="1"/>
  <c r="DK139" i="1"/>
  <c r="DK140" i="1"/>
  <c r="DK141" i="1"/>
  <c r="DK142" i="1"/>
  <c r="DK143" i="1"/>
  <c r="DK144" i="1"/>
  <c r="DK145" i="1"/>
  <c r="DK146" i="1"/>
  <c r="DK147" i="1"/>
  <c r="DK148" i="1"/>
  <c r="DK149" i="1"/>
  <c r="DK150" i="1"/>
  <c r="DK151" i="1"/>
  <c r="DK152" i="1"/>
  <c r="DK153" i="1"/>
  <c r="DK154" i="1"/>
  <c r="DK155" i="1"/>
  <c r="DK156" i="1"/>
  <c r="DK157" i="1"/>
  <c r="DK158" i="1"/>
  <c r="DK159" i="1"/>
  <c r="DK160" i="1"/>
  <c r="DK161" i="1"/>
  <c r="DK162" i="1"/>
  <c r="DK163" i="1"/>
  <c r="DK164" i="1"/>
  <c r="DK165" i="1"/>
  <c r="DK166" i="1"/>
  <c r="DK167" i="1"/>
  <c r="DK168" i="1"/>
  <c r="DK169" i="1"/>
  <c r="DK170" i="1"/>
  <c r="DK171" i="1"/>
  <c r="DK172" i="1"/>
  <c r="DK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5" i="1"/>
  <c r="DJ3" i="1"/>
  <c r="CS3" i="1"/>
  <c r="IQ9" i="1" l="1"/>
  <c r="JO9" i="1" s="1"/>
  <c r="IQ13" i="1"/>
  <c r="JO13" i="1" s="1"/>
  <c r="IQ17" i="1"/>
  <c r="JO17" i="1" s="1"/>
  <c r="IQ21" i="1"/>
  <c r="JO21" i="1" s="1"/>
  <c r="IQ25" i="1"/>
  <c r="JO25" i="1" s="1"/>
  <c r="IQ105" i="1"/>
  <c r="JO105" i="1" s="1"/>
  <c r="IQ109" i="1"/>
  <c r="JO109" i="1" s="1"/>
  <c r="IQ113" i="1"/>
  <c r="JO113" i="1" s="1"/>
  <c r="IQ117" i="1"/>
  <c r="JO117" i="1" s="1"/>
  <c r="IQ12" i="1"/>
  <c r="JO12" i="1" s="1"/>
  <c r="IQ16" i="1"/>
  <c r="JO16" i="1" s="1"/>
  <c r="IQ20" i="1"/>
  <c r="JO20" i="1" s="1"/>
  <c r="IQ24" i="1"/>
  <c r="JO24" i="1" s="1"/>
  <c r="IQ28" i="1"/>
  <c r="JO28" i="1" s="1"/>
  <c r="IQ32" i="1"/>
  <c r="JO32" i="1" s="1"/>
  <c r="IQ36" i="1"/>
  <c r="JO36" i="1" s="1"/>
  <c r="IQ40" i="1"/>
  <c r="JO40" i="1" s="1"/>
  <c r="IQ44" i="1"/>
  <c r="JO44" i="1" s="1"/>
  <c r="IQ48" i="1"/>
  <c r="JO48" i="1" s="1"/>
  <c r="IQ52" i="1"/>
  <c r="JO52" i="1" s="1"/>
  <c r="IQ56" i="1"/>
  <c r="JO56" i="1" s="1"/>
  <c r="IQ60" i="1"/>
  <c r="JO60" i="1" s="1"/>
  <c r="IQ64" i="1"/>
  <c r="JO64" i="1" s="1"/>
  <c r="IQ68" i="1"/>
  <c r="JO68" i="1" s="1"/>
  <c r="IQ72" i="1"/>
  <c r="JO72" i="1" s="1"/>
  <c r="IQ76" i="1"/>
  <c r="JO76" i="1" s="1"/>
  <c r="IQ80" i="1"/>
  <c r="JO80" i="1" s="1"/>
  <c r="IQ84" i="1"/>
  <c r="JO84" i="1" s="1"/>
  <c r="IQ29" i="1"/>
  <c r="JO29" i="1" s="1"/>
  <c r="IQ33" i="1"/>
  <c r="JO33" i="1" s="1"/>
  <c r="IQ37" i="1"/>
  <c r="JO37" i="1" s="1"/>
  <c r="IQ41" i="1"/>
  <c r="JO41" i="1" s="1"/>
  <c r="IQ45" i="1"/>
  <c r="JO45" i="1" s="1"/>
  <c r="IQ49" i="1"/>
  <c r="JO49" i="1" s="1"/>
  <c r="IQ53" i="1"/>
  <c r="JO53" i="1" s="1"/>
  <c r="IQ57" i="1"/>
  <c r="JO57" i="1" s="1"/>
  <c r="IQ61" i="1"/>
  <c r="JO61" i="1" s="1"/>
  <c r="IQ65" i="1"/>
  <c r="JO65" i="1" s="1"/>
  <c r="IQ69" i="1"/>
  <c r="JO69" i="1" s="1"/>
  <c r="IQ73" i="1"/>
  <c r="JO73" i="1" s="1"/>
  <c r="IQ77" i="1"/>
  <c r="JO77" i="1" s="1"/>
  <c r="IQ81" i="1"/>
  <c r="JO81" i="1" s="1"/>
  <c r="IQ85" i="1"/>
  <c r="JO85" i="1" s="1"/>
  <c r="IQ89" i="1"/>
  <c r="JO89" i="1" s="1"/>
  <c r="IQ93" i="1"/>
  <c r="JO93" i="1" s="1"/>
  <c r="IQ97" i="1"/>
  <c r="JO97" i="1" s="1"/>
  <c r="IQ101" i="1"/>
  <c r="JO101" i="1" s="1"/>
  <c r="IQ121" i="1"/>
  <c r="JO121" i="1" s="1"/>
  <c r="IQ125" i="1"/>
  <c r="JO125" i="1" s="1"/>
  <c r="IQ129" i="1"/>
  <c r="JO129" i="1" s="1"/>
  <c r="IL3" i="1"/>
  <c r="EP3" i="1"/>
  <c r="IQ8" i="1"/>
  <c r="JO8" i="1" s="1"/>
  <c r="IQ88" i="1"/>
  <c r="JO88" i="1" s="1"/>
  <c r="IQ92" i="1"/>
  <c r="JO92" i="1" s="1"/>
  <c r="IQ96" i="1"/>
  <c r="JO96" i="1" s="1"/>
  <c r="IQ100" i="1"/>
  <c r="JO100" i="1" s="1"/>
  <c r="IQ7" i="1"/>
  <c r="JO7" i="1" s="1"/>
  <c r="IQ11" i="1"/>
  <c r="JO11" i="1" s="1"/>
  <c r="IQ15" i="1"/>
  <c r="JO15" i="1" s="1"/>
  <c r="IQ19" i="1"/>
  <c r="JO19" i="1" s="1"/>
  <c r="IQ23" i="1"/>
  <c r="JO23" i="1" s="1"/>
  <c r="IQ27" i="1"/>
  <c r="JO27" i="1" s="1"/>
  <c r="IQ31" i="1"/>
  <c r="JO31" i="1" s="1"/>
  <c r="IQ35" i="1"/>
  <c r="JO35" i="1" s="1"/>
  <c r="IQ133" i="1"/>
  <c r="JO133" i="1" s="1"/>
  <c r="IQ137" i="1"/>
  <c r="JO137" i="1" s="1"/>
  <c r="IQ141" i="1"/>
  <c r="JO141" i="1" s="1"/>
  <c r="IQ145" i="1"/>
  <c r="JO145" i="1" s="1"/>
  <c r="IQ149" i="1"/>
  <c r="JO149" i="1" s="1"/>
  <c r="IQ153" i="1"/>
  <c r="JO153" i="1" s="1"/>
  <c r="IQ157" i="1"/>
  <c r="JO157" i="1" s="1"/>
  <c r="IQ39" i="1"/>
  <c r="JO39" i="1" s="1"/>
  <c r="IQ104" i="1"/>
  <c r="JO104" i="1" s="1"/>
  <c r="IQ108" i="1"/>
  <c r="JO108" i="1" s="1"/>
  <c r="IQ112" i="1"/>
  <c r="JO112" i="1" s="1"/>
  <c r="IQ116" i="1"/>
  <c r="JO116" i="1" s="1"/>
  <c r="IQ120" i="1"/>
  <c r="JO120" i="1" s="1"/>
  <c r="IQ124" i="1"/>
  <c r="JO124" i="1" s="1"/>
  <c r="IQ128" i="1"/>
  <c r="JO128" i="1" s="1"/>
  <c r="IQ132" i="1"/>
  <c r="JO132" i="1" s="1"/>
  <c r="IQ136" i="1"/>
  <c r="JO136" i="1" s="1"/>
  <c r="IQ140" i="1"/>
  <c r="JO140" i="1" s="1"/>
  <c r="IQ144" i="1"/>
  <c r="JO144" i="1" s="1"/>
  <c r="IQ148" i="1"/>
  <c r="JO148" i="1" s="1"/>
  <c r="IQ161" i="1"/>
  <c r="JO161" i="1" s="1"/>
  <c r="IQ165" i="1"/>
  <c r="JO165" i="1" s="1"/>
  <c r="IQ169" i="1"/>
  <c r="JO169" i="1" s="1"/>
  <c r="EC153" i="1"/>
  <c r="EC105" i="1"/>
  <c r="EC65" i="1"/>
  <c r="EC25" i="1"/>
  <c r="IQ43" i="1"/>
  <c r="JO43" i="1" s="1"/>
  <c r="IQ47" i="1"/>
  <c r="JO47" i="1" s="1"/>
  <c r="IQ51" i="1"/>
  <c r="JO51" i="1" s="1"/>
  <c r="IQ55" i="1"/>
  <c r="JO55" i="1" s="1"/>
  <c r="IQ59" i="1"/>
  <c r="JO59" i="1" s="1"/>
  <c r="IQ63" i="1"/>
  <c r="JO63" i="1" s="1"/>
  <c r="IQ67" i="1"/>
  <c r="JO67" i="1" s="1"/>
  <c r="IQ71" i="1"/>
  <c r="JO71" i="1" s="1"/>
  <c r="IQ75" i="1"/>
  <c r="JO75" i="1" s="1"/>
  <c r="IQ79" i="1"/>
  <c r="JO79" i="1" s="1"/>
  <c r="IQ83" i="1"/>
  <c r="JO83" i="1" s="1"/>
  <c r="IQ87" i="1"/>
  <c r="JO87" i="1" s="1"/>
  <c r="IQ91" i="1"/>
  <c r="JO91" i="1" s="1"/>
  <c r="IQ95" i="1"/>
  <c r="JO95" i="1" s="1"/>
  <c r="IQ99" i="1"/>
  <c r="JO99" i="1" s="1"/>
  <c r="IQ103" i="1"/>
  <c r="JO103" i="1" s="1"/>
  <c r="IQ107" i="1"/>
  <c r="JO107" i="1" s="1"/>
  <c r="IQ111" i="1"/>
  <c r="JO111" i="1" s="1"/>
  <c r="IQ115" i="1"/>
  <c r="JO115" i="1" s="1"/>
  <c r="IQ119" i="1"/>
  <c r="JO119" i="1" s="1"/>
  <c r="IQ123" i="1"/>
  <c r="JO123" i="1" s="1"/>
  <c r="IQ127" i="1"/>
  <c r="JO127" i="1" s="1"/>
  <c r="IQ131" i="1"/>
  <c r="JO131" i="1" s="1"/>
  <c r="IQ135" i="1"/>
  <c r="JO135" i="1" s="1"/>
  <c r="IQ139" i="1"/>
  <c r="JO139" i="1" s="1"/>
  <c r="IQ143" i="1"/>
  <c r="JO143" i="1" s="1"/>
  <c r="IQ147" i="1"/>
  <c r="JO147" i="1" s="1"/>
  <c r="IQ151" i="1"/>
  <c r="JO151" i="1" s="1"/>
  <c r="IQ155" i="1"/>
  <c r="JO155" i="1" s="1"/>
  <c r="IQ159" i="1"/>
  <c r="JO159" i="1" s="1"/>
  <c r="IQ163" i="1"/>
  <c r="JO163" i="1" s="1"/>
  <c r="IQ167" i="1"/>
  <c r="JO167" i="1" s="1"/>
  <c r="IQ171" i="1"/>
  <c r="JO171" i="1" s="1"/>
  <c r="GB3" i="1"/>
  <c r="EC169" i="1"/>
  <c r="EC137" i="1"/>
  <c r="EC81" i="1"/>
  <c r="EC33" i="1"/>
  <c r="EC167" i="1"/>
  <c r="EC159" i="1"/>
  <c r="EC151" i="1"/>
  <c r="EC143" i="1"/>
  <c r="EC135" i="1"/>
  <c r="EC127" i="1"/>
  <c r="EC119" i="1"/>
  <c r="EC111" i="1"/>
  <c r="EC103" i="1"/>
  <c r="EC95" i="1"/>
  <c r="EC87" i="1"/>
  <c r="EC79" i="1"/>
  <c r="EC71" i="1"/>
  <c r="EC63" i="1"/>
  <c r="EC55" i="1"/>
  <c r="EC47" i="1"/>
  <c r="EC39" i="1"/>
  <c r="EC31" i="1"/>
  <c r="EC23" i="1"/>
  <c r="EC15" i="1"/>
  <c r="EC7" i="1"/>
  <c r="EC161" i="1"/>
  <c r="EC113" i="1"/>
  <c r="EC73" i="1"/>
  <c r="EC17" i="1"/>
  <c r="DX3" i="1"/>
  <c r="DK3" i="1"/>
  <c r="IQ152" i="1"/>
  <c r="JO152" i="1" s="1"/>
  <c r="IQ156" i="1"/>
  <c r="JO156" i="1" s="1"/>
  <c r="IQ160" i="1"/>
  <c r="JO160" i="1" s="1"/>
  <c r="IQ164" i="1"/>
  <c r="JO164" i="1" s="1"/>
  <c r="IQ168" i="1"/>
  <c r="JO168" i="1" s="1"/>
  <c r="IQ172" i="1"/>
  <c r="JO172" i="1" s="1"/>
  <c r="EC97" i="1"/>
  <c r="EC9" i="1"/>
  <c r="EC149" i="1"/>
  <c r="EC141" i="1"/>
  <c r="EC133" i="1"/>
  <c r="EC125" i="1"/>
  <c r="EC117" i="1"/>
  <c r="EC109" i="1"/>
  <c r="EC101" i="1"/>
  <c r="EC93" i="1"/>
  <c r="EC85" i="1"/>
  <c r="EC77" i="1"/>
  <c r="EC69" i="1"/>
  <c r="EC61" i="1"/>
  <c r="EC53" i="1"/>
  <c r="EC45" i="1"/>
  <c r="EC37" i="1"/>
  <c r="EC29" i="1"/>
  <c r="EC21" i="1"/>
  <c r="EC13" i="1"/>
  <c r="EC121" i="1"/>
  <c r="EC49" i="1"/>
  <c r="EC165" i="1"/>
  <c r="EC129" i="1"/>
  <c r="EC57" i="1"/>
  <c r="EC157" i="1"/>
  <c r="EC171" i="1"/>
  <c r="EC163" i="1"/>
  <c r="EC155" i="1"/>
  <c r="EC147" i="1"/>
  <c r="EC139" i="1"/>
  <c r="EC131" i="1"/>
  <c r="EC123" i="1"/>
  <c r="EC115" i="1"/>
  <c r="EC107" i="1"/>
  <c r="EC99" i="1"/>
  <c r="EC91" i="1"/>
  <c r="EC83" i="1"/>
  <c r="EC75" i="1"/>
  <c r="EC67" i="1"/>
  <c r="EC59" i="1"/>
  <c r="EC51" i="1"/>
  <c r="EC43" i="1"/>
  <c r="EC35" i="1"/>
  <c r="EC27" i="1"/>
  <c r="EC19" i="1"/>
  <c r="EC11" i="1"/>
  <c r="HL6" i="1"/>
  <c r="GT3" i="1"/>
  <c r="EC145" i="1"/>
  <c r="EC89" i="1"/>
  <c r="EC41" i="1"/>
  <c r="IQ6" i="1"/>
  <c r="JO6" i="1" s="1"/>
  <c r="HY3" i="1"/>
  <c r="IQ10" i="1"/>
  <c r="JO10" i="1" s="1"/>
  <c r="IQ14" i="1"/>
  <c r="JO14" i="1" s="1"/>
  <c r="IQ18" i="1"/>
  <c r="JO18" i="1" s="1"/>
  <c r="IQ22" i="1"/>
  <c r="JO22" i="1" s="1"/>
  <c r="IQ26" i="1"/>
  <c r="JO26" i="1" s="1"/>
  <c r="IQ30" i="1"/>
  <c r="JO30" i="1" s="1"/>
  <c r="IQ34" i="1"/>
  <c r="JO34" i="1" s="1"/>
  <c r="IQ38" i="1"/>
  <c r="JO38" i="1" s="1"/>
  <c r="IQ42" i="1"/>
  <c r="JO42" i="1" s="1"/>
  <c r="IQ46" i="1"/>
  <c r="JO46" i="1" s="1"/>
  <c r="IQ50" i="1"/>
  <c r="JO50" i="1" s="1"/>
  <c r="IQ54" i="1"/>
  <c r="JO54" i="1" s="1"/>
  <c r="IQ58" i="1"/>
  <c r="JO58" i="1" s="1"/>
  <c r="IQ62" i="1"/>
  <c r="JO62" i="1" s="1"/>
  <c r="IQ66" i="1"/>
  <c r="JO66" i="1" s="1"/>
  <c r="IQ70" i="1"/>
  <c r="JO70" i="1" s="1"/>
  <c r="IQ74" i="1"/>
  <c r="JO74" i="1" s="1"/>
  <c r="IQ78" i="1"/>
  <c r="JO78" i="1" s="1"/>
  <c r="IQ82" i="1"/>
  <c r="JO82" i="1" s="1"/>
  <c r="IQ86" i="1"/>
  <c r="JO86" i="1" s="1"/>
  <c r="IQ90" i="1"/>
  <c r="JO90" i="1" s="1"/>
  <c r="IQ94" i="1"/>
  <c r="JO94" i="1" s="1"/>
  <c r="IQ98" i="1"/>
  <c r="JO98" i="1" s="1"/>
  <c r="IQ102" i="1"/>
  <c r="JO102" i="1" s="1"/>
  <c r="IQ106" i="1"/>
  <c r="JO106" i="1" s="1"/>
  <c r="IQ110" i="1"/>
  <c r="JO110" i="1" s="1"/>
  <c r="IQ114" i="1"/>
  <c r="JO114" i="1" s="1"/>
  <c r="IQ118" i="1"/>
  <c r="JO118" i="1" s="1"/>
  <c r="IQ122" i="1"/>
  <c r="JO122" i="1" s="1"/>
  <c r="IQ126" i="1"/>
  <c r="JO126" i="1" s="1"/>
  <c r="IQ130" i="1"/>
  <c r="JO130" i="1" s="1"/>
  <c r="IQ134" i="1"/>
  <c r="JO134" i="1" s="1"/>
  <c r="IQ138" i="1"/>
  <c r="JO138" i="1" s="1"/>
  <c r="IQ142" i="1"/>
  <c r="JO142" i="1" s="1"/>
  <c r="IQ146" i="1"/>
  <c r="JO146" i="1" s="1"/>
  <c r="IQ150" i="1"/>
  <c r="JO150" i="1" s="1"/>
  <c r="IQ154" i="1"/>
  <c r="JO154" i="1" s="1"/>
  <c r="IQ158" i="1"/>
  <c r="JO158" i="1" s="1"/>
  <c r="IQ162" i="1"/>
  <c r="JO162" i="1" s="1"/>
  <c r="IQ166" i="1"/>
  <c r="JO166" i="1" s="1"/>
  <c r="IQ170" i="1"/>
  <c r="JO170" i="1" s="1"/>
  <c r="EC5" i="1"/>
  <c r="EC172" i="1"/>
  <c r="EC164" i="1"/>
  <c r="EC156" i="1"/>
  <c r="EC148" i="1"/>
  <c r="EC140" i="1"/>
  <c r="EC132" i="1"/>
  <c r="EC124" i="1"/>
  <c r="EC116" i="1"/>
  <c r="EC108" i="1"/>
  <c r="EC100" i="1"/>
  <c r="EC92" i="1"/>
  <c r="EC84" i="1"/>
  <c r="EC76" i="1"/>
  <c r="EC68" i="1"/>
  <c r="EC60" i="1"/>
  <c r="EC52" i="1"/>
  <c r="EC44" i="1"/>
  <c r="EC36" i="1"/>
  <c r="EC28" i="1"/>
  <c r="EC20" i="1"/>
  <c r="EC12" i="1"/>
  <c r="HL5" i="1"/>
  <c r="JI5" i="1" s="1"/>
  <c r="IQ5" i="1"/>
  <c r="JO5" i="1" s="1"/>
  <c r="EC170" i="1"/>
  <c r="EC162" i="1"/>
  <c r="EC154" i="1"/>
  <c r="EC146" i="1"/>
  <c r="EC138" i="1"/>
  <c r="EC130" i="1"/>
  <c r="EC122" i="1"/>
  <c r="EC114" i="1"/>
  <c r="EC106" i="1"/>
  <c r="EC98" i="1"/>
  <c r="EC90" i="1"/>
  <c r="EC82" i="1"/>
  <c r="EC74" i="1"/>
  <c r="EC66" i="1"/>
  <c r="EC58" i="1"/>
  <c r="EC50" i="1"/>
  <c r="EC42" i="1"/>
  <c r="EC34" i="1"/>
  <c r="EC26" i="1"/>
  <c r="EC18" i="1"/>
  <c r="EC10" i="1"/>
  <c r="EC168" i="1"/>
  <c r="EC160" i="1"/>
  <c r="EC152" i="1"/>
  <c r="EC144" i="1"/>
  <c r="EC136" i="1"/>
  <c r="EC128" i="1"/>
  <c r="EC120" i="1"/>
  <c r="EC112" i="1"/>
  <c r="EC104" i="1"/>
  <c r="EC96" i="1"/>
  <c r="EC88" i="1"/>
  <c r="EC80" i="1"/>
  <c r="EC72" i="1"/>
  <c r="EC64" i="1"/>
  <c r="EC56" i="1"/>
  <c r="EC48" i="1"/>
  <c r="EC40" i="1"/>
  <c r="EC32" i="1"/>
  <c r="EC24" i="1"/>
  <c r="EC16" i="1"/>
  <c r="EC8" i="1"/>
  <c r="EC166" i="1"/>
  <c r="EC158" i="1"/>
  <c r="EC150" i="1"/>
  <c r="EC142" i="1"/>
  <c r="EC134" i="1"/>
  <c r="EC126" i="1"/>
  <c r="EC118" i="1"/>
  <c r="EC110" i="1"/>
  <c r="EC102" i="1"/>
  <c r="EC94" i="1"/>
  <c r="EC86" i="1"/>
  <c r="EC78" i="1"/>
  <c r="EC70" i="1"/>
  <c r="EC62" i="1"/>
  <c r="EC54" i="1"/>
  <c r="EC46" i="1"/>
  <c r="EC38" i="1"/>
  <c r="EC30" i="1"/>
  <c r="EC22" i="1"/>
  <c r="EC14" i="1"/>
  <c r="EC6" i="1"/>
  <c r="FC65" i="1"/>
  <c r="FC109" i="1"/>
  <c r="FC101" i="1"/>
  <c r="FC61" i="1"/>
  <c r="FC53" i="1"/>
  <c r="FC45" i="1"/>
  <c r="FC37" i="1"/>
  <c r="FC52" i="1"/>
  <c r="FC123" i="1"/>
  <c r="FC115" i="1"/>
  <c r="FC107" i="1"/>
  <c r="FC82" i="1"/>
  <c r="FC74" i="1"/>
  <c r="FC106" i="1"/>
  <c r="FC116" i="1"/>
  <c r="FC108" i="1"/>
  <c r="FC100" i="1"/>
  <c r="FC76" i="1"/>
  <c r="FC60" i="1"/>
  <c r="FC44" i="1"/>
  <c r="FC36" i="1"/>
  <c r="FC28" i="1"/>
  <c r="FC69" i="1"/>
  <c r="FC21" i="1"/>
  <c r="FC13" i="1"/>
  <c r="FC117" i="1"/>
  <c r="FC119" i="1"/>
  <c r="FC111" i="1"/>
  <c r="FC103" i="1"/>
  <c r="FC89" i="1"/>
  <c r="FC73" i="1"/>
  <c r="FC29" i="1"/>
  <c r="FC77" i="1"/>
  <c r="FC20" i="1"/>
  <c r="FC12" i="1"/>
  <c r="FC97" i="1"/>
  <c r="FC118" i="1"/>
  <c r="FC110" i="1"/>
  <c r="FC84" i="1"/>
  <c r="FC113" i="1"/>
  <c r="FC105" i="1"/>
  <c r="FC124" i="1"/>
  <c r="FC95" i="1"/>
  <c r="FC93" i="1"/>
  <c r="FC92" i="1"/>
  <c r="FC91" i="1"/>
  <c r="FC81" i="1"/>
  <c r="FC83" i="1"/>
  <c r="FC68" i="1"/>
  <c r="FC66" i="1"/>
  <c r="FC58" i="1"/>
  <c r="FC50" i="1"/>
  <c r="FC42" i="1"/>
  <c r="FC27" i="1"/>
  <c r="FC25" i="1"/>
  <c r="FC17" i="1"/>
  <c r="FC23" i="1"/>
  <c r="FC15" i="1"/>
  <c r="FC5" i="1"/>
  <c r="JO3" i="1" l="1"/>
  <c r="IQ3" i="1"/>
  <c r="EC3" i="1"/>
  <c r="JI6" i="1"/>
  <c r="JI3" i="1" s="1"/>
  <c r="HL3" i="1"/>
  <c r="AP24" i="1"/>
  <c r="AL24" i="1"/>
  <c r="AH24" i="1"/>
  <c r="AQ24" i="1"/>
  <c r="AK24" i="1"/>
  <c r="CF24" i="1"/>
  <c r="AO24" i="1"/>
  <c r="AI24" i="1"/>
  <c r="AN24" i="1"/>
  <c r="AJ24" i="1"/>
  <c r="AG24" i="1"/>
  <c r="AM24" i="1"/>
  <c r="AP28" i="1"/>
  <c r="AL28" i="1"/>
  <c r="AG28" i="1"/>
  <c r="AM28" i="1"/>
  <c r="AI28" i="1"/>
  <c r="AQ28" i="1"/>
  <c r="AK28" i="1"/>
  <c r="CF28" i="1"/>
  <c r="AO28" i="1"/>
  <c r="AJ28" i="1"/>
  <c r="AN28" i="1"/>
  <c r="AH28" i="1"/>
  <c r="AP32" i="1"/>
  <c r="AL32" i="1"/>
  <c r="AI32" i="1"/>
  <c r="AN32" i="1"/>
  <c r="AJ32" i="1"/>
  <c r="AM32" i="1"/>
  <c r="AG32" i="1"/>
  <c r="AQ32" i="1"/>
  <c r="AK32" i="1"/>
  <c r="CF32" i="1"/>
  <c r="AH32" i="1"/>
  <c r="AO32" i="1"/>
  <c r="AP36" i="1"/>
  <c r="AN36" i="1"/>
  <c r="AJ36" i="1"/>
  <c r="AG36" i="1"/>
  <c r="AM36" i="1"/>
  <c r="AI36" i="1"/>
  <c r="CF36" i="1"/>
  <c r="AL36" i="1"/>
  <c r="AO36" i="1"/>
  <c r="AQ36" i="1"/>
  <c r="AK36" i="1"/>
  <c r="AH36" i="1"/>
  <c r="AO40" i="1"/>
  <c r="AK40" i="1"/>
  <c r="AG40" i="1"/>
  <c r="AN40" i="1"/>
  <c r="AI40" i="1"/>
  <c r="CF40" i="1"/>
  <c r="AQ40" i="1"/>
  <c r="AM40" i="1"/>
  <c r="AJ40" i="1"/>
  <c r="AP40" i="1"/>
  <c r="AL40" i="1"/>
  <c r="AH40" i="1"/>
  <c r="AO44" i="1"/>
  <c r="AK44" i="1"/>
  <c r="AI44" i="1"/>
  <c r="AN44" i="1"/>
  <c r="AJ44" i="1"/>
  <c r="CF44" i="1"/>
  <c r="AQ44" i="1"/>
  <c r="AM44" i="1"/>
  <c r="AH44" i="1"/>
  <c r="AL44" i="1"/>
  <c r="AG44" i="1"/>
  <c r="AP44" i="1"/>
  <c r="AO48" i="1"/>
  <c r="AH48" i="1"/>
  <c r="AG48" i="1"/>
  <c r="AN48" i="1"/>
  <c r="AK48" i="1"/>
  <c r="CF48" i="1"/>
  <c r="AQ48" i="1"/>
  <c r="AM48" i="1"/>
  <c r="AJ48" i="1"/>
  <c r="AI48" i="1"/>
  <c r="AP48" i="1"/>
  <c r="AL48" i="1"/>
  <c r="AN52" i="1"/>
  <c r="AJ52" i="1"/>
  <c r="AG52" i="1"/>
  <c r="AM52" i="1"/>
  <c r="AH52" i="1"/>
  <c r="CF52" i="1"/>
  <c r="AQ52" i="1"/>
  <c r="AL52" i="1"/>
  <c r="AI52" i="1"/>
  <c r="AP52" i="1"/>
  <c r="AK52" i="1"/>
  <c r="AO52" i="1"/>
  <c r="AO56" i="1"/>
  <c r="AI56" i="1"/>
  <c r="AG56" i="1"/>
  <c r="AN56" i="1"/>
  <c r="AH56" i="1"/>
  <c r="CF56" i="1"/>
  <c r="AQ56" i="1"/>
  <c r="AM56" i="1"/>
  <c r="AK56" i="1"/>
  <c r="AP56" i="1"/>
  <c r="AL56" i="1"/>
  <c r="AJ56" i="1"/>
  <c r="AO60" i="1"/>
  <c r="AK60" i="1"/>
  <c r="AI60" i="1"/>
  <c r="AN60" i="1"/>
  <c r="AJ60" i="1"/>
  <c r="CF60" i="1"/>
  <c r="AQ60" i="1"/>
  <c r="AM60" i="1"/>
  <c r="AH60" i="1"/>
  <c r="AL60" i="1"/>
  <c r="AG60" i="1"/>
  <c r="AP60" i="1"/>
  <c r="AO64" i="1"/>
  <c r="AH64" i="1"/>
  <c r="AG64" i="1"/>
  <c r="AN64" i="1"/>
  <c r="AK64" i="1"/>
  <c r="CF64" i="1"/>
  <c r="AQ64" i="1"/>
  <c r="AM64" i="1"/>
  <c r="AJ64" i="1"/>
  <c r="AI64" i="1"/>
  <c r="AP64" i="1"/>
  <c r="AL64" i="1"/>
  <c r="AN68" i="1"/>
  <c r="AJ68" i="1"/>
  <c r="AG68" i="1"/>
  <c r="AM68" i="1"/>
  <c r="AH68" i="1"/>
  <c r="CF68" i="1"/>
  <c r="AQ68" i="1"/>
  <c r="AL68" i="1"/>
  <c r="AO68" i="1"/>
  <c r="AP68" i="1"/>
  <c r="AK68" i="1"/>
  <c r="AI68" i="1"/>
  <c r="AO72" i="1"/>
  <c r="AI72" i="1"/>
  <c r="AG72" i="1"/>
  <c r="AN72" i="1"/>
  <c r="AH72" i="1"/>
  <c r="CF72" i="1"/>
  <c r="AQ72" i="1"/>
  <c r="AM72" i="1"/>
  <c r="AK72" i="1"/>
  <c r="AP72" i="1"/>
  <c r="AL72" i="1"/>
  <c r="AJ72" i="1"/>
  <c r="AO76" i="1"/>
  <c r="AK76" i="1"/>
  <c r="AG76" i="1"/>
  <c r="AN76" i="1"/>
  <c r="AJ76" i="1"/>
  <c r="CF76" i="1"/>
  <c r="AQ76" i="1"/>
  <c r="AM76" i="1"/>
  <c r="AH76" i="1"/>
  <c r="AL76" i="1"/>
  <c r="AI76" i="1"/>
  <c r="AP76" i="1"/>
  <c r="AO80" i="1"/>
  <c r="AH80" i="1"/>
  <c r="AG80" i="1"/>
  <c r="AN80" i="1"/>
  <c r="AK80" i="1"/>
  <c r="CF80" i="1"/>
  <c r="AQ80" i="1"/>
  <c r="AM80" i="1"/>
  <c r="AJ80" i="1"/>
  <c r="AI80" i="1"/>
  <c r="AP80" i="1"/>
  <c r="AL80" i="1"/>
  <c r="AN84" i="1"/>
  <c r="AK84" i="1"/>
  <c r="AG84" i="1"/>
  <c r="AM84" i="1"/>
  <c r="AJ84" i="1"/>
  <c r="CF84" i="1"/>
  <c r="AQ84" i="1"/>
  <c r="AL84" i="1"/>
  <c r="AH84" i="1"/>
  <c r="AP84" i="1"/>
  <c r="AO84" i="1"/>
  <c r="AI84" i="1"/>
  <c r="AO88" i="1"/>
  <c r="AI88" i="1"/>
  <c r="AG88" i="1"/>
  <c r="AN88" i="1"/>
  <c r="AH88" i="1"/>
  <c r="CF88" i="1"/>
  <c r="AQ88" i="1"/>
  <c r="AM88" i="1"/>
  <c r="AK88" i="1"/>
  <c r="AP88" i="1"/>
  <c r="AL88" i="1"/>
  <c r="AJ88" i="1"/>
  <c r="AO92" i="1"/>
  <c r="AK92" i="1"/>
  <c r="AI92" i="1"/>
  <c r="AN92" i="1"/>
  <c r="AJ92" i="1"/>
  <c r="CF92" i="1"/>
  <c r="AQ92" i="1"/>
  <c r="AM92" i="1"/>
  <c r="AH92" i="1"/>
  <c r="AL92" i="1"/>
  <c r="AG92" i="1"/>
  <c r="AP92" i="1"/>
  <c r="AO96" i="1"/>
  <c r="AH96" i="1"/>
  <c r="AG96" i="1"/>
  <c r="AN96" i="1"/>
  <c r="AK96" i="1"/>
  <c r="CF96" i="1"/>
  <c r="AQ96" i="1"/>
  <c r="AM96" i="1"/>
  <c r="AJ96" i="1"/>
  <c r="AI96" i="1"/>
  <c r="AP96" i="1"/>
  <c r="AL96" i="1"/>
  <c r="AN100" i="1"/>
  <c r="AJ100" i="1"/>
  <c r="AG100" i="1"/>
  <c r="AM100" i="1"/>
  <c r="AH100" i="1"/>
  <c r="CF100" i="1"/>
  <c r="AQ100" i="1"/>
  <c r="AL100" i="1"/>
  <c r="AI100" i="1"/>
  <c r="AP100" i="1"/>
  <c r="AK100" i="1"/>
  <c r="AO100" i="1"/>
  <c r="AO104" i="1"/>
  <c r="AI104" i="1"/>
  <c r="AG104" i="1"/>
  <c r="AN104" i="1"/>
  <c r="AH104" i="1"/>
  <c r="CF104" i="1"/>
  <c r="AQ104" i="1"/>
  <c r="AM104" i="1"/>
  <c r="AK104" i="1"/>
  <c r="AP104" i="1"/>
  <c r="AL104" i="1"/>
  <c r="AJ104" i="1"/>
  <c r="AO108" i="1"/>
  <c r="AK108" i="1"/>
  <c r="AI108" i="1"/>
  <c r="AN108" i="1"/>
  <c r="AJ108" i="1"/>
  <c r="CF108" i="1"/>
  <c r="AQ108" i="1"/>
  <c r="AM108" i="1"/>
  <c r="AH108" i="1"/>
  <c r="AL108" i="1"/>
  <c r="AG108" i="1"/>
  <c r="AP108" i="1"/>
  <c r="AO112" i="1"/>
  <c r="AH112" i="1"/>
  <c r="AG112" i="1"/>
  <c r="AN112" i="1"/>
  <c r="AK112" i="1"/>
  <c r="CF112" i="1"/>
  <c r="AQ112" i="1"/>
  <c r="AM112" i="1"/>
  <c r="AJ112" i="1"/>
  <c r="AI112" i="1"/>
  <c r="AP112" i="1"/>
  <c r="AL112" i="1"/>
  <c r="AN116" i="1"/>
  <c r="AJ116" i="1"/>
  <c r="AG116" i="1"/>
  <c r="AM116" i="1"/>
  <c r="AH116" i="1"/>
  <c r="CF116" i="1"/>
  <c r="AQ116" i="1"/>
  <c r="AL116" i="1"/>
  <c r="AI116" i="1"/>
  <c r="AP116" i="1"/>
  <c r="AK116" i="1"/>
  <c r="AO116" i="1"/>
  <c r="AO120" i="1"/>
  <c r="AI120" i="1"/>
  <c r="AG120" i="1"/>
  <c r="AN120" i="1"/>
  <c r="AH120" i="1"/>
  <c r="CF120" i="1"/>
  <c r="AQ120" i="1"/>
  <c r="AM120" i="1"/>
  <c r="AK120" i="1"/>
  <c r="AP120" i="1"/>
  <c r="AL120" i="1"/>
  <c r="AJ120" i="1"/>
  <c r="AO124" i="1"/>
  <c r="AK124" i="1"/>
  <c r="AI124" i="1"/>
  <c r="AN124" i="1"/>
  <c r="AJ124" i="1"/>
  <c r="CF124" i="1"/>
  <c r="AQ124" i="1"/>
  <c r="AM124" i="1"/>
  <c r="AH124" i="1"/>
  <c r="AL124" i="1"/>
  <c r="AG124" i="1"/>
  <c r="AP124" i="1"/>
  <c r="AO128" i="1"/>
  <c r="AH128" i="1"/>
  <c r="AG128" i="1"/>
  <c r="AN128" i="1"/>
  <c r="AK128" i="1"/>
  <c r="CF128" i="1"/>
  <c r="AQ128" i="1"/>
  <c r="AM128" i="1"/>
  <c r="AJ128" i="1"/>
  <c r="AI128" i="1"/>
  <c r="AP128" i="1"/>
  <c r="AL128" i="1"/>
  <c r="AN132" i="1"/>
  <c r="AJ132" i="1"/>
  <c r="AG132" i="1"/>
  <c r="AM132" i="1"/>
  <c r="AH132" i="1"/>
  <c r="CF132" i="1"/>
  <c r="AQ132" i="1"/>
  <c r="AL132" i="1"/>
  <c r="AO132" i="1"/>
  <c r="AP132" i="1"/>
  <c r="AK132" i="1"/>
  <c r="AI132" i="1"/>
  <c r="AO136" i="1"/>
  <c r="AI136" i="1"/>
  <c r="AG136" i="1"/>
  <c r="AN136" i="1"/>
  <c r="AH136" i="1"/>
  <c r="CF136" i="1"/>
  <c r="AQ136" i="1"/>
  <c r="AM136" i="1"/>
  <c r="AK136" i="1"/>
  <c r="AP136" i="1"/>
  <c r="AL136" i="1"/>
  <c r="AJ136" i="1"/>
  <c r="AP140" i="1"/>
  <c r="AK140" i="1"/>
  <c r="AG140" i="1"/>
  <c r="AN140" i="1"/>
  <c r="AH140" i="1"/>
  <c r="CF140" i="1"/>
  <c r="AQ140" i="1"/>
  <c r="AM140" i="1"/>
  <c r="AJ140" i="1"/>
  <c r="AL140" i="1"/>
  <c r="AI140" i="1"/>
  <c r="AO140" i="1"/>
  <c r="AO144" i="1"/>
  <c r="AJ144" i="1"/>
  <c r="AG144" i="1"/>
  <c r="AN144" i="1"/>
  <c r="AH144" i="1"/>
  <c r="CF144" i="1"/>
  <c r="AQ144" i="1"/>
  <c r="AM144" i="1"/>
  <c r="AK144" i="1"/>
  <c r="AI144" i="1"/>
  <c r="AP144" i="1"/>
  <c r="AL144" i="1"/>
  <c r="AN148" i="1"/>
  <c r="AK148" i="1"/>
  <c r="AJ148" i="1"/>
  <c r="AM148" i="1"/>
  <c r="AH148" i="1"/>
  <c r="CF148" i="1"/>
  <c r="AQ148" i="1"/>
  <c r="AL148" i="1"/>
  <c r="AI148" i="1"/>
  <c r="AP148" i="1"/>
  <c r="AO148" i="1"/>
  <c r="AG148" i="1"/>
  <c r="AO152" i="1"/>
  <c r="AI152" i="1"/>
  <c r="AG152" i="1"/>
  <c r="AN152" i="1"/>
  <c r="AH152" i="1"/>
  <c r="CF152" i="1"/>
  <c r="AQ152" i="1"/>
  <c r="AM152" i="1"/>
  <c r="AK152" i="1"/>
  <c r="AP152" i="1"/>
  <c r="AL152" i="1"/>
  <c r="AJ152" i="1"/>
  <c r="AP156" i="1"/>
  <c r="AK156" i="1"/>
  <c r="AI156" i="1"/>
  <c r="AN156" i="1"/>
  <c r="AH156" i="1"/>
  <c r="CF156" i="1"/>
  <c r="AQ156" i="1"/>
  <c r="AM156" i="1"/>
  <c r="AJ156" i="1"/>
  <c r="AL156" i="1"/>
  <c r="AG156" i="1"/>
  <c r="AO156" i="1"/>
  <c r="AQ160" i="1"/>
  <c r="AM160" i="1"/>
  <c r="AK160" i="1"/>
  <c r="AN160" i="1"/>
  <c r="AI160" i="1"/>
  <c r="AL160" i="1"/>
  <c r="AG160" i="1"/>
  <c r="AP160" i="1"/>
  <c r="AJ160" i="1"/>
  <c r="CF160" i="1"/>
  <c r="AO160" i="1"/>
  <c r="AH160" i="1"/>
  <c r="AQ164" i="1"/>
  <c r="AL164" i="1"/>
  <c r="AO164" i="1"/>
  <c r="AN164" i="1"/>
  <c r="AI164" i="1"/>
  <c r="AM164" i="1"/>
  <c r="AG164" i="1"/>
  <c r="AK164" i="1"/>
  <c r="AJ164" i="1"/>
  <c r="AP164" i="1"/>
  <c r="AH164" i="1"/>
  <c r="CF164" i="1"/>
  <c r="AQ168" i="1"/>
  <c r="AM168" i="1"/>
  <c r="AK168" i="1"/>
  <c r="AP168" i="1"/>
  <c r="AI168" i="1"/>
  <c r="CF168" i="1"/>
  <c r="AO168" i="1"/>
  <c r="AH168" i="1"/>
  <c r="AN168" i="1"/>
  <c r="AJ168" i="1"/>
  <c r="AG168" i="1"/>
  <c r="AL168" i="1"/>
  <c r="AQ172" i="1"/>
  <c r="AM172" i="1"/>
  <c r="AJ172" i="1"/>
  <c r="AL172" i="1"/>
  <c r="AI172" i="1"/>
  <c r="AP172" i="1"/>
  <c r="AK172" i="1"/>
  <c r="CF172" i="1"/>
  <c r="AO172" i="1"/>
  <c r="AH172" i="1"/>
  <c r="AN172" i="1"/>
  <c r="AG172" i="1"/>
  <c r="AQ9" i="1"/>
  <c r="AG9" i="1"/>
  <c r="AL9" i="1"/>
  <c r="AK9" i="1"/>
  <c r="AJ9" i="1"/>
  <c r="AI9" i="1"/>
  <c r="AH9" i="1"/>
  <c r="AO9" i="1"/>
  <c r="AP9" i="1"/>
  <c r="CF9" i="1"/>
  <c r="AN9" i="1"/>
  <c r="AM9" i="1"/>
  <c r="AQ27" i="1"/>
  <c r="AO27" i="1"/>
  <c r="AK27" i="1"/>
  <c r="AI27" i="1"/>
  <c r="AN27" i="1"/>
  <c r="AJ27" i="1"/>
  <c r="CF27" i="1"/>
  <c r="AM27" i="1"/>
  <c r="AH27" i="1"/>
  <c r="AP27" i="1"/>
  <c r="AL27" i="1"/>
  <c r="AG27" i="1"/>
  <c r="AN33" i="1"/>
  <c r="AH33" i="1"/>
  <c r="AI33" i="1"/>
  <c r="AL33" i="1"/>
  <c r="AM33" i="1"/>
  <c r="CF33" i="1"/>
  <c r="AP33" i="1"/>
  <c r="AG33" i="1"/>
  <c r="AK33" i="1"/>
  <c r="AO33" i="1"/>
  <c r="AQ33" i="1"/>
  <c r="AJ33" i="1"/>
  <c r="AO38" i="1"/>
  <c r="AK38" i="1"/>
  <c r="AG38" i="1"/>
  <c r="AN38" i="1"/>
  <c r="AJ38" i="1"/>
  <c r="CF38" i="1"/>
  <c r="AQ38" i="1"/>
  <c r="AM38" i="1"/>
  <c r="AI38" i="1"/>
  <c r="AL38" i="1"/>
  <c r="AH38" i="1"/>
  <c r="AP38" i="1"/>
  <c r="AO43" i="1"/>
  <c r="AK43" i="1"/>
  <c r="AI43" i="1"/>
  <c r="AN43" i="1"/>
  <c r="AJ43" i="1"/>
  <c r="CF43" i="1"/>
  <c r="AQ43" i="1"/>
  <c r="AM43" i="1"/>
  <c r="AH43" i="1"/>
  <c r="AG43" i="1"/>
  <c r="AP43" i="1"/>
  <c r="AL43" i="1"/>
  <c r="AN49" i="1"/>
  <c r="AQ49" i="1"/>
  <c r="AI49" i="1"/>
  <c r="AL49" i="1"/>
  <c r="AM49" i="1"/>
  <c r="CF49" i="1"/>
  <c r="AP49" i="1"/>
  <c r="AG49" i="1"/>
  <c r="AK49" i="1"/>
  <c r="AO49" i="1"/>
  <c r="AH49" i="1"/>
  <c r="AJ49" i="1"/>
  <c r="AO54" i="1"/>
  <c r="AK54" i="1"/>
  <c r="AH54" i="1"/>
  <c r="AN54" i="1"/>
  <c r="AJ54" i="1"/>
  <c r="CF54" i="1"/>
  <c r="AQ54" i="1"/>
  <c r="AM54" i="1"/>
  <c r="AI54" i="1"/>
  <c r="AP54" i="1"/>
  <c r="AL54" i="1"/>
  <c r="AG54" i="1"/>
  <c r="AO59" i="1"/>
  <c r="AK59" i="1"/>
  <c r="AH59" i="1"/>
  <c r="AN59" i="1"/>
  <c r="AJ59" i="1"/>
  <c r="CF59" i="1"/>
  <c r="AQ59" i="1"/>
  <c r="AM59" i="1"/>
  <c r="AG59" i="1"/>
  <c r="AL59" i="1"/>
  <c r="AI59" i="1"/>
  <c r="AP59" i="1"/>
  <c r="AN65" i="1"/>
  <c r="AM65" i="1"/>
  <c r="AI65" i="1"/>
  <c r="AL65" i="1"/>
  <c r="AQ65" i="1"/>
  <c r="CF65" i="1"/>
  <c r="AP65" i="1"/>
  <c r="AG65" i="1"/>
  <c r="AK65" i="1"/>
  <c r="AJ65" i="1"/>
  <c r="AO65" i="1"/>
  <c r="AH65" i="1"/>
  <c r="AO70" i="1"/>
  <c r="AK70" i="1"/>
  <c r="AH70" i="1"/>
  <c r="AN70" i="1"/>
  <c r="AJ70" i="1"/>
  <c r="CF70" i="1"/>
  <c r="AQ70" i="1"/>
  <c r="AM70" i="1"/>
  <c r="AI70" i="1"/>
  <c r="AP70" i="1"/>
  <c r="AL70" i="1"/>
  <c r="AG70" i="1"/>
  <c r="AO75" i="1"/>
  <c r="AK75" i="1"/>
  <c r="AH75" i="1"/>
  <c r="AN75" i="1"/>
  <c r="AJ75" i="1"/>
  <c r="CF75" i="1"/>
  <c r="AQ75" i="1"/>
  <c r="AM75" i="1"/>
  <c r="AG75" i="1"/>
  <c r="AP75" i="1"/>
  <c r="AL75" i="1"/>
  <c r="AI75" i="1"/>
  <c r="AQ81" i="1"/>
  <c r="AH81" i="1"/>
  <c r="AI81" i="1"/>
  <c r="AN81" i="1"/>
  <c r="AM81" i="1"/>
  <c r="CF81" i="1"/>
  <c r="AP81" i="1"/>
  <c r="AL81" i="1"/>
  <c r="AK81" i="1"/>
  <c r="AG81" i="1"/>
  <c r="AJ81" i="1"/>
  <c r="AO81" i="1"/>
  <c r="AO86" i="1"/>
  <c r="AK86" i="1"/>
  <c r="AH86" i="1"/>
  <c r="AN86" i="1"/>
  <c r="AJ86" i="1"/>
  <c r="CF86" i="1"/>
  <c r="AQ86" i="1"/>
  <c r="AM86" i="1"/>
  <c r="AI86" i="1"/>
  <c r="AG86" i="1"/>
  <c r="AP86" i="1"/>
  <c r="AL86" i="1"/>
  <c r="AO91" i="1"/>
  <c r="AK91" i="1"/>
  <c r="AG91" i="1"/>
  <c r="AN91" i="1"/>
  <c r="AJ91" i="1"/>
  <c r="CF91" i="1"/>
  <c r="AQ91" i="1"/>
  <c r="AM91" i="1"/>
  <c r="AI91" i="1"/>
  <c r="AP91" i="1"/>
  <c r="AL91" i="1"/>
  <c r="AH91" i="1"/>
  <c r="AN97" i="1"/>
  <c r="AH97" i="1"/>
  <c r="AI97" i="1"/>
  <c r="AL97" i="1"/>
  <c r="AM97" i="1"/>
  <c r="CF97" i="1"/>
  <c r="AP97" i="1"/>
  <c r="AG97" i="1"/>
  <c r="AK97" i="1"/>
  <c r="AO97" i="1"/>
  <c r="AQ97" i="1"/>
  <c r="AJ97" i="1"/>
  <c r="AO102" i="1"/>
  <c r="AK102" i="1"/>
  <c r="AH102" i="1"/>
  <c r="AN102" i="1"/>
  <c r="AJ102" i="1"/>
  <c r="CF102" i="1"/>
  <c r="AQ102" i="1"/>
  <c r="AM102" i="1"/>
  <c r="AI102" i="1"/>
  <c r="AL102" i="1"/>
  <c r="AG102" i="1"/>
  <c r="AP102" i="1"/>
  <c r="AO107" i="1"/>
  <c r="AK107" i="1"/>
  <c r="AG107" i="1"/>
  <c r="AN107" i="1"/>
  <c r="AJ107" i="1"/>
  <c r="CF107" i="1"/>
  <c r="AQ107" i="1"/>
  <c r="AM107" i="1"/>
  <c r="AI107" i="1"/>
  <c r="AH107" i="1"/>
  <c r="AP107" i="1"/>
  <c r="AL107" i="1"/>
  <c r="AN113" i="1"/>
  <c r="AQ113" i="1"/>
  <c r="AI113" i="1"/>
  <c r="AL113" i="1"/>
  <c r="AM113" i="1"/>
  <c r="CF113" i="1"/>
  <c r="AP113" i="1"/>
  <c r="AG113" i="1"/>
  <c r="AK113" i="1"/>
  <c r="AO113" i="1"/>
  <c r="AH113" i="1"/>
  <c r="AJ113" i="1"/>
  <c r="AO118" i="1"/>
  <c r="AK118" i="1"/>
  <c r="AH118" i="1"/>
  <c r="AN118" i="1"/>
  <c r="AJ118" i="1"/>
  <c r="CF118" i="1"/>
  <c r="AQ118" i="1"/>
  <c r="AM118" i="1"/>
  <c r="AI118" i="1"/>
  <c r="AP118" i="1"/>
  <c r="AL118" i="1"/>
  <c r="AG118" i="1"/>
  <c r="AO123" i="1"/>
  <c r="AK123" i="1"/>
  <c r="AG123" i="1"/>
  <c r="AN123" i="1"/>
  <c r="AJ123" i="1"/>
  <c r="CF123" i="1"/>
  <c r="AQ123" i="1"/>
  <c r="AM123" i="1"/>
  <c r="AI123" i="1"/>
  <c r="AL123" i="1"/>
  <c r="AH123" i="1"/>
  <c r="AP123" i="1"/>
  <c r="AN129" i="1"/>
  <c r="AM129" i="1"/>
  <c r="AI129" i="1"/>
  <c r="AL129" i="1"/>
  <c r="AQ129" i="1"/>
  <c r="CF129" i="1"/>
  <c r="AP129" i="1"/>
  <c r="AG129" i="1"/>
  <c r="AK129" i="1"/>
  <c r="AJ129" i="1"/>
  <c r="AO129" i="1"/>
  <c r="AH129" i="1"/>
  <c r="AO134" i="1"/>
  <c r="AK134" i="1"/>
  <c r="AH134" i="1"/>
  <c r="AN134" i="1"/>
  <c r="AJ134" i="1"/>
  <c r="CF134" i="1"/>
  <c r="AQ134" i="1"/>
  <c r="AM134" i="1"/>
  <c r="AI134" i="1"/>
  <c r="AP134" i="1"/>
  <c r="AL134" i="1"/>
  <c r="AG134" i="1"/>
  <c r="AO139" i="1"/>
  <c r="AK139" i="1"/>
  <c r="AG139" i="1"/>
  <c r="AN139" i="1"/>
  <c r="AJ139" i="1"/>
  <c r="CF139" i="1"/>
  <c r="AQ139" i="1"/>
  <c r="AM139" i="1"/>
  <c r="AI139" i="1"/>
  <c r="AP139" i="1"/>
  <c r="AL139" i="1"/>
  <c r="AH139" i="1"/>
  <c r="AQ145" i="1"/>
  <c r="AJ145" i="1"/>
  <c r="AI145" i="1"/>
  <c r="AN145" i="1"/>
  <c r="AH145" i="1"/>
  <c r="CF145" i="1"/>
  <c r="AP145" i="1"/>
  <c r="AL145" i="1"/>
  <c r="AM145" i="1"/>
  <c r="AG145" i="1"/>
  <c r="AK145" i="1"/>
  <c r="AO145" i="1"/>
  <c r="AO150" i="1"/>
  <c r="AK150" i="1"/>
  <c r="AH150" i="1"/>
  <c r="AN150" i="1"/>
  <c r="AJ150" i="1"/>
  <c r="CF150" i="1"/>
  <c r="AQ150" i="1"/>
  <c r="AM150" i="1"/>
  <c r="AI150" i="1"/>
  <c r="AG150" i="1"/>
  <c r="AP150" i="1"/>
  <c r="AL150" i="1"/>
  <c r="AO155" i="1"/>
  <c r="AK155" i="1"/>
  <c r="AG155" i="1"/>
  <c r="AN155" i="1"/>
  <c r="AJ155" i="1"/>
  <c r="CF155" i="1"/>
  <c r="AQ155" i="1"/>
  <c r="AM155" i="1"/>
  <c r="AI155" i="1"/>
  <c r="AP155" i="1"/>
  <c r="AL155" i="1"/>
  <c r="AH155" i="1"/>
  <c r="AN161" i="1"/>
  <c r="AJ161" i="1"/>
  <c r="AI161" i="1"/>
  <c r="AL161" i="1"/>
  <c r="AH161" i="1"/>
  <c r="CF161" i="1"/>
  <c r="AP161" i="1"/>
  <c r="AG161" i="1"/>
  <c r="AM161" i="1"/>
  <c r="AO161" i="1"/>
  <c r="AQ161" i="1"/>
  <c r="AK161" i="1"/>
  <c r="AO166" i="1"/>
  <c r="AK166" i="1"/>
  <c r="AH166" i="1"/>
  <c r="AN166" i="1"/>
  <c r="AJ166" i="1"/>
  <c r="CF166" i="1"/>
  <c r="AQ166" i="1"/>
  <c r="AM166" i="1"/>
  <c r="AI166" i="1"/>
  <c r="AL166" i="1"/>
  <c r="AG166" i="1"/>
  <c r="AP166" i="1"/>
  <c r="AO171" i="1"/>
  <c r="AK171" i="1"/>
  <c r="AG171" i="1"/>
  <c r="AN171" i="1"/>
  <c r="AJ171" i="1"/>
  <c r="CF171" i="1"/>
  <c r="AQ171" i="1"/>
  <c r="AM171" i="1"/>
  <c r="AI171" i="1"/>
  <c r="AH171" i="1"/>
  <c r="AP171" i="1"/>
  <c r="AL171" i="1"/>
  <c r="AO10" i="1"/>
  <c r="AK10" i="1"/>
  <c r="AG10" i="1"/>
  <c r="AN10" i="1"/>
  <c r="AJ10" i="1"/>
  <c r="CF10" i="1"/>
  <c r="AQ10" i="1"/>
  <c r="AM10" i="1"/>
  <c r="AI10" i="1"/>
  <c r="AP10" i="1"/>
  <c r="AL10" i="1"/>
  <c r="AH10" i="1"/>
  <c r="AO14" i="1"/>
  <c r="AK14" i="1"/>
  <c r="AG14" i="1"/>
  <c r="AN14" i="1"/>
  <c r="AJ14" i="1"/>
  <c r="CF14" i="1"/>
  <c r="AQ14" i="1"/>
  <c r="AM14" i="1"/>
  <c r="AI14" i="1"/>
  <c r="AP14" i="1"/>
  <c r="AL14" i="1"/>
  <c r="AH14" i="1"/>
  <c r="AO18" i="1"/>
  <c r="AK18" i="1"/>
  <c r="AG18" i="1"/>
  <c r="AN18" i="1"/>
  <c r="AJ18" i="1"/>
  <c r="CF18" i="1"/>
  <c r="AQ18" i="1"/>
  <c r="AM18" i="1"/>
  <c r="AI18" i="1"/>
  <c r="AL18" i="1"/>
  <c r="AH18" i="1"/>
  <c r="AP18" i="1"/>
  <c r="AO22" i="1"/>
  <c r="AK22" i="1"/>
  <c r="AG22" i="1"/>
  <c r="AN22" i="1"/>
  <c r="AJ22" i="1"/>
  <c r="CF22" i="1"/>
  <c r="AQ22" i="1"/>
  <c r="AM22" i="1"/>
  <c r="AI22" i="1"/>
  <c r="AH22" i="1"/>
  <c r="AP22" i="1"/>
  <c r="AL22" i="1"/>
  <c r="AO26" i="1"/>
  <c r="AK26" i="1"/>
  <c r="AG26" i="1"/>
  <c r="AN26" i="1"/>
  <c r="AJ26" i="1"/>
  <c r="CF26" i="1"/>
  <c r="AQ26" i="1"/>
  <c r="AM26" i="1"/>
  <c r="AI26" i="1"/>
  <c r="AP26" i="1"/>
  <c r="AL26" i="1"/>
  <c r="AH26" i="1"/>
  <c r="AO30" i="1"/>
  <c r="AK30" i="1"/>
  <c r="AG30" i="1"/>
  <c r="AN30" i="1"/>
  <c r="AJ30" i="1"/>
  <c r="CF30" i="1"/>
  <c r="AQ30" i="1"/>
  <c r="AM30" i="1"/>
  <c r="AI30" i="1"/>
  <c r="AP30" i="1"/>
  <c r="AL30" i="1"/>
  <c r="AH30" i="1"/>
  <c r="AO34" i="1"/>
  <c r="AK34" i="1"/>
  <c r="AG34" i="1"/>
  <c r="AN34" i="1"/>
  <c r="AJ34" i="1"/>
  <c r="CF34" i="1"/>
  <c r="AQ34" i="1"/>
  <c r="AM34" i="1"/>
  <c r="AI34" i="1"/>
  <c r="AL34" i="1"/>
  <c r="AH34" i="1"/>
  <c r="AP34" i="1"/>
  <c r="AO42" i="1"/>
  <c r="AK42" i="1"/>
  <c r="AG42" i="1"/>
  <c r="AN42" i="1"/>
  <c r="AJ42" i="1"/>
  <c r="CF42" i="1"/>
  <c r="AQ42" i="1"/>
  <c r="AM42" i="1"/>
  <c r="AI42" i="1"/>
  <c r="AH42" i="1"/>
  <c r="AP42" i="1"/>
  <c r="AL42" i="1"/>
  <c r="AO46" i="1"/>
  <c r="AK46" i="1"/>
  <c r="AG46" i="1"/>
  <c r="AN46" i="1"/>
  <c r="AJ46" i="1"/>
  <c r="CF46" i="1"/>
  <c r="AQ46" i="1"/>
  <c r="AM46" i="1"/>
  <c r="AI46" i="1"/>
  <c r="AP46" i="1"/>
  <c r="AL46" i="1"/>
  <c r="AH46" i="1"/>
  <c r="AO50" i="1"/>
  <c r="AK50" i="1"/>
  <c r="AH50" i="1"/>
  <c r="AN50" i="1"/>
  <c r="AJ50" i="1"/>
  <c r="CF50" i="1"/>
  <c r="AQ50" i="1"/>
  <c r="AM50" i="1"/>
  <c r="AI50" i="1"/>
  <c r="AP50" i="1"/>
  <c r="AL50" i="1"/>
  <c r="AG50" i="1"/>
  <c r="AO58" i="1"/>
  <c r="AK58" i="1"/>
  <c r="AH58" i="1"/>
  <c r="AN58" i="1"/>
  <c r="AJ58" i="1"/>
  <c r="CF58" i="1"/>
  <c r="AQ58" i="1"/>
  <c r="AM58" i="1"/>
  <c r="AI58" i="1"/>
  <c r="AL58" i="1"/>
  <c r="AG58" i="1"/>
  <c r="AP58" i="1"/>
  <c r="AO62" i="1"/>
  <c r="AK62" i="1"/>
  <c r="AH62" i="1"/>
  <c r="AN62" i="1"/>
  <c r="AJ62" i="1"/>
  <c r="CF62" i="1"/>
  <c r="AQ62" i="1"/>
  <c r="AM62" i="1"/>
  <c r="AI62" i="1"/>
  <c r="AG62" i="1"/>
  <c r="AP62" i="1"/>
  <c r="AL62" i="1"/>
  <c r="AO66" i="1"/>
  <c r="AK66" i="1"/>
  <c r="AM66" i="1"/>
  <c r="AG66" i="1"/>
  <c r="AQ66" i="1"/>
  <c r="AL66" i="1"/>
  <c r="AH66" i="1"/>
  <c r="AP66" i="1"/>
  <c r="AJ66" i="1"/>
  <c r="CF66" i="1"/>
  <c r="AN66" i="1"/>
  <c r="AI66" i="1"/>
  <c r="AP74" i="1"/>
  <c r="AL74" i="1"/>
  <c r="AG74" i="1"/>
  <c r="AO74" i="1"/>
  <c r="AK74" i="1"/>
  <c r="AH74" i="1"/>
  <c r="AN74" i="1"/>
  <c r="AJ74" i="1"/>
  <c r="CF74" i="1"/>
  <c r="AQ74" i="1"/>
  <c r="AM74" i="1"/>
  <c r="AI74" i="1"/>
  <c r="AP78" i="1"/>
  <c r="AL78" i="1"/>
  <c r="AG78" i="1"/>
  <c r="AO78" i="1"/>
  <c r="AK78" i="1"/>
  <c r="AH78" i="1"/>
  <c r="AN78" i="1"/>
  <c r="AJ78" i="1"/>
  <c r="CF78" i="1"/>
  <c r="AM78" i="1"/>
  <c r="AI78" i="1"/>
  <c r="AQ78" i="1"/>
  <c r="AP82" i="1"/>
  <c r="AL82" i="1"/>
  <c r="AG82" i="1"/>
  <c r="AO82" i="1"/>
  <c r="AK82" i="1"/>
  <c r="AH82" i="1"/>
  <c r="AN82" i="1"/>
  <c r="AJ82" i="1"/>
  <c r="CF82" i="1"/>
  <c r="AI82" i="1"/>
  <c r="AQ82" i="1"/>
  <c r="AM82" i="1"/>
  <c r="AP90" i="1"/>
  <c r="AL90" i="1"/>
  <c r="AG90" i="1"/>
  <c r="AO90" i="1"/>
  <c r="AK90" i="1"/>
  <c r="AH90" i="1"/>
  <c r="AN90" i="1"/>
  <c r="AJ90" i="1"/>
  <c r="CF90" i="1"/>
  <c r="AQ90" i="1"/>
  <c r="AM90" i="1"/>
  <c r="AI90" i="1"/>
  <c r="AP94" i="1"/>
  <c r="AL94" i="1"/>
  <c r="AG94" i="1"/>
  <c r="AO94" i="1"/>
  <c r="AK94" i="1"/>
  <c r="AH94" i="1"/>
  <c r="AN94" i="1"/>
  <c r="AJ94" i="1"/>
  <c r="CF94" i="1"/>
  <c r="AQ94" i="1"/>
  <c r="AM94" i="1"/>
  <c r="AI94" i="1"/>
  <c r="AP98" i="1"/>
  <c r="AL98" i="1"/>
  <c r="AG98" i="1"/>
  <c r="AO98" i="1"/>
  <c r="AK98" i="1"/>
  <c r="AH98" i="1"/>
  <c r="AN98" i="1"/>
  <c r="AJ98" i="1"/>
  <c r="CF98" i="1"/>
  <c r="AM98" i="1"/>
  <c r="AI98" i="1"/>
  <c r="AQ98" i="1"/>
  <c r="AP106" i="1"/>
  <c r="AL106" i="1"/>
  <c r="AG106" i="1"/>
  <c r="AO106" i="1"/>
  <c r="AK106" i="1"/>
  <c r="AH106" i="1"/>
  <c r="AN106" i="1"/>
  <c r="AJ106" i="1"/>
  <c r="CF106" i="1"/>
  <c r="AI106" i="1"/>
  <c r="AQ106" i="1"/>
  <c r="AM106" i="1"/>
  <c r="AP110" i="1"/>
  <c r="AL110" i="1"/>
  <c r="AH110" i="1"/>
  <c r="AO110" i="1"/>
  <c r="AK110" i="1"/>
  <c r="AG110" i="1"/>
  <c r="AN110" i="1"/>
  <c r="AJ110" i="1"/>
  <c r="CF110" i="1"/>
  <c r="AQ110" i="1"/>
  <c r="AM110" i="1"/>
  <c r="AI110" i="1"/>
  <c r="AP114" i="1"/>
  <c r="AL114" i="1"/>
  <c r="AG114" i="1"/>
  <c r="AO114" i="1"/>
  <c r="AK114" i="1"/>
  <c r="AH114" i="1"/>
  <c r="AN114" i="1"/>
  <c r="AJ114" i="1"/>
  <c r="CF114" i="1"/>
  <c r="AQ114" i="1"/>
  <c r="AM114" i="1"/>
  <c r="AI114" i="1"/>
  <c r="AP122" i="1"/>
  <c r="AL122" i="1"/>
  <c r="AG122" i="1"/>
  <c r="AO122" i="1"/>
  <c r="AK122" i="1"/>
  <c r="AH122" i="1"/>
  <c r="AN122" i="1"/>
  <c r="AJ122" i="1"/>
  <c r="CF122" i="1"/>
  <c r="AM122" i="1"/>
  <c r="AI122" i="1"/>
  <c r="AQ122" i="1"/>
  <c r="AP126" i="1"/>
  <c r="AL126" i="1"/>
  <c r="AG126" i="1"/>
  <c r="AO126" i="1"/>
  <c r="AK126" i="1"/>
  <c r="AH126" i="1"/>
  <c r="AN126" i="1"/>
  <c r="AJ126" i="1"/>
  <c r="CF126" i="1"/>
  <c r="AI126" i="1"/>
  <c r="AQ126" i="1"/>
  <c r="AM126" i="1"/>
  <c r="AP130" i="1"/>
  <c r="AL130" i="1"/>
  <c r="AH130" i="1"/>
  <c r="AO130" i="1"/>
  <c r="AK130" i="1"/>
  <c r="AG130" i="1"/>
  <c r="AN130" i="1"/>
  <c r="AJ130" i="1"/>
  <c r="CF130" i="1"/>
  <c r="AQ130" i="1"/>
  <c r="AM130" i="1"/>
  <c r="AI130" i="1"/>
  <c r="AP138" i="1"/>
  <c r="AL138" i="1"/>
  <c r="AG138" i="1"/>
  <c r="AO138" i="1"/>
  <c r="AK138" i="1"/>
  <c r="AH138" i="1"/>
  <c r="AN138" i="1"/>
  <c r="AJ138" i="1"/>
  <c r="CF138" i="1"/>
  <c r="AQ138" i="1"/>
  <c r="AM138" i="1"/>
  <c r="AI138" i="1"/>
  <c r="AP142" i="1"/>
  <c r="AL142" i="1"/>
  <c r="AH142" i="1"/>
  <c r="AO142" i="1"/>
  <c r="AK142" i="1"/>
  <c r="AG142" i="1"/>
  <c r="AN142" i="1"/>
  <c r="AJ142" i="1"/>
  <c r="CF142" i="1"/>
  <c r="AM142" i="1"/>
  <c r="AI142" i="1"/>
  <c r="AQ142" i="1"/>
  <c r="AP146" i="1"/>
  <c r="AL146" i="1"/>
  <c r="AG146" i="1"/>
  <c r="AO146" i="1"/>
  <c r="AK146" i="1"/>
  <c r="AH146" i="1"/>
  <c r="AN146" i="1"/>
  <c r="AJ146" i="1"/>
  <c r="CF146" i="1"/>
  <c r="AI146" i="1"/>
  <c r="AQ146" i="1"/>
  <c r="AM146" i="1"/>
  <c r="AP154" i="1"/>
  <c r="AL154" i="1"/>
  <c r="AG154" i="1"/>
  <c r="AO154" i="1"/>
  <c r="AK154" i="1"/>
  <c r="AH154" i="1"/>
  <c r="AN154" i="1"/>
  <c r="AJ154" i="1"/>
  <c r="CF154" i="1"/>
  <c r="AQ154" i="1"/>
  <c r="AM154" i="1"/>
  <c r="AI154" i="1"/>
  <c r="AP158" i="1"/>
  <c r="AL158" i="1"/>
  <c r="AG158" i="1"/>
  <c r="AO158" i="1"/>
  <c r="AK158" i="1"/>
  <c r="AH158" i="1"/>
  <c r="AN158" i="1"/>
  <c r="AJ158" i="1"/>
  <c r="CF158" i="1"/>
  <c r="AQ158" i="1"/>
  <c r="AM158" i="1"/>
  <c r="AI158" i="1"/>
  <c r="AP162" i="1"/>
  <c r="AL162" i="1"/>
  <c r="AG162" i="1"/>
  <c r="AO162" i="1"/>
  <c r="AK162" i="1"/>
  <c r="AH162" i="1"/>
  <c r="AN162" i="1"/>
  <c r="AJ162" i="1"/>
  <c r="CF162" i="1"/>
  <c r="AM162" i="1"/>
  <c r="AI162" i="1"/>
  <c r="AQ162" i="1"/>
  <c r="AP170" i="1"/>
  <c r="AL170" i="1"/>
  <c r="AG170" i="1"/>
  <c r="AO170" i="1"/>
  <c r="AK170" i="1"/>
  <c r="AH170" i="1"/>
  <c r="AN170" i="1"/>
  <c r="AJ170" i="1"/>
  <c r="CF170" i="1"/>
  <c r="AI170" i="1"/>
  <c r="AQ170" i="1"/>
  <c r="AM170" i="1"/>
  <c r="AO6" i="1"/>
  <c r="AL6" i="1"/>
  <c r="AH6" i="1"/>
  <c r="AQ6" i="1"/>
  <c r="AK6" i="1"/>
  <c r="AG6" i="1"/>
  <c r="AN6" i="1"/>
  <c r="AJ6" i="1"/>
  <c r="CF6" i="1"/>
  <c r="AP6" i="1"/>
  <c r="AM6" i="1"/>
  <c r="AI6" i="1"/>
  <c r="AQ29" i="1"/>
  <c r="AK29" i="1"/>
  <c r="AN29" i="1"/>
  <c r="AI29" i="1"/>
  <c r="AJ29" i="1"/>
  <c r="AL29" i="1"/>
  <c r="AG29" i="1"/>
  <c r="AO29" i="1"/>
  <c r="CF29" i="1"/>
  <c r="AP29" i="1"/>
  <c r="AM29" i="1"/>
  <c r="AH29" i="1"/>
  <c r="AP39" i="1"/>
  <c r="AL39" i="1"/>
  <c r="AH39" i="1"/>
  <c r="AO39" i="1"/>
  <c r="AK39" i="1"/>
  <c r="AI39" i="1"/>
  <c r="AN39" i="1"/>
  <c r="AJ39" i="1"/>
  <c r="CF39" i="1"/>
  <c r="AM39" i="1"/>
  <c r="AG39" i="1"/>
  <c r="AQ39" i="1"/>
  <c r="AQ45" i="1"/>
  <c r="AM45" i="1"/>
  <c r="AN45" i="1"/>
  <c r="AO45" i="1"/>
  <c r="AK45" i="1"/>
  <c r="AL45" i="1"/>
  <c r="AI45" i="1"/>
  <c r="AJ45" i="1"/>
  <c r="CF45" i="1"/>
  <c r="AH45" i="1"/>
  <c r="AP45" i="1"/>
  <c r="AG45" i="1"/>
  <c r="AP55" i="1"/>
  <c r="AL55" i="1"/>
  <c r="AI55" i="1"/>
  <c r="AO55" i="1"/>
  <c r="AK55" i="1"/>
  <c r="AH55" i="1"/>
  <c r="AN55" i="1"/>
  <c r="AJ55" i="1"/>
  <c r="CF55" i="1"/>
  <c r="AQ55" i="1"/>
  <c r="AM55" i="1"/>
  <c r="AG55" i="1"/>
  <c r="AQ61" i="1"/>
  <c r="AM61" i="1"/>
  <c r="AN61" i="1"/>
  <c r="AO61" i="1"/>
  <c r="AK61" i="1"/>
  <c r="AL61" i="1"/>
  <c r="AI61" i="1"/>
  <c r="AJ61" i="1"/>
  <c r="CF61" i="1"/>
  <c r="AP61" i="1"/>
  <c r="AG61" i="1"/>
  <c r="AH61" i="1"/>
  <c r="AP71" i="1"/>
  <c r="AL71" i="1"/>
  <c r="AH71" i="1"/>
  <c r="AO71" i="1"/>
  <c r="AK71" i="1"/>
  <c r="AI71" i="1"/>
  <c r="AN71" i="1"/>
  <c r="AJ71" i="1"/>
  <c r="CF71" i="1"/>
  <c r="AM71" i="1"/>
  <c r="AG71" i="1"/>
  <c r="AQ71" i="1"/>
  <c r="AQ77" i="1"/>
  <c r="AM77" i="1"/>
  <c r="AN77" i="1"/>
  <c r="AO77" i="1"/>
  <c r="AK77" i="1"/>
  <c r="AL77" i="1"/>
  <c r="AI77" i="1"/>
  <c r="AJ77" i="1"/>
  <c r="CF77" i="1"/>
  <c r="AH77" i="1"/>
  <c r="AP77" i="1"/>
  <c r="AG77" i="1"/>
  <c r="AP87" i="1"/>
  <c r="AL87" i="1"/>
  <c r="AG87" i="1"/>
  <c r="AO87" i="1"/>
  <c r="AK87" i="1"/>
  <c r="AI87" i="1"/>
  <c r="AN87" i="1"/>
  <c r="AJ87" i="1"/>
  <c r="CF87" i="1"/>
  <c r="AQ87" i="1"/>
  <c r="AM87" i="1"/>
  <c r="AH87" i="1"/>
  <c r="AQ93" i="1"/>
  <c r="AM93" i="1"/>
  <c r="AN93" i="1"/>
  <c r="AO93" i="1"/>
  <c r="AK93" i="1"/>
  <c r="AL93" i="1"/>
  <c r="AI93" i="1"/>
  <c r="AJ93" i="1"/>
  <c r="CF93" i="1"/>
  <c r="AP93" i="1"/>
  <c r="AG93" i="1"/>
  <c r="AH93" i="1"/>
  <c r="AP103" i="1"/>
  <c r="AL103" i="1"/>
  <c r="AI103" i="1"/>
  <c r="AO103" i="1"/>
  <c r="AK103" i="1"/>
  <c r="AG103" i="1"/>
  <c r="AN103" i="1"/>
  <c r="AJ103" i="1"/>
  <c r="CF103" i="1"/>
  <c r="AM103" i="1"/>
  <c r="AH103" i="1"/>
  <c r="AQ103" i="1"/>
  <c r="AQ109" i="1"/>
  <c r="AM109" i="1"/>
  <c r="AN109" i="1"/>
  <c r="AO109" i="1"/>
  <c r="AK109" i="1"/>
  <c r="AL109" i="1"/>
  <c r="AI109" i="1"/>
  <c r="AJ109" i="1"/>
  <c r="CF109" i="1"/>
  <c r="AH109" i="1"/>
  <c r="AP109" i="1"/>
  <c r="AG109" i="1"/>
  <c r="AP119" i="1"/>
  <c r="AL119" i="1"/>
  <c r="AH119" i="1"/>
  <c r="AO119" i="1"/>
  <c r="AK119" i="1"/>
  <c r="AG119" i="1"/>
  <c r="AN119" i="1"/>
  <c r="AJ119" i="1"/>
  <c r="CF119" i="1"/>
  <c r="AQ119" i="1"/>
  <c r="AM119" i="1"/>
  <c r="AI119" i="1"/>
  <c r="AQ125" i="1"/>
  <c r="AM125" i="1"/>
  <c r="AN125" i="1"/>
  <c r="AO125" i="1"/>
  <c r="AK125" i="1"/>
  <c r="AL125" i="1"/>
  <c r="AI125" i="1"/>
  <c r="AJ125" i="1"/>
  <c r="CF125" i="1"/>
  <c r="AP125" i="1"/>
  <c r="AG125" i="1"/>
  <c r="AH125" i="1"/>
  <c r="AP135" i="1"/>
  <c r="AL135" i="1"/>
  <c r="AG135" i="1"/>
  <c r="AO135" i="1"/>
  <c r="AK135" i="1"/>
  <c r="AI135" i="1"/>
  <c r="AN135" i="1"/>
  <c r="AJ135" i="1"/>
  <c r="CF135" i="1"/>
  <c r="AM135" i="1"/>
  <c r="AH135" i="1"/>
  <c r="AQ135" i="1"/>
  <c r="AO141" i="1"/>
  <c r="AK141" i="1"/>
  <c r="AN141" i="1"/>
  <c r="AI141" i="1"/>
  <c r="AH141" i="1"/>
  <c r="AL141" i="1"/>
  <c r="AG141" i="1"/>
  <c r="AJ141" i="1"/>
  <c r="CF141" i="1"/>
  <c r="AP141" i="1"/>
  <c r="AQ141" i="1"/>
  <c r="AM141" i="1"/>
  <c r="AP151" i="1"/>
  <c r="AL151" i="1"/>
  <c r="AG151" i="1"/>
  <c r="AO151" i="1"/>
  <c r="AK151" i="1"/>
  <c r="AI151" i="1"/>
  <c r="AN151" i="1"/>
  <c r="AJ151" i="1"/>
  <c r="CF151" i="1"/>
  <c r="AQ151" i="1"/>
  <c r="AM151" i="1"/>
  <c r="AH151" i="1"/>
  <c r="AO157" i="1"/>
  <c r="AM157" i="1"/>
  <c r="AN157" i="1"/>
  <c r="AI157" i="1"/>
  <c r="AK157" i="1"/>
  <c r="AL157" i="1"/>
  <c r="AG157" i="1"/>
  <c r="AH157" i="1"/>
  <c r="CF157" i="1"/>
  <c r="AQ157" i="1"/>
  <c r="AP157" i="1"/>
  <c r="AJ157" i="1"/>
  <c r="AP167" i="1"/>
  <c r="AL167" i="1"/>
  <c r="AI167" i="1"/>
  <c r="AO167" i="1"/>
  <c r="AK167" i="1"/>
  <c r="AG167" i="1"/>
  <c r="AN167" i="1"/>
  <c r="AJ167" i="1"/>
  <c r="CF167" i="1"/>
  <c r="AM167" i="1"/>
  <c r="AH167" i="1"/>
  <c r="AQ167" i="1"/>
  <c r="AP11" i="1"/>
  <c r="AL11" i="1"/>
  <c r="AI11" i="1"/>
  <c r="AO11" i="1"/>
  <c r="AK11" i="1"/>
  <c r="AG11" i="1"/>
  <c r="AN11" i="1"/>
  <c r="AJ11" i="1"/>
  <c r="CF11" i="1"/>
  <c r="AH11" i="1"/>
  <c r="AQ11" i="1"/>
  <c r="AM11" i="1"/>
  <c r="AP15" i="1"/>
  <c r="AL15" i="1"/>
  <c r="AI15" i="1"/>
  <c r="AO15" i="1"/>
  <c r="AK15" i="1"/>
  <c r="AH15" i="1"/>
  <c r="AN15" i="1"/>
  <c r="AJ15" i="1"/>
  <c r="CF15" i="1"/>
  <c r="AQ15" i="1"/>
  <c r="AM15" i="1"/>
  <c r="AG15" i="1"/>
  <c r="AP19" i="1"/>
  <c r="AL19" i="1"/>
  <c r="AG19" i="1"/>
  <c r="AO19" i="1"/>
  <c r="AK19" i="1"/>
  <c r="AH19" i="1"/>
  <c r="AN19" i="1"/>
  <c r="AJ19" i="1"/>
  <c r="CF19" i="1"/>
  <c r="AQ19" i="1"/>
  <c r="AM19" i="1"/>
  <c r="AI19" i="1"/>
  <c r="AP23" i="1"/>
  <c r="AL23" i="1"/>
  <c r="AH23" i="1"/>
  <c r="AO23" i="1"/>
  <c r="AK23" i="1"/>
  <c r="AI23" i="1"/>
  <c r="AN23" i="1"/>
  <c r="AJ23" i="1"/>
  <c r="CF23" i="1"/>
  <c r="AM23" i="1"/>
  <c r="AG23" i="1"/>
  <c r="AQ23" i="1"/>
  <c r="AP31" i="1"/>
  <c r="AL31" i="1"/>
  <c r="AG31" i="1"/>
  <c r="AO31" i="1"/>
  <c r="AK31" i="1"/>
  <c r="AH31" i="1"/>
  <c r="AN31" i="1"/>
  <c r="AJ31" i="1"/>
  <c r="CF31" i="1"/>
  <c r="AI31" i="1"/>
  <c r="AQ31" i="1"/>
  <c r="AM31" i="1"/>
  <c r="AP35" i="1"/>
  <c r="AK35" i="1"/>
  <c r="AH35" i="1"/>
  <c r="AN35" i="1"/>
  <c r="AJ35" i="1"/>
  <c r="AG35" i="1"/>
  <c r="AM35" i="1"/>
  <c r="AO35" i="1"/>
  <c r="CF35" i="1"/>
  <c r="AQ35" i="1"/>
  <c r="AL35" i="1"/>
  <c r="AI35" i="1"/>
  <c r="AP47" i="1"/>
  <c r="AK47" i="1"/>
  <c r="AI47" i="1"/>
  <c r="AN47" i="1"/>
  <c r="AJ47" i="1"/>
  <c r="AH47" i="1"/>
  <c r="AM47" i="1"/>
  <c r="AG47" i="1"/>
  <c r="CF47" i="1"/>
  <c r="AQ47" i="1"/>
  <c r="AL47" i="1"/>
  <c r="AO47" i="1"/>
  <c r="AP51" i="1"/>
  <c r="AK51" i="1"/>
  <c r="AG51" i="1"/>
  <c r="AN51" i="1"/>
  <c r="AJ51" i="1"/>
  <c r="AH51" i="1"/>
  <c r="AM51" i="1"/>
  <c r="AO51" i="1"/>
  <c r="CF51" i="1"/>
  <c r="AL51" i="1"/>
  <c r="AI51" i="1"/>
  <c r="AQ51" i="1"/>
  <c r="AP63" i="1"/>
  <c r="AK63" i="1"/>
  <c r="AG63" i="1"/>
  <c r="AN63" i="1"/>
  <c r="AJ63" i="1"/>
  <c r="AH63" i="1"/>
  <c r="AM63" i="1"/>
  <c r="AO63" i="1"/>
  <c r="CF63" i="1"/>
  <c r="AI63" i="1"/>
  <c r="AQ63" i="1"/>
  <c r="AL63" i="1"/>
  <c r="AP67" i="1"/>
  <c r="AK67" i="1"/>
  <c r="AG67" i="1"/>
  <c r="AN67" i="1"/>
  <c r="AJ67" i="1"/>
  <c r="AH67" i="1"/>
  <c r="AM67" i="1"/>
  <c r="AO67" i="1"/>
  <c r="CF67" i="1"/>
  <c r="AQ67" i="1"/>
  <c r="AL67" i="1"/>
  <c r="AI67" i="1"/>
  <c r="AP79" i="1"/>
  <c r="AK79" i="1"/>
  <c r="AG79" i="1"/>
  <c r="AN79" i="1"/>
  <c r="AJ79" i="1"/>
  <c r="AH79" i="1"/>
  <c r="AM79" i="1"/>
  <c r="AI79" i="1"/>
  <c r="CF79" i="1"/>
  <c r="AQ79" i="1"/>
  <c r="AL79" i="1"/>
  <c r="AO79" i="1"/>
  <c r="AP83" i="1"/>
  <c r="AK83" i="1"/>
  <c r="AH83" i="1"/>
  <c r="AN83" i="1"/>
  <c r="AJ83" i="1"/>
  <c r="AG83" i="1"/>
  <c r="AM83" i="1"/>
  <c r="AO83" i="1"/>
  <c r="CF83" i="1"/>
  <c r="AL83" i="1"/>
  <c r="AI83" i="1"/>
  <c r="AQ83" i="1"/>
  <c r="AP95" i="1"/>
  <c r="AK95" i="1"/>
  <c r="AG95" i="1"/>
  <c r="AN95" i="1"/>
  <c r="AJ95" i="1"/>
  <c r="AH95" i="1"/>
  <c r="AM95" i="1"/>
  <c r="AI95" i="1"/>
  <c r="CF95" i="1"/>
  <c r="AO95" i="1"/>
  <c r="AQ95" i="1"/>
  <c r="AL95" i="1"/>
  <c r="AP99" i="1"/>
  <c r="AK99" i="1"/>
  <c r="AH99" i="1"/>
  <c r="AN99" i="1"/>
  <c r="AJ99" i="1"/>
  <c r="AG99" i="1"/>
  <c r="AM99" i="1"/>
  <c r="AO99" i="1"/>
  <c r="CF99" i="1"/>
  <c r="AQ99" i="1"/>
  <c r="AL99" i="1"/>
  <c r="AI99" i="1"/>
  <c r="AP111" i="1"/>
  <c r="AK111" i="1"/>
  <c r="AH111" i="1"/>
  <c r="AN111" i="1"/>
  <c r="AJ111" i="1"/>
  <c r="AG111" i="1"/>
  <c r="AM111" i="1"/>
  <c r="AO111" i="1"/>
  <c r="CF111" i="1"/>
  <c r="AQ111" i="1"/>
  <c r="AL111" i="1"/>
  <c r="AI111" i="1"/>
  <c r="AP115" i="1"/>
  <c r="AK115" i="1"/>
  <c r="AH115" i="1"/>
  <c r="AN115" i="1"/>
  <c r="AJ115" i="1"/>
  <c r="AG115" i="1"/>
  <c r="AM115" i="1"/>
  <c r="AO115" i="1"/>
  <c r="CF115" i="1"/>
  <c r="AL115" i="1"/>
  <c r="AI115" i="1"/>
  <c r="AQ115" i="1"/>
  <c r="AP127" i="1"/>
  <c r="AK127" i="1"/>
  <c r="AG127" i="1"/>
  <c r="AN127" i="1"/>
  <c r="AJ127" i="1"/>
  <c r="AH127" i="1"/>
  <c r="AM127" i="1"/>
  <c r="AO127" i="1"/>
  <c r="CF127" i="1"/>
  <c r="AI127" i="1"/>
  <c r="AQ127" i="1"/>
  <c r="AL127" i="1"/>
  <c r="AP131" i="1"/>
  <c r="AK131" i="1"/>
  <c r="AH131" i="1"/>
  <c r="AN131" i="1"/>
  <c r="AJ131" i="1"/>
  <c r="AG131" i="1"/>
  <c r="AM131" i="1"/>
  <c r="AO131" i="1"/>
  <c r="CF131" i="1"/>
  <c r="AQ131" i="1"/>
  <c r="AL131" i="1"/>
  <c r="AI131" i="1"/>
  <c r="AP143" i="1"/>
  <c r="AK143" i="1"/>
  <c r="AJ143" i="1"/>
  <c r="AN143" i="1"/>
  <c r="AI143" i="1"/>
  <c r="AG143" i="1"/>
  <c r="AM143" i="1"/>
  <c r="AO143" i="1"/>
  <c r="CF143" i="1"/>
  <c r="AQ143" i="1"/>
  <c r="AL143" i="1"/>
  <c r="AH143" i="1"/>
  <c r="AP147" i="1"/>
  <c r="AK147" i="1"/>
  <c r="AH147" i="1"/>
  <c r="AN147" i="1"/>
  <c r="AO147" i="1"/>
  <c r="AG147" i="1"/>
  <c r="AM147" i="1"/>
  <c r="AI147" i="1"/>
  <c r="CF147" i="1"/>
  <c r="AL147" i="1"/>
  <c r="AJ147" i="1"/>
  <c r="AQ147" i="1"/>
  <c r="AP159" i="1"/>
  <c r="AK159" i="1"/>
  <c r="AG159" i="1"/>
  <c r="AN159" i="1"/>
  <c r="AI159" i="1"/>
  <c r="AH159" i="1"/>
  <c r="AM159" i="1"/>
  <c r="AO159" i="1"/>
  <c r="CF159" i="1"/>
  <c r="AJ159" i="1"/>
  <c r="AQ159" i="1"/>
  <c r="AL159" i="1"/>
  <c r="AP163" i="1"/>
  <c r="AK163" i="1"/>
  <c r="AH163" i="1"/>
  <c r="AN163" i="1"/>
  <c r="AO163" i="1"/>
  <c r="AG163" i="1"/>
  <c r="AM163" i="1"/>
  <c r="AI163" i="1"/>
  <c r="CF163" i="1"/>
  <c r="AQ163" i="1"/>
  <c r="AL163" i="1"/>
  <c r="AJ163" i="1"/>
  <c r="AO7" i="1"/>
  <c r="AL7" i="1"/>
  <c r="AG7" i="1"/>
  <c r="AQ7" i="1"/>
  <c r="AK7" i="1"/>
  <c r="AI7" i="1"/>
  <c r="AN7" i="1"/>
  <c r="AJ7" i="1"/>
  <c r="CF7" i="1"/>
  <c r="AP7" i="1"/>
  <c r="AM7" i="1"/>
  <c r="AH7" i="1"/>
  <c r="AO25" i="1"/>
  <c r="AI25" i="1"/>
  <c r="AJ25" i="1"/>
  <c r="AM25" i="1"/>
  <c r="AN25" i="1"/>
  <c r="AH25" i="1"/>
  <c r="AK25" i="1"/>
  <c r="AL25" i="1"/>
  <c r="CF25" i="1"/>
  <c r="AG25" i="1"/>
  <c r="AP25" i="1"/>
  <c r="AQ25" i="1"/>
  <c r="AP41" i="1"/>
  <c r="AG41" i="1"/>
  <c r="AJ41" i="1"/>
  <c r="AO41" i="1"/>
  <c r="AI41" i="1"/>
  <c r="AH41" i="1"/>
  <c r="AM41" i="1"/>
  <c r="AN41" i="1"/>
  <c r="CF41" i="1"/>
  <c r="AL41" i="1"/>
  <c r="AQ41" i="1"/>
  <c r="AK41" i="1"/>
  <c r="AM57" i="1"/>
  <c r="AH57" i="1"/>
  <c r="AK57" i="1"/>
  <c r="AG57" i="1"/>
  <c r="AN57" i="1"/>
  <c r="AJ57" i="1"/>
  <c r="AP57" i="1"/>
  <c r="AL57" i="1"/>
  <c r="CF57" i="1"/>
  <c r="AQ57" i="1"/>
  <c r="AI57" i="1"/>
  <c r="AO57" i="1"/>
  <c r="AM73" i="1"/>
  <c r="AP73" i="1"/>
  <c r="AK73" i="1"/>
  <c r="AG73" i="1"/>
  <c r="AO73" i="1"/>
  <c r="AJ73" i="1"/>
  <c r="AI73" i="1"/>
  <c r="AN73" i="1"/>
  <c r="CF73" i="1"/>
  <c r="AQ73" i="1"/>
  <c r="AH73" i="1"/>
  <c r="AL73" i="1"/>
  <c r="AM89" i="1"/>
  <c r="AH89" i="1"/>
  <c r="AK89" i="1"/>
  <c r="AG89" i="1"/>
  <c r="AN89" i="1"/>
  <c r="AJ89" i="1"/>
  <c r="AO89" i="1"/>
  <c r="AL89" i="1"/>
  <c r="CF89" i="1"/>
  <c r="AI89" i="1"/>
  <c r="AP89" i="1"/>
  <c r="AQ89" i="1"/>
  <c r="AP105" i="1"/>
  <c r="AI105" i="1"/>
  <c r="AK105" i="1"/>
  <c r="AO105" i="1"/>
  <c r="AH105" i="1"/>
  <c r="AJ105" i="1"/>
  <c r="AM105" i="1"/>
  <c r="AN105" i="1"/>
  <c r="CF105" i="1"/>
  <c r="AL105" i="1"/>
  <c r="AQ105" i="1"/>
  <c r="AG105" i="1"/>
  <c r="AM121" i="1"/>
  <c r="AH121" i="1"/>
  <c r="AK121" i="1"/>
  <c r="AG121" i="1"/>
  <c r="AN121" i="1"/>
  <c r="AJ121" i="1"/>
  <c r="AP121" i="1"/>
  <c r="AL121" i="1"/>
  <c r="CF121" i="1"/>
  <c r="AQ121" i="1"/>
  <c r="AI121" i="1"/>
  <c r="AO121" i="1"/>
  <c r="AP137" i="1"/>
  <c r="AH137" i="1"/>
  <c r="AK137" i="1"/>
  <c r="AM137" i="1"/>
  <c r="AO137" i="1"/>
  <c r="AJ137" i="1"/>
  <c r="AG137" i="1"/>
  <c r="AN137" i="1"/>
  <c r="CF137" i="1"/>
  <c r="AQ137" i="1"/>
  <c r="AI137" i="1"/>
  <c r="AL137" i="1"/>
  <c r="AP153" i="1"/>
  <c r="AI153" i="1"/>
  <c r="AK153" i="1"/>
  <c r="AM153" i="1"/>
  <c r="AH153" i="1"/>
  <c r="AJ153" i="1"/>
  <c r="AG153" i="1"/>
  <c r="AN153" i="1"/>
  <c r="CF153" i="1"/>
  <c r="AO153" i="1"/>
  <c r="AL153" i="1"/>
  <c r="AQ153" i="1"/>
  <c r="AP169" i="1"/>
  <c r="AI169" i="1"/>
  <c r="AK169" i="1"/>
  <c r="AO169" i="1"/>
  <c r="AH169" i="1"/>
  <c r="AJ169" i="1"/>
  <c r="AM169" i="1"/>
  <c r="AN169" i="1"/>
  <c r="CF169" i="1"/>
  <c r="AL169" i="1"/>
  <c r="AQ169" i="1"/>
  <c r="AG169" i="1"/>
  <c r="AP12" i="1"/>
  <c r="AL12" i="1"/>
  <c r="AI12" i="1"/>
  <c r="AO12" i="1"/>
  <c r="AK12" i="1"/>
  <c r="AG12" i="1"/>
  <c r="AN12" i="1"/>
  <c r="AJ12" i="1"/>
  <c r="CF12" i="1"/>
  <c r="AQ12" i="1"/>
  <c r="AM12" i="1"/>
  <c r="AH12" i="1"/>
  <c r="AP16" i="1"/>
  <c r="AL16" i="1"/>
  <c r="AI16" i="1"/>
  <c r="AO16" i="1"/>
  <c r="AK16" i="1"/>
  <c r="AG16" i="1"/>
  <c r="AN16" i="1"/>
  <c r="AH16" i="1"/>
  <c r="CF16" i="1"/>
  <c r="AQ16" i="1"/>
  <c r="AM16" i="1"/>
  <c r="AJ16" i="1"/>
  <c r="AP20" i="1"/>
  <c r="AL20" i="1"/>
  <c r="AG20" i="1"/>
  <c r="AO20" i="1"/>
  <c r="AK20" i="1"/>
  <c r="AH20" i="1"/>
  <c r="AN20" i="1"/>
  <c r="AJ20" i="1"/>
  <c r="CF20" i="1"/>
  <c r="AM20" i="1"/>
  <c r="AI20" i="1"/>
  <c r="AQ20" i="1"/>
  <c r="AO8" i="1"/>
  <c r="AL8" i="1"/>
  <c r="AH8" i="1"/>
  <c r="AQ8" i="1"/>
  <c r="AK8" i="1"/>
  <c r="AG8" i="1"/>
  <c r="AN8" i="1"/>
  <c r="AI8" i="1"/>
  <c r="CF8" i="1"/>
  <c r="AJ8" i="1"/>
  <c r="AP8" i="1"/>
  <c r="AM8" i="1"/>
  <c r="AO85" i="1"/>
  <c r="AL85" i="1"/>
  <c r="AI85" i="1"/>
  <c r="AP85" i="1"/>
  <c r="AK85" i="1"/>
  <c r="AM85" i="1"/>
  <c r="AG85" i="1"/>
  <c r="AJ85" i="1"/>
  <c r="CF85" i="1"/>
  <c r="AQ85" i="1"/>
  <c r="AN85" i="1"/>
  <c r="AH85" i="1"/>
  <c r="AO149" i="1"/>
  <c r="AN149" i="1"/>
  <c r="AI149" i="1"/>
  <c r="AP149" i="1"/>
  <c r="AL149" i="1"/>
  <c r="AM149" i="1"/>
  <c r="AJ149" i="1"/>
  <c r="AK149" i="1"/>
  <c r="CF149" i="1"/>
  <c r="AQ149" i="1"/>
  <c r="AG149" i="1"/>
  <c r="AH149" i="1"/>
  <c r="AP21" i="1"/>
  <c r="AN21" i="1"/>
  <c r="AM21" i="1"/>
  <c r="AH21" i="1"/>
  <c r="AL21" i="1"/>
  <c r="AK21" i="1"/>
  <c r="AG21" i="1"/>
  <c r="AJ21" i="1"/>
  <c r="CF21" i="1"/>
  <c r="AO21" i="1"/>
  <c r="AI21" i="1"/>
  <c r="AQ21" i="1"/>
  <c r="AO37" i="1"/>
  <c r="AN37" i="1"/>
  <c r="AM37" i="1"/>
  <c r="AP37" i="1"/>
  <c r="AL37" i="1"/>
  <c r="AK37" i="1"/>
  <c r="AH37" i="1"/>
  <c r="AJ37" i="1"/>
  <c r="CF37" i="1"/>
  <c r="AI37" i="1"/>
  <c r="AQ37" i="1"/>
  <c r="AG37" i="1"/>
  <c r="AO53" i="1"/>
  <c r="AL53" i="1"/>
  <c r="AI53" i="1"/>
  <c r="AP53" i="1"/>
  <c r="AK53" i="1"/>
  <c r="AM53" i="1"/>
  <c r="AG53" i="1"/>
  <c r="AJ53" i="1"/>
  <c r="CF53" i="1"/>
  <c r="AQ53" i="1"/>
  <c r="AN53" i="1"/>
  <c r="AH53" i="1"/>
  <c r="AO69" i="1"/>
  <c r="AL69" i="1"/>
  <c r="AI69" i="1"/>
  <c r="AP69" i="1"/>
  <c r="AK69" i="1"/>
  <c r="AM69" i="1"/>
  <c r="AG69" i="1"/>
  <c r="AJ69" i="1"/>
  <c r="CF69" i="1"/>
  <c r="AQ69" i="1"/>
  <c r="AN69" i="1"/>
  <c r="AH69" i="1"/>
  <c r="AO101" i="1"/>
  <c r="AL101" i="1"/>
  <c r="AI101" i="1"/>
  <c r="AP101" i="1"/>
  <c r="AK101" i="1"/>
  <c r="AM101" i="1"/>
  <c r="AG101" i="1"/>
  <c r="AJ101" i="1"/>
  <c r="CF101" i="1"/>
  <c r="AN101" i="1"/>
  <c r="AH101" i="1"/>
  <c r="AQ101" i="1"/>
  <c r="AO117" i="1"/>
  <c r="AL117" i="1"/>
  <c r="AI117" i="1"/>
  <c r="AP117" i="1"/>
  <c r="AK117" i="1"/>
  <c r="AM117" i="1"/>
  <c r="AG117" i="1"/>
  <c r="AJ117" i="1"/>
  <c r="CF117" i="1"/>
  <c r="AH117" i="1"/>
  <c r="AQ117" i="1"/>
  <c r="AN117" i="1"/>
  <c r="AO133" i="1"/>
  <c r="AK133" i="1"/>
  <c r="AI133" i="1"/>
  <c r="AG133" i="1"/>
  <c r="AJ133" i="1"/>
  <c r="AM133" i="1"/>
  <c r="AN133" i="1"/>
  <c r="AH133" i="1"/>
  <c r="CF133" i="1"/>
  <c r="AQ133" i="1"/>
  <c r="AL133" i="1"/>
  <c r="AP133" i="1"/>
  <c r="AO165" i="1"/>
  <c r="AL165" i="1"/>
  <c r="AI165" i="1"/>
  <c r="AJ165" i="1"/>
  <c r="AK165" i="1"/>
  <c r="AM165" i="1"/>
  <c r="AG165" i="1"/>
  <c r="AH165" i="1"/>
  <c r="CF165" i="1"/>
  <c r="AQ165" i="1"/>
  <c r="AN165" i="1"/>
  <c r="AP165" i="1"/>
  <c r="AQ13" i="1"/>
  <c r="AM13" i="1"/>
  <c r="AN13" i="1"/>
  <c r="AO13" i="1"/>
  <c r="AK13" i="1"/>
  <c r="AL13" i="1"/>
  <c r="AI13" i="1"/>
  <c r="AJ13" i="1"/>
  <c r="CF13" i="1"/>
  <c r="AG13" i="1"/>
  <c r="AH13" i="1"/>
  <c r="AP13" i="1"/>
  <c r="AO17" i="1"/>
  <c r="AG17" i="1"/>
  <c r="AJ17" i="1"/>
  <c r="AQ17" i="1"/>
  <c r="AH17" i="1"/>
  <c r="AI17" i="1"/>
  <c r="AN17" i="1"/>
  <c r="AM17" i="1"/>
  <c r="CF17" i="1"/>
  <c r="AK17" i="1"/>
  <c r="AP17" i="1"/>
  <c r="AL17" i="1"/>
  <c r="AI5" i="1"/>
  <c r="AK5" i="1"/>
  <c r="AN5" i="1"/>
  <c r="AG5" i="1"/>
  <c r="AH5" i="1"/>
  <c r="AL5" i="1"/>
  <c r="AO5" i="1"/>
  <c r="AJ5" i="1"/>
  <c r="CF5" i="1"/>
  <c r="AQ5" i="1"/>
  <c r="AM5" i="1"/>
  <c r="AP5" i="1"/>
  <c r="IU7" i="1"/>
  <c r="BS7" i="1"/>
  <c r="CX7" i="1" s="1"/>
  <c r="BS11" i="1"/>
  <c r="IU11" i="1"/>
  <c r="JA15" i="1"/>
  <c r="IU19" i="1"/>
  <c r="BS19" i="1"/>
  <c r="CX19" i="1" s="1"/>
  <c r="JA23" i="1"/>
  <c r="IU27" i="1"/>
  <c r="BS27" i="1"/>
  <c r="CX27" i="1" s="1"/>
  <c r="JA31" i="1"/>
  <c r="IU35" i="1"/>
  <c r="BS35" i="1"/>
  <c r="CX35" i="1" s="1"/>
  <c r="JA39" i="1"/>
  <c r="IU43" i="1"/>
  <c r="BS43" i="1"/>
  <c r="JA47" i="1"/>
  <c r="IU51" i="1"/>
  <c r="BS51" i="1"/>
  <c r="CX51" i="1" s="1"/>
  <c r="JA55" i="1"/>
  <c r="IU59" i="1"/>
  <c r="BS59" i="1"/>
  <c r="CX59" i="1" s="1"/>
  <c r="JA63" i="1"/>
  <c r="IU67" i="1"/>
  <c r="BS67" i="1"/>
  <c r="CX67" i="1" s="1"/>
  <c r="BS71" i="1"/>
  <c r="CX71" i="1" s="1"/>
  <c r="JA75" i="1"/>
  <c r="IU79" i="1"/>
  <c r="BS79" i="1"/>
  <c r="CX79" i="1" s="1"/>
  <c r="JA83" i="1"/>
  <c r="IU87" i="1"/>
  <c r="BS87" i="1"/>
  <c r="CX87" i="1" s="1"/>
  <c r="JA91" i="1"/>
  <c r="JA11" i="1"/>
  <c r="JA7" i="1"/>
  <c r="IU15" i="1"/>
  <c r="BS15" i="1"/>
  <c r="CX15" i="1" s="1"/>
  <c r="JA19" i="1"/>
  <c r="IU23" i="1"/>
  <c r="BS23" i="1"/>
  <c r="CX23" i="1" s="1"/>
  <c r="JA27" i="1"/>
  <c r="IU31" i="1"/>
  <c r="BS31" i="1"/>
  <c r="JA35" i="1"/>
  <c r="IU39" i="1"/>
  <c r="BS39" i="1"/>
  <c r="CX39" i="1" s="1"/>
  <c r="JA43" i="1"/>
  <c r="BS47" i="1"/>
  <c r="CX47" i="1" s="1"/>
  <c r="IU47" i="1"/>
  <c r="JA59" i="1"/>
  <c r="IU83" i="1"/>
  <c r="BS83" i="1"/>
  <c r="CX83" i="1" s="1"/>
  <c r="JA87" i="1"/>
  <c r="BS91" i="1"/>
  <c r="CX91" i="1" s="1"/>
  <c r="IU91" i="1"/>
  <c r="JA95" i="1"/>
  <c r="IU99" i="1"/>
  <c r="BS99" i="1"/>
  <c r="CX99" i="1" s="1"/>
  <c r="JA103" i="1"/>
  <c r="IU107" i="1"/>
  <c r="BS107" i="1"/>
  <c r="CX107" i="1" s="1"/>
  <c r="JA111" i="1"/>
  <c r="IU115" i="1"/>
  <c r="BS115" i="1"/>
  <c r="CX115" i="1" s="1"/>
  <c r="JA119" i="1"/>
  <c r="IU123" i="1"/>
  <c r="BS123" i="1"/>
  <c r="CX123" i="1" s="1"/>
  <c r="JA127" i="1"/>
  <c r="IU131" i="1"/>
  <c r="BS131" i="1"/>
  <c r="CX131" i="1" s="1"/>
  <c r="JA135" i="1"/>
  <c r="IU139" i="1"/>
  <c r="BS139" i="1"/>
  <c r="CX139" i="1" s="1"/>
  <c r="JA143" i="1"/>
  <c r="IU147" i="1"/>
  <c r="BS147" i="1"/>
  <c r="CX147" i="1" s="1"/>
  <c r="JA151" i="1"/>
  <c r="IU155" i="1"/>
  <c r="BS155" i="1"/>
  <c r="CX155" i="1" s="1"/>
  <c r="JA159" i="1"/>
  <c r="IU163" i="1"/>
  <c r="BS163" i="1"/>
  <c r="CX163" i="1" s="1"/>
  <c r="JA167" i="1"/>
  <c r="IU171" i="1"/>
  <c r="BS171" i="1"/>
  <c r="CX171" i="1" s="1"/>
  <c r="JA8" i="1"/>
  <c r="IU12" i="1"/>
  <c r="BS12" i="1"/>
  <c r="JA16" i="1"/>
  <c r="IU20" i="1"/>
  <c r="BS20" i="1"/>
  <c r="CX20" i="1" s="1"/>
  <c r="IU24" i="1"/>
  <c r="BS24" i="1"/>
  <c r="CX24" i="1" s="1"/>
  <c r="BS28" i="1"/>
  <c r="CX28" i="1" s="1"/>
  <c r="IU32" i="1"/>
  <c r="BS32" i="1"/>
  <c r="CX32" i="1" s="1"/>
  <c r="JA36" i="1"/>
  <c r="IU40" i="1"/>
  <c r="BS40" i="1"/>
  <c r="JA44" i="1"/>
  <c r="IU48" i="1"/>
  <c r="BS48" i="1"/>
  <c r="CX48" i="1" s="1"/>
  <c r="JA52" i="1"/>
  <c r="IU56" i="1"/>
  <c r="BS56" i="1"/>
  <c r="CX56" i="1" s="1"/>
  <c r="BS60" i="1"/>
  <c r="CX60" i="1" s="1"/>
  <c r="IU60" i="1"/>
  <c r="JA64" i="1"/>
  <c r="IU68" i="1"/>
  <c r="BS68" i="1"/>
  <c r="CX68" i="1" s="1"/>
  <c r="JA72" i="1"/>
  <c r="IU76" i="1"/>
  <c r="BS76" i="1"/>
  <c r="CX76" i="1" s="1"/>
  <c r="JA80" i="1"/>
  <c r="BS84" i="1"/>
  <c r="CX84" i="1" s="1"/>
  <c r="JA88" i="1"/>
  <c r="IU92" i="1"/>
  <c r="BS92" i="1"/>
  <c r="CX92" i="1" s="1"/>
  <c r="JA96" i="1"/>
  <c r="IU100" i="1"/>
  <c r="BS100" i="1"/>
  <c r="CX100" i="1" s="1"/>
  <c r="JA104" i="1"/>
  <c r="IU108" i="1"/>
  <c r="BS108" i="1"/>
  <c r="CX108" i="1" s="1"/>
  <c r="JA112" i="1"/>
  <c r="IU116" i="1"/>
  <c r="BS116" i="1"/>
  <c r="CX116" i="1" s="1"/>
  <c r="JA120" i="1"/>
  <c r="IU124" i="1"/>
  <c r="BS124" i="1"/>
  <c r="CX124" i="1" s="1"/>
  <c r="JA128" i="1"/>
  <c r="IU132" i="1"/>
  <c r="BS132" i="1"/>
  <c r="CX132" i="1" s="1"/>
  <c r="JA136" i="1"/>
  <c r="IU140" i="1"/>
  <c r="BS140" i="1"/>
  <c r="CX140" i="1" s="1"/>
  <c r="JA144" i="1"/>
  <c r="IU148" i="1"/>
  <c r="BS148" i="1"/>
  <c r="CX148" i="1" s="1"/>
  <c r="JA152" i="1"/>
  <c r="IU156" i="1"/>
  <c r="BS156" i="1"/>
  <c r="CX156" i="1" s="1"/>
  <c r="JA160" i="1"/>
  <c r="IU164" i="1"/>
  <c r="BS164" i="1"/>
  <c r="CX164" i="1" s="1"/>
  <c r="JA168" i="1"/>
  <c r="IU172" i="1"/>
  <c r="BS172" i="1"/>
  <c r="CX172" i="1" s="1"/>
  <c r="JA14" i="1"/>
  <c r="JA22" i="1"/>
  <c r="JA26" i="1"/>
  <c r="JA34" i="1"/>
  <c r="JA42" i="1"/>
  <c r="JA46" i="1"/>
  <c r="JA50" i="1"/>
  <c r="JA58" i="1"/>
  <c r="JA66" i="1"/>
  <c r="JA74" i="1"/>
  <c r="JA82" i="1"/>
  <c r="JA90" i="1"/>
  <c r="JA98" i="1"/>
  <c r="JA106" i="1"/>
  <c r="JA114" i="1"/>
  <c r="JA122" i="1"/>
  <c r="JA130" i="1"/>
  <c r="JA138" i="1"/>
  <c r="JA146" i="1"/>
  <c r="JA154" i="1"/>
  <c r="JA162" i="1"/>
  <c r="JA170" i="1"/>
  <c r="IU17" i="1"/>
  <c r="BS17" i="1"/>
  <c r="JA33" i="1"/>
  <c r="IU49" i="1"/>
  <c r="BS49" i="1"/>
  <c r="CX49" i="1" s="1"/>
  <c r="JA65" i="1"/>
  <c r="IU81" i="1"/>
  <c r="BS81" i="1"/>
  <c r="CX81" i="1" s="1"/>
  <c r="JA97" i="1"/>
  <c r="BS113" i="1"/>
  <c r="CX113" i="1" s="1"/>
  <c r="JA129" i="1"/>
  <c r="IU145" i="1"/>
  <c r="BS145" i="1"/>
  <c r="CX145" i="1" s="1"/>
  <c r="JA161" i="1"/>
  <c r="IU29" i="1"/>
  <c r="BS29" i="1"/>
  <c r="CX29" i="1" s="1"/>
  <c r="JA77" i="1"/>
  <c r="IU125" i="1"/>
  <c r="BS125" i="1"/>
  <c r="CX125" i="1" s="1"/>
  <c r="JA21" i="1"/>
  <c r="IU37" i="1"/>
  <c r="BS37" i="1"/>
  <c r="JA53" i="1"/>
  <c r="IU69" i="1"/>
  <c r="BS69" i="1"/>
  <c r="CX69" i="1" s="1"/>
  <c r="JA85" i="1"/>
  <c r="IU101" i="1"/>
  <c r="BS101" i="1"/>
  <c r="CX101" i="1" s="1"/>
  <c r="JA117" i="1"/>
  <c r="IU133" i="1"/>
  <c r="BS133" i="1"/>
  <c r="CX133" i="1" s="1"/>
  <c r="JA149" i="1"/>
  <c r="IU165" i="1"/>
  <c r="BS165" i="1"/>
  <c r="CX165" i="1" s="1"/>
  <c r="JA9" i="1"/>
  <c r="IU25" i="1"/>
  <c r="BS25" i="1"/>
  <c r="CX25" i="1" s="1"/>
  <c r="JA57" i="1"/>
  <c r="IU73" i="1"/>
  <c r="BS73" i="1"/>
  <c r="CX73" i="1" s="1"/>
  <c r="JA89" i="1"/>
  <c r="IU105" i="1"/>
  <c r="BS105" i="1"/>
  <c r="CX105" i="1" s="1"/>
  <c r="JA121" i="1"/>
  <c r="IU153" i="1"/>
  <c r="BS153" i="1"/>
  <c r="CX153" i="1" s="1"/>
  <c r="JA169" i="1"/>
  <c r="IU45" i="1"/>
  <c r="BS45" i="1"/>
  <c r="CX45" i="1" s="1"/>
  <c r="JA93" i="1"/>
  <c r="IU141" i="1"/>
  <c r="BS141" i="1"/>
  <c r="CX141" i="1" s="1"/>
  <c r="JA41" i="1"/>
  <c r="IU137" i="1"/>
  <c r="BS137" i="1"/>
  <c r="CX137" i="1" s="1"/>
  <c r="JA13" i="1"/>
  <c r="IU61" i="1"/>
  <c r="BS61" i="1"/>
  <c r="CX61" i="1" s="1"/>
  <c r="JA109" i="1"/>
  <c r="IU157" i="1"/>
  <c r="BS157" i="1"/>
  <c r="CX157" i="1" s="1"/>
  <c r="JA48" i="1"/>
  <c r="JA32" i="1"/>
  <c r="JA153" i="1"/>
  <c r="JA137" i="1"/>
  <c r="JA105" i="1"/>
  <c r="JA51" i="1"/>
  <c r="BS55" i="1"/>
  <c r="CX55" i="1" s="1"/>
  <c r="IU55" i="1"/>
  <c r="JA67" i="1"/>
  <c r="JA79" i="1"/>
  <c r="JA60" i="1"/>
  <c r="IU6" i="1"/>
  <c r="BS6" i="1"/>
  <c r="JA10" i="1"/>
  <c r="IU14" i="1"/>
  <c r="BS14" i="1"/>
  <c r="CX14" i="1" s="1"/>
  <c r="JA18" i="1"/>
  <c r="IU22" i="1"/>
  <c r="BS22" i="1"/>
  <c r="CX22" i="1" s="1"/>
  <c r="IU26" i="1"/>
  <c r="BS26" i="1"/>
  <c r="CX26" i="1" s="1"/>
  <c r="JA30" i="1"/>
  <c r="IU34" i="1"/>
  <c r="BS34" i="1"/>
  <c r="CX34" i="1" s="1"/>
  <c r="JA38" i="1"/>
  <c r="IU42" i="1"/>
  <c r="BS42" i="1"/>
  <c r="IU46" i="1"/>
  <c r="BS46" i="1"/>
  <c r="CX46" i="1" s="1"/>
  <c r="IU50" i="1"/>
  <c r="BS50" i="1"/>
  <c r="CX50" i="1" s="1"/>
  <c r="JA54" i="1"/>
  <c r="IU58" i="1"/>
  <c r="BS58" i="1"/>
  <c r="CX58" i="1" s="1"/>
  <c r="JA62" i="1"/>
  <c r="IU66" i="1"/>
  <c r="BS66" i="1"/>
  <c r="JA70" i="1"/>
  <c r="IU74" i="1"/>
  <c r="BS74" i="1"/>
  <c r="CX74" i="1" s="1"/>
  <c r="JA78" i="1"/>
  <c r="IU82" i="1"/>
  <c r="BS82" i="1"/>
  <c r="JA86" i="1"/>
  <c r="IU90" i="1"/>
  <c r="BS90" i="1"/>
  <c r="CX90" i="1" s="1"/>
  <c r="JA94" i="1"/>
  <c r="IU98" i="1"/>
  <c r="BS98" i="1"/>
  <c r="CX98" i="1" s="1"/>
  <c r="JA102" i="1"/>
  <c r="IU106" i="1"/>
  <c r="BS106" i="1"/>
  <c r="CX106" i="1" s="1"/>
  <c r="JA110" i="1"/>
  <c r="IU114" i="1"/>
  <c r="BS114" i="1"/>
  <c r="CX114" i="1" s="1"/>
  <c r="JA118" i="1"/>
  <c r="IU122" i="1"/>
  <c r="BS122" i="1"/>
  <c r="CX122" i="1" s="1"/>
  <c r="JA126" i="1"/>
  <c r="IU130" i="1"/>
  <c r="BS130" i="1"/>
  <c r="CX130" i="1" s="1"/>
  <c r="JA134" i="1"/>
  <c r="IU138" i="1"/>
  <c r="BS138" i="1"/>
  <c r="CX138" i="1" s="1"/>
  <c r="JA142" i="1"/>
  <c r="IU146" i="1"/>
  <c r="BS146" i="1"/>
  <c r="CX146" i="1" s="1"/>
  <c r="JA150" i="1"/>
  <c r="IU154" i="1"/>
  <c r="BS154" i="1"/>
  <c r="CX154" i="1" s="1"/>
  <c r="JA158" i="1"/>
  <c r="IU162" i="1"/>
  <c r="BS162" i="1"/>
  <c r="CX162" i="1" s="1"/>
  <c r="JA166" i="1"/>
  <c r="IU170" i="1"/>
  <c r="BS170" i="1"/>
  <c r="CX170" i="1" s="1"/>
  <c r="JA73" i="1"/>
  <c r="JA25" i="1"/>
  <c r="JA145" i="1"/>
  <c r="BS63" i="1"/>
  <c r="CX63" i="1" s="1"/>
  <c r="IU63" i="1"/>
  <c r="BS75" i="1"/>
  <c r="CX75" i="1" s="1"/>
  <c r="IU75" i="1"/>
  <c r="IU95" i="1"/>
  <c r="BS95" i="1"/>
  <c r="CX95" i="1" s="1"/>
  <c r="JA99" i="1"/>
  <c r="IU103" i="1"/>
  <c r="BS103" i="1"/>
  <c r="CX103" i="1" s="1"/>
  <c r="JA107" i="1"/>
  <c r="IU111" i="1"/>
  <c r="BS111" i="1"/>
  <c r="CX111" i="1" s="1"/>
  <c r="JA115" i="1"/>
  <c r="IU119" i="1"/>
  <c r="BS119" i="1"/>
  <c r="CX119" i="1" s="1"/>
  <c r="JA123" i="1"/>
  <c r="IU127" i="1"/>
  <c r="BS127" i="1"/>
  <c r="CX127" i="1" s="1"/>
  <c r="JA131" i="1"/>
  <c r="IU135" i="1"/>
  <c r="BS135" i="1"/>
  <c r="CX135" i="1" s="1"/>
  <c r="JA139" i="1"/>
  <c r="IU143" i="1"/>
  <c r="BS143" i="1"/>
  <c r="CX143" i="1" s="1"/>
  <c r="JA147" i="1"/>
  <c r="IU151" i="1"/>
  <c r="BS151" i="1"/>
  <c r="CX151" i="1" s="1"/>
  <c r="JA155" i="1"/>
  <c r="IU159" i="1"/>
  <c r="BS159" i="1"/>
  <c r="CX159" i="1" s="1"/>
  <c r="JA163" i="1"/>
  <c r="IU167" i="1"/>
  <c r="BS167" i="1"/>
  <c r="CX167" i="1" s="1"/>
  <c r="JA171" i="1"/>
  <c r="IU8" i="1"/>
  <c r="BS8" i="1"/>
  <c r="CX8" i="1" s="1"/>
  <c r="JA12" i="1"/>
  <c r="IU16" i="1"/>
  <c r="BS16" i="1"/>
  <c r="CX16" i="1" s="1"/>
  <c r="IU36" i="1"/>
  <c r="BS36" i="1"/>
  <c r="CX36" i="1" s="1"/>
  <c r="JA40" i="1"/>
  <c r="IU44" i="1"/>
  <c r="BS44" i="1"/>
  <c r="CX44" i="1" s="1"/>
  <c r="IU52" i="1"/>
  <c r="BS52" i="1"/>
  <c r="CX52" i="1" s="1"/>
  <c r="JA56" i="1"/>
  <c r="IU64" i="1"/>
  <c r="BS64" i="1"/>
  <c r="CX64" i="1" s="1"/>
  <c r="JA68" i="1"/>
  <c r="IU72" i="1"/>
  <c r="BS72" i="1"/>
  <c r="CX72" i="1" s="1"/>
  <c r="JA76" i="1"/>
  <c r="IU80" i="1"/>
  <c r="BS80" i="1"/>
  <c r="CX80" i="1" s="1"/>
  <c r="IU84" i="1"/>
  <c r="JA84" i="1"/>
  <c r="IU88" i="1"/>
  <c r="BS88" i="1"/>
  <c r="JA92" i="1"/>
  <c r="IU96" i="1"/>
  <c r="BS96" i="1"/>
  <c r="CX96" i="1" s="1"/>
  <c r="JA100" i="1"/>
  <c r="IU104" i="1"/>
  <c r="BS104" i="1"/>
  <c r="CX104" i="1" s="1"/>
  <c r="JA108" i="1"/>
  <c r="IU112" i="1"/>
  <c r="BS112" i="1"/>
  <c r="CX112" i="1" s="1"/>
  <c r="JA116" i="1"/>
  <c r="IU120" i="1"/>
  <c r="BS120" i="1"/>
  <c r="CX120" i="1" s="1"/>
  <c r="JA124" i="1"/>
  <c r="IU128" i="1"/>
  <c r="BS128" i="1"/>
  <c r="CX128" i="1" s="1"/>
  <c r="JA132" i="1"/>
  <c r="IU136" i="1"/>
  <c r="BS136" i="1"/>
  <c r="CX136" i="1" s="1"/>
  <c r="JA140" i="1"/>
  <c r="IU144" i="1"/>
  <c r="BS144" i="1"/>
  <c r="CX144" i="1" s="1"/>
  <c r="JA148" i="1"/>
  <c r="IU152" i="1"/>
  <c r="BS152" i="1"/>
  <c r="CX152" i="1" s="1"/>
  <c r="JA156" i="1"/>
  <c r="IU160" i="1"/>
  <c r="BS160" i="1"/>
  <c r="CX160" i="1" s="1"/>
  <c r="JA164" i="1"/>
  <c r="IU168" i="1"/>
  <c r="BS168" i="1"/>
  <c r="CX168" i="1" s="1"/>
  <c r="JA172" i="1"/>
  <c r="JA17" i="1"/>
  <c r="IU33" i="1"/>
  <c r="BS33" i="1"/>
  <c r="CX33" i="1" s="1"/>
  <c r="JA49" i="1"/>
  <c r="IU65" i="1"/>
  <c r="BS65" i="1"/>
  <c r="JA81" i="1"/>
  <c r="IU97" i="1"/>
  <c r="BS97" i="1"/>
  <c r="CX97" i="1" s="1"/>
  <c r="IU113" i="1"/>
  <c r="JA113" i="1"/>
  <c r="IU129" i="1"/>
  <c r="BS129" i="1"/>
  <c r="CX129" i="1" s="1"/>
  <c r="IU161" i="1"/>
  <c r="BS161" i="1"/>
  <c r="CX161" i="1" s="1"/>
  <c r="JA29" i="1"/>
  <c r="IU77" i="1"/>
  <c r="BS77" i="1"/>
  <c r="CX77" i="1" s="1"/>
  <c r="JA125" i="1"/>
  <c r="IU21" i="1"/>
  <c r="BS21" i="1"/>
  <c r="CX21" i="1" s="1"/>
  <c r="JA37" i="1"/>
  <c r="IU53" i="1"/>
  <c r="BS53" i="1"/>
  <c r="CX53" i="1" s="1"/>
  <c r="JA69" i="1"/>
  <c r="IU85" i="1"/>
  <c r="BS85" i="1"/>
  <c r="CX85" i="1" s="1"/>
  <c r="JA101" i="1"/>
  <c r="IU117" i="1"/>
  <c r="BS117" i="1"/>
  <c r="CX117" i="1" s="1"/>
  <c r="JA133" i="1"/>
  <c r="IU149" i="1"/>
  <c r="BS149" i="1"/>
  <c r="CX149" i="1" s="1"/>
  <c r="JA165" i="1"/>
  <c r="IU9" i="1"/>
  <c r="BS9" i="1"/>
  <c r="IU57" i="1"/>
  <c r="BS57" i="1"/>
  <c r="CX57" i="1" s="1"/>
  <c r="IU89" i="1"/>
  <c r="BS89" i="1"/>
  <c r="CX89" i="1" s="1"/>
  <c r="IU121" i="1"/>
  <c r="BS121" i="1"/>
  <c r="CX121" i="1" s="1"/>
  <c r="IU169" i="1"/>
  <c r="BS169" i="1"/>
  <c r="CX169" i="1" s="1"/>
  <c r="JA45" i="1"/>
  <c r="IU93" i="1"/>
  <c r="BS93" i="1"/>
  <c r="CX93" i="1" s="1"/>
  <c r="JA141" i="1"/>
  <c r="IU41" i="1"/>
  <c r="BS41" i="1"/>
  <c r="IU13" i="1"/>
  <c r="BS13" i="1"/>
  <c r="CX13" i="1" s="1"/>
  <c r="JA61" i="1"/>
  <c r="IU109" i="1"/>
  <c r="BS109" i="1"/>
  <c r="CX109" i="1" s="1"/>
  <c r="JA157" i="1"/>
  <c r="IU71" i="1"/>
  <c r="JA71" i="1"/>
  <c r="BS10" i="1"/>
  <c r="CX10" i="1" s="1"/>
  <c r="IU10" i="1"/>
  <c r="IU70" i="1"/>
  <c r="BS70" i="1"/>
  <c r="CX70" i="1" s="1"/>
  <c r="BS78" i="1"/>
  <c r="CX78" i="1" s="1"/>
  <c r="IU78" i="1"/>
  <c r="IU102" i="1"/>
  <c r="BS102" i="1"/>
  <c r="CX102" i="1" s="1"/>
  <c r="BS110" i="1"/>
  <c r="CX110" i="1" s="1"/>
  <c r="IU110" i="1"/>
  <c r="IU134" i="1"/>
  <c r="BS134" i="1"/>
  <c r="CX134" i="1" s="1"/>
  <c r="BS142" i="1"/>
  <c r="CX142" i="1" s="1"/>
  <c r="IU142" i="1"/>
  <c r="IU166" i="1"/>
  <c r="BS166" i="1"/>
  <c r="CX166" i="1" s="1"/>
  <c r="JA20" i="1"/>
  <c r="IT147" i="1"/>
  <c r="IT66" i="1"/>
  <c r="IT166" i="1"/>
  <c r="IT61" i="1"/>
  <c r="IT136" i="1"/>
  <c r="IT135" i="1"/>
  <c r="IT46" i="1"/>
  <c r="IZ71" i="1"/>
  <c r="JC71" i="1" s="1"/>
  <c r="IZ76" i="1"/>
  <c r="IZ60" i="1"/>
  <c r="JC60" i="1" s="1"/>
  <c r="IZ140" i="1"/>
  <c r="IZ148" i="1"/>
  <c r="IZ55" i="1"/>
  <c r="IZ128" i="1"/>
  <c r="JC128" i="1" s="1"/>
  <c r="IZ16" i="1"/>
  <c r="IZ141" i="1"/>
  <c r="JC141" i="1" s="1"/>
  <c r="IZ109" i="1"/>
  <c r="AF166" i="1"/>
  <c r="IZ166" i="1"/>
  <c r="IZ127" i="1"/>
  <c r="IZ19" i="1"/>
  <c r="IZ15" i="1"/>
  <c r="JC15" i="1" s="1"/>
  <c r="IZ99" i="1"/>
  <c r="IZ42" i="1"/>
  <c r="JC42" i="1" s="1"/>
  <c r="IZ106" i="1"/>
  <c r="IZ40" i="1"/>
  <c r="JC40" i="1" s="1"/>
  <c r="IZ104" i="1"/>
  <c r="IZ46" i="1"/>
  <c r="JC46" i="1" s="1"/>
  <c r="IZ110" i="1"/>
  <c r="JC110" i="1" s="1"/>
  <c r="AF66" i="1"/>
  <c r="IZ66" i="1"/>
  <c r="JC66" i="1" s="1"/>
  <c r="IZ121" i="1"/>
  <c r="JA28" i="1"/>
  <c r="IU28" i="1"/>
  <c r="JA24" i="1"/>
  <c r="IT24" i="1"/>
  <c r="IU38" i="1"/>
  <c r="BS38" i="1"/>
  <c r="CX38" i="1" s="1"/>
  <c r="IU62" i="1"/>
  <c r="BS62" i="1"/>
  <c r="CX62" i="1" s="1"/>
  <c r="IU94" i="1"/>
  <c r="BS94" i="1"/>
  <c r="CX94" i="1" s="1"/>
  <c r="IU126" i="1"/>
  <c r="BS126" i="1"/>
  <c r="CX126" i="1" s="1"/>
  <c r="IU158" i="1"/>
  <c r="BS158" i="1"/>
  <c r="CX158" i="1" s="1"/>
  <c r="IT167" i="1"/>
  <c r="IT98" i="1"/>
  <c r="IT157" i="1"/>
  <c r="IT29" i="1"/>
  <c r="IT100" i="1"/>
  <c r="IT171" i="1"/>
  <c r="AF106" i="1"/>
  <c r="IT106" i="1"/>
  <c r="IT114" i="1"/>
  <c r="IT152" i="1"/>
  <c r="IT95" i="1"/>
  <c r="IT105" i="1"/>
  <c r="IT41" i="1"/>
  <c r="IT142" i="1"/>
  <c r="IT14" i="1"/>
  <c r="IZ25" i="1"/>
  <c r="IZ65" i="1"/>
  <c r="JC65" i="1" s="1"/>
  <c r="AF142" i="1"/>
  <c r="IZ142" i="1"/>
  <c r="JC142" i="1" s="1"/>
  <c r="IZ93" i="1"/>
  <c r="JC93" i="1" s="1"/>
  <c r="AF29" i="1"/>
  <c r="IZ29" i="1"/>
  <c r="JC29" i="1" s="1"/>
  <c r="IZ33" i="1"/>
  <c r="IZ79" i="1"/>
  <c r="JC79" i="1" s="1"/>
  <c r="IZ91" i="1"/>
  <c r="IZ59" i="1"/>
  <c r="JC59" i="1" s="1"/>
  <c r="IZ155" i="1"/>
  <c r="JC155" i="1" s="1"/>
  <c r="IZ170" i="1"/>
  <c r="JC170" i="1" s="1"/>
  <c r="IZ168" i="1"/>
  <c r="JC168" i="1" s="1"/>
  <c r="IZ153" i="1"/>
  <c r="JC153" i="1" s="1"/>
  <c r="IZ135" i="1"/>
  <c r="AF46" i="1"/>
  <c r="AF135" i="1"/>
  <c r="JA6" i="1"/>
  <c r="IU18" i="1"/>
  <c r="BS18" i="1"/>
  <c r="CX18" i="1" s="1"/>
  <c r="IU30" i="1"/>
  <c r="BS30" i="1"/>
  <c r="CX30" i="1" s="1"/>
  <c r="IU54" i="1"/>
  <c r="BS54" i="1"/>
  <c r="CX54" i="1" s="1"/>
  <c r="IU86" i="1"/>
  <c r="BS86" i="1"/>
  <c r="CX86" i="1" s="1"/>
  <c r="IU118" i="1"/>
  <c r="BS118" i="1"/>
  <c r="CX118" i="1" s="1"/>
  <c r="IU150" i="1"/>
  <c r="BS150" i="1"/>
  <c r="CX150" i="1" s="1"/>
  <c r="IT169" i="1"/>
  <c r="IT107" i="1"/>
  <c r="IT111" i="1"/>
  <c r="IT125" i="1"/>
  <c r="IT164" i="1"/>
  <c r="IT68" i="1"/>
  <c r="IT51" i="1"/>
  <c r="AF110" i="1"/>
  <c r="IT110" i="1"/>
  <c r="IT7" i="1"/>
  <c r="IZ124" i="1"/>
  <c r="JC124" i="1" s="1"/>
  <c r="IZ36" i="1"/>
  <c r="JC36" i="1" s="1"/>
  <c r="IZ134" i="1"/>
  <c r="JC134" i="1" s="1"/>
  <c r="IZ86" i="1"/>
  <c r="JC86" i="1" s="1"/>
  <c r="IZ78" i="1"/>
  <c r="JC78" i="1" s="1"/>
  <c r="IZ172" i="1"/>
  <c r="JC172" i="1" s="1"/>
  <c r="IT161" i="1"/>
  <c r="IT75" i="1"/>
  <c r="IT92" i="1"/>
  <c r="AF155" i="1"/>
  <c r="IT155" i="1"/>
  <c r="IT102" i="1"/>
  <c r="IT38" i="1"/>
  <c r="IZ49" i="1"/>
  <c r="IZ20" i="1"/>
  <c r="IZ144" i="1"/>
  <c r="JC144" i="1" s="1"/>
  <c r="AF68" i="1"/>
  <c r="IZ68" i="1"/>
  <c r="JC68" i="1" s="1"/>
  <c r="IZ70" i="1"/>
  <c r="IZ119" i="1"/>
  <c r="IZ32" i="1"/>
  <c r="IZ149" i="1"/>
  <c r="IZ89" i="1"/>
  <c r="AF16" i="1"/>
  <c r="IT16" i="1"/>
  <c r="IT83" i="1"/>
  <c r="AF78" i="1"/>
  <c r="IT78" i="1"/>
  <c r="IT6" i="1"/>
  <c r="IT158" i="1"/>
  <c r="IT21" i="1"/>
  <c r="IT28" i="1"/>
  <c r="IT90" i="1"/>
  <c r="IT80" i="1"/>
  <c r="IT129" i="1"/>
  <c r="AF119" i="1"/>
  <c r="IT119" i="1"/>
  <c r="IZ28" i="1"/>
  <c r="JC28" i="1" s="1"/>
  <c r="IZ145" i="1"/>
  <c r="IZ48" i="1"/>
  <c r="JC48" i="1" s="1"/>
  <c r="AF105" i="1"/>
  <c r="IZ105" i="1"/>
  <c r="JC105" i="1" s="1"/>
  <c r="AF83" i="1"/>
  <c r="IZ83" i="1"/>
  <c r="JC83" i="1" s="1"/>
  <c r="IZ143" i="1"/>
  <c r="JC143" i="1" s="1"/>
  <c r="IZ47" i="1"/>
  <c r="JC47" i="1" s="1"/>
  <c r="AF171" i="1"/>
  <c r="IZ171" i="1"/>
  <c r="IZ58" i="1"/>
  <c r="JC58" i="1" s="1"/>
  <c r="AF157" i="1"/>
  <c r="IZ157" i="1"/>
  <c r="IZ56" i="1"/>
  <c r="IZ21" i="1"/>
  <c r="JC21" i="1" s="1"/>
  <c r="IZ85" i="1"/>
  <c r="JC85" i="1" s="1"/>
  <c r="IZ18" i="1"/>
  <c r="IZ130" i="1"/>
  <c r="IT115" i="1"/>
  <c r="AF32" i="1"/>
  <c r="IT32" i="1"/>
  <c r="IT165" i="1"/>
  <c r="IT101" i="1"/>
  <c r="IT37" i="1"/>
  <c r="IT108" i="1"/>
  <c r="IT12" i="1"/>
  <c r="AF170" i="1"/>
  <c r="IT170" i="1"/>
  <c r="IT160" i="1"/>
  <c r="IT17" i="1"/>
  <c r="IT118" i="1"/>
  <c r="IZ132" i="1"/>
  <c r="AF92" i="1"/>
  <c r="IZ92" i="1"/>
  <c r="JC92" i="1" s="1"/>
  <c r="IZ22" i="1"/>
  <c r="JC22" i="1" s="1"/>
  <c r="IZ96" i="1"/>
  <c r="JC96" i="1" s="1"/>
  <c r="IZ64" i="1"/>
  <c r="JC64" i="1" s="1"/>
  <c r="IZ112" i="1"/>
  <c r="JC112" i="1" s="1"/>
  <c r="IZ57" i="1"/>
  <c r="JC57" i="1" s="1"/>
  <c r="IZ73" i="1"/>
  <c r="JC73" i="1" s="1"/>
  <c r="IZ11" i="1"/>
  <c r="JC11" i="1" s="1"/>
  <c r="IZ131" i="1"/>
  <c r="JC131" i="1" s="1"/>
  <c r="IZ67" i="1"/>
  <c r="IZ139" i="1"/>
  <c r="JC139" i="1" s="1"/>
  <c r="AF90" i="1"/>
  <c r="IZ90" i="1"/>
  <c r="JC90" i="1" s="1"/>
  <c r="AF24" i="1"/>
  <c r="IZ24" i="1"/>
  <c r="JC24" i="1" s="1"/>
  <c r="AF152" i="1"/>
  <c r="IZ152" i="1"/>
  <c r="IZ69" i="1"/>
  <c r="IZ133" i="1"/>
  <c r="JC133" i="1" s="1"/>
  <c r="AF114" i="1"/>
  <c r="IZ114" i="1"/>
  <c r="IZ146" i="1"/>
  <c r="JC146" i="1" s="1"/>
  <c r="AF57" i="1"/>
  <c r="IT57" i="1"/>
  <c r="IZ52" i="1"/>
  <c r="JC52" i="1" s="1"/>
  <c r="AF38" i="1"/>
  <c r="IZ38" i="1"/>
  <c r="JC38" i="1" s="1"/>
  <c r="IZ45" i="1"/>
  <c r="JC45" i="1" s="1"/>
  <c r="IZ8" i="1"/>
  <c r="IZ136" i="1"/>
  <c r="AF169" i="1"/>
  <c r="IZ169" i="1"/>
  <c r="IT150" i="1"/>
  <c r="IZ113" i="1"/>
  <c r="AF148" i="1"/>
  <c r="IT148" i="1"/>
  <c r="AF15" i="1"/>
  <c r="IT15" i="1"/>
  <c r="IZ156" i="1"/>
  <c r="AF61" i="1"/>
  <c r="IZ61" i="1"/>
  <c r="AF125" i="1"/>
  <c r="IZ125" i="1"/>
  <c r="IZ151" i="1"/>
  <c r="IZ138" i="1"/>
  <c r="IZ34" i="1"/>
  <c r="JC34" i="1" s="1"/>
  <c r="IT71" i="1"/>
  <c r="IZ84" i="1"/>
  <c r="JC84" i="1" s="1"/>
  <c r="IZ72" i="1"/>
  <c r="JC72" i="1" s="1"/>
  <c r="AF151" i="1"/>
  <c r="IT151" i="1"/>
  <c r="AF121" i="1"/>
  <c r="IT121" i="1"/>
  <c r="IT62" i="1"/>
  <c r="IZ97" i="1"/>
  <c r="JC97" i="1" s="1"/>
  <c r="IZ159" i="1"/>
  <c r="IZ123" i="1"/>
  <c r="AF62" i="1"/>
  <c r="IZ62" i="1"/>
  <c r="JC62" i="1" s="1"/>
  <c r="AF89" i="1"/>
  <c r="IT89" i="1"/>
  <c r="AF115" i="1"/>
  <c r="IZ115" i="1"/>
  <c r="JC115" i="1" s="1"/>
  <c r="IZ94" i="1"/>
  <c r="AF7" i="1"/>
  <c r="IZ7" i="1"/>
  <c r="JC7" i="1" s="1"/>
  <c r="IT30" i="1"/>
  <c r="AF36" i="1"/>
  <c r="IT36" i="1"/>
  <c r="IT9" i="1"/>
  <c r="AF71" i="1"/>
  <c r="AF139" i="1"/>
  <c r="IT139" i="1"/>
  <c r="IT104" i="1"/>
  <c r="AF59" i="1"/>
  <c r="IT59" i="1"/>
  <c r="IT27" i="1"/>
  <c r="AF100" i="1"/>
  <c r="IZ100" i="1"/>
  <c r="JC100" i="1" s="1"/>
  <c r="AF41" i="1"/>
  <c r="IZ41" i="1"/>
  <c r="JC41" i="1" s="1"/>
  <c r="AF107" i="1"/>
  <c r="IZ107" i="1"/>
  <c r="IZ82" i="1"/>
  <c r="JC82" i="1" s="1"/>
  <c r="IT10" i="1"/>
  <c r="AF48" i="1"/>
  <c r="IT48" i="1"/>
  <c r="AF113" i="1"/>
  <c r="IT113" i="1"/>
  <c r="IZ77" i="1"/>
  <c r="AF161" i="1"/>
  <c r="IZ161" i="1"/>
  <c r="JC161" i="1" s="1"/>
  <c r="AF111" i="1"/>
  <c r="IZ111" i="1"/>
  <c r="IZ13" i="1"/>
  <c r="JC13" i="1" s="1"/>
  <c r="IZ50" i="1"/>
  <c r="IT43" i="1"/>
  <c r="AF56" i="1"/>
  <c r="IT56" i="1"/>
  <c r="IZ35" i="1"/>
  <c r="BS5" i="1"/>
  <c r="CX5" i="1" s="1"/>
  <c r="AF93" i="1"/>
  <c r="IT93" i="1"/>
  <c r="IT162" i="1"/>
  <c r="IT137" i="1"/>
  <c r="AF85" i="1"/>
  <c r="IT85" i="1"/>
  <c r="AF156" i="1"/>
  <c r="IT156" i="1"/>
  <c r="AF124" i="1"/>
  <c r="IT124" i="1"/>
  <c r="IT74" i="1"/>
  <c r="IT26" i="1"/>
  <c r="AF72" i="1"/>
  <c r="IT72" i="1"/>
  <c r="AF97" i="1"/>
  <c r="IT97" i="1"/>
  <c r="AF65" i="1"/>
  <c r="IT65" i="1"/>
  <c r="AF33" i="1"/>
  <c r="IT33" i="1"/>
  <c r="AF70" i="1"/>
  <c r="IT70" i="1"/>
  <c r="IZ87" i="1"/>
  <c r="JC87" i="1" s="1"/>
  <c r="AF102" i="1"/>
  <c r="IZ102" i="1"/>
  <c r="JC102" i="1" s="1"/>
  <c r="AF129" i="1"/>
  <c r="IZ129" i="1"/>
  <c r="JC129" i="1" s="1"/>
  <c r="IZ39" i="1"/>
  <c r="JC39" i="1" s="1"/>
  <c r="IZ163" i="1"/>
  <c r="JC163" i="1" s="1"/>
  <c r="AF167" i="1"/>
  <c r="IZ167" i="1"/>
  <c r="AF43" i="1"/>
  <c r="IZ43" i="1"/>
  <c r="JC43" i="1" s="1"/>
  <c r="IZ122" i="1"/>
  <c r="JC122" i="1" s="1"/>
  <c r="IZ120" i="1"/>
  <c r="JC120" i="1" s="1"/>
  <c r="AF162" i="1"/>
  <c r="IZ162" i="1"/>
  <c r="JC162" i="1" s="1"/>
  <c r="AF130" i="1"/>
  <c r="IT130" i="1"/>
  <c r="IT31" i="1"/>
  <c r="AF172" i="1"/>
  <c r="IT172" i="1"/>
  <c r="AF76" i="1"/>
  <c r="IT76" i="1"/>
  <c r="AF99" i="1"/>
  <c r="IT99" i="1"/>
  <c r="AF122" i="1"/>
  <c r="IT122" i="1"/>
  <c r="AF67" i="1"/>
  <c r="IT67" i="1"/>
  <c r="AF145" i="1"/>
  <c r="IT145" i="1"/>
  <c r="IT81" i="1"/>
  <c r="IT127" i="1"/>
  <c r="AF86" i="1"/>
  <c r="IT86" i="1"/>
  <c r="IT22" i="1"/>
  <c r="AF10" i="1"/>
  <c r="IZ10" i="1"/>
  <c r="JC10" i="1" s="1"/>
  <c r="IZ116" i="1"/>
  <c r="AF17" i="1"/>
  <c r="IZ17" i="1"/>
  <c r="JC17" i="1" s="1"/>
  <c r="AF80" i="1"/>
  <c r="IZ80" i="1"/>
  <c r="JC80" i="1" s="1"/>
  <c r="AF150" i="1"/>
  <c r="IZ150" i="1"/>
  <c r="IZ63" i="1"/>
  <c r="AF31" i="1"/>
  <c r="IZ31" i="1"/>
  <c r="AF19" i="1"/>
  <c r="IT19" i="1"/>
  <c r="AF52" i="1"/>
  <c r="IT52" i="1"/>
  <c r="AF9" i="1"/>
  <c r="IZ9" i="1"/>
  <c r="JC9" i="1" s="1"/>
  <c r="AF74" i="1"/>
  <c r="IZ74" i="1"/>
  <c r="JC74" i="1" s="1"/>
  <c r="IZ126" i="1"/>
  <c r="JC126" i="1" s="1"/>
  <c r="AF153" i="1"/>
  <c r="IT153" i="1"/>
  <c r="AF20" i="1"/>
  <c r="IT20" i="1"/>
  <c r="AF25" i="1"/>
  <c r="IT25" i="1"/>
  <c r="AF30" i="1"/>
  <c r="IZ30" i="1"/>
  <c r="AF164" i="1"/>
  <c r="IZ164" i="1"/>
  <c r="JC164" i="1" s="1"/>
  <c r="AF158" i="1"/>
  <c r="IZ158" i="1"/>
  <c r="JC158" i="1" s="1"/>
  <c r="AF137" i="1"/>
  <c r="IZ137" i="1"/>
  <c r="AF96" i="1"/>
  <c r="IT96" i="1"/>
  <c r="AF123" i="1"/>
  <c r="IT123" i="1"/>
  <c r="AF160" i="1"/>
  <c r="IZ160" i="1"/>
  <c r="AF165" i="1"/>
  <c r="IZ165" i="1"/>
  <c r="AF51" i="1"/>
  <c r="IZ51" i="1"/>
  <c r="AF12" i="1"/>
  <c r="IZ12" i="1"/>
  <c r="AF98" i="1"/>
  <c r="IZ98" i="1"/>
  <c r="AF47" i="1"/>
  <c r="IT47" i="1"/>
  <c r="IT5" i="1"/>
  <c r="AF104" i="1"/>
  <c r="IT23" i="1"/>
  <c r="IT88" i="1"/>
  <c r="IT117" i="1"/>
  <c r="AF147" i="1"/>
  <c r="IZ147" i="1"/>
  <c r="JC147" i="1" s="1"/>
  <c r="AF143" i="1"/>
  <c r="IT143" i="1"/>
  <c r="AF138" i="1"/>
  <c r="IT138" i="1"/>
  <c r="IT54" i="1"/>
  <c r="AF108" i="1"/>
  <c r="IZ108" i="1"/>
  <c r="JC108" i="1" s="1"/>
  <c r="AF14" i="1"/>
  <c r="IZ14" i="1"/>
  <c r="JC14" i="1" s="1"/>
  <c r="AF27" i="1"/>
  <c r="IZ27" i="1"/>
  <c r="JC27" i="1" s="1"/>
  <c r="AF37" i="1"/>
  <c r="IZ37" i="1"/>
  <c r="JC37" i="1" s="1"/>
  <c r="AF101" i="1"/>
  <c r="IZ101" i="1"/>
  <c r="JC101" i="1" s="1"/>
  <c r="AF13" i="1"/>
  <c r="IT13" i="1"/>
  <c r="AF120" i="1"/>
  <c r="IT120" i="1"/>
  <c r="AF87" i="1"/>
  <c r="IT87" i="1"/>
  <c r="AF109" i="1"/>
  <c r="IT109" i="1"/>
  <c r="AF54" i="1"/>
  <c r="IZ54" i="1"/>
  <c r="AF131" i="1"/>
  <c r="IT131" i="1"/>
  <c r="AF91" i="1"/>
  <c r="IT91" i="1"/>
  <c r="AF127" i="1"/>
  <c r="AF136" i="1"/>
  <c r="AF21" i="1"/>
  <c r="AF132" i="1"/>
  <c r="IT132" i="1"/>
  <c r="AF50" i="1"/>
  <c r="IT50" i="1"/>
  <c r="AF73" i="1"/>
  <c r="IT73" i="1"/>
  <c r="AF28" i="1"/>
  <c r="AF22" i="1"/>
  <c r="AF159" i="1"/>
  <c r="IT159" i="1"/>
  <c r="AF79" i="1"/>
  <c r="IT79" i="1"/>
  <c r="AF149" i="1"/>
  <c r="IT149" i="1"/>
  <c r="IT53" i="1"/>
  <c r="AF60" i="1"/>
  <c r="IT60" i="1"/>
  <c r="IT154" i="1"/>
  <c r="AF8" i="1"/>
  <c r="IT8" i="1"/>
  <c r="AF63" i="1"/>
  <c r="IT63" i="1"/>
  <c r="IT103" i="1"/>
  <c r="AF134" i="1"/>
  <c r="IT134" i="1"/>
  <c r="IZ44" i="1"/>
  <c r="JC44" i="1" s="1"/>
  <c r="AF103" i="1"/>
  <c r="IZ103" i="1"/>
  <c r="AF95" i="1"/>
  <c r="IZ95" i="1"/>
  <c r="JC95" i="1" s="1"/>
  <c r="AF53" i="1"/>
  <c r="IZ53" i="1"/>
  <c r="AF117" i="1"/>
  <c r="IZ117" i="1"/>
  <c r="JC117" i="1" s="1"/>
  <c r="AF163" i="1"/>
  <c r="IT163" i="1"/>
  <c r="AF18" i="1"/>
  <c r="IT18" i="1"/>
  <c r="AF64" i="1"/>
  <c r="AF133" i="1"/>
  <c r="IT133" i="1"/>
  <c r="AF69" i="1"/>
  <c r="IT69" i="1"/>
  <c r="AF140" i="1"/>
  <c r="IT140" i="1"/>
  <c r="AF44" i="1"/>
  <c r="IT44" i="1"/>
  <c r="AF58" i="1"/>
  <c r="IT58" i="1"/>
  <c r="AF112" i="1"/>
  <c r="IT112" i="1"/>
  <c r="AF49" i="1"/>
  <c r="IT49" i="1"/>
  <c r="AF39" i="1"/>
  <c r="IT39" i="1"/>
  <c r="AF55" i="1"/>
  <c r="IT55" i="1"/>
  <c r="AF23" i="1"/>
  <c r="IZ23" i="1"/>
  <c r="AF26" i="1"/>
  <c r="IZ26" i="1"/>
  <c r="AF154" i="1"/>
  <c r="IZ154" i="1"/>
  <c r="AF88" i="1"/>
  <c r="IZ88" i="1"/>
  <c r="AF141" i="1"/>
  <c r="IT141" i="1"/>
  <c r="AF42" i="1"/>
  <c r="IT42" i="1"/>
  <c r="AF126" i="1"/>
  <c r="IT126" i="1"/>
  <c r="AF118" i="1"/>
  <c r="IZ118" i="1"/>
  <c r="AF35" i="1"/>
  <c r="IT35" i="1"/>
  <c r="AF40" i="1"/>
  <c r="IT40" i="1"/>
  <c r="AF146" i="1"/>
  <c r="IT146" i="1"/>
  <c r="AF6" i="1"/>
  <c r="IZ6" i="1"/>
  <c r="AF77" i="1"/>
  <c r="IT77" i="1"/>
  <c r="AF82" i="1"/>
  <c r="IT82" i="1"/>
  <c r="IU5" i="1"/>
  <c r="AF45" i="1"/>
  <c r="IT45" i="1"/>
  <c r="AF81" i="1"/>
  <c r="IZ81" i="1"/>
  <c r="AF75" i="1"/>
  <c r="IZ75" i="1"/>
  <c r="JC75" i="1" s="1"/>
  <c r="AF34" i="1"/>
  <c r="IT34" i="1"/>
  <c r="AF128" i="1"/>
  <c r="IT128" i="1"/>
  <c r="AF144" i="1"/>
  <c r="IT144" i="1"/>
  <c r="AF11" i="1"/>
  <c r="IT11" i="1"/>
  <c r="AF94" i="1"/>
  <c r="IT94" i="1"/>
  <c r="AF84" i="1"/>
  <c r="IT84" i="1"/>
  <c r="AF116" i="1"/>
  <c r="IT116" i="1"/>
  <c r="AF168" i="1"/>
  <c r="IT168" i="1"/>
  <c r="AF5" i="1"/>
  <c r="CX65" i="1" l="1"/>
  <c r="IW65" i="1" s="1"/>
  <c r="CX11" i="1"/>
  <c r="IW11" i="1" s="1"/>
  <c r="CX37" i="1"/>
  <c r="IW37" i="1" s="1"/>
  <c r="JB119" i="1"/>
  <c r="CX17" i="1"/>
  <c r="IW17" i="1" s="1"/>
  <c r="CX31" i="1"/>
  <c r="IW31" i="1" s="1"/>
  <c r="CX12" i="1"/>
  <c r="IW12" i="1" s="1"/>
  <c r="IV58" i="1"/>
  <c r="CX41" i="1"/>
  <c r="IW41" i="1" s="1"/>
  <c r="CX42" i="1"/>
  <c r="IW42" i="1" s="1"/>
  <c r="CX43" i="1"/>
  <c r="IW43" i="1" s="1"/>
  <c r="CX40" i="1"/>
  <c r="IW40" i="1" s="1"/>
  <c r="CX66" i="1"/>
  <c r="IW66" i="1" s="1"/>
  <c r="CX9" i="1"/>
  <c r="IW9" i="1" s="1"/>
  <c r="CX82" i="1"/>
  <c r="IW82" i="1" s="1"/>
  <c r="CX88" i="1"/>
  <c r="IW88" i="1" s="1"/>
  <c r="JB35" i="1"/>
  <c r="IV154" i="1"/>
  <c r="IV122" i="1"/>
  <c r="IZ3" i="1"/>
  <c r="JB91" i="1"/>
  <c r="IV22" i="1"/>
  <c r="CX6" i="1"/>
  <c r="IW6" i="1" s="1"/>
  <c r="BS3" i="1"/>
  <c r="IU3" i="1"/>
  <c r="JA3" i="1"/>
  <c r="IT3" i="1"/>
  <c r="IV7" i="1"/>
  <c r="IV137" i="1"/>
  <c r="IV77" i="1"/>
  <c r="JB167" i="1"/>
  <c r="IW135" i="1"/>
  <c r="JB6" i="1"/>
  <c r="JB107" i="1"/>
  <c r="IV113" i="1"/>
  <c r="IV119" i="1"/>
  <c r="IV92" i="1"/>
  <c r="IV127" i="1"/>
  <c r="IV102" i="1"/>
  <c r="IV115" i="1"/>
  <c r="JB70" i="1"/>
  <c r="JB12" i="1"/>
  <c r="IV85" i="1"/>
  <c r="IV95" i="1"/>
  <c r="JB103" i="1"/>
  <c r="IV117" i="1"/>
  <c r="JB149" i="1"/>
  <c r="IV40" i="1"/>
  <c r="IV27" i="1"/>
  <c r="JB123" i="1"/>
  <c r="IV144" i="1"/>
  <c r="JB116" i="1"/>
  <c r="JB26" i="1"/>
  <c r="IV104" i="1"/>
  <c r="JB94" i="1"/>
  <c r="JB56" i="1"/>
  <c r="JB63" i="1"/>
  <c r="JB55" i="1"/>
  <c r="IW20" i="1"/>
  <c r="JB171" i="1"/>
  <c r="JB32" i="1"/>
  <c r="IV116" i="1"/>
  <c r="JB137" i="1"/>
  <c r="IV26" i="1"/>
  <c r="JB152" i="1"/>
  <c r="IV114" i="1"/>
  <c r="JB166" i="1"/>
  <c r="IV45" i="1"/>
  <c r="IV8" i="1"/>
  <c r="JB77" i="1"/>
  <c r="IV89" i="1"/>
  <c r="JB88" i="1"/>
  <c r="IV148" i="1"/>
  <c r="IV111" i="1"/>
  <c r="JB121" i="1"/>
  <c r="IV125" i="1"/>
  <c r="IV82" i="1"/>
  <c r="IW60" i="1"/>
  <c r="IV132" i="1"/>
  <c r="IV100" i="1"/>
  <c r="IV146" i="1"/>
  <c r="IV50" i="1"/>
  <c r="IV93" i="1"/>
  <c r="IV139" i="1"/>
  <c r="IV134" i="1"/>
  <c r="IW91" i="1"/>
  <c r="IV44" i="1"/>
  <c r="JB53" i="1"/>
  <c r="IV105" i="1"/>
  <c r="IV133" i="1"/>
  <c r="IV11" i="1"/>
  <c r="IV161" i="1"/>
  <c r="IV84" i="1"/>
  <c r="JC116" i="1"/>
  <c r="JB157" i="1"/>
  <c r="IV38" i="1"/>
  <c r="IW51" i="1"/>
  <c r="IV135" i="1"/>
  <c r="IV68" i="1"/>
  <c r="JB125" i="1"/>
  <c r="JC53" i="1"/>
  <c r="IW21" i="1"/>
  <c r="JB111" i="1"/>
  <c r="IV75" i="1"/>
  <c r="JB169" i="1"/>
  <c r="JB109" i="1"/>
  <c r="IV147" i="1"/>
  <c r="IV76" i="1"/>
  <c r="IV62" i="1"/>
  <c r="JB16" i="1"/>
  <c r="IV52" i="1"/>
  <c r="IV121" i="1"/>
  <c r="JB160" i="1"/>
  <c r="IV64" i="1"/>
  <c r="IV54" i="1"/>
  <c r="JB151" i="1"/>
  <c r="JB132" i="1"/>
  <c r="IV28" i="1"/>
  <c r="IV53" i="1"/>
  <c r="JB138" i="1"/>
  <c r="IW83" i="1"/>
  <c r="IV152" i="1"/>
  <c r="IV98" i="1"/>
  <c r="IV31" i="1"/>
  <c r="IV167" i="1"/>
  <c r="IW28" i="1"/>
  <c r="JB87" i="1"/>
  <c r="IW71" i="1"/>
  <c r="IV130" i="1"/>
  <c r="JB25" i="1"/>
  <c r="IV166" i="1"/>
  <c r="IV42" i="1"/>
  <c r="JB154" i="1"/>
  <c r="JC103" i="1"/>
  <c r="JB150" i="1"/>
  <c r="IW59" i="1"/>
  <c r="JC94" i="1"/>
  <c r="IV160" i="1"/>
  <c r="JB10" i="1"/>
  <c r="JB106" i="1"/>
  <c r="IV123" i="1"/>
  <c r="IW74" i="1"/>
  <c r="IV162" i="1"/>
  <c r="IW167" i="1"/>
  <c r="JB44" i="1"/>
  <c r="JB115" i="1"/>
  <c r="JB76" i="1"/>
  <c r="JC150" i="1"/>
  <c r="IV43" i="1"/>
  <c r="JB85" i="1"/>
  <c r="IV30" i="1"/>
  <c r="IW166" i="1"/>
  <c r="JB117" i="1"/>
  <c r="IW24" i="1"/>
  <c r="JB95" i="1"/>
  <c r="IW39" i="1"/>
  <c r="JB159" i="1"/>
  <c r="JB21" i="1"/>
  <c r="IW95" i="1"/>
  <c r="IW22" i="1"/>
  <c r="IV63" i="1"/>
  <c r="IV81" i="1"/>
  <c r="JB84" i="1"/>
  <c r="JB69" i="1"/>
  <c r="IV158" i="1"/>
  <c r="JB33" i="1"/>
  <c r="IW14" i="1"/>
  <c r="JB127" i="1"/>
  <c r="JC35" i="1"/>
  <c r="IV10" i="1"/>
  <c r="JB156" i="1"/>
  <c r="IV110" i="1"/>
  <c r="IV169" i="1"/>
  <c r="IV140" i="1"/>
  <c r="IV145" i="1"/>
  <c r="IV108" i="1"/>
  <c r="IW103" i="1"/>
  <c r="IW23" i="1"/>
  <c r="IV106" i="1"/>
  <c r="IV141" i="1"/>
  <c r="IV128" i="1"/>
  <c r="IV18" i="1"/>
  <c r="IW143" i="1"/>
  <c r="IV65" i="1"/>
  <c r="IV124" i="1"/>
  <c r="IV56" i="1"/>
  <c r="JC107" i="1"/>
  <c r="JC169" i="1"/>
  <c r="IV17" i="1"/>
  <c r="JB58" i="1"/>
  <c r="IV90" i="1"/>
  <c r="JB78" i="1"/>
  <c r="IV107" i="1"/>
  <c r="JB15" i="1"/>
  <c r="JB71" i="1"/>
  <c r="JB72" i="1"/>
  <c r="IV79" i="1"/>
  <c r="IV168" i="1"/>
  <c r="IV94" i="1"/>
  <c r="IW34" i="1"/>
  <c r="JB165" i="1"/>
  <c r="IV25" i="1"/>
  <c r="IV97" i="1"/>
  <c r="IV156" i="1"/>
  <c r="JC69" i="1"/>
  <c r="IV170" i="1"/>
  <c r="JB145" i="1"/>
  <c r="IV16" i="1"/>
  <c r="IV29" i="1"/>
  <c r="IV46" i="1"/>
  <c r="JB17" i="1"/>
  <c r="JB62" i="1"/>
  <c r="JB80" i="1"/>
  <c r="IV69" i="1"/>
  <c r="IV5" i="1"/>
  <c r="IV126" i="1"/>
  <c r="IW55" i="1"/>
  <c r="IV159" i="1"/>
  <c r="JB9" i="1"/>
  <c r="JB41" i="1"/>
  <c r="IV151" i="1"/>
  <c r="JB134" i="1"/>
  <c r="JB40" i="1"/>
  <c r="JB148" i="1"/>
  <c r="IV164" i="1"/>
  <c r="IV35" i="1"/>
  <c r="JC63" i="1"/>
  <c r="IV33" i="1"/>
  <c r="JC125" i="1"/>
  <c r="IV73" i="1"/>
  <c r="IV32" i="1"/>
  <c r="IV138" i="1"/>
  <c r="IV142" i="1"/>
  <c r="IV49" i="1"/>
  <c r="IV67" i="1"/>
  <c r="IV172" i="1"/>
  <c r="IV150" i="1"/>
  <c r="IV118" i="1"/>
  <c r="IV101" i="1"/>
  <c r="IV78" i="1"/>
  <c r="IV41" i="1"/>
  <c r="JB99" i="1"/>
  <c r="JB81" i="1"/>
  <c r="JB136" i="1"/>
  <c r="JB67" i="1"/>
  <c r="JB30" i="1"/>
  <c r="JB104" i="1"/>
  <c r="JB54" i="1"/>
  <c r="JB89" i="1"/>
  <c r="JB20" i="1"/>
  <c r="JB60" i="1"/>
  <c r="JB19" i="1"/>
  <c r="JB51" i="1"/>
  <c r="JB23" i="1"/>
  <c r="JB130" i="1"/>
  <c r="JB49" i="1"/>
  <c r="JB31" i="1"/>
  <c r="JB61" i="1"/>
  <c r="JB135" i="1"/>
  <c r="IV86" i="1"/>
  <c r="JC123" i="1"/>
  <c r="IW136" i="1"/>
  <c r="JB168" i="1"/>
  <c r="JB164" i="1"/>
  <c r="JB155" i="1"/>
  <c r="IV157" i="1"/>
  <c r="JB50" i="1"/>
  <c r="JB18" i="1"/>
  <c r="IV37" i="1"/>
  <c r="JB73" i="1"/>
  <c r="JC81" i="1"/>
  <c r="IV87" i="1"/>
  <c r="IV88" i="1"/>
  <c r="JB98" i="1"/>
  <c r="JC30" i="1"/>
  <c r="IV74" i="1"/>
  <c r="JB161" i="1"/>
  <c r="JB45" i="1"/>
  <c r="JB92" i="1"/>
  <c r="IV165" i="1"/>
  <c r="IW129" i="1"/>
  <c r="JB68" i="1"/>
  <c r="JC135" i="1"/>
  <c r="IW112" i="1"/>
  <c r="IW47" i="1"/>
  <c r="IV99" i="1"/>
  <c r="IW57" i="1"/>
  <c r="JB75" i="1"/>
  <c r="IV39" i="1"/>
  <c r="IW58" i="1"/>
  <c r="JC54" i="1"/>
  <c r="IW19" i="1"/>
  <c r="JC111" i="1"/>
  <c r="JC77" i="1"/>
  <c r="IV71" i="1"/>
  <c r="JB38" i="1"/>
  <c r="JB112" i="1"/>
  <c r="IW80" i="1"/>
  <c r="IV155" i="1"/>
  <c r="JB172" i="1"/>
  <c r="JC91" i="1"/>
  <c r="JB142" i="1"/>
  <c r="IV136" i="1"/>
  <c r="IV48" i="1"/>
  <c r="IV61" i="1"/>
  <c r="IV15" i="1"/>
  <c r="IW127" i="1"/>
  <c r="IW120" i="1"/>
  <c r="IV149" i="1"/>
  <c r="JC156" i="1"/>
  <c r="JC20" i="1"/>
  <c r="IW109" i="1"/>
  <c r="IV131" i="1"/>
  <c r="IW144" i="1"/>
  <c r="IW53" i="1"/>
  <c r="JB118" i="1"/>
  <c r="IW44" i="1"/>
  <c r="IV13" i="1"/>
  <c r="IV96" i="1"/>
  <c r="JB163" i="1"/>
  <c r="IV59" i="1"/>
  <c r="JB146" i="1"/>
  <c r="JC132" i="1"/>
  <c r="IV12" i="1"/>
  <c r="JC171" i="1"/>
  <c r="JC49" i="1"/>
  <c r="JC33" i="1"/>
  <c r="JB65" i="1"/>
  <c r="IV109" i="1"/>
  <c r="JB39" i="1"/>
  <c r="IV70" i="1"/>
  <c r="IW72" i="1"/>
  <c r="JB52" i="1"/>
  <c r="JB114" i="1"/>
  <c r="JB96" i="1"/>
  <c r="IV21" i="1"/>
  <c r="IV24" i="1"/>
  <c r="IV171" i="1"/>
  <c r="IV153" i="1"/>
  <c r="IV163" i="1"/>
  <c r="JB131" i="1"/>
  <c r="JB126" i="1"/>
  <c r="JB162" i="1"/>
  <c r="JB120" i="1"/>
  <c r="JB129" i="1"/>
  <c r="IW149" i="1"/>
  <c r="JB82" i="1"/>
  <c r="JB100" i="1"/>
  <c r="IW97" i="1"/>
  <c r="JC159" i="1"/>
  <c r="JB34" i="1"/>
  <c r="JC136" i="1"/>
  <c r="IV57" i="1"/>
  <c r="JB24" i="1"/>
  <c r="JB90" i="1"/>
  <c r="JB139" i="1"/>
  <c r="JB28" i="1"/>
  <c r="JC32" i="1"/>
  <c r="JB124" i="1"/>
  <c r="JB153" i="1"/>
  <c r="JB59" i="1"/>
  <c r="JB29" i="1"/>
  <c r="JB93" i="1"/>
  <c r="IV14" i="1"/>
  <c r="JB46" i="1"/>
  <c r="JB42" i="1"/>
  <c r="JC127" i="1"/>
  <c r="JB128" i="1"/>
  <c r="JC148" i="1"/>
  <c r="IW61" i="1"/>
  <c r="IW111" i="1"/>
  <c r="JC154" i="1"/>
  <c r="JB101" i="1"/>
  <c r="JB37" i="1"/>
  <c r="JB27" i="1"/>
  <c r="JB14" i="1"/>
  <c r="JB108" i="1"/>
  <c r="JB147" i="1"/>
  <c r="IW104" i="1"/>
  <c r="JC137" i="1"/>
  <c r="IW159" i="1"/>
  <c r="JB7" i="1"/>
  <c r="JB47" i="1"/>
  <c r="JB144" i="1"/>
  <c r="IW169" i="1"/>
  <c r="JC166" i="1"/>
  <c r="JB141" i="1"/>
  <c r="IW147" i="1"/>
  <c r="IV66" i="1"/>
  <c r="JC6" i="1"/>
  <c r="JC88" i="1"/>
  <c r="JC26" i="1"/>
  <c r="JC23" i="1"/>
  <c r="IV55" i="1"/>
  <c r="IV60" i="1"/>
  <c r="JB158" i="1"/>
  <c r="JB74" i="1"/>
  <c r="JB102" i="1"/>
  <c r="JC50" i="1"/>
  <c r="IV9" i="1"/>
  <c r="JB97" i="1"/>
  <c r="JC138" i="1"/>
  <c r="JC61" i="1"/>
  <c r="JC152" i="1"/>
  <c r="JC18" i="1"/>
  <c r="JB143" i="1"/>
  <c r="JC145" i="1"/>
  <c r="IV80" i="1"/>
  <c r="IV6" i="1"/>
  <c r="JC149" i="1"/>
  <c r="JC119" i="1"/>
  <c r="JB86" i="1"/>
  <c r="IV51" i="1"/>
  <c r="IW46" i="1"/>
  <c r="IW152" i="1"/>
  <c r="IW15" i="1"/>
  <c r="JC121" i="1"/>
  <c r="JC104" i="1"/>
  <c r="JC99" i="1"/>
  <c r="JC109" i="1"/>
  <c r="IW5" i="1"/>
  <c r="IV34" i="1"/>
  <c r="JC5" i="1"/>
  <c r="IV103" i="1"/>
  <c r="IV91" i="1"/>
  <c r="IV120" i="1"/>
  <c r="IV47" i="1"/>
  <c r="IV20" i="1"/>
  <c r="IV19" i="1"/>
  <c r="JB122" i="1"/>
  <c r="IV72" i="1"/>
  <c r="JB13" i="1"/>
  <c r="IW36" i="1"/>
  <c r="IV36" i="1"/>
  <c r="JC151" i="1"/>
  <c r="IW93" i="1"/>
  <c r="IW33" i="1"/>
  <c r="IW168" i="1"/>
  <c r="JC118" i="1"/>
  <c r="IV23" i="1"/>
  <c r="JC98" i="1"/>
  <c r="JC12" i="1"/>
  <c r="JC51" i="1"/>
  <c r="JC165" i="1"/>
  <c r="JC160" i="1"/>
  <c r="JC31" i="1"/>
  <c r="JB43" i="1"/>
  <c r="JC167" i="1"/>
  <c r="IW13" i="1"/>
  <c r="JB8" i="1"/>
  <c r="JC8" i="1"/>
  <c r="IW85" i="1"/>
  <c r="IV112" i="1"/>
  <c r="JB5" i="1"/>
  <c r="IV143" i="1"/>
  <c r="JB113" i="1"/>
  <c r="JC113" i="1"/>
  <c r="IW121" i="1"/>
  <c r="IW8" i="1"/>
  <c r="JC114" i="1"/>
  <c r="JC67" i="1"/>
  <c r="JB11" i="1"/>
  <c r="JB57" i="1"/>
  <c r="JB64" i="1"/>
  <c r="JB22" i="1"/>
  <c r="JC130" i="1"/>
  <c r="JC56" i="1"/>
  <c r="JB83" i="1"/>
  <c r="JB105" i="1"/>
  <c r="JB48" i="1"/>
  <c r="IV129" i="1"/>
  <c r="JC89" i="1"/>
  <c r="JC70" i="1"/>
  <c r="JB36" i="1"/>
  <c r="JB170" i="1"/>
  <c r="JB79" i="1"/>
  <c r="JC25" i="1"/>
  <c r="IW126" i="1"/>
  <c r="IW62" i="1"/>
  <c r="JB66" i="1"/>
  <c r="JB110" i="1"/>
  <c r="JC106" i="1"/>
  <c r="JC19" i="1"/>
  <c r="JC16" i="1"/>
  <c r="IW134" i="1"/>
  <c r="IW102" i="1"/>
  <c r="IW70" i="1"/>
  <c r="IW160" i="1"/>
  <c r="IW52" i="1"/>
  <c r="IW157" i="1"/>
  <c r="IW113" i="1"/>
  <c r="IW81" i="1"/>
  <c r="IW49" i="1"/>
  <c r="IW154" i="1"/>
  <c r="IW122" i="1"/>
  <c r="IW90" i="1"/>
  <c r="IW137" i="1"/>
  <c r="IW87" i="1"/>
  <c r="IW7" i="1"/>
  <c r="JB133" i="1"/>
  <c r="IW118" i="1"/>
  <c r="IW54" i="1"/>
  <c r="IW18" i="1"/>
  <c r="JC140" i="1"/>
  <c r="JB140" i="1"/>
  <c r="IW89" i="1"/>
  <c r="IW128" i="1"/>
  <c r="IW16" i="1"/>
  <c r="IW146" i="1"/>
  <c r="IW114" i="1"/>
  <c r="IW50" i="1"/>
  <c r="IW63" i="1"/>
  <c r="IW145" i="1"/>
  <c r="IW73" i="1"/>
  <c r="IW153" i="1"/>
  <c r="IW67" i="1"/>
  <c r="IW27" i="1"/>
  <c r="JC157" i="1"/>
  <c r="IW161" i="1"/>
  <c r="IW158" i="1"/>
  <c r="IW94" i="1"/>
  <c r="IW38" i="1"/>
  <c r="IW117" i="1"/>
  <c r="IW96" i="1"/>
  <c r="IW151" i="1"/>
  <c r="IW141" i="1"/>
  <c r="IW45" i="1"/>
  <c r="IW165" i="1"/>
  <c r="IW133" i="1"/>
  <c r="IW101" i="1"/>
  <c r="IW69" i="1"/>
  <c r="IW125" i="1"/>
  <c r="IW29" i="1"/>
  <c r="IW170" i="1"/>
  <c r="IW138" i="1"/>
  <c r="IW106" i="1"/>
  <c r="IW172" i="1"/>
  <c r="IW164" i="1"/>
  <c r="IW156" i="1"/>
  <c r="IW148" i="1"/>
  <c r="IW140" i="1"/>
  <c r="IW132" i="1"/>
  <c r="IW124" i="1"/>
  <c r="IW116" i="1"/>
  <c r="IW108" i="1"/>
  <c r="IW100" i="1"/>
  <c r="IW92" i="1"/>
  <c r="IW84" i="1"/>
  <c r="IW76" i="1"/>
  <c r="IW68" i="1"/>
  <c r="IW56" i="1"/>
  <c r="IW171" i="1"/>
  <c r="IW163" i="1"/>
  <c r="IW155" i="1"/>
  <c r="IW139" i="1"/>
  <c r="IW131" i="1"/>
  <c r="IW123" i="1"/>
  <c r="IW115" i="1"/>
  <c r="IW107" i="1"/>
  <c r="IW99" i="1"/>
  <c r="IW105" i="1"/>
  <c r="IW48" i="1"/>
  <c r="IV83" i="1"/>
  <c r="IW150" i="1"/>
  <c r="IW86" i="1"/>
  <c r="IW30" i="1"/>
  <c r="IW77" i="1"/>
  <c r="IW142" i="1"/>
  <c r="IW110" i="1"/>
  <c r="IW78" i="1"/>
  <c r="IW10" i="1"/>
  <c r="IW64" i="1"/>
  <c r="IW119" i="1"/>
  <c r="IW162" i="1"/>
  <c r="IW130" i="1"/>
  <c r="IW98" i="1"/>
  <c r="IW26" i="1"/>
  <c r="IW75" i="1"/>
  <c r="IW25" i="1"/>
  <c r="IW32" i="1"/>
  <c r="IW79" i="1"/>
  <c r="IW35" i="1"/>
  <c r="JC55" i="1"/>
  <c r="JC76" i="1"/>
  <c r="CX3" i="1" l="1"/>
  <c r="JC3" i="1"/>
  <c r="IV3" i="1"/>
  <c r="JB3" i="1"/>
  <c r="IW3" i="1"/>
  <c r="N103" i="3"/>
  <c r="Y103" i="3"/>
  <c r="Z103" i="3" s="1"/>
  <c r="N101" i="3"/>
  <c r="Y101" i="3"/>
  <c r="Z101" i="3"/>
</calcChain>
</file>

<file path=xl/sharedStrings.xml><?xml version="1.0" encoding="utf-8"?>
<sst xmlns="http://schemas.openxmlformats.org/spreadsheetml/2006/main" count="8521" uniqueCount="1499">
  <si>
    <t>SAP</t>
  </si>
  <si>
    <t>100/TL-040-02</t>
  </si>
  <si>
    <t>100/TT-015-01</t>
  </si>
  <si>
    <t>100/TT-014-03</t>
  </si>
  <si>
    <t>100/TT-005-03</t>
  </si>
  <si>
    <t>100/TT-185-01</t>
  </si>
  <si>
    <t>100/TT-025-01</t>
  </si>
  <si>
    <t>100/TT-026-01</t>
  </si>
  <si>
    <t>100/TL-071-01</t>
  </si>
  <si>
    <t>100/TT-185-02</t>
  </si>
  <si>
    <t>100/TT-026-02</t>
  </si>
  <si>
    <t>100/TL-071-02</t>
  </si>
  <si>
    <t>100/TS-128-01</t>
  </si>
  <si>
    <t>100/TT-113-08</t>
  </si>
  <si>
    <t>100/TT-005-02</t>
  </si>
  <si>
    <t>100/TT-011-02</t>
  </si>
  <si>
    <t>100/TT-002-04</t>
  </si>
  <si>
    <t>100/TT-141-04</t>
  </si>
  <si>
    <t>100/TT-306-01</t>
  </si>
  <si>
    <t>100/TS-120-01</t>
  </si>
  <si>
    <t>100/TT-305-01</t>
  </si>
  <si>
    <t>100/TT-130-06</t>
  </si>
  <si>
    <t>100/TT-154-02</t>
  </si>
  <si>
    <t>100/TT-156-01</t>
  </si>
  <si>
    <t>100/TT-163-01</t>
  </si>
  <si>
    <t>100/TT-177-03</t>
  </si>
  <si>
    <t>100/TT-146-03</t>
  </si>
  <si>
    <t>100/TT-163-02</t>
  </si>
  <si>
    <t>100/TT-163-03</t>
  </si>
  <si>
    <t>100/TM-029</t>
  </si>
  <si>
    <t>E161/0108/503</t>
  </si>
  <si>
    <t>100/TS-123-01</t>
  </si>
  <si>
    <t>100/TT-140-05</t>
  </si>
  <si>
    <t>100/TL-044-01</t>
  </si>
  <si>
    <t>100/TL-044-02</t>
  </si>
  <si>
    <t>100/TT-150-01</t>
  </si>
  <si>
    <t>100/TL-044-03</t>
  </si>
  <si>
    <t>100/TT-187-01</t>
  </si>
  <si>
    <t>100/TT-188-01</t>
  </si>
  <si>
    <t>100/TL-072-01</t>
  </si>
  <si>
    <t>100/TT-187-02</t>
  </si>
  <si>
    <t>100/TT-188-02</t>
  </si>
  <si>
    <t>100/TL-072-02</t>
  </si>
  <si>
    <t>100/TS-112-01</t>
  </si>
  <si>
    <t>100/TS-121-01</t>
  </si>
  <si>
    <t>100/TS-124-02</t>
  </si>
  <si>
    <t>100/TS-126-01</t>
  </si>
  <si>
    <t>100/TT-111-06</t>
  </si>
  <si>
    <t>100/TT-166-01</t>
  </si>
  <si>
    <t>100/TT-170</t>
  </si>
  <si>
    <t>100/TT-171</t>
  </si>
  <si>
    <t>100/TT-172-02</t>
  </si>
  <si>
    <t>100/TT-173-01</t>
  </si>
  <si>
    <t>100/TS-003</t>
  </si>
  <si>
    <t>100/TS-203</t>
  </si>
  <si>
    <t>100/TT-167</t>
  </si>
  <si>
    <t>100/TT-019</t>
  </si>
  <si>
    <t>100/TT-018</t>
  </si>
  <si>
    <t>100/TT-178</t>
  </si>
  <si>
    <t>100/TT-028-01</t>
  </si>
  <si>
    <t>100/TL-021-01</t>
  </si>
  <si>
    <t>100/TL-058-02</t>
  </si>
  <si>
    <t>100/TT-160-01</t>
  </si>
  <si>
    <t>100/TL-058-01</t>
  </si>
  <si>
    <t>100/TL-066-01</t>
  </si>
  <si>
    <t>100/TT-119-04</t>
  </si>
  <si>
    <t>100/TT-112-03</t>
  </si>
  <si>
    <t>100/TT-161-01</t>
  </si>
  <si>
    <t>100/TL-067-01</t>
  </si>
  <si>
    <t>100/TL-067-02</t>
  </si>
  <si>
    <t>Proyecto T13</t>
  </si>
  <si>
    <t>Fuera del T13</t>
  </si>
  <si>
    <t>T13</t>
  </si>
  <si>
    <t>Nombre del proyecto</t>
  </si>
  <si>
    <t>LTx 1x66 kV Paposo-Armazones- Medioambiente, Concesiones y Servidumbre</t>
  </si>
  <si>
    <t>S/E Cunco</t>
  </si>
  <si>
    <t>Proyecto S/E Deuco - Angol (Secc. Línea Angol - Picoiquen 1x66 kV)</t>
  </si>
  <si>
    <t>SE Lota Nuevo Paño C4</t>
  </si>
  <si>
    <t>S/E Chirre Obras</t>
  </si>
  <si>
    <t>S/E Larqui</t>
  </si>
  <si>
    <t xml:space="preserve">S/E Tres Esquinas </t>
  </si>
  <si>
    <t>Línea Tres Esquinas - Larqui</t>
  </si>
  <si>
    <t>S/E Chirre MASC</t>
  </si>
  <si>
    <t>S/E Tres Esquinas MASC</t>
  </si>
  <si>
    <t>Línea Tres Esquinas - Larqui (MASC)</t>
  </si>
  <si>
    <t>Compra Elementos de Operación LLVV</t>
  </si>
  <si>
    <t>Transformador Respaldo 220/23 kV Melipulli</t>
  </si>
  <si>
    <t>ENACAR LOTA:
TrasladoTransformador 5 MVA en S/E Lota (desde S/E Enacar)
Desmantelamiento S/E Enacar</t>
  </si>
  <si>
    <t>S/E Nahuelbuta Conexión Central La Flor</t>
  </si>
  <si>
    <t>Parque eólico Negrete</t>
  </si>
  <si>
    <t>S/E Los tambores: Obras Sanitarias</t>
  </si>
  <si>
    <t>Obras Complementarias GOTx Norte</t>
  </si>
  <si>
    <t>Implementación de Networking para S/E para alta disponibilidad</t>
  </si>
  <si>
    <t>Cambio Aisladores LAT Kap-O'higgins</t>
  </si>
  <si>
    <t>SE Pto Montt-Melipulli: Instalación Transformador 220/23 SE Puerto Montt</t>
  </si>
  <si>
    <t>SE Paposo: Conexión a barra 220 Kv (Transelec)</t>
  </si>
  <si>
    <t>SE Armazones: Subestación 66/23</t>
  </si>
  <si>
    <t>S/E Pargua 30 MVA 110/23 kV</t>
  </si>
  <si>
    <t>Construcción S/E Melipulli GIS</t>
  </si>
  <si>
    <t>S/E Mantilhue: Obras sanitarias adicionales</t>
  </si>
  <si>
    <t>S/E Pargua</t>
  </si>
  <si>
    <t>S/E Pargua MASC</t>
  </si>
  <si>
    <t>Compra de Elementos LLTT y SSEE</t>
  </si>
  <si>
    <t>Piloto Sincrofasores en Sistema Aysén</t>
  </si>
  <si>
    <t>Cambio de medios de acceso S/E (Cu a FO)</t>
  </si>
  <si>
    <t>S/E Chiloe</t>
  </si>
  <si>
    <t>Línea Chiloé - Gamboa</t>
  </si>
  <si>
    <t>Medioambiente, Concesiones y Servidumbre Línea Chiloé - Gamboa</t>
  </si>
  <si>
    <t>S/E Gamboa</t>
  </si>
  <si>
    <t>Socialización del proyecto LAT Chiloé-Gamboa.</t>
  </si>
  <si>
    <t>S/E La Misión (Proyecto La Misión)</t>
  </si>
  <si>
    <t>S/E Remehue (Proyecto La Misión)</t>
  </si>
  <si>
    <t>Línea Remehue-La Misión (Obras)</t>
  </si>
  <si>
    <t>S/E La Misión MASC</t>
  </si>
  <si>
    <t>S/E Remehue MASC</t>
  </si>
  <si>
    <t>Línea Remehue-La Misión (MASC)</t>
  </si>
  <si>
    <t xml:space="preserve"> Art. 3-30 "Información para SITR y Sistema Monitoreo" (incluye 4-16)</t>
  </si>
  <si>
    <t>Habilitación en Scada Hot Line tag en alimentadores de MT</t>
  </si>
  <si>
    <t>Habilitación en el Scada los Reset de Relés Maestros de SSEE</t>
  </si>
  <si>
    <t>Habilitación de Microondas para redes de Comm</t>
  </si>
  <si>
    <t>Instalación de TTCC en barra de 23 kv de S/E Aihuapi</t>
  </si>
  <si>
    <t xml:space="preserve"> Art. 3-23.c “Selectividad en transformadores"</t>
  </si>
  <si>
    <t xml:space="preserve"> Art. 3-23.a.II "Selectividad en LLTT bajo 200 kV"</t>
  </si>
  <si>
    <t xml:space="preserve"> Art. 3-23.b.III ; “Protecciones en barras de transmisión"</t>
  </si>
  <si>
    <t xml:space="preserve"> Art. 3-24.II "Configuración de barra 220 kV"</t>
  </si>
  <si>
    <t xml:space="preserve"> Título 4-4 “Sistema de Monitoreo"</t>
  </si>
  <si>
    <t>Medidores de Alimentadores FRONTEL_GR</t>
  </si>
  <si>
    <t>Medidores de Alimentadores SAESA_GR</t>
  </si>
  <si>
    <t xml:space="preserve"> Art. 3-23 "Reemplazo de protecciones con registros oscilográficos" varias S/E</t>
  </si>
  <si>
    <t>Disponibilidad de TT/CC y TT/PP para Art. 3-30 y Título 4-4 FRONTEL</t>
  </si>
  <si>
    <t xml:space="preserve"> Art. 3-23.a.II "Selectividad en LLTT bajo 200 kV" Frontel</t>
  </si>
  <si>
    <t>Disponibilidad de TT/CC y TT/PP</t>
  </si>
  <si>
    <t xml:space="preserve"> Art. 3-23.b.III ; “Protecciones en barras de transmisión" S/E Negrete</t>
  </si>
  <si>
    <t>Línea 1x100 kV Casualidad - Licán OBRAS</t>
  </si>
  <si>
    <t>Línea Llollelhue-La Unión 66 Kv Servidumbre</t>
  </si>
  <si>
    <t>S/E Nva. Pichirropulli STS: Construcción S/E 90 MVA 220/66 kV</t>
  </si>
  <si>
    <t>S/E Nva. Pichirropulli STS: Línea Nva. Pichirropulli-La Unión 66 kV</t>
  </si>
  <si>
    <t>S/E Nva. Pichirropulli STS: Línea Nva. Pichirropulli-Pichirropulli tramo 66 kV</t>
  </si>
  <si>
    <t>S/E Nva. Pichirropulli STS: Interconexión obras S/E Pichirropulli</t>
  </si>
  <si>
    <t>S/E Nva. Pichirropulli STS: Paño de línea y obras S/E La Unión</t>
  </si>
  <si>
    <t>S/E Nva. Pichirropulli STS: Paño 220 kV conexión a S/E Nva. Pichirropulli Eletrans</t>
  </si>
  <si>
    <t>LT 2x66kV Llanquihue- Puerto Varas Proyecto y Obras</t>
  </si>
  <si>
    <t>LT 2x66kV Llanquihue- Puerto Varas, medioambiente Concesiones y Servidumbre</t>
  </si>
  <si>
    <t>Responsable</t>
  </si>
  <si>
    <t xml:space="preserve">Subgerencia de Proyectos Tx </t>
  </si>
  <si>
    <t>Gerencia Zona Sur</t>
  </si>
  <si>
    <t>Gerencia Zona Norte</t>
  </si>
  <si>
    <t>Area SCADA</t>
  </si>
  <si>
    <t>Proyecto estructural</t>
  </si>
  <si>
    <t>ESO</t>
  </si>
  <si>
    <t>SE CUNCO</t>
  </si>
  <si>
    <t>SE DEUCO</t>
  </si>
  <si>
    <t>SE CHIRRE</t>
  </si>
  <si>
    <t>LARQUI-TRES ESQUINAS</t>
  </si>
  <si>
    <t>SE PUERTO MONTT</t>
  </si>
  <si>
    <t>La Flor</t>
  </si>
  <si>
    <t>Los tambores OOSS</t>
  </si>
  <si>
    <t>SE PARGUA</t>
  </si>
  <si>
    <t>MELIPULLI GIS</t>
  </si>
  <si>
    <t>Mantilhue OOSS</t>
  </si>
  <si>
    <t>CHILOÉ-GAMBOA</t>
  </si>
  <si>
    <t>REMEHUE- LA MISION</t>
  </si>
  <si>
    <t>CASUALIDAD LICAN</t>
  </si>
  <si>
    <t>Ltx LLOLLELHUE-LA UNIÓN</t>
  </si>
  <si>
    <t>LLOLLELHUE-AMPL. PICHIRROPULLI</t>
  </si>
  <si>
    <t>MASC</t>
  </si>
  <si>
    <t>Alex Llaitul</t>
  </si>
  <si>
    <t>Yamir Flores</t>
  </si>
  <si>
    <t>Gonzalo Medrano</t>
  </si>
  <si>
    <t>Cristian Suarez</t>
  </si>
  <si>
    <t xml:space="preserve">Patricio Saglie </t>
  </si>
  <si>
    <t>Edgar Santos</t>
  </si>
  <si>
    <t>Raul Ramirez</t>
  </si>
  <si>
    <t>Marcelo Torres</t>
  </si>
  <si>
    <t>Eduardo Baeza</t>
  </si>
  <si>
    <t>Jorge Cea</t>
  </si>
  <si>
    <t>Juan Bravo</t>
  </si>
  <si>
    <t>Jorge Inostroza</t>
  </si>
  <si>
    <t>Juan Teuber</t>
  </si>
  <si>
    <t>Manuel Barrientos</t>
  </si>
  <si>
    <t>Brigida del Valle</t>
  </si>
  <si>
    <t>100/TM-013</t>
  </si>
  <si>
    <t>100/TM-023</t>
  </si>
  <si>
    <t>100/TS-106</t>
  </si>
  <si>
    <t>100/TS-115-01</t>
  </si>
  <si>
    <t>100/TS-116-01</t>
  </si>
  <si>
    <t>100/TS-117-01</t>
  </si>
  <si>
    <t>100/TT-307-01</t>
  </si>
  <si>
    <t xml:space="preserve"> Art. 3-3.a.I “Conexiones aéreas flexibles con holguras"</t>
  </si>
  <si>
    <t>Normalización Sanitaria en SSEE</t>
  </si>
  <si>
    <t>SISTEMA RADIOCOMUNICACIONES DIGITAL - STS</t>
  </si>
  <si>
    <t>Habilitación Scada de reconexiones y HLT en alimentadores</t>
  </si>
  <si>
    <t>Adquisición de modulos de control para Subestaciones STS 2017</t>
  </si>
  <si>
    <t>Renovación sistema SCADA para  Tx y Gx</t>
  </si>
  <si>
    <t>Implementación de Brigada de lavado Norte</t>
  </si>
  <si>
    <t>Oscar Gallardo</t>
  </si>
  <si>
    <t>Mauricio Ibañez</t>
  </si>
  <si>
    <t>Giovanni Guzman</t>
  </si>
  <si>
    <t>100/TT-110-03</t>
  </si>
  <si>
    <t>100/TT-180-01</t>
  </si>
  <si>
    <t>100/TT-153-03</t>
  </si>
  <si>
    <t>100/TT-184-01</t>
  </si>
  <si>
    <t>100/TL-144</t>
  </si>
  <si>
    <t>100/TT-252</t>
  </si>
  <si>
    <t>100/TT-180-02</t>
  </si>
  <si>
    <t>100/TT-186-01</t>
  </si>
  <si>
    <t>100/TT-186-02</t>
  </si>
  <si>
    <t>100/TT-503-01</t>
  </si>
  <si>
    <t>S/E Frutillar- Inst. transformador 10MVA</t>
  </si>
  <si>
    <t>SE Río Negro - Construcción subestación 66/23 kV 10 MVA</t>
  </si>
  <si>
    <t>Conexión Secc. SE Dalcahue</t>
  </si>
  <si>
    <t>SE LLanquihue 220/66/23kV</t>
  </si>
  <si>
    <t>Línea Chiloé - Gamboa (Control)</t>
  </si>
  <si>
    <t>SE LLanquihue 220/66/23kV (Control)</t>
  </si>
  <si>
    <t>S/E Río Negro MASC</t>
  </si>
  <si>
    <t>S/E Sangra Obras</t>
  </si>
  <si>
    <t>S/E Sangra Masc</t>
  </si>
  <si>
    <t xml:space="preserve">Repuestos GIS Tx -Kapatur </t>
  </si>
  <si>
    <t>SE FRUTILLAR</t>
  </si>
  <si>
    <t>SE RIO NEGRO</t>
  </si>
  <si>
    <t>SE DALCAHUE</t>
  </si>
  <si>
    <t>SE LLANQUIHUE</t>
  </si>
  <si>
    <t>SE SANGRA</t>
  </si>
  <si>
    <t>Rodrigo Sierra</t>
  </si>
  <si>
    <t>100/TT-145-03</t>
  </si>
  <si>
    <t>100/TT-136-03</t>
  </si>
  <si>
    <t>100/TT-291-01</t>
  </si>
  <si>
    <t>100/TT-290-01</t>
  </si>
  <si>
    <t>100/TT-289-01</t>
  </si>
  <si>
    <t>100/TT-199-01</t>
  </si>
  <si>
    <t>100/TM-058-01</t>
  </si>
  <si>
    <t>100/TM-051</t>
  </si>
  <si>
    <t>100/TM-057</t>
  </si>
  <si>
    <t>100/TM-055</t>
  </si>
  <si>
    <t>100/TM-056</t>
  </si>
  <si>
    <t>100/TT-203</t>
  </si>
  <si>
    <t>100/TT-204</t>
  </si>
  <si>
    <t>100/TT-205</t>
  </si>
  <si>
    <t>100/TT-206</t>
  </si>
  <si>
    <t>100/TT-300</t>
  </si>
  <si>
    <t>100/TT-207</t>
  </si>
  <si>
    <t>100/TT-208</t>
  </si>
  <si>
    <t>100/TM-050-01</t>
  </si>
  <si>
    <t>100/TM-053-01</t>
  </si>
  <si>
    <t>100/TM-054-03</t>
  </si>
  <si>
    <t>100/TT-210</t>
  </si>
  <si>
    <t>100/TS-206-01</t>
  </si>
  <si>
    <t>100/TS-020-01</t>
  </si>
  <si>
    <t>100/TS-180-01</t>
  </si>
  <si>
    <t>100/TS-205-01</t>
  </si>
  <si>
    <t>100/TS-021-01</t>
  </si>
  <si>
    <t>100/TS-181-01</t>
  </si>
  <si>
    <t>100/TS-207-01</t>
  </si>
  <si>
    <t>100/TS-022-01</t>
  </si>
  <si>
    <t>SE Alto Bonito - Nuevo Paño E3</t>
  </si>
  <si>
    <t>SE Río Bonito - Habilitación Paño E1</t>
  </si>
  <si>
    <t>SE Purranque: Normalización Paño B4</t>
  </si>
  <si>
    <t>SE Puerto Varas: Normalización Paño B4</t>
  </si>
  <si>
    <t>SE El Empalme</t>
  </si>
  <si>
    <t>Normalización SE Colaco</t>
  </si>
  <si>
    <t>Reemplazo Reconectadores SSEE STS</t>
  </si>
  <si>
    <t>Reemplazo Reconectadores SSEE STS ( Puerto Varas)</t>
  </si>
  <si>
    <t>Reemplazo Reconectadores SSEE Frontel</t>
  </si>
  <si>
    <t>Reemplazo TTCC SSEE STS</t>
  </si>
  <si>
    <t>Reemplazo TTCC SSEE Frontel</t>
  </si>
  <si>
    <t>Construcción Paño Acoplador SE Picarte</t>
  </si>
  <si>
    <t>Construcción Paño Acoplador SE Panguipulli</t>
  </si>
  <si>
    <t>Habilitar ATR en SE Pichirropulli</t>
  </si>
  <si>
    <t>Habilitar transformador de respaldo en SE Los Lagos</t>
  </si>
  <si>
    <t>Compra de Equipamiento Gerencia Zonal Norte</t>
  </si>
  <si>
    <t>Compra de Equipamiento Zonal Puerto Montt</t>
  </si>
  <si>
    <t>Habilitar Brigada de LLVV Tx</t>
  </si>
  <si>
    <t>Reemplazo de equipos en contingencias por fallas</t>
  </si>
  <si>
    <t>Compra de Equipos Zonales - Gerencia Zonal SUR</t>
  </si>
  <si>
    <t>Compra de Equipos Localizadores de Fallas en líneas  Zonales - Gerencia Zonal SUR</t>
  </si>
  <si>
    <t>Compra de Camión Hodroelevador de 66kV</t>
  </si>
  <si>
    <t>Compra e Instalación de Sistema de Monitoreo de Medida en Clientes Libres Mayores a 1500 KW SAESA</t>
  </si>
  <si>
    <t>Compra e Instalación de Sistema de Monitoreo de Medida en Clientes Libres Mayores a 1500 KW FRONTEL</t>
  </si>
  <si>
    <t>Compra e Instalación de Sistema de Monitoreo de Medida en Clientes Libres Mayores a 1500 KW LUZ OSORNO</t>
  </si>
  <si>
    <t>Compra e Instalación de Sistema de Monitoreo de Medida en Clientes Libres Menores a 1500 KW SAESA</t>
  </si>
  <si>
    <t>Compra e Instalación de Sistema de Monitoreo de Medida en Clientes Libres Menores a 1500 KW FRONTEL</t>
  </si>
  <si>
    <t>Compra e Instalación de Sistema de Monitoreo de Medida en Clientes Libres Menores a 1500 KW LUZ OSORNO</t>
  </si>
  <si>
    <t>Compra de Equipos Sistema de Monitoreo de Medida para Clientes Libres 2018 SAESA</t>
  </si>
  <si>
    <t>Compra de Equipos Sistema de Monitoreo de Medida para Clientes Libres 2018 FRONTEL</t>
  </si>
  <si>
    <t>NORMALIZACION PURRANQUE</t>
  </si>
  <si>
    <t>NORMALIZACION PTO VARAS</t>
  </si>
  <si>
    <t>SE EL EMPALME</t>
  </si>
  <si>
    <t>NORMALIZACIÓN COLACO</t>
  </si>
  <si>
    <t>Alberto Jaramillo</t>
  </si>
  <si>
    <t>José Gastón Muñoz</t>
  </si>
  <si>
    <t>Enrique Vicente</t>
  </si>
  <si>
    <t>100/TM-030</t>
  </si>
  <si>
    <t>100/TS-209</t>
  </si>
  <si>
    <t>100/TT-511</t>
  </si>
  <si>
    <t>100/TL-080</t>
  </si>
  <si>
    <t>100/TT-113-10</t>
  </si>
  <si>
    <t>100/TT-250</t>
  </si>
  <si>
    <t>100/TT-151-01</t>
  </si>
  <si>
    <t>100/TT-177-04</t>
  </si>
  <si>
    <t>100/TM-040</t>
  </si>
  <si>
    <t>100/TT-310</t>
  </si>
  <si>
    <t>100/TT-014-04</t>
  </si>
  <si>
    <t>100/TT-025-02</t>
  </si>
  <si>
    <t>100/TL-063-03</t>
  </si>
  <si>
    <t>100/TL-002</t>
  </si>
  <si>
    <t>100/TT-015-02</t>
  </si>
  <si>
    <t>100/TL-021-02</t>
  </si>
  <si>
    <t>100/TL-021-03</t>
  </si>
  <si>
    <t>100/TT-156-02</t>
  </si>
  <si>
    <t xml:space="preserve">100/TS-300 </t>
  </si>
  <si>
    <t>Construcción Paño Acoplador SE Osorno</t>
  </si>
  <si>
    <t>Instalación de sistema de Video Vigilancia en SSEE STS</t>
  </si>
  <si>
    <t>Proyecto Instalación Sistema de Video Vigilancia en S/E Kapatur</t>
  </si>
  <si>
    <t>Traslado Torre AT-Construccion P.Chacao</t>
  </si>
  <si>
    <t>S/E Pto. Montt-Melipulli:
 Cableado 23 kV Interconexión T33 con Barra Puerto Montt 2015</t>
  </si>
  <si>
    <t>PINAR</t>
  </si>
  <si>
    <t>DEGAN</t>
  </si>
  <si>
    <t>S/E Gamboa (Control)</t>
  </si>
  <si>
    <t>S/E Larqui (Control)</t>
  </si>
  <si>
    <t>Construcción S/E Melipulli GIS 2</t>
  </si>
  <si>
    <t>Reemplazo de equipos en contingencias por fallas (Frontel)</t>
  </si>
  <si>
    <t>Compra de Activos</t>
  </si>
  <si>
    <t>Costos Pendientes (S/E Deuco - Angol)</t>
  </si>
  <si>
    <t>S/E Larqui MASC</t>
  </si>
  <si>
    <t>Normalización salida 2x220 kV Melipulli - Plaza de Peajes</t>
  </si>
  <si>
    <t>Instalación de sistema de Video Vigilancia en SSEE FRONTEL</t>
  </si>
  <si>
    <t>Plaza Peaje-Cruce Paredes</t>
  </si>
  <si>
    <t>Costos Pendientes (S/E Cunco)</t>
  </si>
  <si>
    <t>Medioambiente, Concesiones y Servidumbre Línea 1x100 kV Casualidad - Licán OBRAS</t>
  </si>
  <si>
    <t>Servicio Línea 1x100 kV Casualidad - Licán OBRAS</t>
  </si>
  <si>
    <t>Costos Pendientes (SE Armazones: Subestación 66/23)</t>
  </si>
  <si>
    <t>Reemplazar desconectadores en barra 66kV SE Licanco</t>
  </si>
  <si>
    <t>Compra equipamiento II</t>
  </si>
  <si>
    <t>Mantenimiento Mayor, habilitación avanzada de TR en SE Ancud</t>
  </si>
  <si>
    <t>Mantenimiento Mayor, habilitación avanzada de TR en SE Nueva Imperial</t>
  </si>
  <si>
    <t>Mantenimiento Mayor, habilitación avanzada de TR en SE Cabrero</t>
  </si>
  <si>
    <t>Reemplazo de tierras de estructuras en Lineas de AT</t>
  </si>
  <si>
    <t>REEMPLAZO DE DESCONECTADORES MT</t>
  </si>
  <si>
    <t>REEMPLAZO DE DESCONECTADORES AT</t>
  </si>
  <si>
    <t>Cargadores y banco de baterias para respaldo</t>
  </si>
  <si>
    <t>Reemplazo interruptores bancos de condensadores</t>
  </si>
  <si>
    <t xml:space="preserve">Instalar desconectadores en AT por operación y normalización </t>
  </si>
  <si>
    <t>Normalización montaje TF SE Loncoche</t>
  </si>
  <si>
    <t>IMPLEMENTAR MOTOR DE ACCIONAMIENTO DESCONECTADORES AT</t>
  </si>
  <si>
    <t>Habilitar detectores de humo en salas de mando de SSEE.</t>
  </si>
  <si>
    <t>Habilitación aire acondicionado en sala de mando</t>
  </si>
  <si>
    <t>Equipo Omicron Medidor de razón de transformación - Tangente Delta - TC Analycer</t>
  </si>
  <si>
    <t>Estanque de almacenamiento agua DEMI Lavado STN San Andrés 10 m3</t>
  </si>
  <si>
    <t>Equipamiento menores STN - sala CONTINGENCIA STN</t>
  </si>
  <si>
    <t>Sistema de radio comunicaciones SATT</t>
  </si>
  <si>
    <t>Sistema de radio comunicaciones KAPATUR</t>
  </si>
  <si>
    <t>Normalización Sistema Telefonico del CCT</t>
  </si>
  <si>
    <t>Instalación de sistema de Video Vigilancia en SE San Andres</t>
  </si>
  <si>
    <t>Instalación de sistema de Video Vigilancia en SE San Fabian</t>
  </si>
  <si>
    <t>Normalización sistema de Video Vigilancia en SE ExistentesSTS</t>
  </si>
  <si>
    <t>Normalización sistema de Video Vigilancia en SE ExistentesFRONTEL</t>
  </si>
  <si>
    <t>Ciber Seguridad en SE Existentes STS 2021 Terceros</t>
  </si>
  <si>
    <t xml:space="preserve">Ciber Seguridad en SE Existentes SAGESA </t>
  </si>
  <si>
    <t>Gestión de activos transformadores de poder</t>
  </si>
  <si>
    <t xml:space="preserve">Ciber Seguridad en SE Existentes STS </t>
  </si>
  <si>
    <t>Ciber Seguridad en SE Existentes FRONTEL</t>
  </si>
  <si>
    <t>Integración de centrales al Sistema SCADA de Transmisión y Generación</t>
  </si>
  <si>
    <t>Cristian Vivanco</t>
  </si>
  <si>
    <t>Planificación Mensual 2020</t>
  </si>
  <si>
    <t>2019 6+6</t>
  </si>
  <si>
    <t>2020 3+9</t>
  </si>
  <si>
    <t>Director de Proyecto</t>
  </si>
  <si>
    <t>2020 6+6</t>
  </si>
  <si>
    <t>2019 9+3</t>
  </si>
  <si>
    <t>2020 9+3</t>
  </si>
  <si>
    <t>2019 11+1</t>
  </si>
  <si>
    <t>2020 11+1</t>
  </si>
  <si>
    <t>Real Físico Acum Budget</t>
  </si>
  <si>
    <t>Real Acum Multianual</t>
  </si>
  <si>
    <t>Plan Acum Multianual</t>
  </si>
  <si>
    <t>Desv.Acum Multianual</t>
  </si>
  <si>
    <t>Ppto Disponible</t>
  </si>
  <si>
    <t xml:space="preserve">Plan Acum </t>
  </si>
  <si>
    <t>Real Acum</t>
  </si>
  <si>
    <t>BUDGET 2019</t>
  </si>
  <si>
    <t xml:space="preserve">Multianual </t>
  </si>
  <si>
    <t>Multianual 6+6</t>
  </si>
  <si>
    <t>N°Proyecto</t>
  </si>
  <si>
    <t>Capex Planificación</t>
  </si>
  <si>
    <t>SI</t>
  </si>
  <si>
    <t>Programa</t>
  </si>
  <si>
    <t>Gerencia Responsable</t>
  </si>
  <si>
    <t>Empresa</t>
  </si>
  <si>
    <t>SIC</t>
  </si>
  <si>
    <t>Línea Modelo 1</t>
  </si>
  <si>
    <t>Línea BOD</t>
  </si>
  <si>
    <t>Línea de Negocio</t>
  </si>
  <si>
    <t>BOD</t>
  </si>
  <si>
    <t>Programa de Inversiones</t>
  </si>
  <si>
    <t>NO</t>
  </si>
  <si>
    <t>GIC</t>
  </si>
  <si>
    <t>SAESA</t>
  </si>
  <si>
    <t>Transmission</t>
  </si>
  <si>
    <t>Dedicated Tx (Base)</t>
  </si>
  <si>
    <t>ESO Project</t>
  </si>
  <si>
    <t>FRONTEL</t>
  </si>
  <si>
    <t>Zonal Tx</t>
  </si>
  <si>
    <t>Growth Zonal Tx</t>
  </si>
  <si>
    <t>Cunco Substation</t>
  </si>
  <si>
    <t>Deuco Substation</t>
  </si>
  <si>
    <t>Lota Substation</t>
  </si>
  <si>
    <t>STS</t>
  </si>
  <si>
    <t>Chirre Substation</t>
  </si>
  <si>
    <t>Larqui Substation</t>
  </si>
  <si>
    <t>Tres Esquinas Substation</t>
  </si>
  <si>
    <t>GOT</t>
  </si>
  <si>
    <t>Others Tx</t>
  </si>
  <si>
    <t>Technical Standard</t>
  </si>
  <si>
    <t>Transformers Replacement</t>
  </si>
  <si>
    <t>TECHSTAN</t>
  </si>
  <si>
    <t>GROWTHTX</t>
  </si>
  <si>
    <t>La Flor Project</t>
  </si>
  <si>
    <t xml:space="preserve"> La Flor Project</t>
  </si>
  <si>
    <t>TX_D2017</t>
  </si>
  <si>
    <t>Negrete Project</t>
  </si>
  <si>
    <t>SE Los Tambores</t>
  </si>
  <si>
    <t>Others</t>
  </si>
  <si>
    <t>IT&amp;Communications</t>
  </si>
  <si>
    <t>SCADA</t>
  </si>
  <si>
    <t>STN</t>
  </si>
  <si>
    <t>Dedicated Tx (Business Development)</t>
  </si>
  <si>
    <t>Sitramel Project</t>
  </si>
  <si>
    <t>Puerto Montt Substation</t>
  </si>
  <si>
    <t>Melipulli Substation I</t>
  </si>
  <si>
    <t>SGPROYEC</t>
  </si>
  <si>
    <t>Pargua Substation</t>
  </si>
  <si>
    <t>National Tx</t>
  </si>
  <si>
    <t>Melipulli Substation (GIS)</t>
  </si>
  <si>
    <t>Puyehue-Rupanco Project</t>
  </si>
  <si>
    <t>Pargua Expansion Substation</t>
  </si>
  <si>
    <t>EDELAYSEN</t>
  </si>
  <si>
    <t>Chiloé - Gamboa Project</t>
  </si>
  <si>
    <t>Gamboa: Construction of new substation</t>
  </si>
  <si>
    <t>CASTRO</t>
  </si>
  <si>
    <t>La Misión Substation</t>
  </si>
  <si>
    <t>Remehue Substation</t>
  </si>
  <si>
    <t>New Technical Standard</t>
  </si>
  <si>
    <t xml:space="preserve">Feeders Meter Control Risk </t>
  </si>
  <si>
    <t>N_TECH_S</t>
  </si>
  <si>
    <t>SGSSEE</t>
  </si>
  <si>
    <t>Llollelhue - La Unión Project</t>
  </si>
  <si>
    <t>Llollelhue: Construction of new substation</t>
  </si>
  <si>
    <t>LAUNION</t>
  </si>
  <si>
    <t>Llanquihue Project</t>
  </si>
  <si>
    <t>Puerto Varas: Construction of new substation</t>
  </si>
  <si>
    <t>PTOVARAS</t>
  </si>
  <si>
    <t>Zona Administrativa</t>
  </si>
  <si>
    <t>Subestación / Central</t>
  </si>
  <si>
    <t>S/E Chirre</t>
  </si>
  <si>
    <t>S/E Tres Esquinas</t>
  </si>
  <si>
    <t>Concepción</t>
  </si>
  <si>
    <t>S/E ENACAR</t>
  </si>
  <si>
    <t>frontel</t>
  </si>
  <si>
    <t>Centralizado</t>
  </si>
  <si>
    <t>S/E PILAUCO-ANTILLANCA</t>
  </si>
  <si>
    <t>S/E La Misión</t>
  </si>
  <si>
    <t>FPES Original</t>
  </si>
  <si>
    <t>FPES Actualizadas</t>
  </si>
  <si>
    <t>FPES Real</t>
  </si>
  <si>
    <t>Revisar con Cristian Suarez</t>
  </si>
  <si>
    <t>terminada</t>
  </si>
  <si>
    <t>validar con Felipe Olivos</t>
  </si>
  <si>
    <t>Proyecto Cerrado</t>
  </si>
  <si>
    <t>Contratos OACC</t>
  </si>
  <si>
    <t>OACC</t>
  </si>
  <si>
    <t>Cant. Contratos + Addendum</t>
  </si>
  <si>
    <t>$ Contrato OACC /MES</t>
  </si>
  <si>
    <t>Plazo /Mes</t>
  </si>
  <si>
    <t>Costo Mes</t>
  </si>
  <si>
    <t>Inicio Constructivo</t>
  </si>
  <si>
    <t>Contratista</t>
  </si>
  <si>
    <t>Estado general 4 abril</t>
  </si>
  <si>
    <t>Subestado</t>
  </si>
  <si>
    <t>NUP</t>
  </si>
  <si>
    <t>Comentarios</t>
  </si>
  <si>
    <t>Fecha Ingreso PQI</t>
  </si>
  <si>
    <t>Tipo  de Proyecto</t>
  </si>
  <si>
    <t>Estado Proyecto SAP</t>
  </si>
  <si>
    <t>Inversiones en Líneas</t>
  </si>
  <si>
    <t>Abierto</t>
  </si>
  <si>
    <t>Rimalco</t>
  </si>
  <si>
    <t>1 (Cont. Marco)</t>
  </si>
  <si>
    <t>20.10.2017</t>
  </si>
  <si>
    <t>PRODIEL</t>
  </si>
  <si>
    <t>En operación</t>
  </si>
  <si>
    <t>En operación desde 17 Agosto</t>
  </si>
  <si>
    <t>Inversiones en S/E</t>
  </si>
  <si>
    <t>24.11.2017</t>
  </si>
  <si>
    <t>EMEC</t>
  </si>
  <si>
    <t>En operación 16 de enero</t>
  </si>
  <si>
    <t>Mejoras en S/E</t>
  </si>
  <si>
    <t>16.04.2018</t>
  </si>
  <si>
    <t>EBCO</t>
  </si>
  <si>
    <t>Comisionamiento</t>
  </si>
  <si>
    <t>02.11.2019</t>
  </si>
  <si>
    <t>Ingeniería detalle</t>
  </si>
  <si>
    <t>16.09.2019</t>
  </si>
  <si>
    <t>09.01.2020</t>
  </si>
  <si>
    <t>CERRADO</t>
  </si>
  <si>
    <t>HDK</t>
  </si>
  <si>
    <t>GES</t>
  </si>
  <si>
    <t>Construcción</t>
  </si>
  <si>
    <t>2017-1</t>
  </si>
  <si>
    <t>Ingeniería</t>
  </si>
  <si>
    <t>2018 6+6</t>
  </si>
  <si>
    <t>2018 9+3</t>
  </si>
  <si>
    <t>DRS</t>
  </si>
  <si>
    <t>MT 13.03.2019/ Constr. 06.05.2019</t>
  </si>
  <si>
    <t>Licitacion</t>
  </si>
  <si>
    <t>Cerrado</t>
  </si>
  <si>
    <t>02.04.2018</t>
  </si>
  <si>
    <t>2018 B2</t>
  </si>
  <si>
    <t>Proyecto se traspará a DX</t>
  </si>
  <si>
    <t>Otros</t>
  </si>
  <si>
    <t>WSP</t>
  </si>
  <si>
    <t>25.08.2018</t>
  </si>
  <si>
    <t>BBOSCH</t>
  </si>
  <si>
    <t>02.10.2017</t>
  </si>
  <si>
    <t>943 / 1097</t>
  </si>
  <si>
    <t>02.01.2022</t>
  </si>
  <si>
    <t>MT 15.04.2019/ Constr. 01.10.2019</t>
  </si>
  <si>
    <t>Ingeniería detalle/Mov Tierra</t>
  </si>
  <si>
    <t>01.10.2019</t>
  </si>
  <si>
    <t>Proyecto en reprogramación actividades. En proceso de licitación de obras en terreno. Mayo con inicio de cargos.</t>
  </si>
  <si>
    <t>Proyecto en reprogramación actividades. En proceso de licitación de obras en terreno y gestión compra relés maestros ok. Mayo con inicio de cargos.</t>
  </si>
  <si>
    <t>Mejoras en Líneas</t>
  </si>
  <si>
    <t>03.06.2019</t>
  </si>
  <si>
    <t>16.03.2018</t>
  </si>
  <si>
    <t>25.06.2018</t>
  </si>
  <si>
    <t>04.11.2019</t>
  </si>
  <si>
    <t>IT&amp;Communications II</t>
  </si>
  <si>
    <t>SGEXPLOT</t>
  </si>
  <si>
    <t>Elements of operation for brigades</t>
  </si>
  <si>
    <t>Frutillar Substation I</t>
  </si>
  <si>
    <t>Río Negro Substation</t>
  </si>
  <si>
    <t>Technical Loss - Tx</t>
  </si>
  <si>
    <t>Dalcahue Substation I</t>
  </si>
  <si>
    <t>PTTX2014</t>
  </si>
  <si>
    <t xml:space="preserve">SAESA </t>
  </si>
  <si>
    <t>Sangra Subtstation</t>
  </si>
  <si>
    <t>S/E FRUTILLAR</t>
  </si>
  <si>
    <t xml:space="preserve">S/E Sangra </t>
  </si>
  <si>
    <t>Proyecto puente</t>
  </si>
  <si>
    <t>SURINGEN</t>
  </si>
  <si>
    <t>05.02.2018</t>
  </si>
  <si>
    <t>08.02.2018</t>
  </si>
  <si>
    <t>MT 08.04.2019/Const.09.2019</t>
  </si>
  <si>
    <t>09.07.2018</t>
  </si>
  <si>
    <t>construcción</t>
  </si>
  <si>
    <t>Alto Bonito Substation</t>
  </si>
  <si>
    <t>Rio Bonito Substation</t>
  </si>
  <si>
    <t>Purranque Substation</t>
  </si>
  <si>
    <t>Puerto Varas Substation</t>
  </si>
  <si>
    <t>El Empalme Substation</t>
  </si>
  <si>
    <t>Colaco Substation</t>
  </si>
  <si>
    <t>SATT</t>
  </si>
  <si>
    <t>Transformers or Equipment Replacement</t>
  </si>
  <si>
    <t>Distribution</t>
  </si>
  <si>
    <t>Meter  - Not Regulated Customer</t>
  </si>
  <si>
    <t>LUZ OSORNO</t>
  </si>
  <si>
    <t>Osorno</t>
  </si>
  <si>
    <t>Chiloé</t>
  </si>
  <si>
    <t>Temuco</t>
  </si>
  <si>
    <t>Zonal Norte</t>
  </si>
  <si>
    <t>Puerto Montt</t>
  </si>
  <si>
    <t>Zonal Sur</t>
  </si>
  <si>
    <t>Ingenieria detalle</t>
  </si>
  <si>
    <t>EH&amp;S</t>
  </si>
  <si>
    <t>Control Risk</t>
  </si>
  <si>
    <t>Melipulli Substation</t>
  </si>
  <si>
    <t>Chiloé Project</t>
  </si>
  <si>
    <t>STC</t>
  </si>
  <si>
    <t>SAGESA</t>
  </si>
  <si>
    <t>2018 C</t>
  </si>
  <si>
    <t>Finalizada</t>
  </si>
  <si>
    <t>conceptual</t>
  </si>
  <si>
    <t>Etiquetas de fila</t>
  </si>
  <si>
    <t>Total general</t>
  </si>
  <si>
    <t xml:space="preserve">Suma de Plan Acum </t>
  </si>
  <si>
    <t>Suma de Real Acum</t>
  </si>
  <si>
    <t>TOTAL PPTO</t>
  </si>
  <si>
    <t>REAL AL 2018</t>
  </si>
  <si>
    <t>DISPONIBLE</t>
  </si>
  <si>
    <t>PLAN 2019</t>
  </si>
  <si>
    <t>PLAN 2020</t>
  </si>
  <si>
    <t>PLAN 2021</t>
  </si>
  <si>
    <t>PLAN 2022</t>
  </si>
  <si>
    <t>PLAN 2023</t>
  </si>
  <si>
    <t>PLAN 2024</t>
  </si>
  <si>
    <t>PLAN 2019 GTx</t>
  </si>
  <si>
    <t>SubG. Proyectos</t>
  </si>
  <si>
    <t xml:space="preserve">G. Zona Sur </t>
  </si>
  <si>
    <t>G. Zona Norte</t>
  </si>
  <si>
    <t>PLAN 2019 T13</t>
  </si>
  <si>
    <t>AL</t>
  </si>
  <si>
    <t>MB</t>
  </si>
  <si>
    <t>PLAN ACUM</t>
  </si>
  <si>
    <t>DESV</t>
  </si>
  <si>
    <t>REAL ACUM</t>
  </si>
  <si>
    <t>(Todas)</t>
  </si>
  <si>
    <t>Linea de Negocios</t>
  </si>
  <si>
    <t>Budget 2019 (MM$)</t>
  </si>
  <si>
    <t>Avance Acumulado</t>
  </si>
  <si>
    <t>Ppto 6+6</t>
  </si>
  <si>
    <t>Real</t>
  </si>
  <si>
    <t>Desviación</t>
  </si>
  <si>
    <t>Total GT</t>
  </si>
  <si>
    <t>CAPEX T13</t>
  </si>
  <si>
    <t>Subgerencia Proyectos Tx</t>
  </si>
  <si>
    <t xml:space="preserve">Gerencia Zona Norte </t>
  </si>
  <si>
    <t>Real Multianual</t>
  </si>
  <si>
    <t>Budget 2019</t>
  </si>
  <si>
    <t xml:space="preserve"> Real Acum</t>
  </si>
  <si>
    <t>Variación</t>
  </si>
  <si>
    <t xml:space="preserve"> Real Mes</t>
  </si>
  <si>
    <t>Avance Acumulado Budget</t>
  </si>
  <si>
    <t>Ppto. Total</t>
  </si>
  <si>
    <t>Avance Multianual</t>
  </si>
  <si>
    <t xml:space="preserve">Total </t>
  </si>
  <si>
    <t xml:space="preserve">Proyectos en el POL </t>
  </si>
  <si>
    <t>Enero</t>
  </si>
  <si>
    <t>Febrero</t>
  </si>
  <si>
    <t>Marzo</t>
  </si>
  <si>
    <t>Abril</t>
  </si>
  <si>
    <t>Mayo</t>
  </si>
  <si>
    <t>Junio</t>
  </si>
  <si>
    <t>Julio</t>
  </si>
  <si>
    <t>Agosto</t>
  </si>
  <si>
    <t>Septiembre</t>
  </si>
  <si>
    <t>Octubre</t>
  </si>
  <si>
    <t>N° Proyectos 2019</t>
  </si>
  <si>
    <t>N° Proyectos en POL</t>
  </si>
  <si>
    <t>N° Proyectos actualizados</t>
  </si>
  <si>
    <t>Avance Fisico Total GT</t>
  </si>
  <si>
    <t>Plan</t>
  </si>
  <si>
    <t>Sept</t>
  </si>
  <si>
    <t>Noviembre</t>
  </si>
  <si>
    <t>Diciembre</t>
  </si>
  <si>
    <t>Gerencia Zonal Norte</t>
  </si>
  <si>
    <t>Plan 6+6</t>
  </si>
  <si>
    <t>1* Se ajusta el físico del plan 6+6 con el real (calculado con el plan 6+6) y la diferencia para llegar al total (100%) se agrega en Julio. 2* Para que los reales no varien y la desviación del mes y acumulada sea 100%, se cambian los físicos del plan 6+6(reales calculados con respecto al plan 6+6) de enero a mayo por los físicos reales(reales calculados con respecto al plan budget). La diferencia para llegar al total (100%) se distribuye entre agosto y diciembre.</t>
  </si>
  <si>
    <t>MES</t>
  </si>
  <si>
    <t>Acumulado</t>
  </si>
  <si>
    <t xml:space="preserve">Ppto </t>
  </si>
  <si>
    <t>Plan de Cierre 2019</t>
  </si>
  <si>
    <t xml:space="preserve">Cierres 2019 (M$) </t>
  </si>
  <si>
    <t>Mes</t>
  </si>
  <si>
    <t xml:space="preserve">Plan Cierre </t>
  </si>
  <si>
    <t>Meta</t>
  </si>
  <si>
    <t>Real 6+6</t>
  </si>
  <si>
    <t>plan_2020_1</t>
  </si>
  <si>
    <t>plan_2020_2</t>
  </si>
  <si>
    <t>plan_2020_3</t>
  </si>
  <si>
    <t>plan_2020_4</t>
  </si>
  <si>
    <t>plan_2020_5</t>
  </si>
  <si>
    <t>plan_2020_6</t>
  </si>
  <si>
    <t>plan_2020_7</t>
  </si>
  <si>
    <t>plan_2020_8</t>
  </si>
  <si>
    <t>plan_2020_9</t>
  </si>
  <si>
    <t>plan_2020_10</t>
  </si>
  <si>
    <t>plan_2020_11</t>
  </si>
  <si>
    <t>plan_2020_12</t>
  </si>
  <si>
    <t>plan_2020_3+9_1</t>
  </si>
  <si>
    <t>plan_2020_3+9_2</t>
  </si>
  <si>
    <t>plan_2020_3+9_3</t>
  </si>
  <si>
    <t>plan_2020_3+9_4</t>
  </si>
  <si>
    <t>plan_2020_3+9_5</t>
  </si>
  <si>
    <t>plan_2020_3+9_6</t>
  </si>
  <si>
    <t>plan_2020_3+9_7</t>
  </si>
  <si>
    <t>plan_2020_3+9_8</t>
  </si>
  <si>
    <t>plan_2020_3+9_9</t>
  </si>
  <si>
    <t>plan_2020_3+9_10</t>
  </si>
  <si>
    <t>plan_2020_3+9_11</t>
  </si>
  <si>
    <t>plan_2020_3+9_12</t>
  </si>
  <si>
    <t>plan_2020_6+6_12</t>
  </si>
  <si>
    <t>plan_2020_6+6_1</t>
  </si>
  <si>
    <t>plan_2020_6+6_2</t>
  </si>
  <si>
    <t>plan_2020_6+6_3</t>
  </si>
  <si>
    <t>plan_2020_6+6_4</t>
  </si>
  <si>
    <t>plan_2020_6+6_5</t>
  </si>
  <si>
    <t>plan_2020_6+6_6</t>
  </si>
  <si>
    <t>plan_2020_6+6_7</t>
  </si>
  <si>
    <t>plan_2020_6+6_8</t>
  </si>
  <si>
    <t>plan_2020_6+6_9</t>
  </si>
  <si>
    <t>plan_2020_6+6_10</t>
  </si>
  <si>
    <t>plan_2020_6+6_11</t>
  </si>
  <si>
    <t>plan_2020_9+3_1</t>
  </si>
  <si>
    <t>plan_2020_9+3_2</t>
  </si>
  <si>
    <t>plan_2020_9+3_3</t>
  </si>
  <si>
    <t>plan_2020_9+3_4</t>
  </si>
  <si>
    <t>plan_2020_9+3_5</t>
  </si>
  <si>
    <t>plan_2020_9+3_6</t>
  </si>
  <si>
    <t>plan_2020_9+3_7</t>
  </si>
  <si>
    <t>plan_2020_9+3_8</t>
  </si>
  <si>
    <t>plan_2020_9+3_9</t>
  </si>
  <si>
    <t>plan_2020_9+3_10</t>
  </si>
  <si>
    <t>plan_2020_9+3_11</t>
  </si>
  <si>
    <t>plan_2020_9+3_12</t>
  </si>
  <si>
    <t>plan_2020_11+1_1</t>
  </si>
  <si>
    <t>plan_2020_11+1_2</t>
  </si>
  <si>
    <t>plan_2020_11+1_3</t>
  </si>
  <si>
    <t>plan_2020_11+1_4</t>
  </si>
  <si>
    <t>plan_2020_11+1_5</t>
  </si>
  <si>
    <t>plan_2020_11+1_6</t>
  </si>
  <si>
    <t>plan_2020_11+1_7</t>
  </si>
  <si>
    <t>plan_2020_11+1_8</t>
  </si>
  <si>
    <t>plan_2020_11+1_9</t>
  </si>
  <si>
    <t>plan_2020_11+1_10</t>
  </si>
  <si>
    <t>plan_2020_11+1_11</t>
  </si>
  <si>
    <t>plan_2020_11+1_12</t>
  </si>
  <si>
    <t>total_budget_plan_11+1</t>
  </si>
  <si>
    <t>total_budget_plan_9+3</t>
  </si>
  <si>
    <t>total_budget_plan_6+6</t>
  </si>
  <si>
    <t>total_budget</t>
  </si>
  <si>
    <t>total_budget_plan_3+9</t>
  </si>
  <si>
    <t>capex_2022</t>
  </si>
  <si>
    <t>capex_2023</t>
  </si>
  <si>
    <t>capex_2024</t>
  </si>
  <si>
    <t>capex_2021</t>
  </si>
  <si>
    <t>capex_2022_6+6</t>
  </si>
  <si>
    <t>capex_2023_6+6</t>
  </si>
  <si>
    <t>capex_2024_6+6</t>
  </si>
  <si>
    <t>capex_2021_9+3</t>
  </si>
  <si>
    <t>capex_2022_9+3</t>
  </si>
  <si>
    <t>capex_2023_9+3</t>
  </si>
  <si>
    <t>capex_2024_9+3</t>
  </si>
  <si>
    <t>capex_2021_11+1</t>
  </si>
  <si>
    <t>capex_2022_11+1</t>
  </si>
  <si>
    <t>capex_2023_11+1</t>
  </si>
  <si>
    <t>capex_2024_11+1</t>
  </si>
  <si>
    <t>capex_2021_3+9</t>
  </si>
  <si>
    <t>capex_2022_3+9</t>
  </si>
  <si>
    <t>capex_2023_3+9</t>
  </si>
  <si>
    <t>capex_2024_3+9</t>
  </si>
  <si>
    <t>100/TS-006</t>
  </si>
  <si>
    <t>100/TM-060</t>
  </si>
  <si>
    <t>100/TM-061</t>
  </si>
  <si>
    <t>100/TS-007</t>
  </si>
  <si>
    <t>100/TS-008</t>
  </si>
  <si>
    <t>100/TM-062</t>
  </si>
  <si>
    <t>100/TM-063</t>
  </si>
  <si>
    <t>100/TM-064</t>
  </si>
  <si>
    <t>100/TM-065</t>
  </si>
  <si>
    <t>100/TM-066</t>
  </si>
  <si>
    <t>100/TM-067</t>
  </si>
  <si>
    <t>100/TM-068</t>
  </si>
  <si>
    <t>100/TM-069</t>
  </si>
  <si>
    <t>100/TM-080</t>
  </si>
  <si>
    <t>100/TM-081</t>
  </si>
  <si>
    <t>100/TT-309</t>
  </si>
  <si>
    <t>100/TT-308</t>
  </si>
  <si>
    <t>100/TT-311</t>
  </si>
  <si>
    <t>100/TT-312</t>
  </si>
  <si>
    <t>100/TT-313</t>
  </si>
  <si>
    <t>100/TM-082</t>
  </si>
  <si>
    <t>100/TM-084</t>
  </si>
  <si>
    <t>100/TM-086</t>
  </si>
  <si>
    <t>300/GG-200</t>
  </si>
  <si>
    <t>100/TM-087</t>
  </si>
  <si>
    <t>100/TS-009</t>
  </si>
  <si>
    <t>100/TS-010</t>
  </si>
  <si>
    <t>E161/0018/510</t>
  </si>
  <si>
    <t>100/TS-011</t>
  </si>
  <si>
    <t>100/TT-400</t>
  </si>
  <si>
    <t>100/TM-090</t>
  </si>
  <si>
    <t>SIN ASIGNAR</t>
  </si>
  <si>
    <t>Michael Monsalve</t>
  </si>
  <si>
    <t>Mes GTx</t>
  </si>
  <si>
    <t>Mes T13</t>
  </si>
  <si>
    <t>PLAN MES</t>
  </si>
  <si>
    <t>REAL MES</t>
  </si>
  <si>
    <t>ACUM GTx</t>
  </si>
  <si>
    <t>ACUM T13</t>
  </si>
  <si>
    <t>Suma de real_acumulado_2018</t>
  </si>
  <si>
    <t>Suma de total_budget_2019</t>
  </si>
  <si>
    <t>Suma de capex_2020</t>
  </si>
  <si>
    <t>Suma de capex_2021</t>
  </si>
  <si>
    <t>Suma de capex_2022</t>
  </si>
  <si>
    <t>Suma de capex_2023</t>
  </si>
  <si>
    <t>Suma de capex_2024</t>
  </si>
  <si>
    <t>Suma de total_budget</t>
  </si>
  <si>
    <t xml:space="preserve">Tipo </t>
  </si>
  <si>
    <t>Cartera de Proyectos</t>
  </si>
  <si>
    <t>Director Proyecto</t>
  </si>
  <si>
    <t>FPES Plan</t>
  </si>
  <si>
    <t>FPES Actualizada</t>
  </si>
  <si>
    <t>Monto Total Proyecto $MM</t>
  </si>
  <si>
    <t>Plan Acum. Multianual</t>
  </si>
  <si>
    <t>Real Acum. Multianual</t>
  </si>
  <si>
    <t>Estado</t>
  </si>
  <si>
    <t>Avance Físico Plan</t>
  </si>
  <si>
    <t>Avance Físico Real</t>
  </si>
  <si>
    <r>
      <rPr>
        <b/>
        <sz val="11"/>
        <color theme="3"/>
        <rFont val="Calibri"/>
        <family val="2"/>
        <scheme val="minor"/>
      </rPr>
      <t>Proyectos de SE menores a 30 MVA</t>
    </r>
    <r>
      <rPr>
        <sz val="11"/>
        <color theme="3"/>
        <rFont val="Calibri"/>
        <family val="2"/>
        <scheme val="minor"/>
      </rPr>
      <t xml:space="preserve">  </t>
    </r>
  </si>
  <si>
    <t>SE Cunco</t>
  </si>
  <si>
    <t>En Operación</t>
  </si>
  <si>
    <t>SE Deuco</t>
  </si>
  <si>
    <t>SE Río Negro</t>
  </si>
  <si>
    <t>SE Frutillar</t>
  </si>
  <si>
    <t>SE Sangra</t>
  </si>
  <si>
    <t>SE Chirre</t>
  </si>
  <si>
    <t>Proyecto Llollelhue</t>
  </si>
  <si>
    <t>Ampliación SE Nva Pichirropulli</t>
  </si>
  <si>
    <t>Construcción (S/S), Ingeniería (Línea)</t>
  </si>
  <si>
    <t>SE Llollelhue</t>
  </si>
  <si>
    <t>LAT Llolelhue-La Unión 2x66 KV</t>
  </si>
  <si>
    <t>Proyecto Chiloé</t>
  </si>
  <si>
    <t>LAT Chiloé-Gamboa</t>
  </si>
  <si>
    <t>Construcción/Evaluación</t>
  </si>
  <si>
    <t>SE Chiloé</t>
  </si>
  <si>
    <t>SE Gamboa</t>
  </si>
  <si>
    <t>Proyecto La Misión</t>
  </si>
  <si>
    <t>LAT 2X66kV REMEHUE- LA MISION</t>
  </si>
  <si>
    <t>Ing. Detalle</t>
  </si>
  <si>
    <t>SE Remehue</t>
  </si>
  <si>
    <t>SE La Misión</t>
  </si>
  <si>
    <t>Proyecto Larqui</t>
  </si>
  <si>
    <t>SE Larqui</t>
  </si>
  <si>
    <t>SE Nva Tres Equinas</t>
  </si>
  <si>
    <t>LAT Larqui - Nva tres esquinas</t>
  </si>
  <si>
    <t>Proyectos de Ampliaciones y SE nuevas menores a 90 MVA</t>
  </si>
  <si>
    <t>SE Pargua</t>
  </si>
  <si>
    <t>SE Puerto Montt</t>
  </si>
  <si>
    <t>SE Llanquihue</t>
  </si>
  <si>
    <t xml:space="preserve">Rodrigo Sierra </t>
  </si>
  <si>
    <t>Conexión Secc. SE Dalcahue (Corregido)</t>
  </si>
  <si>
    <t>100/TM-044</t>
  </si>
  <si>
    <t>100/TM-045</t>
  </si>
  <si>
    <t xml:space="preserve">S/E Osorno; Habilitación Paño 23kV E9 por CNT. </t>
  </si>
  <si>
    <t xml:space="preserve">S/E Osorno; Habilitación Paño 23kV ET4 por CNT. </t>
  </si>
  <si>
    <t>Multianual 9+3</t>
  </si>
  <si>
    <t>Total Presupuesto Proy</t>
  </si>
  <si>
    <t>Total Presupuesto Proy 9+3</t>
  </si>
  <si>
    <t>Real 2015 a 2018</t>
  </si>
  <si>
    <t>Budget 2019 9+3</t>
  </si>
  <si>
    <t>2020 B</t>
  </si>
  <si>
    <t>2020 B 9+3</t>
  </si>
  <si>
    <t xml:space="preserve">2021 B </t>
  </si>
  <si>
    <t>2022 B 9+3</t>
  </si>
  <si>
    <t>2021 B 9+3</t>
  </si>
  <si>
    <t>2022 B</t>
  </si>
  <si>
    <t>2023 B</t>
  </si>
  <si>
    <t>2023 B 9+3</t>
  </si>
  <si>
    <t>2024 B</t>
  </si>
  <si>
    <t>2024 B 9+3</t>
  </si>
  <si>
    <t>Plan Acum</t>
  </si>
  <si>
    <t>Plan Acum 9+3</t>
  </si>
  <si>
    <t>Real Acum.</t>
  </si>
  <si>
    <t>Plan Octubre 9+3</t>
  </si>
  <si>
    <t>2019 9+3 (MM$)</t>
  </si>
  <si>
    <t>Ppto 9+3</t>
  </si>
  <si>
    <t xml:space="preserve">Budget 2019 </t>
  </si>
  <si>
    <t>2019 9+3  (MM$)</t>
  </si>
  <si>
    <t>Plan Mes 9+3</t>
  </si>
  <si>
    <t>Real Acumulado</t>
  </si>
  <si>
    <t>Plan Acumulado</t>
  </si>
  <si>
    <t>100/TT-153-02</t>
  </si>
  <si>
    <t>Ppto</t>
  </si>
  <si>
    <t xml:space="preserve">Real </t>
  </si>
  <si>
    <t>Suma de total_budget_plan_9+3</t>
  </si>
  <si>
    <t>Suma de Total 2019 9+3 M$</t>
  </si>
  <si>
    <t>Suma de capex_2020_9+3</t>
  </si>
  <si>
    <t>Suma de capex_2021_9+3</t>
  </si>
  <si>
    <t>Suma de capex_2022_9+3</t>
  </si>
  <si>
    <t>Suma de capex_2023_9+3</t>
  </si>
  <si>
    <t>Suma de capex_2024_9+3</t>
  </si>
  <si>
    <t>TOTAL PPTO 9+3</t>
  </si>
  <si>
    <t xml:space="preserve">MM </t>
  </si>
  <si>
    <t>JC</t>
  </si>
  <si>
    <t xml:space="preserve">JB </t>
  </si>
  <si>
    <t>RR</t>
  </si>
  <si>
    <t>INICIATIVAS</t>
  </si>
  <si>
    <t>Suma de real_2019_10</t>
  </si>
  <si>
    <t>Suma de plan_2019_9+3_10</t>
  </si>
  <si>
    <t>Plan Diciembre 9+3</t>
  </si>
  <si>
    <t>Plan Noviembre 9+3</t>
  </si>
  <si>
    <t>Valores</t>
  </si>
  <si>
    <t xml:space="preserve">Julio </t>
  </si>
  <si>
    <t>B</t>
  </si>
  <si>
    <t>6+6</t>
  </si>
  <si>
    <t>9+3</t>
  </si>
  <si>
    <t>Zona Norte</t>
  </si>
  <si>
    <t>Zona Sur</t>
  </si>
  <si>
    <t>Subgerencia de Proyectos</t>
  </si>
  <si>
    <t>Real Acum 2018</t>
  </si>
  <si>
    <t>B Acum</t>
  </si>
  <si>
    <t>6+6 Acum</t>
  </si>
  <si>
    <t>9+3 Acum</t>
  </si>
  <si>
    <t>Suma de B Acum</t>
  </si>
  <si>
    <t>Suma de 6+6 Acum</t>
  </si>
  <si>
    <t>Suma de 9+3 Acum</t>
  </si>
  <si>
    <t>B Acum.</t>
  </si>
  <si>
    <t>6+6 Acum.</t>
  </si>
  <si>
    <t>PES</t>
  </si>
  <si>
    <t xml:space="preserve">Monto </t>
  </si>
  <si>
    <t>Proyecto Estructural</t>
  </si>
  <si>
    <t>Q Proyectos</t>
  </si>
  <si>
    <t>Q En ejecución</t>
  </si>
  <si>
    <t>GTx</t>
  </si>
  <si>
    <t>2021 9+3</t>
  </si>
  <si>
    <t>2022 9+3</t>
  </si>
  <si>
    <t>2023 9+3</t>
  </si>
  <si>
    <t>2024 9+3</t>
  </si>
  <si>
    <t>19 9+3</t>
  </si>
  <si>
    <t>20 9+3</t>
  </si>
  <si>
    <t>21 9+3</t>
  </si>
  <si>
    <t>22 9+3</t>
  </si>
  <si>
    <t>23 9+3</t>
  </si>
  <si>
    <t>24 9+3</t>
  </si>
  <si>
    <t>Por Responsable</t>
  </si>
  <si>
    <t>Proyecto</t>
  </si>
  <si>
    <t>Capex Total</t>
  </si>
  <si>
    <t>Real hasta la fecha</t>
  </si>
  <si>
    <t>Avance Físico</t>
  </si>
  <si>
    <t>Capex Total 9+3</t>
  </si>
  <si>
    <t xml:space="preserve">Plan Noviembre </t>
  </si>
  <si>
    <t>MES 9+3</t>
  </si>
  <si>
    <t>ACUMULADO 9+3</t>
  </si>
  <si>
    <t>Avance Acumulado 9+3</t>
  </si>
  <si>
    <t>Plan Noviembre</t>
  </si>
  <si>
    <t>Ppto Total 9+3</t>
  </si>
  <si>
    <t>Avance Acumulado Ppto Total 9+3</t>
  </si>
  <si>
    <t>Plan multianual 9+3</t>
  </si>
  <si>
    <t>2019 B</t>
  </si>
  <si>
    <t>Total</t>
  </si>
  <si>
    <t>Suma de Plan Acum 3</t>
  </si>
  <si>
    <t>Suma de Plan Acum 9+3</t>
  </si>
  <si>
    <t>Suma de plan_2019_11</t>
  </si>
  <si>
    <t>Suma de plan_2019_9+3_11</t>
  </si>
  <si>
    <t>Monto Total Proyecto 9+3 $MM</t>
  </si>
  <si>
    <t>Plan Acum. Multianual 9+3</t>
  </si>
  <si>
    <t>DESV 9+3</t>
  </si>
  <si>
    <t>PLAN MES 9+3</t>
  </si>
  <si>
    <t>PLAN ACUM 9+3</t>
  </si>
  <si>
    <t>(en blanco)</t>
  </si>
  <si>
    <t>Real al 2018</t>
  </si>
  <si>
    <t>Ene B</t>
  </si>
  <si>
    <t>Feb B</t>
  </si>
  <si>
    <t>Mar B</t>
  </si>
  <si>
    <t>Abr B</t>
  </si>
  <si>
    <t>May B</t>
  </si>
  <si>
    <t>Jun B</t>
  </si>
  <si>
    <t>Jul B</t>
  </si>
  <si>
    <t>Ago B</t>
  </si>
  <si>
    <t>Sep B</t>
  </si>
  <si>
    <t>Oct B</t>
  </si>
  <si>
    <t>Nov B</t>
  </si>
  <si>
    <t>Dic B</t>
  </si>
  <si>
    <t>2021 B</t>
  </si>
  <si>
    <t>Capex Total B</t>
  </si>
  <si>
    <t>Ene 6+6</t>
  </si>
  <si>
    <t>Feb 6+6</t>
  </si>
  <si>
    <t>Mar 6+6</t>
  </si>
  <si>
    <t>Abr 6+6</t>
  </si>
  <si>
    <t>May 6+6</t>
  </si>
  <si>
    <t>Jun 6+6</t>
  </si>
  <si>
    <t>Jul 6+6</t>
  </si>
  <si>
    <t>Ago 6+6</t>
  </si>
  <si>
    <t>Sep 6+6</t>
  </si>
  <si>
    <t>Oct 6+6</t>
  </si>
  <si>
    <t>Nov 6+6</t>
  </si>
  <si>
    <t>Dic 6+6</t>
  </si>
  <si>
    <t>2021 6+6</t>
  </si>
  <si>
    <t>2022 6+6</t>
  </si>
  <si>
    <t>2023 6+6</t>
  </si>
  <si>
    <t>2024 6+6</t>
  </si>
  <si>
    <t>Capex total 6+6</t>
  </si>
  <si>
    <t>Ene 9+3</t>
  </si>
  <si>
    <t>Feb 9+3</t>
  </si>
  <si>
    <t>Mar 9+3</t>
  </si>
  <si>
    <t>Abr 9+3</t>
  </si>
  <si>
    <t>May 9+3</t>
  </si>
  <si>
    <t>Jun 9+3</t>
  </si>
  <si>
    <t>Jul 9+3</t>
  </si>
  <si>
    <t>Ago 9+3</t>
  </si>
  <si>
    <t>Sep 9+3</t>
  </si>
  <si>
    <t>Oct 9+3</t>
  </si>
  <si>
    <t>Nov 9+3</t>
  </si>
  <si>
    <t>Dic 9+3</t>
  </si>
  <si>
    <t>Ene R</t>
  </si>
  <si>
    <t>Feb R</t>
  </si>
  <si>
    <t>Mar R</t>
  </si>
  <si>
    <t>Abr R</t>
  </si>
  <si>
    <t>May R</t>
  </si>
  <si>
    <t>Jun R</t>
  </si>
  <si>
    <t>Jul R</t>
  </si>
  <si>
    <t>Ago R</t>
  </si>
  <si>
    <t>Sep R</t>
  </si>
  <si>
    <t>Oct R</t>
  </si>
  <si>
    <t>DIF</t>
  </si>
  <si>
    <t>DIF PPTO TOTAL</t>
  </si>
  <si>
    <t>REALES</t>
  </si>
  <si>
    <t>Nov 11+1</t>
  </si>
  <si>
    <t>Dic 11+1</t>
  </si>
  <si>
    <t>2019 11+1 DP</t>
  </si>
  <si>
    <t>2021 11+1 DP</t>
  </si>
  <si>
    <t>2022 11+1 DP</t>
  </si>
  <si>
    <t>2023 11+1 DP</t>
  </si>
  <si>
    <t>2024 11+1 DP</t>
  </si>
  <si>
    <t>Capex Total 11+1</t>
  </si>
  <si>
    <t>11+1</t>
  </si>
  <si>
    <t>DIF 2021-2024 11+1/9+3</t>
  </si>
  <si>
    <t>DIF 2019+2020 11+1/9+3</t>
  </si>
  <si>
    <t>DIF 2019 11+1/9+3</t>
  </si>
  <si>
    <t>DIF 2020 11+1/9+3</t>
  </si>
  <si>
    <t>2020 11+1 DP</t>
  </si>
  <si>
    <t>9+3 Faltante</t>
  </si>
  <si>
    <t>Plan 9+3 Faltante</t>
  </si>
  <si>
    <t>DIF Faltante</t>
  </si>
  <si>
    <t>Se agrega el convenio con TRANSELEC por uso de su terreno debido a que no se esperaba que se cobrara por ese terreno que son 65 MM$ (2019) en total 132 MM$. Los cables de fuerza originalmente por 120 MM$ no estaban considerados en el outlook dado que se contemplaba incluirlos dentro del alcance del futuro EPC, sin embargo, en el periodo de licitación, aún no se contaban con la definición de ingeniería respecto a trazados (por ende cantidades finales de longitud) por lo cual se decidió dejar fuera del alcance del EPC y adquirirlo por nosotros una vez que tuvieramos claridad de la ingeniería.</t>
  </si>
  <si>
    <t>Cambio de alcance -457 MM en 2019 y 2020 -378 MM por la compra de un transformador que no va</t>
  </si>
  <si>
    <t>Se necesitan adelantar 191 MM$ al 2019 por 193 MM$ (353 MM$ en total) del nuevo contrato con GARVIC, y se provisiona lo de ABB y GALLMAX (72 y 76 MM$). Sin embargo, se cierra con SERVILAND por lo que no se pagarán 140 MM$ (182 MM$)</t>
  </si>
  <si>
    <t>Imprevistos 181 MM</t>
  </si>
  <si>
    <t>Tasa de error</t>
  </si>
  <si>
    <t>2019 9+3 Optimista</t>
  </si>
  <si>
    <t>2019 9+3 Conservador</t>
  </si>
  <si>
    <t>Dif Opt/11+1</t>
  </si>
  <si>
    <t>Dif Cons/11+1</t>
  </si>
  <si>
    <t>% Error</t>
  </si>
  <si>
    <t>Suma de 2019 B</t>
  </si>
  <si>
    <t>Suma de 2020 B</t>
  </si>
  <si>
    <t>Suma de 2021 B</t>
  </si>
  <si>
    <t>Suma de 2022 B</t>
  </si>
  <si>
    <t>Suma de 2023 B</t>
  </si>
  <si>
    <t>Suma de 2024 B</t>
  </si>
  <si>
    <t>Suma de 2019 6+6</t>
  </si>
  <si>
    <t>Suma de 2020 6+6</t>
  </si>
  <si>
    <t>Suma de 2021 6+6</t>
  </si>
  <si>
    <t>Suma de 2022 6+6</t>
  </si>
  <si>
    <t>Suma de 2023 6+6</t>
  </si>
  <si>
    <t>Suma de 2024 6+6</t>
  </si>
  <si>
    <t>Suma de 2019 9+3</t>
  </si>
  <si>
    <t>Suma de 2020 9+3</t>
  </si>
  <si>
    <t>Suma de 2021 9+3</t>
  </si>
  <si>
    <t>Suma de 2022 9+3</t>
  </si>
  <si>
    <t>Suma de 2023 9+3</t>
  </si>
  <si>
    <t>Suma de 2024 9+3</t>
  </si>
  <si>
    <t>Suma de 2019 11+1</t>
  </si>
  <si>
    <t>Suma de 2020 11+1 DP</t>
  </si>
  <si>
    <t>Cuenta de 2021 11+1 DP</t>
  </si>
  <si>
    <t>Cuenta de 2022 11+1 DP</t>
  </si>
  <si>
    <t>Cuenta de 2023 11+1 DP</t>
  </si>
  <si>
    <t>Cuenta de 2024 11+1 DP</t>
  </si>
  <si>
    <t>Año</t>
  </si>
  <si>
    <t>Suma de Ene B</t>
  </si>
  <si>
    <t>Suma de Feb B</t>
  </si>
  <si>
    <t>Suma de Mar B</t>
  </si>
  <si>
    <t>Suma de Abr B</t>
  </si>
  <si>
    <t>Suma de May B</t>
  </si>
  <si>
    <t>Suma de Jun B</t>
  </si>
  <si>
    <t>Suma de Jul B</t>
  </si>
  <si>
    <t>Suma de Ago B</t>
  </si>
  <si>
    <t>Suma de Sep B</t>
  </si>
  <si>
    <t>Suma de Oct B</t>
  </si>
  <si>
    <t>Suma de Nov B</t>
  </si>
  <si>
    <t>Suma de Dic B</t>
  </si>
  <si>
    <t>Suma de Ene 6+6</t>
  </si>
  <si>
    <t>Suma de Feb 6+6</t>
  </si>
  <si>
    <t>Suma de Mar 6+6</t>
  </si>
  <si>
    <t>Suma de Abr 6+6</t>
  </si>
  <si>
    <t>Suma de May 6+6</t>
  </si>
  <si>
    <t>Suma de Jun 6+6</t>
  </si>
  <si>
    <t>Suma de Jul 6+6</t>
  </si>
  <si>
    <t>Suma de Ago 6+6</t>
  </si>
  <si>
    <t>Suma de Sep 6+6</t>
  </si>
  <si>
    <t>Suma de Oct 6+6</t>
  </si>
  <si>
    <t>Suma de Nov 6+6</t>
  </si>
  <si>
    <t>Suma de Dic 6+6</t>
  </si>
  <si>
    <t>Suma de Ene 9+3</t>
  </si>
  <si>
    <t>Suma de Feb 9+3</t>
  </si>
  <si>
    <t>Suma de Mar 9+3</t>
  </si>
  <si>
    <t>Suma de Abr 9+3</t>
  </si>
  <si>
    <t>Suma de May 9+3</t>
  </si>
  <si>
    <t>Suma de Jun 9+3</t>
  </si>
  <si>
    <t>Suma de Jul 9+3</t>
  </si>
  <si>
    <t>Suma de Ago 9+3</t>
  </si>
  <si>
    <t>Suma de Sep 9+3</t>
  </si>
  <si>
    <t>Suma de Oct 9+3</t>
  </si>
  <si>
    <t>Suma de Nov 9+3</t>
  </si>
  <si>
    <t>Suma de Dic 9+3</t>
  </si>
  <si>
    <t>Suma de Ene R</t>
  </si>
  <si>
    <t>Suma de Feb R</t>
  </si>
  <si>
    <t>Suma de Mar R</t>
  </si>
  <si>
    <t>Suma de Abr R</t>
  </si>
  <si>
    <t>Suma de May R</t>
  </si>
  <si>
    <t>Suma de Jun R</t>
  </si>
  <si>
    <t>Suma de Jul R</t>
  </si>
  <si>
    <t>Suma de Ago R</t>
  </si>
  <si>
    <t>Suma de Sep R</t>
  </si>
  <si>
    <t>Suma de Oct R</t>
  </si>
  <si>
    <t>Cuenta de Dic 11+1</t>
  </si>
  <si>
    <t>Cuenta de Nov 11+1</t>
  </si>
  <si>
    <t>Resultado</t>
  </si>
  <si>
    <t>100/TT-002-05</t>
  </si>
  <si>
    <t>S/E Negrete</t>
  </si>
  <si>
    <t>Suma de real_2019_11</t>
  </si>
  <si>
    <t>Suma de plan_2019_12</t>
  </si>
  <si>
    <t>Suma de plan_2019_9+3_12</t>
  </si>
  <si>
    <t>Real Noviembre</t>
  </si>
  <si>
    <t>Plan Diciembre</t>
  </si>
  <si>
    <t>Suma de Total 2019 11+1 M$</t>
  </si>
  <si>
    <t>Suma de capex_2020_11+1</t>
  </si>
  <si>
    <t>Suma de capex_2021_11+1</t>
  </si>
  <si>
    <t>Suma de capex_2022_11+1</t>
  </si>
  <si>
    <t>Suma de capex_2023_11+1</t>
  </si>
  <si>
    <t>Suma de capex_2024_11+1</t>
  </si>
  <si>
    <t>Suma de total_budget_plan_11+1</t>
  </si>
  <si>
    <t>TOTAL PPTO 11+1</t>
  </si>
  <si>
    <t>INICIATIVAS 11+1</t>
  </si>
  <si>
    <t>DISPONIBLE 11+1</t>
  </si>
  <si>
    <t>PLAN 2019 11+1</t>
  </si>
  <si>
    <t>PLAN 2020 11+1</t>
  </si>
  <si>
    <t>PLAN 2021 11+1</t>
  </si>
  <si>
    <t>PLAN 2022 11+1</t>
  </si>
  <si>
    <t>PLAN 2023 11+1</t>
  </si>
  <si>
    <t>PLAN 2024 11+1</t>
  </si>
  <si>
    <t>BUDGET 2019 11+1</t>
  </si>
  <si>
    <t>SubG. Proyectos 11+1</t>
  </si>
  <si>
    <t>G. Zona Sur 11+1</t>
  </si>
  <si>
    <t>G. Zona Norte 11+1</t>
  </si>
  <si>
    <t>SCADA 11+1</t>
  </si>
  <si>
    <t>AL 11+1</t>
  </si>
  <si>
    <t>JC 11+1</t>
  </si>
  <si>
    <t>JB 11+1</t>
  </si>
  <si>
    <t>MB 11+1</t>
  </si>
  <si>
    <t>RR 11+1</t>
  </si>
  <si>
    <t>MM 11+1</t>
  </si>
  <si>
    <t>Plan Diciembre 9+3 $MM</t>
  </si>
  <si>
    <t>A Noviembre $MM</t>
  </si>
  <si>
    <t>2023 b</t>
  </si>
  <si>
    <t>Total Capex B</t>
  </si>
  <si>
    <t>Total Capex 6+6</t>
  </si>
  <si>
    <t>Total Capex 9+3</t>
  </si>
  <si>
    <t>2022 11+1</t>
  </si>
  <si>
    <t>2023 11+1</t>
  </si>
  <si>
    <t>2021 11+1</t>
  </si>
  <si>
    <t>2024 11+1</t>
  </si>
  <si>
    <t>Total Capex 11+1</t>
  </si>
  <si>
    <t>Real 2019</t>
  </si>
  <si>
    <t>Real acum al 2019</t>
  </si>
  <si>
    <t>Budget 2020</t>
  </si>
  <si>
    <t>2020 Budget</t>
  </si>
  <si>
    <t>2021 Budget</t>
  </si>
  <si>
    <t>Budget 2021</t>
  </si>
  <si>
    <t>Budget 2022</t>
  </si>
  <si>
    <t>Budget 2023</t>
  </si>
  <si>
    <t>Budget 2024</t>
  </si>
  <si>
    <t>Total Capex</t>
  </si>
  <si>
    <t>Suma de real_2019_1</t>
  </si>
  <si>
    <t>Suma de real_2019_2</t>
  </si>
  <si>
    <t>Suma de real_2019_3</t>
  </si>
  <si>
    <t>Suma de real_2019_4</t>
  </si>
  <si>
    <t>Suma de real_2019_5</t>
  </si>
  <si>
    <t>Suma de real_2019_6</t>
  </si>
  <si>
    <t>Suma de real_2019_7</t>
  </si>
  <si>
    <t>Suma de real_2019_8</t>
  </si>
  <si>
    <t>Suma de real_2019_9</t>
  </si>
  <si>
    <t>Suma de real_2019_12</t>
  </si>
  <si>
    <t>Suma de plan_2019_1</t>
  </si>
  <si>
    <t>Suma de plan_2019_2</t>
  </si>
  <si>
    <t>Suma de plan_2019_3</t>
  </si>
  <si>
    <t>Suma de plan_2019_4</t>
  </si>
  <si>
    <t>Suma de plan_2019_5</t>
  </si>
  <si>
    <t>Suma de plan_2019_6</t>
  </si>
  <si>
    <t>Suma de plan_2019_7</t>
  </si>
  <si>
    <t>Suma de plan_2019_8</t>
  </si>
  <si>
    <t>Suma de plan_2019_9</t>
  </si>
  <si>
    <t>Suma de plan_2019_10</t>
  </si>
  <si>
    <t>Suma de plan_2019_6+6_1</t>
  </si>
  <si>
    <t>Suma de plan_2019_6+6_2</t>
  </si>
  <si>
    <t>Suma de plan_2019_6+6_3</t>
  </si>
  <si>
    <t>Suma de plan_2019_6+6_4</t>
  </si>
  <si>
    <t>Suma de plan_2019_6+6_5</t>
  </si>
  <si>
    <t>Suma de plan_2019_6+6_6</t>
  </si>
  <si>
    <t>Suma de plan_2019_6+6_7</t>
  </si>
  <si>
    <t>Suma de plan_2019_6+6_8</t>
  </si>
  <si>
    <t>Suma de plan_2019_6+6_9</t>
  </si>
  <si>
    <t>Suma de plan_2019_6+6_10</t>
  </si>
  <si>
    <t>Suma de plan_2019_6+6_11</t>
  </si>
  <si>
    <t>Suma de plan_2019_6+6_12</t>
  </si>
  <si>
    <t>Suma de plan_2019_9+3_1</t>
  </si>
  <si>
    <t>Suma de plan_2019_9+3_2</t>
  </si>
  <si>
    <t>Suma de plan_2019_9+3_3</t>
  </si>
  <si>
    <t>Suma de plan_2019_9+3_4</t>
  </si>
  <si>
    <t>Suma de plan_2019_9+3_5</t>
  </si>
  <si>
    <t>Suma de plan_2019_9+3_6</t>
  </si>
  <si>
    <t>Suma de plan_2019_9+3_7</t>
  </si>
  <si>
    <t>Suma de plan_2019_9+3_8</t>
  </si>
  <si>
    <t>Suma de plan_2019_9+3_9</t>
  </si>
  <si>
    <t>Suma de plan_2019_11+1_1</t>
  </si>
  <si>
    <t>Suma de plan_2019_11+1_2</t>
  </si>
  <si>
    <t>Suma de plan_2019_11+1_3</t>
  </si>
  <si>
    <t>Suma de plan_2019_11+1_4</t>
  </si>
  <si>
    <t>Suma de plan_2019_11+1_5</t>
  </si>
  <si>
    <t>Suma de plan_2019_11+1_6</t>
  </si>
  <si>
    <t>Suma de plan_2019_11+1_7</t>
  </si>
  <si>
    <t>Suma de plan_2019_11+1_8</t>
  </si>
  <si>
    <t>Suma de plan_2019_11+1_9</t>
  </si>
  <si>
    <t>Suma de plan_2019_11+1_10</t>
  </si>
  <si>
    <t>Suma de plan_2019_11+1_11</t>
  </si>
  <si>
    <t>Suma de plan_2019_11+1_12</t>
  </si>
  <si>
    <t xml:space="preserve">Febrero </t>
  </si>
  <si>
    <t>G. Zona Sur</t>
  </si>
  <si>
    <t>Fuera T13</t>
  </si>
  <si>
    <t>Ene</t>
  </si>
  <si>
    <t>Feb</t>
  </si>
  <si>
    <t>Mar</t>
  </si>
  <si>
    <t>Abr</t>
  </si>
  <si>
    <t>May</t>
  </si>
  <si>
    <t>Jun</t>
  </si>
  <si>
    <t>Jul</t>
  </si>
  <si>
    <t>Ago</t>
  </si>
  <si>
    <t>Sep</t>
  </si>
  <si>
    <t>Oct</t>
  </si>
  <si>
    <t>Nov</t>
  </si>
  <si>
    <t>Dic</t>
  </si>
  <si>
    <t>Línea de Negocios</t>
  </si>
  <si>
    <t xml:space="preserve">Proyección Cierre 2019 B </t>
  </si>
  <si>
    <t>Proyección Cierre 2019 6+6</t>
  </si>
  <si>
    <t>Proyección Cierre 2019 9+3</t>
  </si>
  <si>
    <t>Proyección Cierre 2019 11+1</t>
  </si>
  <si>
    <t>Real Acum 2019*</t>
  </si>
  <si>
    <t>Faltante 2019</t>
  </si>
  <si>
    <t>Multianual 11+1</t>
  </si>
  <si>
    <t>Plan Acum B</t>
  </si>
  <si>
    <t>Plan Acum 6+6</t>
  </si>
  <si>
    <t>Plan Acum 11+1</t>
  </si>
  <si>
    <t>Real Acum Nov</t>
  </si>
  <si>
    <t>Desv B</t>
  </si>
  <si>
    <t>Desv 6+6</t>
  </si>
  <si>
    <t>Desv 9+3</t>
  </si>
  <si>
    <t>Desv 11+1</t>
  </si>
  <si>
    <t>Plan Dic 11+1</t>
  </si>
  <si>
    <t>Capex Faltante</t>
  </si>
  <si>
    <t>Real Acum a la fecha</t>
  </si>
  <si>
    <t>Total Alex Llaitul</t>
  </si>
  <si>
    <t>Total Cristian Vivanco</t>
  </si>
  <si>
    <t>Total Jorge Cea</t>
  </si>
  <si>
    <t>Total Juan Bravo</t>
  </si>
  <si>
    <t>Total Manuel Barrientos</t>
  </si>
  <si>
    <t>Total Michael Monsalve</t>
  </si>
  <si>
    <t>Total Raul Ramirez</t>
  </si>
  <si>
    <t>S/E NEGRETE</t>
  </si>
  <si>
    <t>11+1 Faltante</t>
  </si>
  <si>
    <t>Falta para cumplir11+1</t>
  </si>
  <si>
    <t>Pillanlelbun</t>
  </si>
  <si>
    <t>Rio Tolten</t>
  </si>
  <si>
    <t>Picarte-Valdivia</t>
  </si>
  <si>
    <t>Cmpc-Picoitue</t>
  </si>
  <si>
    <t>Total Edgar Santos</t>
  </si>
  <si>
    <t>Total Eduardo Baeza</t>
  </si>
  <si>
    <t>Total Enrique Vicente</t>
  </si>
  <si>
    <t>Total Giovanni Guzman</t>
  </si>
  <si>
    <t>Total Jorge Inostroza</t>
  </si>
  <si>
    <t>Total Mauricio Ibañez</t>
  </si>
  <si>
    <t>Total Oscar Gallardo</t>
  </si>
  <si>
    <t>Total Alberto Jaramillo</t>
  </si>
  <si>
    <t>Total Brigida del Valle</t>
  </si>
  <si>
    <t>Total José Gastón Muñoz</t>
  </si>
  <si>
    <t>Total Juan Teuber</t>
  </si>
  <si>
    <t>Total Marcelo Torres</t>
  </si>
  <si>
    <t>Total Yamir Flores</t>
  </si>
  <si>
    <t xml:space="preserve">Total Patricio Saglie </t>
  </si>
  <si>
    <t>Dif 2020</t>
  </si>
  <si>
    <t>Dif 2024</t>
  </si>
  <si>
    <t>Dif 2021</t>
  </si>
  <si>
    <t>Dif 2022</t>
  </si>
  <si>
    <t>Dif 2023</t>
  </si>
  <si>
    <t>Dif Capex Total</t>
  </si>
  <si>
    <t>Avance Acum 2019</t>
  </si>
  <si>
    <t>Cargo</t>
  </si>
  <si>
    <t>$MM</t>
  </si>
  <si>
    <t>Subgerencia Proyectos</t>
  </si>
  <si>
    <t>Control y Protecciones</t>
  </si>
  <si>
    <t>Empalme</t>
  </si>
  <si>
    <t>S/E Chiloé</t>
  </si>
  <si>
    <t>Puerto Varas</t>
  </si>
  <si>
    <t>Línea Chiloe -Gamboa</t>
  </si>
  <si>
    <t xml:space="preserve"> EMEC EPC</t>
  </si>
  <si>
    <t>Suministros</t>
  </si>
  <si>
    <t>Purranque</t>
  </si>
  <si>
    <t>Adelanto EPC pasado</t>
  </si>
  <si>
    <t>S/E Sangra</t>
  </si>
  <si>
    <t>Pendiente</t>
  </si>
  <si>
    <t>Título 4-4 “Sistema de Monitoreo"</t>
  </si>
  <si>
    <t>Ciberseguridad en SE Existentes STS</t>
  </si>
  <si>
    <t>Ciberseguridad en SE Existentes FRONTEL</t>
  </si>
  <si>
    <t>Renovación Sistema SCADA para Tx y Gx</t>
  </si>
  <si>
    <t>Compra de Equipos Localizadores de Fallas en líneas Zonales - Gerencia Zonal SUR</t>
  </si>
  <si>
    <t xml:space="preserve">Art. 3-23.c “Selectividad en transformadores" </t>
  </si>
  <si>
    <t>Adelanto</t>
  </si>
  <si>
    <t>Armarios de Control (HMV)</t>
  </si>
  <si>
    <t>Ampliación Pichirropulli Eletrans</t>
  </si>
  <si>
    <t xml:space="preserve">Contrato EPC </t>
  </si>
  <si>
    <t xml:space="preserve">Línea Llollelhue - La Unión </t>
  </si>
  <si>
    <t>Contrato EPC</t>
  </si>
  <si>
    <t>Suministros (Conductor FLINT)</t>
  </si>
  <si>
    <t>S/E LLanquihue</t>
  </si>
  <si>
    <t>Movimiento de Tierra</t>
  </si>
  <si>
    <t>S/E Remehue</t>
  </si>
  <si>
    <t xml:space="preserve">Construcción </t>
  </si>
  <si>
    <t>Línea Larqui - Tres Esquinas</t>
  </si>
  <si>
    <t>MASC (Adelantado)</t>
  </si>
  <si>
    <t>BBOSCH EPC</t>
  </si>
  <si>
    <t>Dic DP</t>
  </si>
  <si>
    <t>Dif 2019</t>
  </si>
  <si>
    <t>CIERRE 2019 DP</t>
  </si>
  <si>
    <t>Suma de Real Acum 2018</t>
  </si>
  <si>
    <t>Suma de 2020 11+1</t>
  </si>
  <si>
    <t>Suma de 2021 11+1</t>
  </si>
  <si>
    <t>Suma de 2022 11+1</t>
  </si>
  <si>
    <t>Suma de 2023 b</t>
  </si>
  <si>
    <t>Suma de 2023 11+1</t>
  </si>
  <si>
    <t>Suma de 2024 11+1</t>
  </si>
  <si>
    <t>Suma de Total Capex B</t>
  </si>
  <si>
    <t>Suma de Total Capex 6+6</t>
  </si>
  <si>
    <t>Suma de Total Capex 9+3</t>
  </si>
  <si>
    <t>Suma de Total Capex 11+1</t>
  </si>
  <si>
    <t>Acum 2018</t>
  </si>
  <si>
    <t>G.Zona Norte</t>
  </si>
  <si>
    <t>G Zona Sur</t>
  </si>
  <si>
    <t>ok</t>
  </si>
  <si>
    <t>STATUS</t>
  </si>
  <si>
    <t>Gerencia Tx</t>
  </si>
  <si>
    <t>(+) aumento o adelanto</t>
  </si>
  <si>
    <t>real_2020_1</t>
  </si>
  <si>
    <t>real_2020_2</t>
  </si>
  <si>
    <t>real_2020_3</t>
  </si>
  <si>
    <t>real_2020_4</t>
  </si>
  <si>
    <t>real_2020_5</t>
  </si>
  <si>
    <t>real_2020_6</t>
  </si>
  <si>
    <t>real_2020_7</t>
  </si>
  <si>
    <t>real_2020_8</t>
  </si>
  <si>
    <t>real_2020_9</t>
  </si>
  <si>
    <t>real_2020_10</t>
  </si>
  <si>
    <t>real_2020_11</t>
  </si>
  <si>
    <t>real_2020_12</t>
  </si>
  <si>
    <t>Real 2020 M$</t>
  </si>
  <si>
    <t>real_%_2020_1</t>
  </si>
  <si>
    <t>real_%_2020_2</t>
  </si>
  <si>
    <t>real_%_2020_3</t>
  </si>
  <si>
    <t>real_%_2020_4</t>
  </si>
  <si>
    <t>real_%_2020_5</t>
  </si>
  <si>
    <t>real_%_2020_6</t>
  </si>
  <si>
    <t>real_%_2020_7</t>
  </si>
  <si>
    <t>real_%_2020_8</t>
  </si>
  <si>
    <t>real_%_2020_9</t>
  </si>
  <si>
    <t>real_%_2020_10</t>
  </si>
  <si>
    <t>real_%_2020_11</t>
  </si>
  <si>
    <t>real_%_2020_12</t>
  </si>
  <si>
    <t>real_%_acumulado_2020_1</t>
  </si>
  <si>
    <t>real_%_acumulado_2020_2</t>
  </si>
  <si>
    <t>real_%_acumulado_2020_3</t>
  </si>
  <si>
    <t>real_%_acumulado_2020_4</t>
  </si>
  <si>
    <t>real_%_acumulado_2020_5</t>
  </si>
  <si>
    <t>real_%_acumulado_2020_6</t>
  </si>
  <si>
    <t>real_%_acumulado_2020_7</t>
  </si>
  <si>
    <t>real_%_acumulado_2020_8</t>
  </si>
  <si>
    <t>real_%_acumulado_2020_9</t>
  </si>
  <si>
    <t>real_%_acumulado_2020_10</t>
  </si>
  <si>
    <t>real_%_acumulado_2020_11</t>
  </si>
  <si>
    <t>real_%_acumulado_2020_12</t>
  </si>
  <si>
    <t>plan_%_acumulado_2020_1</t>
  </si>
  <si>
    <t>plan_%_acumulado_2020_2</t>
  </si>
  <si>
    <t>plan_%_acumulado_2020_3</t>
  </si>
  <si>
    <t>plan_%_acumulado_2020_4</t>
  </si>
  <si>
    <t>plan_%_acumulado_2020_5</t>
  </si>
  <si>
    <t>plan_%_acumulado_2020_6</t>
  </si>
  <si>
    <t>plan_%_acumulado_2020_7</t>
  </si>
  <si>
    <t>plan_%_acumulado_2020_8</t>
  </si>
  <si>
    <t>plan_%_acumulado_2020_9</t>
  </si>
  <si>
    <t>plan_%_acumulado_2020_10</t>
  </si>
  <si>
    <t>plan_%_acumulado_2020_11</t>
  </si>
  <si>
    <t>plan_%_acumulado_2020_12</t>
  </si>
  <si>
    <t>total_budget_2020</t>
  </si>
  <si>
    <t>plan_%_2020_1</t>
  </si>
  <si>
    <t>plan_%_2020_2</t>
  </si>
  <si>
    <t>plan_%_2020_3</t>
  </si>
  <si>
    <t>plan_%_2020_4</t>
  </si>
  <si>
    <t>plan_%_2020_5</t>
  </si>
  <si>
    <t>plan_%_2020_6</t>
  </si>
  <si>
    <t>plan_%_2020_7</t>
  </si>
  <si>
    <t>plan_%_2020_8</t>
  </si>
  <si>
    <t>plan_%_2020_9</t>
  </si>
  <si>
    <t>plan_%_2020_10</t>
  </si>
  <si>
    <t>plan_%_2020_11</t>
  </si>
  <si>
    <t>plan_%_2020_12</t>
  </si>
  <si>
    <t xml:space="preserve">Plan Fisico 2020 Acum Budget </t>
  </si>
  <si>
    <t>Total 2020 3+9 M$</t>
  </si>
  <si>
    <t>total_budget_2020_6+6</t>
  </si>
  <si>
    <t>plan_%_2020_6+6_1</t>
  </si>
  <si>
    <t>plan_%_2020_6+6_2</t>
  </si>
  <si>
    <t>plan_%_2020_6+6_3</t>
  </si>
  <si>
    <t>plan_%_2020_6+6_4</t>
  </si>
  <si>
    <t>plan_%_2020_6+6_5</t>
  </si>
  <si>
    <t>plan_%_2020_6+6_6</t>
  </si>
  <si>
    <t>plan_%_2020_6+6_7</t>
  </si>
  <si>
    <t>plan_%_2020_6+6_8</t>
  </si>
  <si>
    <t>plan_%_2020_6+6_9</t>
  </si>
  <si>
    <t>plan_%_2020_6+6_10</t>
  </si>
  <si>
    <t>plan_%_2020_6+6_11</t>
  </si>
  <si>
    <t>plan_%_2020_6+6_12</t>
  </si>
  <si>
    <t xml:space="preserve">Plan Fisico 2020 6+6 Acum Budget </t>
  </si>
  <si>
    <t>plan_%_acumulado_2020_6+6_1</t>
  </si>
  <si>
    <t>plan_%_acumulado_2020_6+6_2</t>
  </si>
  <si>
    <t>plan_%_acumulado_2020_6+6_3</t>
  </si>
  <si>
    <t>plan_%_acumulado_2020_6+6_4</t>
  </si>
  <si>
    <t>plan_%_acumulado_2020_6+6_5</t>
  </si>
  <si>
    <t>plan_%_acumulado_2020_6+6_6</t>
  </si>
  <si>
    <t>plan_%_acumulado_2020_6+6_7</t>
  </si>
  <si>
    <t>plan_%_acumulado_2020_6+6_8</t>
  </si>
  <si>
    <t>plan_%_acumulado_2020_6+6_9</t>
  </si>
  <si>
    <t>plan_%_acumulado_2020_6+6_10</t>
  </si>
  <si>
    <t>plan_%_acumulado_2020_6+6_11</t>
  </si>
  <si>
    <t>plan_%_acumulado_2020_6+6_12</t>
  </si>
  <si>
    <t>Total 2020 9+3 M$</t>
  </si>
  <si>
    <t>Total 2020 11+1 M$</t>
  </si>
  <si>
    <t>real_%_acumulado_2019</t>
  </si>
  <si>
    <t>real_acumulado_2019</t>
  </si>
  <si>
    <t>capex_2025</t>
  </si>
  <si>
    <t>capex_2025_3+9</t>
  </si>
  <si>
    <t>capex_2021_ 6+6</t>
  </si>
  <si>
    <t>capex_2025_6+6</t>
  </si>
  <si>
    <t>capex_2025_9+3</t>
  </si>
  <si>
    <t>capex_2025_11+1</t>
  </si>
  <si>
    <t>plan_2021_11+1_1</t>
  </si>
  <si>
    <t>plan_2021_11+1_2</t>
  </si>
  <si>
    <t>plan_2021_11+1_3</t>
  </si>
  <si>
    <t>plan_2021_11+1_4</t>
  </si>
  <si>
    <t>plan_2021_11+1_5</t>
  </si>
  <si>
    <t>plan_2021_11+1_6</t>
  </si>
  <si>
    <t>plan_2021_11+1_7</t>
  </si>
  <si>
    <t>plan_2021_11+1_8</t>
  </si>
  <si>
    <t>plan_2021_11+1_9</t>
  </si>
  <si>
    <t>plan_2021_11+1_10</t>
  </si>
  <si>
    <t>plan_2021_11+1_11</t>
  </si>
  <si>
    <t>plan_2021_11+1_12</t>
  </si>
  <si>
    <t>plan_2021_3+9_1</t>
  </si>
  <si>
    <t>plan_2021_3+9_2</t>
  </si>
  <si>
    <t>plan_2021_3+9_3</t>
  </si>
  <si>
    <t>plan_2021_3+9_4</t>
  </si>
  <si>
    <t>plan_2021_3+9_5</t>
  </si>
  <si>
    <t>plan_2021_3+9_6</t>
  </si>
  <si>
    <t>plan_2021_3+9_7</t>
  </si>
  <si>
    <t>plan_2021_3+9_8</t>
  </si>
  <si>
    <t>plan_2021_3+9_9</t>
  </si>
  <si>
    <t>plan_2021_3+9_10</t>
  </si>
  <si>
    <t>plan_2021_3+9_11</t>
  </si>
  <si>
    <t>plan_2021_3+9_12</t>
  </si>
  <si>
    <t>2021 3+9</t>
  </si>
  <si>
    <t>Planificación Mensual 2021</t>
  </si>
  <si>
    <t>plan_2021_1</t>
  </si>
  <si>
    <t>plan_2021_2</t>
  </si>
  <si>
    <t>plan_2021_3</t>
  </si>
  <si>
    <t>plan_2021_4</t>
  </si>
  <si>
    <t>plan_2021_5</t>
  </si>
  <si>
    <t>plan_2021_6</t>
  </si>
  <si>
    <t>plan_2021_7</t>
  </si>
  <si>
    <t>plan_2021_8</t>
  </si>
  <si>
    <t>plan_2021_9</t>
  </si>
  <si>
    <t>plan_2021_10</t>
  </si>
  <si>
    <t>plan_2021_11</t>
  </si>
  <si>
    <t>plan_2021_12</t>
  </si>
  <si>
    <t>% Avance Físico Mensual Planificado 2020</t>
  </si>
  <si>
    <t>% Avance Físico Acumulado Planificado 2020</t>
  </si>
  <si>
    <t>% Avance Físico Acumulado Real 2020</t>
  </si>
  <si>
    <t>% Avance Físico Mensual Real 2020</t>
  </si>
  <si>
    <t>Real Mensual 2020</t>
  </si>
  <si>
    <t>ACUM AL 2019</t>
  </si>
  <si>
    <t>% Avance Físico Mensual Planificado 2020 6+6</t>
  </si>
  <si>
    <t>% Avance Físico Acumulado Planificado 2020 6+6</t>
  </si>
  <si>
    <t>plan_2021_6+6_1</t>
  </si>
  <si>
    <t>plan_2021_6+6_2</t>
  </si>
  <si>
    <t>plan_2021_6+6_3</t>
  </si>
  <si>
    <t>plan_2021_6+6_4</t>
  </si>
  <si>
    <t>plan_2021_6+6_5</t>
  </si>
  <si>
    <t>plan_2021_6+6_6</t>
  </si>
  <si>
    <t>plan_2021_6+6_7</t>
  </si>
  <si>
    <t>plan_2021_6+6_8</t>
  </si>
  <si>
    <t>plan_2021_6+6_9</t>
  </si>
  <si>
    <t>plan_2021_6+6_10</t>
  </si>
  <si>
    <t>plan_2021_6+6_11</t>
  </si>
  <si>
    <t>plan_2021_6+6_12</t>
  </si>
  <si>
    <t>plan_2021_9+3_1</t>
  </si>
  <si>
    <t>plan_2021_9+3_2</t>
  </si>
  <si>
    <t>plan_2021_9+3_3</t>
  </si>
  <si>
    <t>plan_2021_9+3_4</t>
  </si>
  <si>
    <t>plan_2021_9+3_5</t>
  </si>
  <si>
    <t>plan_2021_9+3_6</t>
  </si>
  <si>
    <t>plan_2021_9+3_7</t>
  </si>
  <si>
    <t>plan_2021_9+3_8</t>
  </si>
  <si>
    <t>plan_2021_9+3_9</t>
  </si>
  <si>
    <t>plan_2021_9+3_10</t>
  </si>
  <si>
    <t>plan_2021_9+3_11</t>
  </si>
  <si>
    <t>plan_2021_9+3_12</t>
  </si>
</sst>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164" formatCode="_ &quot;$&quot;* #,##0_ ;_ &quot;$&quot;* \-#,##0_ ;_ &quot;$&quot;* &quot;-&quot;_ ;_ @_ "/>
    <numFmt numFmtId="165" formatCode="_ * #,##0_ ;_ * \-#,##0_ ;_ * &quot;-&quot;_ ;_ @_ "/>
    <numFmt numFmtId="166" formatCode="_ * #,##0.00_ ;_ * \-#,##0.00_ ;_ * &quot;-&quot;??_ ;_ @_ "/>
    <numFmt numFmtId="167" formatCode="_-[$€-2]\ * #,##0.0000_-;\-[$€-2]\ * #,##0.0000_-;_-[$€-2]\ * &quot;-&quot;????_-;_-@_-"/>
    <numFmt numFmtId="168" formatCode="_-* #,##0_-;\-* #,##0_-;_-* &quot;-&quot;??_-;_-@_-"/>
    <numFmt numFmtId="169" formatCode="_-* #,##0.00_-;\-* #,##0.00_-;_-* &quot;-&quot;??_-;_-@_-"/>
    <numFmt numFmtId="170" formatCode="_-* #,##0\ _€_-;\-* #,##0\ _€_-;_-* &quot;-&quot;??\ _€_-;_-@_-"/>
    <numFmt numFmtId="171" formatCode="#,##0_ ;\-#,##0\ "/>
    <numFmt numFmtId="172" formatCode="0_ ;\-0\ "/>
    <numFmt numFmtId="173" formatCode="_-* #,##0_-;\-* #,##0_-;_-* &quot;-&quot;_-;_-@_-"/>
    <numFmt numFmtId="174" formatCode="_-&quot;$&quot;\ * #,##0.00_-;\-&quot;$&quot;\ * #,##0.00_-;_-&quot;$&quot;\ * &quot;-&quot;??_-;_-@_-"/>
    <numFmt numFmtId="175" formatCode="_-[$€-2]\ * #,##0.0_-;\-[$€-2]\ * #,##0.0_-;_-[$€-2]\ * &quot;-&quot;??_-"/>
    <numFmt numFmtId="176" formatCode="_-[$€-2]\ * #,##0.00_-;\-[$€-2]\ * #,##0.00_-;_-[$€-2]\ * &quot;-&quot;??_-"/>
    <numFmt numFmtId="177" formatCode="[$$-340A]\ #,##0"/>
    <numFmt numFmtId="178" formatCode="_-* #,##0.000_-;\-* #,##0.000_-;_-* &quot;-&quot;??_-;_-@_-"/>
  </numFmts>
  <fonts count="44" x14ac:knownFonts="1">
    <font>
      <sz val="11"/>
      <color theme="1"/>
      <name val="Calibri"/>
      <family val="2"/>
      <scheme val="minor"/>
    </font>
    <font>
      <sz val="11"/>
      <color theme="1"/>
      <name val="Calibri"/>
      <family val="2"/>
      <scheme val="minor"/>
    </font>
    <font>
      <sz val="10"/>
      <color theme="1"/>
      <name val="Calibri"/>
      <family val="2"/>
      <scheme val="minor"/>
    </font>
    <font>
      <sz val="10"/>
      <color theme="0"/>
      <name val="Calibri"/>
      <family val="2"/>
      <scheme val="minor"/>
    </font>
    <font>
      <b/>
      <sz val="10"/>
      <color theme="0"/>
      <name val="Calibri"/>
      <family val="2"/>
      <scheme val="minor"/>
    </font>
    <font>
      <sz val="10"/>
      <name val="Calibri"/>
      <family val="2"/>
      <scheme val="minor"/>
    </font>
    <font>
      <sz val="11"/>
      <color rgb="FF000000"/>
      <name val="Calibri"/>
      <family val="2"/>
      <scheme val="minor"/>
    </font>
    <font>
      <sz val="11"/>
      <color rgb="FF000000"/>
      <name val="Calibri"/>
      <family val="2"/>
    </font>
    <font>
      <sz val="24"/>
      <color theme="1"/>
      <name val="Calibri"/>
      <family val="2"/>
      <scheme val="minor"/>
    </font>
    <font>
      <b/>
      <sz val="10"/>
      <color theme="1"/>
      <name val="Calibri"/>
      <family val="2"/>
      <scheme val="minor"/>
    </font>
    <font>
      <sz val="10"/>
      <color rgb="FFFF0000"/>
      <name val="Calibri"/>
      <family val="2"/>
      <scheme val="minor"/>
    </font>
    <font>
      <b/>
      <sz val="10"/>
      <name val="Calibri"/>
      <family val="2"/>
      <scheme val="minor"/>
    </font>
    <font>
      <b/>
      <sz val="10"/>
      <name val="Arial"/>
      <family val="2"/>
    </font>
    <font>
      <sz val="10"/>
      <color rgb="FF000000"/>
      <name val="Calibri"/>
      <family val="2"/>
      <scheme val="minor"/>
    </font>
    <font>
      <sz val="10"/>
      <color rgb="FF666666"/>
      <name val="Calibri"/>
      <family val="2"/>
      <scheme val="minor"/>
    </font>
    <font>
      <sz val="14"/>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0"/>
      <color theme="0"/>
      <name val="Calibri Light"/>
      <family val="2"/>
    </font>
    <font>
      <b/>
      <sz val="10"/>
      <color theme="1"/>
      <name val="Calibri Light"/>
      <family val="2"/>
    </font>
    <font>
      <b/>
      <sz val="10"/>
      <color theme="1"/>
      <name val="Calibri Light"/>
      <family val="2"/>
      <scheme val="major"/>
    </font>
    <font>
      <sz val="10"/>
      <color theme="1"/>
      <name val="Calibri Light"/>
      <family val="2"/>
    </font>
    <font>
      <sz val="10"/>
      <color theme="1"/>
      <name val="Calibri Light"/>
      <family val="2"/>
      <scheme val="major"/>
    </font>
    <font>
      <sz val="9"/>
      <name val="Calibri"/>
      <family val="2"/>
      <scheme val="minor"/>
    </font>
    <font>
      <b/>
      <sz val="12"/>
      <name val="Calibri"/>
      <family val="2"/>
      <scheme val="minor"/>
    </font>
    <font>
      <b/>
      <sz val="9"/>
      <name val="Calibri"/>
      <family val="2"/>
      <scheme val="minor"/>
    </font>
    <font>
      <b/>
      <sz val="14"/>
      <color theme="1"/>
      <name val="Calibri"/>
      <family val="2"/>
      <scheme val="minor"/>
    </font>
    <font>
      <b/>
      <sz val="10"/>
      <color rgb="FF002060"/>
      <name val="Calibri Light"/>
      <family val="2"/>
    </font>
    <font>
      <sz val="10"/>
      <color rgb="FF002060"/>
      <name val="Calibri Light"/>
      <family val="2"/>
    </font>
    <font>
      <sz val="10"/>
      <color indexed="8"/>
      <name val="Calibri"/>
      <family val="2"/>
    </font>
    <font>
      <sz val="10"/>
      <name val="Calibri"/>
      <family val="2"/>
    </font>
    <font>
      <b/>
      <sz val="11"/>
      <color theme="3"/>
      <name val="Calibri"/>
      <family val="2"/>
      <scheme val="minor"/>
    </font>
    <font>
      <sz val="11"/>
      <color rgb="FFFF0000"/>
      <name val="Calibri"/>
      <family val="2"/>
      <scheme val="minor"/>
    </font>
    <font>
      <sz val="11"/>
      <color theme="3"/>
      <name val="Calibri"/>
      <family val="2"/>
      <scheme val="minor"/>
    </font>
    <font>
      <sz val="11"/>
      <name val="Calibri"/>
      <family val="2"/>
      <scheme val="minor"/>
    </font>
    <font>
      <sz val="11"/>
      <color theme="1"/>
      <name val="Calibri Light"/>
      <family val="2"/>
    </font>
    <font>
      <sz val="10"/>
      <color theme="0"/>
      <name val="Calibri Light"/>
      <family val="2"/>
    </font>
    <font>
      <sz val="10"/>
      <name val="Arial"/>
      <family val="2"/>
    </font>
    <font>
      <u/>
      <sz val="11"/>
      <color theme="10"/>
      <name val="Calibri Light"/>
      <family val="2"/>
    </font>
    <font>
      <u/>
      <sz val="11"/>
      <color theme="10"/>
      <name val="Calibri"/>
      <family val="2"/>
      <scheme val="minor"/>
    </font>
    <font>
      <sz val="11"/>
      <color theme="5" tint="-0.499984740745262"/>
      <name val="Calibri"/>
      <family val="2"/>
      <scheme val="minor"/>
    </font>
    <font>
      <sz val="11"/>
      <color rgb="FF0070C0"/>
      <name val="Calibri"/>
      <family val="2"/>
      <scheme val="minor"/>
    </font>
    <font>
      <sz val="11"/>
      <color theme="1"/>
      <name val="Calibri Light"/>
      <family val="2"/>
      <scheme val="major"/>
    </font>
  </fonts>
  <fills count="38">
    <fill>
      <patternFill patternType="none"/>
    </fill>
    <fill>
      <patternFill patternType="gray125"/>
    </fill>
    <fill>
      <patternFill patternType="solid">
        <fgColor theme="8" tint="-0.499984740745262"/>
        <bgColor indexed="64"/>
      </patternFill>
    </fill>
    <fill>
      <patternFill patternType="solid">
        <fgColor theme="0"/>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rgb="FF002060"/>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9"/>
        <bgColor indexed="64"/>
      </patternFill>
    </fill>
    <fill>
      <patternFill patternType="solid">
        <fgColor rgb="FFFF0000"/>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rgb="FFFFFF00"/>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4" tint="-0.499984740745262"/>
        <bgColor indexed="64"/>
      </patternFill>
    </fill>
    <fill>
      <patternFill patternType="solid">
        <fgColor theme="6" tint="-0.249977111117893"/>
        <bgColor indexed="64"/>
      </patternFill>
    </fill>
    <fill>
      <patternFill patternType="solid">
        <fgColor theme="8" tint="0.79998168889431442"/>
        <bgColor indexed="64"/>
      </patternFill>
    </fill>
    <fill>
      <patternFill patternType="solid">
        <fgColor rgb="FFFFFFFF"/>
        <bgColor indexed="64"/>
      </patternFill>
    </fill>
    <fill>
      <patternFill patternType="solid">
        <fgColor rgb="FFFFC000"/>
        <bgColor indexed="64"/>
      </patternFill>
    </fill>
    <fill>
      <patternFill patternType="solid">
        <fgColor theme="3"/>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rgb="FFFFFF00"/>
        <bgColor theme="4" tint="0.79998168889431442"/>
      </patternFill>
    </fill>
    <fill>
      <patternFill patternType="solid">
        <fgColor theme="1" tint="0.499984740745262"/>
        <bgColor indexed="64"/>
      </patternFill>
    </fill>
    <fill>
      <patternFill patternType="solid">
        <fgColor theme="8"/>
        <bgColor indexed="64"/>
      </patternFill>
    </fill>
    <fill>
      <patternFill patternType="solid">
        <fgColor theme="5" tint="0.39997558519241921"/>
        <bgColor indexed="64"/>
      </patternFill>
    </fill>
    <fill>
      <patternFill patternType="solid">
        <fgColor theme="6" tint="0.39997558519241921"/>
        <bgColor indexed="64"/>
      </patternFill>
    </fill>
  </fills>
  <borders count="68">
    <border>
      <left/>
      <right/>
      <top/>
      <bottom/>
      <diagonal/>
    </border>
    <border>
      <left style="thin">
        <color theme="0" tint="-0.499984740745262"/>
      </left>
      <right style="thin">
        <color theme="0" tint="-0.499984740745262"/>
      </right>
      <top style="thin">
        <color theme="0" tint="-0.499984740745262"/>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right style="thin">
        <color theme="0" tint="-0.499984740745262"/>
      </right>
      <top style="thin">
        <color theme="0" tint="-0.499984740745262"/>
      </top>
      <bottom/>
      <diagonal/>
    </border>
    <border>
      <left style="thin">
        <color theme="2" tint="-0.499984740745262"/>
      </left>
      <right style="thin">
        <color theme="2" tint="-0.499984740745262"/>
      </right>
      <top/>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499984740745262"/>
      </left>
      <right/>
      <top style="thin">
        <color theme="0" tint="-0.499984740745262"/>
      </top>
      <bottom/>
      <diagonal/>
    </border>
    <border>
      <left style="thin">
        <color theme="2" tint="-0.499984740745262"/>
      </left>
      <right style="thin">
        <color theme="2" tint="-0.499984740745262"/>
      </right>
      <top/>
      <bottom style="thin">
        <color theme="2" tint="-0.499984740745262"/>
      </bottom>
      <diagonal/>
    </border>
    <border>
      <left style="medium">
        <color indexed="64"/>
      </left>
      <right style="thin">
        <color theme="0" tint="-0.499984740745262"/>
      </right>
      <top/>
      <bottom style="medium">
        <color indexed="64"/>
      </bottom>
      <diagonal/>
    </border>
    <border>
      <left style="thin">
        <color theme="2" tint="-0.499984740745262"/>
      </left>
      <right style="thin">
        <color theme="2" tint="-0.499984740745262"/>
      </right>
      <top style="thin">
        <color theme="2" tint="-0.499984740745262"/>
      </top>
      <bottom/>
      <diagonal/>
    </border>
    <border>
      <left/>
      <right/>
      <top style="thin">
        <color theme="0" tint="-0.499984740745262"/>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top/>
      <bottom style="thin">
        <color indexed="64"/>
      </bottom>
      <diagonal/>
    </border>
    <border>
      <left style="thin">
        <color theme="0" tint="-0.499984740745262"/>
      </left>
      <right style="thin">
        <color theme="0" tint="-0.499984740745262"/>
      </right>
      <top/>
      <bottom style="thin">
        <color theme="0" tint="-0.499984740745262"/>
      </bottom>
      <diagonal/>
    </border>
    <border>
      <left style="medium">
        <color indexed="64"/>
      </left>
      <right style="thin">
        <color indexed="64"/>
      </right>
      <top style="medium">
        <color indexed="64"/>
      </top>
      <bottom style="medium">
        <color indexed="64"/>
      </bottom>
      <diagonal/>
    </border>
    <border>
      <left style="thin">
        <color theme="0"/>
      </left>
      <right/>
      <top style="thin">
        <color theme="0"/>
      </top>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theme="0"/>
      </left>
      <right/>
      <top/>
      <bottom/>
      <diagonal/>
    </border>
    <border>
      <left style="thin">
        <color theme="0"/>
      </left>
      <right style="thin">
        <color theme="0"/>
      </right>
      <top/>
      <bottom/>
      <diagonal/>
    </border>
    <border>
      <left/>
      <right/>
      <top style="thin">
        <color theme="1"/>
      </top>
      <bottom style="thin">
        <color theme="1"/>
      </bottom>
      <diagonal/>
    </border>
    <border>
      <left/>
      <right/>
      <top style="thin">
        <color theme="1"/>
      </top>
      <bottom style="thin">
        <color indexed="64"/>
      </bottom>
      <diagonal/>
    </border>
    <border>
      <left/>
      <right/>
      <top style="thin">
        <color theme="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757171"/>
      </left>
      <right style="thin">
        <color rgb="FF757171"/>
      </right>
      <top style="thin">
        <color rgb="FF757171"/>
      </top>
      <bottom style="thin">
        <color rgb="FF757171"/>
      </bottom>
      <diagonal/>
    </border>
    <border>
      <left style="thin">
        <color indexed="64"/>
      </left>
      <right/>
      <top style="medium">
        <color indexed="64"/>
      </top>
      <bottom style="medium">
        <color indexed="64"/>
      </bottom>
      <diagonal/>
    </border>
    <border>
      <left/>
      <right style="thin">
        <color indexed="64"/>
      </right>
      <top/>
      <bottom style="medium">
        <color indexed="64"/>
      </bottom>
      <diagonal/>
    </border>
    <border>
      <left style="thin">
        <color theme="3"/>
      </left>
      <right style="thin">
        <color theme="3"/>
      </right>
      <top/>
      <bottom style="thin">
        <color theme="3"/>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style="thin">
        <color theme="3"/>
      </left>
      <right/>
      <top style="thin">
        <color theme="3"/>
      </top>
      <bottom style="thin">
        <color theme="3"/>
      </bottom>
      <diagonal/>
    </border>
    <border>
      <left/>
      <right/>
      <top style="thin">
        <color theme="3"/>
      </top>
      <bottom style="thin">
        <color theme="3"/>
      </bottom>
      <diagonal/>
    </border>
    <border>
      <left/>
      <right style="thin">
        <color theme="3"/>
      </right>
      <top style="thin">
        <color theme="3"/>
      </top>
      <bottom style="thin">
        <color theme="3"/>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thin">
        <color theme="0"/>
      </bottom>
      <diagonal/>
    </border>
    <border>
      <left/>
      <right/>
      <top/>
      <bottom style="thin">
        <color theme="4" tint="0.39997558519241921"/>
      </bottom>
      <diagonal/>
    </border>
    <border>
      <left style="thin">
        <color theme="2" tint="-0.499984740745262"/>
      </left>
      <right/>
      <top style="thin">
        <color theme="2" tint="-0.499984740745262"/>
      </top>
      <bottom style="thin">
        <color theme="2" tint="-0.499984740745262"/>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theme="4" tint="0.39997558519241921"/>
      </top>
      <bottom/>
      <diagonal/>
    </border>
    <border>
      <left style="thin">
        <color theme="0"/>
      </left>
      <right style="thin">
        <color theme="0"/>
      </right>
      <top/>
      <bottom style="thin">
        <color theme="1"/>
      </bottom>
      <diagonal/>
    </border>
    <border>
      <left/>
      <right/>
      <top style="thin">
        <color theme="4"/>
      </top>
      <bottom style="thin">
        <color theme="4"/>
      </bottom>
      <diagonal/>
    </border>
    <border>
      <left style="thin">
        <color indexed="64"/>
      </left>
      <right/>
      <top/>
      <bottom/>
      <diagonal/>
    </border>
    <border>
      <left style="thin">
        <color indexed="64"/>
      </left>
      <right style="thin">
        <color indexed="64"/>
      </right>
      <top/>
      <bottom/>
      <diagonal/>
    </border>
  </borders>
  <cellStyleXfs count="66">
    <xf numFmtId="0" fontId="0" fillId="0" borderId="0"/>
    <xf numFmtId="167" fontId="12" fillId="0" borderId="0" applyNumberForma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16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9" fontId="1" fillId="0" borderId="0" applyFont="0" applyFill="0" applyBorder="0" applyAlignment="0" applyProtection="0"/>
    <xf numFmtId="174" fontId="1" fillId="0" borderId="0" applyFont="0" applyFill="0" applyBorder="0" applyAlignment="0" applyProtection="0"/>
    <xf numFmtId="0" fontId="36" fillId="0" borderId="0"/>
    <xf numFmtId="0" fontId="1" fillId="0" borderId="0"/>
    <xf numFmtId="9" fontId="1" fillId="0" borderId="0" applyFont="0" applyFill="0" applyBorder="0" applyAlignment="0" applyProtection="0"/>
    <xf numFmtId="174" fontId="1" fillId="0" borderId="0" applyFont="0" applyFill="0" applyBorder="0" applyAlignment="0" applyProtection="0"/>
    <xf numFmtId="175" fontId="1" fillId="0" borderId="0"/>
    <xf numFmtId="176" fontId="38" fillId="0" borderId="0"/>
    <xf numFmtId="164" fontId="1" fillId="0" borderId="0" applyFont="0" applyFill="0" applyBorder="0" applyAlignment="0" applyProtection="0"/>
    <xf numFmtId="0" fontId="38" fillId="0" borderId="0"/>
    <xf numFmtId="9" fontId="38" fillId="0" borderId="0" applyFont="0" applyFill="0" applyBorder="0" applyAlignment="0" applyProtection="0"/>
    <xf numFmtId="0" fontId="36" fillId="0" borderId="0"/>
    <xf numFmtId="0" fontId="39" fillId="0" borderId="0" applyNumberFormat="0" applyFill="0" applyBorder="0" applyAlignment="0" applyProtection="0"/>
    <xf numFmtId="0" fontId="38" fillId="0" borderId="0"/>
    <xf numFmtId="9" fontId="36" fillId="0" borderId="0" applyFont="0" applyFill="0" applyBorder="0" applyAlignment="0" applyProtection="0"/>
    <xf numFmtId="0" fontId="1" fillId="0" borderId="0"/>
    <xf numFmtId="175" fontId="1" fillId="0" borderId="0"/>
    <xf numFmtId="175" fontId="40" fillId="0" borderId="0" applyNumberFormat="0" applyFill="0" applyBorder="0" applyAlignment="0" applyProtection="0"/>
    <xf numFmtId="175" fontId="1" fillId="0" borderId="0"/>
    <xf numFmtId="177" fontId="1" fillId="0" borderId="0"/>
    <xf numFmtId="175" fontId="1" fillId="0" borderId="0"/>
    <xf numFmtId="0" fontId="38" fillId="0" borderId="0"/>
    <xf numFmtId="0" fontId="1" fillId="0" borderId="0"/>
    <xf numFmtId="175" fontId="1" fillId="0" borderId="0"/>
    <xf numFmtId="175" fontId="1" fillId="0" borderId="0"/>
    <xf numFmtId="175" fontId="1" fillId="0" borderId="0"/>
    <xf numFmtId="3" fontId="37" fillId="20" borderId="0" applyBorder="0">
      <alignment horizontal="center" vertical="top" wrapText="1"/>
    </xf>
    <xf numFmtId="164"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5"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cellStyleXfs>
  <cellXfs count="549">
    <xf numFmtId="0" fontId="0" fillId="0" borderId="0" xfId="0"/>
    <xf numFmtId="0" fontId="0" fillId="9" borderId="51" xfId="0" applyFill="1" applyBorder="1" applyAlignment="1">
      <alignment horizontal="center"/>
    </xf>
    <xf numFmtId="0" fontId="0" fillId="25" borderId="37" xfId="0" applyFill="1" applyBorder="1" applyAlignment="1">
      <alignment horizontal="center"/>
    </xf>
    <xf numFmtId="0" fontId="2" fillId="0" borderId="0" xfId="0" applyFont="1" applyAlignment="1">
      <alignment horizontal="center" vertical="center"/>
    </xf>
    <xf numFmtId="1" fontId="2" fillId="0" borderId="2" xfId="0" applyNumberFormat="1" applyFont="1" applyFill="1" applyBorder="1" applyAlignment="1">
      <alignment horizontal="center" vertical="center"/>
    </xf>
    <xf numFmtId="167" fontId="2" fillId="0" borderId="2" xfId="0" applyNumberFormat="1" applyFont="1" applyFill="1" applyBorder="1" applyAlignment="1">
      <alignment horizontal="center" vertical="center"/>
    </xf>
    <xf numFmtId="167" fontId="2" fillId="0" borderId="2" xfId="0" applyNumberFormat="1" applyFont="1" applyBorder="1" applyAlignment="1">
      <alignment horizontal="center" vertical="center"/>
    </xf>
    <xf numFmtId="167" fontId="2" fillId="0" borderId="2" xfId="0" applyNumberFormat="1" applyFont="1" applyBorder="1" applyAlignment="1">
      <alignment wrapText="1"/>
    </xf>
    <xf numFmtId="168" fontId="2" fillId="0" borderId="0" xfId="0" applyNumberFormat="1" applyFont="1" applyAlignment="1">
      <alignment horizontal="center" vertical="center"/>
    </xf>
    <xf numFmtId="168" fontId="2" fillId="0" borderId="0" xfId="2" applyNumberFormat="1" applyFont="1" applyAlignment="1">
      <alignment horizontal="center" vertical="center"/>
    </xf>
    <xf numFmtId="168" fontId="2" fillId="0" borderId="2" xfId="2" applyNumberFormat="1" applyFont="1" applyFill="1" applyBorder="1" applyAlignment="1">
      <alignment horizontal="center" vertical="center"/>
    </xf>
    <xf numFmtId="168" fontId="2" fillId="0" borderId="2" xfId="0" applyNumberFormat="1" applyFont="1" applyFill="1" applyBorder="1" applyAlignment="1">
      <alignment horizontal="center" vertical="center"/>
    </xf>
    <xf numFmtId="168" fontId="2" fillId="0" borderId="2" xfId="2" applyNumberFormat="1" applyFont="1" applyBorder="1" applyAlignment="1">
      <alignment horizontal="center" vertical="center"/>
    </xf>
    <xf numFmtId="168" fontId="2" fillId="0" borderId="4" xfId="2" applyNumberFormat="1" applyFont="1" applyFill="1" applyBorder="1" applyAlignment="1">
      <alignment horizontal="center" vertical="center"/>
    </xf>
    <xf numFmtId="0" fontId="0" fillId="0" borderId="2" xfId="0" applyBorder="1"/>
    <xf numFmtId="0" fontId="0" fillId="0" borderId="2" xfId="0" applyFill="1" applyBorder="1" applyAlignment="1">
      <alignment horizontal="center" vertical="center"/>
    </xf>
    <xf numFmtId="0" fontId="0" fillId="0" borderId="0" xfId="0" applyAlignment="1">
      <alignment horizontal="center"/>
    </xf>
    <xf numFmtId="0" fontId="2" fillId="0" borderId="2" xfId="0" applyNumberFormat="1" applyFont="1" applyBorder="1" applyAlignment="1">
      <alignment horizontal="center" vertical="center"/>
    </xf>
    <xf numFmtId="167" fontId="2" fillId="0" borderId="2" xfId="0" applyNumberFormat="1" applyFont="1" applyBorder="1" applyAlignment="1">
      <alignment horizontal="left" vertical="center"/>
    </xf>
    <xf numFmtId="167" fontId="5" fillId="0" borderId="2" xfId="0" applyNumberFormat="1" applyFont="1" applyFill="1" applyBorder="1" applyAlignment="1">
      <alignment horizontal="center" vertical="center" wrapText="1"/>
    </xf>
    <xf numFmtId="168" fontId="0" fillId="0" borderId="2" xfId="0" applyNumberFormat="1" applyBorder="1"/>
    <xf numFmtId="168" fontId="0" fillId="0" borderId="2" xfId="0" applyNumberFormat="1" applyFill="1" applyBorder="1"/>
    <xf numFmtId="0" fontId="0" fillId="0" borderId="0" xfId="0" applyAlignment="1"/>
    <xf numFmtId="0" fontId="3" fillId="2" borderId="1" xfId="0" applyFont="1" applyFill="1" applyBorder="1" applyAlignment="1">
      <alignment horizontal="center" vertical="center"/>
    </xf>
    <xf numFmtId="167" fontId="2" fillId="0" borderId="2" xfId="0" applyNumberFormat="1" applyFont="1" applyFill="1" applyBorder="1" applyAlignment="1">
      <alignment horizontal="left"/>
    </xf>
    <xf numFmtId="3" fontId="0" fillId="0" borderId="0" xfId="0" applyNumberFormat="1" applyFill="1" applyAlignment="1"/>
    <xf numFmtId="167" fontId="2" fillId="0" borderId="2" xfId="0" applyNumberFormat="1" applyFont="1" applyBorder="1" applyAlignment="1">
      <alignment horizontal="left"/>
    </xf>
    <xf numFmtId="168" fontId="0" fillId="0" borderId="2" xfId="0" applyNumberFormat="1" applyBorder="1" applyAlignment="1"/>
    <xf numFmtId="168" fontId="6" fillId="0" borderId="2" xfId="0" applyNumberFormat="1" applyFont="1" applyBorder="1" applyAlignment="1"/>
    <xf numFmtId="168" fontId="0" fillId="0" borderId="2" xfId="0" applyNumberFormat="1" applyFill="1" applyBorder="1" applyAlignment="1"/>
    <xf numFmtId="0" fontId="2" fillId="0" borderId="0" xfId="0" applyFont="1" applyAlignment="1">
      <alignment horizontal="center"/>
    </xf>
    <xf numFmtId="167" fontId="2" fillId="0" borderId="2" xfId="0" applyNumberFormat="1" applyFont="1" applyFill="1" applyBorder="1" applyAlignment="1">
      <alignment horizontal="center"/>
    </xf>
    <xf numFmtId="0" fontId="5" fillId="0" borderId="2" xfId="0" applyFont="1" applyFill="1" applyBorder="1" applyAlignment="1">
      <alignment horizontal="center"/>
    </xf>
    <xf numFmtId="167" fontId="2" fillId="0" borderId="2" xfId="0" applyNumberFormat="1" applyFont="1" applyBorder="1" applyAlignment="1">
      <alignment horizontal="center"/>
    </xf>
    <xf numFmtId="0" fontId="5" fillId="3" borderId="2" xfId="0" applyFont="1" applyFill="1" applyBorder="1" applyAlignment="1">
      <alignment horizontal="center"/>
    </xf>
    <xf numFmtId="0" fontId="0" fillId="0" borderId="2" xfId="0" applyBorder="1" applyAlignment="1">
      <alignment horizontal="center"/>
    </xf>
    <xf numFmtId="0" fontId="6" fillId="0" borderId="2" xfId="0" applyFont="1" applyFill="1" applyBorder="1" applyAlignment="1">
      <alignment horizontal="center"/>
    </xf>
    <xf numFmtId="0" fontId="0" fillId="0" borderId="2" xfId="0" applyFill="1" applyBorder="1" applyAlignment="1">
      <alignment horizontal="center"/>
    </xf>
    <xf numFmtId="0" fontId="0" fillId="0" borderId="0" xfId="0" applyAlignment="1">
      <alignment horizontal="left"/>
    </xf>
    <xf numFmtId="0" fontId="2" fillId="0" borderId="0" xfId="0" applyFont="1" applyAlignment="1">
      <alignment horizontal="left"/>
    </xf>
    <xf numFmtId="0" fontId="6" fillId="0" borderId="2" xfId="0" applyFont="1" applyBorder="1" applyAlignment="1">
      <alignment horizontal="left"/>
    </xf>
    <xf numFmtId="0" fontId="7" fillId="0" borderId="2" xfId="0" applyFont="1" applyFill="1" applyBorder="1" applyAlignment="1">
      <alignment horizontal="left" vertical="center"/>
    </xf>
    <xf numFmtId="0" fontId="0" fillId="0" borderId="2" xfId="0" applyFill="1" applyBorder="1" applyAlignment="1">
      <alignment horizontal="left"/>
    </xf>
    <xf numFmtId="0" fontId="0" fillId="0" borderId="2" xfId="0" applyBorder="1" applyAlignment="1">
      <alignment horizontal="left"/>
    </xf>
    <xf numFmtId="168" fontId="2" fillId="0" borderId="6" xfId="2" applyNumberFormat="1" applyFont="1" applyBorder="1" applyAlignment="1">
      <alignment horizontal="center" vertical="center"/>
    </xf>
    <xf numFmtId="168" fontId="2" fillId="0" borderId="7" xfId="2" applyNumberFormat="1" applyFont="1" applyBorder="1" applyAlignment="1">
      <alignment horizontal="center" vertical="center"/>
    </xf>
    <xf numFmtId="0" fontId="3" fillId="2" borderId="12" xfId="0" applyFont="1" applyFill="1" applyBorder="1" applyAlignment="1">
      <alignment horizontal="center" vertical="center"/>
    </xf>
    <xf numFmtId="0" fontId="3" fillId="2" borderId="3" xfId="0" applyFont="1" applyFill="1" applyBorder="1" applyAlignment="1">
      <alignment horizontal="center" vertical="center"/>
    </xf>
    <xf numFmtId="168" fontId="2" fillId="0" borderId="13" xfId="2" applyNumberFormat="1" applyFont="1" applyFill="1" applyBorder="1" applyAlignment="1">
      <alignment horizontal="center" vertical="center"/>
    </xf>
    <xf numFmtId="0" fontId="5" fillId="5" borderId="14" xfId="0" applyFont="1" applyFill="1" applyBorder="1" applyAlignment="1">
      <alignment horizontal="center" vertical="center"/>
    </xf>
    <xf numFmtId="170" fontId="0" fillId="0" borderId="2" xfId="0" applyNumberFormat="1" applyFill="1" applyBorder="1" applyAlignment="1">
      <alignment horizontal="center"/>
    </xf>
    <xf numFmtId="170" fontId="0" fillId="0" borderId="2" xfId="0" applyNumberFormat="1" applyBorder="1" applyAlignment="1">
      <alignment horizontal="center"/>
    </xf>
    <xf numFmtId="168" fontId="0" fillId="0" borderId="2" xfId="0" applyNumberFormat="1" applyBorder="1" applyAlignment="1">
      <alignment horizontal="center"/>
    </xf>
    <xf numFmtId="168" fontId="0" fillId="0" borderId="2" xfId="0" applyNumberFormat="1" applyFill="1" applyBorder="1" applyAlignment="1">
      <alignment horizontal="center"/>
    </xf>
    <xf numFmtId="168" fontId="0" fillId="0" borderId="15" xfId="0" applyNumberFormat="1" applyFill="1" applyBorder="1" applyAlignment="1">
      <alignment horizontal="center"/>
    </xf>
    <xf numFmtId="168" fontId="2" fillId="0" borderId="2" xfId="0" applyNumberFormat="1" applyFont="1" applyFill="1" applyBorder="1"/>
    <xf numFmtId="171" fontId="2" fillId="0" borderId="2" xfId="0" applyNumberFormat="1" applyFont="1" applyFill="1" applyBorder="1"/>
    <xf numFmtId="168" fontId="2" fillId="0" borderId="2" xfId="0" applyNumberFormat="1" applyFont="1" applyBorder="1"/>
    <xf numFmtId="168" fontId="2" fillId="0" borderId="2" xfId="5" applyNumberFormat="1" applyFont="1" applyFill="1" applyBorder="1" applyAlignment="1">
      <alignment horizontal="center" vertical="center"/>
    </xf>
    <xf numFmtId="168" fontId="2" fillId="0" borderId="2" xfId="5" applyNumberFormat="1" applyFont="1" applyBorder="1" applyAlignment="1">
      <alignment horizontal="center" vertical="center"/>
    </xf>
    <xf numFmtId="3" fontId="2" fillId="0" borderId="0" xfId="0" applyNumberFormat="1" applyFont="1" applyFill="1" applyBorder="1" applyAlignment="1">
      <alignment horizontal="center" vertical="center"/>
    </xf>
    <xf numFmtId="0" fontId="3" fillId="10" borderId="0" xfId="0" applyFont="1" applyFill="1" applyBorder="1" applyAlignment="1">
      <alignment horizontal="center" vertical="center" wrapText="1"/>
    </xf>
    <xf numFmtId="0" fontId="3" fillId="2" borderId="16" xfId="0" applyFont="1" applyFill="1" applyBorder="1" applyAlignment="1">
      <alignment horizontal="center" vertical="center" wrapText="1"/>
    </xf>
    <xf numFmtId="168" fontId="2" fillId="0" borderId="13" xfId="0" applyNumberFormat="1" applyFont="1" applyFill="1" applyBorder="1"/>
    <xf numFmtId="168" fontId="2" fillId="0" borderId="0" xfId="2" applyNumberFormat="1" applyFont="1" applyBorder="1" applyAlignment="1">
      <alignment horizontal="center" vertical="center"/>
    </xf>
    <xf numFmtId="0" fontId="2" fillId="8" borderId="20" xfId="0" applyFont="1" applyFill="1" applyBorder="1" applyAlignment="1">
      <alignment horizontal="center" vertical="center" wrapText="1"/>
    </xf>
    <xf numFmtId="168" fontId="2" fillId="0" borderId="9" xfId="2" applyNumberFormat="1" applyFont="1" applyBorder="1" applyAlignment="1">
      <alignment horizontal="center" vertical="center"/>
    </xf>
    <xf numFmtId="168" fontId="2" fillId="0" borderId="10" xfId="2" applyNumberFormat="1" applyFont="1" applyBorder="1" applyAlignment="1">
      <alignment horizontal="center" vertical="center"/>
    </xf>
    <xf numFmtId="168" fontId="2" fillId="0" borderId="11" xfId="2" applyNumberFormat="1" applyFont="1" applyBorder="1" applyAlignment="1">
      <alignment horizontal="center" vertical="center"/>
    </xf>
    <xf numFmtId="168" fontId="3" fillId="2" borderId="16" xfId="2" applyNumberFormat="1" applyFont="1" applyFill="1" applyBorder="1" applyAlignment="1">
      <alignment horizontal="center" vertical="center" wrapText="1"/>
    </xf>
    <xf numFmtId="168" fontId="2" fillId="0" borderId="13" xfId="5" applyNumberFormat="1" applyFont="1" applyFill="1" applyBorder="1" applyAlignment="1">
      <alignment horizontal="center" vertical="center"/>
    </xf>
    <xf numFmtId="0" fontId="5" fillId="0" borderId="0" xfId="0" applyFont="1" applyFill="1" applyBorder="1" applyAlignment="1">
      <alignment vertical="center" wrapText="1"/>
    </xf>
    <xf numFmtId="0" fontId="0" fillId="0" borderId="0" xfId="0" applyFill="1" applyAlignment="1"/>
    <xf numFmtId="168" fontId="3" fillId="2" borderId="0" xfId="2" applyNumberFormat="1" applyFont="1" applyFill="1" applyBorder="1" applyAlignment="1">
      <alignment horizontal="center" vertical="center" wrapText="1"/>
    </xf>
    <xf numFmtId="0" fontId="8" fillId="0" borderId="0" xfId="0" applyFont="1" applyAlignment="1"/>
    <xf numFmtId="10" fontId="0" fillId="0" borderId="0" xfId="0" applyNumberFormat="1"/>
    <xf numFmtId="9" fontId="2" fillId="0" borderId="21" xfId="4" applyFont="1" applyFill="1" applyBorder="1" applyAlignment="1">
      <alignment horizontal="center" vertical="center"/>
    </xf>
    <xf numFmtId="0" fontId="2" fillId="11" borderId="22" xfId="0" applyFont="1" applyFill="1" applyBorder="1" applyAlignment="1">
      <alignment horizontal="center" vertical="center" wrapText="1"/>
    </xf>
    <xf numFmtId="0" fontId="2" fillId="6" borderId="24" xfId="0" applyFont="1" applyFill="1" applyBorder="1" applyAlignment="1">
      <alignment vertical="center" wrapText="1"/>
    </xf>
    <xf numFmtId="9" fontId="2" fillId="0" borderId="23" xfId="4" applyFont="1" applyFill="1" applyBorder="1" applyAlignment="1">
      <alignment horizontal="center" vertical="center"/>
    </xf>
    <xf numFmtId="9" fontId="2" fillId="0" borderId="2" xfId="4" applyFont="1" applyFill="1" applyBorder="1" applyAlignment="1">
      <alignment horizontal="center" vertical="center"/>
    </xf>
    <xf numFmtId="9" fontId="2" fillId="0" borderId="13" xfId="4" applyFont="1" applyFill="1" applyBorder="1"/>
    <xf numFmtId="168" fontId="2" fillId="0" borderId="5" xfId="2" applyNumberFormat="1" applyFont="1" applyBorder="1" applyAlignment="1">
      <alignment horizontal="center" vertical="center"/>
    </xf>
    <xf numFmtId="165" fontId="2" fillId="0" borderId="13" xfId="3" applyFont="1" applyFill="1" applyBorder="1"/>
    <xf numFmtId="165" fontId="2" fillId="0" borderId="2" xfId="3" applyFont="1" applyFill="1" applyBorder="1"/>
    <xf numFmtId="165" fontId="2" fillId="0" borderId="2" xfId="3" applyFont="1" applyBorder="1"/>
    <xf numFmtId="165" fontId="2" fillId="0" borderId="2" xfId="3" applyFont="1" applyFill="1" applyBorder="1" applyAlignment="1">
      <alignment horizontal="center" vertical="center"/>
    </xf>
    <xf numFmtId="165" fontId="0" fillId="0" borderId="2" xfId="3" applyFont="1" applyBorder="1"/>
    <xf numFmtId="165" fontId="0" fillId="0" borderId="2" xfId="3" applyFont="1" applyFill="1" applyBorder="1"/>
    <xf numFmtId="165" fontId="2" fillId="0" borderId="2" xfId="3" applyFont="1" applyBorder="1" applyAlignment="1">
      <alignment horizontal="center" vertical="center"/>
    </xf>
    <xf numFmtId="165" fontId="5" fillId="0" borderId="2" xfId="3" applyFont="1" applyFill="1" applyBorder="1" applyAlignment="1">
      <alignment horizontal="center" vertical="center" wrapText="1"/>
    </xf>
    <xf numFmtId="165" fontId="2" fillId="0" borderId="2" xfId="3" applyFont="1" applyBorder="1" applyAlignment="1">
      <alignment wrapText="1"/>
    </xf>
    <xf numFmtId="170" fontId="0" fillId="0" borderId="2" xfId="0" applyNumberFormat="1" applyFill="1" applyBorder="1"/>
    <xf numFmtId="170" fontId="0" fillId="0" borderId="13" xfId="0" applyNumberFormat="1" applyFill="1" applyBorder="1"/>
    <xf numFmtId="168" fontId="0" fillId="0" borderId="13" xfId="0" applyNumberFormat="1" applyFill="1" applyBorder="1"/>
    <xf numFmtId="0" fontId="3" fillId="2" borderId="1" xfId="0" applyFont="1" applyFill="1" applyBorder="1" applyAlignment="1">
      <alignment horizontal="center" vertical="center" wrapText="1"/>
    </xf>
    <xf numFmtId="172" fontId="2" fillId="0" borderId="2" xfId="0" applyNumberFormat="1" applyFont="1" applyFill="1" applyBorder="1" applyAlignment="1">
      <alignment horizontal="center" vertical="center"/>
    </xf>
    <xf numFmtId="0" fontId="0" fillId="0" borderId="0" xfId="0" applyAlignment="1">
      <alignment horizontal="center" wrapText="1"/>
    </xf>
    <xf numFmtId="3" fontId="5" fillId="0" borderId="0" xfId="1" applyNumberFormat="1" applyFont="1" applyAlignment="1">
      <alignment horizontal="center" wrapText="1"/>
    </xf>
    <xf numFmtId="0" fontId="2" fillId="0" borderId="0" xfId="0" applyFont="1" applyAlignment="1">
      <alignment wrapText="1"/>
    </xf>
    <xf numFmtId="0" fontId="3" fillId="16" borderId="1" xfId="0" applyFont="1" applyFill="1" applyBorder="1" applyAlignment="1">
      <alignment horizontal="center" vertical="center" wrapText="1"/>
    </xf>
    <xf numFmtId="0" fontId="3" fillId="2" borderId="1" xfId="0" applyFont="1" applyFill="1" applyBorder="1" applyAlignment="1">
      <alignment horizontal="center" wrapText="1"/>
    </xf>
    <xf numFmtId="0" fontId="2" fillId="0" borderId="2" xfId="0" applyNumberFormat="1" applyFont="1" applyFill="1" applyBorder="1" applyAlignment="1">
      <alignment horizontal="center" vertical="center"/>
    </xf>
    <xf numFmtId="167" fontId="5" fillId="0" borderId="2" xfId="0" applyNumberFormat="1" applyFont="1" applyFill="1" applyBorder="1" applyAlignment="1">
      <alignment horizontal="center" wrapText="1"/>
    </xf>
    <xf numFmtId="167" fontId="2" fillId="0" borderId="2" xfId="0" applyNumberFormat="1" applyFont="1" applyFill="1" applyBorder="1" applyAlignment="1">
      <alignment wrapText="1"/>
    </xf>
    <xf numFmtId="167" fontId="13" fillId="0" borderId="2" xfId="0" applyNumberFormat="1" applyFont="1" applyFill="1" applyBorder="1" applyAlignment="1">
      <alignment horizontal="center" vertical="center"/>
    </xf>
    <xf numFmtId="1" fontId="2" fillId="0" borderId="2" xfId="0" applyNumberFormat="1" applyFont="1" applyBorder="1" applyAlignment="1">
      <alignment horizontal="center" vertical="center"/>
    </xf>
    <xf numFmtId="49" fontId="2" fillId="0" borderId="0" xfId="0" applyNumberFormat="1" applyFont="1" applyAlignment="1">
      <alignment wrapText="1"/>
    </xf>
    <xf numFmtId="49" fontId="3" fillId="2" borderId="1" xfId="0" applyNumberFormat="1" applyFont="1" applyFill="1" applyBorder="1" applyAlignment="1">
      <alignment horizontal="center" vertical="center" wrapText="1"/>
    </xf>
    <xf numFmtId="14" fontId="2" fillId="0" borderId="2" xfId="0" applyNumberFormat="1" applyFont="1" applyFill="1" applyBorder="1" applyAlignment="1">
      <alignment horizontal="center" vertical="center" wrapText="1"/>
    </xf>
    <xf numFmtId="14" fontId="2" fillId="0" borderId="2" xfId="0" applyNumberFormat="1" applyFont="1" applyBorder="1" applyAlignment="1">
      <alignment horizontal="center" vertical="center" wrapText="1"/>
    </xf>
    <xf numFmtId="0" fontId="2" fillId="0" borderId="0" xfId="0" applyFont="1"/>
    <xf numFmtId="0" fontId="2" fillId="0" borderId="0" xfId="0" applyFont="1" applyAlignment="1">
      <alignment horizontal="center" vertical="center" wrapText="1"/>
    </xf>
    <xf numFmtId="0" fontId="14" fillId="0" borderId="0" xfId="0" applyFont="1"/>
    <xf numFmtId="0" fontId="2" fillId="17" borderId="0" xfId="0" applyFont="1" applyFill="1" applyAlignment="1">
      <alignment horizontal="center" vertical="center"/>
    </xf>
    <xf numFmtId="0" fontId="2" fillId="17" borderId="0" xfId="0" applyFont="1" applyFill="1" applyAlignment="1">
      <alignment horizontal="center" vertical="center" wrapText="1"/>
    </xf>
    <xf numFmtId="0" fontId="2" fillId="18" borderId="0" xfId="0" applyFont="1" applyFill="1" applyAlignment="1">
      <alignment horizontal="center" vertical="center" wrapText="1"/>
    </xf>
    <xf numFmtId="0" fontId="2" fillId="15" borderId="0" xfId="0" applyFont="1" applyFill="1"/>
    <xf numFmtId="0" fontId="2" fillId="15" borderId="0" xfId="0" applyFont="1" applyFill="1" applyAlignment="1">
      <alignment horizontal="left"/>
    </xf>
    <xf numFmtId="0" fontId="2" fillId="0" borderId="2" xfId="0" applyNumberFormat="1" applyFont="1" applyFill="1" applyBorder="1"/>
    <xf numFmtId="167" fontId="2" fillId="0" borderId="2" xfId="0" applyNumberFormat="1" applyFont="1" applyFill="1" applyBorder="1"/>
    <xf numFmtId="0" fontId="2" fillId="0" borderId="2" xfId="0" applyNumberFormat="1" applyFont="1" applyFill="1" applyBorder="1" applyAlignment="1">
      <alignment horizontal="center"/>
    </xf>
    <xf numFmtId="167" fontId="2" fillId="0" borderId="2" xfId="0" applyNumberFormat="1" applyFont="1" applyFill="1" applyBorder="1" applyAlignment="1">
      <alignment horizontal="center" vertical="center" wrapText="1"/>
    </xf>
    <xf numFmtId="1" fontId="2" fillId="0" borderId="2" xfId="0" applyNumberFormat="1" applyFont="1" applyFill="1" applyBorder="1" applyAlignment="1">
      <alignment horizontal="center" vertical="center" wrapText="1"/>
    </xf>
    <xf numFmtId="0" fontId="0" fillId="0" borderId="2" xfId="0" applyNumberFormat="1" applyFill="1" applyBorder="1" applyAlignment="1">
      <alignment horizontal="center" vertical="center"/>
    </xf>
    <xf numFmtId="167" fontId="2" fillId="0" borderId="2" xfId="0" applyNumberFormat="1" applyFont="1" applyFill="1" applyBorder="1" applyAlignment="1">
      <alignment horizontal="left" vertical="center" wrapText="1"/>
    </xf>
    <xf numFmtId="0" fontId="2" fillId="0" borderId="2" xfId="0" applyNumberFormat="1" applyFont="1" applyFill="1" applyBorder="1" applyAlignment="1">
      <alignment horizontal="center" vertical="center" wrapText="1"/>
    </xf>
    <xf numFmtId="0" fontId="5" fillId="0" borderId="2" xfId="0" applyFont="1" applyFill="1" applyBorder="1" applyAlignment="1">
      <alignment horizontal="left"/>
    </xf>
    <xf numFmtId="0" fontId="5" fillId="0" borderId="2" xfId="0" applyNumberFormat="1" applyFont="1" applyFill="1" applyBorder="1" applyAlignment="1">
      <alignment horizontal="center"/>
    </xf>
    <xf numFmtId="0" fontId="2" fillId="0" borderId="2" xfId="0" applyNumberFormat="1" applyFont="1" applyBorder="1"/>
    <xf numFmtId="167" fontId="2" fillId="0" borderId="2" xfId="0" applyNumberFormat="1" applyFont="1" applyBorder="1"/>
    <xf numFmtId="0" fontId="2" fillId="0" borderId="2" xfId="0" applyNumberFormat="1" applyFont="1" applyBorder="1" applyAlignment="1">
      <alignment horizontal="center"/>
    </xf>
    <xf numFmtId="167" fontId="2" fillId="0" borderId="2" xfId="0" applyNumberFormat="1" applyFont="1" applyBorder="1" applyAlignment="1">
      <alignment horizontal="center" vertical="center" wrapText="1"/>
    </xf>
    <xf numFmtId="1" fontId="2" fillId="0" borderId="2" xfId="0" applyNumberFormat="1" applyFont="1" applyBorder="1" applyAlignment="1">
      <alignment horizontal="center" vertical="center" wrapText="1"/>
    </xf>
    <xf numFmtId="0" fontId="2" fillId="0" borderId="2" xfId="3" applyNumberFormat="1" applyFont="1" applyBorder="1" applyAlignment="1">
      <alignment horizontal="center"/>
    </xf>
    <xf numFmtId="0" fontId="6" fillId="0" borderId="2" xfId="0" applyFont="1" applyBorder="1" applyAlignment="1">
      <alignment horizontal="center" vertical="center"/>
    </xf>
    <xf numFmtId="0" fontId="5" fillId="3" borderId="2" xfId="0" applyFont="1" applyFill="1" applyBorder="1" applyAlignment="1">
      <alignment horizontal="left"/>
    </xf>
    <xf numFmtId="0" fontId="5" fillId="3" borderId="2" xfId="3" applyNumberFormat="1" applyFont="1" applyFill="1" applyBorder="1" applyAlignment="1">
      <alignment horizontal="center"/>
    </xf>
    <xf numFmtId="0" fontId="5" fillId="3" borderId="2" xfId="0" applyNumberFormat="1" applyFont="1" applyFill="1" applyBorder="1" applyAlignment="1">
      <alignment horizontal="center"/>
    </xf>
    <xf numFmtId="0" fontId="10" fillId="0" borderId="2" xfId="0" applyNumberFormat="1" applyFont="1" applyFill="1" applyBorder="1" applyAlignment="1">
      <alignment horizontal="center"/>
    </xf>
    <xf numFmtId="0" fontId="0" fillId="0" borderId="2" xfId="0" applyNumberFormat="1" applyBorder="1"/>
    <xf numFmtId="0" fontId="0" fillId="0" borderId="2" xfId="0" applyNumberFormat="1" applyFill="1" applyBorder="1"/>
    <xf numFmtId="167" fontId="5" fillId="3" borderId="2" xfId="0" applyNumberFormat="1" applyFont="1" applyFill="1" applyBorder="1" applyAlignment="1">
      <alignment horizontal="center" wrapText="1"/>
    </xf>
    <xf numFmtId="0" fontId="0" fillId="0" borderId="2" xfId="0" applyFill="1" applyBorder="1"/>
    <xf numFmtId="167" fontId="2" fillId="0" borderId="2" xfId="0" applyNumberFormat="1" applyFont="1" applyFill="1" applyBorder="1" applyAlignment="1">
      <alignment horizontal="center" wrapText="1"/>
    </xf>
    <xf numFmtId="14" fontId="0" fillId="0" borderId="2" xfId="0" applyNumberFormat="1" applyBorder="1"/>
    <xf numFmtId="14" fontId="0" fillId="0" borderId="2" xfId="0" applyNumberFormat="1" applyFill="1" applyBorder="1"/>
    <xf numFmtId="14" fontId="2" fillId="0" borderId="2" xfId="0" applyNumberFormat="1" applyFont="1" applyBorder="1" applyAlignment="1">
      <alignment wrapText="1"/>
    </xf>
    <xf numFmtId="14" fontId="2" fillId="0" borderId="2" xfId="0" applyNumberFormat="1" applyFont="1" applyBorder="1" applyAlignment="1">
      <alignment horizontal="center" vertical="center"/>
    </xf>
    <xf numFmtId="0" fontId="0" fillId="0" borderId="0" xfId="0" applyAlignment="1">
      <alignment horizontal="left" indent="1"/>
    </xf>
    <xf numFmtId="165" fontId="0" fillId="0" borderId="0" xfId="3" applyFont="1"/>
    <xf numFmtId="0" fontId="15" fillId="0" borderId="0" xfId="0" applyFont="1"/>
    <xf numFmtId="165" fontId="15" fillId="0" borderId="0" xfId="6" applyFont="1"/>
    <xf numFmtId="0" fontId="0" fillId="0" borderId="0" xfId="0" applyBorder="1"/>
    <xf numFmtId="165" fontId="15" fillId="0" borderId="0" xfId="0" applyNumberFormat="1" applyFont="1"/>
    <xf numFmtId="165" fontId="15" fillId="0" borderId="0" xfId="3" applyFont="1"/>
    <xf numFmtId="0" fontId="15" fillId="0" borderId="0" xfId="0" applyFont="1" applyAlignment="1">
      <alignment horizontal="left"/>
    </xf>
    <xf numFmtId="165" fontId="0" fillId="0" borderId="0" xfId="0" applyNumberFormat="1"/>
    <xf numFmtId="165" fontId="17" fillId="15" borderId="0" xfId="3" applyFont="1" applyFill="1"/>
    <xf numFmtId="0" fontId="19" fillId="20" borderId="25" xfId="0" applyFont="1" applyFill="1" applyBorder="1" applyAlignment="1">
      <alignment vertical="center"/>
    </xf>
    <xf numFmtId="0" fontId="19" fillId="20" borderId="31" xfId="0" applyFont="1" applyFill="1" applyBorder="1" applyAlignment="1">
      <alignment vertical="center"/>
    </xf>
    <xf numFmtId="165" fontId="19" fillId="20" borderId="33" xfId="3" applyFont="1" applyFill="1" applyBorder="1" applyAlignment="1">
      <alignment horizontal="center" vertical="center"/>
    </xf>
    <xf numFmtId="0" fontId="20" fillId="12" borderId="0" xfId="0" applyFont="1" applyFill="1" applyBorder="1" applyAlignment="1">
      <alignment horizontal="left" vertical="center"/>
    </xf>
    <xf numFmtId="165" fontId="20" fillId="12" borderId="0" xfId="3" applyFont="1" applyFill="1" applyBorder="1" applyAlignment="1">
      <alignment horizontal="center" vertical="center"/>
    </xf>
    <xf numFmtId="9" fontId="21" fillId="12" borderId="0" xfId="4" applyFont="1" applyFill="1" applyBorder="1"/>
    <xf numFmtId="9" fontId="20" fillId="12" borderId="35" xfId="4" applyFont="1" applyFill="1" applyBorder="1" applyAlignment="1"/>
    <xf numFmtId="0" fontId="20" fillId="12" borderId="36" xfId="0" applyFont="1" applyFill="1" applyBorder="1" applyAlignment="1">
      <alignment horizontal="left" vertical="center"/>
    </xf>
    <xf numFmtId="165" fontId="22" fillId="12" borderId="36" xfId="3" applyFont="1" applyFill="1" applyBorder="1" applyAlignment="1">
      <alignment horizontal="center"/>
    </xf>
    <xf numFmtId="9" fontId="23" fillId="12" borderId="36" xfId="4" applyFont="1" applyFill="1" applyBorder="1"/>
    <xf numFmtId="165" fontId="22" fillId="12" borderId="0" xfId="3" applyFont="1" applyFill="1" applyBorder="1" applyAlignment="1">
      <alignment horizontal="center"/>
    </xf>
    <xf numFmtId="9" fontId="23" fillId="12" borderId="0" xfId="4" applyFont="1" applyFill="1" applyBorder="1"/>
    <xf numFmtId="165" fontId="0" fillId="0" borderId="0" xfId="0" pivotButton="1" applyNumberFormat="1"/>
    <xf numFmtId="165" fontId="0" fillId="0" borderId="0" xfId="0" applyNumberFormat="1" applyAlignment="1">
      <alignment horizontal="left"/>
    </xf>
    <xf numFmtId="0" fontId="17" fillId="19" borderId="37" xfId="0" applyFont="1" applyFill="1" applyBorder="1" applyAlignment="1">
      <alignment horizontal="center"/>
    </xf>
    <xf numFmtId="165" fontId="17" fillId="19" borderId="37" xfId="3" applyFont="1" applyFill="1" applyBorder="1" applyAlignment="1">
      <alignment horizontal="center"/>
    </xf>
    <xf numFmtId="165" fontId="17" fillId="19" borderId="37" xfId="3" applyFont="1" applyFill="1" applyBorder="1" applyAlignment="1">
      <alignment horizontal="right"/>
    </xf>
    <xf numFmtId="0" fontId="0" fillId="0" borderId="37" xfId="0" applyFill="1" applyBorder="1" applyAlignment="1">
      <alignment horizontal="left"/>
    </xf>
    <xf numFmtId="165" fontId="0" fillId="0" borderId="37" xfId="3" applyFont="1" applyBorder="1"/>
    <xf numFmtId="9" fontId="0" fillId="3" borderId="37" xfId="4" applyFont="1" applyFill="1" applyBorder="1"/>
    <xf numFmtId="0" fontId="24" fillId="3" borderId="0" xfId="0" applyFont="1" applyFill="1"/>
    <xf numFmtId="165" fontId="0" fillId="3" borderId="0" xfId="3" applyFont="1" applyFill="1"/>
    <xf numFmtId="165" fontId="24" fillId="3" borderId="0" xfId="3" applyFont="1" applyFill="1"/>
    <xf numFmtId="0" fontId="16" fillId="21" borderId="0" xfId="0" applyFont="1" applyFill="1"/>
    <xf numFmtId="165" fontId="16" fillId="21" borderId="0" xfId="3" applyFont="1" applyFill="1"/>
    <xf numFmtId="165" fontId="19" fillId="20" borderId="27" xfId="3" applyFont="1" applyFill="1" applyBorder="1" applyAlignment="1">
      <alignment horizontal="center" vertical="center"/>
    </xf>
    <xf numFmtId="0" fontId="20" fillId="12" borderId="37" xfId="0" applyFont="1" applyFill="1" applyBorder="1" applyAlignment="1">
      <alignment horizontal="left" vertical="center"/>
    </xf>
    <xf numFmtId="165" fontId="20" fillId="12" borderId="37" xfId="3" applyFont="1" applyFill="1" applyBorder="1" applyAlignment="1">
      <alignment horizontal="center" vertical="center"/>
    </xf>
    <xf numFmtId="9" fontId="21" fillId="12" borderId="37" xfId="4" applyFont="1" applyFill="1" applyBorder="1"/>
    <xf numFmtId="9" fontId="20" fillId="12" borderId="37" xfId="4" applyFont="1" applyFill="1" applyBorder="1" applyAlignment="1"/>
    <xf numFmtId="165" fontId="22" fillId="12" borderId="37" xfId="3" applyFont="1" applyFill="1" applyBorder="1" applyAlignment="1">
      <alignment horizontal="center"/>
    </xf>
    <xf numFmtId="9" fontId="23" fillId="12" borderId="37" xfId="4" applyFont="1" applyFill="1" applyBorder="1"/>
    <xf numFmtId="165" fontId="18" fillId="21" borderId="0" xfId="3" applyFont="1" applyFill="1"/>
    <xf numFmtId="0" fontId="25" fillId="22" borderId="0" xfId="0" applyFont="1" applyFill="1"/>
    <xf numFmtId="165" fontId="24" fillId="22" borderId="0" xfId="3" applyFont="1" applyFill="1"/>
    <xf numFmtId="0" fontId="24" fillId="22" borderId="0" xfId="0" applyFont="1" applyFill="1"/>
    <xf numFmtId="165" fontId="26" fillId="22" borderId="0" xfId="3" applyFont="1" applyFill="1" applyAlignment="1">
      <alignment horizontal="center"/>
    </xf>
    <xf numFmtId="165" fontId="24" fillId="22" borderId="0" xfId="3" applyFont="1" applyFill="1" applyAlignment="1">
      <alignment horizontal="center"/>
    </xf>
    <xf numFmtId="165" fontId="24" fillId="22" borderId="0" xfId="7" applyFont="1" applyFill="1" applyAlignment="1">
      <alignment horizontal="center"/>
    </xf>
    <xf numFmtId="165" fontId="15" fillId="23" borderId="0" xfId="3" applyFont="1" applyFill="1"/>
    <xf numFmtId="0" fontId="27" fillId="0" borderId="0" xfId="0" applyFont="1"/>
    <xf numFmtId="165" fontId="27" fillId="23" borderId="0" xfId="3" applyFont="1" applyFill="1" applyAlignment="1">
      <alignment horizontal="center"/>
    </xf>
    <xf numFmtId="9" fontId="15" fillId="0" borderId="0" xfId="4" applyFont="1"/>
    <xf numFmtId="9" fontId="0" fillId="0" borderId="0" xfId="4" applyFont="1"/>
    <xf numFmtId="9" fontId="28" fillId="20" borderId="27" xfId="4" applyNumberFormat="1" applyFont="1" applyFill="1" applyBorder="1" applyAlignment="1">
      <alignment horizontal="center" vertical="center"/>
    </xf>
    <xf numFmtId="9" fontId="19" fillId="20" borderId="27" xfId="4" applyNumberFormat="1" applyFont="1" applyFill="1" applyBorder="1" applyAlignment="1">
      <alignment horizontal="center" vertical="center"/>
    </xf>
    <xf numFmtId="0" fontId="19" fillId="20" borderId="27" xfId="0" applyFont="1" applyFill="1" applyBorder="1" applyAlignment="1">
      <alignment horizontal="center" vertical="center"/>
    </xf>
    <xf numFmtId="0" fontId="20" fillId="12" borderId="40" xfId="0" applyFont="1" applyFill="1" applyBorder="1" applyAlignment="1">
      <alignment horizontal="left" vertical="center"/>
    </xf>
    <xf numFmtId="9" fontId="28" fillId="12" borderId="41" xfId="4" applyFont="1" applyFill="1" applyBorder="1" applyAlignment="1">
      <alignment horizontal="center" vertical="center"/>
    </xf>
    <xf numFmtId="9" fontId="20" fillId="12" borderId="41" xfId="4" applyFont="1" applyFill="1" applyBorder="1" applyAlignment="1">
      <alignment horizontal="center" vertical="center"/>
    </xf>
    <xf numFmtId="9" fontId="21" fillId="12" borderId="40" xfId="4" applyFont="1" applyFill="1" applyBorder="1"/>
    <xf numFmtId="0" fontId="20" fillId="12" borderId="42" xfId="0" applyFont="1" applyFill="1" applyBorder="1" applyAlignment="1">
      <alignment horizontal="left"/>
    </xf>
    <xf numFmtId="9" fontId="29" fillId="12" borderId="0" xfId="4" applyNumberFormat="1" applyFont="1" applyFill="1" applyBorder="1" applyAlignment="1">
      <alignment horizontal="center"/>
    </xf>
    <xf numFmtId="9" fontId="22" fillId="12" borderId="0" xfId="4" applyNumberFormat="1" applyFont="1" applyFill="1" applyBorder="1" applyAlignment="1">
      <alignment horizontal="center"/>
    </xf>
    <xf numFmtId="9" fontId="22" fillId="12" borderId="0" xfId="4" applyFont="1" applyFill="1" applyBorder="1" applyAlignment="1">
      <alignment horizontal="center" vertical="center"/>
    </xf>
    <xf numFmtId="9" fontId="21" fillId="12" borderId="42" xfId="4" applyFont="1" applyFill="1" applyBorder="1"/>
    <xf numFmtId="0" fontId="20" fillId="12" borderId="0" xfId="0" applyFont="1" applyFill="1" applyBorder="1" applyAlignment="1">
      <alignment horizontal="left"/>
    </xf>
    <xf numFmtId="0" fontId="0" fillId="0" borderId="37" xfId="0" applyBorder="1"/>
    <xf numFmtId="0" fontId="6" fillId="0" borderId="0" xfId="0" applyFont="1" applyAlignment="1">
      <alignment horizontal="center"/>
    </xf>
    <xf numFmtId="0" fontId="31" fillId="0" borderId="45" xfId="0" applyNumberFormat="1" applyFont="1" applyFill="1" applyBorder="1" applyAlignment="1" applyProtection="1">
      <alignment horizontal="center"/>
    </xf>
    <xf numFmtId="0" fontId="31" fillId="24" borderId="45" xfId="0" applyNumberFormat="1" applyFont="1" applyFill="1" applyBorder="1" applyAlignment="1" applyProtection="1">
      <alignment horizontal="center"/>
    </xf>
    <xf numFmtId="167" fontId="30" fillId="0" borderId="45" xfId="0" applyNumberFormat="1" applyFont="1" applyFill="1" applyBorder="1" applyAlignment="1" applyProtection="1">
      <alignment horizontal="center" vertical="center"/>
    </xf>
    <xf numFmtId="9" fontId="2" fillId="0" borderId="0" xfId="4" applyFont="1" applyFill="1" applyBorder="1" applyAlignment="1">
      <alignment horizontal="center" vertical="center"/>
    </xf>
    <xf numFmtId="0" fontId="2" fillId="6" borderId="9" xfId="0" applyFont="1" applyFill="1" applyBorder="1" applyAlignment="1">
      <alignment vertical="center" wrapText="1"/>
    </xf>
    <xf numFmtId="0" fontId="9" fillId="9" borderId="18" xfId="0" applyFont="1" applyFill="1" applyBorder="1" applyAlignment="1">
      <alignment horizontal="center" vertical="center"/>
    </xf>
    <xf numFmtId="0" fontId="2" fillId="6" borderId="46" xfId="0" applyFont="1" applyFill="1" applyBorder="1" applyAlignment="1">
      <alignment vertical="center" wrapText="1"/>
    </xf>
    <xf numFmtId="0" fontId="2" fillId="8" borderId="47" xfId="0" applyFont="1" applyFill="1" applyBorder="1" applyAlignment="1">
      <alignment horizontal="center" vertical="center" wrapText="1"/>
    </xf>
    <xf numFmtId="0" fontId="9" fillId="9" borderId="0" xfId="0" applyFont="1" applyFill="1" applyBorder="1" applyAlignment="1">
      <alignment horizontal="center" vertical="center"/>
    </xf>
    <xf numFmtId="165" fontId="8" fillId="0" borderId="0" xfId="3" applyFont="1" applyAlignment="1"/>
    <xf numFmtId="165" fontId="3" fillId="2" borderId="16" xfId="3" applyFont="1" applyFill="1" applyBorder="1" applyAlignment="1">
      <alignment horizontal="center" vertical="center" wrapText="1"/>
    </xf>
    <xf numFmtId="165" fontId="0" fillId="0" borderId="0" xfId="3" applyFont="1" applyAlignment="1"/>
    <xf numFmtId="9" fontId="2" fillId="0" borderId="13" xfId="4" applyNumberFormat="1" applyFont="1" applyFill="1" applyBorder="1"/>
    <xf numFmtId="3" fontId="15" fillId="0" borderId="0" xfId="6" applyNumberFormat="1" applyFont="1"/>
    <xf numFmtId="3" fontId="15" fillId="0" borderId="0" xfId="0" applyNumberFormat="1" applyFont="1"/>
    <xf numFmtId="173" fontId="0" fillId="0" borderId="0" xfId="0" applyNumberFormat="1"/>
    <xf numFmtId="0" fontId="0" fillId="0" borderId="0" xfId="0" applyNumberFormat="1"/>
    <xf numFmtId="0" fontId="16" fillId="26" borderId="48" xfId="0" applyFont="1" applyFill="1" applyBorder="1" applyAlignment="1">
      <alignment horizontal="center" vertical="center" wrapText="1"/>
    </xf>
    <xf numFmtId="0" fontId="32" fillId="9" borderId="48" xfId="0" applyFont="1" applyFill="1" applyBorder="1" applyAlignment="1">
      <alignment horizontal="center" vertical="center" wrapText="1"/>
    </xf>
    <xf numFmtId="0" fontId="34" fillId="3" borderId="49" xfId="0" applyFont="1" applyFill="1" applyBorder="1"/>
    <xf numFmtId="0" fontId="34" fillId="3" borderId="49" xfId="0" applyFont="1" applyFill="1" applyBorder="1" applyAlignment="1">
      <alignment horizontal="left" vertical="center"/>
    </xf>
    <xf numFmtId="17" fontId="34" fillId="3" borderId="49" xfId="6" applyNumberFormat="1" applyFont="1" applyFill="1" applyBorder="1" applyAlignment="1">
      <alignment horizontal="center" vertical="center" wrapText="1"/>
    </xf>
    <xf numFmtId="165" fontId="34" fillId="3" borderId="49" xfId="6" applyFont="1" applyFill="1" applyBorder="1" applyAlignment="1">
      <alignment vertical="center" wrapText="1"/>
    </xf>
    <xf numFmtId="165" fontId="34" fillId="3" borderId="49" xfId="6" applyFont="1" applyFill="1" applyBorder="1" applyAlignment="1">
      <alignment horizontal="center" vertical="center"/>
    </xf>
    <xf numFmtId="9" fontId="34" fillId="27" borderId="49" xfId="4" applyFont="1" applyFill="1" applyBorder="1"/>
    <xf numFmtId="0" fontId="34" fillId="0" borderId="49" xfId="0" applyFont="1" applyBorder="1"/>
    <xf numFmtId="9" fontId="34" fillId="0" borderId="49" xfId="4" applyFont="1" applyBorder="1"/>
    <xf numFmtId="17" fontId="34" fillId="3" borderId="49" xfId="0" applyNumberFormat="1" applyFont="1" applyFill="1" applyBorder="1" applyAlignment="1">
      <alignment horizontal="center" vertical="center"/>
    </xf>
    <xf numFmtId="17" fontId="33" fillId="3" borderId="49" xfId="0" applyNumberFormat="1" applyFont="1" applyFill="1" applyBorder="1" applyAlignment="1">
      <alignment horizontal="center" vertical="center"/>
    </xf>
    <xf numFmtId="9" fontId="34" fillId="25" borderId="49" xfId="4" applyFont="1" applyFill="1" applyBorder="1"/>
    <xf numFmtId="165" fontId="34" fillId="3" borderId="49" xfId="6" applyFont="1" applyFill="1" applyBorder="1" applyAlignment="1">
      <alignment vertical="center"/>
    </xf>
    <xf numFmtId="0" fontId="34" fillId="0" borderId="49" xfId="0" applyFont="1" applyBorder="1" applyAlignment="1">
      <alignment wrapText="1"/>
    </xf>
    <xf numFmtId="0" fontId="34" fillId="3" borderId="49" xfId="0" applyFont="1" applyFill="1" applyBorder="1" applyAlignment="1">
      <alignment vertical="center"/>
    </xf>
    <xf numFmtId="165" fontId="34" fillId="3" borderId="49" xfId="6" applyFont="1" applyFill="1" applyBorder="1" applyAlignment="1">
      <alignment horizontal="left" vertical="center"/>
    </xf>
    <xf numFmtId="9" fontId="34" fillId="0" borderId="49" xfId="4" applyFont="1" applyBorder="1" applyAlignment="1">
      <alignment vertical="center" wrapText="1"/>
    </xf>
    <xf numFmtId="9" fontId="35" fillId="11" borderId="49" xfId="4" applyFont="1" applyFill="1" applyBorder="1"/>
    <xf numFmtId="0" fontId="34" fillId="0" borderId="50" xfId="0" applyFont="1" applyBorder="1" applyAlignment="1">
      <alignment vertical="center"/>
    </xf>
    <xf numFmtId="165" fontId="16" fillId="26" borderId="49" xfId="6" applyFont="1" applyFill="1" applyBorder="1" applyAlignment="1">
      <alignment horizontal="center" vertical="center" wrapText="1"/>
    </xf>
    <xf numFmtId="165" fontId="32" fillId="9" borderId="49" xfId="6" applyFont="1" applyFill="1" applyBorder="1" applyAlignment="1">
      <alignment horizontal="center" vertical="center" wrapText="1"/>
    </xf>
    <xf numFmtId="9" fontId="32" fillId="9" borderId="49" xfId="4" applyFont="1" applyFill="1" applyBorder="1" applyAlignment="1">
      <alignment horizontal="right" vertical="center" wrapText="1"/>
    </xf>
    <xf numFmtId="165" fontId="16" fillId="26" borderId="51" xfId="6" applyFont="1" applyFill="1" applyBorder="1" applyAlignment="1">
      <alignment horizontal="center" vertical="center"/>
    </xf>
    <xf numFmtId="0" fontId="0" fillId="0" borderId="0" xfId="0"/>
    <xf numFmtId="0" fontId="2" fillId="8" borderId="54" xfId="0" applyFont="1" applyFill="1" applyBorder="1" applyAlignment="1">
      <alignment horizontal="center" vertical="center" wrapText="1"/>
    </xf>
    <xf numFmtId="0" fontId="2" fillId="6" borderId="55" xfId="0" applyFont="1" applyFill="1" applyBorder="1" applyAlignment="1">
      <alignment vertical="center" wrapText="1"/>
    </xf>
    <xf numFmtId="0" fontId="2" fillId="6" borderId="56" xfId="0" applyFont="1" applyFill="1" applyBorder="1" applyAlignment="1">
      <alignment vertical="center" wrapText="1"/>
    </xf>
    <xf numFmtId="9" fontId="16" fillId="21" borderId="0" xfId="4" applyFont="1" applyFill="1"/>
    <xf numFmtId="165" fontId="0" fillId="3" borderId="37" xfId="3" applyFont="1" applyFill="1" applyBorder="1"/>
    <xf numFmtId="165" fontId="0" fillId="0" borderId="0" xfId="6" applyFont="1"/>
    <xf numFmtId="165" fontId="0" fillId="0" borderId="37" xfId="6" applyFont="1" applyBorder="1"/>
    <xf numFmtId="165" fontId="0" fillId="0" borderId="0" xfId="6" applyFont="1" applyBorder="1"/>
    <xf numFmtId="0" fontId="0" fillId="0" borderId="0" xfId="0" applyFill="1" applyBorder="1"/>
    <xf numFmtId="165" fontId="0" fillId="0" borderId="43" xfId="6" applyFont="1" applyBorder="1"/>
    <xf numFmtId="0" fontId="0" fillId="12" borderId="37" xfId="0" applyFill="1" applyBorder="1"/>
    <xf numFmtId="9" fontId="0" fillId="25" borderId="0" xfId="3" applyNumberFormat="1" applyFont="1" applyFill="1"/>
    <xf numFmtId="9" fontId="0" fillId="0" borderId="0" xfId="3" applyNumberFormat="1" applyFont="1"/>
    <xf numFmtId="9" fontId="19" fillId="20" borderId="27" xfId="4" applyNumberFormat="1" applyFont="1" applyFill="1" applyBorder="1" applyAlignment="1">
      <alignment horizontal="center" vertical="center"/>
    </xf>
    <xf numFmtId="9" fontId="22" fillId="12" borderId="0" xfId="4" applyFont="1" applyFill="1" applyBorder="1" applyAlignment="1">
      <alignment horizontal="center" vertical="center"/>
    </xf>
    <xf numFmtId="9" fontId="22" fillId="12" borderId="0" xfId="4" applyNumberFormat="1" applyFont="1" applyFill="1" applyBorder="1" applyAlignment="1">
      <alignment horizontal="center"/>
    </xf>
    <xf numFmtId="165" fontId="0" fillId="15" borderId="37" xfId="3" applyFont="1" applyFill="1" applyBorder="1"/>
    <xf numFmtId="0" fontId="0" fillId="0" borderId="0" xfId="0" applyAlignment="1">
      <alignment horizontal="left" indent="2"/>
    </xf>
    <xf numFmtId="0" fontId="0" fillId="15" borderId="0" xfId="0" applyFill="1" applyAlignment="1">
      <alignment horizontal="left" indent="2"/>
    </xf>
    <xf numFmtId="0" fontId="0" fillId="15" borderId="0" xfId="0" applyFill="1"/>
    <xf numFmtId="168" fontId="2" fillId="0" borderId="2" xfId="5" applyNumberFormat="1" applyFont="1" applyFill="1" applyBorder="1" applyAlignment="1">
      <alignment horizontal="center"/>
    </xf>
    <xf numFmtId="178" fontId="2" fillId="0" borderId="13" xfId="0" applyNumberFormat="1" applyFont="1" applyFill="1" applyBorder="1"/>
    <xf numFmtId="0" fontId="17" fillId="0" borderId="0" xfId="0" applyFont="1"/>
    <xf numFmtId="0" fontId="17" fillId="19" borderId="58" xfId="0" applyFont="1" applyFill="1" applyBorder="1"/>
    <xf numFmtId="0" fontId="0" fillId="0" borderId="37" xfId="0" applyBorder="1" applyAlignment="1"/>
    <xf numFmtId="0" fontId="0" fillId="0" borderId="37" xfId="0" applyFill="1" applyBorder="1"/>
    <xf numFmtId="0" fontId="0" fillId="0" borderId="0" xfId="0" applyAlignment="1">
      <alignment horizontal="right"/>
    </xf>
    <xf numFmtId="9" fontId="0" fillId="0" borderId="37" xfId="4" applyFont="1" applyBorder="1"/>
    <xf numFmtId="9" fontId="0" fillId="0" borderId="0" xfId="0" applyNumberFormat="1"/>
    <xf numFmtId="0" fontId="0" fillId="15" borderId="0" xfId="0" applyNumberFormat="1" applyFill="1"/>
    <xf numFmtId="167" fontId="2" fillId="0" borderId="59" xfId="0" applyNumberFormat="1" applyFont="1" applyFill="1" applyBorder="1" applyAlignment="1">
      <alignment horizontal="center" vertical="center"/>
    </xf>
    <xf numFmtId="167" fontId="2" fillId="0" borderId="59" xfId="0" applyNumberFormat="1" applyFont="1" applyBorder="1" applyAlignment="1">
      <alignment horizontal="center" vertical="center"/>
    </xf>
    <xf numFmtId="0" fontId="0" fillId="0" borderId="59" xfId="0" applyBorder="1"/>
    <xf numFmtId="0" fontId="0" fillId="0" borderId="59" xfId="0" applyFill="1" applyBorder="1"/>
    <xf numFmtId="0" fontId="0" fillId="11" borderId="37" xfId="0" applyFill="1" applyBorder="1"/>
    <xf numFmtId="167" fontId="2" fillId="0" borderId="37" xfId="0" applyNumberFormat="1" applyFont="1" applyBorder="1" applyAlignment="1">
      <alignment horizontal="left"/>
    </xf>
    <xf numFmtId="167" fontId="2" fillId="0" borderId="37" xfId="0" applyNumberFormat="1" applyFont="1" applyFill="1" applyBorder="1" applyAlignment="1">
      <alignment horizontal="left"/>
    </xf>
    <xf numFmtId="9" fontId="2" fillId="0" borderId="37" xfId="4" applyFont="1" applyFill="1" applyBorder="1" applyAlignment="1">
      <alignment horizontal="right" vertical="center"/>
    </xf>
    <xf numFmtId="0" fontId="17" fillId="15" borderId="37" xfId="0" applyFont="1" applyFill="1" applyBorder="1"/>
    <xf numFmtId="165" fontId="17" fillId="15" borderId="37" xfId="3" applyFont="1" applyFill="1" applyBorder="1"/>
    <xf numFmtId="9" fontId="17" fillId="15" borderId="37" xfId="4" applyFont="1" applyFill="1" applyBorder="1"/>
    <xf numFmtId="0" fontId="0" fillId="29" borderId="37" xfId="0" applyFill="1" applyBorder="1"/>
    <xf numFmtId="0" fontId="0" fillId="25" borderId="37" xfId="0" applyFill="1" applyBorder="1"/>
    <xf numFmtId="0" fontId="0" fillId="5" borderId="37" xfId="0" applyFill="1" applyBorder="1"/>
    <xf numFmtId="0" fontId="0" fillId="0" borderId="37" xfId="0" applyBorder="1" applyAlignment="1">
      <alignment horizontal="left"/>
    </xf>
    <xf numFmtId="0" fontId="0" fillId="30" borderId="37" xfId="0" applyFill="1" applyBorder="1"/>
    <xf numFmtId="165" fontId="0" fillId="30" borderId="37" xfId="0" applyNumberFormat="1" applyFill="1" applyBorder="1"/>
    <xf numFmtId="17" fontId="41" fillId="3" borderId="49" xfId="0" applyNumberFormat="1" applyFont="1" applyFill="1" applyBorder="1" applyAlignment="1">
      <alignment horizontal="center" vertical="center"/>
    </xf>
    <xf numFmtId="0" fontId="17" fillId="12" borderId="0" xfId="0" applyFont="1" applyFill="1"/>
    <xf numFmtId="0" fontId="17" fillId="0" borderId="0" xfId="0" applyFont="1" applyFill="1"/>
    <xf numFmtId="0" fontId="17" fillId="12" borderId="9" xfId="0" applyFont="1" applyFill="1" applyBorder="1"/>
    <xf numFmtId="0" fontId="17" fillId="12" borderId="10" xfId="0" applyFont="1" applyFill="1" applyBorder="1"/>
    <xf numFmtId="0" fontId="17" fillId="12" borderId="11" xfId="0" applyFont="1" applyFill="1" applyBorder="1"/>
    <xf numFmtId="0" fontId="17" fillId="31" borderId="0" xfId="0" applyFont="1" applyFill="1"/>
    <xf numFmtId="0" fontId="17" fillId="31" borderId="9" xfId="0" applyFont="1" applyFill="1" applyBorder="1"/>
    <xf numFmtId="0" fontId="17" fillId="31" borderId="10" xfId="0" applyFont="1" applyFill="1" applyBorder="1"/>
    <xf numFmtId="0" fontId="17" fillId="31" borderId="11" xfId="0" applyFont="1" applyFill="1" applyBorder="1"/>
    <xf numFmtId="0" fontId="17" fillId="32" borderId="0" xfId="0" applyFont="1" applyFill="1"/>
    <xf numFmtId="0" fontId="17" fillId="32" borderId="9" xfId="0" applyFont="1" applyFill="1" applyBorder="1"/>
    <xf numFmtId="0" fontId="17" fillId="32" borderId="10" xfId="0" applyFont="1" applyFill="1" applyBorder="1"/>
    <xf numFmtId="0" fontId="17" fillId="32" borderId="11" xfId="0" applyFont="1" applyFill="1" applyBorder="1"/>
    <xf numFmtId="165" fontId="17" fillId="0" borderId="9" xfId="3" applyFont="1" applyBorder="1"/>
    <xf numFmtId="165" fontId="17" fillId="0" borderId="10" xfId="3" applyFont="1" applyBorder="1"/>
    <xf numFmtId="165" fontId="17" fillId="0" borderId="11" xfId="3" applyFont="1" applyBorder="1"/>
    <xf numFmtId="0" fontId="16" fillId="2" borderId="0" xfId="0" applyFont="1" applyFill="1"/>
    <xf numFmtId="0" fontId="17" fillId="15" borderId="0" xfId="0" applyFont="1" applyFill="1"/>
    <xf numFmtId="0" fontId="17" fillId="15" borderId="9" xfId="0" applyFont="1" applyFill="1" applyBorder="1"/>
    <xf numFmtId="0" fontId="17" fillId="15" borderId="10" xfId="0" applyFont="1" applyFill="1" applyBorder="1"/>
    <xf numFmtId="0" fontId="17" fillId="15" borderId="11" xfId="0" applyFont="1" applyFill="1" applyBorder="1"/>
    <xf numFmtId="165" fontId="0" fillId="15" borderId="0" xfId="3" applyFont="1" applyFill="1"/>
    <xf numFmtId="165" fontId="0" fillId="15" borderId="0" xfId="0" applyNumberFormat="1" applyFill="1"/>
    <xf numFmtId="165" fontId="0" fillId="25" borderId="0" xfId="3" applyFont="1" applyFill="1"/>
    <xf numFmtId="165" fontId="0" fillId="0" borderId="11" xfId="0" applyNumberFormat="1" applyBorder="1"/>
    <xf numFmtId="0" fontId="17" fillId="27" borderId="60" xfId="0" applyFont="1" applyFill="1" applyBorder="1"/>
    <xf numFmtId="3" fontId="0" fillId="27" borderId="0" xfId="0" applyNumberFormat="1" applyFill="1"/>
    <xf numFmtId="0" fontId="18" fillId="7" borderId="62" xfId="0" applyFont="1" applyFill="1" applyBorder="1" applyAlignment="1">
      <alignment horizontal="center" vertical="center" wrapText="1"/>
    </xf>
    <xf numFmtId="0" fontId="17" fillId="27" borderId="9" xfId="0" applyFont="1" applyFill="1" applyBorder="1"/>
    <xf numFmtId="0" fontId="17" fillId="0" borderId="9" xfId="0" applyFont="1" applyFill="1" applyBorder="1"/>
    <xf numFmtId="165" fontId="0" fillId="25" borderId="0" xfId="0" applyNumberFormat="1" applyFill="1"/>
    <xf numFmtId="0" fontId="17" fillId="27" borderId="5" xfId="0" applyFont="1" applyFill="1" applyBorder="1"/>
    <xf numFmtId="3" fontId="0" fillId="0" borderId="0" xfId="0" applyNumberFormat="1"/>
    <xf numFmtId="165" fontId="0" fillId="27" borderId="0" xfId="0" applyNumberFormat="1" applyFill="1"/>
    <xf numFmtId="0" fontId="17" fillId="27" borderId="11" xfId="0" applyFont="1" applyFill="1" applyBorder="1"/>
    <xf numFmtId="165" fontId="0" fillId="0" borderId="0" xfId="3" pivotButton="1" applyFont="1"/>
    <xf numFmtId="0" fontId="17" fillId="0" borderId="0" xfId="3" applyNumberFormat="1" applyFont="1" applyAlignment="1">
      <alignment horizontal="right"/>
    </xf>
    <xf numFmtId="165" fontId="17" fillId="0" borderId="0" xfId="3" applyFont="1" applyAlignment="1">
      <alignment horizontal="right"/>
    </xf>
    <xf numFmtId="0" fontId="17" fillId="27" borderId="8" xfId="0" applyFont="1" applyFill="1" applyBorder="1"/>
    <xf numFmtId="0" fontId="18" fillId="25" borderId="61" xfId="0" applyFont="1" applyFill="1" applyBorder="1" applyAlignment="1">
      <alignment horizontal="center" vertical="center" wrapText="1"/>
    </xf>
    <xf numFmtId="0" fontId="0" fillId="0" borderId="0" xfId="0"/>
    <xf numFmtId="3" fontId="0" fillId="25" borderId="0" xfId="0" applyNumberFormat="1" applyFill="1"/>
    <xf numFmtId="165" fontId="0" fillId="27" borderId="0" xfId="3" applyFont="1" applyFill="1"/>
    <xf numFmtId="165" fontId="0" fillId="0" borderId="10" xfId="0" applyNumberFormat="1" applyBorder="1"/>
    <xf numFmtId="165" fontId="0" fillId="0" borderId="61" xfId="3" applyFont="1" applyBorder="1"/>
    <xf numFmtId="0" fontId="18" fillId="28" borderId="61" xfId="0" applyFont="1" applyFill="1" applyBorder="1" applyAlignment="1">
      <alignment horizontal="center" vertical="center" wrapText="1"/>
    </xf>
    <xf numFmtId="165" fontId="17" fillId="0" borderId="0" xfId="3" applyFont="1"/>
    <xf numFmtId="0" fontId="18" fillId="29" borderId="61" xfId="0" applyFont="1" applyFill="1" applyBorder="1" applyAlignment="1">
      <alignment horizontal="center" vertical="center" wrapText="1"/>
    </xf>
    <xf numFmtId="165" fontId="0" fillId="0" borderId="5" xfId="0" applyNumberFormat="1" applyBorder="1"/>
    <xf numFmtId="0" fontId="0" fillId="0" borderId="61" xfId="0" applyBorder="1"/>
    <xf numFmtId="0" fontId="0" fillId="0" borderId="0" xfId="0"/>
    <xf numFmtId="0" fontId="0" fillId="0" borderId="0" xfId="0" applyAlignment="1">
      <alignment horizontal="left"/>
    </xf>
    <xf numFmtId="0" fontId="0" fillId="0" borderId="0" xfId="0" pivotButton="1"/>
    <xf numFmtId="9" fontId="0" fillId="0" borderId="0" xfId="4" applyFont="1"/>
    <xf numFmtId="0" fontId="0" fillId="0" borderId="37" xfId="0" applyBorder="1"/>
    <xf numFmtId="0" fontId="0" fillId="0" borderId="0" xfId="0" applyAlignment="1">
      <alignment horizontal="right"/>
    </xf>
    <xf numFmtId="0" fontId="0" fillId="27" borderId="0" xfId="0" applyFill="1"/>
    <xf numFmtId="0" fontId="0" fillId="25" borderId="0" xfId="0" applyFill="1"/>
    <xf numFmtId="165" fontId="0" fillId="0" borderId="0" xfId="3" applyFont="1" applyFill="1"/>
    <xf numFmtId="14" fontId="0" fillId="0" borderId="0" xfId="0" applyNumberFormat="1"/>
    <xf numFmtId="9" fontId="34" fillId="11" borderId="49" xfId="4" applyFont="1" applyFill="1" applyBorder="1"/>
    <xf numFmtId="165" fontId="17" fillId="19" borderId="63" xfId="3" applyNumberFormat="1" applyFont="1" applyFill="1" applyBorder="1"/>
    <xf numFmtId="165" fontId="17" fillId="19" borderId="58" xfId="3" applyNumberFormat="1" applyFont="1" applyFill="1" applyBorder="1" applyAlignment="1">
      <alignment horizontal="left"/>
    </xf>
    <xf numFmtId="0" fontId="17" fillId="19" borderId="63" xfId="0" applyFont="1" applyFill="1" applyBorder="1" applyAlignment="1">
      <alignment horizontal="left"/>
    </xf>
    <xf numFmtId="0" fontId="0" fillId="3" borderId="0" xfId="0" applyFill="1"/>
    <xf numFmtId="0" fontId="17" fillId="19" borderId="58" xfId="0" applyFont="1" applyFill="1" applyBorder="1" applyAlignment="1">
      <alignment vertical="center"/>
    </xf>
    <xf numFmtId="165" fontId="0" fillId="3" borderId="0" xfId="3" applyFont="1" applyFill="1" applyAlignment="1"/>
    <xf numFmtId="165" fontId="33" fillId="3" borderId="0" xfId="3" applyFont="1" applyFill="1" applyBorder="1" applyAlignment="1"/>
    <xf numFmtId="165" fontId="17" fillId="19" borderId="63" xfId="3" applyFont="1" applyFill="1" applyBorder="1" applyAlignment="1"/>
    <xf numFmtId="165" fontId="17" fillId="19" borderId="58" xfId="3" applyFont="1" applyFill="1" applyBorder="1" applyAlignment="1">
      <alignment horizontal="center" wrapText="1"/>
    </xf>
    <xf numFmtId="165" fontId="17" fillId="19" borderId="58" xfId="3" applyFont="1" applyFill="1" applyBorder="1" applyAlignment="1">
      <alignment horizontal="center" vertical="center" wrapText="1"/>
    </xf>
    <xf numFmtId="165" fontId="17" fillId="19" borderId="58" xfId="3" applyNumberFormat="1" applyFont="1" applyFill="1" applyBorder="1"/>
    <xf numFmtId="165" fontId="17" fillId="19" borderId="63" xfId="0" applyNumberFormat="1" applyFont="1" applyFill="1" applyBorder="1"/>
    <xf numFmtId="9" fontId="0" fillId="3" borderId="0" xfId="4" applyFont="1" applyFill="1"/>
    <xf numFmtId="165" fontId="17" fillId="19" borderId="58" xfId="3" pivotButton="1" applyNumberFormat="1" applyFont="1" applyFill="1" applyBorder="1"/>
    <xf numFmtId="0" fontId="0" fillId="3" borderId="0" xfId="0" applyNumberFormat="1" applyFill="1"/>
    <xf numFmtId="165" fontId="0" fillId="3" borderId="0" xfId="0" applyNumberFormat="1" applyFill="1"/>
    <xf numFmtId="165" fontId="0" fillId="3" borderId="0" xfId="4" applyNumberFormat="1" applyFont="1" applyFill="1"/>
    <xf numFmtId="0" fontId="0" fillId="15" borderId="37" xfId="0" applyFill="1" applyBorder="1"/>
    <xf numFmtId="165" fontId="17" fillId="19" borderId="58" xfId="3" applyFont="1" applyFill="1" applyBorder="1"/>
    <xf numFmtId="165" fontId="17" fillId="19" borderId="63" xfId="3" applyFont="1" applyFill="1" applyBorder="1"/>
    <xf numFmtId="165" fontId="17" fillId="25" borderId="65" xfId="3" applyFont="1" applyFill="1" applyBorder="1"/>
    <xf numFmtId="165" fontId="17" fillId="25" borderId="0" xfId="3" applyFont="1" applyFill="1"/>
    <xf numFmtId="165" fontId="17" fillId="19" borderId="58" xfId="3" pivotButton="1" applyFont="1" applyFill="1" applyBorder="1"/>
    <xf numFmtId="165" fontId="17" fillId="19" borderId="58" xfId="3" applyFont="1" applyFill="1" applyBorder="1" applyAlignment="1">
      <alignment horizontal="left"/>
    </xf>
    <xf numFmtId="165" fontId="17" fillId="33" borderId="0" xfId="3" applyNumberFormat="1" applyFont="1" applyFill="1" applyBorder="1" applyAlignment="1">
      <alignment horizontal="left"/>
    </xf>
    <xf numFmtId="178" fontId="2" fillId="0" borderId="13" xfId="2" applyNumberFormat="1" applyFont="1" applyFill="1" applyBorder="1" applyAlignment="1">
      <alignment horizontal="center" vertical="center"/>
    </xf>
    <xf numFmtId="9" fontId="34" fillId="3" borderId="49" xfId="4" applyFont="1" applyFill="1" applyBorder="1" applyAlignment="1">
      <alignment vertical="center"/>
    </xf>
    <xf numFmtId="9" fontId="34" fillId="3" borderId="50" xfId="4" applyFont="1" applyFill="1" applyBorder="1" applyAlignment="1">
      <alignment vertical="center"/>
    </xf>
    <xf numFmtId="9" fontId="34" fillId="11" borderId="50" xfId="4" applyFont="1" applyFill="1" applyBorder="1"/>
    <xf numFmtId="0" fontId="16" fillId="34" borderId="37" xfId="0" applyFont="1" applyFill="1" applyBorder="1" applyAlignment="1">
      <alignment horizontal="center"/>
    </xf>
    <xf numFmtId="0" fontId="16" fillId="34" borderId="37" xfId="0" applyFont="1" applyFill="1" applyBorder="1" applyAlignment="1">
      <alignment horizontal="center" vertical="center"/>
    </xf>
    <xf numFmtId="0" fontId="0" fillId="14" borderId="37" xfId="0" applyFont="1" applyFill="1" applyBorder="1" applyAlignment="1">
      <alignment horizontal="center" wrapText="1"/>
    </xf>
    <xf numFmtId="0" fontId="0" fillId="14" borderId="37" xfId="0" applyFont="1" applyFill="1" applyBorder="1" applyAlignment="1">
      <alignment horizontal="center" vertical="center"/>
    </xf>
    <xf numFmtId="0" fontId="0" fillId="14" borderId="37" xfId="0" applyFont="1" applyFill="1" applyBorder="1" applyAlignment="1">
      <alignment horizontal="center" vertical="center" wrapText="1"/>
    </xf>
    <xf numFmtId="0" fontId="0" fillId="14" borderId="37" xfId="0" applyFont="1" applyFill="1" applyBorder="1" applyAlignment="1">
      <alignment horizontal="center"/>
    </xf>
    <xf numFmtId="0" fontId="0" fillId="14" borderId="61" xfId="0" applyFont="1" applyFill="1" applyBorder="1" applyAlignment="1">
      <alignment horizontal="center" vertical="center" wrapText="1"/>
    </xf>
    <xf numFmtId="0" fontId="0" fillId="14" borderId="61" xfId="0" applyFont="1" applyFill="1" applyBorder="1" applyAlignment="1">
      <alignment horizontal="center" vertical="center"/>
    </xf>
    <xf numFmtId="0" fontId="42" fillId="0" borderId="0" xfId="0" applyFont="1"/>
    <xf numFmtId="0" fontId="0" fillId="31" borderId="37" xfId="0" applyFont="1" applyFill="1" applyBorder="1" applyAlignment="1">
      <alignment horizontal="center" vertical="center" wrapText="1"/>
    </xf>
    <xf numFmtId="0" fontId="0" fillId="31" borderId="37" xfId="0" applyFont="1" applyFill="1" applyBorder="1" applyAlignment="1">
      <alignment horizontal="center" vertical="center"/>
    </xf>
    <xf numFmtId="0" fontId="0" fillId="31" borderId="54" xfId="0" applyFont="1" applyFill="1" applyBorder="1" applyAlignment="1">
      <alignment horizontal="center" vertical="center" wrapText="1"/>
    </xf>
    <xf numFmtId="0" fontId="0" fillId="31" borderId="54" xfId="0" applyFont="1" applyFill="1" applyBorder="1" applyAlignment="1">
      <alignment horizontal="center" vertical="center"/>
    </xf>
    <xf numFmtId="0" fontId="0" fillId="35" borderId="37" xfId="0" applyFont="1" applyFill="1" applyBorder="1" applyAlignment="1">
      <alignment horizontal="center" vertical="center"/>
    </xf>
    <xf numFmtId="0" fontId="0" fillId="36" borderId="37" xfId="0" applyFont="1" applyFill="1" applyBorder="1" applyAlignment="1">
      <alignment horizontal="center" vertical="center" wrapText="1"/>
    </xf>
    <xf numFmtId="0" fontId="0" fillId="36" borderId="37" xfId="0" applyFont="1" applyFill="1" applyBorder="1" applyAlignment="1">
      <alignment horizontal="center"/>
    </xf>
    <xf numFmtId="0" fontId="0" fillId="36" borderId="37" xfId="0" applyFont="1" applyFill="1" applyBorder="1" applyAlignment="1">
      <alignment horizontal="center" vertical="center"/>
    </xf>
    <xf numFmtId="0" fontId="0" fillId="35" borderId="37" xfId="0" applyFont="1" applyFill="1" applyBorder="1" applyAlignment="1">
      <alignment horizontal="center" vertical="center" wrapText="1"/>
    </xf>
    <xf numFmtId="0" fontId="33" fillId="0" borderId="0" xfId="0" applyFont="1"/>
    <xf numFmtId="0" fontId="0" fillId="37" borderId="61" xfId="0" applyFont="1" applyFill="1" applyBorder="1" applyAlignment="1">
      <alignment horizontal="center" vertical="center" wrapText="1"/>
    </xf>
    <xf numFmtId="0" fontId="0" fillId="37" borderId="37" xfId="0" applyFont="1" applyFill="1" applyBorder="1" applyAlignment="1">
      <alignment horizontal="center"/>
    </xf>
    <xf numFmtId="0" fontId="0" fillId="37" borderId="37" xfId="0" applyFont="1" applyFill="1" applyBorder="1" applyAlignment="1">
      <alignment horizontal="center" vertical="center"/>
    </xf>
    <xf numFmtId="0" fontId="0" fillId="37" borderId="37" xfId="0" applyFont="1" applyFill="1" applyBorder="1" applyAlignment="1">
      <alignment horizontal="center" vertical="center" wrapText="1"/>
    </xf>
    <xf numFmtId="0" fontId="35" fillId="0" borderId="0" xfId="0" applyFont="1"/>
    <xf numFmtId="0" fontId="0" fillId="31" borderId="61" xfId="0" applyFont="1" applyFill="1" applyBorder="1" applyAlignment="1">
      <alignment horizontal="center" vertical="center" wrapText="1"/>
    </xf>
    <xf numFmtId="0" fontId="43" fillId="35" borderId="43" xfId="0" applyFont="1" applyFill="1" applyBorder="1" applyAlignment="1">
      <alignment horizontal="center"/>
    </xf>
    <xf numFmtId="0" fontId="43" fillId="35" borderId="44" xfId="0" applyFont="1" applyFill="1" applyBorder="1" applyAlignment="1">
      <alignment horizontal="center"/>
    </xf>
    <xf numFmtId="0" fontId="43" fillId="35" borderId="37" xfId="0" applyFont="1" applyFill="1" applyBorder="1" applyAlignment="1">
      <alignment horizontal="center" vertical="center"/>
    </xf>
    <xf numFmtId="0" fontId="0" fillId="37" borderId="61" xfId="0" applyFont="1" applyFill="1" applyBorder="1" applyAlignment="1">
      <alignment horizontal="center" vertical="center"/>
    </xf>
    <xf numFmtId="0" fontId="0" fillId="31" borderId="37" xfId="0" applyFont="1" applyFill="1" applyBorder="1" applyAlignment="1">
      <alignment vertical="center" wrapText="1"/>
    </xf>
    <xf numFmtId="165" fontId="17" fillId="33" borderId="58" xfId="3" applyFont="1" applyFill="1" applyBorder="1" applyAlignment="1">
      <alignment horizontal="left"/>
    </xf>
    <xf numFmtId="0" fontId="0" fillId="0" borderId="37" xfId="0" applyBorder="1" applyAlignment="1">
      <alignment horizontal="right"/>
    </xf>
    <xf numFmtId="165" fontId="0" fillId="0" borderId="37" xfId="3" applyFont="1" applyBorder="1" applyAlignment="1">
      <alignment horizontal="right"/>
    </xf>
    <xf numFmtId="165" fontId="0" fillId="0" borderId="0" xfId="0" applyNumberFormat="1" applyAlignment="1"/>
    <xf numFmtId="0" fontId="0" fillId="25" borderId="37" xfId="0" applyFill="1" applyBorder="1" applyAlignment="1">
      <alignment horizontal="left" indent="1"/>
    </xf>
    <xf numFmtId="0" fontId="0" fillId="0" borderId="37" xfId="0" applyBorder="1" applyAlignment="1">
      <alignment horizontal="left" indent="2"/>
    </xf>
    <xf numFmtId="0" fontId="17" fillId="19" borderId="37" xfId="0" applyFont="1" applyFill="1" applyBorder="1" applyAlignment="1">
      <alignment horizontal="left"/>
    </xf>
    <xf numFmtId="0" fontId="0" fillId="0" borderId="37" xfId="0" applyFill="1" applyBorder="1" applyAlignment="1">
      <alignment horizontal="center"/>
    </xf>
    <xf numFmtId="0" fontId="0" fillId="9" borderId="52" xfId="0" applyFill="1" applyBorder="1" applyAlignment="1">
      <alignment horizontal="center"/>
    </xf>
    <xf numFmtId="0" fontId="0" fillId="25" borderId="37" xfId="0" applyFill="1" applyBorder="1" applyAlignment="1">
      <alignment horizontal="center"/>
    </xf>
    <xf numFmtId="0" fontId="32" fillId="25" borderId="37" xfId="0" applyFont="1" applyFill="1" applyBorder="1" applyAlignment="1">
      <alignment horizontal="center"/>
    </xf>
    <xf numFmtId="0" fontId="34" fillId="3" borderId="49" xfId="0" applyFont="1" applyFill="1" applyBorder="1" applyAlignment="1">
      <alignment horizontal="left" vertical="center" wrapText="1"/>
    </xf>
    <xf numFmtId="0" fontId="32" fillId="3" borderId="49" xfId="0" applyFont="1" applyFill="1" applyBorder="1" applyAlignment="1">
      <alignment horizontal="left" vertical="center" wrapText="1"/>
    </xf>
    <xf numFmtId="0" fontId="34" fillId="3" borderId="49" xfId="0" applyFont="1" applyFill="1" applyBorder="1" applyAlignment="1">
      <alignment horizontal="left" vertical="center"/>
    </xf>
    <xf numFmtId="0" fontId="0" fillId="9" borderId="53" xfId="0" applyFill="1" applyBorder="1" applyAlignment="1">
      <alignment horizontal="center"/>
    </xf>
    <xf numFmtId="0" fontId="17" fillId="27" borderId="9" xfId="0" applyFont="1" applyFill="1" applyBorder="1" applyAlignment="1">
      <alignment horizontal="center"/>
    </xf>
    <xf numFmtId="0" fontId="17" fillId="27" borderId="10" xfId="0" applyFont="1" applyFill="1" applyBorder="1" applyAlignment="1">
      <alignment horizontal="center"/>
    </xf>
    <xf numFmtId="0" fontId="17" fillId="27" borderId="11" xfId="0" applyFont="1" applyFill="1" applyBorder="1" applyAlignment="1">
      <alignment horizontal="center"/>
    </xf>
    <xf numFmtId="165" fontId="17" fillId="12" borderId="9" xfId="3" applyFont="1" applyFill="1" applyBorder="1" applyAlignment="1">
      <alignment horizontal="center"/>
    </xf>
    <xf numFmtId="165" fontId="17" fillId="12" borderId="10" xfId="3" applyFont="1" applyFill="1" applyBorder="1" applyAlignment="1">
      <alignment horizontal="center"/>
    </xf>
    <xf numFmtId="165" fontId="17" fillId="12" borderId="11" xfId="3" applyFont="1" applyFill="1" applyBorder="1" applyAlignment="1">
      <alignment horizontal="center"/>
    </xf>
    <xf numFmtId="165" fontId="17" fillId="31" borderId="9" xfId="3" applyFont="1" applyFill="1" applyBorder="1" applyAlignment="1">
      <alignment horizontal="center"/>
    </xf>
    <xf numFmtId="165" fontId="17" fillId="31" borderId="10" xfId="3" applyFont="1" applyFill="1" applyBorder="1" applyAlignment="1">
      <alignment horizontal="center"/>
    </xf>
    <xf numFmtId="165" fontId="17" fillId="31" borderId="11" xfId="3" applyFont="1" applyFill="1" applyBorder="1" applyAlignment="1">
      <alignment horizontal="center"/>
    </xf>
    <xf numFmtId="165" fontId="17" fillId="32" borderId="9" xfId="3" applyFont="1" applyFill="1" applyBorder="1" applyAlignment="1">
      <alignment horizontal="center"/>
    </xf>
    <xf numFmtId="165" fontId="17" fillId="32" borderId="10" xfId="3" applyFont="1" applyFill="1" applyBorder="1" applyAlignment="1">
      <alignment horizontal="center"/>
    </xf>
    <xf numFmtId="165" fontId="17" fillId="32" borderId="11" xfId="3" applyFont="1" applyFill="1" applyBorder="1" applyAlignment="1">
      <alignment horizontal="center"/>
    </xf>
    <xf numFmtId="165" fontId="17" fillId="0" borderId="9" xfId="3" applyFont="1" applyBorder="1" applyAlignment="1">
      <alignment horizontal="center"/>
    </xf>
    <xf numFmtId="165" fontId="17" fillId="0" borderId="10" xfId="3" applyFont="1" applyBorder="1" applyAlignment="1">
      <alignment horizontal="center"/>
    </xf>
    <xf numFmtId="165" fontId="17" fillId="0" borderId="11" xfId="3" applyFont="1" applyBorder="1" applyAlignment="1">
      <alignment horizontal="center"/>
    </xf>
    <xf numFmtId="0" fontId="17" fillId="15" borderId="9" xfId="0" applyFont="1" applyFill="1" applyBorder="1" applyAlignment="1">
      <alignment horizontal="center"/>
    </xf>
    <xf numFmtId="0" fontId="17" fillId="15" borderId="10" xfId="0" applyFont="1" applyFill="1" applyBorder="1" applyAlignment="1">
      <alignment horizontal="center"/>
    </xf>
    <xf numFmtId="0" fontId="17" fillId="15" borderId="11" xfId="0" applyFont="1" applyFill="1" applyBorder="1" applyAlignment="1">
      <alignment horizontal="center"/>
    </xf>
    <xf numFmtId="0" fontId="17" fillId="0" borderId="0" xfId="0" applyFont="1" applyAlignment="1">
      <alignment horizontal="center" vertical="center" wrapText="1"/>
    </xf>
    <xf numFmtId="0" fontId="17" fillId="0" borderId="0" xfId="0" applyFont="1" applyAlignment="1">
      <alignment horizontal="center" vertical="center"/>
    </xf>
    <xf numFmtId="165" fontId="17" fillId="19" borderId="58" xfId="3" applyNumberFormat="1" applyFont="1" applyFill="1" applyBorder="1" applyAlignment="1">
      <alignment horizontal="center"/>
    </xf>
    <xf numFmtId="165" fontId="17" fillId="19" borderId="58" xfId="3" applyFont="1" applyFill="1" applyBorder="1" applyAlignment="1">
      <alignment horizontal="center"/>
    </xf>
    <xf numFmtId="0" fontId="0" fillId="36" borderId="62" xfId="0" applyFont="1" applyFill="1" applyBorder="1" applyAlignment="1">
      <alignment horizontal="center" vertical="center" wrapText="1"/>
    </xf>
    <xf numFmtId="0" fontId="0" fillId="36" borderId="66" xfId="0" applyFont="1" applyFill="1" applyBorder="1" applyAlignment="1">
      <alignment horizontal="center" vertical="center" wrapText="1"/>
    </xf>
    <xf numFmtId="0" fontId="0" fillId="36" borderId="22" xfId="0" applyFont="1" applyFill="1" applyBorder="1" applyAlignment="1">
      <alignment horizontal="center" vertical="center" wrapText="1"/>
    </xf>
    <xf numFmtId="0" fontId="0" fillId="37" borderId="61" xfId="0" applyFont="1" applyFill="1" applyBorder="1" applyAlignment="1">
      <alignment horizontal="center" vertical="center" wrapText="1"/>
    </xf>
    <xf numFmtId="0" fontId="0" fillId="37" borderId="67" xfId="0" applyFont="1" applyFill="1" applyBorder="1" applyAlignment="1">
      <alignment horizontal="center" vertical="center" wrapText="1"/>
    </xf>
    <xf numFmtId="0" fontId="0" fillId="37" borderId="54" xfId="0" applyFont="1" applyFill="1" applyBorder="1" applyAlignment="1">
      <alignment horizontal="center" vertical="center" wrapText="1"/>
    </xf>
    <xf numFmtId="0" fontId="0" fillId="14" borderId="62" xfId="0" applyFont="1" applyFill="1" applyBorder="1" applyAlignment="1">
      <alignment horizontal="center" vertical="center" wrapText="1"/>
    </xf>
    <xf numFmtId="0" fontId="0" fillId="14" borderId="66" xfId="0" applyFont="1" applyFill="1" applyBorder="1" applyAlignment="1">
      <alignment horizontal="center" vertical="center" wrapText="1"/>
    </xf>
    <xf numFmtId="0" fontId="0" fillId="14" borderId="22" xfId="0" applyFont="1" applyFill="1" applyBorder="1" applyAlignment="1">
      <alignment horizontal="center" vertical="center" wrapText="1"/>
    </xf>
    <xf numFmtId="0" fontId="0" fillId="31" borderId="61" xfId="0" applyFont="1" applyFill="1" applyBorder="1" applyAlignment="1">
      <alignment horizontal="center" vertical="center" wrapText="1"/>
    </xf>
    <xf numFmtId="0" fontId="0" fillId="31" borderId="54" xfId="0" applyFont="1" applyFill="1" applyBorder="1" applyAlignment="1">
      <alignment horizontal="center" vertical="center" wrapText="1"/>
    </xf>
    <xf numFmtId="0" fontId="0" fillId="31" borderId="61" xfId="0" applyFont="1" applyFill="1" applyBorder="1" applyAlignment="1">
      <alignment horizontal="center" vertical="center"/>
    </xf>
    <xf numFmtId="0" fontId="0" fillId="31" borderId="54" xfId="0" applyFont="1" applyFill="1" applyBorder="1" applyAlignment="1">
      <alignment horizontal="center" vertical="center"/>
    </xf>
    <xf numFmtId="0" fontId="0" fillId="35" borderId="43" xfId="0" applyFont="1" applyFill="1" applyBorder="1" applyAlignment="1">
      <alignment horizontal="center" vertical="center" wrapText="1"/>
    </xf>
    <xf numFmtId="0" fontId="0" fillId="35" borderId="44" xfId="0" applyFont="1" applyFill="1" applyBorder="1" applyAlignment="1">
      <alignment horizontal="center" vertical="center" wrapText="1"/>
    </xf>
    <xf numFmtId="0" fontId="0" fillId="14" borderId="61" xfId="0" applyFont="1" applyFill="1" applyBorder="1" applyAlignment="1">
      <alignment horizontal="center" vertical="center"/>
    </xf>
    <xf numFmtId="0" fontId="0" fillId="14" borderId="54" xfId="0" applyFont="1" applyFill="1" applyBorder="1" applyAlignment="1">
      <alignment horizontal="center" vertical="center"/>
    </xf>
    <xf numFmtId="0" fontId="0" fillId="31" borderId="37" xfId="0" applyFont="1" applyFill="1" applyBorder="1" applyAlignment="1">
      <alignment horizontal="center" vertical="center" wrapText="1"/>
    </xf>
    <xf numFmtId="0" fontId="11" fillId="9" borderId="17" xfId="0" applyFont="1" applyFill="1" applyBorder="1" applyAlignment="1">
      <alignment horizontal="center"/>
    </xf>
    <xf numFmtId="0" fontId="11" fillId="9" borderId="18" xfId="0" applyFont="1" applyFill="1" applyBorder="1" applyAlignment="1">
      <alignment horizontal="center"/>
    </xf>
    <xf numFmtId="0" fontId="11" fillId="9" borderId="19" xfId="0" applyFont="1" applyFill="1" applyBorder="1" applyAlignment="1">
      <alignment horizontal="center"/>
    </xf>
    <xf numFmtId="0" fontId="4" fillId="14" borderId="17" xfId="0" applyFont="1" applyFill="1" applyBorder="1" applyAlignment="1">
      <alignment horizontal="center"/>
    </xf>
    <xf numFmtId="0" fontId="4" fillId="14" borderId="18" xfId="0" applyFont="1" applyFill="1" applyBorder="1" applyAlignment="1">
      <alignment horizontal="center"/>
    </xf>
    <xf numFmtId="0" fontId="4" fillId="14" borderId="19" xfId="0" applyFont="1" applyFill="1" applyBorder="1" applyAlignment="1">
      <alignment horizontal="center"/>
    </xf>
    <xf numFmtId="0" fontId="2" fillId="17" borderId="0" xfId="0" applyFont="1" applyFill="1" applyAlignment="1">
      <alignment horizontal="center"/>
    </xf>
    <xf numFmtId="3" fontId="2" fillId="15" borderId="17" xfId="0" applyNumberFormat="1" applyFont="1" applyFill="1" applyBorder="1" applyAlignment="1">
      <alignment horizontal="center" vertical="center"/>
    </xf>
    <xf numFmtId="3" fontId="2" fillId="15" borderId="18" xfId="0" applyNumberFormat="1" applyFont="1" applyFill="1" applyBorder="1" applyAlignment="1">
      <alignment horizontal="center" vertical="center"/>
    </xf>
    <xf numFmtId="3" fontId="2" fillId="15" borderId="19" xfId="0" applyNumberFormat="1" applyFont="1" applyFill="1" applyBorder="1" applyAlignment="1">
      <alignment horizontal="center" vertical="center"/>
    </xf>
    <xf numFmtId="0" fontId="11" fillId="12" borderId="17" xfId="0" applyFont="1" applyFill="1" applyBorder="1" applyAlignment="1">
      <alignment horizontal="center"/>
    </xf>
    <xf numFmtId="0" fontId="11" fillId="12" borderId="18" xfId="0" applyFont="1" applyFill="1" applyBorder="1" applyAlignment="1">
      <alignment horizontal="center"/>
    </xf>
    <xf numFmtId="0" fontId="11" fillId="12" borderId="19" xfId="0" applyFont="1" applyFill="1" applyBorder="1" applyAlignment="1">
      <alignment horizontal="center"/>
    </xf>
    <xf numFmtId="0" fontId="9" fillId="9" borderId="17" xfId="0" applyFont="1" applyFill="1" applyBorder="1" applyAlignment="1">
      <alignment horizontal="center" vertical="center"/>
    </xf>
    <xf numFmtId="0" fontId="9" fillId="9" borderId="18" xfId="0" applyFont="1" applyFill="1" applyBorder="1" applyAlignment="1">
      <alignment horizontal="center" vertical="center"/>
    </xf>
    <xf numFmtId="0" fontId="9" fillId="9" borderId="19" xfId="0" applyFont="1" applyFill="1" applyBorder="1" applyAlignment="1">
      <alignment horizontal="center" vertical="center"/>
    </xf>
    <xf numFmtId="0" fontId="9" fillId="9" borderId="6" xfId="0" applyFont="1" applyFill="1" applyBorder="1" applyAlignment="1">
      <alignment horizontal="center" vertical="center"/>
    </xf>
    <xf numFmtId="0" fontId="9" fillId="9" borderId="7" xfId="0" applyFont="1" applyFill="1" applyBorder="1" applyAlignment="1">
      <alignment horizontal="center" vertical="center"/>
    </xf>
    <xf numFmtId="0" fontId="9" fillId="9" borderId="8" xfId="0" applyFont="1" applyFill="1" applyBorder="1" applyAlignment="1">
      <alignment horizontal="center" vertical="center"/>
    </xf>
    <xf numFmtId="0" fontId="2" fillId="4" borderId="17" xfId="0" applyFont="1" applyFill="1" applyBorder="1" applyAlignment="1">
      <alignment horizontal="center" vertical="center"/>
    </xf>
    <xf numFmtId="0" fontId="2" fillId="4" borderId="18" xfId="0" applyFont="1" applyFill="1" applyBorder="1" applyAlignment="1">
      <alignment horizontal="center" vertical="center"/>
    </xf>
    <xf numFmtId="0" fontId="2" fillId="4" borderId="19" xfId="0" applyFont="1" applyFill="1" applyBorder="1" applyAlignment="1">
      <alignment horizontal="center" vertical="center"/>
    </xf>
    <xf numFmtId="0" fontId="4" fillId="7" borderId="17" xfId="0" applyFont="1" applyFill="1" applyBorder="1" applyAlignment="1">
      <alignment horizontal="center"/>
    </xf>
    <xf numFmtId="0" fontId="4" fillId="7" borderId="18" xfId="0" applyFont="1" applyFill="1" applyBorder="1" applyAlignment="1">
      <alignment horizontal="center"/>
    </xf>
    <xf numFmtId="0" fontId="4" fillId="7" borderId="19" xfId="0" applyFont="1" applyFill="1" applyBorder="1" applyAlignment="1">
      <alignment horizontal="center"/>
    </xf>
    <xf numFmtId="0" fontId="4" fillId="13" borderId="17" xfId="0" applyFont="1" applyFill="1" applyBorder="1" applyAlignment="1">
      <alignment horizontal="center"/>
    </xf>
    <xf numFmtId="0" fontId="4" fillId="13" borderId="18" xfId="0" applyFont="1" applyFill="1" applyBorder="1" applyAlignment="1">
      <alignment horizontal="center"/>
    </xf>
    <xf numFmtId="0" fontId="4" fillId="13" borderId="19" xfId="0" applyFont="1" applyFill="1" applyBorder="1" applyAlignment="1">
      <alignment horizontal="center"/>
    </xf>
    <xf numFmtId="0" fontId="9" fillId="4" borderId="17" xfId="0" applyFont="1" applyFill="1" applyBorder="1" applyAlignment="1">
      <alignment horizontal="center" vertical="center"/>
    </xf>
    <xf numFmtId="0" fontId="9" fillId="4" borderId="18" xfId="0" applyFont="1" applyFill="1" applyBorder="1" applyAlignment="1">
      <alignment horizontal="center" vertical="center"/>
    </xf>
    <xf numFmtId="0" fontId="9" fillId="4" borderId="19" xfId="0" applyFont="1" applyFill="1" applyBorder="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0" fontId="9" fillId="4" borderId="8" xfId="0" applyFont="1" applyFill="1" applyBorder="1" applyAlignment="1">
      <alignment horizontal="center" vertical="center"/>
    </xf>
    <xf numFmtId="0" fontId="4" fillId="7" borderId="17"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19"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7" xfId="0" applyFont="1" applyFill="1" applyBorder="1" applyAlignment="1">
      <alignment horizontal="center" vertical="center"/>
    </xf>
    <xf numFmtId="0" fontId="4" fillId="7" borderId="8" xfId="0" applyFont="1" applyFill="1" applyBorder="1" applyAlignment="1">
      <alignment horizontal="center" vertical="center"/>
    </xf>
    <xf numFmtId="168" fontId="2" fillId="11" borderId="9" xfId="5" applyNumberFormat="1" applyFont="1" applyFill="1" applyBorder="1" applyAlignment="1">
      <alignment horizontal="center" vertical="center"/>
    </xf>
    <xf numFmtId="168" fontId="2" fillId="11" borderId="11" xfId="5" applyNumberFormat="1" applyFont="1" applyFill="1" applyBorder="1" applyAlignment="1">
      <alignment horizontal="center" vertical="center"/>
    </xf>
    <xf numFmtId="165" fontId="19" fillId="20" borderId="28" xfId="3" applyFont="1" applyFill="1" applyBorder="1" applyAlignment="1">
      <alignment horizontal="center" vertical="center"/>
    </xf>
    <xf numFmtId="165" fontId="19" fillId="20" borderId="29" xfId="3" applyFont="1" applyFill="1" applyBorder="1" applyAlignment="1">
      <alignment horizontal="center" vertical="center"/>
    </xf>
    <xf numFmtId="165" fontId="19" fillId="20" borderId="30" xfId="3" applyFont="1" applyFill="1" applyBorder="1" applyAlignment="1">
      <alignment horizontal="center" vertical="center"/>
    </xf>
    <xf numFmtId="0" fontId="19" fillId="20" borderId="31" xfId="0" applyFont="1" applyFill="1" applyBorder="1" applyAlignment="1">
      <alignment horizontal="center" vertical="center"/>
    </xf>
    <xf numFmtId="0" fontId="19" fillId="20" borderId="57" xfId="0" applyFont="1" applyFill="1" applyBorder="1" applyAlignment="1">
      <alignment horizontal="center" vertical="center"/>
    </xf>
    <xf numFmtId="0" fontId="17" fillId="0" borderId="43" xfId="0" applyFont="1" applyBorder="1" applyAlignment="1">
      <alignment horizontal="center" wrapText="1"/>
    </xf>
    <xf numFmtId="0" fontId="17" fillId="0" borderId="35" xfId="0" applyFont="1" applyBorder="1" applyAlignment="1">
      <alignment horizontal="center" wrapText="1"/>
    </xf>
    <xf numFmtId="0" fontId="17" fillId="0" borderId="44" xfId="0" applyFont="1" applyBorder="1" applyAlignment="1">
      <alignment horizontal="center" wrapText="1"/>
    </xf>
    <xf numFmtId="0" fontId="19" fillId="20" borderId="25" xfId="0" applyFont="1" applyFill="1" applyBorder="1" applyAlignment="1">
      <alignment horizontal="center" vertical="center"/>
    </xf>
    <xf numFmtId="0" fontId="19" fillId="20" borderId="38" xfId="0" applyFont="1" applyFill="1" applyBorder="1" applyAlignment="1">
      <alignment horizontal="center" vertical="center"/>
    </xf>
    <xf numFmtId="0" fontId="19" fillId="20" borderId="27" xfId="0" applyFont="1" applyFill="1" applyBorder="1" applyAlignment="1">
      <alignment horizontal="center" vertical="center"/>
    </xf>
    <xf numFmtId="0" fontId="19" fillId="20" borderId="34" xfId="0" applyFont="1" applyFill="1" applyBorder="1" applyAlignment="1">
      <alignment horizontal="center" vertical="center"/>
    </xf>
    <xf numFmtId="165" fontId="19" fillId="20" borderId="27" xfId="3" applyFont="1" applyFill="1" applyBorder="1" applyAlignment="1">
      <alignment horizontal="center" vertical="center" wrapText="1"/>
    </xf>
    <xf numFmtId="165" fontId="19" fillId="20" borderId="39" xfId="3" applyFont="1" applyFill="1" applyBorder="1" applyAlignment="1">
      <alignment horizontal="center" vertical="center" wrapText="1"/>
    </xf>
    <xf numFmtId="165" fontId="19" fillId="20" borderId="25" xfId="3" applyFont="1" applyFill="1" applyBorder="1" applyAlignment="1">
      <alignment horizontal="center" vertical="center" wrapText="1"/>
    </xf>
    <xf numFmtId="165" fontId="19" fillId="20" borderId="38" xfId="3" applyFont="1" applyFill="1" applyBorder="1" applyAlignment="1">
      <alignment horizontal="center" vertical="center" wrapText="1"/>
    </xf>
    <xf numFmtId="0" fontId="19" fillId="20" borderId="28" xfId="0" applyFont="1" applyFill="1" applyBorder="1" applyAlignment="1">
      <alignment horizontal="center" vertical="center"/>
    </xf>
    <xf numFmtId="0" fontId="19" fillId="20" borderId="29" xfId="0" applyFont="1" applyFill="1" applyBorder="1" applyAlignment="1">
      <alignment horizontal="center" vertical="center"/>
    </xf>
    <xf numFmtId="0" fontId="19" fillId="20" borderId="30" xfId="0" applyFont="1" applyFill="1" applyBorder="1" applyAlignment="1">
      <alignment horizontal="center" vertical="center"/>
    </xf>
    <xf numFmtId="0" fontId="19" fillId="20" borderId="64" xfId="0" applyFont="1" applyFill="1" applyBorder="1" applyAlignment="1">
      <alignment horizontal="center" vertical="center"/>
    </xf>
    <xf numFmtId="165" fontId="19" fillId="20" borderId="34" xfId="3" applyFont="1" applyFill="1" applyBorder="1" applyAlignment="1">
      <alignment horizontal="center" vertical="center" wrapText="1"/>
    </xf>
    <xf numFmtId="0" fontId="19" fillId="20" borderId="26" xfId="0" applyFont="1" applyFill="1" applyBorder="1" applyAlignment="1">
      <alignment horizontal="center" vertical="center"/>
    </xf>
    <xf numFmtId="0" fontId="19" fillId="20" borderId="32" xfId="0" applyFont="1" applyFill="1" applyBorder="1" applyAlignment="1">
      <alignment horizontal="center" vertical="center"/>
    </xf>
    <xf numFmtId="165" fontId="19" fillId="20" borderId="33" xfId="3" applyFont="1" applyFill="1" applyBorder="1" applyAlignment="1">
      <alignment horizontal="center" vertical="center"/>
    </xf>
  </cellXfs>
  <cellStyles count="66">
    <cellStyle name="A3 297 x 420 mm" xfId="30"/>
    <cellStyle name="Estilo 1" xfId="35"/>
    <cellStyle name="Hipervínculo 2" xfId="26"/>
    <cellStyle name="Hyperlink" xfId="21"/>
    <cellStyle name="Millares" xfId="2" builtinId="3"/>
    <cellStyle name="Millares [0]" xfId="3" builtinId="6"/>
    <cellStyle name="Millares [0] 2" xfId="6"/>
    <cellStyle name="Millares [0] 2 2" xfId="41"/>
    <cellStyle name="Millares [0] 2 2 2" xfId="63"/>
    <cellStyle name="Millares [0] 2 3" xfId="55"/>
    <cellStyle name="Millares [0] 3" xfId="8"/>
    <cellStyle name="Millares [0] 3 2" xfId="57"/>
    <cellStyle name="Millares [0] 4" xfId="7"/>
    <cellStyle name="Millares [0] 4 2" xfId="51"/>
    <cellStyle name="Millares [0] 4 2 2" xfId="65"/>
    <cellStyle name="Millares [0] 4 3" xfId="56"/>
    <cellStyle name="Millares [0] 5" xfId="37"/>
    <cellStyle name="Millares [0] 5 2" xfId="61"/>
    <cellStyle name="Millares [0] 6" xfId="53"/>
    <cellStyle name="Millares 10" xfId="47"/>
    <cellStyle name="Millares 11" xfId="48"/>
    <cellStyle name="Millares 12" xfId="49"/>
    <cellStyle name="Millares 13" xfId="5"/>
    <cellStyle name="Millares 14" xfId="50"/>
    <cellStyle name="Millares 15" xfId="38"/>
    <cellStyle name="Millares 15 2" xfId="62"/>
    <cellStyle name="Millares 16" xfId="52"/>
    <cellStyle name="Millares 17" xfId="54"/>
    <cellStyle name="Millares 18" xfId="59"/>
    <cellStyle name="Millares 19" xfId="64"/>
    <cellStyle name="Millares 2" xfId="9"/>
    <cellStyle name="Millares 3" xfId="42"/>
    <cellStyle name="Millares 4" xfId="43"/>
    <cellStyle name="Millares 5" xfId="39"/>
    <cellStyle name="Millares 6" xfId="44"/>
    <cellStyle name="Millares 7" xfId="40"/>
    <cellStyle name="Millares 8" xfId="45"/>
    <cellStyle name="Millares 9" xfId="46"/>
    <cellStyle name="Moneda [0] 2" xfId="17"/>
    <cellStyle name="Moneda [0] 2 2" xfId="58"/>
    <cellStyle name="Moneda [0] 3" xfId="36"/>
    <cellStyle name="Moneda [0] 3 2" xfId="60"/>
    <cellStyle name="Moneda 2" xfId="10"/>
    <cellStyle name="Moneda 3" xfId="14"/>
    <cellStyle name="NivelCol_1" xfId="1" builtinId="2" iLevel="0"/>
    <cellStyle name="Normal" xfId="0" builtinId="0"/>
    <cellStyle name="Normal 10" xfId="33"/>
    <cellStyle name="Normal 10 2" xfId="16"/>
    <cellStyle name="Normal 11" xfId="34"/>
    <cellStyle name="Normal 2" xfId="11"/>
    <cellStyle name="Normal 2 2" xfId="22"/>
    <cellStyle name="Normal 2 3" xfId="24"/>
    <cellStyle name="Normal 2 4" xfId="28"/>
    <cellStyle name="Normal 3" xfId="15"/>
    <cellStyle name="Normal 36" xfId="18"/>
    <cellStyle name="Normal 4" xfId="20"/>
    <cellStyle name="Normal 4 29" xfId="12"/>
    <cellStyle name="Normal 5" xfId="25"/>
    <cellStyle name="Normal 6" xfId="27"/>
    <cellStyle name="Normal 7" xfId="29"/>
    <cellStyle name="Normal 8" xfId="31"/>
    <cellStyle name="Normal 9" xfId="32"/>
    <cellStyle name="Porcentaje" xfId="4" builtinId="5"/>
    <cellStyle name="Porcentaje 2" xfId="13"/>
    <cellStyle name="Porcentaje 3" xfId="19"/>
    <cellStyle name="Porcentaje 4" xfId="23"/>
  </cellStyles>
  <dxfs count="157">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alignment horizontal="right"/>
    </dxf>
    <dxf>
      <alignment horizontal="right"/>
    </dxf>
    <dxf>
      <numFmt numFmtId="13" formatCode="0%"/>
    </dxf>
    <dxf>
      <numFmt numFmtId="165" formatCode="_ * #,##0_ ;_ * \-#,##0_ ;_ * &quot;-&quot;_ ;_ @_ "/>
    </dxf>
    <dxf>
      <numFmt numFmtId="165" formatCode="_ * #,##0_ ;_ * \-#,##0_ ;_ * &quot;-&quot;_ ;_ @_ "/>
    </dxf>
    <dxf>
      <numFmt numFmtId="165" formatCode="_ * #,##0_ ;_ * \-#,##0_ ;_ * &quot;-&quot;_ ;_ @_ "/>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numFmt numFmtId="165" formatCode="_ * #,##0_ ;_ * \-#,##0_ ;_ * &quot;-&quot;_ ;_ @_ "/>
    </dxf>
    <dxf>
      <numFmt numFmtId="165" formatCode="_ * #,##0_ ;_ * \-#,##0_ ;_ * &quot;-&quot;_ ;_ @_ "/>
    </dxf>
    <dxf>
      <numFmt numFmtId="165" formatCode="_ * #,##0_ ;_ * \-#,##0_ ;_ * &quot;-&quot;_ ;_ @_ "/>
    </dxf>
    <dxf>
      <fill>
        <patternFill patternType="solid">
          <bgColor theme="0"/>
        </patternFill>
      </fill>
    </dxf>
    <dxf>
      <fill>
        <patternFill patternType="solid">
          <bgColor theme="0"/>
        </patternFill>
      </fill>
    </dxf>
    <dxf>
      <numFmt numFmtId="165" formatCode="_ * #,##0_ ;_ * \-#,##0_ ;_ * &quot;-&quot;_ ;_ @_ "/>
    </dxf>
    <dxf>
      <fill>
        <patternFill patternType="solid">
          <bgColor theme="0"/>
        </patternFill>
      </fill>
    </dxf>
    <dxf>
      <numFmt numFmtId="165" formatCode="_ * #,##0_ ;_ * \-#,##0_ ;_ * &quot;-&quot;_ ;_ @_ "/>
    </dxf>
    <dxf>
      <fill>
        <patternFill patternType="solid">
          <bgColor theme="0"/>
        </patternFill>
      </fill>
    </dxf>
    <dxf>
      <numFmt numFmtId="165" formatCode="_ * #,##0_ ;_ * \-#,##0_ ;_ * &quot;-&quot;_ ;_ @_ "/>
    </dxf>
    <dxf>
      <numFmt numFmtId="165" formatCode="_ * #,##0_ ;_ * \-#,##0_ ;_ * &quot;-&quot;_ ;_ @_ "/>
    </dxf>
    <dxf>
      <numFmt numFmtId="165" formatCode="_ * #,##0_ ;_ * \-#,##0_ ;_ * &quot;-&quot;_ ;_ @_ "/>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border>
        <bottom/>
        <horizontal style="thick">
          <color theme="4"/>
        </horizontal>
      </border>
    </dxf>
    <dxf>
      <font>
        <b/>
        <i val="0"/>
        <color theme="0"/>
      </font>
    </dxf>
    <dxf>
      <border>
        <bottom style="thick">
          <color theme="2"/>
        </bottom>
        <horizontal style="thick">
          <color theme="2"/>
        </horizontal>
      </border>
    </dxf>
  </dxfs>
  <tableStyles count="1" defaultTableStyle="TableStyleMedium2" defaultPivotStyle="PivotStyleLight16">
    <tableStyle name="Organizador de ideas" pivot="0" count="3">
      <tableStyleElement type="wholeTable" dxfId="156"/>
      <tableStyleElement type="headerRow" dxfId="155"/>
      <tableStyleElement type="firstColumn" dxfId="15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7.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r>
              <a:rPr lang="en-US" sz="1600" b="1">
                <a:solidFill>
                  <a:schemeClr val="tx2"/>
                </a:solidFill>
              </a:rPr>
              <a:t>Distribución CAPEX GT Multianual</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endParaRPr lang="en-US"/>
        </a:p>
      </c:txPr>
    </c:title>
    <c:autoTitleDeleted val="0"/>
    <c:plotArea>
      <c:layout>
        <c:manualLayout>
          <c:layoutTarget val="inner"/>
          <c:xMode val="edge"/>
          <c:yMode val="edge"/>
          <c:x val="0.11677918141709115"/>
          <c:y val="9.4901885330059138E-2"/>
          <c:w val="0.86935110906545854"/>
          <c:h val="0.73113179772628412"/>
        </c:manualLayout>
      </c:layout>
      <c:barChart>
        <c:barDir val="col"/>
        <c:grouping val="stacked"/>
        <c:varyColors val="0"/>
        <c:ser>
          <c:idx val="0"/>
          <c:order val="0"/>
          <c:spPr>
            <a:solidFill>
              <a:schemeClr val="accent1"/>
            </a:solidFill>
            <a:ln>
              <a:noFill/>
            </a:ln>
            <a:effectLst/>
          </c:spPr>
          <c:invertIfNegative val="0"/>
          <c:dPt>
            <c:idx val="1"/>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1-AC0C-4D3E-8F29-7D3BE192B2AF}"/>
              </c:ext>
            </c:extLst>
          </c:dPt>
          <c:dPt>
            <c:idx val="2"/>
            <c:invertIfNegative val="0"/>
            <c:bubble3D val="0"/>
            <c:spPr>
              <a:noFill/>
              <a:ln>
                <a:noFill/>
              </a:ln>
              <a:effectLst/>
            </c:spPr>
            <c:extLst xmlns:c16r2="http://schemas.microsoft.com/office/drawing/2015/06/chart">
              <c:ext xmlns:c16="http://schemas.microsoft.com/office/drawing/2014/chart" uri="{C3380CC4-5D6E-409C-BE32-E72D297353CC}">
                <c16:uniqueId val="{00000003-AC0C-4D3E-8F29-7D3BE192B2AF}"/>
              </c:ext>
            </c:extLst>
          </c:dPt>
          <c:dPt>
            <c:idx val="3"/>
            <c:invertIfNegative val="0"/>
            <c:bubble3D val="0"/>
            <c:spPr>
              <a:solidFill>
                <a:srgbClr val="FFC000"/>
              </a:solidFill>
              <a:ln>
                <a:noFill/>
              </a:ln>
              <a:effectLst/>
            </c:spPr>
            <c:extLst xmlns:c16r2="http://schemas.microsoft.com/office/drawing/2015/06/chart">
              <c:ext xmlns:c16="http://schemas.microsoft.com/office/drawing/2014/chart" uri="{C3380CC4-5D6E-409C-BE32-E72D297353CC}">
                <c16:uniqueId val="{00000005-AC0C-4D3E-8F29-7D3BE192B2AF}"/>
              </c:ext>
            </c:extLst>
          </c:dPt>
          <c:dPt>
            <c:idx val="4"/>
            <c:invertIfNegative val="0"/>
            <c:bubble3D val="0"/>
            <c:spPr>
              <a:noFill/>
              <a:ln>
                <a:noFill/>
              </a:ln>
              <a:effectLst/>
            </c:spPr>
            <c:extLst xmlns:c16r2="http://schemas.microsoft.com/office/drawing/2015/06/chart">
              <c:ext xmlns:c16="http://schemas.microsoft.com/office/drawing/2014/chart" uri="{C3380CC4-5D6E-409C-BE32-E72D297353CC}">
                <c16:uniqueId val="{00000007-AC0C-4D3E-8F29-7D3BE192B2AF}"/>
              </c:ext>
            </c:extLst>
          </c:dPt>
          <c:dPt>
            <c:idx val="5"/>
            <c:invertIfNegative val="0"/>
            <c:bubble3D val="0"/>
            <c:spPr>
              <a:noFill/>
              <a:ln>
                <a:noFill/>
              </a:ln>
              <a:effectLst/>
            </c:spPr>
            <c:extLst xmlns:c16r2="http://schemas.microsoft.com/office/drawing/2015/06/chart">
              <c:ext xmlns:c16="http://schemas.microsoft.com/office/drawing/2014/chart" uri="{C3380CC4-5D6E-409C-BE32-E72D297353CC}">
                <c16:uniqueId val="{00000009-6D1C-4400-B3EB-0BD174E6139E}"/>
              </c:ext>
            </c:extLst>
          </c:dPt>
          <c:dPt>
            <c:idx val="7"/>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B-6D1C-4400-B3EB-0BD174E6139E}"/>
              </c:ext>
            </c:extLst>
          </c:dPt>
          <c:dPt>
            <c:idx val="9"/>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E-AC0C-4D3E-8F29-7D3BE192B2AF}"/>
              </c:ext>
            </c:extLst>
          </c:dPt>
          <c:dPt>
            <c:idx val="11"/>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F-AC0C-4D3E-8F29-7D3BE192B2AF}"/>
              </c:ext>
            </c:extLst>
          </c:dPt>
          <c:dLbls>
            <c:dLbl>
              <c:idx val="2"/>
              <c:delete val="1"/>
              <c:extLst xmlns:c16r2="http://schemas.microsoft.com/office/drawing/2015/06/chart">
                <c:ext xmlns:c16="http://schemas.microsoft.com/office/drawing/2014/chart" uri="{C3380CC4-5D6E-409C-BE32-E72D297353CC}">
                  <c16:uniqueId val="{00000003-AC0C-4D3E-8F29-7D3BE192B2AF}"/>
                </c:ext>
                <c:ext xmlns:c15="http://schemas.microsoft.com/office/drawing/2012/chart" uri="{CE6537A1-D6FC-4f65-9D91-7224C49458BB}"/>
              </c:extLst>
            </c:dLbl>
            <c:dLbl>
              <c:idx val="4"/>
              <c:delete val="1"/>
              <c:extLst xmlns:c16r2="http://schemas.microsoft.com/office/drawing/2015/06/chart">
                <c:ext xmlns:c16="http://schemas.microsoft.com/office/drawing/2014/chart" uri="{C3380CC4-5D6E-409C-BE32-E72D297353CC}">
                  <c16:uniqueId val="{00000007-AC0C-4D3E-8F29-7D3BE192B2AF}"/>
                </c:ext>
                <c:ext xmlns:c15="http://schemas.microsoft.com/office/drawing/2012/chart" uri="{CE6537A1-D6FC-4f65-9D91-7224C49458BB}"/>
              </c:extLst>
            </c:dLbl>
            <c:dLbl>
              <c:idx val="5"/>
              <c:delete val="1"/>
              <c:extLst xmlns:c16r2="http://schemas.microsoft.com/office/drawing/2015/06/chart">
                <c:ext xmlns:c16="http://schemas.microsoft.com/office/drawing/2014/chart" uri="{C3380CC4-5D6E-409C-BE32-E72D297353CC}">
                  <c16:uniqueId val="{00000009-6D1C-4400-B3EB-0BD174E6139E}"/>
                </c:ext>
                <c:ext xmlns:c15="http://schemas.microsoft.com/office/drawing/2012/chart" uri="{CE6537A1-D6FC-4f65-9D91-7224C49458BB}"/>
              </c:extLst>
            </c:dLbl>
            <c:dLbl>
              <c:idx val="10"/>
              <c:layout>
                <c:manualLayout>
                  <c:x val="7.565296100427419E-3"/>
                  <c:y val="-9.4338067267190961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D-AC0C-4D3E-8F29-7D3BE192B2AF}"/>
                </c:ext>
                <c:ext xmlns:c15="http://schemas.microsoft.com/office/drawing/2012/chart" uri="{CE6537A1-D6FC-4f65-9D91-7224C49458BB}"/>
              </c:extLst>
            </c:dLbl>
            <c:dLbl>
              <c:idx val="11"/>
              <c:layout>
                <c:manualLayout>
                  <c:x val="7.565296100427327E-3"/>
                  <c:y val="-9.2037138797259305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F-AC0C-4D3E-8F29-7D3BE192B2AF}"/>
                </c:ext>
                <c:ext xmlns:c15="http://schemas.microsoft.com/office/drawing/2012/chart" uri="{CE6537A1-D6FC-4f65-9D91-7224C49458BB}"/>
              </c:extLst>
            </c:dLbl>
            <c:dLbl>
              <c:idx val="12"/>
              <c:layout>
                <c:manualLayout>
                  <c:x val="2.5217653668090471E-3"/>
                  <c:y val="-8.7435281857396505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0-AC0C-4D3E-8F29-7D3BE192B2AF}"/>
                </c:ext>
                <c:ext xmlns:c15="http://schemas.microsoft.com/office/drawing/2012/chart" uri="{CE6537A1-D6FC-4f65-9D91-7224C49458BB}"/>
              </c:extLst>
            </c:dLbl>
            <c:dLbl>
              <c:idx val="13"/>
              <c:layout>
                <c:manualLayout>
                  <c:x val="2.52176536680914E-3"/>
                  <c:y val="-8.283342491753353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1-AC0C-4D3E-8F29-7D3BE192B2AF}"/>
                </c:ext>
                <c:ext xmlns:c15="http://schemas.microsoft.com/office/drawing/2012/chart" uri="{CE6537A1-D6FC-4f65-9D91-7224C49458BB}"/>
              </c:extLst>
            </c:dLbl>
            <c:dLbl>
              <c:idx val="14"/>
              <c:layout>
                <c:manualLayout>
                  <c:x val="1.2608826834044774E-3"/>
                  <c:y val="-6.672692562801314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2-AC0C-4D3E-8F29-7D3BE192B2AF}"/>
                </c:ext>
                <c:ext xmlns:c15="http://schemas.microsoft.com/office/drawing/2012/chart" uri="{CE6537A1-D6FC-4f65-9D91-7224C49458BB}"/>
              </c:extLst>
            </c:dLbl>
            <c:dLbl>
              <c:idx val="15"/>
              <c:layout>
                <c:manualLayout>
                  <c:x val="2.52176536680914E-3"/>
                  <c:y val="-6.2125068688150091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3-AC0C-4D3E-8F29-7D3BE192B2AF}"/>
                </c:ext>
                <c:ext xmlns:c15="http://schemas.microsoft.com/office/drawing/2012/chart" uri="{CE6537A1-D6FC-4f65-9D91-7224C49458BB}"/>
              </c:extLst>
            </c:dLbl>
            <c:dLbl>
              <c:idx val="16"/>
              <c:layout>
                <c:manualLayout>
                  <c:x val="1.26088268340457E-3"/>
                  <c:y val="-8.0532496447601964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4-AC0C-4D3E-8F29-7D3BE192B2AF}"/>
                </c:ext>
                <c:ext xmlns:c15="http://schemas.microsoft.com/office/drawing/2012/chart" uri="{CE6537A1-D6FC-4f65-9D91-7224C49458BB}"/>
              </c:extLst>
            </c:dLbl>
            <c:dLbl>
              <c:idx val="17"/>
              <c:layout>
                <c:manualLayout>
                  <c:x val="2.52176536680914E-3"/>
                  <c:y val="-6.2125068688150174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0-6D1C-4400-B3EB-0BD174E6139E}"/>
                </c:ext>
                <c:ext xmlns:c15="http://schemas.microsoft.com/office/drawing/2012/chart" uri="{CE6537A1-D6FC-4f65-9D91-7224C49458BB}"/>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Marcia!$A$20:$A$37</c:f>
              <c:strCache>
                <c:ptCount val="18"/>
                <c:pt idx="0">
                  <c:v>TOTAL PPTO</c:v>
                </c:pt>
                <c:pt idx="1">
                  <c:v>TOTAL PPTO 11+1</c:v>
                </c:pt>
                <c:pt idx="2">
                  <c:v>INICIATIVAS 11+1</c:v>
                </c:pt>
                <c:pt idx="3">
                  <c:v>REAL AL 2018</c:v>
                </c:pt>
                <c:pt idx="4">
                  <c:v>DISPONIBLE</c:v>
                </c:pt>
                <c:pt idx="5">
                  <c:v>DISPONIBLE 11+1</c:v>
                </c:pt>
                <c:pt idx="6">
                  <c:v>PLAN 2019</c:v>
                </c:pt>
                <c:pt idx="7">
                  <c:v>PLAN 2019 11+1</c:v>
                </c:pt>
                <c:pt idx="8">
                  <c:v>PLAN 2020</c:v>
                </c:pt>
                <c:pt idx="9">
                  <c:v>PLAN 2020 11+1</c:v>
                </c:pt>
                <c:pt idx="10">
                  <c:v>PLAN 2021</c:v>
                </c:pt>
                <c:pt idx="11">
                  <c:v>PLAN 2021 11+1</c:v>
                </c:pt>
                <c:pt idx="12">
                  <c:v>PLAN 2022</c:v>
                </c:pt>
                <c:pt idx="13">
                  <c:v>PLAN 2022 11+1</c:v>
                </c:pt>
                <c:pt idx="14">
                  <c:v>PLAN 2023</c:v>
                </c:pt>
                <c:pt idx="15">
                  <c:v>PLAN 2023 11+1</c:v>
                </c:pt>
                <c:pt idx="16">
                  <c:v>PLAN 2024</c:v>
                </c:pt>
                <c:pt idx="17">
                  <c:v>PLAN 2024 11+1</c:v>
                </c:pt>
              </c:strCache>
            </c:strRef>
          </c:cat>
          <c:val>
            <c:numRef>
              <c:f>Marcia!$B$20:$B$37</c:f>
              <c:numCache>
                <c:formatCode>_ * #,##0_ ;_ * \-#,##0_ ;_ * "-"_ ;_ @_ </c:formatCode>
                <c:ptCount val="18"/>
                <c:pt idx="0">
                  <c:v>167627.73607576144</c:v>
                </c:pt>
                <c:pt idx="1">
                  <c:v>169443.52113021107</c:v>
                </c:pt>
                <c:pt idx="2">
                  <c:v>167627.73607576144</c:v>
                </c:pt>
                <c:pt idx="3">
                  <c:v>68320.338453000004</c:v>
                </c:pt>
                <c:pt idx="4">
                  <c:v>108773.48016000001</c:v>
                </c:pt>
                <c:pt idx="5">
                  <c:v>108773.48016000001</c:v>
                </c:pt>
                <c:pt idx="6">
                  <c:v>46319.623913443444</c:v>
                </c:pt>
                <c:pt idx="7">
                  <c:v>49509.567267227772</c:v>
                </c:pt>
                <c:pt idx="8">
                  <c:v>46878.731972651352</c:v>
                </c:pt>
                <c:pt idx="9">
                  <c:v>42199.353646931435</c:v>
                </c:pt>
                <c:pt idx="10">
                  <c:v>5998.4667796666708</c:v>
                </c:pt>
                <c:pt idx="11">
                  <c:v>9041.6945171401712</c:v>
                </c:pt>
                <c:pt idx="12">
                  <c:v>72.843744000000001</c:v>
                </c:pt>
                <c:pt idx="13">
                  <c:v>212.38407484737854</c:v>
                </c:pt>
                <c:pt idx="14">
                  <c:v>37.731212999999997</c:v>
                </c:pt>
                <c:pt idx="15">
                  <c:v>139.51517106432132</c:v>
                </c:pt>
                <c:pt idx="16">
                  <c:v>0</c:v>
                </c:pt>
                <c:pt idx="17">
                  <c:v>20.667999999999999</c:v>
                </c:pt>
              </c:numCache>
            </c:numRef>
          </c:val>
          <c:extLst xmlns:c16r2="http://schemas.microsoft.com/office/drawing/2015/06/chart">
            <c:ext xmlns:c16="http://schemas.microsoft.com/office/drawing/2014/chart" uri="{C3380CC4-5D6E-409C-BE32-E72D297353CC}">
              <c16:uniqueId val="{00000015-AC0C-4D3E-8F29-7D3BE192B2AF}"/>
            </c:ext>
          </c:extLst>
        </c:ser>
        <c:ser>
          <c:idx val="1"/>
          <c:order val="1"/>
          <c:spPr>
            <a:solidFill>
              <a:schemeClr val="accent2"/>
            </a:solidFill>
            <a:ln>
              <a:noFill/>
            </a:ln>
            <a:effectLst/>
          </c:spPr>
          <c:invertIfNegative val="0"/>
          <c:dPt>
            <c:idx val="4"/>
            <c:invertIfNegative val="0"/>
            <c:bubble3D val="0"/>
            <c:spPr>
              <a:solidFill>
                <a:srgbClr val="0070C0"/>
              </a:solidFill>
              <a:ln>
                <a:noFill/>
              </a:ln>
              <a:effectLst/>
            </c:spPr>
            <c:extLst xmlns:c16r2="http://schemas.microsoft.com/office/drawing/2015/06/chart">
              <c:ext xmlns:c16="http://schemas.microsoft.com/office/drawing/2014/chart" uri="{C3380CC4-5D6E-409C-BE32-E72D297353CC}">
                <c16:uniqueId val="{00000010-5EF1-4E65-93DC-4659238F8C34}"/>
              </c:ext>
            </c:extLst>
          </c:dPt>
          <c:dPt>
            <c:idx val="5"/>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F-5EF1-4E65-93DC-4659238F8C34}"/>
              </c:ext>
            </c:extLst>
          </c:dPt>
          <c:dLbls>
            <c:dLbl>
              <c:idx val="2"/>
              <c:layout>
                <c:manualLayout>
                  <c:x val="2.4933215303025932E-3"/>
                  <c:y val="-4.2374112184824154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E-5EF1-4E65-93DC-4659238F8C34}"/>
                </c:ext>
                <c:ext xmlns:c15="http://schemas.microsoft.com/office/drawing/2012/chart" uri="{CE6537A1-D6FC-4f65-9D91-7224C49458BB}"/>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Marcia!$A$20:$A$37</c:f>
              <c:strCache>
                <c:ptCount val="18"/>
                <c:pt idx="0">
                  <c:v>TOTAL PPTO</c:v>
                </c:pt>
                <c:pt idx="1">
                  <c:v>TOTAL PPTO 11+1</c:v>
                </c:pt>
                <c:pt idx="2">
                  <c:v>INICIATIVAS 11+1</c:v>
                </c:pt>
                <c:pt idx="3">
                  <c:v>REAL AL 2018</c:v>
                </c:pt>
                <c:pt idx="4">
                  <c:v>DISPONIBLE</c:v>
                </c:pt>
                <c:pt idx="5">
                  <c:v>DISPONIBLE 11+1</c:v>
                </c:pt>
                <c:pt idx="6">
                  <c:v>PLAN 2019</c:v>
                </c:pt>
                <c:pt idx="7">
                  <c:v>PLAN 2019 11+1</c:v>
                </c:pt>
                <c:pt idx="8">
                  <c:v>PLAN 2020</c:v>
                </c:pt>
                <c:pt idx="9">
                  <c:v>PLAN 2020 11+1</c:v>
                </c:pt>
                <c:pt idx="10">
                  <c:v>PLAN 2021</c:v>
                </c:pt>
                <c:pt idx="11">
                  <c:v>PLAN 2021 11+1</c:v>
                </c:pt>
                <c:pt idx="12">
                  <c:v>PLAN 2022</c:v>
                </c:pt>
                <c:pt idx="13">
                  <c:v>PLAN 2022 11+1</c:v>
                </c:pt>
                <c:pt idx="14">
                  <c:v>PLAN 2023</c:v>
                </c:pt>
                <c:pt idx="15">
                  <c:v>PLAN 2023 11+1</c:v>
                </c:pt>
                <c:pt idx="16">
                  <c:v>PLAN 2024</c:v>
                </c:pt>
                <c:pt idx="17">
                  <c:v>PLAN 2024 11+1</c:v>
                </c:pt>
              </c:strCache>
            </c:strRef>
          </c:cat>
          <c:val>
            <c:numRef>
              <c:f>Marcia!$C$20:$C$37</c:f>
              <c:numCache>
                <c:formatCode>General</c:formatCode>
                <c:ptCount val="18"/>
                <c:pt idx="2" formatCode="_ * #,##0_ ;_ * \-#,##0_ ;_ * &quot;-&quot;_ ;_ @_ ">
                  <c:v>3383.6779999999999</c:v>
                </c:pt>
                <c:pt idx="3" formatCode="_ * #,##0_ ;_ * \-#,##0_ ;_ * &quot;-&quot;_ ;_ @_ ">
                  <c:v>40453.141706999995</c:v>
                </c:pt>
                <c:pt idx="4" formatCode="_ * #,##0_ ;_ * \-#,##0_ ;_ * &quot;-&quot;_ ;_ @_ ">
                  <c:v>58854.255915761431</c:v>
                </c:pt>
                <c:pt idx="5" formatCode="_ * #,##0_ ;_ * \-#,##0_ ;_ * &quot;-&quot;_ ;_ @_ ">
                  <c:v>60670.040970211063</c:v>
                </c:pt>
              </c:numCache>
            </c:numRef>
          </c:val>
          <c:extLst xmlns:c16r2="http://schemas.microsoft.com/office/drawing/2015/06/chart">
            <c:ext xmlns:c16="http://schemas.microsoft.com/office/drawing/2014/chart" uri="{C3380CC4-5D6E-409C-BE32-E72D297353CC}">
              <c16:uniqueId val="{00000016-AC0C-4D3E-8F29-7D3BE192B2AF}"/>
            </c:ext>
          </c:extLst>
        </c:ser>
        <c:dLbls>
          <c:showLegendKey val="0"/>
          <c:showVal val="0"/>
          <c:showCatName val="0"/>
          <c:showSerName val="0"/>
          <c:showPercent val="0"/>
          <c:showBubbleSize val="0"/>
        </c:dLbls>
        <c:gapWidth val="150"/>
        <c:overlap val="100"/>
        <c:axId val="77069904"/>
        <c:axId val="77070448"/>
      </c:barChart>
      <c:catAx>
        <c:axId val="7706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crossAx val="77070448"/>
        <c:crosses val="autoZero"/>
        <c:auto val="1"/>
        <c:lblAlgn val="ctr"/>
        <c:lblOffset val="100"/>
        <c:noMultiLvlLbl val="0"/>
      </c:catAx>
      <c:valAx>
        <c:axId val="77070448"/>
        <c:scaling>
          <c:orientation val="minMax"/>
        </c:scaling>
        <c:delete val="0"/>
        <c:axPos val="l"/>
        <c:title>
          <c:tx>
            <c:rich>
              <a:bodyPr rot="0" spcFirstLastPara="1" vertOverflow="ellipsis" wrap="square" anchor="ctr" anchorCtr="1"/>
              <a:lstStyle/>
              <a:p>
                <a:pPr>
                  <a:defRPr sz="1000" b="1" i="0" u="none" strike="noStrike" kern="1200" baseline="0">
                    <a:solidFill>
                      <a:schemeClr val="tx2"/>
                    </a:solidFill>
                    <a:latin typeface="+mn-lt"/>
                    <a:ea typeface="+mn-ea"/>
                    <a:cs typeface="+mn-cs"/>
                  </a:defRPr>
                </a:pPr>
                <a:r>
                  <a:rPr lang="en-US" b="1">
                    <a:solidFill>
                      <a:schemeClr val="tx2"/>
                    </a:solidFill>
                  </a:rPr>
                  <a:t>$MM</a:t>
                </a:r>
              </a:p>
            </c:rich>
          </c:tx>
          <c:layout>
            <c:manualLayout>
              <c:xMode val="edge"/>
              <c:yMode val="edge"/>
              <c:x val="7.3043479594540314E-2"/>
              <c:y val="5.0006184078060352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2"/>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crossAx val="770699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r>
              <a:rPr lang="en-US" sz="1600" b="1">
                <a:solidFill>
                  <a:schemeClr val="tx2"/>
                </a:solidFill>
              </a:rPr>
              <a:t>Distribución CAPEX T13 Multianual</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endParaRPr lang="en-US"/>
        </a:p>
      </c:txPr>
    </c:title>
    <c:autoTitleDeleted val="0"/>
    <c:plotArea>
      <c:layout>
        <c:manualLayout>
          <c:layoutTarget val="inner"/>
          <c:xMode val="edge"/>
          <c:yMode val="edge"/>
          <c:x val="0.11677918141709115"/>
          <c:y val="9.4901885330059138E-2"/>
          <c:w val="0.86935110906545854"/>
          <c:h val="0.73113179772628412"/>
        </c:manualLayout>
      </c:layout>
      <c:barChart>
        <c:barDir val="col"/>
        <c:grouping val="stacked"/>
        <c:varyColors val="0"/>
        <c:ser>
          <c:idx val="0"/>
          <c:order val="0"/>
          <c:spPr>
            <a:solidFill>
              <a:schemeClr val="accent1"/>
            </a:solidFill>
            <a:ln>
              <a:noFill/>
            </a:ln>
            <a:effectLst/>
          </c:spPr>
          <c:invertIfNegative val="0"/>
          <c:dPt>
            <c:idx val="1"/>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1-A74A-4B8F-B6BE-B76323B6615E}"/>
              </c:ext>
            </c:extLst>
          </c:dPt>
          <c:dPt>
            <c:idx val="3"/>
            <c:invertIfNegative val="0"/>
            <c:bubble3D val="0"/>
            <c:spPr>
              <a:solidFill>
                <a:srgbClr val="FFC000"/>
              </a:solidFill>
              <a:ln>
                <a:noFill/>
              </a:ln>
              <a:effectLst/>
            </c:spPr>
            <c:extLst xmlns:c16r2="http://schemas.microsoft.com/office/drawing/2015/06/chart">
              <c:ext xmlns:c16="http://schemas.microsoft.com/office/drawing/2014/chart" uri="{C3380CC4-5D6E-409C-BE32-E72D297353CC}">
                <c16:uniqueId val="{00000005-A74A-4B8F-B6BE-B76323B6615E}"/>
              </c:ext>
            </c:extLst>
          </c:dPt>
          <c:dPt>
            <c:idx val="4"/>
            <c:invertIfNegative val="0"/>
            <c:bubble3D val="0"/>
            <c:spPr>
              <a:noFill/>
              <a:ln>
                <a:noFill/>
              </a:ln>
              <a:effectLst/>
            </c:spPr>
            <c:extLst xmlns:c16r2="http://schemas.microsoft.com/office/drawing/2015/06/chart">
              <c:ext xmlns:c16="http://schemas.microsoft.com/office/drawing/2014/chart" uri="{C3380CC4-5D6E-409C-BE32-E72D297353CC}">
                <c16:uniqueId val="{00000007-A74A-4B8F-B6BE-B76323B6615E}"/>
              </c:ext>
            </c:extLst>
          </c:dPt>
          <c:dPt>
            <c:idx val="5"/>
            <c:invertIfNegative val="0"/>
            <c:bubble3D val="0"/>
            <c:spPr>
              <a:noFill/>
              <a:ln>
                <a:noFill/>
              </a:ln>
              <a:effectLst/>
            </c:spPr>
            <c:extLst xmlns:c16r2="http://schemas.microsoft.com/office/drawing/2015/06/chart">
              <c:ext xmlns:c16="http://schemas.microsoft.com/office/drawing/2014/chart" uri="{C3380CC4-5D6E-409C-BE32-E72D297353CC}">
                <c16:uniqueId val="{00000007-4BAC-4B35-BCE4-F9FE509493BD}"/>
              </c:ext>
            </c:extLst>
          </c:dPt>
          <c:dPt>
            <c:idx val="7"/>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9-4BAC-4B35-BCE4-F9FE509493BD}"/>
              </c:ext>
            </c:extLst>
          </c:dPt>
          <c:dPt>
            <c:idx val="9"/>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E-A74A-4B8F-B6BE-B76323B6615E}"/>
              </c:ext>
            </c:extLst>
          </c:dPt>
          <c:dPt>
            <c:idx val="11"/>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F-A74A-4B8F-B6BE-B76323B6615E}"/>
              </c:ext>
            </c:extLst>
          </c:dPt>
          <c:dLbls>
            <c:dLbl>
              <c:idx val="4"/>
              <c:delete val="1"/>
              <c:extLst xmlns:c16r2="http://schemas.microsoft.com/office/drawing/2015/06/chart">
                <c:ext xmlns:c16="http://schemas.microsoft.com/office/drawing/2014/chart" uri="{C3380CC4-5D6E-409C-BE32-E72D297353CC}">
                  <c16:uniqueId val="{00000007-A74A-4B8F-B6BE-B76323B6615E}"/>
                </c:ext>
                <c:ext xmlns:c15="http://schemas.microsoft.com/office/drawing/2012/chart" uri="{CE6537A1-D6FC-4f65-9D91-7224C49458BB}"/>
              </c:extLst>
            </c:dLbl>
            <c:dLbl>
              <c:idx val="5"/>
              <c:delete val="1"/>
              <c:extLst xmlns:c16r2="http://schemas.microsoft.com/office/drawing/2015/06/chart">
                <c:ext xmlns:c16="http://schemas.microsoft.com/office/drawing/2014/chart" uri="{C3380CC4-5D6E-409C-BE32-E72D297353CC}">
                  <c16:uniqueId val="{00000007-4BAC-4B35-BCE4-F9FE509493BD}"/>
                </c:ext>
                <c:ext xmlns:c15="http://schemas.microsoft.com/office/drawing/2012/chart" uri="{CE6537A1-D6FC-4f65-9D91-7224C49458BB}"/>
              </c:extLst>
            </c:dLbl>
            <c:dLbl>
              <c:idx val="10"/>
              <c:layout>
                <c:manualLayout>
                  <c:x val="7.565296100427419E-3"/>
                  <c:y val="-9.8939924207053845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D-A74A-4B8F-B6BE-B76323B6615E}"/>
                </c:ext>
                <c:ext xmlns:c15="http://schemas.microsoft.com/office/drawing/2012/chart" uri="{CE6537A1-D6FC-4f65-9D91-7224C49458BB}"/>
              </c:extLst>
            </c:dLbl>
            <c:dLbl>
              <c:idx val="11"/>
              <c:layout>
                <c:manualLayout>
                  <c:x val="7.565296100427327E-3"/>
                  <c:y val="-7.823156797767048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F-A74A-4B8F-B6BE-B76323B6615E}"/>
                </c:ext>
                <c:ext xmlns:c15="http://schemas.microsoft.com/office/drawing/2012/chart" uri="{CE6537A1-D6FC-4f65-9D91-7224C49458BB}"/>
              </c:extLst>
            </c:dLbl>
            <c:dLbl>
              <c:idx val="12"/>
              <c:layout>
                <c:manualLayout>
                  <c:x val="6.3044134170228494E-3"/>
                  <c:y val="-8.7435281857396421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0-A74A-4B8F-B6BE-B76323B6615E}"/>
                </c:ext>
                <c:ext xmlns:c15="http://schemas.microsoft.com/office/drawing/2012/chart" uri="{CE6537A1-D6FC-4f65-9D91-7224C49458BB}"/>
              </c:extLst>
            </c:dLbl>
            <c:dLbl>
              <c:idx val="13"/>
              <c:layout>
                <c:manualLayout>
                  <c:x val="-9.2463661968221834E-17"/>
                  <c:y val="-8.5134353387464945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1-A74A-4B8F-B6BE-B76323B6615E}"/>
                </c:ext>
                <c:ext xmlns:c15="http://schemas.microsoft.com/office/drawing/2012/chart" uri="{CE6537A1-D6FC-4f65-9D91-7224C49458BB}"/>
              </c:extLst>
            </c:dLbl>
            <c:dLbl>
              <c:idx val="14"/>
              <c:layout>
                <c:manualLayout>
                  <c:x val="-7.565296100427419E-3"/>
                  <c:y val="-6.9027854097944721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2-A74A-4B8F-B6BE-B76323B6615E}"/>
                </c:ext>
                <c:ext xmlns:c15="http://schemas.microsoft.com/office/drawing/2012/chart" uri="{CE6537A1-D6FC-4f65-9D91-7224C49458BB}"/>
              </c:extLst>
            </c:dLbl>
            <c:dLbl>
              <c:idx val="15"/>
              <c:layout>
                <c:manualLayout>
                  <c:x val="-1.1347944150641314E-2"/>
                  <c:y val="-7.593063950773899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E-4BAC-4B35-BCE4-F9FE509493BD}"/>
                </c:ext>
                <c:ext xmlns:c15="http://schemas.microsoft.com/office/drawing/2012/chart" uri="{CE6537A1-D6FC-4f65-9D91-7224C49458BB}"/>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Marcia!$L$20:$L$37</c:f>
              <c:strCache>
                <c:ptCount val="18"/>
                <c:pt idx="0">
                  <c:v>TOTAL PPTO</c:v>
                </c:pt>
                <c:pt idx="1">
                  <c:v>TOTAL PPTO 9+3</c:v>
                </c:pt>
                <c:pt idx="2">
                  <c:v>INICIATIVAS</c:v>
                </c:pt>
                <c:pt idx="3">
                  <c:v>REAL AL 2018</c:v>
                </c:pt>
                <c:pt idx="4">
                  <c:v>DISPONIBLE</c:v>
                </c:pt>
                <c:pt idx="5">
                  <c:v>DISPONIBLE 11+1</c:v>
                </c:pt>
                <c:pt idx="6">
                  <c:v>PLAN 2019</c:v>
                </c:pt>
                <c:pt idx="7">
                  <c:v>PLAN 2019 11+1</c:v>
                </c:pt>
                <c:pt idx="8">
                  <c:v>PLAN 2020</c:v>
                </c:pt>
                <c:pt idx="9">
                  <c:v>PLAN 2020 11+1</c:v>
                </c:pt>
                <c:pt idx="10">
                  <c:v>PLAN 2021</c:v>
                </c:pt>
                <c:pt idx="11">
                  <c:v>PLAN 2021 11+1</c:v>
                </c:pt>
                <c:pt idx="12">
                  <c:v>PLAN 2022</c:v>
                </c:pt>
                <c:pt idx="13">
                  <c:v>PLAN 2022 11+1</c:v>
                </c:pt>
                <c:pt idx="14">
                  <c:v>PLAN 2023</c:v>
                </c:pt>
                <c:pt idx="15">
                  <c:v>PLAN 2023 11+1</c:v>
                </c:pt>
                <c:pt idx="16">
                  <c:v>PLAN 2024</c:v>
                </c:pt>
                <c:pt idx="17">
                  <c:v>PLAN 2024 11+1</c:v>
                </c:pt>
              </c:strCache>
            </c:strRef>
          </c:cat>
          <c:val>
            <c:numRef>
              <c:f>Marcia!$M$20:$M$37</c:f>
              <c:numCache>
                <c:formatCode>_ * #,##0_ ;_ * \-#,##0_ ;_ * "-"_ ;_ @_ </c:formatCode>
                <c:ptCount val="18"/>
                <c:pt idx="0">
                  <c:v>124510.11703189793</c:v>
                </c:pt>
                <c:pt idx="1">
                  <c:v>123073.97627103144</c:v>
                </c:pt>
                <c:pt idx="3">
                  <c:v>44093.375426000006</c:v>
                </c:pt>
                <c:pt idx="4">
                  <c:v>73879.062607</c:v>
                </c:pt>
                <c:pt idx="5">
                  <c:v>73879.062607</c:v>
                </c:pt>
                <c:pt idx="6">
                  <c:v>34027.988874003313</c:v>
                </c:pt>
                <c:pt idx="7">
                  <c:v>34863.234534442083</c:v>
                </c:pt>
                <c:pt idx="8">
                  <c:v>40279.710995227979</c:v>
                </c:pt>
                <c:pt idx="9">
                  <c:v>35446.761479798704</c:v>
                </c:pt>
                <c:pt idx="10">
                  <c:v>5998.4667796666708</c:v>
                </c:pt>
                <c:pt idx="11">
                  <c:v>8558.0065171401711</c:v>
                </c:pt>
                <c:pt idx="12">
                  <c:v>72.843744000000001</c:v>
                </c:pt>
                <c:pt idx="13">
                  <c:v>87.358074847378546</c:v>
                </c:pt>
                <c:pt idx="14">
                  <c:v>37.731212999999997</c:v>
                </c:pt>
                <c:pt idx="15">
                  <c:v>25.240238803100677</c:v>
                </c:pt>
                <c:pt idx="16">
                  <c:v>0</c:v>
                </c:pt>
                <c:pt idx="17">
                  <c:v>0</c:v>
                </c:pt>
              </c:numCache>
            </c:numRef>
          </c:val>
          <c:extLst xmlns:c16r2="http://schemas.microsoft.com/office/drawing/2015/06/chart">
            <c:ext xmlns:c16="http://schemas.microsoft.com/office/drawing/2014/chart" uri="{C3380CC4-5D6E-409C-BE32-E72D297353CC}">
              <c16:uniqueId val="{00000013-A74A-4B8F-B6BE-B76323B6615E}"/>
            </c:ext>
          </c:extLst>
        </c:ser>
        <c:ser>
          <c:idx val="1"/>
          <c:order val="1"/>
          <c:spPr>
            <a:solidFill>
              <a:schemeClr val="accent2"/>
            </a:solidFill>
            <a:ln>
              <a:noFill/>
            </a:ln>
            <a:effectLst/>
          </c:spPr>
          <c:invertIfNegative val="0"/>
          <c:dPt>
            <c:idx val="4"/>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0E-23B2-4E70-B9ED-0F8BAB9CCB7B}"/>
              </c:ext>
            </c:extLst>
          </c:dPt>
          <c:dPt>
            <c:idx val="5"/>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F-23B2-4E70-B9ED-0F8BAB9CCB7B}"/>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Marcia!$L$20:$L$37</c:f>
              <c:strCache>
                <c:ptCount val="18"/>
                <c:pt idx="0">
                  <c:v>TOTAL PPTO</c:v>
                </c:pt>
                <c:pt idx="1">
                  <c:v>TOTAL PPTO 9+3</c:v>
                </c:pt>
                <c:pt idx="2">
                  <c:v>INICIATIVAS</c:v>
                </c:pt>
                <c:pt idx="3">
                  <c:v>REAL AL 2018</c:v>
                </c:pt>
                <c:pt idx="4">
                  <c:v>DISPONIBLE</c:v>
                </c:pt>
                <c:pt idx="5">
                  <c:v>DISPONIBLE 11+1</c:v>
                </c:pt>
                <c:pt idx="6">
                  <c:v>PLAN 2019</c:v>
                </c:pt>
                <c:pt idx="7">
                  <c:v>PLAN 2019 11+1</c:v>
                </c:pt>
                <c:pt idx="8">
                  <c:v>PLAN 2020</c:v>
                </c:pt>
                <c:pt idx="9">
                  <c:v>PLAN 2020 11+1</c:v>
                </c:pt>
                <c:pt idx="10">
                  <c:v>PLAN 2021</c:v>
                </c:pt>
                <c:pt idx="11">
                  <c:v>PLAN 2021 11+1</c:v>
                </c:pt>
                <c:pt idx="12">
                  <c:v>PLAN 2022</c:v>
                </c:pt>
                <c:pt idx="13">
                  <c:v>PLAN 2022 11+1</c:v>
                </c:pt>
                <c:pt idx="14">
                  <c:v>PLAN 2023</c:v>
                </c:pt>
                <c:pt idx="15">
                  <c:v>PLAN 2023 11+1</c:v>
                </c:pt>
                <c:pt idx="16">
                  <c:v>PLAN 2024</c:v>
                </c:pt>
                <c:pt idx="17">
                  <c:v>PLAN 2024 11+1</c:v>
                </c:pt>
              </c:strCache>
            </c:strRef>
          </c:cat>
          <c:val>
            <c:numRef>
              <c:f>Marcia!$N$20:$N$37</c:f>
              <c:numCache>
                <c:formatCode>General</c:formatCode>
                <c:ptCount val="18"/>
                <c:pt idx="3" formatCode="_ * #,##0_ ;_ * \-#,##0_ ;_ * &quot;-&quot;_ ;_ @_ ">
                  <c:v>29785.687180999998</c:v>
                </c:pt>
                <c:pt idx="4" formatCode="_ * #,##0_ ;_ * \-#,##0_ ;_ * &quot;-&quot;_ ;_ @_ ">
                  <c:v>50631.054424897928</c:v>
                </c:pt>
                <c:pt idx="5" formatCode="_ * #,##0_ ;_ * \-#,##0_ ;_ * &quot;-&quot;_ ;_ @_ ">
                  <c:v>49194.913664031439</c:v>
                </c:pt>
              </c:numCache>
            </c:numRef>
          </c:val>
          <c:extLst xmlns:c16r2="http://schemas.microsoft.com/office/drawing/2015/06/chart">
            <c:ext xmlns:c16="http://schemas.microsoft.com/office/drawing/2014/chart" uri="{C3380CC4-5D6E-409C-BE32-E72D297353CC}">
              <c16:uniqueId val="{00000014-A74A-4B8F-B6BE-B76323B6615E}"/>
            </c:ext>
          </c:extLst>
        </c:ser>
        <c:dLbls>
          <c:showLegendKey val="0"/>
          <c:showVal val="0"/>
          <c:showCatName val="0"/>
          <c:showSerName val="0"/>
          <c:showPercent val="0"/>
          <c:showBubbleSize val="0"/>
        </c:dLbls>
        <c:gapWidth val="150"/>
        <c:overlap val="100"/>
        <c:axId val="77062832"/>
        <c:axId val="77063920"/>
      </c:barChart>
      <c:catAx>
        <c:axId val="7706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crossAx val="77063920"/>
        <c:crosses val="autoZero"/>
        <c:auto val="1"/>
        <c:lblAlgn val="ctr"/>
        <c:lblOffset val="100"/>
        <c:noMultiLvlLbl val="0"/>
      </c:catAx>
      <c:valAx>
        <c:axId val="77063920"/>
        <c:scaling>
          <c:orientation val="minMax"/>
        </c:scaling>
        <c:delete val="0"/>
        <c:axPos val="l"/>
        <c:title>
          <c:tx>
            <c:rich>
              <a:bodyPr rot="0" spcFirstLastPara="1" vertOverflow="ellipsis" wrap="square" anchor="ctr" anchorCtr="1"/>
              <a:lstStyle/>
              <a:p>
                <a:pPr>
                  <a:defRPr sz="1000" b="1" i="0" u="none" strike="noStrike" kern="1200" baseline="0">
                    <a:solidFill>
                      <a:schemeClr val="tx2"/>
                    </a:solidFill>
                    <a:latin typeface="+mn-lt"/>
                    <a:ea typeface="+mn-ea"/>
                    <a:cs typeface="+mn-cs"/>
                  </a:defRPr>
                </a:pPr>
                <a:r>
                  <a:rPr lang="en-US" b="1">
                    <a:solidFill>
                      <a:schemeClr val="tx2"/>
                    </a:solidFill>
                  </a:rPr>
                  <a:t>$MM</a:t>
                </a:r>
              </a:p>
            </c:rich>
          </c:tx>
          <c:layout>
            <c:manualLayout>
              <c:xMode val="edge"/>
              <c:yMode val="edge"/>
              <c:x val="7.3043479594540314E-2"/>
              <c:y val="5.0006184078060352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2"/>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crossAx val="770628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es-CL" b="1">
                <a:solidFill>
                  <a:schemeClr val="tx2"/>
                </a:solidFill>
              </a:rPr>
              <a:t>BUDGET 2019 GTx</a:t>
            </a:r>
          </a:p>
        </c:rich>
      </c:tx>
      <c:layout>
        <c:manualLayout>
          <c:xMode val="edge"/>
          <c:yMode val="edge"/>
          <c:x val="0.3828340263343627"/>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manualLayout>
          <c:layoutTarget val="inner"/>
          <c:xMode val="edge"/>
          <c:yMode val="edge"/>
          <c:x val="0.17180845874806405"/>
          <c:y val="0.15945764836851378"/>
          <c:w val="0.72099223768373155"/>
          <c:h val="0.72088764946048411"/>
        </c:manualLayout>
      </c:layout>
      <c:barChart>
        <c:barDir val="col"/>
        <c:grouping val="stacked"/>
        <c:varyColors val="0"/>
        <c:ser>
          <c:idx val="0"/>
          <c:order val="0"/>
          <c:spPr>
            <a:solidFill>
              <a:srgbClr val="0070C0"/>
            </a:solidFill>
            <a:ln>
              <a:noFill/>
            </a:ln>
            <a:effectLst/>
          </c:spPr>
          <c:invertIfNegative val="0"/>
          <c:dPt>
            <c:idx val="0"/>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0A66-4072-BEE1-EE2D0EBA254A}"/>
              </c:ext>
            </c:extLst>
          </c:dPt>
          <c:dPt>
            <c:idx val="1"/>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3-0A66-4072-BEE1-EE2D0EBA254A}"/>
              </c:ext>
            </c:extLst>
          </c:dPt>
          <c:dPt>
            <c:idx val="2"/>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5-0A66-4072-BEE1-EE2D0EBA254A}"/>
              </c:ext>
            </c:extLst>
          </c:dPt>
          <c:dPt>
            <c:idx val="3"/>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7-0A66-4072-BEE1-EE2D0EBA254A}"/>
              </c:ext>
            </c:extLst>
          </c:dPt>
          <c:dPt>
            <c:idx val="4"/>
            <c:invertIfNegative val="0"/>
            <c:bubble3D val="0"/>
            <c:spPr>
              <a:noFill/>
              <a:ln>
                <a:noFill/>
              </a:ln>
              <a:effectLst/>
            </c:spPr>
            <c:extLst xmlns:c16r2="http://schemas.microsoft.com/office/drawing/2015/06/chart">
              <c:ext xmlns:c16="http://schemas.microsoft.com/office/drawing/2014/chart" uri="{C3380CC4-5D6E-409C-BE32-E72D297353CC}">
                <c16:uniqueId val="{00000009-0A66-4072-BEE1-EE2D0EBA254A}"/>
              </c:ext>
            </c:extLst>
          </c:dPt>
          <c:dPt>
            <c:idx val="5"/>
            <c:invertIfNegative val="0"/>
            <c:bubble3D val="0"/>
            <c:spPr>
              <a:noFill/>
              <a:ln>
                <a:noFill/>
              </a:ln>
              <a:effectLst/>
            </c:spPr>
            <c:extLst xmlns:c16r2="http://schemas.microsoft.com/office/drawing/2015/06/chart">
              <c:ext xmlns:c16="http://schemas.microsoft.com/office/drawing/2014/chart" uri="{C3380CC4-5D6E-409C-BE32-E72D297353CC}">
                <c16:uniqueId val="{0000000B-0A66-4072-BEE1-EE2D0EBA254A}"/>
              </c:ext>
            </c:extLst>
          </c:dPt>
          <c:dPt>
            <c:idx val="6"/>
            <c:invertIfNegative val="0"/>
            <c:bubble3D val="0"/>
            <c:spPr>
              <a:noFill/>
              <a:ln>
                <a:noFill/>
              </a:ln>
              <a:effectLst/>
            </c:spPr>
            <c:extLst xmlns:c16r2="http://schemas.microsoft.com/office/drawing/2015/06/chart">
              <c:ext xmlns:c16="http://schemas.microsoft.com/office/drawing/2014/chart" uri="{C3380CC4-5D6E-409C-BE32-E72D297353CC}">
                <c16:uniqueId val="{0000000D-0A66-4072-BEE1-EE2D0EBA254A}"/>
              </c:ext>
            </c:extLst>
          </c:dPt>
          <c:dPt>
            <c:idx val="7"/>
            <c:invertIfNegative val="0"/>
            <c:bubble3D val="0"/>
            <c:spPr>
              <a:noFill/>
              <a:ln>
                <a:noFill/>
              </a:ln>
              <a:effectLst/>
            </c:spPr>
            <c:extLst xmlns:c16r2="http://schemas.microsoft.com/office/drawing/2015/06/chart">
              <c:ext xmlns:c16="http://schemas.microsoft.com/office/drawing/2014/chart" uri="{C3380CC4-5D6E-409C-BE32-E72D297353CC}">
                <c16:uniqueId val="{0000000F-0A66-4072-BEE1-EE2D0EBA254A}"/>
              </c:ext>
            </c:extLst>
          </c:dPt>
          <c:dPt>
            <c:idx val="8"/>
            <c:invertIfNegative val="0"/>
            <c:bubble3D val="0"/>
            <c:spPr>
              <a:noFill/>
              <a:ln>
                <a:noFill/>
              </a:ln>
              <a:effectLst/>
            </c:spPr>
            <c:extLst xmlns:c16r2="http://schemas.microsoft.com/office/drawing/2015/06/chart">
              <c:ext xmlns:c16="http://schemas.microsoft.com/office/drawing/2014/chart" uri="{C3380CC4-5D6E-409C-BE32-E72D297353CC}">
                <c16:uniqueId val="{00000011-0A66-4072-BEE1-EE2D0EBA254A}"/>
              </c:ext>
            </c:extLst>
          </c:dPt>
          <c:dPt>
            <c:idx val="9"/>
            <c:invertIfNegative val="0"/>
            <c:bubble3D val="0"/>
            <c:spPr>
              <a:noFill/>
              <a:ln>
                <a:noFill/>
              </a:ln>
              <a:effectLst/>
            </c:spPr>
            <c:extLst xmlns:c16r2="http://schemas.microsoft.com/office/drawing/2015/06/chart">
              <c:ext xmlns:c16="http://schemas.microsoft.com/office/drawing/2014/chart" uri="{C3380CC4-5D6E-409C-BE32-E72D297353CC}">
                <c16:uniqueId val="{00000013-0A66-4072-BEE1-EE2D0EBA254A}"/>
              </c:ext>
            </c:extLst>
          </c:dPt>
          <c:dLbls>
            <c:dLbl>
              <c:idx val="4"/>
              <c:delete val="1"/>
              <c:extLst xmlns:c16r2="http://schemas.microsoft.com/office/drawing/2015/06/chart">
                <c:ext xmlns:c16="http://schemas.microsoft.com/office/drawing/2014/chart" uri="{C3380CC4-5D6E-409C-BE32-E72D297353CC}">
                  <c16:uniqueId val="{00000009-0A66-4072-BEE1-EE2D0EBA254A}"/>
                </c:ext>
                <c:ext xmlns:c15="http://schemas.microsoft.com/office/drawing/2012/chart" uri="{CE6537A1-D6FC-4f65-9D91-7224C49458BB}"/>
              </c:extLst>
            </c:dLbl>
            <c:dLbl>
              <c:idx val="5"/>
              <c:delete val="1"/>
              <c:extLst xmlns:c16r2="http://schemas.microsoft.com/office/drawing/2015/06/chart">
                <c:ext xmlns:c16="http://schemas.microsoft.com/office/drawing/2014/chart" uri="{C3380CC4-5D6E-409C-BE32-E72D297353CC}">
                  <c16:uniqueId val="{0000000B-0A66-4072-BEE1-EE2D0EBA254A}"/>
                </c:ext>
                <c:ext xmlns:c15="http://schemas.microsoft.com/office/drawing/2012/chart" uri="{CE6537A1-D6FC-4f65-9D91-7224C49458BB}"/>
              </c:extLst>
            </c:dLbl>
            <c:dLbl>
              <c:idx val="6"/>
              <c:delete val="1"/>
              <c:extLst xmlns:c16r2="http://schemas.microsoft.com/office/drawing/2015/06/chart">
                <c:ext xmlns:c16="http://schemas.microsoft.com/office/drawing/2014/chart" uri="{C3380CC4-5D6E-409C-BE32-E72D297353CC}">
                  <c16:uniqueId val="{0000000D-0A66-4072-BEE1-EE2D0EBA254A}"/>
                </c:ext>
                <c:ext xmlns:c15="http://schemas.microsoft.com/office/drawing/2012/chart" uri="{CE6537A1-D6FC-4f65-9D91-7224C49458BB}"/>
              </c:extLst>
            </c:dLbl>
            <c:dLbl>
              <c:idx val="7"/>
              <c:delete val="1"/>
              <c:extLst xmlns:c16r2="http://schemas.microsoft.com/office/drawing/2015/06/chart">
                <c:ext xmlns:c16="http://schemas.microsoft.com/office/drawing/2014/chart" uri="{C3380CC4-5D6E-409C-BE32-E72D297353CC}">
                  <c16:uniqueId val="{0000000F-0A66-4072-BEE1-EE2D0EBA254A}"/>
                </c:ext>
                <c:ext xmlns:c15="http://schemas.microsoft.com/office/drawing/2012/chart" uri="{CE6537A1-D6FC-4f65-9D91-7224C49458BB}"/>
              </c:extLst>
            </c:dLbl>
            <c:dLbl>
              <c:idx val="8"/>
              <c:delete val="1"/>
              <c:extLst xmlns:c16r2="http://schemas.microsoft.com/office/drawing/2015/06/chart">
                <c:ext xmlns:c16="http://schemas.microsoft.com/office/drawing/2014/chart" uri="{C3380CC4-5D6E-409C-BE32-E72D297353CC}">
                  <c16:uniqueId val="{00000011-0A66-4072-BEE1-EE2D0EBA254A}"/>
                </c:ext>
                <c:ext xmlns:c15="http://schemas.microsoft.com/office/drawing/2012/chart" uri="{CE6537A1-D6FC-4f65-9D91-7224C49458BB}"/>
              </c:extLst>
            </c:dLbl>
            <c:dLbl>
              <c:idx val="9"/>
              <c:delete val="1"/>
              <c:extLst xmlns:c16r2="http://schemas.microsoft.com/office/drawing/2015/06/chart">
                <c:ext xmlns:c16="http://schemas.microsoft.com/office/drawing/2014/chart" uri="{C3380CC4-5D6E-409C-BE32-E72D297353CC}">
                  <c16:uniqueId val="{00000013-0A66-4072-BEE1-EE2D0EBA254A}"/>
                </c:ext>
                <c:ext xmlns:c15="http://schemas.microsoft.com/office/drawing/2012/chart" uri="{CE6537A1-D6FC-4f65-9D91-7224C49458BB}"/>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Marcia!$A$43:$A$52</c:f>
              <c:strCache>
                <c:ptCount val="10"/>
                <c:pt idx="0">
                  <c:v>BUDGET 2019</c:v>
                </c:pt>
                <c:pt idx="1">
                  <c:v>BUDGET 2019 11+1</c:v>
                </c:pt>
                <c:pt idx="2">
                  <c:v>SubG. Proyectos</c:v>
                </c:pt>
                <c:pt idx="3">
                  <c:v>SubG. Proyectos 11+1</c:v>
                </c:pt>
                <c:pt idx="4">
                  <c:v>G. Zona Sur </c:v>
                </c:pt>
                <c:pt idx="5">
                  <c:v>G. Zona Sur 11+1</c:v>
                </c:pt>
                <c:pt idx="6">
                  <c:v>G. Zona Norte</c:v>
                </c:pt>
                <c:pt idx="7">
                  <c:v>G. Zona Norte 11+1</c:v>
                </c:pt>
                <c:pt idx="8">
                  <c:v>SCADA</c:v>
                </c:pt>
                <c:pt idx="9">
                  <c:v>SCADA 11+1</c:v>
                </c:pt>
              </c:strCache>
            </c:strRef>
          </c:cat>
          <c:val>
            <c:numRef>
              <c:f>Marcia!$B$43:$B$52</c:f>
              <c:numCache>
                <c:formatCode>_ * #,##0_ ;_ * \-#,##0_ ;_ * "-"_ ;_ @_ </c:formatCode>
                <c:ptCount val="10"/>
                <c:pt idx="0">
                  <c:v>46319.623913443444</c:v>
                </c:pt>
                <c:pt idx="1">
                  <c:v>49509.567267227772</c:v>
                </c:pt>
                <c:pt idx="2">
                  <c:v>40995.62047697384</c:v>
                </c:pt>
                <c:pt idx="3">
                  <c:v>43507.866325602619</c:v>
                </c:pt>
                <c:pt idx="4">
                  <c:v>40995.62047697384</c:v>
                </c:pt>
                <c:pt idx="5">
                  <c:v>43507.866325602619</c:v>
                </c:pt>
                <c:pt idx="6">
                  <c:v>45223.101894418018</c:v>
                </c:pt>
                <c:pt idx="7">
                  <c:v>47063.341954332544</c:v>
                </c:pt>
                <c:pt idx="8">
                  <c:v>45345.524404418014</c:v>
                </c:pt>
                <c:pt idx="9">
                  <c:v>47934.30040033254</c:v>
                </c:pt>
              </c:numCache>
            </c:numRef>
          </c:val>
          <c:extLst xmlns:c16r2="http://schemas.microsoft.com/office/drawing/2015/06/chart">
            <c:ext xmlns:c16="http://schemas.microsoft.com/office/drawing/2014/chart" uri="{C3380CC4-5D6E-409C-BE32-E72D297353CC}">
              <c16:uniqueId val="{00000014-0A66-4072-BEE1-EE2D0EBA254A}"/>
            </c:ext>
          </c:extLst>
        </c:ser>
        <c:ser>
          <c:idx val="1"/>
          <c:order val="1"/>
          <c:spPr>
            <a:solidFill>
              <a:schemeClr val="accent1"/>
            </a:solidFill>
            <a:ln>
              <a:noFill/>
            </a:ln>
            <a:effectLst/>
          </c:spPr>
          <c:invertIfNegative val="0"/>
          <c:dPt>
            <c:idx val="5"/>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16-0A66-4072-BEE1-EE2D0EBA254A}"/>
              </c:ext>
            </c:extLst>
          </c:dPt>
          <c:dPt>
            <c:idx val="7"/>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18-0A66-4072-BEE1-EE2D0EBA254A}"/>
              </c:ext>
            </c:extLst>
          </c:dPt>
          <c:dPt>
            <c:idx val="9"/>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1A-0A66-4072-BEE1-EE2D0EBA254A}"/>
              </c:ext>
            </c:extLst>
          </c:dPt>
          <c:dLbls>
            <c:dLbl>
              <c:idx val="4"/>
              <c:layout>
                <c:manualLayout>
                  <c:x val="1.1450380991140533E-3"/>
                  <c:y val="-5.3380120498566767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B-0A66-4072-BEE1-EE2D0EBA254A}"/>
                </c:ext>
                <c:ext xmlns:c15="http://schemas.microsoft.com/office/drawing/2012/chart" uri="{CE6537A1-D6FC-4f65-9D91-7224C49458BB}"/>
              </c:extLst>
            </c:dLbl>
            <c:dLbl>
              <c:idx val="7"/>
              <c:layout>
                <c:manualLayout>
                  <c:x val="1.1450380991140533E-3"/>
                  <c:y val="-4.8296299498703274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8-0A66-4072-BEE1-EE2D0EBA254A}"/>
                </c:ext>
                <c:ext xmlns:c15="http://schemas.microsoft.com/office/drawing/2012/chart" uri="{CE6537A1-D6FC-4f65-9D91-7224C49458BB}"/>
              </c:extLst>
            </c:dLbl>
            <c:dLbl>
              <c:idx val="8"/>
              <c:layout>
                <c:manualLayout>
                  <c:x val="0"/>
                  <c:y val="-6.1005851998361969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C-0A66-4072-BEE1-EE2D0EBA254A}"/>
                </c:ext>
                <c:ext xmlns:c15="http://schemas.microsoft.com/office/drawing/2012/chart" uri="{CE6537A1-D6FC-4f65-9D91-7224C49458BB}"/>
              </c:extLst>
            </c:dLbl>
            <c:dLbl>
              <c:idx val="9"/>
              <c:layout>
                <c:manualLayout>
                  <c:x val="3.4351142973424115E-3"/>
                  <c:y val="-5.3380120498566726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1A-0A66-4072-BEE1-EE2D0EBA254A}"/>
                </c:ext>
                <c:ext xmlns:c15="http://schemas.microsoft.com/office/drawing/2012/chart" uri="{CE6537A1-D6FC-4f65-9D91-7224C49458BB}"/>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Marcia!$A$43:$A$52</c:f>
              <c:strCache>
                <c:ptCount val="10"/>
                <c:pt idx="0">
                  <c:v>BUDGET 2019</c:v>
                </c:pt>
                <c:pt idx="1">
                  <c:v>BUDGET 2019 11+1</c:v>
                </c:pt>
                <c:pt idx="2">
                  <c:v>SubG. Proyectos</c:v>
                </c:pt>
                <c:pt idx="3">
                  <c:v>SubG. Proyectos 11+1</c:v>
                </c:pt>
                <c:pt idx="4">
                  <c:v>G. Zona Sur </c:v>
                </c:pt>
                <c:pt idx="5">
                  <c:v>G. Zona Sur 11+1</c:v>
                </c:pt>
                <c:pt idx="6">
                  <c:v>G. Zona Norte</c:v>
                </c:pt>
                <c:pt idx="7">
                  <c:v>G. Zona Norte 11+1</c:v>
                </c:pt>
                <c:pt idx="8">
                  <c:v>SCADA</c:v>
                </c:pt>
                <c:pt idx="9">
                  <c:v>SCADA 11+1</c:v>
                </c:pt>
              </c:strCache>
            </c:strRef>
          </c:cat>
          <c:val>
            <c:numRef>
              <c:f>Marcia!$C$43:$C$52</c:f>
              <c:numCache>
                <c:formatCode>General</c:formatCode>
                <c:ptCount val="10"/>
                <c:pt idx="4" formatCode="_ * #,##0_ ;_ * \-#,##0_ ;_ * &quot;-&quot;_ ;_ @_ ">
                  <c:v>4227.4814174441772</c:v>
                </c:pt>
                <c:pt idx="5" formatCode="_ * #,##0_ ;_ * \-#,##0_ ;_ * &quot;-&quot;_ ;_ @_ ">
                  <c:v>3555.4756287299278</c:v>
                </c:pt>
                <c:pt idx="6" formatCode="_ * #,##0_ ;_ * \-#,##0_ ;_ * &quot;-&quot;_ ;_ @_ ">
                  <c:v>122.42250999999999</c:v>
                </c:pt>
                <c:pt idx="7" formatCode="_ * #,##0_ ;_ * \-#,##0_ ;_ * &quot;-&quot;_ ;_ @_ ">
                  <c:v>870.95844599999998</c:v>
                </c:pt>
                <c:pt idx="8" formatCode="_ * #,##0_ ;_ * \-#,##0_ ;_ * &quot;-&quot;_ ;_ @_ ">
                  <c:v>974.09950902542857</c:v>
                </c:pt>
                <c:pt idx="9" formatCode="_ * #,##0_ ;_ * \-#,##0_ ;_ * &quot;-&quot;_ ;_ @_ ">
                  <c:v>1575.2668668952219</c:v>
                </c:pt>
              </c:numCache>
            </c:numRef>
          </c:val>
          <c:extLst xmlns:c16r2="http://schemas.microsoft.com/office/drawing/2015/06/chart">
            <c:ext xmlns:c16="http://schemas.microsoft.com/office/drawing/2014/chart" uri="{C3380CC4-5D6E-409C-BE32-E72D297353CC}">
              <c16:uniqueId val="{0000001D-0A66-4072-BEE1-EE2D0EBA254A}"/>
            </c:ext>
          </c:extLst>
        </c:ser>
        <c:dLbls>
          <c:showLegendKey val="0"/>
          <c:showVal val="0"/>
          <c:showCatName val="0"/>
          <c:showSerName val="0"/>
          <c:showPercent val="0"/>
          <c:showBubbleSize val="0"/>
        </c:dLbls>
        <c:gapWidth val="150"/>
        <c:overlap val="100"/>
        <c:axId val="77072080"/>
        <c:axId val="77072624"/>
      </c:barChart>
      <c:catAx>
        <c:axId val="7707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7072624"/>
        <c:crosses val="autoZero"/>
        <c:auto val="1"/>
        <c:lblAlgn val="ctr"/>
        <c:lblOffset val="100"/>
        <c:noMultiLvlLbl val="0"/>
      </c:catAx>
      <c:valAx>
        <c:axId val="77072624"/>
        <c:scaling>
          <c:orientation val="minMax"/>
        </c:scaling>
        <c:delete val="0"/>
        <c:axPos val="l"/>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$MM</a:t>
                </a:r>
              </a:p>
            </c:rich>
          </c:tx>
          <c:layout>
            <c:manualLayout>
              <c:xMode val="edge"/>
              <c:yMode val="edge"/>
              <c:x val="7.9425393253409263E-2"/>
              <c:y val="4.4055482648002332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77072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es-CL" b="1">
                <a:solidFill>
                  <a:schemeClr val="tx2"/>
                </a:solidFill>
              </a:rPr>
              <a:t>BUDGET T13 2019</a:t>
            </a:r>
          </a:p>
        </c:rich>
      </c:tx>
      <c:layout>
        <c:manualLayout>
          <c:xMode val="edge"/>
          <c:yMode val="edge"/>
          <c:x val="0.3828340263343627"/>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manualLayout>
          <c:layoutTarget val="inner"/>
          <c:xMode val="edge"/>
          <c:yMode val="edge"/>
          <c:x val="0.17180845874806405"/>
          <c:y val="0.15945764836851378"/>
          <c:w val="0.72099223768373155"/>
          <c:h val="0.72088764946048411"/>
        </c:manualLayout>
      </c:layout>
      <c:barChart>
        <c:barDir val="col"/>
        <c:grouping val="stacked"/>
        <c:varyColors val="0"/>
        <c:ser>
          <c:idx val="0"/>
          <c:order val="0"/>
          <c:spPr>
            <a:solidFill>
              <a:schemeClr val="accent1"/>
            </a:solidFill>
            <a:ln>
              <a:noFill/>
            </a:ln>
            <a:effectLst/>
          </c:spPr>
          <c:invertIfNegative val="0"/>
          <c:dPt>
            <c:idx val="1"/>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1-BB25-463B-8298-A837B7AA1CC2}"/>
              </c:ext>
            </c:extLst>
          </c:dPt>
          <c:dPt>
            <c:idx val="3"/>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3-BB25-463B-8298-A837B7AA1CC2}"/>
              </c:ext>
            </c:extLst>
          </c:dPt>
          <c:dPt>
            <c:idx val="4"/>
            <c:invertIfNegative val="0"/>
            <c:bubble3D val="0"/>
            <c:spPr>
              <a:noFill/>
              <a:ln>
                <a:noFill/>
              </a:ln>
              <a:effectLst/>
            </c:spPr>
            <c:extLst xmlns:c16r2="http://schemas.microsoft.com/office/drawing/2015/06/chart">
              <c:ext xmlns:c16="http://schemas.microsoft.com/office/drawing/2014/chart" uri="{C3380CC4-5D6E-409C-BE32-E72D297353CC}">
                <c16:uniqueId val="{00000005-BB25-463B-8298-A837B7AA1CC2}"/>
              </c:ext>
            </c:extLst>
          </c:dPt>
          <c:dPt>
            <c:idx val="5"/>
            <c:invertIfNegative val="0"/>
            <c:bubble3D val="0"/>
            <c:spPr>
              <a:noFill/>
              <a:ln>
                <a:noFill/>
              </a:ln>
              <a:effectLst/>
            </c:spPr>
            <c:extLst xmlns:c16r2="http://schemas.microsoft.com/office/drawing/2015/06/chart">
              <c:ext xmlns:c16="http://schemas.microsoft.com/office/drawing/2014/chart" uri="{C3380CC4-5D6E-409C-BE32-E72D297353CC}">
                <c16:uniqueId val="{00000007-BB25-463B-8298-A837B7AA1CC2}"/>
              </c:ext>
            </c:extLst>
          </c:dPt>
          <c:dPt>
            <c:idx val="6"/>
            <c:invertIfNegative val="0"/>
            <c:bubble3D val="0"/>
            <c:spPr>
              <a:noFill/>
              <a:ln>
                <a:noFill/>
              </a:ln>
              <a:effectLst/>
            </c:spPr>
            <c:extLst xmlns:c16r2="http://schemas.microsoft.com/office/drawing/2015/06/chart">
              <c:ext xmlns:c16="http://schemas.microsoft.com/office/drawing/2014/chart" uri="{C3380CC4-5D6E-409C-BE32-E72D297353CC}">
                <c16:uniqueId val="{00000009-BB25-463B-8298-A837B7AA1CC2}"/>
              </c:ext>
            </c:extLst>
          </c:dPt>
          <c:dPt>
            <c:idx val="7"/>
            <c:invertIfNegative val="0"/>
            <c:bubble3D val="0"/>
            <c:spPr>
              <a:noFill/>
              <a:ln>
                <a:noFill/>
              </a:ln>
              <a:effectLst/>
            </c:spPr>
            <c:extLst xmlns:c16r2="http://schemas.microsoft.com/office/drawing/2015/06/chart">
              <c:ext xmlns:c16="http://schemas.microsoft.com/office/drawing/2014/chart" uri="{C3380CC4-5D6E-409C-BE32-E72D297353CC}">
                <c16:uniqueId val="{0000000B-BB25-463B-8298-A837B7AA1CC2}"/>
              </c:ext>
            </c:extLst>
          </c:dPt>
          <c:dPt>
            <c:idx val="8"/>
            <c:invertIfNegative val="0"/>
            <c:bubble3D val="0"/>
            <c:spPr>
              <a:noFill/>
              <a:ln>
                <a:noFill/>
              </a:ln>
              <a:effectLst/>
            </c:spPr>
            <c:extLst xmlns:c16r2="http://schemas.microsoft.com/office/drawing/2015/06/chart">
              <c:ext xmlns:c16="http://schemas.microsoft.com/office/drawing/2014/chart" uri="{C3380CC4-5D6E-409C-BE32-E72D297353CC}">
                <c16:uniqueId val="{0000000D-BB25-463B-8298-A837B7AA1CC2}"/>
              </c:ext>
            </c:extLst>
          </c:dPt>
          <c:dPt>
            <c:idx val="9"/>
            <c:invertIfNegative val="0"/>
            <c:bubble3D val="0"/>
            <c:spPr>
              <a:noFill/>
              <a:ln>
                <a:noFill/>
              </a:ln>
              <a:effectLst/>
            </c:spPr>
            <c:extLst xmlns:c16r2="http://schemas.microsoft.com/office/drawing/2015/06/chart">
              <c:ext xmlns:c16="http://schemas.microsoft.com/office/drawing/2014/chart" uri="{C3380CC4-5D6E-409C-BE32-E72D297353CC}">
                <c16:uniqueId val="{0000000F-BB25-463B-8298-A837B7AA1CC2}"/>
              </c:ext>
            </c:extLst>
          </c:dPt>
          <c:dPt>
            <c:idx val="10"/>
            <c:invertIfNegative val="0"/>
            <c:bubble3D val="0"/>
            <c:spPr>
              <a:noFill/>
              <a:ln>
                <a:noFill/>
              </a:ln>
              <a:effectLst/>
            </c:spPr>
            <c:extLst xmlns:c16r2="http://schemas.microsoft.com/office/drawing/2015/06/chart">
              <c:ext xmlns:c16="http://schemas.microsoft.com/office/drawing/2014/chart" uri="{C3380CC4-5D6E-409C-BE32-E72D297353CC}">
                <c16:uniqueId val="{00000011-BB25-463B-8298-A837B7AA1CC2}"/>
              </c:ext>
            </c:extLst>
          </c:dPt>
          <c:dPt>
            <c:idx val="11"/>
            <c:invertIfNegative val="0"/>
            <c:bubble3D val="0"/>
            <c:spPr>
              <a:noFill/>
              <a:ln>
                <a:noFill/>
              </a:ln>
              <a:effectLst/>
            </c:spPr>
            <c:extLst xmlns:c16r2="http://schemas.microsoft.com/office/drawing/2015/06/chart">
              <c:ext xmlns:c16="http://schemas.microsoft.com/office/drawing/2014/chart" uri="{C3380CC4-5D6E-409C-BE32-E72D297353CC}">
                <c16:uniqueId val="{00000013-BB25-463B-8298-A837B7AA1CC2}"/>
              </c:ext>
            </c:extLst>
          </c:dPt>
          <c:dPt>
            <c:idx val="12"/>
            <c:invertIfNegative val="0"/>
            <c:bubble3D val="0"/>
            <c:spPr>
              <a:noFill/>
              <a:ln>
                <a:noFill/>
              </a:ln>
              <a:effectLst/>
            </c:spPr>
            <c:extLst xmlns:c16r2="http://schemas.microsoft.com/office/drawing/2015/06/chart">
              <c:ext xmlns:c16="http://schemas.microsoft.com/office/drawing/2014/chart" uri="{C3380CC4-5D6E-409C-BE32-E72D297353CC}">
                <c16:uniqueId val="{00000015-BB25-463B-8298-A837B7AA1CC2}"/>
              </c:ext>
            </c:extLst>
          </c:dPt>
          <c:dPt>
            <c:idx val="13"/>
            <c:invertIfNegative val="0"/>
            <c:bubble3D val="0"/>
            <c:spPr>
              <a:noFill/>
              <a:ln>
                <a:noFill/>
              </a:ln>
              <a:effectLst/>
            </c:spPr>
            <c:extLst xmlns:c16r2="http://schemas.microsoft.com/office/drawing/2015/06/chart">
              <c:ext xmlns:c16="http://schemas.microsoft.com/office/drawing/2014/chart" uri="{C3380CC4-5D6E-409C-BE32-E72D297353CC}">
                <c16:uniqueId val="{00000017-BB25-463B-8298-A837B7AA1CC2}"/>
              </c:ext>
            </c:extLst>
          </c:dPt>
          <c:dLbls>
            <c:dLbl>
              <c:idx val="4"/>
              <c:delete val="1"/>
              <c:extLst xmlns:c16r2="http://schemas.microsoft.com/office/drawing/2015/06/chart">
                <c:ext xmlns:c16="http://schemas.microsoft.com/office/drawing/2014/chart" uri="{C3380CC4-5D6E-409C-BE32-E72D297353CC}">
                  <c16:uniqueId val="{00000005-BB25-463B-8298-A837B7AA1CC2}"/>
                </c:ext>
                <c:ext xmlns:c15="http://schemas.microsoft.com/office/drawing/2012/chart" uri="{CE6537A1-D6FC-4f65-9D91-7224C49458BB}"/>
              </c:extLst>
            </c:dLbl>
            <c:dLbl>
              <c:idx val="5"/>
              <c:delete val="1"/>
              <c:extLst xmlns:c16r2="http://schemas.microsoft.com/office/drawing/2015/06/chart">
                <c:ext xmlns:c16="http://schemas.microsoft.com/office/drawing/2014/chart" uri="{C3380CC4-5D6E-409C-BE32-E72D297353CC}">
                  <c16:uniqueId val="{00000007-BB25-463B-8298-A837B7AA1CC2}"/>
                </c:ext>
                <c:ext xmlns:c15="http://schemas.microsoft.com/office/drawing/2012/chart" uri="{CE6537A1-D6FC-4f65-9D91-7224C49458BB}"/>
              </c:extLst>
            </c:dLbl>
            <c:dLbl>
              <c:idx val="6"/>
              <c:delete val="1"/>
              <c:extLst xmlns:c16r2="http://schemas.microsoft.com/office/drawing/2015/06/chart">
                <c:ext xmlns:c16="http://schemas.microsoft.com/office/drawing/2014/chart" uri="{C3380CC4-5D6E-409C-BE32-E72D297353CC}">
                  <c16:uniqueId val="{00000009-BB25-463B-8298-A837B7AA1CC2}"/>
                </c:ext>
                <c:ext xmlns:c15="http://schemas.microsoft.com/office/drawing/2012/chart" uri="{CE6537A1-D6FC-4f65-9D91-7224C49458BB}"/>
              </c:extLst>
            </c:dLbl>
            <c:dLbl>
              <c:idx val="7"/>
              <c:delete val="1"/>
              <c:extLst xmlns:c16r2="http://schemas.microsoft.com/office/drawing/2015/06/chart">
                <c:ext xmlns:c16="http://schemas.microsoft.com/office/drawing/2014/chart" uri="{C3380CC4-5D6E-409C-BE32-E72D297353CC}">
                  <c16:uniqueId val="{0000000B-BB25-463B-8298-A837B7AA1CC2}"/>
                </c:ext>
                <c:ext xmlns:c15="http://schemas.microsoft.com/office/drawing/2012/chart" uri="{CE6537A1-D6FC-4f65-9D91-7224C49458BB}"/>
              </c:extLst>
            </c:dLbl>
            <c:dLbl>
              <c:idx val="8"/>
              <c:delete val="1"/>
              <c:extLst xmlns:c16r2="http://schemas.microsoft.com/office/drawing/2015/06/chart">
                <c:ext xmlns:c16="http://schemas.microsoft.com/office/drawing/2014/chart" uri="{C3380CC4-5D6E-409C-BE32-E72D297353CC}">
                  <c16:uniqueId val="{0000000D-BB25-463B-8298-A837B7AA1CC2}"/>
                </c:ext>
                <c:ext xmlns:c15="http://schemas.microsoft.com/office/drawing/2012/chart" uri="{CE6537A1-D6FC-4f65-9D91-7224C49458BB}"/>
              </c:extLst>
            </c:dLbl>
            <c:dLbl>
              <c:idx val="9"/>
              <c:delete val="1"/>
              <c:extLst xmlns:c16r2="http://schemas.microsoft.com/office/drawing/2015/06/chart">
                <c:ext xmlns:c16="http://schemas.microsoft.com/office/drawing/2014/chart" uri="{C3380CC4-5D6E-409C-BE32-E72D297353CC}">
                  <c16:uniqueId val="{0000000F-BB25-463B-8298-A837B7AA1CC2}"/>
                </c:ext>
                <c:ext xmlns:c15="http://schemas.microsoft.com/office/drawing/2012/chart" uri="{CE6537A1-D6FC-4f65-9D91-7224C49458BB}"/>
              </c:extLst>
            </c:dLbl>
            <c:dLbl>
              <c:idx val="10"/>
              <c:delete val="1"/>
              <c:extLst xmlns:c16r2="http://schemas.microsoft.com/office/drawing/2015/06/chart">
                <c:ext xmlns:c16="http://schemas.microsoft.com/office/drawing/2014/chart" uri="{C3380CC4-5D6E-409C-BE32-E72D297353CC}">
                  <c16:uniqueId val="{00000011-BB25-463B-8298-A837B7AA1CC2}"/>
                </c:ext>
                <c:ext xmlns:c15="http://schemas.microsoft.com/office/drawing/2012/chart" uri="{CE6537A1-D6FC-4f65-9D91-7224C49458BB}"/>
              </c:extLst>
            </c:dLbl>
            <c:dLbl>
              <c:idx val="11"/>
              <c:delete val="1"/>
              <c:extLst xmlns:c16r2="http://schemas.microsoft.com/office/drawing/2015/06/chart">
                <c:ext xmlns:c16="http://schemas.microsoft.com/office/drawing/2014/chart" uri="{C3380CC4-5D6E-409C-BE32-E72D297353CC}">
                  <c16:uniqueId val="{00000013-BB25-463B-8298-A837B7AA1CC2}"/>
                </c:ext>
                <c:ext xmlns:c15="http://schemas.microsoft.com/office/drawing/2012/chart" uri="{CE6537A1-D6FC-4f65-9D91-7224C49458BB}"/>
              </c:extLst>
            </c:dLbl>
            <c:dLbl>
              <c:idx val="12"/>
              <c:delete val="1"/>
              <c:extLst xmlns:c16r2="http://schemas.microsoft.com/office/drawing/2015/06/chart">
                <c:ext xmlns:c16="http://schemas.microsoft.com/office/drawing/2014/chart" uri="{C3380CC4-5D6E-409C-BE32-E72D297353CC}">
                  <c16:uniqueId val="{00000015-BB25-463B-8298-A837B7AA1CC2}"/>
                </c:ext>
                <c:ext xmlns:c15="http://schemas.microsoft.com/office/drawing/2012/chart" uri="{CE6537A1-D6FC-4f65-9D91-7224C49458BB}"/>
              </c:extLst>
            </c:dLbl>
            <c:dLbl>
              <c:idx val="13"/>
              <c:delete val="1"/>
              <c:extLst xmlns:c16r2="http://schemas.microsoft.com/office/drawing/2015/06/chart">
                <c:ext xmlns:c16="http://schemas.microsoft.com/office/drawing/2014/chart" uri="{C3380CC4-5D6E-409C-BE32-E72D297353CC}">
                  <c16:uniqueId val="{00000017-BB25-463B-8298-A837B7AA1CC2}"/>
                </c:ext>
                <c:ext xmlns:c15="http://schemas.microsoft.com/office/drawing/2012/chart" uri="{CE6537A1-D6FC-4f65-9D91-7224C49458BB}"/>
              </c:extLst>
            </c:dLbl>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Marcia!$L$43:$L$56</c:f>
              <c:strCache>
                <c:ptCount val="14"/>
                <c:pt idx="0">
                  <c:v>BUDGET 2019</c:v>
                </c:pt>
                <c:pt idx="1">
                  <c:v>BUDGET 2019 11+1</c:v>
                </c:pt>
                <c:pt idx="2">
                  <c:v>AL</c:v>
                </c:pt>
                <c:pt idx="3">
                  <c:v>AL 11+1</c:v>
                </c:pt>
                <c:pt idx="4">
                  <c:v>JC</c:v>
                </c:pt>
                <c:pt idx="5">
                  <c:v>JC 11+1</c:v>
                </c:pt>
                <c:pt idx="6">
                  <c:v>JB </c:v>
                </c:pt>
                <c:pt idx="7">
                  <c:v>JB 11+1</c:v>
                </c:pt>
                <c:pt idx="8">
                  <c:v>MB</c:v>
                </c:pt>
                <c:pt idx="9">
                  <c:v>MB 11+1</c:v>
                </c:pt>
                <c:pt idx="10">
                  <c:v>RR</c:v>
                </c:pt>
                <c:pt idx="11">
                  <c:v>RR 11+1</c:v>
                </c:pt>
                <c:pt idx="12">
                  <c:v>MM </c:v>
                </c:pt>
                <c:pt idx="13">
                  <c:v>MM 11+1</c:v>
                </c:pt>
              </c:strCache>
            </c:strRef>
          </c:cat>
          <c:val>
            <c:numRef>
              <c:f>Marcia!$M$43:$M$56</c:f>
              <c:numCache>
                <c:formatCode>_ * #,##0_ ;_ * \-#,##0_ ;_ * "-"_ ;_ @_ </c:formatCode>
                <c:ptCount val="14"/>
                <c:pt idx="0">
                  <c:v>34027.988874003291</c:v>
                </c:pt>
                <c:pt idx="1">
                  <c:v>34863.23453444209</c:v>
                </c:pt>
                <c:pt idx="2">
                  <c:v>5844.4779519565927</c:v>
                </c:pt>
                <c:pt idx="3">
                  <c:v>5741.1821468374319</c:v>
                </c:pt>
                <c:pt idx="4">
                  <c:v>5844.4779519565927</c:v>
                </c:pt>
                <c:pt idx="5">
                  <c:v>5741.1821468374319</c:v>
                </c:pt>
                <c:pt idx="6">
                  <c:v>12781.334392348319</c:v>
                </c:pt>
                <c:pt idx="7">
                  <c:v>15909.929188837432</c:v>
                </c:pt>
                <c:pt idx="8">
                  <c:v>15296.477038686113</c:v>
                </c:pt>
                <c:pt idx="9">
                  <c:v>18045.778836837431</c:v>
                </c:pt>
                <c:pt idx="10">
                  <c:v>22759.379230343104</c:v>
                </c:pt>
                <c:pt idx="11">
                  <c:v>24648.119546792943</c:v>
                </c:pt>
                <c:pt idx="12">
                  <c:v>31436.008478488118</c:v>
                </c:pt>
                <c:pt idx="13">
                  <c:v>32135.238805477944</c:v>
                </c:pt>
              </c:numCache>
            </c:numRef>
          </c:val>
          <c:extLst xmlns:c16r2="http://schemas.microsoft.com/office/drawing/2015/06/chart">
            <c:ext xmlns:c16="http://schemas.microsoft.com/office/drawing/2014/chart" uri="{C3380CC4-5D6E-409C-BE32-E72D297353CC}">
              <c16:uniqueId val="{00000018-BB25-463B-8298-A837B7AA1CC2}"/>
            </c:ext>
          </c:extLst>
        </c:ser>
        <c:ser>
          <c:idx val="1"/>
          <c:order val="1"/>
          <c:spPr>
            <a:solidFill>
              <a:schemeClr val="accent2"/>
            </a:solidFill>
            <a:ln>
              <a:noFill/>
            </a:ln>
            <a:effectLst/>
          </c:spPr>
          <c:invertIfNegative val="0"/>
          <c:dPt>
            <c:idx val="4"/>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1A-BB25-463B-8298-A837B7AA1CC2}"/>
              </c:ext>
            </c:extLst>
          </c:dPt>
          <c:dPt>
            <c:idx val="5"/>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1C-BB25-463B-8298-A837B7AA1CC2}"/>
              </c:ext>
            </c:extLst>
          </c:dPt>
          <c:dPt>
            <c:idx val="6"/>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1E-BB25-463B-8298-A837B7AA1CC2}"/>
              </c:ext>
            </c:extLst>
          </c:dPt>
          <c:dPt>
            <c:idx val="7"/>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20-BB25-463B-8298-A837B7AA1CC2}"/>
              </c:ext>
            </c:extLst>
          </c:dPt>
          <c:dPt>
            <c:idx val="8"/>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22-BB25-463B-8298-A837B7AA1CC2}"/>
              </c:ext>
            </c:extLst>
          </c:dPt>
          <c:dPt>
            <c:idx val="9"/>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24-BB25-463B-8298-A837B7AA1CC2}"/>
              </c:ext>
            </c:extLst>
          </c:dPt>
          <c:dPt>
            <c:idx val="10"/>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26-BB25-463B-8298-A837B7AA1CC2}"/>
              </c:ext>
            </c:extLst>
          </c:dPt>
          <c:dPt>
            <c:idx val="11"/>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28-BB25-463B-8298-A837B7AA1CC2}"/>
              </c:ext>
            </c:extLst>
          </c:dPt>
          <c:dPt>
            <c:idx val="12"/>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2A-BB25-463B-8298-A837B7AA1CC2}"/>
              </c:ext>
            </c:extLst>
          </c:dPt>
          <c:dPt>
            <c:idx val="13"/>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2C-BB25-463B-8298-A837B7AA1CC2}"/>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Marcia!$L$43:$L$56</c:f>
              <c:strCache>
                <c:ptCount val="14"/>
                <c:pt idx="0">
                  <c:v>BUDGET 2019</c:v>
                </c:pt>
                <c:pt idx="1">
                  <c:v>BUDGET 2019 11+1</c:v>
                </c:pt>
                <c:pt idx="2">
                  <c:v>AL</c:v>
                </c:pt>
                <c:pt idx="3">
                  <c:v>AL 11+1</c:v>
                </c:pt>
                <c:pt idx="4">
                  <c:v>JC</c:v>
                </c:pt>
                <c:pt idx="5">
                  <c:v>JC 11+1</c:v>
                </c:pt>
                <c:pt idx="6">
                  <c:v>JB </c:v>
                </c:pt>
                <c:pt idx="7">
                  <c:v>JB 11+1</c:v>
                </c:pt>
                <c:pt idx="8">
                  <c:v>MB</c:v>
                </c:pt>
                <c:pt idx="9">
                  <c:v>MB 11+1</c:v>
                </c:pt>
                <c:pt idx="10">
                  <c:v>RR</c:v>
                </c:pt>
                <c:pt idx="11">
                  <c:v>RR 11+1</c:v>
                </c:pt>
                <c:pt idx="12">
                  <c:v>MM </c:v>
                </c:pt>
                <c:pt idx="13">
                  <c:v>MM 11+1</c:v>
                </c:pt>
              </c:strCache>
            </c:strRef>
          </c:cat>
          <c:val>
            <c:numRef>
              <c:f>Marcia!$N$43:$N$56</c:f>
              <c:numCache>
                <c:formatCode>General</c:formatCode>
                <c:ptCount val="14"/>
                <c:pt idx="4" formatCode="_ * #,##0_ ;_ * \-#,##0_ ;_ * &quot;-&quot;_ ;_ @_ ">
                  <c:v>6936.8564403917262</c:v>
                </c:pt>
                <c:pt idx="5" formatCode="_ * #,##0_ ;_ * \-#,##0_ ;_ * &quot;-&quot;_ ;_ @_ ">
                  <c:v>10168.747042000001</c:v>
                </c:pt>
                <c:pt idx="6" formatCode="_ * #,##0_ ;_ * \-#,##0_ ;_ * &quot;-&quot;_ ;_ @_ ">
                  <c:v>2515.1426463377948</c:v>
                </c:pt>
                <c:pt idx="7" formatCode="_ * #,##0_ ;_ * \-#,##0_ ;_ * &quot;-&quot;_ ;_ @_ ">
                  <c:v>2135.8496479999999</c:v>
                </c:pt>
                <c:pt idx="8" formatCode="_ * #,##0_ ;_ * \-#,##0_ ;_ * &quot;-&quot;_ ;_ @_ ">
                  <c:v>7462.9021916569918</c:v>
                </c:pt>
                <c:pt idx="9" formatCode="_ * #,##0_ ;_ * \-#,##0_ ;_ * &quot;-&quot;_ ;_ @_ ">
                  <c:v>6602.3407099555125</c:v>
                </c:pt>
                <c:pt idx="10" formatCode="_ * #,##0_ ;_ * \-#,##0_ ;_ * &quot;-&quot;_ ;_ @_ ">
                  <c:v>8676.6292481450164</c:v>
                </c:pt>
                <c:pt idx="11" formatCode="_ * #,##0_ ;_ * \-#,##0_ ;_ * &quot;-&quot;_ ;_ @_ ">
                  <c:v>7487.1192586850002</c:v>
                </c:pt>
                <c:pt idx="12" formatCode="_ * #,##0_ ;_ * \-#,##0_ ;_ * &quot;-&quot;_ ;_ @_ ">
                  <c:v>2591.9803955151774</c:v>
                </c:pt>
                <c:pt idx="13" formatCode="_ * #,##0_ ;_ * \-#,##0_ ;_ * &quot;-&quot;_ ;_ @_ ">
                  <c:v>2727.9957289641416</c:v>
                </c:pt>
              </c:numCache>
            </c:numRef>
          </c:val>
          <c:extLst xmlns:c16r2="http://schemas.microsoft.com/office/drawing/2015/06/chart">
            <c:ext xmlns:c16="http://schemas.microsoft.com/office/drawing/2014/chart" uri="{C3380CC4-5D6E-409C-BE32-E72D297353CC}">
              <c16:uniqueId val="{0000002D-BB25-463B-8298-A837B7AA1CC2}"/>
            </c:ext>
          </c:extLst>
        </c:ser>
        <c:dLbls>
          <c:showLegendKey val="0"/>
          <c:showVal val="0"/>
          <c:showCatName val="0"/>
          <c:showSerName val="0"/>
          <c:showPercent val="0"/>
          <c:showBubbleSize val="0"/>
        </c:dLbls>
        <c:gapWidth val="150"/>
        <c:overlap val="100"/>
        <c:axId val="77073168"/>
        <c:axId val="77058480"/>
      </c:barChart>
      <c:catAx>
        <c:axId val="7707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7058480"/>
        <c:crosses val="autoZero"/>
        <c:auto val="1"/>
        <c:lblAlgn val="ctr"/>
        <c:lblOffset val="100"/>
        <c:noMultiLvlLbl val="0"/>
      </c:catAx>
      <c:valAx>
        <c:axId val="77058480"/>
        <c:scaling>
          <c:orientation val="minMax"/>
        </c:scaling>
        <c:delete val="0"/>
        <c:axPos val="l"/>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$MM</a:t>
                </a:r>
              </a:p>
            </c:rich>
          </c:tx>
          <c:layout>
            <c:manualLayout>
              <c:xMode val="edge"/>
              <c:yMode val="edge"/>
              <c:x val="7.9425393253409263E-2"/>
              <c:y val="4.4055482648002332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77073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s-CL" sz="1400" b="1" i="0" u="none" strike="noStrike" kern="1200" spc="0" baseline="0">
                <a:solidFill>
                  <a:schemeClr val="tx2"/>
                </a:solidFill>
                <a:latin typeface="+mn-lt"/>
                <a:ea typeface="+mn-ea"/>
                <a:cs typeface="+mn-cs"/>
              </a:defRPr>
            </a:pPr>
            <a:r>
              <a:rPr lang="es-CL" sz="1400" b="1" i="0" u="none" strike="noStrike" kern="1200" spc="0" baseline="0">
                <a:solidFill>
                  <a:schemeClr val="tx2"/>
                </a:solidFill>
                <a:latin typeface="+mn-lt"/>
                <a:ea typeface="+mn-ea"/>
                <a:cs typeface="+mn-cs"/>
              </a:rPr>
              <a:t>OCTUBRE $M</a:t>
            </a:r>
          </a:p>
        </c:rich>
      </c:tx>
      <c:overlay val="0"/>
      <c:spPr>
        <a:noFill/>
        <a:ln>
          <a:noFill/>
        </a:ln>
        <a:effectLst/>
      </c:spPr>
      <c:txPr>
        <a:bodyPr rot="0" spcFirstLastPara="1" vertOverflow="ellipsis" vert="horz" wrap="square" anchor="ctr" anchorCtr="1"/>
        <a:lstStyle/>
        <a:p>
          <a:pPr algn="ctr" rtl="0">
            <a:defRPr lang="es-CL" sz="1400" b="1" i="0" u="none" strike="noStrike" kern="1200" spc="0" baseline="0">
              <a:solidFill>
                <a:schemeClr val="tx2"/>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xmlns:c16r2="http://schemas.microsoft.com/office/drawing/2015/06/chart">
              <c:ext xmlns:c16="http://schemas.microsoft.com/office/drawing/2014/chart" uri="{C3380CC4-5D6E-409C-BE32-E72D297353CC}">
                <c16:uniqueId val="{00000001-01A0-4D37-9330-3F97EE36ED39}"/>
              </c:ext>
            </c:extLst>
          </c:dPt>
          <c:dPt>
            <c:idx val="1"/>
            <c:invertIfNegative val="0"/>
            <c:bubble3D val="0"/>
            <c:spPr>
              <a:noFill/>
              <a:ln>
                <a:noFill/>
              </a:ln>
              <a:effectLst/>
            </c:spPr>
            <c:extLst xmlns:c16r2="http://schemas.microsoft.com/office/drawing/2015/06/chart">
              <c:ext xmlns:c16="http://schemas.microsoft.com/office/drawing/2014/chart" uri="{C3380CC4-5D6E-409C-BE32-E72D297353CC}">
                <c16:uniqueId val="{00000003-01A0-4D37-9330-3F97EE36ED39}"/>
              </c:ext>
            </c:extLst>
          </c:dPt>
          <c:dPt>
            <c:idx val="2"/>
            <c:invertIfNegative val="0"/>
            <c:bubble3D val="0"/>
            <c:spPr>
              <a:solidFill>
                <a:srgbClr val="FFC000"/>
              </a:solidFill>
              <a:ln>
                <a:noFill/>
              </a:ln>
              <a:effectLst/>
            </c:spPr>
            <c:extLst xmlns:c16r2="http://schemas.microsoft.com/office/drawing/2015/06/chart">
              <c:ext xmlns:c16="http://schemas.microsoft.com/office/drawing/2014/chart" uri="{C3380CC4-5D6E-409C-BE32-E72D297353CC}">
                <c16:uniqueId val="{00000005-01A0-4D37-9330-3F97EE36ED39}"/>
              </c:ext>
            </c:extLst>
          </c:dPt>
          <c:dPt>
            <c:idx val="3"/>
            <c:invertIfNegative val="0"/>
            <c:bubble3D val="0"/>
            <c:spPr>
              <a:noFill/>
              <a:ln>
                <a:noFill/>
              </a:ln>
              <a:effectLst/>
            </c:spPr>
            <c:extLst xmlns:c16r2="http://schemas.microsoft.com/office/drawing/2015/06/chart">
              <c:ext xmlns:c16="http://schemas.microsoft.com/office/drawing/2014/chart" uri="{C3380CC4-5D6E-409C-BE32-E72D297353CC}">
                <c16:uniqueId val="{00000007-01A0-4D37-9330-3F97EE36ED39}"/>
              </c:ext>
            </c:extLst>
          </c:dPt>
          <c:dPt>
            <c:idx val="4"/>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9-01A0-4D37-9330-3F97EE36ED39}"/>
              </c:ext>
            </c:extLst>
          </c:dPt>
          <c:dLbls>
            <c:dLbl>
              <c:idx val="1"/>
              <c:delete val="1"/>
              <c:extLst xmlns:c16r2="http://schemas.microsoft.com/office/drawing/2015/06/chart">
                <c:ext xmlns:c16="http://schemas.microsoft.com/office/drawing/2014/chart" uri="{C3380CC4-5D6E-409C-BE32-E72D297353CC}">
                  <c16:uniqueId val="{00000003-01A0-4D37-9330-3F97EE36ED39}"/>
                </c:ext>
                <c:ext xmlns:c15="http://schemas.microsoft.com/office/drawing/2012/chart" uri="{CE6537A1-D6FC-4f65-9D91-7224C49458BB}"/>
              </c:extLst>
            </c:dLbl>
            <c:dLbl>
              <c:idx val="3"/>
              <c:delete val="1"/>
              <c:extLst xmlns:c16r2="http://schemas.microsoft.com/office/drawing/2015/06/chart">
                <c:ext xmlns:c16="http://schemas.microsoft.com/office/drawing/2014/chart" uri="{C3380CC4-5D6E-409C-BE32-E72D297353CC}">
                  <c16:uniqueId val="{00000007-01A0-4D37-9330-3F97EE36ED39}"/>
                </c:ext>
                <c:ext xmlns:c15="http://schemas.microsoft.com/office/drawing/2012/chart" uri="{CE6537A1-D6FC-4f65-9D91-7224C49458BB}"/>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Marcia!$A$84:$A$88</c:f>
              <c:strCache>
                <c:ptCount val="5"/>
                <c:pt idx="0">
                  <c:v>PLAN MES</c:v>
                </c:pt>
                <c:pt idx="1">
                  <c:v>DESV</c:v>
                </c:pt>
                <c:pt idx="2">
                  <c:v>REAL MES</c:v>
                </c:pt>
                <c:pt idx="3">
                  <c:v>DESV 9+3</c:v>
                </c:pt>
                <c:pt idx="4">
                  <c:v>PLAN MES 9+3</c:v>
                </c:pt>
              </c:strCache>
            </c:strRef>
          </c:cat>
          <c:val>
            <c:numRef>
              <c:f>Marcia!$B$84:$B$88</c:f>
              <c:numCache>
                <c:formatCode>#,##0</c:formatCode>
                <c:ptCount val="5"/>
                <c:pt idx="0">
                  <c:v>2978.9732593106664</c:v>
                </c:pt>
                <c:pt idx="1">
                  <c:v>3747.9227730000002</c:v>
                </c:pt>
                <c:pt idx="2">
                  <c:v>3747.9227730000002</c:v>
                </c:pt>
                <c:pt idx="3">
                  <c:v>5488.6101960130036</c:v>
                </c:pt>
                <c:pt idx="4">
                  <c:v>5488.6101960130036</c:v>
                </c:pt>
              </c:numCache>
            </c:numRef>
          </c:val>
          <c:extLst xmlns:c16r2="http://schemas.microsoft.com/office/drawing/2015/06/chart">
            <c:ext xmlns:c16="http://schemas.microsoft.com/office/drawing/2014/chart" uri="{C3380CC4-5D6E-409C-BE32-E72D297353CC}">
              <c16:uniqueId val="{0000000A-01A0-4D37-9330-3F97EE36ED39}"/>
            </c:ext>
          </c:extLst>
        </c:ser>
        <c:ser>
          <c:idx val="1"/>
          <c:order val="1"/>
          <c:spPr>
            <a:solidFill>
              <a:schemeClr val="accent2"/>
            </a:solidFill>
            <a:ln>
              <a:noFill/>
            </a:ln>
            <a:effectLst/>
          </c:spPr>
          <c:invertIfNegative val="0"/>
          <c:dLbls>
            <c:dLbl>
              <c:idx val="3"/>
              <c:layout>
                <c:manualLayout>
                  <c:x val="-1.2635294253014635E-3"/>
                  <c:y val="-4.5293677096527075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B-01A0-4D37-9330-3F97EE36ED39}"/>
                </c:ext>
                <c:ext xmlns:c15="http://schemas.microsoft.com/office/drawing/2012/chart" uri="{CE6537A1-D6FC-4f65-9D91-7224C49458BB}"/>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Marcia!$A$84:$A$88</c:f>
              <c:strCache>
                <c:ptCount val="5"/>
                <c:pt idx="0">
                  <c:v>PLAN MES</c:v>
                </c:pt>
                <c:pt idx="1">
                  <c:v>DESV</c:v>
                </c:pt>
                <c:pt idx="2">
                  <c:v>REAL MES</c:v>
                </c:pt>
                <c:pt idx="3">
                  <c:v>DESV 9+3</c:v>
                </c:pt>
                <c:pt idx="4">
                  <c:v>PLAN MES 9+3</c:v>
                </c:pt>
              </c:strCache>
            </c:strRef>
          </c:cat>
          <c:val>
            <c:numRef>
              <c:f>Marcia!$C$84:$C$88</c:f>
              <c:numCache>
                <c:formatCode>_ * #,##0_ ;_ * \-#,##0_ ;_ * "-"_ ;_ @_ </c:formatCode>
                <c:ptCount val="5"/>
                <c:pt idx="1">
                  <c:v>768.9495136893338</c:v>
                </c:pt>
                <c:pt idx="3">
                  <c:v>1740.6874230130034</c:v>
                </c:pt>
              </c:numCache>
            </c:numRef>
          </c:val>
          <c:extLst xmlns:c16r2="http://schemas.microsoft.com/office/drawing/2015/06/chart">
            <c:ext xmlns:c16="http://schemas.microsoft.com/office/drawing/2014/chart" uri="{C3380CC4-5D6E-409C-BE32-E72D297353CC}">
              <c16:uniqueId val="{0000000C-01A0-4D37-9330-3F97EE36ED39}"/>
            </c:ext>
          </c:extLst>
        </c:ser>
        <c:dLbls>
          <c:showLegendKey val="0"/>
          <c:showVal val="0"/>
          <c:showCatName val="0"/>
          <c:showSerName val="0"/>
          <c:showPercent val="0"/>
          <c:showBubbleSize val="0"/>
        </c:dLbls>
        <c:gapWidth val="150"/>
        <c:overlap val="100"/>
        <c:axId val="77067184"/>
        <c:axId val="77065008"/>
      </c:barChart>
      <c:catAx>
        <c:axId val="77067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65008"/>
        <c:crosses val="autoZero"/>
        <c:auto val="1"/>
        <c:lblAlgn val="ctr"/>
        <c:lblOffset val="100"/>
        <c:noMultiLvlLbl val="0"/>
      </c:catAx>
      <c:valAx>
        <c:axId val="77065008"/>
        <c:scaling>
          <c:orientation val="minMax"/>
        </c:scaling>
        <c:delete val="1"/>
        <c:axPos val="b"/>
        <c:numFmt formatCode="#,##0" sourceLinked="1"/>
        <c:majorTickMark val="none"/>
        <c:minorTickMark val="none"/>
        <c:tickLblPos val="nextTo"/>
        <c:crossAx val="770671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s-CL" sz="1400" b="1" i="0" u="none" strike="noStrike" kern="1200" spc="0" baseline="0">
                <a:solidFill>
                  <a:schemeClr val="tx2"/>
                </a:solidFill>
                <a:latin typeface="+mn-lt"/>
                <a:ea typeface="+mn-ea"/>
                <a:cs typeface="+mn-cs"/>
              </a:defRPr>
            </a:pPr>
            <a:r>
              <a:rPr lang="es-CL" sz="1400" b="1" i="0" u="none" strike="noStrike" kern="1200" spc="0" baseline="0">
                <a:solidFill>
                  <a:schemeClr val="tx2"/>
                </a:solidFill>
                <a:latin typeface="+mn-lt"/>
                <a:ea typeface="+mn-ea"/>
                <a:cs typeface="+mn-cs"/>
              </a:rPr>
              <a:t>OCTUBRE T13 $M</a:t>
            </a:r>
          </a:p>
        </c:rich>
      </c:tx>
      <c:overlay val="0"/>
      <c:spPr>
        <a:noFill/>
        <a:ln>
          <a:noFill/>
        </a:ln>
        <a:effectLst/>
      </c:spPr>
      <c:txPr>
        <a:bodyPr rot="0" spcFirstLastPara="1" vertOverflow="ellipsis" vert="horz" wrap="square" anchor="ctr" anchorCtr="1"/>
        <a:lstStyle/>
        <a:p>
          <a:pPr algn="ctr" rtl="0">
            <a:defRPr lang="es-CL" sz="1400" b="1" i="0" u="none" strike="noStrike" kern="1200" spc="0" baseline="0">
              <a:solidFill>
                <a:schemeClr val="tx2"/>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dPt>
            <c:idx val="1"/>
            <c:invertIfNegative val="0"/>
            <c:bubble3D val="0"/>
            <c:spPr>
              <a:noFill/>
              <a:ln>
                <a:noFill/>
              </a:ln>
              <a:effectLst/>
            </c:spPr>
            <c:extLst xmlns:c16r2="http://schemas.microsoft.com/office/drawing/2015/06/chart">
              <c:ext xmlns:c16="http://schemas.microsoft.com/office/drawing/2014/chart" uri="{C3380CC4-5D6E-409C-BE32-E72D297353CC}">
                <c16:uniqueId val="{00000001-5480-4949-A9A7-11652FB8BC7F}"/>
              </c:ext>
            </c:extLst>
          </c:dPt>
          <c:dPt>
            <c:idx val="2"/>
            <c:invertIfNegative val="0"/>
            <c:bubble3D val="0"/>
            <c:spPr>
              <a:solidFill>
                <a:srgbClr val="FFC000"/>
              </a:solidFill>
              <a:ln>
                <a:noFill/>
              </a:ln>
              <a:effectLst/>
            </c:spPr>
            <c:extLst xmlns:c16r2="http://schemas.microsoft.com/office/drawing/2015/06/chart">
              <c:ext xmlns:c16="http://schemas.microsoft.com/office/drawing/2014/chart" uri="{C3380CC4-5D6E-409C-BE32-E72D297353CC}">
                <c16:uniqueId val="{00000003-5480-4949-A9A7-11652FB8BC7F}"/>
              </c:ext>
            </c:extLst>
          </c:dPt>
          <c:dPt>
            <c:idx val="3"/>
            <c:invertIfNegative val="0"/>
            <c:bubble3D val="0"/>
            <c:spPr>
              <a:noFill/>
              <a:ln>
                <a:noFill/>
              </a:ln>
              <a:effectLst/>
            </c:spPr>
            <c:extLst xmlns:c16r2="http://schemas.microsoft.com/office/drawing/2015/06/chart">
              <c:ext xmlns:c16="http://schemas.microsoft.com/office/drawing/2014/chart" uri="{C3380CC4-5D6E-409C-BE32-E72D297353CC}">
                <c16:uniqueId val="{00000005-5480-4949-A9A7-11652FB8BC7F}"/>
              </c:ext>
            </c:extLst>
          </c:dPt>
          <c:dPt>
            <c:idx val="4"/>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7-5480-4949-A9A7-11652FB8BC7F}"/>
              </c:ext>
            </c:extLst>
          </c:dPt>
          <c:dLbls>
            <c:dLbl>
              <c:idx val="1"/>
              <c:delete val="1"/>
              <c:extLst xmlns:c16r2="http://schemas.microsoft.com/office/drawing/2015/06/chart">
                <c:ext xmlns:c16="http://schemas.microsoft.com/office/drawing/2014/chart" uri="{C3380CC4-5D6E-409C-BE32-E72D297353CC}">
                  <c16:uniqueId val="{00000001-5480-4949-A9A7-11652FB8BC7F}"/>
                </c:ext>
                <c:ext xmlns:c15="http://schemas.microsoft.com/office/drawing/2012/chart" uri="{CE6537A1-D6FC-4f65-9D91-7224C49458BB}"/>
              </c:extLst>
            </c:dLbl>
            <c:dLbl>
              <c:idx val="3"/>
              <c:delete val="1"/>
              <c:extLst xmlns:c16r2="http://schemas.microsoft.com/office/drawing/2015/06/chart">
                <c:ext xmlns:c16="http://schemas.microsoft.com/office/drawing/2014/chart" uri="{C3380CC4-5D6E-409C-BE32-E72D297353CC}">
                  <c16:uniqueId val="{00000005-5480-4949-A9A7-11652FB8BC7F}"/>
                </c:ext>
                <c:ext xmlns:c15="http://schemas.microsoft.com/office/drawing/2012/chart" uri="{CE6537A1-D6FC-4f65-9D91-7224C49458BB}"/>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Marcia!$I$84:$I$88</c:f>
              <c:strCache>
                <c:ptCount val="5"/>
                <c:pt idx="0">
                  <c:v>PLAN MES</c:v>
                </c:pt>
                <c:pt idx="1">
                  <c:v>DESV</c:v>
                </c:pt>
                <c:pt idx="2">
                  <c:v>REAL MES</c:v>
                </c:pt>
                <c:pt idx="3">
                  <c:v>DESV 9+3</c:v>
                </c:pt>
                <c:pt idx="4">
                  <c:v>PLAN MES 9+3</c:v>
                </c:pt>
              </c:strCache>
            </c:strRef>
          </c:cat>
          <c:val>
            <c:numRef>
              <c:f>Marcia!$J$84:$J$88</c:f>
              <c:numCache>
                <c:formatCode>_ * #,##0_ ;_ * \-#,##0_ ;_ * "-"_ ;_ @_ </c:formatCode>
                <c:ptCount val="5"/>
                <c:pt idx="0">
                  <c:v>1694.2581949206262</c:v>
                </c:pt>
                <c:pt idx="1">
                  <c:v>2547.1818699999999</c:v>
                </c:pt>
                <c:pt idx="2">
                  <c:v>2547.1818699999999</c:v>
                </c:pt>
                <c:pt idx="3">
                  <c:v>3415.8048537316249</c:v>
                </c:pt>
                <c:pt idx="4">
                  <c:v>3415.8048537316249</c:v>
                </c:pt>
              </c:numCache>
            </c:numRef>
          </c:val>
          <c:extLst xmlns:c16r2="http://schemas.microsoft.com/office/drawing/2015/06/chart">
            <c:ext xmlns:c16="http://schemas.microsoft.com/office/drawing/2014/chart" uri="{C3380CC4-5D6E-409C-BE32-E72D297353CC}">
              <c16:uniqueId val="{00000008-5480-4949-A9A7-11652FB8BC7F}"/>
            </c:ext>
          </c:extLst>
        </c:ser>
        <c:ser>
          <c:idx val="1"/>
          <c:order val="1"/>
          <c:spPr>
            <a:solidFill>
              <a:schemeClr val="accent2"/>
            </a:solidFill>
            <a:ln>
              <a:noFill/>
            </a:ln>
            <a:effectLst/>
          </c:spPr>
          <c:invertIfNegative val="0"/>
          <c:dLbls>
            <c:dLbl>
              <c:idx val="1"/>
              <c:layout>
                <c:manualLayout>
                  <c:x val="7.9218116621883203E-2"/>
                  <c:y val="-8.0405401127612283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A-5480-4949-A9A7-11652FB8BC7F}"/>
                </c:ext>
                <c:ext xmlns:c15="http://schemas.microsoft.com/office/drawing/2012/chart" uri="{CE6537A1-D6FC-4f65-9D91-7224C49458BB}"/>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Marcia!$I$84:$I$88</c:f>
              <c:strCache>
                <c:ptCount val="5"/>
                <c:pt idx="0">
                  <c:v>PLAN MES</c:v>
                </c:pt>
                <c:pt idx="1">
                  <c:v>DESV</c:v>
                </c:pt>
                <c:pt idx="2">
                  <c:v>REAL MES</c:v>
                </c:pt>
                <c:pt idx="3">
                  <c:v>DESV 9+3</c:v>
                </c:pt>
                <c:pt idx="4">
                  <c:v>PLAN MES 9+3</c:v>
                </c:pt>
              </c:strCache>
            </c:strRef>
          </c:cat>
          <c:val>
            <c:numRef>
              <c:f>Marcia!$K$84:$K$88</c:f>
              <c:numCache>
                <c:formatCode>_ * #,##0_ ;_ * \-#,##0_ ;_ * "-"_ ;_ @_ </c:formatCode>
                <c:ptCount val="5"/>
                <c:pt idx="1">
                  <c:v>852.92367507937365</c:v>
                </c:pt>
                <c:pt idx="3">
                  <c:v>868.62298373162503</c:v>
                </c:pt>
              </c:numCache>
            </c:numRef>
          </c:val>
          <c:extLst xmlns:c16r2="http://schemas.microsoft.com/office/drawing/2015/06/chart">
            <c:ext xmlns:c16="http://schemas.microsoft.com/office/drawing/2014/chart" uri="{C3380CC4-5D6E-409C-BE32-E72D297353CC}">
              <c16:uniqueId val="{00000009-5480-4949-A9A7-11652FB8BC7F}"/>
            </c:ext>
          </c:extLst>
        </c:ser>
        <c:dLbls>
          <c:showLegendKey val="0"/>
          <c:showVal val="0"/>
          <c:showCatName val="0"/>
          <c:showSerName val="0"/>
          <c:showPercent val="0"/>
          <c:showBubbleSize val="0"/>
        </c:dLbls>
        <c:gapWidth val="150"/>
        <c:overlap val="100"/>
        <c:axId val="77059024"/>
        <c:axId val="77060656"/>
      </c:barChart>
      <c:catAx>
        <c:axId val="7705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60656"/>
        <c:crosses val="autoZero"/>
        <c:auto val="1"/>
        <c:lblAlgn val="ctr"/>
        <c:lblOffset val="100"/>
        <c:noMultiLvlLbl val="0"/>
      </c:catAx>
      <c:valAx>
        <c:axId val="77060656"/>
        <c:scaling>
          <c:orientation val="minMax"/>
        </c:scaling>
        <c:delete val="1"/>
        <c:axPos val="b"/>
        <c:numFmt formatCode="_ * #,##0_ ;_ * \-#,##0_ ;_ * &quot;-&quot;_ ;_ @_ " sourceLinked="1"/>
        <c:majorTickMark val="none"/>
        <c:minorTickMark val="none"/>
        <c:tickLblPos val="nextTo"/>
        <c:crossAx val="770590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en-US" b="1">
                <a:solidFill>
                  <a:schemeClr val="tx2"/>
                </a:solidFill>
              </a:rPr>
              <a:t>ACUM. NOVIEMBRE $M</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manualLayout>
          <c:layoutTarget val="inner"/>
          <c:xMode val="edge"/>
          <c:yMode val="edge"/>
          <c:x val="0.22890909688964908"/>
          <c:y val="0.16650059311981019"/>
          <c:w val="0.72969304839044724"/>
          <c:h val="0.77181494661921712"/>
        </c:manualLayout>
      </c:layout>
      <c:barChart>
        <c:barDir val="bar"/>
        <c:grouping val="stacked"/>
        <c:varyColors val="0"/>
        <c:ser>
          <c:idx val="0"/>
          <c:order val="0"/>
          <c:spPr>
            <a:solidFill>
              <a:srgbClr val="0070C0"/>
            </a:solidFill>
            <a:ln>
              <a:noFill/>
            </a:ln>
            <a:effectLst/>
          </c:spPr>
          <c:invertIfNegative val="0"/>
          <c:dPt>
            <c:idx val="0"/>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6F94-45B7-93C7-AC44C8B52BC9}"/>
              </c:ext>
            </c:extLst>
          </c:dPt>
          <c:dPt>
            <c:idx val="1"/>
            <c:invertIfNegative val="0"/>
            <c:bubble3D val="0"/>
            <c:spPr>
              <a:noFill/>
              <a:ln>
                <a:noFill/>
              </a:ln>
              <a:effectLst/>
            </c:spPr>
            <c:extLst xmlns:c16r2="http://schemas.microsoft.com/office/drawing/2015/06/chart">
              <c:ext xmlns:c16="http://schemas.microsoft.com/office/drawing/2014/chart" uri="{C3380CC4-5D6E-409C-BE32-E72D297353CC}">
                <c16:uniqueId val="{00000003-6F94-45B7-93C7-AC44C8B52BC9}"/>
              </c:ext>
            </c:extLst>
          </c:dPt>
          <c:dPt>
            <c:idx val="2"/>
            <c:invertIfNegative val="0"/>
            <c:bubble3D val="0"/>
            <c:spPr>
              <a:solidFill>
                <a:srgbClr val="FFC000"/>
              </a:solidFill>
              <a:ln>
                <a:noFill/>
              </a:ln>
              <a:effectLst/>
            </c:spPr>
            <c:extLst xmlns:c16r2="http://schemas.microsoft.com/office/drawing/2015/06/chart">
              <c:ext xmlns:c16="http://schemas.microsoft.com/office/drawing/2014/chart" uri="{C3380CC4-5D6E-409C-BE32-E72D297353CC}">
                <c16:uniqueId val="{00000005-6F94-45B7-93C7-AC44C8B52BC9}"/>
              </c:ext>
            </c:extLst>
          </c:dPt>
          <c:dPt>
            <c:idx val="3"/>
            <c:invertIfNegative val="0"/>
            <c:bubble3D val="0"/>
            <c:spPr>
              <a:noFill/>
              <a:ln>
                <a:noFill/>
              </a:ln>
              <a:effectLst/>
            </c:spPr>
            <c:extLst xmlns:c16r2="http://schemas.microsoft.com/office/drawing/2015/06/chart">
              <c:ext xmlns:c16="http://schemas.microsoft.com/office/drawing/2014/chart" uri="{C3380CC4-5D6E-409C-BE32-E72D297353CC}">
                <c16:uniqueId val="{00000007-6F94-45B7-93C7-AC44C8B52BC9}"/>
              </c:ext>
            </c:extLst>
          </c:dPt>
          <c:dPt>
            <c:idx val="4"/>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9-6F94-45B7-93C7-AC44C8B52BC9}"/>
              </c:ext>
            </c:extLst>
          </c:dPt>
          <c:dLbls>
            <c:dLbl>
              <c:idx val="1"/>
              <c:delete val="1"/>
              <c:extLst xmlns:c16r2="http://schemas.microsoft.com/office/drawing/2015/06/chart">
                <c:ext xmlns:c16="http://schemas.microsoft.com/office/drawing/2014/chart" uri="{C3380CC4-5D6E-409C-BE32-E72D297353CC}">
                  <c16:uniqueId val="{00000003-6F94-45B7-93C7-AC44C8B52BC9}"/>
                </c:ext>
                <c:ext xmlns:c15="http://schemas.microsoft.com/office/drawing/2012/chart" uri="{CE6537A1-D6FC-4f65-9D91-7224C49458BB}"/>
              </c:extLst>
            </c:dLbl>
            <c:dLbl>
              <c:idx val="3"/>
              <c:delete val="1"/>
              <c:extLst xmlns:c16r2="http://schemas.microsoft.com/office/drawing/2015/06/chart">
                <c:ext xmlns:c16="http://schemas.microsoft.com/office/drawing/2014/chart" uri="{C3380CC4-5D6E-409C-BE32-E72D297353CC}">
                  <c16:uniqueId val="{00000007-6F94-45B7-93C7-AC44C8B52BC9}"/>
                </c:ext>
                <c:ext xmlns:c15="http://schemas.microsoft.com/office/drawing/2012/chart" uri="{CE6537A1-D6FC-4f65-9D91-7224C49458BB}"/>
              </c:extLst>
            </c:dLbl>
            <c:dLbl>
              <c:idx val="4"/>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9-6F94-45B7-93C7-AC44C8B52BC9}"/>
                </c:ext>
                <c:ext xmlns:c15="http://schemas.microsoft.com/office/drawing/2012/chart" uri="{CE6537A1-D6FC-4f65-9D91-7224C49458BB}"/>
              </c:extLst>
            </c:dLbl>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Marcia!$A$70:$A$74</c:f>
              <c:strCache>
                <c:ptCount val="5"/>
                <c:pt idx="0">
                  <c:v>PLAN ACUM</c:v>
                </c:pt>
                <c:pt idx="1">
                  <c:v>DESV</c:v>
                </c:pt>
                <c:pt idx="2">
                  <c:v>REAL ACUM</c:v>
                </c:pt>
                <c:pt idx="3">
                  <c:v>DESV 9+3</c:v>
                </c:pt>
                <c:pt idx="4">
                  <c:v>PLAN ACUM 9+3</c:v>
                </c:pt>
              </c:strCache>
            </c:strRef>
          </c:cat>
          <c:val>
            <c:numRef>
              <c:f>Marcia!$B$70:$B$74</c:f>
              <c:numCache>
                <c:formatCode>_ * #,##0_ ;_ * \-#,##0_ ;_ * "-"_ ;_ @_ </c:formatCode>
                <c:ptCount val="5"/>
                <c:pt idx="0">
                  <c:v>40819.341368080153</c:v>
                </c:pt>
                <c:pt idx="1">
                  <c:v>40453.141706999995</c:v>
                </c:pt>
                <c:pt idx="2">
                  <c:v>40453.141706999995</c:v>
                </c:pt>
                <c:pt idx="3">
                  <c:v>43542.42828513273</c:v>
                </c:pt>
                <c:pt idx="4">
                  <c:v>43542.42828513273</c:v>
                </c:pt>
              </c:numCache>
            </c:numRef>
          </c:val>
          <c:extLst xmlns:c16r2="http://schemas.microsoft.com/office/drawing/2015/06/chart">
            <c:ext xmlns:c16="http://schemas.microsoft.com/office/drawing/2014/chart" uri="{C3380CC4-5D6E-409C-BE32-E72D297353CC}">
              <c16:uniqueId val="{0000000A-6F94-45B7-93C7-AC44C8B52BC9}"/>
            </c:ext>
          </c:extLst>
        </c:ser>
        <c:ser>
          <c:idx val="1"/>
          <c:order val="1"/>
          <c:spPr>
            <a:solidFill>
              <a:schemeClr val="accent2">
                <a:lumMod val="75000"/>
              </a:schemeClr>
            </a:solidFill>
            <a:ln>
              <a:noFill/>
            </a:ln>
            <a:effectLst/>
          </c:spPr>
          <c:invertIfNegative val="0"/>
          <c:dPt>
            <c:idx val="1"/>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C-6F94-45B7-93C7-AC44C8B52BC9}"/>
              </c:ext>
            </c:extLst>
          </c:dPt>
          <c:dPt>
            <c:idx val="3"/>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E-6F94-45B7-93C7-AC44C8B52BC9}"/>
              </c:ext>
            </c:extLst>
          </c:dPt>
          <c:dLbls>
            <c:dLbl>
              <c:idx val="1"/>
              <c:layout>
                <c:manualLayout>
                  <c:x val="5.8894232627139886E-2"/>
                  <c:y val="-7.0981920290098172E-2"/>
                </c:manualLayout>
              </c:layout>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C-6F94-45B7-93C7-AC44C8B52BC9}"/>
                </c:ext>
                <c:ext xmlns:c15="http://schemas.microsoft.com/office/drawing/2012/chart" uri="{CE6537A1-D6FC-4f65-9D91-7224C49458BB}"/>
              </c:extLst>
            </c:dLbl>
            <c:dLbl>
              <c:idx val="3"/>
              <c:layout>
                <c:manualLayout>
                  <c:x val="0.11595090904295348"/>
                  <c:y val="4.0371032036162276E-2"/>
                </c:manualLayout>
              </c:layout>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E-6F94-45B7-93C7-AC44C8B52BC9}"/>
                </c:ext>
                <c:ext xmlns:c15="http://schemas.microsoft.com/office/drawing/2012/chart" uri="{CE6537A1-D6FC-4f65-9D91-7224C49458BB}"/>
              </c:extLst>
            </c:dLbl>
            <c:dLbl>
              <c:idx val="4"/>
              <c:layout>
                <c:manualLayout>
                  <c:x val="3.0920242411454284E-2"/>
                  <c:y val="9.2853373683173229E-2"/>
                </c:manualLayout>
              </c:layout>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F-6F94-45B7-93C7-AC44C8B52BC9}"/>
                </c:ext>
                <c:ext xmlns:c15="http://schemas.microsoft.com/office/drawing/2012/chart" uri="{CE6537A1-D6FC-4f65-9D91-7224C49458BB}"/>
              </c:extLst>
            </c:dLbl>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Marcia!$A$70:$A$74</c:f>
              <c:strCache>
                <c:ptCount val="5"/>
                <c:pt idx="0">
                  <c:v>PLAN ACUM</c:v>
                </c:pt>
                <c:pt idx="1">
                  <c:v>DESV</c:v>
                </c:pt>
                <c:pt idx="2">
                  <c:v>REAL ACUM</c:v>
                </c:pt>
                <c:pt idx="3">
                  <c:v>DESV 9+3</c:v>
                </c:pt>
                <c:pt idx="4">
                  <c:v>PLAN ACUM 9+3</c:v>
                </c:pt>
              </c:strCache>
            </c:strRef>
          </c:cat>
          <c:val>
            <c:numRef>
              <c:f>Marcia!$C$70:$C$74</c:f>
              <c:numCache>
                <c:formatCode>_ * #,##0_ ;_ * \-#,##0_ ;_ * "-"_ ;_ @_ </c:formatCode>
                <c:ptCount val="5"/>
                <c:pt idx="1">
                  <c:v>366.19966108015797</c:v>
                </c:pt>
                <c:pt idx="3">
                  <c:v>3089.2865781327346</c:v>
                </c:pt>
              </c:numCache>
            </c:numRef>
          </c:val>
          <c:extLst xmlns:c16r2="http://schemas.microsoft.com/office/drawing/2015/06/chart">
            <c:ext xmlns:c16="http://schemas.microsoft.com/office/drawing/2014/chart" uri="{C3380CC4-5D6E-409C-BE32-E72D297353CC}">
              <c16:uniqueId val="{00000010-6F94-45B7-93C7-AC44C8B52BC9}"/>
            </c:ext>
          </c:extLst>
        </c:ser>
        <c:dLbls>
          <c:dLblPos val="ctr"/>
          <c:showLegendKey val="0"/>
          <c:showVal val="1"/>
          <c:showCatName val="0"/>
          <c:showSerName val="0"/>
          <c:showPercent val="0"/>
          <c:showBubbleSize val="0"/>
        </c:dLbls>
        <c:gapWidth val="150"/>
        <c:overlap val="100"/>
        <c:axId val="77059568"/>
        <c:axId val="77063376"/>
      </c:barChart>
      <c:catAx>
        <c:axId val="77059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77063376"/>
        <c:crosses val="autoZero"/>
        <c:auto val="1"/>
        <c:lblAlgn val="ctr"/>
        <c:lblOffset val="100"/>
        <c:noMultiLvlLbl val="0"/>
      </c:catAx>
      <c:valAx>
        <c:axId val="77063376"/>
        <c:scaling>
          <c:orientation val="minMax"/>
          <c:min val="4000"/>
        </c:scaling>
        <c:delete val="1"/>
        <c:axPos val="b"/>
        <c:numFmt formatCode="_ * #,##0_ ;_ * \-#,##0_ ;_ * &quot;-&quot;_ ;_ @_ " sourceLinked="1"/>
        <c:majorTickMark val="none"/>
        <c:minorTickMark val="none"/>
        <c:tickLblPos val="nextTo"/>
        <c:crossAx val="770595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r>
              <a:rPr lang="en-US" b="1">
                <a:solidFill>
                  <a:schemeClr val="tx2"/>
                </a:solidFill>
              </a:rPr>
              <a:t>ACUM. OCTUBRE</a:t>
            </a:r>
            <a:r>
              <a:rPr lang="en-US" b="1" baseline="0">
                <a:solidFill>
                  <a:schemeClr val="tx2"/>
                </a:solidFill>
              </a:rPr>
              <a:t> T13</a:t>
            </a:r>
            <a:r>
              <a:rPr lang="en-US" b="1">
                <a:solidFill>
                  <a:schemeClr val="tx2"/>
                </a:solidFill>
              </a:rPr>
              <a:t> $M</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mn-lt"/>
              <a:ea typeface="+mn-ea"/>
              <a:cs typeface="+mn-cs"/>
            </a:defRPr>
          </a:pPr>
          <a:endParaRPr lang="en-US"/>
        </a:p>
      </c:txPr>
    </c:title>
    <c:autoTitleDeleted val="0"/>
    <c:plotArea>
      <c:layout>
        <c:manualLayout>
          <c:layoutTarget val="inner"/>
          <c:xMode val="edge"/>
          <c:yMode val="edge"/>
          <c:x val="0.22890909688964908"/>
          <c:y val="0.16650059311981019"/>
          <c:w val="0.72969304839044724"/>
          <c:h val="0.77181494661921712"/>
        </c:manualLayout>
      </c:layout>
      <c:barChart>
        <c:barDir val="bar"/>
        <c:grouping val="stacked"/>
        <c:varyColors val="0"/>
        <c:ser>
          <c:idx val="0"/>
          <c:order val="0"/>
          <c:spPr>
            <a:solidFill>
              <a:schemeClr val="accent1"/>
            </a:solidFill>
            <a:ln>
              <a:noFill/>
            </a:ln>
            <a:effectLst/>
          </c:spPr>
          <c:invertIfNegative val="0"/>
          <c:dPt>
            <c:idx val="1"/>
            <c:invertIfNegative val="0"/>
            <c:bubble3D val="0"/>
            <c:spPr>
              <a:noFill/>
              <a:ln>
                <a:noFill/>
              </a:ln>
              <a:effectLst/>
            </c:spPr>
            <c:extLst xmlns:c16r2="http://schemas.microsoft.com/office/drawing/2015/06/chart">
              <c:ext xmlns:c16="http://schemas.microsoft.com/office/drawing/2014/chart" uri="{C3380CC4-5D6E-409C-BE32-E72D297353CC}">
                <c16:uniqueId val="{00000001-BC9C-40D2-A8CF-745690ABE0B5}"/>
              </c:ext>
            </c:extLst>
          </c:dPt>
          <c:dPt>
            <c:idx val="2"/>
            <c:invertIfNegative val="0"/>
            <c:bubble3D val="0"/>
            <c:spPr>
              <a:solidFill>
                <a:srgbClr val="FFC000"/>
              </a:solidFill>
              <a:ln>
                <a:noFill/>
              </a:ln>
              <a:effectLst/>
            </c:spPr>
            <c:extLst xmlns:c16r2="http://schemas.microsoft.com/office/drawing/2015/06/chart">
              <c:ext xmlns:c16="http://schemas.microsoft.com/office/drawing/2014/chart" uri="{C3380CC4-5D6E-409C-BE32-E72D297353CC}">
                <c16:uniqueId val="{00000003-BC9C-40D2-A8CF-745690ABE0B5}"/>
              </c:ext>
            </c:extLst>
          </c:dPt>
          <c:dPt>
            <c:idx val="3"/>
            <c:invertIfNegative val="0"/>
            <c:bubble3D val="0"/>
            <c:spPr>
              <a:noFill/>
              <a:ln>
                <a:noFill/>
              </a:ln>
              <a:effectLst/>
            </c:spPr>
            <c:extLst xmlns:c16r2="http://schemas.microsoft.com/office/drawing/2015/06/chart">
              <c:ext xmlns:c16="http://schemas.microsoft.com/office/drawing/2014/chart" uri="{C3380CC4-5D6E-409C-BE32-E72D297353CC}">
                <c16:uniqueId val="{00000005-BC9C-40D2-A8CF-745690ABE0B5}"/>
              </c:ext>
            </c:extLst>
          </c:dPt>
          <c:dPt>
            <c:idx val="4"/>
            <c:invertIfNegative val="0"/>
            <c:bubble3D val="0"/>
            <c:spPr>
              <a:solidFill>
                <a:srgbClr val="92D050"/>
              </a:solidFill>
              <a:ln>
                <a:noFill/>
              </a:ln>
              <a:effectLst/>
            </c:spPr>
            <c:extLst xmlns:c16r2="http://schemas.microsoft.com/office/drawing/2015/06/chart">
              <c:ext xmlns:c16="http://schemas.microsoft.com/office/drawing/2014/chart" uri="{C3380CC4-5D6E-409C-BE32-E72D297353CC}">
                <c16:uniqueId val="{00000007-BC9C-40D2-A8CF-745690ABE0B5}"/>
              </c:ext>
            </c:extLst>
          </c:dPt>
          <c:dLbls>
            <c:dLbl>
              <c:idx val="1"/>
              <c:delete val="1"/>
              <c:extLst xmlns:c16r2="http://schemas.microsoft.com/office/drawing/2015/06/chart">
                <c:ext xmlns:c16="http://schemas.microsoft.com/office/drawing/2014/chart" uri="{C3380CC4-5D6E-409C-BE32-E72D297353CC}">
                  <c16:uniqueId val="{00000001-BC9C-40D2-A8CF-745690ABE0B5}"/>
                </c:ext>
                <c:ext xmlns:c15="http://schemas.microsoft.com/office/drawing/2012/chart" uri="{CE6537A1-D6FC-4f65-9D91-7224C49458BB}"/>
              </c:extLst>
            </c:dLbl>
            <c:dLbl>
              <c:idx val="3"/>
              <c:delete val="1"/>
              <c:extLst xmlns:c16r2="http://schemas.microsoft.com/office/drawing/2015/06/chart">
                <c:ext xmlns:c16="http://schemas.microsoft.com/office/drawing/2014/chart" uri="{C3380CC4-5D6E-409C-BE32-E72D297353CC}">
                  <c16:uniqueId val="{00000005-BC9C-40D2-A8CF-745690ABE0B5}"/>
                </c:ext>
                <c:ext xmlns:c15="http://schemas.microsoft.com/office/drawing/2012/chart" uri="{CE6537A1-D6FC-4f65-9D91-7224C49458BB}"/>
              </c:extLst>
            </c:dLbl>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Marcia!$I$70:$I$74</c:f>
              <c:strCache>
                <c:ptCount val="5"/>
                <c:pt idx="0">
                  <c:v>PLAN ACUM</c:v>
                </c:pt>
                <c:pt idx="1">
                  <c:v>DESV</c:v>
                </c:pt>
                <c:pt idx="2">
                  <c:v>REAL ACUM</c:v>
                </c:pt>
                <c:pt idx="3">
                  <c:v>DESV 9+3</c:v>
                </c:pt>
                <c:pt idx="4">
                  <c:v>PLAN ACUM 9+3</c:v>
                </c:pt>
              </c:strCache>
            </c:strRef>
          </c:cat>
          <c:val>
            <c:numRef>
              <c:f>Marcia!$J$70:$J$74</c:f>
              <c:numCache>
                <c:formatCode>_ * #,##0_ ;_ * \-#,##0_ ;_ * "-"_ ;_ @_ </c:formatCode>
                <c:ptCount val="5"/>
                <c:pt idx="0">
                  <c:v>30465.980834899812</c:v>
                </c:pt>
                <c:pt idx="1">
                  <c:v>29785.687180999998</c:v>
                </c:pt>
                <c:pt idx="2">
                  <c:v>29785.687180999998</c:v>
                </c:pt>
                <c:pt idx="3">
                  <c:v>31227.747417448172</c:v>
                </c:pt>
                <c:pt idx="4">
                  <c:v>31227.747417448172</c:v>
                </c:pt>
              </c:numCache>
            </c:numRef>
          </c:val>
          <c:extLst xmlns:c16r2="http://schemas.microsoft.com/office/drawing/2015/06/chart">
            <c:ext xmlns:c16="http://schemas.microsoft.com/office/drawing/2014/chart" uri="{C3380CC4-5D6E-409C-BE32-E72D297353CC}">
              <c16:uniqueId val="{00000008-BC9C-40D2-A8CF-745690ABE0B5}"/>
            </c:ext>
          </c:extLst>
        </c:ser>
        <c:ser>
          <c:idx val="1"/>
          <c:order val="1"/>
          <c:spPr>
            <a:solidFill>
              <a:schemeClr val="accent2"/>
            </a:solidFill>
            <a:ln>
              <a:noFill/>
            </a:ln>
            <a:effectLst/>
          </c:spPr>
          <c:invertIfNegative val="0"/>
          <c:dLbls>
            <c:dLbl>
              <c:idx val="3"/>
              <c:layout>
                <c:manualLayout>
                  <c:x val="6.6993858558150862E-2"/>
                  <c:y val="-3.4842118222462123E-2"/>
                </c:manualLayout>
              </c:layout>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9-BC9C-40D2-A8CF-745690ABE0B5}"/>
                </c:ext>
                <c:ext xmlns:c15="http://schemas.microsoft.com/office/drawing/2012/chart" uri="{CE6537A1-D6FC-4f65-9D91-7224C49458BB}"/>
              </c:extLst>
            </c:dLbl>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Marcia!$I$70:$I$74</c:f>
              <c:strCache>
                <c:ptCount val="5"/>
                <c:pt idx="0">
                  <c:v>PLAN ACUM</c:v>
                </c:pt>
                <c:pt idx="1">
                  <c:v>DESV</c:v>
                </c:pt>
                <c:pt idx="2">
                  <c:v>REAL ACUM</c:v>
                </c:pt>
                <c:pt idx="3">
                  <c:v>DESV 9+3</c:v>
                </c:pt>
                <c:pt idx="4">
                  <c:v>PLAN ACUM 9+3</c:v>
                </c:pt>
              </c:strCache>
            </c:strRef>
          </c:cat>
          <c:val>
            <c:numRef>
              <c:f>Marcia!$K$70:$K$74</c:f>
              <c:numCache>
                <c:formatCode>_ * #,##0_ ;_ * \-#,##0_ ;_ * "-"_ ;_ @_ </c:formatCode>
                <c:ptCount val="5"/>
                <c:pt idx="1">
                  <c:v>680.29365389981467</c:v>
                </c:pt>
                <c:pt idx="3">
                  <c:v>1442.0602364481747</c:v>
                </c:pt>
              </c:numCache>
            </c:numRef>
          </c:val>
          <c:extLst xmlns:c16r2="http://schemas.microsoft.com/office/drawing/2015/06/chart">
            <c:ext xmlns:c16="http://schemas.microsoft.com/office/drawing/2014/chart" uri="{C3380CC4-5D6E-409C-BE32-E72D297353CC}">
              <c16:uniqueId val="{0000000A-BC9C-40D2-A8CF-745690ABE0B5}"/>
            </c:ext>
          </c:extLst>
        </c:ser>
        <c:dLbls>
          <c:dLblPos val="ctr"/>
          <c:showLegendKey val="0"/>
          <c:showVal val="1"/>
          <c:showCatName val="0"/>
          <c:showSerName val="0"/>
          <c:showPercent val="0"/>
          <c:showBubbleSize val="0"/>
        </c:dLbls>
        <c:gapWidth val="150"/>
        <c:overlap val="100"/>
        <c:axId val="77060112"/>
        <c:axId val="77061200"/>
      </c:barChart>
      <c:catAx>
        <c:axId val="7706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77061200"/>
        <c:crosses val="autoZero"/>
        <c:auto val="1"/>
        <c:lblAlgn val="ctr"/>
        <c:lblOffset val="100"/>
        <c:noMultiLvlLbl val="0"/>
      </c:catAx>
      <c:valAx>
        <c:axId val="77061200"/>
        <c:scaling>
          <c:orientation val="minMax"/>
          <c:min val="4000"/>
        </c:scaling>
        <c:delete val="1"/>
        <c:axPos val="b"/>
        <c:numFmt formatCode="_ * #,##0_ ;_ * \-#,##0_ ;_ * &quot;-&quot;_ ;_ @_ " sourceLinked="1"/>
        <c:majorTickMark val="none"/>
        <c:minorTickMark val="none"/>
        <c:tickLblPos val="nextTo"/>
        <c:crossAx val="7706011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Distribución Mensual</a:t>
            </a:r>
            <a:r>
              <a:rPr lang="es-CL" baseline="0"/>
              <a:t> B/6+6/9+3/11+1</a:t>
            </a:r>
            <a:endParaRPr lang="es-C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'Tablas Panel'!$B$10</c:f>
              <c:strCache>
                <c:ptCount val="1"/>
                <c:pt idx="0">
                  <c:v>B</c:v>
                </c:pt>
              </c:strCache>
            </c:strRef>
          </c:tx>
          <c:spPr>
            <a:solidFill>
              <a:schemeClr val="accent1"/>
            </a:solidFill>
            <a:ln>
              <a:noFill/>
            </a:ln>
            <a:effectLst/>
          </c:spPr>
          <c:invertIfNegative val="0"/>
          <c:cat>
            <c:strRef>
              <c:f>'Tablas Panel'!$A$11:$A$22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'Tablas Panel'!$B$11:$B$22</c:f>
              <c:numCache>
                <c:formatCode>_ * #,##0_ ;_ * \-#,##0_ ;_ * "-"_ ;_ @_ </c:formatCode>
                <c:ptCount val="12"/>
                <c:pt idx="0">
                  <c:v>1215.1626689633799</c:v>
                </c:pt>
                <c:pt idx="1">
                  <c:v>1844.00979282904</c:v>
                </c:pt>
                <c:pt idx="2">
                  <c:v>4238.2515919664002</c:v>
                </c:pt>
                <c:pt idx="3">
                  <c:v>6454.5144623631404</c:v>
                </c:pt>
                <c:pt idx="4">
                  <c:v>4568.2607301281796</c:v>
                </c:pt>
                <c:pt idx="5">
                  <c:v>6838.4340971049296</c:v>
                </c:pt>
                <c:pt idx="6">
                  <c:v>4119.6628095644501</c:v>
                </c:pt>
                <c:pt idx="7">
                  <c:v>3758.8960016471201</c:v>
                </c:pt>
                <c:pt idx="8">
                  <c:v>2472.4230481685499</c:v>
                </c:pt>
                <c:pt idx="9">
                  <c:v>2330.7529060342899</c:v>
                </c:pt>
                <c:pt idx="10">
                  <c:v>2978.9732593106701</c:v>
                </c:pt>
                <c:pt idx="11">
                  <c:v>5500.2825453632804</c:v>
                </c:pt>
              </c:numCache>
            </c:numRef>
          </c:val>
          <c:extLst xmlns:c16r2="http://schemas.microsoft.com/office/drawing/2015/06/chart">
            <c:ext xmlns:c16="http://schemas.microsoft.com/office/drawing/2014/chart" uri="{C3380CC4-5D6E-409C-BE32-E72D297353CC}">
              <c16:uniqueId val="{00000000-0137-4E6F-85AB-78F5B32FCBA7}"/>
            </c:ext>
          </c:extLst>
        </c:ser>
        <c:ser>
          <c:idx val="1"/>
          <c:order val="1"/>
          <c:tx>
            <c:strRef>
              <c:f>'Tablas Panel'!$C$10</c:f>
              <c:strCache>
                <c:ptCount val="1"/>
                <c:pt idx="0">
                  <c:v>6+6</c:v>
                </c:pt>
              </c:strCache>
            </c:strRef>
          </c:tx>
          <c:spPr>
            <a:solidFill>
              <a:schemeClr val="accent2"/>
            </a:solidFill>
            <a:ln>
              <a:noFill/>
            </a:ln>
            <a:effectLst/>
          </c:spPr>
          <c:invertIfNegative val="0"/>
          <c:cat>
            <c:strRef>
              <c:f>'Tablas Panel'!$A$11:$A$22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'Tablas Panel'!$C$11:$C$22</c:f>
              <c:numCache>
                <c:formatCode>_ * #,##0_ ;_ * \-#,##0_ ;_ * "-"_ ;_ @_ </c:formatCode>
                <c:ptCount val="12"/>
                <c:pt idx="0">
                  <c:v>1163.5908420000001</c:v>
                </c:pt>
                <c:pt idx="1">
                  <c:v>2294.5683939999999</c:v>
                </c:pt>
                <c:pt idx="2">
                  <c:v>4557.3571480000001</c:v>
                </c:pt>
                <c:pt idx="3">
                  <c:v>6752.3655879999997</c:v>
                </c:pt>
                <c:pt idx="4">
                  <c:v>2533.6588590000001</c:v>
                </c:pt>
                <c:pt idx="5">
                  <c:v>4158.4095740000002</c:v>
                </c:pt>
                <c:pt idx="6">
                  <c:v>3055.14748157739</c:v>
                </c:pt>
                <c:pt idx="7">
                  <c:v>3404.4549089612601</c:v>
                </c:pt>
                <c:pt idx="8">
                  <c:v>5593.6023533411399</c:v>
                </c:pt>
                <c:pt idx="9">
                  <c:v>5131.3622306327097</c:v>
                </c:pt>
                <c:pt idx="10">
                  <c:v>4255.3975799364998</c:v>
                </c:pt>
                <c:pt idx="11">
                  <c:v>7426.2367793741796</c:v>
                </c:pt>
              </c:numCache>
            </c:numRef>
          </c:val>
          <c:extLst xmlns:c16r2="http://schemas.microsoft.com/office/drawing/2015/06/chart">
            <c:ext xmlns:c16="http://schemas.microsoft.com/office/drawing/2014/chart" uri="{C3380CC4-5D6E-409C-BE32-E72D297353CC}">
              <c16:uniqueId val="{00000001-0137-4E6F-85AB-78F5B32FCBA7}"/>
            </c:ext>
          </c:extLst>
        </c:ser>
        <c:ser>
          <c:idx val="2"/>
          <c:order val="2"/>
          <c:tx>
            <c:strRef>
              <c:f>'Tablas Panel'!$D$10</c:f>
              <c:strCache>
                <c:ptCount val="1"/>
                <c:pt idx="0">
                  <c:v>9+3</c:v>
                </c:pt>
              </c:strCache>
            </c:strRef>
          </c:tx>
          <c:spPr>
            <a:solidFill>
              <a:schemeClr val="accent3"/>
            </a:solidFill>
            <a:ln>
              <a:noFill/>
            </a:ln>
            <a:effectLst/>
          </c:spPr>
          <c:invertIfNegative val="0"/>
          <c:cat>
            <c:strRef>
              <c:f>'Tablas Panel'!$A$11:$A$22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'Tablas Panel'!$D$11:$D$22</c:f>
              <c:numCache>
                <c:formatCode>_ * #,##0_ ;_ * \-#,##0_ ;_ * "-"_ ;_ @_ </c:formatCode>
                <c:ptCount val="12"/>
                <c:pt idx="0">
                  <c:v>1163.5908420000001</c:v>
                </c:pt>
                <c:pt idx="1">
                  <c:v>2294.5683939999999</c:v>
                </c:pt>
                <c:pt idx="2">
                  <c:v>4557.3571480000001</c:v>
                </c:pt>
                <c:pt idx="3">
                  <c:v>6752.3655879999997</c:v>
                </c:pt>
                <c:pt idx="4">
                  <c:v>2533.6588590000001</c:v>
                </c:pt>
                <c:pt idx="5">
                  <c:v>4158.4096369999997</c:v>
                </c:pt>
                <c:pt idx="6">
                  <c:v>3088.5377480000002</c:v>
                </c:pt>
                <c:pt idx="7">
                  <c:v>3456.0169660000001</c:v>
                </c:pt>
                <c:pt idx="8">
                  <c:v>3668.5781419999998</c:v>
                </c:pt>
                <c:pt idx="9">
                  <c:v>6380.7347651197297</c:v>
                </c:pt>
                <c:pt idx="10">
                  <c:v>5488.6101960129999</c:v>
                </c:pt>
                <c:pt idx="11">
                  <c:v>7767.7925156476904</c:v>
                </c:pt>
              </c:numCache>
            </c:numRef>
          </c:val>
          <c:extLst xmlns:c16r2="http://schemas.microsoft.com/office/drawing/2015/06/chart">
            <c:ext xmlns:c16="http://schemas.microsoft.com/office/drawing/2014/chart" uri="{C3380CC4-5D6E-409C-BE32-E72D297353CC}">
              <c16:uniqueId val="{00000002-0137-4E6F-85AB-78F5B32FCBA7}"/>
            </c:ext>
          </c:extLst>
        </c:ser>
        <c:ser>
          <c:idx val="3"/>
          <c:order val="3"/>
          <c:tx>
            <c:strRef>
              <c:f>'Tablas Panel'!$E$10</c:f>
              <c:strCache>
                <c:ptCount val="1"/>
                <c:pt idx="0">
                  <c:v>11+1</c:v>
                </c:pt>
              </c:strCache>
            </c:strRef>
          </c:tx>
          <c:spPr>
            <a:solidFill>
              <a:schemeClr val="accent4"/>
            </a:solidFill>
            <a:ln>
              <a:noFill/>
            </a:ln>
            <a:effectLst/>
          </c:spPr>
          <c:invertIfNegative val="0"/>
          <c:cat>
            <c:strRef>
              <c:f>'Tablas Panel'!$A$11:$A$22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'Tablas Panel'!$E$11:$E$22</c:f>
              <c:numCache>
                <c:formatCode>_ * #,##0_ ;_ * \-#,##0_ ;_ * "-"_ ;_ @_ </c:formatCode>
                <c:ptCount val="12"/>
                <c:pt idx="0">
                  <c:v>1163.5908420000001</c:v>
                </c:pt>
                <c:pt idx="1">
                  <c:v>2294.5683939999999</c:v>
                </c:pt>
                <c:pt idx="2">
                  <c:v>4557.3571480000001</c:v>
                </c:pt>
                <c:pt idx="3">
                  <c:v>6752.3655879999997</c:v>
                </c:pt>
                <c:pt idx="4">
                  <c:v>2533.6588590000001</c:v>
                </c:pt>
                <c:pt idx="5">
                  <c:v>4158.4096369999997</c:v>
                </c:pt>
                <c:pt idx="6">
                  <c:v>3088.5377480000002</c:v>
                </c:pt>
                <c:pt idx="7">
                  <c:v>3456.0169660000001</c:v>
                </c:pt>
                <c:pt idx="8">
                  <c:v>3668.5781419999998</c:v>
                </c:pt>
                <c:pt idx="9">
                  <c:v>5032.1356100000003</c:v>
                </c:pt>
                <c:pt idx="10">
                  <c:v>3747.9227729999998</c:v>
                </c:pt>
                <c:pt idx="11">
                  <c:v>9056.4255602277699</c:v>
                </c:pt>
              </c:numCache>
            </c:numRef>
          </c:val>
          <c:extLst xmlns:c16r2="http://schemas.microsoft.com/office/drawing/2015/06/chart">
            <c:ext xmlns:c16="http://schemas.microsoft.com/office/drawing/2014/chart" uri="{C3380CC4-5D6E-409C-BE32-E72D297353CC}">
              <c16:uniqueId val="{00000000-351B-4457-9F4C-EB6B8A07721F}"/>
            </c:ext>
          </c:extLst>
        </c:ser>
        <c:dLbls>
          <c:showLegendKey val="0"/>
          <c:showVal val="0"/>
          <c:showCatName val="0"/>
          <c:showSerName val="0"/>
          <c:showPercent val="0"/>
          <c:showBubbleSize val="0"/>
        </c:dLbls>
        <c:gapWidth val="219"/>
        <c:overlap val="-27"/>
        <c:axId val="77065552"/>
        <c:axId val="77061744"/>
      </c:barChart>
      <c:catAx>
        <c:axId val="7706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61744"/>
        <c:crosses val="autoZero"/>
        <c:auto val="1"/>
        <c:lblAlgn val="ctr"/>
        <c:lblOffset val="100"/>
        <c:noMultiLvlLbl val="0"/>
      </c:catAx>
      <c:valAx>
        <c:axId val="77061744"/>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655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L" b="1"/>
              <a:t>Avance Anual x</a:t>
            </a:r>
            <a:r>
              <a:rPr lang="es-CL" b="1" baseline="0"/>
              <a:t> Outlook</a:t>
            </a:r>
            <a:endParaRPr lang="es-CL"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'[1]Resumen x Resp'!$B$28</c:f>
              <c:strCache>
                <c:ptCount val="1"/>
                <c:pt idx="0">
                  <c:v>B</c:v>
                </c:pt>
              </c:strCache>
            </c:strRef>
          </c:tx>
          <c:spPr>
            <a:solidFill>
              <a:schemeClr val="accent1"/>
            </a:solidFill>
            <a:ln>
              <a:noFill/>
            </a:ln>
            <a:effectLst/>
          </c:spPr>
          <c:invertIfNegative val="0"/>
          <c:cat>
            <c:numRef>
              <c:f>'[1]Resumen x Resp'!$A$29:$A$34</c:f>
              <c:numCache>
                <c:formatCode>General</c:formatCode>
                <c:ptCount val="6"/>
                <c:pt idx="0">
                  <c:v>2019</c:v>
                </c:pt>
                <c:pt idx="1">
                  <c:v>2020</c:v>
                </c:pt>
                <c:pt idx="2">
                  <c:v>2021</c:v>
                </c:pt>
                <c:pt idx="3">
                  <c:v>2022</c:v>
                </c:pt>
                <c:pt idx="4">
                  <c:v>2023</c:v>
                </c:pt>
                <c:pt idx="5">
                  <c:v>2024</c:v>
                </c:pt>
              </c:numCache>
            </c:numRef>
          </c:cat>
          <c:val>
            <c:numRef>
              <c:f>'[1]Resumen x Resp'!$B$29:$B$34</c:f>
              <c:numCache>
                <c:formatCode>General</c:formatCode>
                <c:ptCount val="6"/>
                <c:pt idx="0">
                  <c:v>46319.623913443429</c:v>
                </c:pt>
                <c:pt idx="1">
                  <c:v>46878.731972651345</c:v>
                </c:pt>
                <c:pt idx="2">
                  <c:v>5998.4667796666699</c:v>
                </c:pt>
                <c:pt idx="3">
                  <c:v>72.843744000000001</c:v>
                </c:pt>
                <c:pt idx="4">
                  <c:v>37.731212999999997</c:v>
                </c:pt>
                <c:pt idx="5">
                  <c:v>0</c:v>
                </c:pt>
              </c:numCache>
            </c:numRef>
          </c:val>
          <c:extLst xmlns:c16r2="http://schemas.microsoft.com/office/drawing/2015/06/chart">
            <c:ext xmlns:c16="http://schemas.microsoft.com/office/drawing/2014/chart" uri="{C3380CC4-5D6E-409C-BE32-E72D297353CC}">
              <c16:uniqueId val="{00000000-84F3-4F7B-8BEE-ED9776BCD3B3}"/>
            </c:ext>
          </c:extLst>
        </c:ser>
        <c:ser>
          <c:idx val="1"/>
          <c:order val="1"/>
          <c:tx>
            <c:strRef>
              <c:f>'[1]Resumen x Resp'!$C$28</c:f>
              <c:strCache>
                <c:ptCount val="1"/>
                <c:pt idx="0">
                  <c:v>6+6</c:v>
                </c:pt>
              </c:strCache>
            </c:strRef>
          </c:tx>
          <c:spPr>
            <a:solidFill>
              <a:schemeClr val="accent2"/>
            </a:solidFill>
            <a:ln>
              <a:noFill/>
            </a:ln>
            <a:effectLst/>
          </c:spPr>
          <c:invertIfNegative val="0"/>
          <c:cat>
            <c:numRef>
              <c:f>'[1]Resumen x Resp'!$A$29:$A$34</c:f>
              <c:numCache>
                <c:formatCode>General</c:formatCode>
                <c:ptCount val="6"/>
                <c:pt idx="0">
                  <c:v>2019</c:v>
                </c:pt>
                <c:pt idx="1">
                  <c:v>2020</c:v>
                </c:pt>
                <c:pt idx="2">
                  <c:v>2021</c:v>
                </c:pt>
                <c:pt idx="3">
                  <c:v>2022</c:v>
                </c:pt>
                <c:pt idx="4">
                  <c:v>2023</c:v>
                </c:pt>
                <c:pt idx="5">
                  <c:v>2024</c:v>
                </c:pt>
              </c:numCache>
            </c:numRef>
          </c:cat>
          <c:val>
            <c:numRef>
              <c:f>'[1]Resumen x Resp'!$C$29:$C$34</c:f>
              <c:numCache>
                <c:formatCode>General</c:formatCode>
                <c:ptCount val="6"/>
                <c:pt idx="0">
                  <c:v>50326.151738823195</c:v>
                </c:pt>
                <c:pt idx="1">
                  <c:v>41092.868786584171</c:v>
                </c:pt>
                <c:pt idx="2">
                  <c:v>9844.9325875661689</c:v>
                </c:pt>
                <c:pt idx="3">
                  <c:v>212.38407484737854</c:v>
                </c:pt>
                <c:pt idx="4">
                  <c:v>139.51517106432132</c:v>
                </c:pt>
                <c:pt idx="5">
                  <c:v>20.667999999999999</c:v>
                </c:pt>
              </c:numCache>
            </c:numRef>
          </c:val>
          <c:extLst xmlns:c16r2="http://schemas.microsoft.com/office/drawing/2015/06/chart">
            <c:ext xmlns:c16="http://schemas.microsoft.com/office/drawing/2014/chart" uri="{C3380CC4-5D6E-409C-BE32-E72D297353CC}">
              <c16:uniqueId val="{00000001-84F3-4F7B-8BEE-ED9776BCD3B3}"/>
            </c:ext>
          </c:extLst>
        </c:ser>
        <c:ser>
          <c:idx val="2"/>
          <c:order val="2"/>
          <c:tx>
            <c:strRef>
              <c:f>'[1]Resumen x Resp'!$D$28</c:f>
              <c:strCache>
                <c:ptCount val="1"/>
                <c:pt idx="0">
                  <c:v>9+3</c:v>
                </c:pt>
              </c:strCache>
            </c:strRef>
          </c:tx>
          <c:spPr>
            <a:solidFill>
              <a:schemeClr val="accent3"/>
            </a:solidFill>
            <a:ln>
              <a:noFill/>
            </a:ln>
            <a:effectLst/>
          </c:spPr>
          <c:invertIfNegative val="0"/>
          <c:cat>
            <c:numRef>
              <c:f>'[1]Resumen x Resp'!$A$29:$A$34</c:f>
              <c:numCache>
                <c:formatCode>General</c:formatCode>
                <c:ptCount val="6"/>
                <c:pt idx="0">
                  <c:v>2019</c:v>
                </c:pt>
                <c:pt idx="1">
                  <c:v>2020</c:v>
                </c:pt>
                <c:pt idx="2">
                  <c:v>2021</c:v>
                </c:pt>
                <c:pt idx="3">
                  <c:v>2022</c:v>
                </c:pt>
                <c:pt idx="4">
                  <c:v>2023</c:v>
                </c:pt>
                <c:pt idx="5">
                  <c:v>2024</c:v>
                </c:pt>
              </c:numCache>
            </c:numRef>
          </c:cat>
          <c:val>
            <c:numRef>
              <c:f>'[1]Resumen x Resp'!$D$29:$D$34</c:f>
              <c:numCache>
                <c:formatCode>General</c:formatCode>
                <c:ptCount val="6"/>
                <c:pt idx="0">
                  <c:v>51310.220800780407</c:v>
                </c:pt>
                <c:pt idx="1">
                  <c:v>40989.038374034892</c:v>
                </c:pt>
                <c:pt idx="2">
                  <c:v>9041.6945171401694</c:v>
                </c:pt>
                <c:pt idx="3">
                  <c:v>212.38407484737854</c:v>
                </c:pt>
                <c:pt idx="4">
                  <c:v>139.51517106432132</c:v>
                </c:pt>
                <c:pt idx="5">
                  <c:v>20.667999999999999</c:v>
                </c:pt>
              </c:numCache>
            </c:numRef>
          </c:val>
          <c:extLst xmlns:c16r2="http://schemas.microsoft.com/office/drawing/2015/06/chart">
            <c:ext xmlns:c16="http://schemas.microsoft.com/office/drawing/2014/chart" uri="{C3380CC4-5D6E-409C-BE32-E72D297353CC}">
              <c16:uniqueId val="{00000002-84F3-4F7B-8BEE-ED9776BCD3B3}"/>
            </c:ext>
          </c:extLst>
        </c:ser>
        <c:ser>
          <c:idx val="3"/>
          <c:order val="3"/>
          <c:tx>
            <c:strRef>
              <c:f>'[1]Resumen x Resp'!$E$28</c:f>
              <c:strCache>
                <c:ptCount val="1"/>
                <c:pt idx="0">
                  <c:v>11+1</c:v>
                </c:pt>
              </c:strCache>
            </c:strRef>
          </c:tx>
          <c:spPr>
            <a:solidFill>
              <a:schemeClr val="accent4"/>
            </a:solidFill>
            <a:ln>
              <a:noFill/>
            </a:ln>
            <a:effectLst/>
          </c:spPr>
          <c:invertIfNegative val="0"/>
          <c:cat>
            <c:numRef>
              <c:f>'[1]Resumen x Resp'!$A$29:$A$34</c:f>
              <c:numCache>
                <c:formatCode>General</c:formatCode>
                <c:ptCount val="6"/>
                <c:pt idx="0">
                  <c:v>2019</c:v>
                </c:pt>
                <c:pt idx="1">
                  <c:v>2020</c:v>
                </c:pt>
                <c:pt idx="2">
                  <c:v>2021</c:v>
                </c:pt>
                <c:pt idx="3">
                  <c:v>2022</c:v>
                </c:pt>
                <c:pt idx="4">
                  <c:v>2023</c:v>
                </c:pt>
                <c:pt idx="5">
                  <c:v>2024</c:v>
                </c:pt>
              </c:numCache>
            </c:numRef>
          </c:cat>
          <c:val>
            <c:numRef>
              <c:f>'[1]Resumen x Resp'!$E$29:$E$34</c:f>
              <c:numCache>
                <c:formatCode>General</c:formatCode>
                <c:ptCount val="6"/>
                <c:pt idx="0">
                  <c:v>36705.218934000011</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3-84F3-4F7B-8BEE-ED9776BCD3B3}"/>
            </c:ext>
          </c:extLst>
        </c:ser>
        <c:dLbls>
          <c:showLegendKey val="0"/>
          <c:showVal val="0"/>
          <c:showCatName val="0"/>
          <c:showSerName val="0"/>
          <c:showPercent val="0"/>
          <c:showBubbleSize val="0"/>
        </c:dLbls>
        <c:gapWidth val="219"/>
        <c:overlap val="-27"/>
        <c:axId val="77064464"/>
        <c:axId val="297839664"/>
      </c:barChart>
      <c:catAx>
        <c:axId val="7706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39664"/>
        <c:crosses val="autoZero"/>
        <c:auto val="1"/>
        <c:lblAlgn val="ctr"/>
        <c:lblOffset val="100"/>
        <c:noMultiLvlLbl val="0"/>
      </c:catAx>
      <c:valAx>
        <c:axId val="29783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6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L" b="1"/>
              <a:t>Avance Mensual</a:t>
            </a:r>
            <a:r>
              <a:rPr lang="es-CL" b="1" baseline="0"/>
              <a:t> x Outlook</a:t>
            </a:r>
            <a:endParaRPr lang="es-CL"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'[1]Resumen x Mes 2019'!$B$25</c:f>
              <c:strCache>
                <c:ptCount val="1"/>
                <c:pt idx="0">
                  <c:v>B</c:v>
                </c:pt>
              </c:strCache>
            </c:strRef>
          </c:tx>
          <c:spPr>
            <a:solidFill>
              <a:schemeClr val="accent1"/>
            </a:solidFill>
            <a:ln>
              <a:noFill/>
            </a:ln>
            <a:effectLst/>
          </c:spPr>
          <c:invertIfNegative val="0"/>
          <c:cat>
            <c:strRef>
              <c:f>'[1]Resumen x Mes 2019'!$A$26:$A$37</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'[1]Resumen x Mes 2019'!$B$26:$B$37</c:f>
              <c:numCache>
                <c:formatCode>General</c:formatCode>
                <c:ptCount val="12"/>
                <c:pt idx="0">
                  <c:v>1215162.6689633841</c:v>
                </c:pt>
                <c:pt idx="1">
                  <c:v>1844009.7928290379</c:v>
                </c:pt>
                <c:pt idx="2">
                  <c:v>4238251.5919664009</c:v>
                </c:pt>
                <c:pt idx="3">
                  <c:v>6454514.462363136</c:v>
                </c:pt>
                <c:pt idx="4">
                  <c:v>4568260.7301281774</c:v>
                </c:pt>
                <c:pt idx="5">
                  <c:v>6838434.0971049322</c:v>
                </c:pt>
                <c:pt idx="6">
                  <c:v>4119662.8095644498</c:v>
                </c:pt>
                <c:pt idx="7">
                  <c:v>3758896.0016471241</c:v>
                </c:pt>
                <c:pt idx="8">
                  <c:v>2472423.0481685475</c:v>
                </c:pt>
                <c:pt idx="9">
                  <c:v>2330752.906034288</c:v>
                </c:pt>
                <c:pt idx="10">
                  <c:v>2978973.259310666</c:v>
                </c:pt>
                <c:pt idx="11">
                  <c:v>5500282.5453632846</c:v>
                </c:pt>
              </c:numCache>
            </c:numRef>
          </c:val>
          <c:extLst xmlns:c16r2="http://schemas.microsoft.com/office/drawing/2015/06/chart">
            <c:ext xmlns:c16="http://schemas.microsoft.com/office/drawing/2014/chart" uri="{C3380CC4-5D6E-409C-BE32-E72D297353CC}">
              <c16:uniqueId val="{00000000-823B-48C6-A682-5DF5434F3C4A}"/>
            </c:ext>
          </c:extLst>
        </c:ser>
        <c:ser>
          <c:idx val="1"/>
          <c:order val="1"/>
          <c:tx>
            <c:strRef>
              <c:f>'[1]Resumen x Mes 2019'!$C$25</c:f>
              <c:strCache>
                <c:ptCount val="1"/>
                <c:pt idx="0">
                  <c:v>6+6</c:v>
                </c:pt>
              </c:strCache>
            </c:strRef>
          </c:tx>
          <c:spPr>
            <a:solidFill>
              <a:schemeClr val="accent2"/>
            </a:solidFill>
            <a:ln>
              <a:noFill/>
            </a:ln>
            <a:effectLst/>
          </c:spPr>
          <c:invertIfNegative val="0"/>
          <c:cat>
            <c:strRef>
              <c:f>'[1]Resumen x Mes 2019'!$A$26:$A$37</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'[1]Resumen x Mes 2019'!$C$26:$C$37</c:f>
              <c:numCache>
                <c:formatCode>General</c:formatCode>
                <c:ptCount val="12"/>
                <c:pt idx="0">
                  <c:v>1163590.8419999997</c:v>
                </c:pt>
                <c:pt idx="1">
                  <c:v>2294568.3940000008</c:v>
                </c:pt>
                <c:pt idx="2">
                  <c:v>4557357.1479999991</c:v>
                </c:pt>
                <c:pt idx="3">
                  <c:v>6752365.5879999986</c:v>
                </c:pt>
                <c:pt idx="4">
                  <c:v>2533658.8589999997</c:v>
                </c:pt>
                <c:pt idx="5">
                  <c:v>4158409.5739999996</c:v>
                </c:pt>
                <c:pt idx="6">
                  <c:v>3055147.4815773903</c:v>
                </c:pt>
                <c:pt idx="7">
                  <c:v>3404454.9089612556</c:v>
                </c:pt>
                <c:pt idx="8">
                  <c:v>5593602.3533411417</c:v>
                </c:pt>
                <c:pt idx="9">
                  <c:v>5131362.2306327131</c:v>
                </c:pt>
                <c:pt idx="10">
                  <c:v>4255397.5799365044</c:v>
                </c:pt>
                <c:pt idx="11">
                  <c:v>7426236.7793741813</c:v>
                </c:pt>
              </c:numCache>
            </c:numRef>
          </c:val>
          <c:extLst xmlns:c16r2="http://schemas.microsoft.com/office/drawing/2015/06/chart">
            <c:ext xmlns:c16="http://schemas.microsoft.com/office/drawing/2014/chart" uri="{C3380CC4-5D6E-409C-BE32-E72D297353CC}">
              <c16:uniqueId val="{00000001-823B-48C6-A682-5DF5434F3C4A}"/>
            </c:ext>
          </c:extLst>
        </c:ser>
        <c:ser>
          <c:idx val="2"/>
          <c:order val="2"/>
          <c:tx>
            <c:strRef>
              <c:f>'[1]Resumen x Mes 2019'!$D$25</c:f>
              <c:strCache>
                <c:ptCount val="1"/>
                <c:pt idx="0">
                  <c:v>9+3</c:v>
                </c:pt>
              </c:strCache>
            </c:strRef>
          </c:tx>
          <c:spPr>
            <a:solidFill>
              <a:schemeClr val="accent3"/>
            </a:solidFill>
            <a:ln>
              <a:noFill/>
            </a:ln>
            <a:effectLst/>
          </c:spPr>
          <c:invertIfNegative val="0"/>
          <c:cat>
            <c:strRef>
              <c:f>'[1]Resumen x Mes 2019'!$A$26:$A$37</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'[1]Resumen x Mes 2019'!$D$26:$D$37</c:f>
              <c:numCache>
                <c:formatCode>General</c:formatCode>
                <c:ptCount val="12"/>
                <c:pt idx="0">
                  <c:v>1163590.8419999997</c:v>
                </c:pt>
                <c:pt idx="1">
                  <c:v>2294568.3940000008</c:v>
                </c:pt>
                <c:pt idx="2">
                  <c:v>4557357.1479999991</c:v>
                </c:pt>
                <c:pt idx="3">
                  <c:v>6752365.5879999986</c:v>
                </c:pt>
                <c:pt idx="4">
                  <c:v>2533658.8589999997</c:v>
                </c:pt>
                <c:pt idx="5">
                  <c:v>4158409.6369999996</c:v>
                </c:pt>
                <c:pt idx="6">
                  <c:v>3088537.7479999997</c:v>
                </c:pt>
                <c:pt idx="7">
                  <c:v>3456016.9660000005</c:v>
                </c:pt>
                <c:pt idx="8">
                  <c:v>3668578.142</c:v>
                </c:pt>
                <c:pt idx="9">
                  <c:v>6380734.7651197277</c:v>
                </c:pt>
                <c:pt idx="10">
                  <c:v>5488610.1960130045</c:v>
                </c:pt>
                <c:pt idx="11">
                  <c:v>7767792.5156476861</c:v>
                </c:pt>
              </c:numCache>
            </c:numRef>
          </c:val>
          <c:extLst xmlns:c16r2="http://schemas.microsoft.com/office/drawing/2015/06/chart">
            <c:ext xmlns:c16="http://schemas.microsoft.com/office/drawing/2014/chart" uri="{C3380CC4-5D6E-409C-BE32-E72D297353CC}">
              <c16:uniqueId val="{00000002-823B-48C6-A682-5DF5434F3C4A}"/>
            </c:ext>
          </c:extLst>
        </c:ser>
        <c:ser>
          <c:idx val="3"/>
          <c:order val="3"/>
          <c:tx>
            <c:strRef>
              <c:f>'[1]Resumen x Mes 2019'!$E$25</c:f>
              <c:strCache>
                <c:ptCount val="1"/>
                <c:pt idx="0">
                  <c:v>11+1</c:v>
                </c:pt>
              </c:strCache>
            </c:strRef>
          </c:tx>
          <c:spPr>
            <a:solidFill>
              <a:schemeClr val="accent4"/>
            </a:solidFill>
            <a:ln>
              <a:noFill/>
            </a:ln>
            <a:effectLst/>
          </c:spPr>
          <c:invertIfNegative val="0"/>
          <c:cat>
            <c:strRef>
              <c:f>'[1]Resumen x Mes 2019'!$A$26:$A$37</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'[1]Resumen x Mes 2019'!$E$26:$E$37</c:f>
              <c:numCache>
                <c:formatCode>General</c:formatCode>
                <c:ptCount val="12"/>
                <c:pt idx="0">
                  <c:v>1163590.8419999997</c:v>
                </c:pt>
                <c:pt idx="1">
                  <c:v>2294568.3940000008</c:v>
                </c:pt>
                <c:pt idx="2">
                  <c:v>4557357.1479999991</c:v>
                </c:pt>
                <c:pt idx="3">
                  <c:v>6752365.5879999986</c:v>
                </c:pt>
                <c:pt idx="4">
                  <c:v>2533658.8589999997</c:v>
                </c:pt>
                <c:pt idx="5">
                  <c:v>4158409.6369999996</c:v>
                </c:pt>
                <c:pt idx="6">
                  <c:v>3088537.7479999997</c:v>
                </c:pt>
                <c:pt idx="7">
                  <c:v>3456016.9660000005</c:v>
                </c:pt>
                <c:pt idx="8">
                  <c:v>3668578.1420000005</c:v>
                </c:pt>
                <c:pt idx="9">
                  <c:v>5032135.6099999994</c:v>
                </c:pt>
              </c:numCache>
            </c:numRef>
          </c:val>
          <c:extLst xmlns:c16r2="http://schemas.microsoft.com/office/drawing/2015/06/chart">
            <c:ext xmlns:c16="http://schemas.microsoft.com/office/drawing/2014/chart" uri="{C3380CC4-5D6E-409C-BE32-E72D297353CC}">
              <c16:uniqueId val="{00000003-823B-48C6-A682-5DF5434F3C4A}"/>
            </c:ext>
          </c:extLst>
        </c:ser>
        <c:dLbls>
          <c:showLegendKey val="0"/>
          <c:showVal val="0"/>
          <c:showCatName val="0"/>
          <c:showSerName val="0"/>
          <c:showPercent val="0"/>
          <c:showBubbleSize val="0"/>
        </c:dLbls>
        <c:gapWidth val="219"/>
        <c:overlap val="-27"/>
        <c:axId val="297842384"/>
        <c:axId val="297843472"/>
      </c:barChart>
      <c:catAx>
        <c:axId val="29784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3472"/>
        <c:crosses val="autoZero"/>
        <c:auto val="1"/>
        <c:lblAlgn val="ctr"/>
        <c:lblOffset val="100"/>
        <c:noMultiLvlLbl val="0"/>
      </c:catAx>
      <c:valAx>
        <c:axId val="29784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SCADA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Gráficos!$C$106</c:f>
              <c:strCache>
                <c:ptCount val="1"/>
                <c:pt idx="0">
                  <c:v>B</c:v>
                </c:pt>
              </c:strCache>
            </c:strRef>
          </c:tx>
          <c:spPr>
            <a:solidFill>
              <a:schemeClr val="accent2"/>
            </a:solidFill>
            <a:ln>
              <a:noFill/>
            </a:ln>
            <a:effectLst/>
          </c:spPr>
          <c:invertIfNegative val="0"/>
          <c:cat>
            <c:strRef>
              <c:f>Gráficos!$A$107:$A$118</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Gráficos!$C$107:$C$118</c:f>
              <c:numCache>
                <c:formatCode>_ * #,##0_ ;_ * \-#,##0_ ;_ * "-"_ ;_ @_ </c:formatCode>
                <c:ptCount val="12"/>
                <c:pt idx="0">
                  <c:v>275225.54197080224</c:v>
                </c:pt>
                <c:pt idx="1">
                  <c:v>72427.511065638828</c:v>
                </c:pt>
                <c:pt idx="2">
                  <c:v>29482.54918223928</c:v>
                </c:pt>
                <c:pt idx="3">
                  <c:v>19378.523898738807</c:v>
                </c:pt>
                <c:pt idx="4">
                  <c:v>28413.927276919196</c:v>
                </c:pt>
                <c:pt idx="5">
                  <c:v>42573.917579214103</c:v>
                </c:pt>
                <c:pt idx="6">
                  <c:v>39986.444101402965</c:v>
                </c:pt>
                <c:pt idx="7">
                  <c:v>90301.534174076805</c:v>
                </c:pt>
                <c:pt idx="8">
                  <c:v>39243.725525000002</c:v>
                </c:pt>
                <c:pt idx="9">
                  <c:v>106426.82984514226</c:v>
                </c:pt>
                <c:pt idx="10">
                  <c:v>100975.00772347589</c:v>
                </c:pt>
                <c:pt idx="11">
                  <c:v>129663.99668277806</c:v>
                </c:pt>
              </c:numCache>
            </c:numRef>
          </c:val>
          <c:extLst xmlns:c16r2="http://schemas.microsoft.com/office/drawing/2015/06/chart">
            <c:ext xmlns:c16="http://schemas.microsoft.com/office/drawing/2014/chart" uri="{C3380CC4-5D6E-409C-BE32-E72D297353CC}">
              <c16:uniqueId val="{00000001-AEB3-4D48-8CE6-9684245E711E}"/>
            </c:ext>
          </c:extLst>
        </c:ser>
        <c:ser>
          <c:idx val="2"/>
          <c:order val="2"/>
          <c:tx>
            <c:strRef>
              <c:f>Gráficos!$D$106</c:f>
              <c:strCache>
                <c:ptCount val="1"/>
                <c:pt idx="0">
                  <c:v>6+6</c:v>
                </c:pt>
              </c:strCache>
            </c:strRef>
          </c:tx>
          <c:spPr>
            <a:solidFill>
              <a:schemeClr val="accent3"/>
            </a:solidFill>
            <a:ln>
              <a:noFill/>
            </a:ln>
            <a:effectLst/>
          </c:spPr>
          <c:invertIfNegative val="0"/>
          <c:cat>
            <c:strRef>
              <c:f>Gráficos!$A$107:$A$118</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Gráficos!$D$107:$D$118</c:f>
              <c:numCache>
                <c:formatCode>_ * #,##0_ ;_ * \-#,##0_ ;_ * "-"_ ;_ @_ </c:formatCode>
                <c:ptCount val="12"/>
                <c:pt idx="0">
                  <c:v>111795.47100000001</c:v>
                </c:pt>
                <c:pt idx="1">
                  <c:v>76603.006999999998</c:v>
                </c:pt>
                <c:pt idx="2">
                  <c:v>78049.627000000008</c:v>
                </c:pt>
                <c:pt idx="3">
                  <c:v>92966.807000000001</c:v>
                </c:pt>
                <c:pt idx="4">
                  <c:v>141337.41899999999</c:v>
                </c:pt>
                <c:pt idx="5">
                  <c:v>91531.614000000001</c:v>
                </c:pt>
                <c:pt idx="6">
                  <c:v>58170.899286939057</c:v>
                </c:pt>
                <c:pt idx="7">
                  <c:v>101409.10621497338</c:v>
                </c:pt>
                <c:pt idx="8">
                  <c:v>63567.082999999999</c:v>
                </c:pt>
                <c:pt idx="9">
                  <c:v>261122.03974226204</c:v>
                </c:pt>
                <c:pt idx="10">
                  <c:v>150507.00772347589</c:v>
                </c:pt>
                <c:pt idx="11">
                  <c:v>67297.135682778026</c:v>
                </c:pt>
              </c:numCache>
            </c:numRef>
          </c:val>
          <c:extLst xmlns:c16r2="http://schemas.microsoft.com/office/drawing/2015/06/chart">
            <c:ext xmlns:c16="http://schemas.microsoft.com/office/drawing/2014/chart" uri="{C3380CC4-5D6E-409C-BE32-E72D297353CC}">
              <c16:uniqueId val="{00000002-AEB3-4D48-8CE6-9684245E711E}"/>
            </c:ext>
          </c:extLst>
        </c:ser>
        <c:ser>
          <c:idx val="3"/>
          <c:order val="3"/>
          <c:tx>
            <c:strRef>
              <c:f>Gráficos!$E$106</c:f>
              <c:strCache>
                <c:ptCount val="1"/>
                <c:pt idx="0">
                  <c:v>9+3</c:v>
                </c:pt>
              </c:strCache>
            </c:strRef>
          </c:tx>
          <c:spPr>
            <a:solidFill>
              <a:schemeClr val="accent4"/>
            </a:solidFill>
            <a:ln>
              <a:noFill/>
            </a:ln>
            <a:effectLst/>
          </c:spPr>
          <c:invertIfNegative val="0"/>
          <c:cat>
            <c:strRef>
              <c:f>Gráficos!$A$107:$A$118</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Gráficos!$E$107:$E$118</c:f>
              <c:numCache>
                <c:formatCode>_ * #,##0_ ;_ * \-#,##0_ ;_ * "-"_ ;_ @_ </c:formatCode>
                <c:ptCount val="12"/>
                <c:pt idx="0">
                  <c:v>111795.47100000001</c:v>
                </c:pt>
                <c:pt idx="1">
                  <c:v>76603.006999999998</c:v>
                </c:pt>
                <c:pt idx="2">
                  <c:v>78049.627000000008</c:v>
                </c:pt>
                <c:pt idx="3">
                  <c:v>92966.807000000001</c:v>
                </c:pt>
                <c:pt idx="4">
                  <c:v>141337.41899999999</c:v>
                </c:pt>
                <c:pt idx="5">
                  <c:v>91531.614000000001</c:v>
                </c:pt>
                <c:pt idx="6">
                  <c:v>68205.471000000005</c:v>
                </c:pt>
                <c:pt idx="7">
                  <c:v>156420.22799999997</c:v>
                </c:pt>
                <c:pt idx="8">
                  <c:v>36500.161999999997</c:v>
                </c:pt>
                <c:pt idx="9">
                  <c:v>301294.33651279943</c:v>
                </c:pt>
                <c:pt idx="10">
                  <c:v>287748.75583918893</c:v>
                </c:pt>
                <c:pt idx="11">
                  <c:v>132813.96854323326</c:v>
                </c:pt>
              </c:numCache>
            </c:numRef>
          </c:val>
          <c:extLst xmlns:c16r2="http://schemas.microsoft.com/office/drawing/2015/06/chart">
            <c:ext xmlns:c16="http://schemas.microsoft.com/office/drawing/2014/chart" uri="{C3380CC4-5D6E-409C-BE32-E72D297353CC}">
              <c16:uniqueId val="{00000003-AEB3-4D48-8CE6-9684245E711E}"/>
            </c:ext>
          </c:extLst>
        </c:ser>
        <c:ser>
          <c:idx val="4"/>
          <c:order val="4"/>
          <c:tx>
            <c:strRef>
              <c:f>Gráficos!$F$106</c:f>
              <c:strCache>
                <c:ptCount val="1"/>
                <c:pt idx="0">
                  <c:v>11+1</c:v>
                </c:pt>
              </c:strCache>
            </c:strRef>
          </c:tx>
          <c:spPr>
            <a:solidFill>
              <a:schemeClr val="accent5"/>
            </a:solidFill>
            <a:ln>
              <a:noFill/>
            </a:ln>
            <a:effectLst/>
          </c:spPr>
          <c:invertIfNegative val="0"/>
          <c:cat>
            <c:strRef>
              <c:f>Gráficos!$A$107:$A$118</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Gráficos!$F$107:$F$118</c:f>
              <c:numCache>
                <c:formatCode>_ * #,##0_ ;_ * \-#,##0_ ;_ * "-"_ ;_ @_ </c:formatCode>
                <c:ptCount val="12"/>
                <c:pt idx="0">
                  <c:v>111795.47100000001</c:v>
                </c:pt>
                <c:pt idx="1">
                  <c:v>76603.006999999998</c:v>
                </c:pt>
                <c:pt idx="2">
                  <c:v>78049.627000000008</c:v>
                </c:pt>
                <c:pt idx="3">
                  <c:v>92966.807000000001</c:v>
                </c:pt>
                <c:pt idx="4">
                  <c:v>141337.41899999999</c:v>
                </c:pt>
                <c:pt idx="5">
                  <c:v>91531.614000000001</c:v>
                </c:pt>
                <c:pt idx="6">
                  <c:v>68205.471000000005</c:v>
                </c:pt>
                <c:pt idx="7">
                  <c:v>156420.22799999997</c:v>
                </c:pt>
                <c:pt idx="8">
                  <c:v>36500.161999999997</c:v>
                </c:pt>
                <c:pt idx="9">
                  <c:v>189362.038</c:v>
                </c:pt>
                <c:pt idx="10">
                  <c:v>47804.850999999995</c:v>
                </c:pt>
                <c:pt idx="11">
                  <c:v>484690.17189522181</c:v>
                </c:pt>
              </c:numCache>
            </c:numRef>
          </c:val>
          <c:extLst xmlns:c16r2="http://schemas.microsoft.com/office/drawing/2015/06/chart">
            <c:ext xmlns:c16="http://schemas.microsoft.com/office/drawing/2014/chart" uri="{C3380CC4-5D6E-409C-BE32-E72D297353CC}">
              <c16:uniqueId val="{00000004-AEB3-4D48-8CE6-9684245E711E}"/>
            </c:ext>
          </c:extLst>
        </c:ser>
        <c:dLbls>
          <c:showLegendKey val="0"/>
          <c:showVal val="0"/>
          <c:showCatName val="0"/>
          <c:showSerName val="0"/>
          <c:showPercent val="0"/>
          <c:showBubbleSize val="0"/>
        </c:dLbls>
        <c:gapWidth val="150"/>
        <c:axId val="297842928"/>
        <c:axId val="297840752"/>
      </c:barChart>
      <c:lineChart>
        <c:grouping val="standard"/>
        <c:varyColors val="0"/>
        <c:ser>
          <c:idx val="0"/>
          <c:order val="0"/>
          <c:tx>
            <c:strRef>
              <c:f>Gráficos!$B$106</c:f>
              <c:strCache>
                <c:ptCount val="1"/>
                <c:pt idx="0">
                  <c:v>Real</c:v>
                </c:pt>
              </c:strCache>
            </c:strRef>
          </c:tx>
          <c:spPr>
            <a:ln w="28575" cap="rnd">
              <a:solidFill>
                <a:srgbClr val="92D050"/>
              </a:solidFill>
              <a:round/>
            </a:ln>
            <a:effectLst/>
          </c:spPr>
          <c:marker>
            <c:symbol val="circle"/>
            <c:size val="5"/>
            <c:spPr>
              <a:solidFill>
                <a:schemeClr val="accent1"/>
              </a:solidFill>
              <a:ln w="9525">
                <a:solidFill>
                  <a:srgbClr val="92D05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Gráficos!$A$107:$A$118</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Gráficos!$B$107:$B$118</c:f>
              <c:numCache>
                <c:formatCode>_ * #,##0_ ;_ * \-#,##0_ ;_ * "-"_ ;_ @_ </c:formatCode>
                <c:ptCount val="12"/>
                <c:pt idx="0">
                  <c:v>111795.47100000001</c:v>
                </c:pt>
                <c:pt idx="1">
                  <c:v>76603.006999999998</c:v>
                </c:pt>
                <c:pt idx="2">
                  <c:v>78049.627000000008</c:v>
                </c:pt>
                <c:pt idx="3">
                  <c:v>92966.807000000001</c:v>
                </c:pt>
                <c:pt idx="4">
                  <c:v>141337.41899999999</c:v>
                </c:pt>
                <c:pt idx="5">
                  <c:v>91531.614000000001</c:v>
                </c:pt>
                <c:pt idx="6">
                  <c:v>68205.471000000005</c:v>
                </c:pt>
                <c:pt idx="7">
                  <c:v>156420.22799999997</c:v>
                </c:pt>
                <c:pt idx="8">
                  <c:v>36500.161999999997</c:v>
                </c:pt>
                <c:pt idx="9">
                  <c:v>189362.038</c:v>
                </c:pt>
                <c:pt idx="10">
                  <c:v>47804.850999999995</c:v>
                </c:pt>
                <c:pt idx="11">
                  <c:v>16861.804</c:v>
                </c:pt>
              </c:numCache>
            </c:numRef>
          </c:val>
          <c:smooth val="0"/>
          <c:extLst xmlns:c16r2="http://schemas.microsoft.com/office/drawing/2015/06/chart">
            <c:ext xmlns:c16="http://schemas.microsoft.com/office/drawing/2014/chart" uri="{C3380CC4-5D6E-409C-BE32-E72D297353CC}">
              <c16:uniqueId val="{00000000-AEB3-4D48-8CE6-9684245E711E}"/>
            </c:ext>
          </c:extLst>
        </c:ser>
        <c:dLbls>
          <c:showLegendKey val="0"/>
          <c:showVal val="0"/>
          <c:showCatName val="0"/>
          <c:showSerName val="0"/>
          <c:showPercent val="0"/>
          <c:showBubbleSize val="0"/>
        </c:dLbls>
        <c:marker val="1"/>
        <c:smooth val="0"/>
        <c:axId val="297847824"/>
        <c:axId val="297838032"/>
      </c:lineChart>
      <c:catAx>
        <c:axId val="29784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0752"/>
        <c:crosses val="autoZero"/>
        <c:auto val="1"/>
        <c:lblAlgn val="ctr"/>
        <c:lblOffset val="100"/>
        <c:noMultiLvlLbl val="0"/>
      </c:catAx>
      <c:valAx>
        <c:axId val="297840752"/>
        <c:scaling>
          <c:orientation val="minMax"/>
          <c:max val="500000"/>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2928"/>
        <c:crosses val="autoZero"/>
        <c:crossBetween val="between"/>
      </c:valAx>
      <c:valAx>
        <c:axId val="297838032"/>
        <c:scaling>
          <c:orientation val="minMax"/>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7824"/>
        <c:crosses val="max"/>
        <c:crossBetween val="between"/>
      </c:valAx>
      <c:catAx>
        <c:axId val="297847824"/>
        <c:scaling>
          <c:orientation val="minMax"/>
        </c:scaling>
        <c:delete val="1"/>
        <c:axPos val="b"/>
        <c:numFmt formatCode="General" sourceLinked="1"/>
        <c:majorTickMark val="out"/>
        <c:minorTickMark val="none"/>
        <c:tickLblPos val="nextTo"/>
        <c:crossAx val="2978380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G.</a:t>
            </a:r>
            <a:r>
              <a:rPr lang="es-CL" baseline="0"/>
              <a:t> Zona Norte</a:t>
            </a:r>
            <a:endParaRPr lang="es-C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Gráficos!$C$120</c:f>
              <c:strCache>
                <c:ptCount val="1"/>
                <c:pt idx="0">
                  <c:v>B</c:v>
                </c:pt>
              </c:strCache>
            </c:strRef>
          </c:tx>
          <c:spPr>
            <a:solidFill>
              <a:schemeClr val="accent2"/>
            </a:solidFill>
            <a:ln>
              <a:noFill/>
            </a:ln>
            <a:effectLst/>
          </c:spPr>
          <c:invertIfNegative val="0"/>
          <c:cat>
            <c:strRef>
              <c:f>Gráficos!$A$121:$A$132</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Gráficos!$C$121:$C$132</c:f>
              <c:numCache>
                <c:formatCode>_ * #,##0_ ;_ * \-#,##0_ ;_ * "-"_ ;_ @_ </c:formatCode>
                <c:ptCount val="12"/>
                <c:pt idx="0">
                  <c:v>22121</c:v>
                </c:pt>
                <c:pt idx="1">
                  <c:v>37734.101190623529</c:v>
                </c:pt>
                <c:pt idx="2">
                  <c:v>13206.446607341761</c:v>
                </c:pt>
                <c:pt idx="3">
                  <c:v>11188.936607341766</c:v>
                </c:pt>
                <c:pt idx="4">
                  <c:v>32193.936607341766</c:v>
                </c:pt>
                <c:pt idx="5">
                  <c:v>4181.3470506695712</c:v>
                </c:pt>
                <c:pt idx="6">
                  <c:v>1411.9372385455085</c:v>
                </c:pt>
                <c:pt idx="7">
                  <c:v>384.80469813609261</c:v>
                </c:pt>
                <c:pt idx="8">
                  <c:v>0</c:v>
                </c:pt>
                <c:pt idx="9">
                  <c:v>0</c:v>
                </c:pt>
                <c:pt idx="10">
                  <c:v>0</c:v>
                </c:pt>
                <c:pt idx="11">
                  <c:v>0</c:v>
                </c:pt>
              </c:numCache>
            </c:numRef>
          </c:val>
          <c:extLst xmlns:c16r2="http://schemas.microsoft.com/office/drawing/2015/06/chart">
            <c:ext xmlns:c16="http://schemas.microsoft.com/office/drawing/2014/chart" uri="{C3380CC4-5D6E-409C-BE32-E72D297353CC}">
              <c16:uniqueId val="{00000001-A78F-4DD1-B9DC-A353C4B896E5}"/>
            </c:ext>
          </c:extLst>
        </c:ser>
        <c:ser>
          <c:idx val="2"/>
          <c:order val="2"/>
          <c:tx>
            <c:strRef>
              <c:f>Gráficos!$D$120</c:f>
              <c:strCache>
                <c:ptCount val="1"/>
                <c:pt idx="0">
                  <c:v>6+6</c:v>
                </c:pt>
              </c:strCache>
            </c:strRef>
          </c:tx>
          <c:spPr>
            <a:solidFill>
              <a:schemeClr val="accent3"/>
            </a:solidFill>
            <a:ln>
              <a:noFill/>
            </a:ln>
            <a:effectLst/>
          </c:spPr>
          <c:invertIfNegative val="0"/>
          <c:cat>
            <c:strRef>
              <c:f>Gráficos!$A$121:$A$132</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Gráficos!$D$121:$D$132</c:f>
              <c:numCache>
                <c:formatCode>_ * #,##0_ ;_ * \-#,##0_ ;_ * "-"_ ;_ @_ </c:formatCode>
                <c:ptCount val="12"/>
                <c:pt idx="0">
                  <c:v>35696.168999999994</c:v>
                </c:pt>
                <c:pt idx="1">
                  <c:v>2271.7910000000002</c:v>
                </c:pt>
                <c:pt idx="2">
                  <c:v>69869.820000000007</c:v>
                </c:pt>
                <c:pt idx="3">
                  <c:v>29589.86</c:v>
                </c:pt>
                <c:pt idx="4">
                  <c:v>2099.2669999999998</c:v>
                </c:pt>
                <c:pt idx="5">
                  <c:v>674866.5</c:v>
                </c:pt>
                <c:pt idx="6">
                  <c:v>133.5</c:v>
                </c:pt>
                <c:pt idx="7">
                  <c:v>0</c:v>
                </c:pt>
                <c:pt idx="8">
                  <c:v>0</c:v>
                </c:pt>
                <c:pt idx="9">
                  <c:v>0</c:v>
                </c:pt>
                <c:pt idx="10">
                  <c:v>0</c:v>
                </c:pt>
                <c:pt idx="11">
                  <c:v>3000</c:v>
                </c:pt>
              </c:numCache>
            </c:numRef>
          </c:val>
          <c:extLst xmlns:c16r2="http://schemas.microsoft.com/office/drawing/2015/06/chart">
            <c:ext xmlns:c16="http://schemas.microsoft.com/office/drawing/2014/chart" uri="{C3380CC4-5D6E-409C-BE32-E72D297353CC}">
              <c16:uniqueId val="{00000002-A78F-4DD1-B9DC-A353C4B896E5}"/>
            </c:ext>
          </c:extLst>
        </c:ser>
        <c:ser>
          <c:idx val="3"/>
          <c:order val="3"/>
          <c:tx>
            <c:strRef>
              <c:f>Gráficos!$E$120</c:f>
              <c:strCache>
                <c:ptCount val="1"/>
                <c:pt idx="0">
                  <c:v>9+3</c:v>
                </c:pt>
              </c:strCache>
            </c:strRef>
          </c:tx>
          <c:spPr>
            <a:solidFill>
              <a:schemeClr val="accent4"/>
            </a:solidFill>
            <a:ln>
              <a:noFill/>
            </a:ln>
            <a:effectLst/>
          </c:spPr>
          <c:invertIfNegative val="0"/>
          <c:cat>
            <c:strRef>
              <c:f>Gráficos!$A$121:$A$132</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Gráficos!$E$121:$E$132</c:f>
              <c:numCache>
                <c:formatCode>_ * #,##0_ ;_ * \-#,##0_ ;_ * "-"_ ;_ @_ </c:formatCode>
                <c:ptCount val="12"/>
                <c:pt idx="0">
                  <c:v>35696.168999999994</c:v>
                </c:pt>
                <c:pt idx="1">
                  <c:v>2271.7910000000002</c:v>
                </c:pt>
                <c:pt idx="2">
                  <c:v>69869.820000000007</c:v>
                </c:pt>
                <c:pt idx="3">
                  <c:v>29589.86</c:v>
                </c:pt>
                <c:pt idx="4">
                  <c:v>2099.2669999999998</c:v>
                </c:pt>
                <c:pt idx="5">
                  <c:v>674866.5</c:v>
                </c:pt>
                <c:pt idx="6">
                  <c:v>89</c:v>
                </c:pt>
                <c:pt idx="7">
                  <c:v>1476.039</c:v>
                </c:pt>
                <c:pt idx="8">
                  <c:v>0</c:v>
                </c:pt>
                <c:pt idx="9">
                  <c:v>55000</c:v>
                </c:pt>
                <c:pt idx="10">
                  <c:v>0</c:v>
                </c:pt>
                <c:pt idx="11">
                  <c:v>0</c:v>
                </c:pt>
              </c:numCache>
            </c:numRef>
          </c:val>
          <c:extLst xmlns:c16r2="http://schemas.microsoft.com/office/drawing/2015/06/chart">
            <c:ext xmlns:c16="http://schemas.microsoft.com/office/drawing/2014/chart" uri="{C3380CC4-5D6E-409C-BE32-E72D297353CC}">
              <c16:uniqueId val="{00000003-A78F-4DD1-B9DC-A353C4B896E5}"/>
            </c:ext>
          </c:extLst>
        </c:ser>
        <c:ser>
          <c:idx val="4"/>
          <c:order val="4"/>
          <c:tx>
            <c:strRef>
              <c:f>Gráficos!$F$120</c:f>
              <c:strCache>
                <c:ptCount val="1"/>
                <c:pt idx="0">
                  <c:v>11+1</c:v>
                </c:pt>
              </c:strCache>
            </c:strRef>
          </c:tx>
          <c:spPr>
            <a:solidFill>
              <a:schemeClr val="accent5"/>
            </a:solidFill>
            <a:ln>
              <a:noFill/>
            </a:ln>
            <a:effectLst/>
          </c:spPr>
          <c:invertIfNegative val="0"/>
          <c:cat>
            <c:strRef>
              <c:f>Gráficos!$A$121:$A$132</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Gráficos!$F$121:$F$132</c:f>
              <c:numCache>
                <c:formatCode>_ * #,##0_ ;_ * \-#,##0_ ;_ * "-"_ ;_ @_ </c:formatCode>
                <c:ptCount val="12"/>
                <c:pt idx="0">
                  <c:v>35696.168999999994</c:v>
                </c:pt>
                <c:pt idx="1">
                  <c:v>2271.7910000000002</c:v>
                </c:pt>
                <c:pt idx="2">
                  <c:v>69869.820000000007</c:v>
                </c:pt>
                <c:pt idx="3">
                  <c:v>29589.86</c:v>
                </c:pt>
                <c:pt idx="4">
                  <c:v>2099.2669999999998</c:v>
                </c:pt>
                <c:pt idx="5">
                  <c:v>674866.5</c:v>
                </c:pt>
                <c:pt idx="6">
                  <c:v>89</c:v>
                </c:pt>
                <c:pt idx="7">
                  <c:v>1476.039</c:v>
                </c:pt>
                <c:pt idx="8">
                  <c:v>0</c:v>
                </c:pt>
                <c:pt idx="9">
                  <c:v>-15070</c:v>
                </c:pt>
                <c:pt idx="10">
                  <c:v>36365.074999999997</c:v>
                </c:pt>
                <c:pt idx="11">
                  <c:v>33704.925000000047</c:v>
                </c:pt>
              </c:numCache>
            </c:numRef>
          </c:val>
          <c:extLst xmlns:c16r2="http://schemas.microsoft.com/office/drawing/2015/06/chart">
            <c:ext xmlns:c16="http://schemas.microsoft.com/office/drawing/2014/chart" uri="{C3380CC4-5D6E-409C-BE32-E72D297353CC}">
              <c16:uniqueId val="{00000004-A78F-4DD1-B9DC-A353C4B896E5}"/>
            </c:ext>
          </c:extLst>
        </c:ser>
        <c:dLbls>
          <c:showLegendKey val="0"/>
          <c:showVal val="0"/>
          <c:showCatName val="0"/>
          <c:showSerName val="0"/>
          <c:showPercent val="0"/>
          <c:showBubbleSize val="0"/>
        </c:dLbls>
        <c:gapWidth val="150"/>
        <c:axId val="297846736"/>
        <c:axId val="297847280"/>
      </c:barChart>
      <c:lineChart>
        <c:grouping val="standard"/>
        <c:varyColors val="0"/>
        <c:ser>
          <c:idx val="0"/>
          <c:order val="0"/>
          <c:tx>
            <c:strRef>
              <c:f>Gráficos!$B$120</c:f>
              <c:strCache>
                <c:ptCount val="1"/>
                <c:pt idx="0">
                  <c:v>Real</c:v>
                </c:pt>
              </c:strCache>
            </c:strRef>
          </c:tx>
          <c:spPr>
            <a:ln w="28575" cap="rnd">
              <a:solidFill>
                <a:srgbClr val="92D050"/>
              </a:solidFill>
              <a:round/>
            </a:ln>
            <a:effectLst/>
          </c:spPr>
          <c:marker>
            <c:symbol val="circle"/>
            <c:size val="5"/>
            <c:spPr>
              <a:solidFill>
                <a:schemeClr val="accent1"/>
              </a:solidFill>
              <a:ln w="9525">
                <a:solidFill>
                  <a:srgbClr val="92D05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Gráficos!$A$121:$A$132</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Gráficos!$B$121:$B$132</c:f>
              <c:numCache>
                <c:formatCode>_ * #,##0_ ;_ * \-#,##0_ ;_ * "-"_ ;_ @_ </c:formatCode>
                <c:ptCount val="12"/>
                <c:pt idx="0">
                  <c:v>35696.168999999994</c:v>
                </c:pt>
                <c:pt idx="1">
                  <c:v>2271.7910000000002</c:v>
                </c:pt>
                <c:pt idx="2">
                  <c:v>69869.820000000007</c:v>
                </c:pt>
                <c:pt idx="3">
                  <c:v>29589.86</c:v>
                </c:pt>
                <c:pt idx="4">
                  <c:v>2099.2669999999998</c:v>
                </c:pt>
                <c:pt idx="5">
                  <c:v>674866.5</c:v>
                </c:pt>
                <c:pt idx="6">
                  <c:v>89</c:v>
                </c:pt>
                <c:pt idx="7">
                  <c:v>1476.039</c:v>
                </c:pt>
                <c:pt idx="8">
                  <c:v>0</c:v>
                </c:pt>
                <c:pt idx="9">
                  <c:v>-15070</c:v>
                </c:pt>
                <c:pt idx="10">
                  <c:v>36365.074999999997</c:v>
                </c:pt>
                <c:pt idx="11">
                  <c:v>101.15300000000001</c:v>
                </c:pt>
              </c:numCache>
            </c:numRef>
          </c:val>
          <c:smooth val="0"/>
          <c:extLst xmlns:c16r2="http://schemas.microsoft.com/office/drawing/2015/06/chart">
            <c:ext xmlns:c16="http://schemas.microsoft.com/office/drawing/2014/chart" uri="{C3380CC4-5D6E-409C-BE32-E72D297353CC}">
              <c16:uniqueId val="{00000000-A78F-4DD1-B9DC-A353C4B896E5}"/>
            </c:ext>
          </c:extLst>
        </c:ser>
        <c:dLbls>
          <c:showLegendKey val="0"/>
          <c:showVal val="0"/>
          <c:showCatName val="0"/>
          <c:showSerName val="0"/>
          <c:showPercent val="0"/>
          <c:showBubbleSize val="0"/>
        </c:dLbls>
        <c:marker val="1"/>
        <c:smooth val="0"/>
        <c:axId val="297846736"/>
        <c:axId val="297847280"/>
      </c:lineChart>
      <c:catAx>
        <c:axId val="29784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7280"/>
        <c:crosses val="autoZero"/>
        <c:auto val="1"/>
        <c:lblAlgn val="ctr"/>
        <c:lblOffset val="100"/>
        <c:noMultiLvlLbl val="0"/>
      </c:catAx>
      <c:valAx>
        <c:axId val="297847280"/>
        <c:scaling>
          <c:orientation val="minMax"/>
          <c:max val="680000"/>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6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G. Zona Sur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Gráficos!$C$134</c:f>
              <c:strCache>
                <c:ptCount val="1"/>
                <c:pt idx="0">
                  <c:v>B</c:v>
                </c:pt>
              </c:strCache>
            </c:strRef>
          </c:tx>
          <c:spPr>
            <a:solidFill>
              <a:schemeClr val="accent2"/>
            </a:solidFill>
            <a:ln>
              <a:noFill/>
            </a:ln>
            <a:effectLst/>
          </c:spPr>
          <c:invertIfNegative val="0"/>
          <c:cat>
            <c:strRef>
              <c:f>Gráficos!$A$135:$A$146</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Gráficos!$C$135:$C$146</c:f>
              <c:numCache>
                <c:formatCode>_ * #,##0_ ;_ * \-#,##0_ ;_ * "-"_ ;_ @_ </c:formatCode>
                <c:ptCount val="12"/>
                <c:pt idx="0">
                  <c:v>57026.301406476938</c:v>
                </c:pt>
                <c:pt idx="1">
                  <c:v>135395.45178513709</c:v>
                </c:pt>
                <c:pt idx="2">
                  <c:v>231852.46939473882</c:v>
                </c:pt>
                <c:pt idx="3">
                  <c:v>270948.08967928402</c:v>
                </c:pt>
                <c:pt idx="4">
                  <c:v>370870.02052911569</c:v>
                </c:pt>
                <c:pt idx="5">
                  <c:v>473755.66229887685</c:v>
                </c:pt>
                <c:pt idx="6">
                  <c:v>321484.76922815753</c:v>
                </c:pt>
                <c:pt idx="7">
                  <c:v>245953.63073226021</c:v>
                </c:pt>
                <c:pt idx="8">
                  <c:v>298561.92319314962</c:v>
                </c:pt>
                <c:pt idx="9">
                  <c:v>317557.97303101077</c:v>
                </c:pt>
                <c:pt idx="10">
                  <c:v>545674.56886660645</c:v>
                </c:pt>
                <c:pt idx="11">
                  <c:v>958400.55729936284</c:v>
                </c:pt>
              </c:numCache>
            </c:numRef>
          </c:val>
          <c:extLst xmlns:c16r2="http://schemas.microsoft.com/office/drawing/2015/06/chart">
            <c:ext xmlns:c16="http://schemas.microsoft.com/office/drawing/2014/chart" uri="{C3380CC4-5D6E-409C-BE32-E72D297353CC}">
              <c16:uniqueId val="{00000001-E9AC-42E2-9A02-90720E40FA5A}"/>
            </c:ext>
          </c:extLst>
        </c:ser>
        <c:ser>
          <c:idx val="2"/>
          <c:order val="2"/>
          <c:tx>
            <c:strRef>
              <c:f>Gráficos!$D$134</c:f>
              <c:strCache>
                <c:ptCount val="1"/>
                <c:pt idx="0">
                  <c:v>6+6</c:v>
                </c:pt>
              </c:strCache>
            </c:strRef>
          </c:tx>
          <c:spPr>
            <a:solidFill>
              <a:schemeClr val="accent3"/>
            </a:solidFill>
            <a:ln>
              <a:noFill/>
            </a:ln>
            <a:effectLst/>
          </c:spPr>
          <c:invertIfNegative val="0"/>
          <c:cat>
            <c:strRef>
              <c:f>Gráficos!$A$135:$A$146</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Gráficos!$D$135:$D$146</c:f>
              <c:numCache>
                <c:formatCode>_ * #,##0_ ;_ * \-#,##0_ ;_ * "-"_ ;_ @_ </c:formatCode>
                <c:ptCount val="12"/>
                <c:pt idx="0">
                  <c:v>45706.546999999999</c:v>
                </c:pt>
                <c:pt idx="1">
                  <c:v>52258.803</c:v>
                </c:pt>
                <c:pt idx="2">
                  <c:v>75867.688000000009</c:v>
                </c:pt>
                <c:pt idx="3">
                  <c:v>297972.55700000003</c:v>
                </c:pt>
                <c:pt idx="4">
                  <c:v>421547.08000000007</c:v>
                </c:pt>
                <c:pt idx="5">
                  <c:v>137562.81300000002</c:v>
                </c:pt>
                <c:pt idx="6">
                  <c:v>65918.211464331398</c:v>
                </c:pt>
                <c:pt idx="7">
                  <c:v>166806.26199999999</c:v>
                </c:pt>
                <c:pt idx="8">
                  <c:v>328130.67174789781</c:v>
                </c:pt>
                <c:pt idx="9">
                  <c:v>451806.04789865762</c:v>
                </c:pt>
                <c:pt idx="10">
                  <c:v>1040053.8201084986</c:v>
                </c:pt>
                <c:pt idx="11">
                  <c:v>1215900.8253677632</c:v>
                </c:pt>
              </c:numCache>
            </c:numRef>
          </c:val>
          <c:extLst xmlns:c16r2="http://schemas.microsoft.com/office/drawing/2015/06/chart">
            <c:ext xmlns:c16="http://schemas.microsoft.com/office/drawing/2014/chart" uri="{C3380CC4-5D6E-409C-BE32-E72D297353CC}">
              <c16:uniqueId val="{00000002-E9AC-42E2-9A02-90720E40FA5A}"/>
            </c:ext>
          </c:extLst>
        </c:ser>
        <c:ser>
          <c:idx val="3"/>
          <c:order val="3"/>
          <c:tx>
            <c:strRef>
              <c:f>Gráficos!$E$134</c:f>
              <c:strCache>
                <c:ptCount val="1"/>
                <c:pt idx="0">
                  <c:v>9+3</c:v>
                </c:pt>
              </c:strCache>
            </c:strRef>
          </c:tx>
          <c:spPr>
            <a:solidFill>
              <a:schemeClr val="accent4"/>
            </a:solidFill>
            <a:ln>
              <a:noFill/>
            </a:ln>
            <a:effectLst/>
          </c:spPr>
          <c:invertIfNegative val="0"/>
          <c:cat>
            <c:strRef>
              <c:f>Gráficos!$A$135:$A$146</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Gráficos!$E$135:$E$146</c:f>
              <c:numCache>
                <c:formatCode>_ * #,##0_ ;_ * \-#,##0_ ;_ * "-"_ ;_ @_ </c:formatCode>
                <c:ptCount val="12"/>
                <c:pt idx="0">
                  <c:v>45706.546999999999</c:v>
                </c:pt>
                <c:pt idx="1">
                  <c:v>52258.803</c:v>
                </c:pt>
                <c:pt idx="2">
                  <c:v>75867.688000000009</c:v>
                </c:pt>
                <c:pt idx="3">
                  <c:v>297972.55700000003</c:v>
                </c:pt>
                <c:pt idx="4">
                  <c:v>421547.08000000007</c:v>
                </c:pt>
                <c:pt idx="5">
                  <c:v>137562.81300000002</c:v>
                </c:pt>
                <c:pt idx="6">
                  <c:v>185356.03</c:v>
                </c:pt>
                <c:pt idx="7">
                  <c:v>230664.25199999998</c:v>
                </c:pt>
                <c:pt idx="8">
                  <c:v>295764.0720000001</c:v>
                </c:pt>
                <c:pt idx="9">
                  <c:v>402386.46406142227</c:v>
                </c:pt>
                <c:pt idx="10">
                  <c:v>734299.19857369305</c:v>
                </c:pt>
                <c:pt idx="11">
                  <c:v>850714.76753008319</c:v>
                </c:pt>
              </c:numCache>
            </c:numRef>
          </c:val>
          <c:extLst xmlns:c16r2="http://schemas.microsoft.com/office/drawing/2015/06/chart">
            <c:ext xmlns:c16="http://schemas.microsoft.com/office/drawing/2014/chart" uri="{C3380CC4-5D6E-409C-BE32-E72D297353CC}">
              <c16:uniqueId val="{00000003-E9AC-42E2-9A02-90720E40FA5A}"/>
            </c:ext>
          </c:extLst>
        </c:ser>
        <c:ser>
          <c:idx val="4"/>
          <c:order val="4"/>
          <c:tx>
            <c:strRef>
              <c:f>Gráficos!$F$134</c:f>
              <c:strCache>
                <c:ptCount val="1"/>
                <c:pt idx="0">
                  <c:v>11+1</c:v>
                </c:pt>
              </c:strCache>
            </c:strRef>
          </c:tx>
          <c:spPr>
            <a:solidFill>
              <a:schemeClr val="accent5"/>
            </a:solidFill>
            <a:ln>
              <a:noFill/>
            </a:ln>
            <a:effectLst/>
          </c:spPr>
          <c:invertIfNegative val="0"/>
          <c:cat>
            <c:strRef>
              <c:f>Gráficos!$A$135:$A$146</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Gráficos!$F$135:$F$146</c:f>
              <c:numCache>
                <c:formatCode>_ * #,##0_ ;_ * \-#,##0_ ;_ * "-"_ ;_ @_ </c:formatCode>
                <c:ptCount val="12"/>
                <c:pt idx="0">
                  <c:v>45706.546999999999</c:v>
                </c:pt>
                <c:pt idx="1">
                  <c:v>52258.803</c:v>
                </c:pt>
                <c:pt idx="2">
                  <c:v>75867.688000000009</c:v>
                </c:pt>
                <c:pt idx="3">
                  <c:v>297972.55700000003</c:v>
                </c:pt>
                <c:pt idx="4">
                  <c:v>421547.08000000007</c:v>
                </c:pt>
                <c:pt idx="5">
                  <c:v>137562.81300000002</c:v>
                </c:pt>
                <c:pt idx="6">
                  <c:v>185356.03</c:v>
                </c:pt>
                <c:pt idx="7">
                  <c:v>230664.25199999998</c:v>
                </c:pt>
                <c:pt idx="8">
                  <c:v>295764.0720000001</c:v>
                </c:pt>
                <c:pt idx="9">
                  <c:v>328317.66199999995</c:v>
                </c:pt>
                <c:pt idx="10">
                  <c:v>392430.9819999999</c:v>
                </c:pt>
                <c:pt idx="11">
                  <c:v>1092027.1427299285</c:v>
                </c:pt>
              </c:numCache>
            </c:numRef>
          </c:val>
          <c:extLst xmlns:c16r2="http://schemas.microsoft.com/office/drawing/2015/06/chart">
            <c:ext xmlns:c16="http://schemas.microsoft.com/office/drawing/2014/chart" uri="{C3380CC4-5D6E-409C-BE32-E72D297353CC}">
              <c16:uniqueId val="{00000004-E9AC-42E2-9A02-90720E40FA5A}"/>
            </c:ext>
          </c:extLst>
        </c:ser>
        <c:dLbls>
          <c:showLegendKey val="0"/>
          <c:showVal val="0"/>
          <c:showCatName val="0"/>
          <c:showSerName val="0"/>
          <c:showPercent val="0"/>
          <c:showBubbleSize val="0"/>
        </c:dLbls>
        <c:gapWidth val="150"/>
        <c:axId val="297844016"/>
        <c:axId val="297841296"/>
      </c:barChart>
      <c:lineChart>
        <c:grouping val="standard"/>
        <c:varyColors val="0"/>
        <c:ser>
          <c:idx val="0"/>
          <c:order val="0"/>
          <c:tx>
            <c:strRef>
              <c:f>Gráficos!$B$134</c:f>
              <c:strCache>
                <c:ptCount val="1"/>
                <c:pt idx="0">
                  <c:v>Real</c:v>
                </c:pt>
              </c:strCache>
            </c:strRef>
          </c:tx>
          <c:spPr>
            <a:ln w="28575" cap="rnd">
              <a:solidFill>
                <a:srgbClr val="92D050"/>
              </a:solidFill>
              <a:round/>
            </a:ln>
            <a:effectLst/>
          </c:spPr>
          <c:marker>
            <c:symbol val="circle"/>
            <c:size val="5"/>
            <c:spPr>
              <a:solidFill>
                <a:schemeClr val="accent1"/>
              </a:solidFill>
              <a:ln w="9525">
                <a:solidFill>
                  <a:srgbClr val="92D05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Gráficos!$A$135:$A$146</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Gráficos!$B$135:$B$146</c:f>
              <c:numCache>
                <c:formatCode>_ * #,##0_ ;_ * \-#,##0_ ;_ * "-"_ ;_ @_ </c:formatCode>
                <c:ptCount val="12"/>
                <c:pt idx="0">
                  <c:v>45706.546999999999</c:v>
                </c:pt>
                <c:pt idx="1">
                  <c:v>52258.803</c:v>
                </c:pt>
                <c:pt idx="2">
                  <c:v>75867.688000000009</c:v>
                </c:pt>
                <c:pt idx="3">
                  <c:v>297972.55700000003</c:v>
                </c:pt>
                <c:pt idx="4">
                  <c:v>421547.08000000007</c:v>
                </c:pt>
                <c:pt idx="5">
                  <c:v>137562.81300000002</c:v>
                </c:pt>
                <c:pt idx="6">
                  <c:v>185356.03</c:v>
                </c:pt>
                <c:pt idx="7">
                  <c:v>230664.25199999998</c:v>
                </c:pt>
                <c:pt idx="8">
                  <c:v>295764.0720000001</c:v>
                </c:pt>
                <c:pt idx="9">
                  <c:v>328317.66199999995</c:v>
                </c:pt>
                <c:pt idx="10">
                  <c:v>392430.9819999999</c:v>
                </c:pt>
                <c:pt idx="11">
                  <c:v>14133.788</c:v>
                </c:pt>
              </c:numCache>
            </c:numRef>
          </c:val>
          <c:smooth val="0"/>
          <c:extLst xmlns:c16r2="http://schemas.microsoft.com/office/drawing/2015/06/chart">
            <c:ext xmlns:c16="http://schemas.microsoft.com/office/drawing/2014/chart" uri="{C3380CC4-5D6E-409C-BE32-E72D297353CC}">
              <c16:uniqueId val="{00000000-E9AC-42E2-9A02-90720E40FA5A}"/>
            </c:ext>
          </c:extLst>
        </c:ser>
        <c:dLbls>
          <c:showLegendKey val="0"/>
          <c:showVal val="0"/>
          <c:showCatName val="0"/>
          <c:showSerName val="0"/>
          <c:showPercent val="0"/>
          <c:showBubbleSize val="0"/>
        </c:dLbls>
        <c:marker val="1"/>
        <c:smooth val="0"/>
        <c:axId val="297844560"/>
        <c:axId val="297845648"/>
      </c:lineChart>
      <c:catAx>
        <c:axId val="29784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1296"/>
        <c:crosses val="autoZero"/>
        <c:auto val="1"/>
        <c:lblAlgn val="ctr"/>
        <c:lblOffset val="100"/>
        <c:noMultiLvlLbl val="0"/>
      </c:catAx>
      <c:valAx>
        <c:axId val="297841296"/>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4016"/>
        <c:crosses val="autoZero"/>
        <c:crossBetween val="between"/>
      </c:valAx>
      <c:valAx>
        <c:axId val="297845648"/>
        <c:scaling>
          <c:orientation val="minMax"/>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4560"/>
        <c:crosses val="max"/>
        <c:crossBetween val="between"/>
      </c:valAx>
      <c:catAx>
        <c:axId val="297844560"/>
        <c:scaling>
          <c:orientation val="minMax"/>
        </c:scaling>
        <c:delete val="1"/>
        <c:axPos val="b"/>
        <c:numFmt formatCode="General" sourceLinked="1"/>
        <c:majorTickMark val="out"/>
        <c:minorTickMark val="none"/>
        <c:tickLblPos val="nextTo"/>
        <c:crossAx val="2978456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 Fuera T13 Subgerencia</a:t>
            </a:r>
            <a:r>
              <a:rPr lang="es-CL" baseline="0"/>
              <a:t> de Proyectos</a:t>
            </a:r>
            <a:endParaRPr lang="es-C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Gráficos!$C$148</c:f>
              <c:strCache>
                <c:ptCount val="1"/>
                <c:pt idx="0">
                  <c:v>B</c:v>
                </c:pt>
              </c:strCache>
            </c:strRef>
          </c:tx>
          <c:spPr>
            <a:solidFill>
              <a:schemeClr val="accent2"/>
            </a:solidFill>
            <a:ln>
              <a:noFill/>
            </a:ln>
            <a:effectLst/>
          </c:spPr>
          <c:invertIfNegative val="0"/>
          <c:cat>
            <c:strRef>
              <c:f>Gráficos!$A$149:$A$160</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Gráficos!$C$149:$C$160</c:f>
              <c:numCache>
                <c:formatCode>_ * #,##0_ ;_ * \-#,##0_ ;_ * "-"_ ;_ @_ </c:formatCode>
                <c:ptCount val="12"/>
                <c:pt idx="0">
                  <c:v>72618.236739105632</c:v>
                </c:pt>
                <c:pt idx="1">
                  <c:v>251774.67717924077</c:v>
                </c:pt>
                <c:pt idx="2">
                  <c:v>915539.80896020913</c:v>
                </c:pt>
                <c:pt idx="3">
                  <c:v>1145242.3598984184</c:v>
                </c:pt>
                <c:pt idx="4">
                  <c:v>742133.19090155512</c:v>
                </c:pt>
                <c:pt idx="5">
                  <c:v>635026.74056780653</c:v>
                </c:pt>
                <c:pt idx="6">
                  <c:v>718515.75734108419</c:v>
                </c:pt>
                <c:pt idx="7">
                  <c:v>187372.24927657447</c:v>
                </c:pt>
                <c:pt idx="8">
                  <c:v>398453.29800766404</c:v>
                </c:pt>
                <c:pt idx="9">
                  <c:v>412679.84402126068</c:v>
                </c:pt>
                <c:pt idx="10">
                  <c:v>638065.48779995786</c:v>
                </c:pt>
                <c:pt idx="11">
                  <c:v>850209.95227764489</c:v>
                </c:pt>
              </c:numCache>
            </c:numRef>
          </c:val>
          <c:extLst xmlns:c16r2="http://schemas.microsoft.com/office/drawing/2015/06/chart">
            <c:ext xmlns:c16="http://schemas.microsoft.com/office/drawing/2014/chart" uri="{C3380CC4-5D6E-409C-BE32-E72D297353CC}">
              <c16:uniqueId val="{00000001-E04C-4CF0-9109-ED040ABE037A}"/>
            </c:ext>
          </c:extLst>
        </c:ser>
        <c:ser>
          <c:idx val="2"/>
          <c:order val="2"/>
          <c:tx>
            <c:strRef>
              <c:f>Gráficos!$D$148</c:f>
              <c:strCache>
                <c:ptCount val="1"/>
                <c:pt idx="0">
                  <c:v>6+6</c:v>
                </c:pt>
              </c:strCache>
            </c:strRef>
          </c:tx>
          <c:spPr>
            <a:solidFill>
              <a:schemeClr val="accent3"/>
            </a:solidFill>
            <a:ln>
              <a:noFill/>
            </a:ln>
            <a:effectLst/>
          </c:spPr>
          <c:invertIfNegative val="0"/>
          <c:cat>
            <c:strRef>
              <c:f>Gráficos!$A$149:$A$160</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Gráficos!$D$149:$D$160</c:f>
              <c:numCache>
                <c:formatCode>_ * #,##0_ ;_ * \-#,##0_ ;_ * "-"_ ;_ @_ </c:formatCode>
                <c:ptCount val="12"/>
                <c:pt idx="0">
                  <c:v>41572.816999999988</c:v>
                </c:pt>
                <c:pt idx="1">
                  <c:v>75768.455000000016</c:v>
                </c:pt>
                <c:pt idx="2">
                  <c:v>1613486.8</c:v>
                </c:pt>
                <c:pt idx="3">
                  <c:v>51955.724999999991</c:v>
                </c:pt>
                <c:pt idx="4">
                  <c:v>199251.47499999998</c:v>
                </c:pt>
                <c:pt idx="5">
                  <c:v>978357.95700000017</c:v>
                </c:pt>
                <c:pt idx="6">
                  <c:v>1099187.8795107072</c:v>
                </c:pt>
                <c:pt idx="7">
                  <c:v>1112484.2863480363</c:v>
                </c:pt>
                <c:pt idx="8">
                  <c:v>617804.84117477562</c:v>
                </c:pt>
                <c:pt idx="9">
                  <c:v>869773.29755193437</c:v>
                </c:pt>
                <c:pt idx="10">
                  <c:v>543780.66186195589</c:v>
                </c:pt>
                <c:pt idx="11">
                  <c:v>1101140.1050242232</c:v>
                </c:pt>
              </c:numCache>
            </c:numRef>
          </c:val>
          <c:extLst xmlns:c16r2="http://schemas.microsoft.com/office/drawing/2015/06/chart">
            <c:ext xmlns:c16="http://schemas.microsoft.com/office/drawing/2014/chart" uri="{C3380CC4-5D6E-409C-BE32-E72D297353CC}">
              <c16:uniqueId val="{00000002-E04C-4CF0-9109-ED040ABE037A}"/>
            </c:ext>
          </c:extLst>
        </c:ser>
        <c:ser>
          <c:idx val="3"/>
          <c:order val="3"/>
          <c:tx>
            <c:strRef>
              <c:f>Gráficos!$E$148</c:f>
              <c:strCache>
                <c:ptCount val="1"/>
                <c:pt idx="0">
                  <c:v>9+3</c:v>
                </c:pt>
              </c:strCache>
            </c:strRef>
          </c:tx>
          <c:spPr>
            <a:solidFill>
              <a:schemeClr val="accent4"/>
            </a:solidFill>
            <a:ln>
              <a:noFill/>
            </a:ln>
            <a:effectLst/>
          </c:spPr>
          <c:invertIfNegative val="0"/>
          <c:cat>
            <c:strRef>
              <c:f>Gráficos!$A$149:$A$160</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Gráficos!$E$149:$E$160</c:f>
              <c:numCache>
                <c:formatCode>_ * #,##0_ ;_ * \-#,##0_ ;_ * "-"_ ;_ @_ </c:formatCode>
                <c:ptCount val="12"/>
                <c:pt idx="0">
                  <c:v>41572.816999999988</c:v>
                </c:pt>
                <c:pt idx="1">
                  <c:v>75768.455000000016</c:v>
                </c:pt>
                <c:pt idx="2">
                  <c:v>1613486.8</c:v>
                </c:pt>
                <c:pt idx="3">
                  <c:v>51955.724999999991</c:v>
                </c:pt>
                <c:pt idx="4">
                  <c:v>199251.47499999998</c:v>
                </c:pt>
                <c:pt idx="5">
                  <c:v>978357.95700000005</c:v>
                </c:pt>
                <c:pt idx="6">
                  <c:v>593844.42900000012</c:v>
                </c:pt>
                <c:pt idx="7">
                  <c:v>1043807.1880000003</c:v>
                </c:pt>
                <c:pt idx="8">
                  <c:v>566307.64399999997</c:v>
                </c:pt>
                <c:pt idx="9">
                  <c:v>906774.14082895801</c:v>
                </c:pt>
                <c:pt idx="10">
                  <c:v>1050757.3878684971</c:v>
                </c:pt>
                <c:pt idx="11">
                  <c:v>1416877.6077741773</c:v>
                </c:pt>
              </c:numCache>
            </c:numRef>
          </c:val>
          <c:extLst xmlns:c16r2="http://schemas.microsoft.com/office/drawing/2015/06/chart">
            <c:ext xmlns:c16="http://schemas.microsoft.com/office/drawing/2014/chart" uri="{C3380CC4-5D6E-409C-BE32-E72D297353CC}">
              <c16:uniqueId val="{00000003-E04C-4CF0-9109-ED040ABE037A}"/>
            </c:ext>
          </c:extLst>
        </c:ser>
        <c:ser>
          <c:idx val="4"/>
          <c:order val="4"/>
          <c:tx>
            <c:strRef>
              <c:f>Gráficos!$F$148</c:f>
              <c:strCache>
                <c:ptCount val="1"/>
                <c:pt idx="0">
                  <c:v>11+1</c:v>
                </c:pt>
              </c:strCache>
            </c:strRef>
          </c:tx>
          <c:spPr>
            <a:solidFill>
              <a:schemeClr val="accent5"/>
            </a:solidFill>
            <a:ln>
              <a:noFill/>
            </a:ln>
            <a:effectLst/>
          </c:spPr>
          <c:invertIfNegative val="0"/>
          <c:cat>
            <c:strRef>
              <c:f>Gráficos!$A$149:$A$160</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Gráficos!$F$149:$F$160</c:f>
              <c:numCache>
                <c:formatCode>_ * #,##0_ ;_ * \-#,##0_ ;_ * "-"_ ;_ @_ </c:formatCode>
                <c:ptCount val="12"/>
                <c:pt idx="0">
                  <c:v>41572.816999999988</c:v>
                </c:pt>
                <c:pt idx="1">
                  <c:v>75768.455000000016</c:v>
                </c:pt>
                <c:pt idx="2">
                  <c:v>1613486.8</c:v>
                </c:pt>
                <c:pt idx="3">
                  <c:v>51955.724999999991</c:v>
                </c:pt>
                <c:pt idx="4">
                  <c:v>199251.47499999998</c:v>
                </c:pt>
                <c:pt idx="5">
                  <c:v>978357.95700000005</c:v>
                </c:pt>
                <c:pt idx="6">
                  <c:v>593844.42900000012</c:v>
                </c:pt>
                <c:pt idx="7">
                  <c:v>1043807.1880000003</c:v>
                </c:pt>
                <c:pt idx="8">
                  <c:v>566307.64399999997</c:v>
                </c:pt>
                <c:pt idx="9">
                  <c:v>387683.33900000004</c:v>
                </c:pt>
                <c:pt idx="10">
                  <c:v>724139.99500000011</c:v>
                </c:pt>
                <c:pt idx="11">
                  <c:v>2368455.9671605397</c:v>
                </c:pt>
              </c:numCache>
            </c:numRef>
          </c:val>
          <c:extLst xmlns:c16r2="http://schemas.microsoft.com/office/drawing/2015/06/chart">
            <c:ext xmlns:c16="http://schemas.microsoft.com/office/drawing/2014/chart" uri="{C3380CC4-5D6E-409C-BE32-E72D297353CC}">
              <c16:uniqueId val="{00000004-E04C-4CF0-9109-ED040ABE037A}"/>
            </c:ext>
          </c:extLst>
        </c:ser>
        <c:dLbls>
          <c:showLegendKey val="0"/>
          <c:showVal val="0"/>
          <c:showCatName val="0"/>
          <c:showSerName val="0"/>
          <c:showPercent val="0"/>
          <c:showBubbleSize val="0"/>
        </c:dLbls>
        <c:gapWidth val="150"/>
        <c:axId val="297833136"/>
        <c:axId val="297834768"/>
      </c:barChart>
      <c:lineChart>
        <c:grouping val="standard"/>
        <c:varyColors val="0"/>
        <c:ser>
          <c:idx val="0"/>
          <c:order val="0"/>
          <c:tx>
            <c:strRef>
              <c:f>Gráficos!$B$148</c:f>
              <c:strCache>
                <c:ptCount val="1"/>
                <c:pt idx="0">
                  <c:v>Real</c:v>
                </c:pt>
              </c:strCache>
            </c:strRef>
          </c:tx>
          <c:spPr>
            <a:ln w="28575" cap="rnd">
              <a:solidFill>
                <a:srgbClr val="92D050"/>
              </a:solidFill>
              <a:round/>
            </a:ln>
            <a:effectLst/>
          </c:spPr>
          <c:marker>
            <c:symbol val="circle"/>
            <c:size val="5"/>
            <c:spPr>
              <a:solidFill>
                <a:schemeClr val="accent1"/>
              </a:solidFill>
              <a:ln w="9525">
                <a:solidFill>
                  <a:srgbClr val="92D05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Gráficos!$A$149:$A$160</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Gráficos!$B$149:$B$160</c:f>
              <c:numCache>
                <c:formatCode>_ * #,##0_ ;_ * \-#,##0_ ;_ * "-"_ ;_ @_ </c:formatCode>
                <c:ptCount val="12"/>
                <c:pt idx="0">
                  <c:v>41572.816999999988</c:v>
                </c:pt>
                <c:pt idx="1">
                  <c:v>75768.455000000016</c:v>
                </c:pt>
                <c:pt idx="2">
                  <c:v>1613486.8</c:v>
                </c:pt>
                <c:pt idx="3">
                  <c:v>51955.724999999991</c:v>
                </c:pt>
                <c:pt idx="4">
                  <c:v>199251.47499999998</c:v>
                </c:pt>
                <c:pt idx="5">
                  <c:v>978357.95700000005</c:v>
                </c:pt>
                <c:pt idx="6">
                  <c:v>593844.42900000012</c:v>
                </c:pt>
                <c:pt idx="7">
                  <c:v>1043807.1880000003</c:v>
                </c:pt>
                <c:pt idx="8">
                  <c:v>566307.64399999997</c:v>
                </c:pt>
                <c:pt idx="9">
                  <c:v>387683.33900000004</c:v>
                </c:pt>
                <c:pt idx="10">
                  <c:v>724139.99500000011</c:v>
                </c:pt>
                <c:pt idx="11">
                  <c:v>34045.025000000001</c:v>
                </c:pt>
              </c:numCache>
            </c:numRef>
          </c:val>
          <c:smooth val="0"/>
          <c:extLst xmlns:c16r2="http://schemas.microsoft.com/office/drawing/2015/06/chart">
            <c:ext xmlns:c16="http://schemas.microsoft.com/office/drawing/2014/chart" uri="{C3380CC4-5D6E-409C-BE32-E72D297353CC}">
              <c16:uniqueId val="{00000000-E04C-4CF0-9109-ED040ABE037A}"/>
            </c:ext>
          </c:extLst>
        </c:ser>
        <c:dLbls>
          <c:showLegendKey val="0"/>
          <c:showVal val="0"/>
          <c:showCatName val="0"/>
          <c:showSerName val="0"/>
          <c:showPercent val="0"/>
          <c:showBubbleSize val="0"/>
        </c:dLbls>
        <c:marker val="1"/>
        <c:smooth val="0"/>
        <c:axId val="297834224"/>
        <c:axId val="297836944"/>
      </c:lineChart>
      <c:catAx>
        <c:axId val="29783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34768"/>
        <c:crosses val="autoZero"/>
        <c:auto val="1"/>
        <c:lblAlgn val="ctr"/>
        <c:lblOffset val="100"/>
        <c:noMultiLvlLbl val="0"/>
      </c:catAx>
      <c:valAx>
        <c:axId val="29783476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33136"/>
        <c:crosses val="autoZero"/>
        <c:crossBetween val="between"/>
      </c:valAx>
      <c:valAx>
        <c:axId val="297836944"/>
        <c:scaling>
          <c:orientation val="minMax"/>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34224"/>
        <c:crosses val="max"/>
        <c:crossBetween val="between"/>
      </c:valAx>
      <c:catAx>
        <c:axId val="297834224"/>
        <c:scaling>
          <c:orientation val="minMax"/>
        </c:scaling>
        <c:delete val="1"/>
        <c:axPos val="b"/>
        <c:numFmt formatCode="General" sourceLinked="1"/>
        <c:majorTickMark val="out"/>
        <c:minorTickMark val="none"/>
        <c:tickLblPos val="nextTo"/>
        <c:crossAx val="2978369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T13 Subgerencia de Proyectos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Gráficos!$C$162</c:f>
              <c:strCache>
                <c:ptCount val="1"/>
                <c:pt idx="0">
                  <c:v>B</c:v>
                </c:pt>
              </c:strCache>
            </c:strRef>
          </c:tx>
          <c:spPr>
            <a:solidFill>
              <a:schemeClr val="accent2"/>
            </a:solidFill>
            <a:ln>
              <a:noFill/>
            </a:ln>
            <a:effectLst/>
          </c:spPr>
          <c:invertIfNegative val="0"/>
          <c:cat>
            <c:strRef>
              <c:f>Gráficos!$A$163:$A$174</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Gráficos!$C$163:$C$174</c:f>
              <c:numCache>
                <c:formatCode>_ * #,##0_ ;_ * \-#,##0_ ;_ * "-"_ ;_ @_ </c:formatCode>
                <c:ptCount val="12"/>
                <c:pt idx="0">
                  <c:v>788171.58884699945</c:v>
                </c:pt>
                <c:pt idx="1">
                  <c:v>1346678.0516083974</c:v>
                </c:pt>
                <c:pt idx="2">
                  <c:v>3048170.3178218724</c:v>
                </c:pt>
                <c:pt idx="3">
                  <c:v>5007756.5522793522</c:v>
                </c:pt>
                <c:pt idx="4">
                  <c:v>3394649.6548132463</c:v>
                </c:pt>
                <c:pt idx="5">
                  <c:v>5682896.4296083655</c:v>
                </c:pt>
                <c:pt idx="6">
                  <c:v>3038263.9016552591</c:v>
                </c:pt>
                <c:pt idx="7">
                  <c:v>3234883.7827660753</c:v>
                </c:pt>
                <c:pt idx="8">
                  <c:v>1736164.101442734</c:v>
                </c:pt>
                <c:pt idx="9">
                  <c:v>1494088.2591368745</c:v>
                </c:pt>
                <c:pt idx="10">
                  <c:v>1694258.1949206265</c:v>
                </c:pt>
                <c:pt idx="11">
                  <c:v>3562008.0391034978</c:v>
                </c:pt>
              </c:numCache>
            </c:numRef>
          </c:val>
          <c:extLst xmlns:c16r2="http://schemas.microsoft.com/office/drawing/2015/06/chart">
            <c:ext xmlns:c16="http://schemas.microsoft.com/office/drawing/2014/chart" uri="{C3380CC4-5D6E-409C-BE32-E72D297353CC}">
              <c16:uniqueId val="{00000001-CE0E-4284-A713-34945FF8378B}"/>
            </c:ext>
          </c:extLst>
        </c:ser>
        <c:ser>
          <c:idx val="2"/>
          <c:order val="2"/>
          <c:tx>
            <c:strRef>
              <c:f>Gráficos!$D$162</c:f>
              <c:strCache>
                <c:ptCount val="1"/>
                <c:pt idx="0">
                  <c:v>6+6</c:v>
                </c:pt>
              </c:strCache>
            </c:strRef>
          </c:tx>
          <c:spPr>
            <a:solidFill>
              <a:schemeClr val="accent3"/>
            </a:solidFill>
            <a:ln>
              <a:noFill/>
            </a:ln>
            <a:effectLst/>
          </c:spPr>
          <c:invertIfNegative val="0"/>
          <c:cat>
            <c:strRef>
              <c:f>Gráficos!$A$163:$A$174</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Gráficos!$D$163:$D$174</c:f>
              <c:numCache>
                <c:formatCode>_ * #,##0_ ;_ * \-#,##0_ ;_ * "-"_ ;_ @_ </c:formatCode>
                <c:ptCount val="12"/>
                <c:pt idx="0">
                  <c:v>928819.83799999987</c:v>
                </c:pt>
                <c:pt idx="1">
                  <c:v>2087666.338</c:v>
                </c:pt>
                <c:pt idx="2">
                  <c:v>2720083.2130000005</c:v>
                </c:pt>
                <c:pt idx="3">
                  <c:v>6279880.6389999995</c:v>
                </c:pt>
                <c:pt idx="4">
                  <c:v>1769423.618</c:v>
                </c:pt>
                <c:pt idx="5">
                  <c:v>2276090.69</c:v>
                </c:pt>
                <c:pt idx="6">
                  <c:v>1831736.9913154135</c:v>
                </c:pt>
                <c:pt idx="7">
                  <c:v>2023755.2543982458</c:v>
                </c:pt>
                <c:pt idx="8">
                  <c:v>4584099.7574184677</c:v>
                </c:pt>
                <c:pt idx="9">
                  <c:v>3548660.8454398587</c:v>
                </c:pt>
                <c:pt idx="10">
                  <c:v>2521056.090242574</c:v>
                </c:pt>
                <c:pt idx="11">
                  <c:v>5038898.7132994169</c:v>
                </c:pt>
              </c:numCache>
            </c:numRef>
          </c:val>
          <c:extLst xmlns:c16r2="http://schemas.microsoft.com/office/drawing/2015/06/chart">
            <c:ext xmlns:c16="http://schemas.microsoft.com/office/drawing/2014/chart" uri="{C3380CC4-5D6E-409C-BE32-E72D297353CC}">
              <c16:uniqueId val="{00000002-CE0E-4284-A713-34945FF8378B}"/>
            </c:ext>
          </c:extLst>
        </c:ser>
        <c:ser>
          <c:idx val="3"/>
          <c:order val="3"/>
          <c:tx>
            <c:strRef>
              <c:f>Gráficos!$E$162</c:f>
              <c:strCache>
                <c:ptCount val="1"/>
                <c:pt idx="0">
                  <c:v>9+3</c:v>
                </c:pt>
              </c:strCache>
            </c:strRef>
          </c:tx>
          <c:spPr>
            <a:solidFill>
              <a:schemeClr val="accent4"/>
            </a:solidFill>
            <a:ln>
              <a:noFill/>
            </a:ln>
            <a:effectLst/>
          </c:spPr>
          <c:invertIfNegative val="0"/>
          <c:cat>
            <c:strRef>
              <c:f>Gráficos!$A$163:$A$174</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Gráficos!$E$163:$E$174</c:f>
              <c:numCache>
                <c:formatCode>_ * #,##0_ ;_ * \-#,##0_ ;_ * "-"_ ;_ @_ </c:formatCode>
                <c:ptCount val="12"/>
                <c:pt idx="0">
                  <c:v>928819.83799999987</c:v>
                </c:pt>
                <c:pt idx="1">
                  <c:v>2087666.338</c:v>
                </c:pt>
                <c:pt idx="2">
                  <c:v>2720083.2130000005</c:v>
                </c:pt>
                <c:pt idx="3">
                  <c:v>6279880.6389999995</c:v>
                </c:pt>
                <c:pt idx="4">
                  <c:v>1769423.618</c:v>
                </c:pt>
                <c:pt idx="5">
                  <c:v>2276090.753</c:v>
                </c:pt>
                <c:pt idx="6">
                  <c:v>2241042.818</c:v>
                </c:pt>
                <c:pt idx="7">
                  <c:v>2023649.2590000003</c:v>
                </c:pt>
                <c:pt idx="8">
                  <c:v>2770006.264</c:v>
                </c:pt>
                <c:pt idx="9">
                  <c:v>4715279.8237165473</c:v>
                </c:pt>
                <c:pt idx="10">
                  <c:v>3415804.8537316248</c:v>
                </c:pt>
                <c:pt idx="11">
                  <c:v>5367386.1718001906</c:v>
                </c:pt>
              </c:numCache>
            </c:numRef>
          </c:val>
          <c:extLst xmlns:c16r2="http://schemas.microsoft.com/office/drawing/2015/06/chart">
            <c:ext xmlns:c16="http://schemas.microsoft.com/office/drawing/2014/chart" uri="{C3380CC4-5D6E-409C-BE32-E72D297353CC}">
              <c16:uniqueId val="{00000003-CE0E-4284-A713-34945FF8378B}"/>
            </c:ext>
          </c:extLst>
        </c:ser>
        <c:ser>
          <c:idx val="4"/>
          <c:order val="4"/>
          <c:tx>
            <c:strRef>
              <c:f>Gráficos!$F$162</c:f>
              <c:strCache>
                <c:ptCount val="1"/>
                <c:pt idx="0">
                  <c:v>11+1</c:v>
                </c:pt>
              </c:strCache>
            </c:strRef>
          </c:tx>
          <c:spPr>
            <a:solidFill>
              <a:schemeClr val="accent5"/>
            </a:solidFill>
            <a:ln>
              <a:noFill/>
            </a:ln>
            <a:effectLst/>
          </c:spPr>
          <c:invertIfNegative val="0"/>
          <c:cat>
            <c:strRef>
              <c:f>Gráficos!$A$163:$A$174</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Gráficos!$F$163:$F$174</c:f>
              <c:numCache>
                <c:formatCode>_ * #,##0_ ;_ * \-#,##0_ ;_ * "-"_ ;_ @_ </c:formatCode>
                <c:ptCount val="12"/>
                <c:pt idx="0">
                  <c:v>928819.83799999987</c:v>
                </c:pt>
                <c:pt idx="1">
                  <c:v>2087666.338</c:v>
                </c:pt>
                <c:pt idx="2">
                  <c:v>2720083.2130000005</c:v>
                </c:pt>
                <c:pt idx="3">
                  <c:v>6279880.6389999995</c:v>
                </c:pt>
                <c:pt idx="4">
                  <c:v>1769423.618</c:v>
                </c:pt>
                <c:pt idx="5">
                  <c:v>2276090.753</c:v>
                </c:pt>
                <c:pt idx="6">
                  <c:v>2241042.818</c:v>
                </c:pt>
                <c:pt idx="7">
                  <c:v>2023649.2590000003</c:v>
                </c:pt>
                <c:pt idx="8">
                  <c:v>2770006.264</c:v>
                </c:pt>
                <c:pt idx="9">
                  <c:v>4141842.5709999991</c:v>
                </c:pt>
                <c:pt idx="10">
                  <c:v>2547181.8699999996</c:v>
                </c:pt>
                <c:pt idx="11">
                  <c:v>5077547.3534420859</c:v>
                </c:pt>
              </c:numCache>
            </c:numRef>
          </c:val>
          <c:extLst xmlns:c16r2="http://schemas.microsoft.com/office/drawing/2015/06/chart">
            <c:ext xmlns:c16="http://schemas.microsoft.com/office/drawing/2014/chart" uri="{C3380CC4-5D6E-409C-BE32-E72D297353CC}">
              <c16:uniqueId val="{00000004-CE0E-4284-A713-34945FF8378B}"/>
            </c:ext>
          </c:extLst>
        </c:ser>
        <c:dLbls>
          <c:showLegendKey val="0"/>
          <c:showVal val="0"/>
          <c:showCatName val="0"/>
          <c:showSerName val="0"/>
          <c:showPercent val="0"/>
          <c:showBubbleSize val="0"/>
        </c:dLbls>
        <c:gapWidth val="150"/>
        <c:axId val="297845104"/>
        <c:axId val="297841840"/>
      </c:barChart>
      <c:lineChart>
        <c:grouping val="standard"/>
        <c:varyColors val="0"/>
        <c:ser>
          <c:idx val="0"/>
          <c:order val="0"/>
          <c:tx>
            <c:strRef>
              <c:f>Gráficos!$B$162</c:f>
              <c:strCache>
                <c:ptCount val="1"/>
                <c:pt idx="0">
                  <c:v>Real</c:v>
                </c:pt>
              </c:strCache>
            </c:strRef>
          </c:tx>
          <c:spPr>
            <a:ln w="28575" cap="rnd">
              <a:solidFill>
                <a:srgbClr val="92D050"/>
              </a:solidFill>
              <a:round/>
            </a:ln>
            <a:effectLst/>
          </c:spPr>
          <c:marker>
            <c:symbol val="circle"/>
            <c:size val="5"/>
            <c:spPr>
              <a:solidFill>
                <a:schemeClr val="accent1"/>
              </a:solidFill>
              <a:ln w="9525">
                <a:solidFill>
                  <a:srgbClr val="92D05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Gráficos!$A$163:$A$174</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Gráficos!$B$163:$B$174</c:f>
              <c:numCache>
                <c:formatCode>_ * #,##0_ ;_ * \-#,##0_ ;_ * "-"_ ;_ @_ </c:formatCode>
                <c:ptCount val="12"/>
                <c:pt idx="0">
                  <c:v>928819.83799999987</c:v>
                </c:pt>
                <c:pt idx="1">
                  <c:v>2087666.338</c:v>
                </c:pt>
                <c:pt idx="2">
                  <c:v>2720083.2130000005</c:v>
                </c:pt>
                <c:pt idx="3">
                  <c:v>6279880.6389999995</c:v>
                </c:pt>
                <c:pt idx="4">
                  <c:v>1769423.618</c:v>
                </c:pt>
                <c:pt idx="5">
                  <c:v>2276090.753</c:v>
                </c:pt>
                <c:pt idx="6">
                  <c:v>2241042.818</c:v>
                </c:pt>
                <c:pt idx="7">
                  <c:v>2023649.2590000003</c:v>
                </c:pt>
                <c:pt idx="8">
                  <c:v>2770006.264</c:v>
                </c:pt>
                <c:pt idx="9">
                  <c:v>4141842.5709999991</c:v>
                </c:pt>
                <c:pt idx="10">
                  <c:v>2547181.8699999996</c:v>
                </c:pt>
                <c:pt idx="11">
                  <c:v>185545.05699999994</c:v>
                </c:pt>
              </c:numCache>
            </c:numRef>
          </c:val>
          <c:smooth val="0"/>
          <c:extLst xmlns:c16r2="http://schemas.microsoft.com/office/drawing/2015/06/chart">
            <c:ext xmlns:c16="http://schemas.microsoft.com/office/drawing/2014/chart" uri="{C3380CC4-5D6E-409C-BE32-E72D297353CC}">
              <c16:uniqueId val="{00000000-CE0E-4284-A713-34945FF8378B}"/>
            </c:ext>
          </c:extLst>
        </c:ser>
        <c:dLbls>
          <c:showLegendKey val="0"/>
          <c:showVal val="0"/>
          <c:showCatName val="0"/>
          <c:showSerName val="0"/>
          <c:showPercent val="0"/>
          <c:showBubbleSize val="0"/>
        </c:dLbls>
        <c:marker val="1"/>
        <c:smooth val="0"/>
        <c:axId val="297845104"/>
        <c:axId val="297841840"/>
      </c:lineChart>
      <c:catAx>
        <c:axId val="29784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1840"/>
        <c:crosses val="autoZero"/>
        <c:auto val="1"/>
        <c:lblAlgn val="ctr"/>
        <c:lblOffset val="100"/>
        <c:noMultiLvlLbl val="0"/>
      </c:catAx>
      <c:valAx>
        <c:axId val="297841840"/>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5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Flujo Reales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Gráficos!$B$195</c:f>
              <c:strCache>
                <c:ptCount val="1"/>
                <c:pt idx="0">
                  <c:v>SCADA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Gráficos!$A$196:$A$207</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Gráficos!$B$196:$B$207</c:f>
              <c:numCache>
                <c:formatCode>_ * #,##0_ ;_ * \-#,##0_ ;_ * "-"_ ;_ @_ </c:formatCode>
                <c:ptCount val="12"/>
                <c:pt idx="0">
                  <c:v>111.79547100000001</c:v>
                </c:pt>
                <c:pt idx="1">
                  <c:v>76.603006999999991</c:v>
                </c:pt>
                <c:pt idx="2">
                  <c:v>78.049627000000001</c:v>
                </c:pt>
                <c:pt idx="3">
                  <c:v>92.966807000000003</c:v>
                </c:pt>
                <c:pt idx="4">
                  <c:v>141.33741899999998</c:v>
                </c:pt>
                <c:pt idx="5">
                  <c:v>91.531614000000005</c:v>
                </c:pt>
                <c:pt idx="6">
                  <c:v>68.205471000000003</c:v>
                </c:pt>
                <c:pt idx="7">
                  <c:v>156.42022799999998</c:v>
                </c:pt>
                <c:pt idx="8">
                  <c:v>36.500161999999996</c:v>
                </c:pt>
                <c:pt idx="9">
                  <c:v>189.36203800000001</c:v>
                </c:pt>
                <c:pt idx="10">
                  <c:v>47.804850999999992</c:v>
                </c:pt>
                <c:pt idx="11">
                  <c:v>484.69017189522179</c:v>
                </c:pt>
              </c:numCache>
            </c:numRef>
          </c:val>
          <c:smooth val="0"/>
          <c:extLst xmlns:c16r2="http://schemas.microsoft.com/office/drawing/2015/06/chart">
            <c:ext xmlns:c16="http://schemas.microsoft.com/office/drawing/2014/chart" uri="{C3380CC4-5D6E-409C-BE32-E72D297353CC}">
              <c16:uniqueId val="{00000000-5D5C-4727-A1B2-9341F6C18B01}"/>
            </c:ext>
          </c:extLst>
        </c:ser>
        <c:ser>
          <c:idx val="1"/>
          <c:order val="1"/>
          <c:tx>
            <c:strRef>
              <c:f>Gráficos!$C$195</c:f>
              <c:strCache>
                <c:ptCount val="1"/>
                <c:pt idx="0">
                  <c:v>G. Zona Norte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Gráficos!$A$196:$A$207</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Gráficos!$C$196:$C$207</c:f>
              <c:numCache>
                <c:formatCode>_ * #,##0_ ;_ * \-#,##0_ ;_ * "-"_ ;_ @_ </c:formatCode>
                <c:ptCount val="12"/>
                <c:pt idx="0">
                  <c:v>35.696168999999998</c:v>
                </c:pt>
                <c:pt idx="1">
                  <c:v>2.2717910000000003</c:v>
                </c:pt>
                <c:pt idx="2">
                  <c:v>69.869820000000004</c:v>
                </c:pt>
                <c:pt idx="3">
                  <c:v>29.589860000000002</c:v>
                </c:pt>
                <c:pt idx="4">
                  <c:v>2.0992669999999998</c:v>
                </c:pt>
                <c:pt idx="5">
                  <c:v>674.86649999999997</c:v>
                </c:pt>
                <c:pt idx="6">
                  <c:v>8.8999999999999996E-2</c:v>
                </c:pt>
                <c:pt idx="7">
                  <c:v>1.4760389999999999</c:v>
                </c:pt>
                <c:pt idx="8">
                  <c:v>0</c:v>
                </c:pt>
                <c:pt idx="9">
                  <c:v>-15.07</c:v>
                </c:pt>
                <c:pt idx="10">
                  <c:v>36.365074999999997</c:v>
                </c:pt>
                <c:pt idx="11">
                  <c:v>33.704925000000046</c:v>
                </c:pt>
              </c:numCache>
            </c:numRef>
          </c:val>
          <c:smooth val="0"/>
          <c:extLst xmlns:c16r2="http://schemas.microsoft.com/office/drawing/2015/06/chart">
            <c:ext xmlns:c16="http://schemas.microsoft.com/office/drawing/2014/chart" uri="{C3380CC4-5D6E-409C-BE32-E72D297353CC}">
              <c16:uniqueId val="{00000001-5D5C-4727-A1B2-9341F6C18B01}"/>
            </c:ext>
          </c:extLst>
        </c:ser>
        <c:ser>
          <c:idx val="2"/>
          <c:order val="2"/>
          <c:tx>
            <c:strRef>
              <c:f>Gráficos!$D$195</c:f>
              <c:strCache>
                <c:ptCount val="1"/>
                <c:pt idx="0">
                  <c:v>G. Zona Sur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Gráficos!$A$196:$A$207</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Gráficos!$D$196:$D$207</c:f>
              <c:numCache>
                <c:formatCode>_ * #,##0_ ;_ * \-#,##0_ ;_ * "-"_ ;_ @_ </c:formatCode>
                <c:ptCount val="12"/>
                <c:pt idx="0">
                  <c:v>45.706547</c:v>
                </c:pt>
                <c:pt idx="1">
                  <c:v>52.258803</c:v>
                </c:pt>
                <c:pt idx="2">
                  <c:v>75.867688000000015</c:v>
                </c:pt>
                <c:pt idx="3">
                  <c:v>297.97255700000005</c:v>
                </c:pt>
                <c:pt idx="4">
                  <c:v>421.54708000000005</c:v>
                </c:pt>
                <c:pt idx="5">
                  <c:v>137.56281300000003</c:v>
                </c:pt>
                <c:pt idx="6">
                  <c:v>185.35603</c:v>
                </c:pt>
                <c:pt idx="7">
                  <c:v>230.66425199999998</c:v>
                </c:pt>
                <c:pt idx="8">
                  <c:v>295.76407200000011</c:v>
                </c:pt>
                <c:pt idx="9">
                  <c:v>328.31766199999993</c:v>
                </c:pt>
                <c:pt idx="10">
                  <c:v>392.43098199999991</c:v>
                </c:pt>
                <c:pt idx="11">
                  <c:v>1092.0271427299285</c:v>
                </c:pt>
              </c:numCache>
            </c:numRef>
          </c:val>
          <c:smooth val="0"/>
          <c:extLst xmlns:c16r2="http://schemas.microsoft.com/office/drawing/2015/06/chart">
            <c:ext xmlns:c16="http://schemas.microsoft.com/office/drawing/2014/chart" uri="{C3380CC4-5D6E-409C-BE32-E72D297353CC}">
              <c16:uniqueId val="{00000002-5D5C-4727-A1B2-9341F6C18B01}"/>
            </c:ext>
          </c:extLst>
        </c:ser>
        <c:ser>
          <c:idx val="3"/>
          <c:order val="3"/>
          <c:tx>
            <c:strRef>
              <c:f>Gráficos!$E$195</c:f>
              <c:strCache>
                <c:ptCount val="1"/>
                <c:pt idx="0">
                  <c:v>Fuera T13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Gráficos!$A$196:$A$207</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Gráficos!$E$196:$E$207</c:f>
              <c:numCache>
                <c:formatCode>_ * #,##0_ ;_ * \-#,##0_ ;_ * "-"_ ;_ @_ </c:formatCode>
                <c:ptCount val="12"/>
                <c:pt idx="0">
                  <c:v>41.572816999999986</c:v>
                </c:pt>
                <c:pt idx="1">
                  <c:v>75.768455000000017</c:v>
                </c:pt>
                <c:pt idx="2">
                  <c:v>1613.4868000000001</c:v>
                </c:pt>
                <c:pt idx="3">
                  <c:v>51.955724999999994</c:v>
                </c:pt>
                <c:pt idx="4">
                  <c:v>199.25147499999997</c:v>
                </c:pt>
                <c:pt idx="5">
                  <c:v>978.35795700000006</c:v>
                </c:pt>
                <c:pt idx="6">
                  <c:v>593.8444290000001</c:v>
                </c:pt>
                <c:pt idx="7">
                  <c:v>1043.8071880000002</c:v>
                </c:pt>
                <c:pt idx="8">
                  <c:v>566.30764399999998</c:v>
                </c:pt>
                <c:pt idx="9">
                  <c:v>387.68333900000005</c:v>
                </c:pt>
                <c:pt idx="10">
                  <c:v>724.13999500000011</c:v>
                </c:pt>
                <c:pt idx="11">
                  <c:v>2368.4559671605398</c:v>
                </c:pt>
              </c:numCache>
            </c:numRef>
          </c:val>
          <c:smooth val="0"/>
          <c:extLst xmlns:c16r2="http://schemas.microsoft.com/office/drawing/2015/06/chart">
            <c:ext xmlns:c16="http://schemas.microsoft.com/office/drawing/2014/chart" uri="{C3380CC4-5D6E-409C-BE32-E72D297353CC}">
              <c16:uniqueId val="{00000003-5D5C-4727-A1B2-9341F6C18B01}"/>
            </c:ext>
          </c:extLst>
        </c:ser>
        <c:ser>
          <c:idx val="4"/>
          <c:order val="4"/>
          <c:tx>
            <c:strRef>
              <c:f>Gráficos!$F$195</c:f>
              <c:strCache>
                <c:ptCount val="1"/>
                <c:pt idx="0">
                  <c:v>T13</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Gráficos!$A$196:$A$207</c:f>
              <c:strCache>
                <c:ptCount val="12"/>
                <c:pt idx="0">
                  <c:v>Enero</c:v>
                </c:pt>
                <c:pt idx="1">
                  <c:v>Febrero </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Gráficos!$F$196:$F$207</c:f>
              <c:numCache>
                <c:formatCode>_ * #,##0_ ;_ * \-#,##0_ ;_ * "-"_ ;_ @_ </c:formatCode>
                <c:ptCount val="12"/>
                <c:pt idx="0">
                  <c:v>928.81983799999989</c:v>
                </c:pt>
                <c:pt idx="1">
                  <c:v>2087.666338</c:v>
                </c:pt>
                <c:pt idx="2">
                  <c:v>2720.0832130000003</c:v>
                </c:pt>
                <c:pt idx="3">
                  <c:v>6279.8806389999991</c:v>
                </c:pt>
                <c:pt idx="4">
                  <c:v>1769.423618</c:v>
                </c:pt>
                <c:pt idx="5">
                  <c:v>2276.0907529999999</c:v>
                </c:pt>
                <c:pt idx="6">
                  <c:v>2241.0428179999999</c:v>
                </c:pt>
                <c:pt idx="7">
                  <c:v>2023.6492590000003</c:v>
                </c:pt>
                <c:pt idx="8">
                  <c:v>2770.0062640000001</c:v>
                </c:pt>
                <c:pt idx="9">
                  <c:v>4141.8425709999992</c:v>
                </c:pt>
                <c:pt idx="10">
                  <c:v>2547.1818699999994</c:v>
                </c:pt>
                <c:pt idx="11">
                  <c:v>5077.5473534420862</c:v>
                </c:pt>
              </c:numCache>
            </c:numRef>
          </c:val>
          <c:smooth val="0"/>
          <c:extLst xmlns:c16r2="http://schemas.microsoft.com/office/drawing/2015/06/chart">
            <c:ext xmlns:c16="http://schemas.microsoft.com/office/drawing/2014/chart" uri="{C3380CC4-5D6E-409C-BE32-E72D297353CC}">
              <c16:uniqueId val="{00000004-5D5C-4727-A1B2-9341F6C18B01}"/>
            </c:ext>
          </c:extLst>
        </c:ser>
        <c:dLbls>
          <c:showLegendKey val="0"/>
          <c:showVal val="0"/>
          <c:showCatName val="0"/>
          <c:showSerName val="0"/>
          <c:showPercent val="0"/>
          <c:showBubbleSize val="0"/>
        </c:dLbls>
        <c:marker val="1"/>
        <c:smooth val="0"/>
        <c:axId val="297846192"/>
        <c:axId val="297835856"/>
      </c:lineChart>
      <c:catAx>
        <c:axId val="29784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35856"/>
        <c:crosses val="autoZero"/>
        <c:auto val="1"/>
        <c:lblAlgn val="ctr"/>
        <c:lblOffset val="100"/>
        <c:noMultiLvlLbl val="0"/>
      </c:catAx>
      <c:valAx>
        <c:axId val="297835856"/>
        <c:scaling>
          <c:orientation val="minMax"/>
          <c:max val="6500"/>
          <c:min val="0"/>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6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SCADA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Gráficos!$O$106</c:f>
              <c:strCache>
                <c:ptCount val="1"/>
                <c:pt idx="0">
                  <c:v>B</c:v>
                </c:pt>
              </c:strCache>
            </c:strRef>
          </c:tx>
          <c:spPr>
            <a:solidFill>
              <a:schemeClr val="accent2"/>
            </a:solidFill>
            <a:ln>
              <a:noFill/>
            </a:ln>
            <a:effectLst/>
          </c:spPr>
          <c:invertIfNegative val="0"/>
          <c:cat>
            <c:strRef>
              <c:f>Gráficos!$M$107:$M$118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Gráficos!$O$107:$O$118</c:f>
              <c:numCache>
                <c:formatCode>_ * #,##0_ ;_ * \-#,##0_ ;_ * "-"_ ;_ @_ </c:formatCode>
                <c:ptCount val="12"/>
                <c:pt idx="0">
                  <c:v>275.22554197080223</c:v>
                </c:pt>
                <c:pt idx="1">
                  <c:v>72.427511065638825</c:v>
                </c:pt>
                <c:pt idx="2">
                  <c:v>29.482549182239278</c:v>
                </c:pt>
                <c:pt idx="3">
                  <c:v>19.378523898738809</c:v>
                </c:pt>
                <c:pt idx="4">
                  <c:v>28.413927276919196</c:v>
                </c:pt>
                <c:pt idx="5">
                  <c:v>42.573917579214104</c:v>
                </c:pt>
                <c:pt idx="6">
                  <c:v>39.986444101402967</c:v>
                </c:pt>
                <c:pt idx="7">
                  <c:v>90.301534174076806</c:v>
                </c:pt>
                <c:pt idx="8">
                  <c:v>39.243725525000002</c:v>
                </c:pt>
                <c:pt idx="9">
                  <c:v>106.42682984514227</c:v>
                </c:pt>
                <c:pt idx="10">
                  <c:v>100.9750077234759</c:v>
                </c:pt>
                <c:pt idx="11">
                  <c:v>129.66399668277805</c:v>
                </c:pt>
              </c:numCache>
            </c:numRef>
          </c:val>
          <c:extLst xmlns:c16r2="http://schemas.microsoft.com/office/drawing/2015/06/chart">
            <c:ext xmlns:c16="http://schemas.microsoft.com/office/drawing/2014/chart" uri="{C3380CC4-5D6E-409C-BE32-E72D297353CC}">
              <c16:uniqueId val="{00000001-FD9E-40DC-9C34-2AB01C8E9742}"/>
            </c:ext>
          </c:extLst>
        </c:ser>
        <c:ser>
          <c:idx val="2"/>
          <c:order val="2"/>
          <c:tx>
            <c:strRef>
              <c:f>Gráficos!$P$106</c:f>
              <c:strCache>
                <c:ptCount val="1"/>
                <c:pt idx="0">
                  <c:v>11+1</c:v>
                </c:pt>
              </c:strCache>
            </c:strRef>
          </c:tx>
          <c:spPr>
            <a:solidFill>
              <a:schemeClr val="accent3"/>
            </a:solidFill>
            <a:ln>
              <a:noFill/>
            </a:ln>
            <a:effectLst/>
          </c:spPr>
          <c:invertIfNegative val="0"/>
          <c:cat>
            <c:strRef>
              <c:f>Gráficos!$M$107:$M$118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Gráficos!$P$107:$P$118</c:f>
              <c:numCache>
                <c:formatCode>_ * #,##0_ ;_ * \-#,##0_ ;_ * "-"_ ;_ @_ </c:formatCode>
                <c:ptCount val="12"/>
                <c:pt idx="0">
                  <c:v>111.79547100000001</c:v>
                </c:pt>
                <c:pt idx="1">
                  <c:v>76.603006999999991</c:v>
                </c:pt>
                <c:pt idx="2">
                  <c:v>78.049627000000001</c:v>
                </c:pt>
                <c:pt idx="3">
                  <c:v>92.966807000000003</c:v>
                </c:pt>
                <c:pt idx="4">
                  <c:v>141.33741899999998</c:v>
                </c:pt>
                <c:pt idx="5">
                  <c:v>91.531614000000005</c:v>
                </c:pt>
                <c:pt idx="6">
                  <c:v>68.205471000000003</c:v>
                </c:pt>
                <c:pt idx="7">
                  <c:v>156.42022799999998</c:v>
                </c:pt>
                <c:pt idx="8">
                  <c:v>36.500161999999996</c:v>
                </c:pt>
                <c:pt idx="9">
                  <c:v>189.36203800000001</c:v>
                </c:pt>
                <c:pt idx="10">
                  <c:v>47.804850999999992</c:v>
                </c:pt>
                <c:pt idx="11">
                  <c:v>484.69017189522179</c:v>
                </c:pt>
              </c:numCache>
            </c:numRef>
          </c:val>
          <c:extLst xmlns:c16r2="http://schemas.microsoft.com/office/drawing/2015/06/chart">
            <c:ext xmlns:c16="http://schemas.microsoft.com/office/drawing/2014/chart" uri="{C3380CC4-5D6E-409C-BE32-E72D297353CC}">
              <c16:uniqueId val="{00000002-FD9E-40DC-9C34-2AB01C8E9742}"/>
            </c:ext>
          </c:extLst>
        </c:ser>
        <c:dLbls>
          <c:showLegendKey val="0"/>
          <c:showVal val="0"/>
          <c:showCatName val="0"/>
          <c:showSerName val="0"/>
          <c:showPercent val="0"/>
          <c:showBubbleSize val="0"/>
        </c:dLbls>
        <c:gapWidth val="150"/>
        <c:axId val="297832592"/>
        <c:axId val="297840208"/>
      </c:barChart>
      <c:lineChart>
        <c:grouping val="standard"/>
        <c:varyColors val="0"/>
        <c:ser>
          <c:idx val="0"/>
          <c:order val="0"/>
          <c:tx>
            <c:strRef>
              <c:f>Gráficos!$N$106</c:f>
              <c:strCache>
                <c:ptCount val="1"/>
                <c:pt idx="0">
                  <c:v>Real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Gráficos!$M$107:$M$118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Gráficos!$N$107:$N$118</c:f>
              <c:numCache>
                <c:formatCode>_ * #,##0_ ;_ * \-#,##0_ ;_ * "-"_ ;_ @_ </c:formatCode>
                <c:ptCount val="12"/>
                <c:pt idx="0">
                  <c:v>111.79547100000001</c:v>
                </c:pt>
                <c:pt idx="1">
                  <c:v>76.603006999999991</c:v>
                </c:pt>
                <c:pt idx="2">
                  <c:v>78.049627000000001</c:v>
                </c:pt>
                <c:pt idx="3">
                  <c:v>92.966807000000003</c:v>
                </c:pt>
                <c:pt idx="4">
                  <c:v>141.33741899999998</c:v>
                </c:pt>
                <c:pt idx="5">
                  <c:v>91.531614000000005</c:v>
                </c:pt>
                <c:pt idx="6">
                  <c:v>68.205471000000003</c:v>
                </c:pt>
                <c:pt idx="7">
                  <c:v>156.42022799999998</c:v>
                </c:pt>
                <c:pt idx="8">
                  <c:v>36.500161999999996</c:v>
                </c:pt>
                <c:pt idx="9">
                  <c:v>189.36203800000001</c:v>
                </c:pt>
                <c:pt idx="10">
                  <c:v>47.804850999999992</c:v>
                </c:pt>
                <c:pt idx="11">
                  <c:v>16.861803999999999</c:v>
                </c:pt>
              </c:numCache>
            </c:numRef>
          </c:val>
          <c:smooth val="0"/>
          <c:extLst xmlns:c16r2="http://schemas.microsoft.com/office/drawing/2015/06/chart">
            <c:ext xmlns:c16="http://schemas.microsoft.com/office/drawing/2014/chart" uri="{C3380CC4-5D6E-409C-BE32-E72D297353CC}">
              <c16:uniqueId val="{00000000-FD9E-40DC-9C34-2AB01C8E9742}"/>
            </c:ext>
          </c:extLst>
        </c:ser>
        <c:dLbls>
          <c:showLegendKey val="0"/>
          <c:showVal val="0"/>
          <c:showCatName val="0"/>
          <c:showSerName val="0"/>
          <c:showPercent val="0"/>
          <c:showBubbleSize val="0"/>
        </c:dLbls>
        <c:marker val="1"/>
        <c:smooth val="0"/>
        <c:axId val="297835312"/>
        <c:axId val="297833680"/>
      </c:lineChart>
      <c:catAx>
        <c:axId val="29783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40208"/>
        <c:crosses val="autoZero"/>
        <c:auto val="1"/>
        <c:lblAlgn val="ctr"/>
        <c:lblOffset val="100"/>
        <c:noMultiLvlLbl val="0"/>
      </c:catAx>
      <c:valAx>
        <c:axId val="29784020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32592"/>
        <c:crosses val="autoZero"/>
        <c:crossBetween val="between"/>
      </c:valAx>
      <c:valAx>
        <c:axId val="297833680"/>
        <c:scaling>
          <c:orientation val="minMax"/>
          <c:max val="600"/>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35312"/>
        <c:crosses val="max"/>
        <c:crossBetween val="between"/>
      </c:valAx>
      <c:catAx>
        <c:axId val="297835312"/>
        <c:scaling>
          <c:orientation val="minMax"/>
        </c:scaling>
        <c:delete val="1"/>
        <c:axPos val="b"/>
        <c:numFmt formatCode="General" sourceLinked="1"/>
        <c:majorTickMark val="out"/>
        <c:minorTickMark val="none"/>
        <c:tickLblPos val="nextTo"/>
        <c:crossAx val="297833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CL" sz="1080" b="0" i="0" u="none" strike="noStrike" kern="1200" spc="0" baseline="0">
                <a:solidFill>
                  <a:schemeClr val="tx1">
                    <a:lumMod val="65000"/>
                    <a:lumOff val="35000"/>
                  </a:schemeClr>
                </a:solidFill>
                <a:latin typeface="+mn-lt"/>
                <a:ea typeface="+mn-ea"/>
                <a:cs typeface="+mn-cs"/>
              </a:defRPr>
            </a:pPr>
            <a:r>
              <a:rPr lang="es-CL"/>
              <a:t>G. Zona Norte</a:t>
            </a:r>
          </a:p>
        </c:rich>
      </c:tx>
      <c:overlay val="0"/>
      <c:spPr>
        <a:noFill/>
        <a:ln>
          <a:noFill/>
        </a:ln>
        <a:effectLst/>
      </c:spPr>
      <c:txPr>
        <a:bodyPr rot="0" spcFirstLastPara="1" vertOverflow="ellipsis" vert="horz" wrap="square" anchor="ctr" anchorCtr="1"/>
        <a:lstStyle/>
        <a:p>
          <a:pPr>
            <a:defRPr lang="es-CL" sz="10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Gráficos!$O$120</c:f>
              <c:strCache>
                <c:ptCount val="1"/>
                <c:pt idx="0">
                  <c:v>B</c:v>
                </c:pt>
              </c:strCache>
            </c:strRef>
          </c:tx>
          <c:spPr>
            <a:solidFill>
              <a:schemeClr val="accent2"/>
            </a:solidFill>
            <a:ln>
              <a:noFill/>
            </a:ln>
            <a:effectLst/>
          </c:spPr>
          <c:invertIfNegative val="0"/>
          <c:cat>
            <c:strRef>
              <c:f>Gráficos!$M$121:$M$132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Gráficos!$O$121:$O$132</c:f>
              <c:numCache>
                <c:formatCode>_ * #,##0_ ;_ * \-#,##0_ ;_ * "-"_ ;_ @_ </c:formatCode>
                <c:ptCount val="12"/>
                <c:pt idx="0">
                  <c:v>22.120999999999999</c:v>
                </c:pt>
                <c:pt idx="1">
                  <c:v>37.734101190623527</c:v>
                </c:pt>
                <c:pt idx="2">
                  <c:v>13.206446607341761</c:v>
                </c:pt>
                <c:pt idx="3">
                  <c:v>11.188936607341766</c:v>
                </c:pt>
                <c:pt idx="4">
                  <c:v>32.193936607341769</c:v>
                </c:pt>
                <c:pt idx="5">
                  <c:v>4.1813470506695714</c:v>
                </c:pt>
                <c:pt idx="6">
                  <c:v>1.4119372385455085</c:v>
                </c:pt>
                <c:pt idx="7">
                  <c:v>0.38480469813609264</c:v>
                </c:pt>
                <c:pt idx="8">
                  <c:v>0</c:v>
                </c:pt>
                <c:pt idx="9">
                  <c:v>0</c:v>
                </c:pt>
                <c:pt idx="10">
                  <c:v>0</c:v>
                </c:pt>
                <c:pt idx="11">
                  <c:v>0</c:v>
                </c:pt>
              </c:numCache>
            </c:numRef>
          </c:val>
          <c:extLst xmlns:c16r2="http://schemas.microsoft.com/office/drawing/2015/06/chart">
            <c:ext xmlns:c16="http://schemas.microsoft.com/office/drawing/2014/chart" uri="{C3380CC4-5D6E-409C-BE32-E72D297353CC}">
              <c16:uniqueId val="{00000001-CCD9-41A6-9F6E-0B3F5084E790}"/>
            </c:ext>
          </c:extLst>
        </c:ser>
        <c:ser>
          <c:idx val="2"/>
          <c:order val="2"/>
          <c:tx>
            <c:strRef>
              <c:f>Gráficos!$P$120</c:f>
              <c:strCache>
                <c:ptCount val="1"/>
                <c:pt idx="0">
                  <c:v>11+1</c:v>
                </c:pt>
              </c:strCache>
            </c:strRef>
          </c:tx>
          <c:spPr>
            <a:solidFill>
              <a:schemeClr val="accent3"/>
            </a:solidFill>
            <a:ln>
              <a:noFill/>
            </a:ln>
            <a:effectLst/>
          </c:spPr>
          <c:invertIfNegative val="0"/>
          <c:cat>
            <c:strRef>
              <c:f>Gráficos!$M$121:$M$132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Gráficos!$P$121:$P$132</c:f>
              <c:numCache>
                <c:formatCode>_ * #,##0_ ;_ * \-#,##0_ ;_ * "-"_ ;_ @_ </c:formatCode>
                <c:ptCount val="12"/>
                <c:pt idx="0">
                  <c:v>35.696168999999998</c:v>
                </c:pt>
                <c:pt idx="1">
                  <c:v>2.2717910000000003</c:v>
                </c:pt>
                <c:pt idx="2">
                  <c:v>69.869820000000004</c:v>
                </c:pt>
                <c:pt idx="3">
                  <c:v>29.589860000000002</c:v>
                </c:pt>
                <c:pt idx="4">
                  <c:v>2.0992669999999998</c:v>
                </c:pt>
                <c:pt idx="5">
                  <c:v>674.86649999999997</c:v>
                </c:pt>
                <c:pt idx="6">
                  <c:v>8.8999999999999996E-2</c:v>
                </c:pt>
                <c:pt idx="7">
                  <c:v>1.4760389999999999</c:v>
                </c:pt>
                <c:pt idx="8">
                  <c:v>0</c:v>
                </c:pt>
                <c:pt idx="9">
                  <c:v>-15.07</c:v>
                </c:pt>
                <c:pt idx="10">
                  <c:v>36.365074999999997</c:v>
                </c:pt>
                <c:pt idx="11">
                  <c:v>33.704925000000046</c:v>
                </c:pt>
              </c:numCache>
            </c:numRef>
          </c:val>
          <c:extLst xmlns:c16r2="http://schemas.microsoft.com/office/drawing/2015/06/chart">
            <c:ext xmlns:c16="http://schemas.microsoft.com/office/drawing/2014/chart" uri="{C3380CC4-5D6E-409C-BE32-E72D297353CC}">
              <c16:uniqueId val="{00000002-CCD9-41A6-9F6E-0B3F5084E790}"/>
            </c:ext>
          </c:extLst>
        </c:ser>
        <c:dLbls>
          <c:showLegendKey val="0"/>
          <c:showVal val="0"/>
          <c:showCatName val="0"/>
          <c:showSerName val="0"/>
          <c:showPercent val="0"/>
          <c:showBubbleSize val="0"/>
        </c:dLbls>
        <c:gapWidth val="150"/>
        <c:axId val="297836400"/>
        <c:axId val="297837488"/>
      </c:barChart>
      <c:lineChart>
        <c:grouping val="standard"/>
        <c:varyColors val="0"/>
        <c:ser>
          <c:idx val="0"/>
          <c:order val="0"/>
          <c:tx>
            <c:strRef>
              <c:f>Gráficos!$N$120</c:f>
              <c:strCache>
                <c:ptCount val="1"/>
                <c:pt idx="0">
                  <c:v>Real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s-CL"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Gráficos!$M$121:$M$132</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Gráficos!$N$121:$N$132</c:f>
              <c:numCache>
                <c:formatCode>_ * #,##0_ ;_ * \-#,##0_ ;_ * "-"_ ;_ @_ </c:formatCode>
                <c:ptCount val="12"/>
                <c:pt idx="0">
                  <c:v>35.696168999999998</c:v>
                </c:pt>
                <c:pt idx="1">
                  <c:v>2.2717910000000003</c:v>
                </c:pt>
                <c:pt idx="2">
                  <c:v>69.869820000000004</c:v>
                </c:pt>
                <c:pt idx="3">
                  <c:v>29.589860000000002</c:v>
                </c:pt>
                <c:pt idx="4">
                  <c:v>2.0992669999999998</c:v>
                </c:pt>
                <c:pt idx="5">
                  <c:v>674.86649999999997</c:v>
                </c:pt>
                <c:pt idx="6">
                  <c:v>8.8999999999999996E-2</c:v>
                </c:pt>
                <c:pt idx="7">
                  <c:v>1.4760389999999999</c:v>
                </c:pt>
                <c:pt idx="8">
                  <c:v>0</c:v>
                </c:pt>
                <c:pt idx="9">
                  <c:v>-15.07</c:v>
                </c:pt>
                <c:pt idx="10">
                  <c:v>36.365074999999997</c:v>
                </c:pt>
                <c:pt idx="11">
                  <c:v>0.10115300000000001</c:v>
                </c:pt>
              </c:numCache>
            </c:numRef>
          </c:val>
          <c:smooth val="0"/>
          <c:extLst xmlns:c16r2="http://schemas.microsoft.com/office/drawing/2015/06/chart">
            <c:ext xmlns:c16="http://schemas.microsoft.com/office/drawing/2014/chart" uri="{C3380CC4-5D6E-409C-BE32-E72D297353CC}">
              <c16:uniqueId val="{00000000-CCD9-41A6-9F6E-0B3F5084E790}"/>
            </c:ext>
          </c:extLst>
        </c:ser>
        <c:dLbls>
          <c:showLegendKey val="0"/>
          <c:showVal val="0"/>
          <c:showCatName val="0"/>
          <c:showSerName val="0"/>
          <c:showPercent val="0"/>
          <c:showBubbleSize val="0"/>
        </c:dLbls>
        <c:marker val="1"/>
        <c:smooth val="0"/>
        <c:axId val="297839120"/>
        <c:axId val="297838576"/>
      </c:lineChart>
      <c:catAx>
        <c:axId val="29783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s-CL" sz="900" b="0" i="0" u="none" strike="noStrike" kern="1200" baseline="0">
                <a:solidFill>
                  <a:schemeClr val="tx1">
                    <a:lumMod val="65000"/>
                    <a:lumOff val="35000"/>
                  </a:schemeClr>
                </a:solidFill>
                <a:latin typeface="+mn-lt"/>
                <a:ea typeface="+mn-ea"/>
                <a:cs typeface="+mn-cs"/>
              </a:defRPr>
            </a:pPr>
            <a:endParaRPr lang="en-US"/>
          </a:p>
        </c:txPr>
        <c:crossAx val="297837488"/>
        <c:crosses val="autoZero"/>
        <c:auto val="1"/>
        <c:lblAlgn val="ctr"/>
        <c:lblOffset val="100"/>
        <c:noMultiLvlLbl val="0"/>
      </c:catAx>
      <c:valAx>
        <c:axId val="29783748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s-CL" sz="900" b="0" i="0" u="none" strike="noStrike" kern="1200" baseline="0">
                <a:solidFill>
                  <a:schemeClr val="tx1">
                    <a:lumMod val="65000"/>
                    <a:lumOff val="35000"/>
                  </a:schemeClr>
                </a:solidFill>
                <a:latin typeface="+mn-lt"/>
                <a:ea typeface="+mn-ea"/>
                <a:cs typeface="+mn-cs"/>
              </a:defRPr>
            </a:pPr>
            <a:endParaRPr lang="en-US"/>
          </a:p>
        </c:txPr>
        <c:crossAx val="297836400"/>
        <c:crosses val="autoZero"/>
        <c:crossBetween val="between"/>
      </c:valAx>
      <c:valAx>
        <c:axId val="297838576"/>
        <c:scaling>
          <c:orientation val="minMax"/>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lang="es-CL" sz="900" b="0" i="0" u="none" strike="noStrike" kern="1200" baseline="0">
                <a:solidFill>
                  <a:schemeClr val="tx1">
                    <a:lumMod val="65000"/>
                    <a:lumOff val="35000"/>
                  </a:schemeClr>
                </a:solidFill>
                <a:latin typeface="+mn-lt"/>
                <a:ea typeface="+mn-ea"/>
                <a:cs typeface="+mn-cs"/>
              </a:defRPr>
            </a:pPr>
            <a:endParaRPr lang="en-US"/>
          </a:p>
        </c:txPr>
        <c:crossAx val="297839120"/>
        <c:crosses val="max"/>
        <c:crossBetween val="between"/>
      </c:valAx>
      <c:catAx>
        <c:axId val="297839120"/>
        <c:scaling>
          <c:orientation val="minMax"/>
        </c:scaling>
        <c:delete val="1"/>
        <c:axPos val="b"/>
        <c:numFmt formatCode="General" sourceLinked="1"/>
        <c:majorTickMark val="out"/>
        <c:minorTickMark val="none"/>
        <c:tickLblPos val="nextTo"/>
        <c:crossAx val="297838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s-CL"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lgn="ctr">
        <a:defRPr lang="es-CL" sz="9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G. Zona Sur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Gráficos!$O$134</c:f>
              <c:strCache>
                <c:ptCount val="1"/>
                <c:pt idx="0">
                  <c:v>B</c:v>
                </c:pt>
              </c:strCache>
            </c:strRef>
          </c:tx>
          <c:spPr>
            <a:solidFill>
              <a:schemeClr val="accent2"/>
            </a:solidFill>
            <a:ln>
              <a:noFill/>
            </a:ln>
            <a:effectLst/>
          </c:spPr>
          <c:invertIfNegative val="0"/>
          <c:cat>
            <c:strRef>
              <c:f>Gráficos!$M$135:$M$146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Gráficos!$O$135:$O$146</c:f>
              <c:numCache>
                <c:formatCode>_ * #,##0_ ;_ * \-#,##0_ ;_ * "-"_ ;_ @_ </c:formatCode>
                <c:ptCount val="12"/>
                <c:pt idx="0">
                  <c:v>57.026301406476939</c:v>
                </c:pt>
                <c:pt idx="1">
                  <c:v>135.39545178513708</c:v>
                </c:pt>
                <c:pt idx="2">
                  <c:v>231.85246939473882</c:v>
                </c:pt>
                <c:pt idx="3">
                  <c:v>270.94808967928401</c:v>
                </c:pt>
                <c:pt idx="4">
                  <c:v>370.87002052911566</c:v>
                </c:pt>
                <c:pt idx="5">
                  <c:v>473.75566229887687</c:v>
                </c:pt>
                <c:pt idx="6">
                  <c:v>321.48476922815752</c:v>
                </c:pt>
                <c:pt idx="7">
                  <c:v>245.95363073226019</c:v>
                </c:pt>
                <c:pt idx="8">
                  <c:v>298.5619231931496</c:v>
                </c:pt>
                <c:pt idx="9">
                  <c:v>317.55797303101076</c:v>
                </c:pt>
                <c:pt idx="10">
                  <c:v>545.67456886660648</c:v>
                </c:pt>
                <c:pt idx="11">
                  <c:v>958.40055729936284</c:v>
                </c:pt>
              </c:numCache>
            </c:numRef>
          </c:val>
          <c:extLst xmlns:c16r2="http://schemas.microsoft.com/office/drawing/2015/06/chart">
            <c:ext xmlns:c16="http://schemas.microsoft.com/office/drawing/2014/chart" uri="{C3380CC4-5D6E-409C-BE32-E72D297353CC}">
              <c16:uniqueId val="{00000001-735C-47A5-B6C2-4A0BC3709EF0}"/>
            </c:ext>
          </c:extLst>
        </c:ser>
        <c:ser>
          <c:idx val="2"/>
          <c:order val="2"/>
          <c:tx>
            <c:strRef>
              <c:f>Gráficos!$P$134</c:f>
              <c:strCache>
                <c:ptCount val="1"/>
                <c:pt idx="0">
                  <c:v>11+1</c:v>
                </c:pt>
              </c:strCache>
            </c:strRef>
          </c:tx>
          <c:spPr>
            <a:solidFill>
              <a:schemeClr val="accent3"/>
            </a:solidFill>
            <a:ln>
              <a:noFill/>
            </a:ln>
            <a:effectLst/>
          </c:spPr>
          <c:invertIfNegative val="0"/>
          <c:cat>
            <c:strRef>
              <c:f>Gráficos!$M$135:$M$146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Gráficos!$P$135:$P$146</c:f>
              <c:numCache>
                <c:formatCode>_ * #,##0_ ;_ * \-#,##0_ ;_ * "-"_ ;_ @_ </c:formatCode>
                <c:ptCount val="12"/>
                <c:pt idx="0">
                  <c:v>45.706547</c:v>
                </c:pt>
                <c:pt idx="1">
                  <c:v>52.258803</c:v>
                </c:pt>
                <c:pt idx="2">
                  <c:v>75.867688000000015</c:v>
                </c:pt>
                <c:pt idx="3">
                  <c:v>297.97255700000005</c:v>
                </c:pt>
                <c:pt idx="4">
                  <c:v>421.54708000000005</c:v>
                </c:pt>
                <c:pt idx="5">
                  <c:v>137.56281300000003</c:v>
                </c:pt>
                <c:pt idx="6">
                  <c:v>185.35603</c:v>
                </c:pt>
                <c:pt idx="7">
                  <c:v>230.66425199999998</c:v>
                </c:pt>
                <c:pt idx="8">
                  <c:v>295.76407200000011</c:v>
                </c:pt>
                <c:pt idx="9">
                  <c:v>328.31766199999993</c:v>
                </c:pt>
                <c:pt idx="10">
                  <c:v>392.43098199999991</c:v>
                </c:pt>
                <c:pt idx="11">
                  <c:v>1092.0271427299285</c:v>
                </c:pt>
              </c:numCache>
            </c:numRef>
          </c:val>
          <c:extLst xmlns:c16r2="http://schemas.microsoft.com/office/drawing/2015/06/chart">
            <c:ext xmlns:c16="http://schemas.microsoft.com/office/drawing/2014/chart" uri="{C3380CC4-5D6E-409C-BE32-E72D297353CC}">
              <c16:uniqueId val="{00000002-735C-47A5-B6C2-4A0BC3709EF0}"/>
            </c:ext>
          </c:extLst>
        </c:ser>
        <c:dLbls>
          <c:showLegendKey val="0"/>
          <c:showVal val="0"/>
          <c:showCatName val="0"/>
          <c:showSerName val="0"/>
          <c:showPercent val="0"/>
          <c:showBubbleSize val="0"/>
        </c:dLbls>
        <c:gapWidth val="150"/>
        <c:axId val="318150640"/>
        <c:axId val="318154448"/>
      </c:barChart>
      <c:lineChart>
        <c:grouping val="standard"/>
        <c:varyColors val="0"/>
        <c:ser>
          <c:idx val="0"/>
          <c:order val="0"/>
          <c:tx>
            <c:strRef>
              <c:f>Gráficos!$N$134</c:f>
              <c:strCache>
                <c:ptCount val="1"/>
                <c:pt idx="0">
                  <c:v>Real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Gráficos!$M$135:$M$146</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Gráficos!$N$135:$N$146</c:f>
              <c:numCache>
                <c:formatCode>_ * #,##0_ ;_ * \-#,##0_ ;_ * "-"_ ;_ @_ </c:formatCode>
                <c:ptCount val="12"/>
                <c:pt idx="0">
                  <c:v>45.706547</c:v>
                </c:pt>
                <c:pt idx="1">
                  <c:v>52.258803</c:v>
                </c:pt>
                <c:pt idx="2">
                  <c:v>75.867688000000015</c:v>
                </c:pt>
                <c:pt idx="3">
                  <c:v>297.97255700000005</c:v>
                </c:pt>
                <c:pt idx="4">
                  <c:v>421.54708000000005</c:v>
                </c:pt>
                <c:pt idx="5">
                  <c:v>137.56281300000003</c:v>
                </c:pt>
                <c:pt idx="6">
                  <c:v>185.35603</c:v>
                </c:pt>
                <c:pt idx="7">
                  <c:v>230.66425199999998</c:v>
                </c:pt>
                <c:pt idx="8">
                  <c:v>295.76407200000011</c:v>
                </c:pt>
                <c:pt idx="9">
                  <c:v>328.31766199999993</c:v>
                </c:pt>
                <c:pt idx="10">
                  <c:v>392.43098199999991</c:v>
                </c:pt>
                <c:pt idx="11">
                  <c:v>14.133788000000001</c:v>
                </c:pt>
              </c:numCache>
            </c:numRef>
          </c:val>
          <c:smooth val="0"/>
          <c:extLst xmlns:c16r2="http://schemas.microsoft.com/office/drawing/2015/06/chart">
            <c:ext xmlns:c16="http://schemas.microsoft.com/office/drawing/2014/chart" uri="{C3380CC4-5D6E-409C-BE32-E72D297353CC}">
              <c16:uniqueId val="{00000000-735C-47A5-B6C2-4A0BC3709EF0}"/>
            </c:ext>
          </c:extLst>
        </c:ser>
        <c:dLbls>
          <c:showLegendKey val="0"/>
          <c:showVal val="0"/>
          <c:showCatName val="0"/>
          <c:showSerName val="0"/>
          <c:showPercent val="0"/>
          <c:showBubbleSize val="0"/>
        </c:dLbls>
        <c:marker val="1"/>
        <c:smooth val="0"/>
        <c:axId val="318146832"/>
        <c:axId val="318147920"/>
      </c:lineChart>
      <c:catAx>
        <c:axId val="31815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4448"/>
        <c:crosses val="autoZero"/>
        <c:auto val="1"/>
        <c:lblAlgn val="ctr"/>
        <c:lblOffset val="100"/>
        <c:noMultiLvlLbl val="0"/>
      </c:catAx>
      <c:valAx>
        <c:axId val="31815444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0640"/>
        <c:crosses val="autoZero"/>
        <c:crossBetween val="between"/>
      </c:valAx>
      <c:valAx>
        <c:axId val="318147920"/>
        <c:scaling>
          <c:orientation val="minMax"/>
          <c:max val="1200"/>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46832"/>
        <c:crosses val="max"/>
        <c:crossBetween val="between"/>
      </c:valAx>
      <c:catAx>
        <c:axId val="318146832"/>
        <c:scaling>
          <c:orientation val="minMax"/>
        </c:scaling>
        <c:delete val="1"/>
        <c:axPos val="b"/>
        <c:numFmt formatCode="General" sourceLinked="1"/>
        <c:majorTickMark val="out"/>
        <c:minorTickMark val="none"/>
        <c:tickLblPos val="nextTo"/>
        <c:crossAx val="3181479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Fuera T13 Subgerencia Proyectos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Gráficos!$O$148</c:f>
              <c:strCache>
                <c:ptCount val="1"/>
                <c:pt idx="0">
                  <c:v>B</c:v>
                </c:pt>
              </c:strCache>
            </c:strRef>
          </c:tx>
          <c:spPr>
            <a:solidFill>
              <a:schemeClr val="accent2"/>
            </a:solidFill>
            <a:ln>
              <a:noFill/>
            </a:ln>
            <a:effectLst/>
          </c:spPr>
          <c:invertIfNegative val="0"/>
          <c:cat>
            <c:strRef>
              <c:f>Gráficos!$M$149:$M$160</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Gráficos!$O$149:$O$160</c:f>
              <c:numCache>
                <c:formatCode>_ * #,##0_ ;_ * \-#,##0_ ;_ * "-"_ ;_ @_ </c:formatCode>
                <c:ptCount val="12"/>
                <c:pt idx="0">
                  <c:v>72.618236739105626</c:v>
                </c:pt>
                <c:pt idx="1">
                  <c:v>251.77467717924077</c:v>
                </c:pt>
                <c:pt idx="2">
                  <c:v>915.53980896020914</c:v>
                </c:pt>
                <c:pt idx="3">
                  <c:v>1145.2423598984185</c:v>
                </c:pt>
                <c:pt idx="4">
                  <c:v>742.13319090155517</c:v>
                </c:pt>
                <c:pt idx="5">
                  <c:v>635.02674056780654</c:v>
                </c:pt>
                <c:pt idx="6">
                  <c:v>718.51575734108417</c:v>
                </c:pt>
                <c:pt idx="7">
                  <c:v>187.37224927657448</c:v>
                </c:pt>
                <c:pt idx="8">
                  <c:v>398.45329800766405</c:v>
                </c:pt>
                <c:pt idx="9">
                  <c:v>412.67984402126069</c:v>
                </c:pt>
                <c:pt idx="10">
                  <c:v>638.06548779995785</c:v>
                </c:pt>
                <c:pt idx="11">
                  <c:v>850.2099522776449</c:v>
                </c:pt>
              </c:numCache>
            </c:numRef>
          </c:val>
          <c:extLst xmlns:c16r2="http://schemas.microsoft.com/office/drawing/2015/06/chart">
            <c:ext xmlns:c16="http://schemas.microsoft.com/office/drawing/2014/chart" uri="{C3380CC4-5D6E-409C-BE32-E72D297353CC}">
              <c16:uniqueId val="{00000001-CE10-4DF0-87ED-A1D8A815B3A6}"/>
            </c:ext>
          </c:extLst>
        </c:ser>
        <c:ser>
          <c:idx val="2"/>
          <c:order val="2"/>
          <c:tx>
            <c:strRef>
              <c:f>Gráficos!$P$148</c:f>
              <c:strCache>
                <c:ptCount val="1"/>
                <c:pt idx="0">
                  <c:v>11+1</c:v>
                </c:pt>
              </c:strCache>
            </c:strRef>
          </c:tx>
          <c:spPr>
            <a:solidFill>
              <a:schemeClr val="accent3"/>
            </a:solidFill>
            <a:ln>
              <a:noFill/>
            </a:ln>
            <a:effectLst/>
          </c:spPr>
          <c:invertIfNegative val="0"/>
          <c:cat>
            <c:strRef>
              <c:f>Gráficos!$M$149:$M$160</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Gráficos!$P$149:$P$160</c:f>
              <c:numCache>
                <c:formatCode>_ * #,##0_ ;_ * \-#,##0_ ;_ * "-"_ ;_ @_ </c:formatCode>
                <c:ptCount val="12"/>
                <c:pt idx="0">
                  <c:v>41.572816999999986</c:v>
                </c:pt>
                <c:pt idx="1">
                  <c:v>75.768455000000017</c:v>
                </c:pt>
                <c:pt idx="2">
                  <c:v>1613.4868000000001</c:v>
                </c:pt>
                <c:pt idx="3">
                  <c:v>51.955724999999994</c:v>
                </c:pt>
                <c:pt idx="4">
                  <c:v>199.25147499999997</c:v>
                </c:pt>
                <c:pt idx="5">
                  <c:v>978.35795700000006</c:v>
                </c:pt>
                <c:pt idx="6">
                  <c:v>593.8444290000001</c:v>
                </c:pt>
                <c:pt idx="7">
                  <c:v>1043.8071880000002</c:v>
                </c:pt>
                <c:pt idx="8">
                  <c:v>566.30764399999998</c:v>
                </c:pt>
                <c:pt idx="9">
                  <c:v>387.68333900000005</c:v>
                </c:pt>
                <c:pt idx="10">
                  <c:v>724.13999500000011</c:v>
                </c:pt>
                <c:pt idx="11">
                  <c:v>2368.4559671605398</c:v>
                </c:pt>
              </c:numCache>
            </c:numRef>
          </c:val>
          <c:extLst xmlns:c16r2="http://schemas.microsoft.com/office/drawing/2015/06/chart">
            <c:ext xmlns:c16="http://schemas.microsoft.com/office/drawing/2014/chart" uri="{C3380CC4-5D6E-409C-BE32-E72D297353CC}">
              <c16:uniqueId val="{00000002-CE10-4DF0-87ED-A1D8A815B3A6}"/>
            </c:ext>
          </c:extLst>
        </c:ser>
        <c:dLbls>
          <c:showLegendKey val="0"/>
          <c:showVal val="0"/>
          <c:showCatName val="0"/>
          <c:showSerName val="0"/>
          <c:showPercent val="0"/>
          <c:showBubbleSize val="0"/>
        </c:dLbls>
        <c:gapWidth val="150"/>
        <c:axId val="318145200"/>
        <c:axId val="318145744"/>
      </c:barChart>
      <c:lineChart>
        <c:grouping val="standard"/>
        <c:varyColors val="0"/>
        <c:ser>
          <c:idx val="0"/>
          <c:order val="0"/>
          <c:tx>
            <c:strRef>
              <c:f>Gráficos!$N$148</c:f>
              <c:strCache>
                <c:ptCount val="1"/>
                <c:pt idx="0">
                  <c:v>Real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Gráficos!$M$149:$M$160</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Gráficos!$N$149:$N$160</c:f>
              <c:numCache>
                <c:formatCode>_ * #,##0_ ;_ * \-#,##0_ ;_ * "-"_ ;_ @_ </c:formatCode>
                <c:ptCount val="12"/>
                <c:pt idx="0">
                  <c:v>41.572816999999986</c:v>
                </c:pt>
                <c:pt idx="1">
                  <c:v>75.768455000000017</c:v>
                </c:pt>
                <c:pt idx="2">
                  <c:v>1613.4868000000001</c:v>
                </c:pt>
                <c:pt idx="3">
                  <c:v>51.955724999999994</c:v>
                </c:pt>
                <c:pt idx="4">
                  <c:v>199.25147499999997</c:v>
                </c:pt>
                <c:pt idx="5">
                  <c:v>978.35795700000006</c:v>
                </c:pt>
                <c:pt idx="6">
                  <c:v>593.8444290000001</c:v>
                </c:pt>
                <c:pt idx="7">
                  <c:v>1043.8071880000002</c:v>
                </c:pt>
                <c:pt idx="8">
                  <c:v>566.30764399999998</c:v>
                </c:pt>
                <c:pt idx="9">
                  <c:v>387.68333900000005</c:v>
                </c:pt>
                <c:pt idx="10">
                  <c:v>724.13999500000011</c:v>
                </c:pt>
                <c:pt idx="11">
                  <c:v>34.045025000000003</c:v>
                </c:pt>
              </c:numCache>
            </c:numRef>
          </c:val>
          <c:smooth val="0"/>
          <c:extLst xmlns:c16r2="http://schemas.microsoft.com/office/drawing/2015/06/chart">
            <c:ext xmlns:c16="http://schemas.microsoft.com/office/drawing/2014/chart" uri="{C3380CC4-5D6E-409C-BE32-E72D297353CC}">
              <c16:uniqueId val="{00000000-CE10-4DF0-87ED-A1D8A815B3A6}"/>
            </c:ext>
          </c:extLst>
        </c:ser>
        <c:dLbls>
          <c:showLegendKey val="0"/>
          <c:showVal val="0"/>
          <c:showCatName val="0"/>
          <c:showSerName val="0"/>
          <c:showPercent val="0"/>
          <c:showBubbleSize val="0"/>
        </c:dLbls>
        <c:marker val="1"/>
        <c:smooth val="0"/>
        <c:axId val="318146288"/>
        <c:axId val="318155536"/>
      </c:lineChart>
      <c:catAx>
        <c:axId val="31814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45744"/>
        <c:crosses val="autoZero"/>
        <c:auto val="1"/>
        <c:lblAlgn val="ctr"/>
        <c:lblOffset val="100"/>
        <c:noMultiLvlLbl val="0"/>
      </c:catAx>
      <c:valAx>
        <c:axId val="31814574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45200"/>
        <c:crosses val="autoZero"/>
        <c:crossBetween val="between"/>
      </c:valAx>
      <c:valAx>
        <c:axId val="318155536"/>
        <c:scaling>
          <c:orientation val="minMax"/>
          <c:max val="2500"/>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46288"/>
        <c:crosses val="max"/>
        <c:crossBetween val="between"/>
      </c:valAx>
      <c:catAx>
        <c:axId val="318146288"/>
        <c:scaling>
          <c:orientation val="minMax"/>
        </c:scaling>
        <c:delete val="1"/>
        <c:axPos val="b"/>
        <c:numFmt formatCode="General" sourceLinked="1"/>
        <c:majorTickMark val="out"/>
        <c:minorTickMark val="none"/>
        <c:tickLblPos val="nextTo"/>
        <c:crossAx val="3181555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T13</a:t>
            </a:r>
            <a:r>
              <a:rPr lang="es-CL" baseline="0"/>
              <a:t> </a:t>
            </a:r>
            <a:endParaRPr lang="es-C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Gráficos!$O$162</c:f>
              <c:strCache>
                <c:ptCount val="1"/>
                <c:pt idx="0">
                  <c:v>B</c:v>
                </c:pt>
              </c:strCache>
            </c:strRef>
          </c:tx>
          <c:spPr>
            <a:solidFill>
              <a:schemeClr val="accent2"/>
            </a:solidFill>
            <a:ln>
              <a:noFill/>
            </a:ln>
            <a:effectLst/>
          </c:spPr>
          <c:invertIfNegative val="0"/>
          <c:cat>
            <c:strRef>
              <c:f>Gráficos!$M$163:$M$174</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Gráficos!$O$163:$O$174</c:f>
              <c:numCache>
                <c:formatCode>_ * #,##0_ ;_ * \-#,##0_ ;_ * "-"_ ;_ @_ </c:formatCode>
                <c:ptCount val="12"/>
                <c:pt idx="0">
                  <c:v>788.1715888469995</c:v>
                </c:pt>
                <c:pt idx="1">
                  <c:v>1346.6780516083975</c:v>
                </c:pt>
                <c:pt idx="2">
                  <c:v>3048.1703178218722</c:v>
                </c:pt>
                <c:pt idx="3">
                  <c:v>5007.756552279352</c:v>
                </c:pt>
                <c:pt idx="4">
                  <c:v>3394.6496548132463</c:v>
                </c:pt>
                <c:pt idx="5">
                  <c:v>5682.8964296083659</c:v>
                </c:pt>
                <c:pt idx="6">
                  <c:v>3038.2639016552589</c:v>
                </c:pt>
                <c:pt idx="7">
                  <c:v>3234.8837827660755</c:v>
                </c:pt>
                <c:pt idx="8">
                  <c:v>1736.1641014427339</c:v>
                </c:pt>
                <c:pt idx="9">
                  <c:v>1494.0882591368745</c:v>
                </c:pt>
                <c:pt idx="10">
                  <c:v>1694.2581949206265</c:v>
                </c:pt>
                <c:pt idx="11">
                  <c:v>3562.0080391034976</c:v>
                </c:pt>
              </c:numCache>
            </c:numRef>
          </c:val>
          <c:extLst xmlns:c16r2="http://schemas.microsoft.com/office/drawing/2015/06/chart">
            <c:ext xmlns:c16="http://schemas.microsoft.com/office/drawing/2014/chart" uri="{C3380CC4-5D6E-409C-BE32-E72D297353CC}">
              <c16:uniqueId val="{00000001-D34E-43DE-B564-6255E79043DA}"/>
            </c:ext>
          </c:extLst>
        </c:ser>
        <c:ser>
          <c:idx val="2"/>
          <c:order val="2"/>
          <c:tx>
            <c:strRef>
              <c:f>Gráficos!$P$162</c:f>
              <c:strCache>
                <c:ptCount val="1"/>
                <c:pt idx="0">
                  <c:v>11+1</c:v>
                </c:pt>
              </c:strCache>
            </c:strRef>
          </c:tx>
          <c:spPr>
            <a:solidFill>
              <a:schemeClr val="accent3"/>
            </a:solidFill>
            <a:ln>
              <a:noFill/>
            </a:ln>
            <a:effectLst/>
          </c:spPr>
          <c:invertIfNegative val="0"/>
          <c:cat>
            <c:strRef>
              <c:f>Gráficos!$M$163:$M$174</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Gráficos!$P$163:$P$174</c:f>
              <c:numCache>
                <c:formatCode>_ * #,##0_ ;_ * \-#,##0_ ;_ * "-"_ ;_ @_ </c:formatCode>
                <c:ptCount val="12"/>
                <c:pt idx="0">
                  <c:v>928.81983799999989</c:v>
                </c:pt>
                <c:pt idx="1">
                  <c:v>2087.666338</c:v>
                </c:pt>
                <c:pt idx="2">
                  <c:v>2720.0832130000003</c:v>
                </c:pt>
                <c:pt idx="3">
                  <c:v>6279.8806389999991</c:v>
                </c:pt>
                <c:pt idx="4">
                  <c:v>1769.423618</c:v>
                </c:pt>
                <c:pt idx="5">
                  <c:v>2276.0907529999999</c:v>
                </c:pt>
                <c:pt idx="6">
                  <c:v>2241.0428179999999</c:v>
                </c:pt>
                <c:pt idx="7">
                  <c:v>2023.6492590000003</c:v>
                </c:pt>
                <c:pt idx="8">
                  <c:v>2770.0062640000001</c:v>
                </c:pt>
                <c:pt idx="9">
                  <c:v>4141.8425709999992</c:v>
                </c:pt>
                <c:pt idx="10">
                  <c:v>2547.1818699999994</c:v>
                </c:pt>
                <c:pt idx="11">
                  <c:v>5077.5473534420862</c:v>
                </c:pt>
              </c:numCache>
            </c:numRef>
          </c:val>
          <c:extLst xmlns:c16r2="http://schemas.microsoft.com/office/drawing/2015/06/chart">
            <c:ext xmlns:c16="http://schemas.microsoft.com/office/drawing/2014/chart" uri="{C3380CC4-5D6E-409C-BE32-E72D297353CC}">
              <c16:uniqueId val="{00000002-D34E-43DE-B564-6255E79043DA}"/>
            </c:ext>
          </c:extLst>
        </c:ser>
        <c:dLbls>
          <c:showLegendKey val="0"/>
          <c:showVal val="0"/>
          <c:showCatName val="0"/>
          <c:showSerName val="0"/>
          <c:showPercent val="0"/>
          <c:showBubbleSize val="0"/>
        </c:dLbls>
        <c:gapWidth val="150"/>
        <c:axId val="318156080"/>
        <c:axId val="318158256"/>
      </c:barChart>
      <c:lineChart>
        <c:grouping val="standard"/>
        <c:varyColors val="0"/>
        <c:ser>
          <c:idx val="0"/>
          <c:order val="0"/>
          <c:tx>
            <c:strRef>
              <c:f>Gráficos!$N$162</c:f>
              <c:strCache>
                <c:ptCount val="1"/>
                <c:pt idx="0">
                  <c:v>Real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Gráficos!$M$163:$M$174</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Gráficos!$N$163:$N$174</c:f>
              <c:numCache>
                <c:formatCode>_ * #,##0_ ;_ * \-#,##0_ ;_ * "-"_ ;_ @_ </c:formatCode>
                <c:ptCount val="12"/>
                <c:pt idx="0">
                  <c:v>928.81983799999989</c:v>
                </c:pt>
                <c:pt idx="1">
                  <c:v>2087.666338</c:v>
                </c:pt>
                <c:pt idx="2">
                  <c:v>2720.0832130000003</c:v>
                </c:pt>
                <c:pt idx="3">
                  <c:v>6279.8806389999991</c:v>
                </c:pt>
                <c:pt idx="4">
                  <c:v>1769.423618</c:v>
                </c:pt>
                <c:pt idx="5">
                  <c:v>2276.0907529999999</c:v>
                </c:pt>
                <c:pt idx="6">
                  <c:v>2241.0428179999999</c:v>
                </c:pt>
                <c:pt idx="7">
                  <c:v>2023.6492590000003</c:v>
                </c:pt>
                <c:pt idx="8">
                  <c:v>2770.0062640000001</c:v>
                </c:pt>
                <c:pt idx="9">
                  <c:v>4141.8425709999992</c:v>
                </c:pt>
                <c:pt idx="10">
                  <c:v>2547.1818699999994</c:v>
                </c:pt>
                <c:pt idx="11">
                  <c:v>185.54505699999993</c:v>
                </c:pt>
              </c:numCache>
            </c:numRef>
          </c:val>
          <c:smooth val="0"/>
          <c:extLst xmlns:c16r2="http://schemas.microsoft.com/office/drawing/2015/06/chart">
            <c:ext xmlns:c16="http://schemas.microsoft.com/office/drawing/2014/chart" uri="{C3380CC4-5D6E-409C-BE32-E72D297353CC}">
              <c16:uniqueId val="{00000000-D34E-43DE-B564-6255E79043DA}"/>
            </c:ext>
          </c:extLst>
        </c:ser>
        <c:dLbls>
          <c:showLegendKey val="0"/>
          <c:showVal val="0"/>
          <c:showCatName val="0"/>
          <c:showSerName val="0"/>
          <c:showPercent val="0"/>
          <c:showBubbleSize val="0"/>
        </c:dLbls>
        <c:marker val="1"/>
        <c:smooth val="0"/>
        <c:axId val="318151184"/>
        <c:axId val="318147376"/>
      </c:lineChart>
      <c:catAx>
        <c:axId val="31815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8256"/>
        <c:crosses val="autoZero"/>
        <c:auto val="1"/>
        <c:lblAlgn val="ctr"/>
        <c:lblOffset val="100"/>
        <c:noMultiLvlLbl val="0"/>
      </c:catAx>
      <c:valAx>
        <c:axId val="318158256"/>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6080"/>
        <c:crosses val="autoZero"/>
        <c:crossBetween val="between"/>
      </c:valAx>
      <c:valAx>
        <c:axId val="318147376"/>
        <c:scaling>
          <c:orientation val="minMax"/>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1184"/>
        <c:crosses val="max"/>
        <c:crossBetween val="between"/>
      </c:valAx>
      <c:catAx>
        <c:axId val="318151184"/>
        <c:scaling>
          <c:orientation val="minMax"/>
        </c:scaling>
        <c:delete val="1"/>
        <c:axPos val="b"/>
        <c:numFmt formatCode="General" sourceLinked="1"/>
        <c:majorTickMark val="out"/>
        <c:minorTickMark val="none"/>
        <c:tickLblPos val="nextTo"/>
        <c:crossAx val="3181473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SCADA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Gráficos!$C$211</c:f>
              <c:strCache>
                <c:ptCount val="1"/>
                <c:pt idx="0">
                  <c:v>B</c:v>
                </c:pt>
              </c:strCache>
            </c:strRef>
          </c:tx>
          <c:spPr>
            <a:solidFill>
              <a:schemeClr val="accent2"/>
            </a:solidFill>
            <a:ln>
              <a:noFill/>
            </a:ln>
            <a:effectLst/>
          </c:spPr>
          <c:invertIfNegative val="0"/>
          <c:cat>
            <c:strRef>
              <c:f>Gráficos!$A$212:$A$223</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Gráficos!$C$212:$C$223</c:f>
              <c:numCache>
                <c:formatCode>0%</c:formatCode>
                <c:ptCount val="12"/>
                <c:pt idx="0">
                  <c:v>0.54</c:v>
                </c:pt>
                <c:pt idx="1">
                  <c:v>0.63</c:v>
                </c:pt>
                <c:pt idx="2">
                  <c:v>0.7</c:v>
                </c:pt>
                <c:pt idx="3">
                  <c:v>0.73</c:v>
                </c:pt>
                <c:pt idx="4">
                  <c:v>0.76</c:v>
                </c:pt>
                <c:pt idx="5">
                  <c:v>0.79</c:v>
                </c:pt>
                <c:pt idx="6">
                  <c:v>0.83</c:v>
                </c:pt>
                <c:pt idx="7">
                  <c:v>0.86</c:v>
                </c:pt>
                <c:pt idx="8">
                  <c:v>0.88</c:v>
                </c:pt>
                <c:pt idx="9">
                  <c:v>0.9</c:v>
                </c:pt>
                <c:pt idx="10">
                  <c:v>0.95</c:v>
                </c:pt>
                <c:pt idx="11">
                  <c:v>0.99</c:v>
                </c:pt>
              </c:numCache>
            </c:numRef>
          </c:val>
          <c:extLst xmlns:c16r2="http://schemas.microsoft.com/office/drawing/2015/06/chart">
            <c:ext xmlns:c16="http://schemas.microsoft.com/office/drawing/2014/chart" uri="{C3380CC4-5D6E-409C-BE32-E72D297353CC}">
              <c16:uniqueId val="{00000001-87B1-4077-9728-F95192133D5B}"/>
            </c:ext>
          </c:extLst>
        </c:ser>
        <c:ser>
          <c:idx val="2"/>
          <c:order val="2"/>
          <c:tx>
            <c:strRef>
              <c:f>Gráficos!$D$211</c:f>
              <c:strCache>
                <c:ptCount val="1"/>
                <c:pt idx="0">
                  <c:v>6+6</c:v>
                </c:pt>
              </c:strCache>
            </c:strRef>
          </c:tx>
          <c:spPr>
            <a:solidFill>
              <a:schemeClr val="accent3"/>
            </a:solidFill>
            <a:ln>
              <a:noFill/>
            </a:ln>
            <a:effectLst/>
          </c:spPr>
          <c:invertIfNegative val="0"/>
          <c:cat>
            <c:strRef>
              <c:f>Gráficos!$A$212:$A$223</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Gráficos!$D$212:$D$223</c:f>
              <c:numCache>
                <c:formatCode>0%</c:formatCode>
                <c:ptCount val="12"/>
                <c:pt idx="0">
                  <c:v>0.35</c:v>
                </c:pt>
                <c:pt idx="1">
                  <c:v>0.42</c:v>
                </c:pt>
                <c:pt idx="2">
                  <c:v>0.43</c:v>
                </c:pt>
                <c:pt idx="3">
                  <c:v>0.45</c:v>
                </c:pt>
                <c:pt idx="4">
                  <c:v>0.52</c:v>
                </c:pt>
                <c:pt idx="5">
                  <c:v>0.54</c:v>
                </c:pt>
                <c:pt idx="6">
                  <c:v>0.56999999999999995</c:v>
                </c:pt>
                <c:pt idx="7">
                  <c:v>0.6</c:v>
                </c:pt>
                <c:pt idx="8">
                  <c:v>0.62</c:v>
                </c:pt>
                <c:pt idx="9">
                  <c:v>0.63</c:v>
                </c:pt>
                <c:pt idx="10">
                  <c:v>0.67</c:v>
                </c:pt>
                <c:pt idx="11">
                  <c:v>0.72</c:v>
                </c:pt>
              </c:numCache>
            </c:numRef>
          </c:val>
          <c:extLst xmlns:c16r2="http://schemas.microsoft.com/office/drawing/2015/06/chart">
            <c:ext xmlns:c16="http://schemas.microsoft.com/office/drawing/2014/chart" uri="{C3380CC4-5D6E-409C-BE32-E72D297353CC}">
              <c16:uniqueId val="{00000002-87B1-4077-9728-F95192133D5B}"/>
            </c:ext>
          </c:extLst>
        </c:ser>
        <c:dLbls>
          <c:showLegendKey val="0"/>
          <c:showVal val="0"/>
          <c:showCatName val="0"/>
          <c:showSerName val="0"/>
          <c:showPercent val="0"/>
          <c:showBubbleSize val="0"/>
        </c:dLbls>
        <c:gapWidth val="150"/>
        <c:axId val="318151728"/>
        <c:axId val="318149008"/>
      </c:barChart>
      <c:lineChart>
        <c:grouping val="standard"/>
        <c:varyColors val="0"/>
        <c:ser>
          <c:idx val="0"/>
          <c:order val="0"/>
          <c:tx>
            <c:strRef>
              <c:f>Gráficos!$B$211</c:f>
              <c:strCache>
                <c:ptCount val="1"/>
                <c:pt idx="0">
                  <c:v>Real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Gráficos!$A$212:$A$223</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Gráficos!$B$212:$B$223</c:f>
              <c:numCache>
                <c:formatCode>0%</c:formatCode>
                <c:ptCount val="12"/>
                <c:pt idx="0">
                  <c:v>0.49</c:v>
                </c:pt>
                <c:pt idx="1">
                  <c:v>0.56999999999999995</c:v>
                </c:pt>
                <c:pt idx="2">
                  <c:v>0.59</c:v>
                </c:pt>
                <c:pt idx="3">
                  <c:v>0.62</c:v>
                </c:pt>
                <c:pt idx="4">
                  <c:v>0.7</c:v>
                </c:pt>
                <c:pt idx="5">
                  <c:v>0.74</c:v>
                </c:pt>
                <c:pt idx="6">
                  <c:v>0.75</c:v>
                </c:pt>
                <c:pt idx="7">
                  <c:v>0.78</c:v>
                </c:pt>
                <c:pt idx="8">
                  <c:v>0.82</c:v>
                </c:pt>
                <c:pt idx="9">
                  <c:v>0.84</c:v>
                </c:pt>
                <c:pt idx="10">
                  <c:v>0.84</c:v>
                </c:pt>
                <c:pt idx="11">
                  <c:v>0.84</c:v>
                </c:pt>
              </c:numCache>
            </c:numRef>
          </c:val>
          <c:smooth val="0"/>
          <c:extLst xmlns:c16r2="http://schemas.microsoft.com/office/drawing/2015/06/chart">
            <c:ext xmlns:c16="http://schemas.microsoft.com/office/drawing/2014/chart" uri="{C3380CC4-5D6E-409C-BE32-E72D297353CC}">
              <c16:uniqueId val="{00000000-87B1-4077-9728-F95192133D5B}"/>
            </c:ext>
          </c:extLst>
        </c:ser>
        <c:dLbls>
          <c:showLegendKey val="0"/>
          <c:showVal val="0"/>
          <c:showCatName val="0"/>
          <c:showSerName val="0"/>
          <c:showPercent val="0"/>
          <c:showBubbleSize val="0"/>
        </c:dLbls>
        <c:marker val="1"/>
        <c:smooth val="0"/>
        <c:axId val="318152272"/>
        <c:axId val="318158800"/>
      </c:lineChart>
      <c:catAx>
        <c:axId val="31815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49008"/>
        <c:crosses val="autoZero"/>
        <c:auto val="1"/>
        <c:lblAlgn val="ctr"/>
        <c:lblOffset val="100"/>
        <c:noMultiLvlLbl val="0"/>
      </c:catAx>
      <c:valAx>
        <c:axId val="31814900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1728"/>
        <c:crosses val="autoZero"/>
        <c:crossBetween val="between"/>
      </c:valAx>
      <c:valAx>
        <c:axId val="318158800"/>
        <c:scaling>
          <c:orientation val="minMax"/>
          <c:max val="1"/>
          <c:min val="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2272"/>
        <c:crosses val="max"/>
        <c:crossBetween val="between"/>
      </c:valAx>
      <c:catAx>
        <c:axId val="318152272"/>
        <c:scaling>
          <c:orientation val="minMax"/>
        </c:scaling>
        <c:delete val="1"/>
        <c:axPos val="b"/>
        <c:numFmt formatCode="General" sourceLinked="1"/>
        <c:majorTickMark val="out"/>
        <c:minorTickMark val="none"/>
        <c:tickLblPos val="nextTo"/>
        <c:crossAx val="3181588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G.</a:t>
            </a:r>
            <a:r>
              <a:rPr lang="es-CL" baseline="0"/>
              <a:t> Zona Norte</a:t>
            </a:r>
            <a:endParaRPr lang="es-C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Gráficos!$C$225</c:f>
              <c:strCache>
                <c:ptCount val="1"/>
                <c:pt idx="0">
                  <c:v>B</c:v>
                </c:pt>
              </c:strCache>
            </c:strRef>
          </c:tx>
          <c:spPr>
            <a:solidFill>
              <a:schemeClr val="accent2"/>
            </a:solidFill>
            <a:ln>
              <a:noFill/>
            </a:ln>
            <a:effectLst/>
          </c:spPr>
          <c:invertIfNegative val="0"/>
          <c:cat>
            <c:strRef>
              <c:f>Gráficos!$A$226:$A$237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Gráficos!$C$226:$C$237</c:f>
              <c:numCache>
                <c:formatCode>0%</c:formatCode>
                <c:ptCount val="12"/>
                <c:pt idx="0">
                  <c:v>0.56999999999999995</c:v>
                </c:pt>
                <c:pt idx="1">
                  <c:v>0.66</c:v>
                </c:pt>
                <c:pt idx="2">
                  <c:v>0.12811940710107622</c:v>
                </c:pt>
                <c:pt idx="3">
                  <c:v>0.12811368924508598</c:v>
                </c:pt>
                <c:pt idx="4">
                  <c:v>0.1943420557647936</c:v>
                </c:pt>
                <c:pt idx="5">
                  <c:v>6.8470076137088137E-2</c:v>
                </c:pt>
                <c:pt idx="6">
                  <c:v>4.5848524017531513E-2</c:v>
                </c:pt>
                <c:pt idx="7">
                  <c:v>3.1959195891872638E-3</c:v>
                </c:pt>
                <c:pt idx="8">
                  <c:v>0</c:v>
                </c:pt>
                <c:pt idx="9">
                  <c:v>0</c:v>
                </c:pt>
                <c:pt idx="10">
                  <c:v>0</c:v>
                </c:pt>
                <c:pt idx="11">
                  <c:v>3.3804863134540009E-2</c:v>
                </c:pt>
              </c:numCache>
            </c:numRef>
          </c:val>
          <c:extLst xmlns:c16r2="http://schemas.microsoft.com/office/drawing/2015/06/chart">
            <c:ext xmlns:c16="http://schemas.microsoft.com/office/drawing/2014/chart" uri="{C3380CC4-5D6E-409C-BE32-E72D297353CC}">
              <c16:uniqueId val="{00000001-5955-44E8-B304-EDB6D1998CF3}"/>
            </c:ext>
          </c:extLst>
        </c:ser>
        <c:ser>
          <c:idx val="2"/>
          <c:order val="2"/>
          <c:tx>
            <c:strRef>
              <c:f>Gráficos!$D$225</c:f>
              <c:strCache>
                <c:ptCount val="1"/>
                <c:pt idx="0">
                  <c:v>6+6</c:v>
                </c:pt>
              </c:strCache>
            </c:strRef>
          </c:tx>
          <c:spPr>
            <a:solidFill>
              <a:schemeClr val="accent3"/>
            </a:solidFill>
            <a:ln>
              <a:noFill/>
            </a:ln>
            <a:effectLst/>
          </c:spPr>
          <c:invertIfNegative val="0"/>
          <c:cat>
            <c:strRef>
              <c:f>Gráficos!$A$226:$A$237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Gráficos!$D$226:$D$237</c:f>
              <c:numCache>
                <c:formatCode>0%</c:formatCode>
                <c:ptCount val="12"/>
                <c:pt idx="0">
                  <c:v>0.11</c:v>
                </c:pt>
                <c:pt idx="1">
                  <c:v>0.11</c:v>
                </c:pt>
                <c:pt idx="2">
                  <c:v>0.5679805825677926</c:v>
                </c:pt>
                <c:pt idx="3">
                  <c:v>0</c:v>
                </c:pt>
                <c:pt idx="4">
                  <c:v>0.29807768573458099</c:v>
                </c:pt>
                <c:pt idx="5">
                  <c:v>2.6465246186098194E-2</c:v>
                </c:pt>
                <c:pt idx="6">
                  <c:v>0</c:v>
                </c:pt>
                <c:pt idx="7">
                  <c:v>0</c:v>
                </c:pt>
                <c:pt idx="8">
                  <c:v>0</c:v>
                </c:pt>
                <c:pt idx="9">
                  <c:v>0</c:v>
                </c:pt>
                <c:pt idx="10">
                  <c:v>0</c:v>
                </c:pt>
                <c:pt idx="11">
                  <c:v>0.10747648551152804</c:v>
                </c:pt>
              </c:numCache>
            </c:numRef>
          </c:val>
          <c:extLst xmlns:c16r2="http://schemas.microsoft.com/office/drawing/2015/06/chart">
            <c:ext xmlns:c16="http://schemas.microsoft.com/office/drawing/2014/chart" uri="{C3380CC4-5D6E-409C-BE32-E72D297353CC}">
              <c16:uniqueId val="{00000002-5955-44E8-B304-EDB6D1998CF3}"/>
            </c:ext>
          </c:extLst>
        </c:ser>
        <c:dLbls>
          <c:showLegendKey val="0"/>
          <c:showVal val="0"/>
          <c:showCatName val="0"/>
          <c:showSerName val="0"/>
          <c:showPercent val="0"/>
          <c:showBubbleSize val="0"/>
        </c:dLbls>
        <c:gapWidth val="150"/>
        <c:axId val="318148464"/>
        <c:axId val="318159888"/>
      </c:barChart>
      <c:lineChart>
        <c:grouping val="standard"/>
        <c:varyColors val="0"/>
        <c:ser>
          <c:idx val="0"/>
          <c:order val="0"/>
          <c:tx>
            <c:strRef>
              <c:f>Gráficos!$B$225</c:f>
              <c:strCache>
                <c:ptCount val="1"/>
                <c:pt idx="0">
                  <c:v>Real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Gráficos!$A$226:$A$237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Gráficos!$B$226:$B$237</c:f>
              <c:numCache>
                <c:formatCode>0%</c:formatCode>
                <c:ptCount val="12"/>
                <c:pt idx="0">
                  <c:v>0.55000000000000004</c:v>
                </c:pt>
                <c:pt idx="1">
                  <c:v>0.55000000000000004</c:v>
                </c:pt>
                <c:pt idx="2">
                  <c:v>0.5</c:v>
                </c:pt>
                <c:pt idx="3">
                  <c:v>0</c:v>
                </c:pt>
                <c:pt idx="4">
                  <c:v>0.37</c:v>
                </c:pt>
                <c:pt idx="5">
                  <c:v>3.4315584609399041E-2</c:v>
                </c:pt>
                <c:pt idx="6">
                  <c:v>0</c:v>
                </c:pt>
                <c:pt idx="7">
                  <c:v>0</c:v>
                </c:pt>
                <c:pt idx="8">
                  <c:v>0</c:v>
                </c:pt>
                <c:pt idx="9">
                  <c:v>0</c:v>
                </c:pt>
                <c:pt idx="10">
                  <c:v>0</c:v>
                </c:pt>
                <c:pt idx="11">
                  <c:v>0</c:v>
                </c:pt>
              </c:numCache>
            </c:numRef>
          </c:val>
          <c:smooth val="0"/>
          <c:extLst xmlns:c16r2="http://schemas.microsoft.com/office/drawing/2015/06/chart">
            <c:ext xmlns:c16="http://schemas.microsoft.com/office/drawing/2014/chart" uri="{C3380CC4-5D6E-409C-BE32-E72D297353CC}">
              <c16:uniqueId val="{00000000-5955-44E8-B304-EDB6D1998CF3}"/>
            </c:ext>
          </c:extLst>
        </c:ser>
        <c:dLbls>
          <c:showLegendKey val="0"/>
          <c:showVal val="0"/>
          <c:showCatName val="0"/>
          <c:showSerName val="0"/>
          <c:showPercent val="0"/>
          <c:showBubbleSize val="0"/>
        </c:dLbls>
        <c:marker val="1"/>
        <c:smooth val="0"/>
        <c:axId val="318149552"/>
        <c:axId val="318156624"/>
      </c:lineChart>
      <c:catAx>
        <c:axId val="3181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9888"/>
        <c:crosses val="autoZero"/>
        <c:auto val="1"/>
        <c:lblAlgn val="ctr"/>
        <c:lblOffset val="100"/>
        <c:noMultiLvlLbl val="0"/>
      </c:catAx>
      <c:valAx>
        <c:axId val="318159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48464"/>
        <c:crosses val="autoZero"/>
        <c:crossBetween val="between"/>
      </c:valAx>
      <c:valAx>
        <c:axId val="31815662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49552"/>
        <c:crosses val="max"/>
        <c:crossBetween val="between"/>
      </c:valAx>
      <c:catAx>
        <c:axId val="318149552"/>
        <c:scaling>
          <c:orientation val="minMax"/>
        </c:scaling>
        <c:delete val="1"/>
        <c:axPos val="b"/>
        <c:numFmt formatCode="General" sourceLinked="1"/>
        <c:majorTickMark val="out"/>
        <c:minorTickMark val="none"/>
        <c:tickLblPos val="nextTo"/>
        <c:crossAx val="3181566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G. Zona Sur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Gráficos!$C$239</c:f>
              <c:strCache>
                <c:ptCount val="1"/>
                <c:pt idx="0">
                  <c:v>B</c:v>
                </c:pt>
              </c:strCache>
            </c:strRef>
          </c:tx>
          <c:spPr>
            <a:solidFill>
              <a:schemeClr val="accent2"/>
            </a:solidFill>
            <a:ln>
              <a:noFill/>
            </a:ln>
            <a:effectLst/>
          </c:spPr>
          <c:invertIfNegative val="0"/>
          <c:cat>
            <c:strRef>
              <c:f>Gráficos!$A$240:$A$251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Gráficos!$C$240:$C$251</c:f>
              <c:numCache>
                <c:formatCode>0%</c:formatCode>
                <c:ptCount val="12"/>
                <c:pt idx="0">
                  <c:v>0.28000000000000003</c:v>
                </c:pt>
                <c:pt idx="1">
                  <c:v>0.35</c:v>
                </c:pt>
                <c:pt idx="2">
                  <c:v>0.43</c:v>
                </c:pt>
                <c:pt idx="3">
                  <c:v>0.51</c:v>
                </c:pt>
                <c:pt idx="4">
                  <c:v>0.56999999999999995</c:v>
                </c:pt>
                <c:pt idx="5">
                  <c:v>0.64</c:v>
                </c:pt>
                <c:pt idx="6">
                  <c:v>0.71</c:v>
                </c:pt>
                <c:pt idx="7">
                  <c:v>0.76</c:v>
                </c:pt>
                <c:pt idx="8">
                  <c:v>0.79</c:v>
                </c:pt>
                <c:pt idx="9">
                  <c:v>0.84</c:v>
                </c:pt>
                <c:pt idx="10">
                  <c:v>0.88</c:v>
                </c:pt>
                <c:pt idx="11">
                  <c:v>0.91</c:v>
                </c:pt>
              </c:numCache>
            </c:numRef>
          </c:val>
          <c:extLst xmlns:c16r2="http://schemas.microsoft.com/office/drawing/2015/06/chart">
            <c:ext xmlns:c16="http://schemas.microsoft.com/office/drawing/2014/chart" uri="{C3380CC4-5D6E-409C-BE32-E72D297353CC}">
              <c16:uniqueId val="{00000001-E991-42DE-A725-EC55A1441822}"/>
            </c:ext>
          </c:extLst>
        </c:ser>
        <c:ser>
          <c:idx val="2"/>
          <c:order val="2"/>
          <c:tx>
            <c:strRef>
              <c:f>Gráficos!$D$239</c:f>
              <c:strCache>
                <c:ptCount val="1"/>
                <c:pt idx="0">
                  <c:v>6+6</c:v>
                </c:pt>
              </c:strCache>
            </c:strRef>
          </c:tx>
          <c:spPr>
            <a:solidFill>
              <a:schemeClr val="accent3"/>
            </a:solidFill>
            <a:ln>
              <a:noFill/>
            </a:ln>
            <a:effectLst/>
          </c:spPr>
          <c:invertIfNegative val="0"/>
          <c:cat>
            <c:strRef>
              <c:f>Gráficos!$A$240:$A$251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Gráficos!$D$240:$D$251</c:f>
              <c:numCache>
                <c:formatCode>0%</c:formatCode>
                <c:ptCount val="12"/>
                <c:pt idx="0">
                  <c:v>0.27</c:v>
                </c:pt>
                <c:pt idx="1">
                  <c:v>0.28000000000000003</c:v>
                </c:pt>
                <c:pt idx="2">
                  <c:v>0.33</c:v>
                </c:pt>
                <c:pt idx="3">
                  <c:v>0.38</c:v>
                </c:pt>
                <c:pt idx="4">
                  <c:v>0.4</c:v>
                </c:pt>
                <c:pt idx="5">
                  <c:v>0.44</c:v>
                </c:pt>
                <c:pt idx="6">
                  <c:v>0.5</c:v>
                </c:pt>
                <c:pt idx="7">
                  <c:v>0.54</c:v>
                </c:pt>
                <c:pt idx="8">
                  <c:v>0.59</c:v>
                </c:pt>
                <c:pt idx="9">
                  <c:v>0.64</c:v>
                </c:pt>
                <c:pt idx="10">
                  <c:v>0.72</c:v>
                </c:pt>
                <c:pt idx="11">
                  <c:v>0.81</c:v>
                </c:pt>
              </c:numCache>
            </c:numRef>
          </c:val>
          <c:extLst xmlns:c16r2="http://schemas.microsoft.com/office/drawing/2015/06/chart">
            <c:ext xmlns:c16="http://schemas.microsoft.com/office/drawing/2014/chart" uri="{C3380CC4-5D6E-409C-BE32-E72D297353CC}">
              <c16:uniqueId val="{00000002-E991-42DE-A725-EC55A1441822}"/>
            </c:ext>
          </c:extLst>
        </c:ser>
        <c:dLbls>
          <c:showLegendKey val="0"/>
          <c:showVal val="0"/>
          <c:showCatName val="0"/>
          <c:showSerName val="0"/>
          <c:showPercent val="0"/>
          <c:showBubbleSize val="0"/>
        </c:dLbls>
        <c:gapWidth val="150"/>
        <c:axId val="318154992"/>
        <c:axId val="318157168"/>
      </c:barChart>
      <c:lineChart>
        <c:grouping val="standard"/>
        <c:varyColors val="0"/>
        <c:ser>
          <c:idx val="0"/>
          <c:order val="0"/>
          <c:tx>
            <c:strRef>
              <c:f>Gráficos!$B$239</c:f>
              <c:strCache>
                <c:ptCount val="1"/>
                <c:pt idx="0">
                  <c:v>Real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Gráficos!$A$240:$A$251</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Gráficos!$B$240:$B$251</c:f>
              <c:numCache>
                <c:formatCode>0%</c:formatCode>
                <c:ptCount val="12"/>
                <c:pt idx="0">
                  <c:v>0.28000000000000003</c:v>
                </c:pt>
                <c:pt idx="1">
                  <c:v>0.28000000000000003</c:v>
                </c:pt>
                <c:pt idx="2">
                  <c:v>0.33</c:v>
                </c:pt>
                <c:pt idx="3">
                  <c:v>0.37</c:v>
                </c:pt>
                <c:pt idx="4">
                  <c:v>0.4</c:v>
                </c:pt>
                <c:pt idx="5">
                  <c:v>0.42</c:v>
                </c:pt>
                <c:pt idx="6">
                  <c:v>0.46</c:v>
                </c:pt>
                <c:pt idx="7">
                  <c:v>0.5</c:v>
                </c:pt>
                <c:pt idx="8">
                  <c:v>0.51</c:v>
                </c:pt>
                <c:pt idx="9">
                  <c:v>0.51</c:v>
                </c:pt>
                <c:pt idx="10">
                  <c:v>0.51</c:v>
                </c:pt>
                <c:pt idx="11">
                  <c:v>0.51</c:v>
                </c:pt>
              </c:numCache>
            </c:numRef>
          </c:val>
          <c:smooth val="0"/>
          <c:extLst xmlns:c16r2="http://schemas.microsoft.com/office/drawing/2015/06/chart">
            <c:ext xmlns:c16="http://schemas.microsoft.com/office/drawing/2014/chart" uri="{C3380CC4-5D6E-409C-BE32-E72D297353CC}">
              <c16:uniqueId val="{00000000-E991-42DE-A725-EC55A1441822}"/>
            </c:ext>
          </c:extLst>
        </c:ser>
        <c:dLbls>
          <c:showLegendKey val="0"/>
          <c:showVal val="0"/>
          <c:showCatName val="0"/>
          <c:showSerName val="0"/>
          <c:showPercent val="0"/>
          <c:showBubbleSize val="0"/>
        </c:dLbls>
        <c:marker val="1"/>
        <c:smooth val="0"/>
        <c:axId val="318159344"/>
        <c:axId val="318157712"/>
      </c:lineChart>
      <c:catAx>
        <c:axId val="31815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7168"/>
        <c:crosses val="autoZero"/>
        <c:auto val="1"/>
        <c:lblAlgn val="ctr"/>
        <c:lblOffset val="100"/>
        <c:noMultiLvlLbl val="0"/>
      </c:catAx>
      <c:valAx>
        <c:axId val="318157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4992"/>
        <c:crosses val="autoZero"/>
        <c:crossBetween val="between"/>
        <c:majorUnit val="0.1"/>
      </c:valAx>
      <c:valAx>
        <c:axId val="318157712"/>
        <c:scaling>
          <c:orientation val="minMax"/>
          <c:max val="1"/>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9344"/>
        <c:crosses val="max"/>
        <c:crossBetween val="between"/>
        <c:majorUnit val="0.1"/>
      </c:valAx>
      <c:catAx>
        <c:axId val="318159344"/>
        <c:scaling>
          <c:orientation val="minMax"/>
        </c:scaling>
        <c:delete val="1"/>
        <c:axPos val="b"/>
        <c:numFmt formatCode="General" sourceLinked="1"/>
        <c:majorTickMark val="out"/>
        <c:minorTickMark val="none"/>
        <c:tickLblPos val="nextTo"/>
        <c:crossAx val="3181577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Subgerencia</a:t>
            </a:r>
            <a:r>
              <a:rPr lang="es-CL" baseline="0"/>
              <a:t> de Proyectos</a:t>
            </a:r>
            <a:endParaRPr lang="es-C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Gráficos!$C$253</c:f>
              <c:strCache>
                <c:ptCount val="1"/>
                <c:pt idx="0">
                  <c:v>B</c:v>
                </c:pt>
              </c:strCache>
            </c:strRef>
          </c:tx>
          <c:spPr>
            <a:solidFill>
              <a:schemeClr val="accent2"/>
            </a:solidFill>
            <a:ln>
              <a:noFill/>
            </a:ln>
            <a:effectLst/>
          </c:spPr>
          <c:invertIfNegative val="0"/>
          <c:cat>
            <c:strRef>
              <c:f>Gráficos!$A$254:$A$265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Gráficos!$C$254:$C$265</c:f>
              <c:numCache>
                <c:formatCode>0%</c:formatCode>
                <c:ptCount val="12"/>
                <c:pt idx="0">
                  <c:v>0.45</c:v>
                </c:pt>
                <c:pt idx="1">
                  <c:v>0.47</c:v>
                </c:pt>
                <c:pt idx="2">
                  <c:v>0.51</c:v>
                </c:pt>
                <c:pt idx="3">
                  <c:v>0.56999999999999995</c:v>
                </c:pt>
                <c:pt idx="4">
                  <c:v>0.61</c:v>
                </c:pt>
                <c:pt idx="5">
                  <c:v>0.66</c:v>
                </c:pt>
                <c:pt idx="6">
                  <c:v>0.7</c:v>
                </c:pt>
                <c:pt idx="7">
                  <c:v>0.72</c:v>
                </c:pt>
                <c:pt idx="8">
                  <c:v>0.74</c:v>
                </c:pt>
                <c:pt idx="9">
                  <c:v>0.77</c:v>
                </c:pt>
                <c:pt idx="10">
                  <c:v>0.79</c:v>
                </c:pt>
                <c:pt idx="11">
                  <c:v>0.82</c:v>
                </c:pt>
              </c:numCache>
            </c:numRef>
          </c:val>
          <c:extLst xmlns:c16r2="http://schemas.microsoft.com/office/drawing/2015/06/chart">
            <c:ext xmlns:c16="http://schemas.microsoft.com/office/drawing/2014/chart" uri="{C3380CC4-5D6E-409C-BE32-E72D297353CC}">
              <c16:uniqueId val="{00000001-5326-4B96-BD49-1DA52415FAF8}"/>
            </c:ext>
          </c:extLst>
        </c:ser>
        <c:ser>
          <c:idx val="2"/>
          <c:order val="2"/>
          <c:tx>
            <c:strRef>
              <c:f>Gráficos!$D$253</c:f>
              <c:strCache>
                <c:ptCount val="1"/>
                <c:pt idx="0">
                  <c:v>6+6</c:v>
                </c:pt>
              </c:strCache>
            </c:strRef>
          </c:tx>
          <c:spPr>
            <a:solidFill>
              <a:schemeClr val="accent3"/>
            </a:solidFill>
            <a:ln>
              <a:noFill/>
            </a:ln>
            <a:effectLst/>
          </c:spPr>
          <c:invertIfNegative val="0"/>
          <c:cat>
            <c:strRef>
              <c:f>Gráficos!$A$254:$A$265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Gráficos!$D$254:$D$265</c:f>
              <c:numCache>
                <c:formatCode>0%</c:formatCode>
                <c:ptCount val="12"/>
                <c:pt idx="0">
                  <c:v>0.47</c:v>
                </c:pt>
                <c:pt idx="1">
                  <c:v>0.52</c:v>
                </c:pt>
                <c:pt idx="2">
                  <c:v>0.56999999999999995</c:v>
                </c:pt>
                <c:pt idx="3">
                  <c:v>0.59</c:v>
                </c:pt>
                <c:pt idx="4">
                  <c:v>0.62</c:v>
                </c:pt>
                <c:pt idx="5">
                  <c:v>0.65</c:v>
                </c:pt>
                <c:pt idx="6">
                  <c:v>0.71</c:v>
                </c:pt>
                <c:pt idx="7">
                  <c:v>0.74</c:v>
                </c:pt>
                <c:pt idx="8">
                  <c:v>0.78</c:v>
                </c:pt>
                <c:pt idx="9">
                  <c:v>0.83</c:v>
                </c:pt>
                <c:pt idx="10">
                  <c:v>0.86</c:v>
                </c:pt>
                <c:pt idx="11">
                  <c:v>0.89</c:v>
                </c:pt>
              </c:numCache>
            </c:numRef>
          </c:val>
          <c:extLst xmlns:c16r2="http://schemas.microsoft.com/office/drawing/2015/06/chart">
            <c:ext xmlns:c16="http://schemas.microsoft.com/office/drawing/2014/chart" uri="{C3380CC4-5D6E-409C-BE32-E72D297353CC}">
              <c16:uniqueId val="{00000002-5326-4B96-BD49-1DA52415FAF8}"/>
            </c:ext>
          </c:extLst>
        </c:ser>
        <c:dLbls>
          <c:showLegendKey val="0"/>
          <c:showVal val="0"/>
          <c:showCatName val="0"/>
          <c:showSerName val="0"/>
          <c:showPercent val="0"/>
          <c:showBubbleSize val="0"/>
        </c:dLbls>
        <c:gapWidth val="150"/>
        <c:axId val="318144656"/>
        <c:axId val="318150096"/>
      </c:barChart>
      <c:lineChart>
        <c:grouping val="standard"/>
        <c:varyColors val="0"/>
        <c:ser>
          <c:idx val="0"/>
          <c:order val="0"/>
          <c:tx>
            <c:strRef>
              <c:f>Gráficos!$B$253</c:f>
              <c:strCache>
                <c:ptCount val="1"/>
                <c:pt idx="0">
                  <c:v>Real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Gráficos!$A$254:$A$265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Gráficos!$B$254:$B$265</c:f>
              <c:numCache>
                <c:formatCode>0%</c:formatCode>
                <c:ptCount val="12"/>
                <c:pt idx="0">
                  <c:v>0.45</c:v>
                </c:pt>
                <c:pt idx="1">
                  <c:v>0.51</c:v>
                </c:pt>
                <c:pt idx="2">
                  <c:v>0.56000000000000005</c:v>
                </c:pt>
                <c:pt idx="3">
                  <c:v>0.59</c:v>
                </c:pt>
                <c:pt idx="4">
                  <c:v>0.61</c:v>
                </c:pt>
                <c:pt idx="5">
                  <c:v>0.67</c:v>
                </c:pt>
                <c:pt idx="6">
                  <c:v>0.69</c:v>
                </c:pt>
                <c:pt idx="7">
                  <c:v>0.71</c:v>
                </c:pt>
                <c:pt idx="8">
                  <c:v>0.73</c:v>
                </c:pt>
                <c:pt idx="9">
                  <c:v>0.75</c:v>
                </c:pt>
                <c:pt idx="10">
                  <c:v>0.75</c:v>
                </c:pt>
                <c:pt idx="11">
                  <c:v>0.75</c:v>
                </c:pt>
              </c:numCache>
            </c:numRef>
          </c:val>
          <c:smooth val="0"/>
          <c:extLst xmlns:c16r2="http://schemas.microsoft.com/office/drawing/2015/06/chart">
            <c:ext xmlns:c16="http://schemas.microsoft.com/office/drawing/2014/chart" uri="{C3380CC4-5D6E-409C-BE32-E72D297353CC}">
              <c16:uniqueId val="{00000000-5326-4B96-BD49-1DA52415FAF8}"/>
            </c:ext>
          </c:extLst>
        </c:ser>
        <c:dLbls>
          <c:showLegendKey val="0"/>
          <c:showVal val="0"/>
          <c:showCatName val="0"/>
          <c:showSerName val="0"/>
          <c:showPercent val="0"/>
          <c:showBubbleSize val="0"/>
        </c:dLbls>
        <c:marker val="1"/>
        <c:smooth val="0"/>
        <c:axId val="318153360"/>
        <c:axId val="318152816"/>
      </c:lineChart>
      <c:catAx>
        <c:axId val="31814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0096"/>
        <c:crosses val="autoZero"/>
        <c:auto val="1"/>
        <c:lblAlgn val="ctr"/>
        <c:lblOffset val="100"/>
        <c:noMultiLvlLbl val="0"/>
      </c:catAx>
      <c:valAx>
        <c:axId val="3181500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44656"/>
        <c:crosses val="autoZero"/>
        <c:crossBetween val="between"/>
      </c:valAx>
      <c:valAx>
        <c:axId val="318152816"/>
        <c:scaling>
          <c:orientation val="minMax"/>
          <c:max val="1"/>
          <c:min val="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3360"/>
        <c:crosses val="max"/>
        <c:crossBetween val="between"/>
      </c:valAx>
      <c:catAx>
        <c:axId val="318153360"/>
        <c:scaling>
          <c:orientation val="minMax"/>
        </c:scaling>
        <c:delete val="1"/>
        <c:axPos val="b"/>
        <c:numFmt formatCode="General" sourceLinked="1"/>
        <c:majorTickMark val="out"/>
        <c:minorTickMark val="none"/>
        <c:tickLblPos val="nextTo"/>
        <c:crossAx val="3181528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Gerencia Tx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Gráficos!$C$267</c:f>
              <c:strCache>
                <c:ptCount val="1"/>
                <c:pt idx="0">
                  <c:v>B</c:v>
                </c:pt>
              </c:strCache>
            </c:strRef>
          </c:tx>
          <c:spPr>
            <a:solidFill>
              <a:schemeClr val="accent2"/>
            </a:solidFill>
            <a:ln>
              <a:noFill/>
            </a:ln>
            <a:effectLst/>
          </c:spPr>
          <c:invertIfNegative val="0"/>
          <c:cat>
            <c:strRef>
              <c:f>Gráficos!$A$268:$A$279</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Gráficos!$C$268:$C$279</c:f>
              <c:numCache>
                <c:formatCode>0%</c:formatCode>
                <c:ptCount val="12"/>
                <c:pt idx="0">
                  <c:v>0.44</c:v>
                </c:pt>
                <c:pt idx="1">
                  <c:v>0.46</c:v>
                </c:pt>
                <c:pt idx="2">
                  <c:v>0.51</c:v>
                </c:pt>
                <c:pt idx="3">
                  <c:v>0.56000000000000005</c:v>
                </c:pt>
                <c:pt idx="4">
                  <c:v>0.61</c:v>
                </c:pt>
                <c:pt idx="5">
                  <c:v>0.66</c:v>
                </c:pt>
                <c:pt idx="6">
                  <c:v>0.7</c:v>
                </c:pt>
                <c:pt idx="7">
                  <c:v>0.73</c:v>
                </c:pt>
                <c:pt idx="8">
                  <c:v>0.75</c:v>
                </c:pt>
                <c:pt idx="9">
                  <c:v>0.78</c:v>
                </c:pt>
                <c:pt idx="10">
                  <c:v>0.8</c:v>
                </c:pt>
                <c:pt idx="11">
                  <c:v>0.83</c:v>
                </c:pt>
              </c:numCache>
            </c:numRef>
          </c:val>
          <c:extLst xmlns:c16r2="http://schemas.microsoft.com/office/drawing/2015/06/chart">
            <c:ext xmlns:c16="http://schemas.microsoft.com/office/drawing/2014/chart" uri="{C3380CC4-5D6E-409C-BE32-E72D297353CC}">
              <c16:uniqueId val="{00000001-B4A8-4207-A954-97F4E6EA99A7}"/>
            </c:ext>
          </c:extLst>
        </c:ser>
        <c:ser>
          <c:idx val="2"/>
          <c:order val="2"/>
          <c:tx>
            <c:strRef>
              <c:f>Gráficos!$D$267</c:f>
              <c:strCache>
                <c:ptCount val="1"/>
                <c:pt idx="0">
                  <c:v>6+6</c:v>
                </c:pt>
              </c:strCache>
            </c:strRef>
          </c:tx>
          <c:spPr>
            <a:solidFill>
              <a:schemeClr val="accent3"/>
            </a:solidFill>
            <a:ln>
              <a:noFill/>
            </a:ln>
            <a:effectLst/>
          </c:spPr>
          <c:invertIfNegative val="0"/>
          <c:cat>
            <c:strRef>
              <c:f>Gráficos!$A$268:$A$279</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Gráficos!$D$268:$D$279</c:f>
              <c:numCache>
                <c:formatCode>0%</c:formatCode>
                <c:ptCount val="12"/>
                <c:pt idx="0">
                  <c:v>0.45</c:v>
                </c:pt>
                <c:pt idx="1">
                  <c:v>0.49</c:v>
                </c:pt>
                <c:pt idx="2">
                  <c:v>0.54</c:v>
                </c:pt>
                <c:pt idx="3">
                  <c:v>0.56000000000000005</c:v>
                </c:pt>
                <c:pt idx="4">
                  <c:v>0.59</c:v>
                </c:pt>
                <c:pt idx="5">
                  <c:v>0.62</c:v>
                </c:pt>
                <c:pt idx="6">
                  <c:v>0.68</c:v>
                </c:pt>
                <c:pt idx="7">
                  <c:v>0.71</c:v>
                </c:pt>
                <c:pt idx="8">
                  <c:v>0.75</c:v>
                </c:pt>
                <c:pt idx="9">
                  <c:v>0.8</c:v>
                </c:pt>
                <c:pt idx="10">
                  <c:v>0.83</c:v>
                </c:pt>
                <c:pt idx="11">
                  <c:v>0.87</c:v>
                </c:pt>
              </c:numCache>
            </c:numRef>
          </c:val>
          <c:extLst xmlns:c16r2="http://schemas.microsoft.com/office/drawing/2015/06/chart">
            <c:ext xmlns:c16="http://schemas.microsoft.com/office/drawing/2014/chart" uri="{C3380CC4-5D6E-409C-BE32-E72D297353CC}">
              <c16:uniqueId val="{00000002-B4A8-4207-A954-97F4E6EA99A7}"/>
            </c:ext>
          </c:extLst>
        </c:ser>
        <c:dLbls>
          <c:showLegendKey val="0"/>
          <c:showVal val="0"/>
          <c:showCatName val="0"/>
          <c:showSerName val="0"/>
          <c:showPercent val="0"/>
          <c:showBubbleSize val="0"/>
        </c:dLbls>
        <c:gapWidth val="150"/>
        <c:axId val="318153904"/>
        <c:axId val="318961744"/>
      </c:barChart>
      <c:lineChart>
        <c:grouping val="standard"/>
        <c:varyColors val="0"/>
        <c:ser>
          <c:idx val="0"/>
          <c:order val="0"/>
          <c:tx>
            <c:strRef>
              <c:f>Gráficos!$B$267</c:f>
              <c:strCache>
                <c:ptCount val="1"/>
                <c:pt idx="0">
                  <c:v>Real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Gráficos!$A$268:$A$279</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Gráficos!$B$268:$B$279</c:f>
              <c:numCache>
                <c:formatCode>0%</c:formatCode>
                <c:ptCount val="12"/>
                <c:pt idx="0">
                  <c:v>0.44</c:v>
                </c:pt>
                <c:pt idx="1">
                  <c:v>0.49</c:v>
                </c:pt>
                <c:pt idx="2">
                  <c:v>0.54</c:v>
                </c:pt>
                <c:pt idx="3">
                  <c:v>0.56999999999999995</c:v>
                </c:pt>
                <c:pt idx="4">
                  <c:v>0.59</c:v>
                </c:pt>
                <c:pt idx="5">
                  <c:v>0.65</c:v>
                </c:pt>
                <c:pt idx="6">
                  <c:v>0.67</c:v>
                </c:pt>
                <c:pt idx="7">
                  <c:v>0.7</c:v>
                </c:pt>
                <c:pt idx="8">
                  <c:v>0.71</c:v>
                </c:pt>
                <c:pt idx="9">
                  <c:v>0.73</c:v>
                </c:pt>
                <c:pt idx="10">
                  <c:v>0.73</c:v>
                </c:pt>
                <c:pt idx="11">
                  <c:v>0.73</c:v>
                </c:pt>
              </c:numCache>
            </c:numRef>
          </c:val>
          <c:smooth val="0"/>
          <c:extLst xmlns:c16r2="http://schemas.microsoft.com/office/drawing/2015/06/chart">
            <c:ext xmlns:c16="http://schemas.microsoft.com/office/drawing/2014/chart" uri="{C3380CC4-5D6E-409C-BE32-E72D297353CC}">
              <c16:uniqueId val="{00000000-B4A8-4207-A954-97F4E6EA99A7}"/>
            </c:ext>
          </c:extLst>
        </c:ser>
        <c:dLbls>
          <c:showLegendKey val="0"/>
          <c:showVal val="0"/>
          <c:showCatName val="0"/>
          <c:showSerName val="0"/>
          <c:showPercent val="0"/>
          <c:showBubbleSize val="0"/>
        </c:dLbls>
        <c:marker val="1"/>
        <c:smooth val="0"/>
        <c:axId val="318967184"/>
        <c:axId val="318970448"/>
      </c:lineChart>
      <c:catAx>
        <c:axId val="31815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1744"/>
        <c:crosses val="autoZero"/>
        <c:auto val="1"/>
        <c:lblAlgn val="ctr"/>
        <c:lblOffset val="100"/>
        <c:noMultiLvlLbl val="0"/>
      </c:catAx>
      <c:valAx>
        <c:axId val="3189617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53904"/>
        <c:crosses val="autoZero"/>
        <c:crossBetween val="between"/>
      </c:valAx>
      <c:valAx>
        <c:axId val="318970448"/>
        <c:scaling>
          <c:orientation val="minMax"/>
          <c:max val="1"/>
          <c:min val="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7184"/>
        <c:crosses val="max"/>
        <c:crossBetween val="between"/>
      </c:valAx>
      <c:catAx>
        <c:axId val="318967184"/>
        <c:scaling>
          <c:orientation val="minMax"/>
        </c:scaling>
        <c:delete val="1"/>
        <c:axPos val="b"/>
        <c:numFmt formatCode="General" sourceLinked="1"/>
        <c:majorTickMark val="out"/>
        <c:minorTickMark val="none"/>
        <c:tickLblPos val="nextTo"/>
        <c:crossAx val="3189704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L" b="1"/>
              <a:t>SCADA</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'Resumen Budget 2020'!$B$10</c:f>
              <c:strCache>
                <c:ptCount val="1"/>
                <c:pt idx="0">
                  <c:v>B</c:v>
                </c:pt>
              </c:strCache>
            </c:strRef>
          </c:tx>
          <c:spPr>
            <a:solidFill>
              <a:schemeClr val="accent1"/>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2020'!$B$11:$B$18</c:f>
              <c:numCache>
                <c:formatCode>_ * #,##0_ ;_ * \-#,##0_ ;_ * "-"_ ;_ @_ </c:formatCode>
                <c:ptCount val="8"/>
                <c:pt idx="0">
                  <c:v>621.67690099999993</c:v>
                </c:pt>
                <c:pt idx="1">
                  <c:v>974.09950902542846</c:v>
                </c:pt>
                <c:pt idx="2">
                  <c:v>576.61427534999996</c:v>
                </c:pt>
                <c:pt idx="3">
                  <c:v>0</c:v>
                </c:pt>
                <c:pt idx="4">
                  <c:v>0</c:v>
                </c:pt>
                <c:pt idx="5">
                  <c:v>0</c:v>
                </c:pt>
                <c:pt idx="6">
                  <c:v>0</c:v>
                </c:pt>
                <c:pt idx="7">
                  <c:v>2172.3906853754283</c:v>
                </c:pt>
              </c:numCache>
            </c:numRef>
          </c:val>
          <c:extLst xmlns:c16r2="http://schemas.microsoft.com/office/drawing/2015/06/chart">
            <c:ext xmlns:c16="http://schemas.microsoft.com/office/drawing/2014/chart" uri="{C3380CC4-5D6E-409C-BE32-E72D297353CC}">
              <c16:uniqueId val="{00000000-03C9-47C9-906B-08D526130D1B}"/>
            </c:ext>
          </c:extLst>
        </c:ser>
        <c:ser>
          <c:idx val="1"/>
          <c:order val="1"/>
          <c:tx>
            <c:strRef>
              <c:f>'Resumen Budget 2020'!$C$10</c:f>
              <c:strCache>
                <c:ptCount val="1"/>
                <c:pt idx="0">
                  <c:v>6+6</c:v>
                </c:pt>
              </c:strCache>
            </c:strRef>
          </c:tx>
          <c:spPr>
            <a:solidFill>
              <a:schemeClr val="accent2"/>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2020'!$C$11:$C$18</c:f>
              <c:numCache>
                <c:formatCode>_ * #,##0_ ;_ * \-#,##0_ ;_ * "-"_ ;_ @_ </c:formatCode>
                <c:ptCount val="8"/>
                <c:pt idx="0">
                  <c:v>621.67690099999993</c:v>
                </c:pt>
                <c:pt idx="1">
                  <c:v>1294.3572166504284</c:v>
                </c:pt>
                <c:pt idx="2">
                  <c:v>1295.9899238749999</c:v>
                </c:pt>
                <c:pt idx="3">
                  <c:v>305.37200000000001</c:v>
                </c:pt>
                <c:pt idx="4">
                  <c:v>10.8</c:v>
                </c:pt>
                <c:pt idx="5">
                  <c:v>0</c:v>
                </c:pt>
                <c:pt idx="6">
                  <c:v>0</c:v>
                </c:pt>
                <c:pt idx="7">
                  <c:v>3528.196041525428</c:v>
                </c:pt>
              </c:numCache>
            </c:numRef>
          </c:val>
          <c:extLst xmlns:c16r2="http://schemas.microsoft.com/office/drawing/2015/06/chart">
            <c:ext xmlns:c16="http://schemas.microsoft.com/office/drawing/2014/chart" uri="{C3380CC4-5D6E-409C-BE32-E72D297353CC}">
              <c16:uniqueId val="{00000001-03C9-47C9-906B-08D526130D1B}"/>
            </c:ext>
          </c:extLst>
        </c:ser>
        <c:ser>
          <c:idx val="2"/>
          <c:order val="2"/>
          <c:tx>
            <c:strRef>
              <c:f>'Resumen Budget 2020'!$D$10</c:f>
              <c:strCache>
                <c:ptCount val="1"/>
                <c:pt idx="0">
                  <c:v>9+3</c:v>
                </c:pt>
              </c:strCache>
            </c:strRef>
          </c:tx>
          <c:spPr>
            <a:solidFill>
              <a:schemeClr val="accent3"/>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2020'!$D$11:$D$18</c:f>
              <c:numCache>
                <c:formatCode>_ * #,##0_ ;_ * \-#,##0_ ;_ * "-"_ ;_ @_ </c:formatCode>
                <c:ptCount val="8"/>
                <c:pt idx="0">
                  <c:v>621.67690099999993</c:v>
                </c:pt>
                <c:pt idx="1">
                  <c:v>1575.2668668952217</c:v>
                </c:pt>
                <c:pt idx="2">
                  <c:v>1015.452854875</c:v>
                </c:pt>
                <c:pt idx="3">
                  <c:v>305.37200000000001</c:v>
                </c:pt>
                <c:pt idx="4">
                  <c:v>10.8</c:v>
                </c:pt>
                <c:pt idx="5">
                  <c:v>0</c:v>
                </c:pt>
                <c:pt idx="6">
                  <c:v>0</c:v>
                </c:pt>
                <c:pt idx="7">
                  <c:v>3528.5686227702213</c:v>
                </c:pt>
              </c:numCache>
            </c:numRef>
          </c:val>
          <c:extLst xmlns:c16r2="http://schemas.microsoft.com/office/drawing/2015/06/chart">
            <c:ext xmlns:c16="http://schemas.microsoft.com/office/drawing/2014/chart" uri="{C3380CC4-5D6E-409C-BE32-E72D297353CC}">
              <c16:uniqueId val="{00000002-03C9-47C9-906B-08D526130D1B}"/>
            </c:ext>
          </c:extLst>
        </c:ser>
        <c:ser>
          <c:idx val="3"/>
          <c:order val="3"/>
          <c:tx>
            <c:strRef>
              <c:f>'Resumen Budget 2020'!$E$10</c:f>
              <c:strCache>
                <c:ptCount val="1"/>
                <c:pt idx="0">
                  <c:v>11+1</c:v>
                </c:pt>
              </c:strCache>
            </c:strRef>
          </c:tx>
          <c:spPr>
            <a:solidFill>
              <a:schemeClr val="accent4"/>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2020'!$E$11:$E$18</c:f>
              <c:numCache>
                <c:formatCode>_ * #,##0_ ;_ * \-#,##0_ ;_ * "-"_ ;_ @_ </c:formatCode>
                <c:ptCount val="8"/>
                <c:pt idx="0">
                  <c:v>621.67690099999993</c:v>
                </c:pt>
                <c:pt idx="1">
                  <c:v>1575.2668668952219</c:v>
                </c:pt>
                <c:pt idx="2">
                  <c:v>1015.452854875</c:v>
                </c:pt>
                <c:pt idx="3">
                  <c:v>305.37200000000001</c:v>
                </c:pt>
                <c:pt idx="4">
                  <c:v>10.8</c:v>
                </c:pt>
                <c:pt idx="5">
                  <c:v>0</c:v>
                </c:pt>
                <c:pt idx="6">
                  <c:v>0</c:v>
                </c:pt>
                <c:pt idx="7">
                  <c:v>3479.0916415254287</c:v>
                </c:pt>
              </c:numCache>
            </c:numRef>
          </c:val>
          <c:extLst xmlns:c16r2="http://schemas.microsoft.com/office/drawing/2015/06/chart">
            <c:ext xmlns:c16="http://schemas.microsoft.com/office/drawing/2014/chart" uri="{C3380CC4-5D6E-409C-BE32-E72D297353CC}">
              <c16:uniqueId val="{00000003-03C9-47C9-906B-08D526130D1B}"/>
            </c:ext>
          </c:extLst>
        </c:ser>
        <c:dLbls>
          <c:showLegendKey val="0"/>
          <c:showVal val="0"/>
          <c:showCatName val="0"/>
          <c:showSerName val="0"/>
          <c:showPercent val="0"/>
          <c:showBubbleSize val="0"/>
        </c:dLbls>
        <c:gapWidth val="219"/>
        <c:axId val="318957936"/>
        <c:axId val="318959568"/>
      </c:barChart>
      <c:catAx>
        <c:axId val="31895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59568"/>
        <c:crosses val="autoZero"/>
        <c:auto val="1"/>
        <c:lblAlgn val="ctr"/>
        <c:lblOffset val="100"/>
        <c:noMultiLvlLbl val="0"/>
      </c:catAx>
      <c:valAx>
        <c:axId val="31895956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579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L" b="1"/>
              <a:t>G.</a:t>
            </a:r>
            <a:r>
              <a:rPr lang="es-CL" b="1" baseline="0"/>
              <a:t> Zona Norte</a:t>
            </a:r>
            <a:endParaRPr lang="es-CL"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'Resumen Budget 2020'!$H$10</c:f>
              <c:strCache>
                <c:ptCount val="1"/>
                <c:pt idx="0">
                  <c:v>B</c:v>
                </c:pt>
              </c:strCache>
            </c:strRef>
          </c:tx>
          <c:spPr>
            <a:solidFill>
              <a:schemeClr val="accent1"/>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2020'!$H$11:$H$18</c:f>
              <c:numCache>
                <c:formatCode>_ * #,##0_ ;_ * \-#,##0_ ;_ * "-"_ ;_ @_ </c:formatCode>
                <c:ptCount val="8"/>
                <c:pt idx="0">
                  <c:v>1253.4489350000001</c:v>
                </c:pt>
                <c:pt idx="1">
                  <c:v>122.42250999999999</c:v>
                </c:pt>
                <c:pt idx="2">
                  <c:v>0</c:v>
                </c:pt>
                <c:pt idx="3">
                  <c:v>0</c:v>
                </c:pt>
                <c:pt idx="4">
                  <c:v>0</c:v>
                </c:pt>
                <c:pt idx="5">
                  <c:v>0</c:v>
                </c:pt>
                <c:pt idx="6">
                  <c:v>0</c:v>
                </c:pt>
                <c:pt idx="7">
                  <c:v>1375.871445</c:v>
                </c:pt>
              </c:numCache>
            </c:numRef>
          </c:val>
          <c:extLst xmlns:c16r2="http://schemas.microsoft.com/office/drawing/2015/06/chart">
            <c:ext xmlns:c16="http://schemas.microsoft.com/office/drawing/2014/chart" uri="{C3380CC4-5D6E-409C-BE32-E72D297353CC}">
              <c16:uniqueId val="{00000000-1AC2-457C-99D3-8E8817B51646}"/>
            </c:ext>
          </c:extLst>
        </c:ser>
        <c:ser>
          <c:idx val="1"/>
          <c:order val="1"/>
          <c:tx>
            <c:strRef>
              <c:f>'Resumen Budget 2020'!$I$10</c:f>
              <c:strCache>
                <c:ptCount val="1"/>
                <c:pt idx="0">
                  <c:v>6+6</c:v>
                </c:pt>
              </c:strCache>
            </c:strRef>
          </c:tx>
          <c:spPr>
            <a:solidFill>
              <a:schemeClr val="accent2"/>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2020'!$I$11:$I$18</c:f>
              <c:numCache>
                <c:formatCode>_ * #,##0_ ;_ * \-#,##0_ ;_ * "-"_ ;_ @_ </c:formatCode>
                <c:ptCount val="8"/>
                <c:pt idx="0">
                  <c:v>1253.4489350000001</c:v>
                </c:pt>
                <c:pt idx="1">
                  <c:v>817.52690699999994</c:v>
                </c:pt>
                <c:pt idx="2">
                  <c:v>134</c:v>
                </c:pt>
                <c:pt idx="3">
                  <c:v>0</c:v>
                </c:pt>
                <c:pt idx="4">
                  <c:v>0</c:v>
                </c:pt>
                <c:pt idx="5">
                  <c:v>0</c:v>
                </c:pt>
                <c:pt idx="6">
                  <c:v>0</c:v>
                </c:pt>
                <c:pt idx="7">
                  <c:v>2204.9758419999998</c:v>
                </c:pt>
              </c:numCache>
            </c:numRef>
          </c:val>
          <c:extLst xmlns:c16r2="http://schemas.microsoft.com/office/drawing/2015/06/chart">
            <c:ext xmlns:c16="http://schemas.microsoft.com/office/drawing/2014/chart" uri="{C3380CC4-5D6E-409C-BE32-E72D297353CC}">
              <c16:uniqueId val="{00000001-1AC2-457C-99D3-8E8817B51646}"/>
            </c:ext>
          </c:extLst>
        </c:ser>
        <c:ser>
          <c:idx val="2"/>
          <c:order val="2"/>
          <c:tx>
            <c:strRef>
              <c:f>'Resumen Budget 2020'!$J$10</c:f>
              <c:strCache>
                <c:ptCount val="1"/>
                <c:pt idx="0">
                  <c:v>9+3</c:v>
                </c:pt>
              </c:strCache>
            </c:strRef>
          </c:tx>
          <c:spPr>
            <a:solidFill>
              <a:schemeClr val="accent3"/>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2020'!$J$11:$J$18</c:f>
              <c:numCache>
                <c:formatCode>_ * #,##0_ ;_ * \-#,##0_ ;_ * "-"_ ;_ @_ </c:formatCode>
                <c:ptCount val="8"/>
                <c:pt idx="0">
                  <c:v>1253.4489350000001</c:v>
                </c:pt>
                <c:pt idx="1">
                  <c:v>870.95844599999987</c:v>
                </c:pt>
                <c:pt idx="2">
                  <c:v>134</c:v>
                </c:pt>
                <c:pt idx="3">
                  <c:v>0</c:v>
                </c:pt>
                <c:pt idx="4">
                  <c:v>0</c:v>
                </c:pt>
                <c:pt idx="5">
                  <c:v>0</c:v>
                </c:pt>
                <c:pt idx="6">
                  <c:v>0</c:v>
                </c:pt>
                <c:pt idx="7">
                  <c:v>2258.407381</c:v>
                </c:pt>
              </c:numCache>
            </c:numRef>
          </c:val>
          <c:extLst xmlns:c16r2="http://schemas.microsoft.com/office/drawing/2015/06/chart">
            <c:ext xmlns:c16="http://schemas.microsoft.com/office/drawing/2014/chart" uri="{C3380CC4-5D6E-409C-BE32-E72D297353CC}">
              <c16:uniqueId val="{00000002-1AC2-457C-99D3-8E8817B51646}"/>
            </c:ext>
          </c:extLst>
        </c:ser>
        <c:ser>
          <c:idx val="3"/>
          <c:order val="3"/>
          <c:tx>
            <c:strRef>
              <c:f>'Resumen Budget 2020'!$K$10</c:f>
              <c:strCache>
                <c:ptCount val="1"/>
                <c:pt idx="0">
                  <c:v>11+1</c:v>
                </c:pt>
              </c:strCache>
            </c:strRef>
          </c:tx>
          <c:spPr>
            <a:solidFill>
              <a:schemeClr val="accent4"/>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2020'!$K$11:$K$18</c:f>
              <c:numCache>
                <c:formatCode>_ * #,##0_ ;_ * \-#,##0_ ;_ * "-"_ ;_ @_ </c:formatCode>
                <c:ptCount val="8"/>
                <c:pt idx="0">
                  <c:v>1253.4489350000001</c:v>
                </c:pt>
                <c:pt idx="1">
                  <c:v>870.95844599999987</c:v>
                </c:pt>
                <c:pt idx="2">
                  <c:v>134</c:v>
                </c:pt>
                <c:pt idx="3">
                  <c:v>0</c:v>
                </c:pt>
                <c:pt idx="4">
                  <c:v>0</c:v>
                </c:pt>
                <c:pt idx="5">
                  <c:v>0</c:v>
                </c:pt>
                <c:pt idx="6">
                  <c:v>0</c:v>
                </c:pt>
                <c:pt idx="7">
                  <c:v>2258.407381</c:v>
                </c:pt>
              </c:numCache>
            </c:numRef>
          </c:val>
          <c:extLst xmlns:c16r2="http://schemas.microsoft.com/office/drawing/2015/06/chart">
            <c:ext xmlns:c16="http://schemas.microsoft.com/office/drawing/2014/chart" uri="{C3380CC4-5D6E-409C-BE32-E72D297353CC}">
              <c16:uniqueId val="{00000003-1AC2-457C-99D3-8E8817B51646}"/>
            </c:ext>
          </c:extLst>
        </c:ser>
        <c:dLbls>
          <c:showLegendKey val="0"/>
          <c:showVal val="0"/>
          <c:showCatName val="0"/>
          <c:showSerName val="0"/>
          <c:showPercent val="0"/>
          <c:showBubbleSize val="0"/>
        </c:dLbls>
        <c:gapWidth val="150"/>
        <c:axId val="318963376"/>
        <c:axId val="318969904"/>
      </c:barChart>
      <c:catAx>
        <c:axId val="31896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9904"/>
        <c:crosses val="autoZero"/>
        <c:auto val="1"/>
        <c:lblAlgn val="ctr"/>
        <c:lblOffset val="100"/>
        <c:noMultiLvlLbl val="0"/>
      </c:catAx>
      <c:valAx>
        <c:axId val="31896990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33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L" b="1"/>
              <a:t>G.</a:t>
            </a:r>
            <a:r>
              <a:rPr lang="es-CL" b="1" baseline="0"/>
              <a:t> Zona Sur</a:t>
            </a:r>
            <a:endParaRPr lang="es-CL"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'Resumen Budget 2020'!$N$10</c:f>
              <c:strCache>
                <c:ptCount val="1"/>
                <c:pt idx="0">
                  <c:v>B</c:v>
                </c:pt>
              </c:strCache>
            </c:strRef>
          </c:tx>
          <c:spPr>
            <a:solidFill>
              <a:schemeClr val="accent1"/>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2020'!$N$11:$N$18</c:f>
              <c:numCache>
                <c:formatCode>_ * #,##0_ ;_ * \-#,##0_ ;_ * "-"_ ;_ @_ </c:formatCode>
                <c:ptCount val="8"/>
                <c:pt idx="0">
                  <c:v>6185.74262</c:v>
                </c:pt>
                <c:pt idx="1">
                  <c:v>4227.4814174441772</c:v>
                </c:pt>
                <c:pt idx="2">
                  <c:v>4053.8034956680021</c:v>
                </c:pt>
                <c:pt idx="3">
                  <c:v>0</c:v>
                </c:pt>
                <c:pt idx="4">
                  <c:v>0</c:v>
                </c:pt>
                <c:pt idx="5">
                  <c:v>0</c:v>
                </c:pt>
                <c:pt idx="6">
                  <c:v>0</c:v>
                </c:pt>
                <c:pt idx="7">
                  <c:v>14467.027533112176</c:v>
                </c:pt>
              </c:numCache>
            </c:numRef>
          </c:val>
          <c:extLst xmlns:c16r2="http://schemas.microsoft.com/office/drawing/2015/06/chart">
            <c:ext xmlns:c16="http://schemas.microsoft.com/office/drawing/2014/chart" uri="{C3380CC4-5D6E-409C-BE32-E72D297353CC}">
              <c16:uniqueId val="{00000000-1C9C-441B-9C2D-DB11150E7BB6}"/>
            </c:ext>
          </c:extLst>
        </c:ser>
        <c:ser>
          <c:idx val="1"/>
          <c:order val="1"/>
          <c:tx>
            <c:strRef>
              <c:f>'Resumen Budget 2020'!$O$10</c:f>
              <c:strCache>
                <c:ptCount val="1"/>
                <c:pt idx="0">
                  <c:v>6+6</c:v>
                </c:pt>
              </c:strCache>
            </c:strRef>
          </c:tx>
          <c:spPr>
            <a:solidFill>
              <a:schemeClr val="accent2"/>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2020'!$O$11:$O$18</c:f>
              <c:numCache>
                <c:formatCode>_ * #,##0_ ;_ * \-#,##0_ ;_ * "-"_ ;_ @_ </c:formatCode>
                <c:ptCount val="8"/>
                <c:pt idx="0">
                  <c:v>6185.74262</c:v>
                </c:pt>
                <c:pt idx="1">
                  <c:v>4299.5313265871482</c:v>
                </c:pt>
                <c:pt idx="2">
                  <c:v>2829.5150734999997</c:v>
                </c:pt>
                <c:pt idx="3">
                  <c:v>176.46799999999999</c:v>
                </c:pt>
                <c:pt idx="4">
                  <c:v>112.318</c:v>
                </c:pt>
                <c:pt idx="5">
                  <c:v>112.318</c:v>
                </c:pt>
                <c:pt idx="6">
                  <c:v>20.667999999999999</c:v>
                </c:pt>
                <c:pt idx="7">
                  <c:v>13736.561020087143</c:v>
                </c:pt>
              </c:numCache>
            </c:numRef>
          </c:val>
          <c:extLst xmlns:c16r2="http://schemas.microsoft.com/office/drawing/2015/06/chart">
            <c:ext xmlns:c16="http://schemas.microsoft.com/office/drawing/2014/chart" uri="{C3380CC4-5D6E-409C-BE32-E72D297353CC}">
              <c16:uniqueId val="{00000001-1C9C-441B-9C2D-DB11150E7BB6}"/>
            </c:ext>
          </c:extLst>
        </c:ser>
        <c:ser>
          <c:idx val="2"/>
          <c:order val="2"/>
          <c:tx>
            <c:strRef>
              <c:f>'Resumen Budget 2020'!$P$10</c:f>
              <c:strCache>
                <c:ptCount val="1"/>
                <c:pt idx="0">
                  <c:v>9+3</c:v>
                </c:pt>
              </c:strCache>
            </c:strRef>
          </c:tx>
          <c:spPr>
            <a:solidFill>
              <a:schemeClr val="accent3"/>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2020'!$P$11:$P$18</c:f>
              <c:numCache>
                <c:formatCode>_ * #,##0_ ;_ * \-#,##0_ ;_ * "-"_ ;_ @_ </c:formatCode>
                <c:ptCount val="8"/>
                <c:pt idx="0">
                  <c:v>6185.74262</c:v>
                </c:pt>
                <c:pt idx="1">
                  <c:v>3730.1002721651989</c:v>
                </c:pt>
                <c:pt idx="2">
                  <c:v>3400.3005059219495</c:v>
                </c:pt>
                <c:pt idx="3">
                  <c:v>176.46799999999999</c:v>
                </c:pt>
                <c:pt idx="4">
                  <c:v>112.318</c:v>
                </c:pt>
                <c:pt idx="5">
                  <c:v>112.318</c:v>
                </c:pt>
                <c:pt idx="6">
                  <c:v>20.667999999999999</c:v>
                </c:pt>
                <c:pt idx="7">
                  <c:v>13737.915398087143</c:v>
                </c:pt>
              </c:numCache>
            </c:numRef>
          </c:val>
          <c:extLst xmlns:c16r2="http://schemas.microsoft.com/office/drawing/2015/06/chart">
            <c:ext xmlns:c16="http://schemas.microsoft.com/office/drawing/2014/chart" uri="{C3380CC4-5D6E-409C-BE32-E72D297353CC}">
              <c16:uniqueId val="{00000002-1C9C-441B-9C2D-DB11150E7BB6}"/>
            </c:ext>
          </c:extLst>
        </c:ser>
        <c:ser>
          <c:idx val="3"/>
          <c:order val="3"/>
          <c:tx>
            <c:strRef>
              <c:f>'Resumen Budget 2020'!$Q$10</c:f>
              <c:strCache>
                <c:ptCount val="1"/>
                <c:pt idx="0">
                  <c:v>11+1</c:v>
                </c:pt>
              </c:strCache>
            </c:strRef>
          </c:tx>
          <c:spPr>
            <a:solidFill>
              <a:schemeClr val="accent4"/>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2020'!$Q$11:$Q$18</c:f>
              <c:numCache>
                <c:formatCode>_ * #,##0_ ;_ * \-#,##0_ ;_ * "-"_ ;_ @_ </c:formatCode>
                <c:ptCount val="8"/>
                <c:pt idx="0">
                  <c:v>6185.74262</c:v>
                </c:pt>
                <c:pt idx="1">
                  <c:v>3555.4756287299283</c:v>
                </c:pt>
                <c:pt idx="2">
                  <c:v>3581.8033431057711</c:v>
                </c:pt>
                <c:pt idx="3">
                  <c:v>176.46799999999999</c:v>
                </c:pt>
                <c:pt idx="4">
                  <c:v>112.318</c:v>
                </c:pt>
                <c:pt idx="5">
                  <c:v>112.318</c:v>
                </c:pt>
                <c:pt idx="6">
                  <c:v>20.667999999999999</c:v>
                </c:pt>
                <c:pt idx="7">
                  <c:v>13744.793591835698</c:v>
                </c:pt>
              </c:numCache>
            </c:numRef>
          </c:val>
          <c:extLst xmlns:c16r2="http://schemas.microsoft.com/office/drawing/2015/06/chart">
            <c:ext xmlns:c16="http://schemas.microsoft.com/office/drawing/2014/chart" uri="{C3380CC4-5D6E-409C-BE32-E72D297353CC}">
              <c16:uniqueId val="{00000003-1C9C-441B-9C2D-DB11150E7BB6}"/>
            </c:ext>
          </c:extLst>
        </c:ser>
        <c:dLbls>
          <c:showLegendKey val="0"/>
          <c:showVal val="0"/>
          <c:showCatName val="0"/>
          <c:showSerName val="0"/>
          <c:showPercent val="0"/>
          <c:showBubbleSize val="0"/>
        </c:dLbls>
        <c:gapWidth val="150"/>
        <c:axId val="318964464"/>
        <c:axId val="318968272"/>
      </c:barChart>
      <c:catAx>
        <c:axId val="31896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8272"/>
        <c:crosses val="autoZero"/>
        <c:auto val="1"/>
        <c:lblAlgn val="ctr"/>
        <c:lblOffset val="100"/>
        <c:noMultiLvlLbl val="0"/>
      </c:catAx>
      <c:valAx>
        <c:axId val="31896827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44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L" b="1"/>
              <a:t>Subgerencia de Proyectos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'Resumen Budget 2020'!$T$10</c:f>
              <c:strCache>
                <c:ptCount val="1"/>
                <c:pt idx="0">
                  <c:v>B</c:v>
                </c:pt>
              </c:strCache>
            </c:strRef>
          </c:tx>
          <c:spPr>
            <a:solidFill>
              <a:schemeClr val="accent1"/>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2020'!$T$11:$T$18</c:f>
              <c:numCache>
                <c:formatCode>_ * #,##0_ ;_ * \-#,##0_ ;_ * "-"_ ;_ @_ </c:formatCode>
                <c:ptCount val="8"/>
                <c:pt idx="0">
                  <c:v>60259.469996999978</c:v>
                </c:pt>
                <c:pt idx="1">
                  <c:v>40995.620476973811</c:v>
                </c:pt>
                <c:pt idx="2">
                  <c:v>42248.314201633351</c:v>
                </c:pt>
                <c:pt idx="3">
                  <c:v>5998.4667796666699</c:v>
                </c:pt>
                <c:pt idx="4">
                  <c:v>72.843744000000001</c:v>
                </c:pt>
                <c:pt idx="5">
                  <c:v>37.731212999999997</c:v>
                </c:pt>
                <c:pt idx="6">
                  <c:v>0</c:v>
                </c:pt>
                <c:pt idx="7">
                  <c:v>149612.44641227386</c:v>
                </c:pt>
              </c:numCache>
            </c:numRef>
          </c:val>
          <c:extLst xmlns:c16r2="http://schemas.microsoft.com/office/drawing/2015/06/chart">
            <c:ext xmlns:c16="http://schemas.microsoft.com/office/drawing/2014/chart" uri="{C3380CC4-5D6E-409C-BE32-E72D297353CC}">
              <c16:uniqueId val="{00000000-003D-4267-9E8E-15415B479614}"/>
            </c:ext>
          </c:extLst>
        </c:ser>
        <c:ser>
          <c:idx val="1"/>
          <c:order val="1"/>
          <c:tx>
            <c:strRef>
              <c:f>'Resumen Budget 2020'!$U$10</c:f>
              <c:strCache>
                <c:ptCount val="1"/>
                <c:pt idx="0">
                  <c:v>6+6</c:v>
                </c:pt>
              </c:strCache>
            </c:strRef>
          </c:tx>
          <c:spPr>
            <a:solidFill>
              <a:schemeClr val="accent2"/>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2020'!$U$11:$U$18</c:f>
              <c:numCache>
                <c:formatCode>_ * #,##0_ ;_ * \-#,##0_ ;_ * "-"_ ;_ @_ </c:formatCode>
                <c:ptCount val="8"/>
                <c:pt idx="0">
                  <c:v>60259.469996999978</c:v>
                </c:pt>
                <c:pt idx="1">
                  <c:v>43914.736288585598</c:v>
                </c:pt>
                <c:pt idx="2">
                  <c:v>36833.363789209179</c:v>
                </c:pt>
                <c:pt idx="3">
                  <c:v>9363.0925875661687</c:v>
                </c:pt>
                <c:pt idx="4">
                  <c:v>89.266074847378547</c:v>
                </c:pt>
                <c:pt idx="5">
                  <c:v>27.197171064321324</c:v>
                </c:pt>
                <c:pt idx="6">
                  <c:v>0</c:v>
                </c:pt>
                <c:pt idx="7">
                  <c:v>150487.12555127265</c:v>
                </c:pt>
              </c:numCache>
            </c:numRef>
          </c:val>
          <c:extLst xmlns:c16r2="http://schemas.microsoft.com/office/drawing/2015/06/chart">
            <c:ext xmlns:c16="http://schemas.microsoft.com/office/drawing/2014/chart" uri="{C3380CC4-5D6E-409C-BE32-E72D297353CC}">
              <c16:uniqueId val="{00000001-003D-4267-9E8E-15415B479614}"/>
            </c:ext>
          </c:extLst>
        </c:ser>
        <c:ser>
          <c:idx val="2"/>
          <c:order val="2"/>
          <c:tx>
            <c:strRef>
              <c:f>'Resumen Budget 2020'!$V$10</c:f>
              <c:strCache>
                <c:ptCount val="1"/>
                <c:pt idx="0">
                  <c:v>9+3</c:v>
                </c:pt>
              </c:strCache>
            </c:strRef>
          </c:tx>
          <c:spPr>
            <a:solidFill>
              <a:schemeClr val="accent3"/>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2020'!$V$11:$V$18</c:f>
              <c:numCache>
                <c:formatCode>_ * #,##0_ ;_ * \-#,##0_ ;_ * "-"_ ;_ @_ </c:formatCode>
                <c:ptCount val="8"/>
                <c:pt idx="0">
                  <c:v>60259.469996999978</c:v>
                </c:pt>
                <c:pt idx="1">
                  <c:v>45133.895215719982</c:v>
                </c:pt>
                <c:pt idx="2">
                  <c:v>36439.285013237946</c:v>
                </c:pt>
                <c:pt idx="3">
                  <c:v>8559.8545171401693</c:v>
                </c:pt>
                <c:pt idx="4">
                  <c:v>89.266074847378547</c:v>
                </c:pt>
                <c:pt idx="5">
                  <c:v>27.197171064321324</c:v>
                </c:pt>
                <c:pt idx="6">
                  <c:v>0</c:v>
                </c:pt>
                <c:pt idx="7">
                  <c:v>150508.96798900983</c:v>
                </c:pt>
              </c:numCache>
            </c:numRef>
          </c:val>
          <c:extLst xmlns:c16r2="http://schemas.microsoft.com/office/drawing/2015/06/chart">
            <c:ext xmlns:c16="http://schemas.microsoft.com/office/drawing/2014/chart" uri="{C3380CC4-5D6E-409C-BE32-E72D297353CC}">
              <c16:uniqueId val="{00000002-003D-4267-9E8E-15415B479614}"/>
            </c:ext>
          </c:extLst>
        </c:ser>
        <c:ser>
          <c:idx val="3"/>
          <c:order val="3"/>
          <c:tx>
            <c:strRef>
              <c:f>'Resumen Budget 2020'!$W$10</c:f>
              <c:strCache>
                <c:ptCount val="1"/>
                <c:pt idx="0">
                  <c:v>11+1</c:v>
                </c:pt>
              </c:strCache>
            </c:strRef>
          </c:tx>
          <c:spPr>
            <a:solidFill>
              <a:schemeClr val="accent4"/>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2020'!$W$11:$W$18</c:f>
              <c:numCache>
                <c:formatCode>_ * #,##0_ ;_ * \-#,##0_ ;_ * "-"_ ;_ @_ </c:formatCode>
                <c:ptCount val="8"/>
                <c:pt idx="0">
                  <c:v>60259.469996999978</c:v>
                </c:pt>
                <c:pt idx="1">
                  <c:v>43507.866325602619</c:v>
                </c:pt>
                <c:pt idx="2">
                  <c:v>37468.09744895067</c:v>
                </c:pt>
                <c:pt idx="3">
                  <c:v>8559.8545171401693</c:v>
                </c:pt>
                <c:pt idx="4">
                  <c:v>89.266074847378547</c:v>
                </c:pt>
                <c:pt idx="5">
                  <c:v>27.197171064321324</c:v>
                </c:pt>
                <c:pt idx="6">
                  <c:v>0</c:v>
                </c:pt>
                <c:pt idx="7">
                  <c:v>149911.75153460511</c:v>
                </c:pt>
              </c:numCache>
            </c:numRef>
          </c:val>
          <c:extLst xmlns:c16r2="http://schemas.microsoft.com/office/drawing/2015/06/chart">
            <c:ext xmlns:c16="http://schemas.microsoft.com/office/drawing/2014/chart" uri="{C3380CC4-5D6E-409C-BE32-E72D297353CC}">
              <c16:uniqueId val="{00000003-003D-4267-9E8E-15415B479614}"/>
            </c:ext>
          </c:extLst>
        </c:ser>
        <c:dLbls>
          <c:showLegendKey val="0"/>
          <c:showVal val="0"/>
          <c:showCatName val="0"/>
          <c:showSerName val="0"/>
          <c:showPercent val="0"/>
          <c:showBubbleSize val="0"/>
        </c:dLbls>
        <c:gapWidth val="150"/>
        <c:axId val="318958480"/>
        <c:axId val="318957392"/>
      </c:barChart>
      <c:catAx>
        <c:axId val="31895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57392"/>
        <c:crosses val="autoZero"/>
        <c:auto val="1"/>
        <c:lblAlgn val="ctr"/>
        <c:lblOffset val="100"/>
        <c:noMultiLvlLbl val="0"/>
      </c:catAx>
      <c:valAx>
        <c:axId val="31895739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584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L" b="1"/>
              <a:t>Gerencia Tx</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'Resumen Budget 2020'!$Z$10</c:f>
              <c:strCache>
                <c:ptCount val="1"/>
                <c:pt idx="0">
                  <c:v>B</c:v>
                </c:pt>
              </c:strCache>
            </c:strRef>
          </c:tx>
          <c:spPr>
            <a:solidFill>
              <a:schemeClr val="accent1"/>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2020'!$Z$11:$Z$18</c:f>
              <c:numCache>
                <c:formatCode>_ * #,##0_ ;_ * \-#,##0_ ;_ * "-"_ ;_ @_ </c:formatCode>
                <c:ptCount val="8"/>
                <c:pt idx="0">
                  <c:v>68320.338452999975</c:v>
                </c:pt>
                <c:pt idx="1">
                  <c:v>46319.623913443414</c:v>
                </c:pt>
                <c:pt idx="2">
                  <c:v>46878.731972651345</c:v>
                </c:pt>
                <c:pt idx="3">
                  <c:v>5998.4667796666699</c:v>
                </c:pt>
                <c:pt idx="4">
                  <c:v>72.843744000000001</c:v>
                </c:pt>
                <c:pt idx="5">
                  <c:v>37.731212999999997</c:v>
                </c:pt>
                <c:pt idx="6">
                  <c:v>0</c:v>
                </c:pt>
                <c:pt idx="7">
                  <c:v>167627.73607576147</c:v>
                </c:pt>
              </c:numCache>
            </c:numRef>
          </c:val>
          <c:extLst xmlns:c16r2="http://schemas.microsoft.com/office/drawing/2015/06/chart">
            <c:ext xmlns:c16="http://schemas.microsoft.com/office/drawing/2014/chart" uri="{C3380CC4-5D6E-409C-BE32-E72D297353CC}">
              <c16:uniqueId val="{00000000-574F-4B97-B6FD-3B4EA623FE46}"/>
            </c:ext>
          </c:extLst>
        </c:ser>
        <c:ser>
          <c:idx val="1"/>
          <c:order val="1"/>
          <c:tx>
            <c:strRef>
              <c:f>'Resumen Budget 2020'!$AA$10</c:f>
              <c:strCache>
                <c:ptCount val="1"/>
                <c:pt idx="0">
                  <c:v>6+6</c:v>
                </c:pt>
              </c:strCache>
            </c:strRef>
          </c:tx>
          <c:spPr>
            <a:solidFill>
              <a:schemeClr val="accent2"/>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2020'!$AA$11:$AA$18</c:f>
              <c:numCache>
                <c:formatCode>_ * #,##0_ ;_ * \-#,##0_ ;_ * "-"_ ;_ @_ </c:formatCode>
                <c:ptCount val="8"/>
                <c:pt idx="0">
                  <c:v>68320.338452999975</c:v>
                </c:pt>
                <c:pt idx="1">
                  <c:v>50326.151738823173</c:v>
                </c:pt>
                <c:pt idx="2">
                  <c:v>41092.868786584186</c:v>
                </c:pt>
                <c:pt idx="3">
                  <c:v>9844.9325875661689</c:v>
                </c:pt>
                <c:pt idx="4">
                  <c:v>212.38407484737854</c:v>
                </c:pt>
                <c:pt idx="5">
                  <c:v>139.51517106432132</c:v>
                </c:pt>
                <c:pt idx="6">
                  <c:v>20.667999999999999</c:v>
                </c:pt>
                <c:pt idx="7">
                  <c:v>169956.85845488525</c:v>
                </c:pt>
              </c:numCache>
            </c:numRef>
          </c:val>
          <c:extLst xmlns:c16r2="http://schemas.microsoft.com/office/drawing/2015/06/chart">
            <c:ext xmlns:c16="http://schemas.microsoft.com/office/drawing/2014/chart" uri="{C3380CC4-5D6E-409C-BE32-E72D297353CC}">
              <c16:uniqueId val="{00000001-574F-4B97-B6FD-3B4EA623FE46}"/>
            </c:ext>
          </c:extLst>
        </c:ser>
        <c:ser>
          <c:idx val="2"/>
          <c:order val="2"/>
          <c:tx>
            <c:strRef>
              <c:f>'Resumen Budget 2020'!$AB$10</c:f>
              <c:strCache>
                <c:ptCount val="1"/>
                <c:pt idx="0">
                  <c:v>9+3</c:v>
                </c:pt>
              </c:strCache>
            </c:strRef>
          </c:tx>
          <c:spPr>
            <a:solidFill>
              <a:schemeClr val="accent3"/>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2020'!$AB$11:$AB$18</c:f>
              <c:numCache>
                <c:formatCode>_ * #,##0_ ;_ * \-#,##0_ ;_ * "-"_ ;_ @_ </c:formatCode>
                <c:ptCount val="8"/>
                <c:pt idx="0">
                  <c:v>68320.338452999975</c:v>
                </c:pt>
                <c:pt idx="1">
                  <c:v>51310.2208007804</c:v>
                </c:pt>
                <c:pt idx="2">
                  <c:v>40989.038374034899</c:v>
                </c:pt>
                <c:pt idx="3">
                  <c:v>9041.6945171401694</c:v>
                </c:pt>
                <c:pt idx="4">
                  <c:v>212.38407484737854</c:v>
                </c:pt>
                <c:pt idx="5">
                  <c:v>139.51517106432132</c:v>
                </c:pt>
                <c:pt idx="6">
                  <c:v>20.667999999999999</c:v>
                </c:pt>
                <c:pt idx="7">
                  <c:v>170033.8593908672</c:v>
                </c:pt>
              </c:numCache>
            </c:numRef>
          </c:val>
          <c:extLst xmlns:c16r2="http://schemas.microsoft.com/office/drawing/2015/06/chart">
            <c:ext xmlns:c16="http://schemas.microsoft.com/office/drawing/2014/chart" uri="{C3380CC4-5D6E-409C-BE32-E72D297353CC}">
              <c16:uniqueId val="{00000002-574F-4B97-B6FD-3B4EA623FE46}"/>
            </c:ext>
          </c:extLst>
        </c:ser>
        <c:ser>
          <c:idx val="3"/>
          <c:order val="3"/>
          <c:tx>
            <c:strRef>
              <c:f>'Resumen Budget 2020'!$AC$10</c:f>
              <c:strCache>
                <c:ptCount val="1"/>
                <c:pt idx="0">
                  <c:v>11+1</c:v>
                </c:pt>
              </c:strCache>
            </c:strRef>
          </c:tx>
          <c:spPr>
            <a:solidFill>
              <a:schemeClr val="accent4"/>
            </a:solidFill>
            <a:ln>
              <a:noFill/>
            </a:ln>
            <a:effectLst/>
          </c:spPr>
          <c:invertIfNegative val="0"/>
          <c:cat>
            <c:strRef>
              <c:f>'Resumen Budget 2020'!$A$11:$A$18</c:f>
              <c:strCache>
                <c:ptCount val="8"/>
                <c:pt idx="0">
                  <c:v>Acum 2018</c:v>
                </c:pt>
                <c:pt idx="1">
                  <c:v>2019</c:v>
                </c:pt>
                <c:pt idx="2">
                  <c:v>2020</c:v>
                </c:pt>
                <c:pt idx="3">
                  <c:v>2021</c:v>
                </c:pt>
                <c:pt idx="4">
                  <c:v>2022</c:v>
                </c:pt>
                <c:pt idx="5">
                  <c:v>2023</c:v>
                </c:pt>
                <c:pt idx="6">
                  <c:v>2024</c:v>
                </c:pt>
                <c:pt idx="7">
                  <c:v>Total</c:v>
                </c:pt>
              </c:strCache>
            </c:strRef>
          </c:cat>
          <c:val>
            <c:numRef>
              <c:f>'Resumen Budget 2020'!$AC$11:$AC$18</c:f>
              <c:numCache>
                <c:formatCode>_ * #,##0_ ;_ * \-#,##0_ ;_ * "-"_ ;_ @_ </c:formatCode>
                <c:ptCount val="8"/>
                <c:pt idx="0">
                  <c:v>68320.338452999975</c:v>
                </c:pt>
                <c:pt idx="1">
                  <c:v>49509.567267227772</c:v>
                </c:pt>
                <c:pt idx="2">
                  <c:v>42199.353646931442</c:v>
                </c:pt>
                <c:pt idx="3">
                  <c:v>9041.6945171401694</c:v>
                </c:pt>
                <c:pt idx="4">
                  <c:v>212.38407484737854</c:v>
                </c:pt>
                <c:pt idx="5">
                  <c:v>139.51517106432132</c:v>
                </c:pt>
                <c:pt idx="6">
                  <c:v>20.667999999999999</c:v>
                </c:pt>
                <c:pt idx="7">
                  <c:v>169394.04414896626</c:v>
                </c:pt>
              </c:numCache>
            </c:numRef>
          </c:val>
          <c:extLst xmlns:c16r2="http://schemas.microsoft.com/office/drawing/2015/06/chart">
            <c:ext xmlns:c16="http://schemas.microsoft.com/office/drawing/2014/chart" uri="{C3380CC4-5D6E-409C-BE32-E72D297353CC}">
              <c16:uniqueId val="{00000003-574F-4B97-B6FD-3B4EA623FE46}"/>
            </c:ext>
          </c:extLst>
        </c:ser>
        <c:dLbls>
          <c:showLegendKey val="0"/>
          <c:showVal val="0"/>
          <c:showCatName val="0"/>
          <c:showSerName val="0"/>
          <c:showPercent val="0"/>
          <c:showBubbleSize val="0"/>
        </c:dLbls>
        <c:gapWidth val="150"/>
        <c:axId val="318955760"/>
        <c:axId val="318956304"/>
      </c:barChart>
      <c:catAx>
        <c:axId val="31895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56304"/>
        <c:crosses val="autoZero"/>
        <c:auto val="1"/>
        <c:lblAlgn val="ctr"/>
        <c:lblOffset val="100"/>
        <c:noMultiLvlLbl val="0"/>
      </c:catAx>
      <c:valAx>
        <c:axId val="31895630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557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[f006_2020_planilla_base.xlsx]Capex!TablaDinámica5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Avance Monetario</a:t>
            </a:r>
            <a:r>
              <a:rPr lang="es-CL" baseline="0"/>
              <a:t> 2019</a:t>
            </a:r>
            <a:endParaRPr lang="es-C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Capex!$B$3</c:f>
              <c:strCache>
                <c:ptCount val="1"/>
                <c:pt idx="0">
                  <c:v>Suma de Real Acum</c:v>
                </c:pt>
              </c:strCache>
            </c:strRef>
          </c:tx>
          <c:spPr>
            <a:ln w="28575" cap="rnd">
              <a:solidFill>
                <a:schemeClr val="accent1"/>
              </a:solidFill>
              <a:round/>
            </a:ln>
            <a:effectLst/>
          </c:spPr>
          <c:marker>
            <c:symbol val="none"/>
          </c:marker>
          <c:cat>
            <c:strRef>
              <c:f>Capex!$A$4:$A$15</c:f>
              <c:strCache>
                <c:ptCount val="12"/>
                <c:pt idx="0">
                  <c:v>Enero</c:v>
                </c:pt>
                <c:pt idx="1">
                  <c:v>Febrero</c:v>
                </c:pt>
                <c:pt idx="2">
                  <c:v>Marzo</c:v>
                </c:pt>
                <c:pt idx="3">
                  <c:v>Abril</c:v>
                </c:pt>
                <c:pt idx="4">
                  <c:v>Mayo</c:v>
                </c:pt>
                <c:pt idx="5">
                  <c:v>Junio</c:v>
                </c:pt>
                <c:pt idx="6">
                  <c:v>Julio </c:v>
                </c:pt>
                <c:pt idx="7">
                  <c:v>Agosto</c:v>
                </c:pt>
                <c:pt idx="8">
                  <c:v>Septiembre</c:v>
                </c:pt>
                <c:pt idx="9">
                  <c:v>Octubre</c:v>
                </c:pt>
                <c:pt idx="10">
                  <c:v>Noviembre</c:v>
                </c:pt>
                <c:pt idx="11">
                  <c:v>Diciembre</c:v>
                </c:pt>
              </c:strCache>
            </c:strRef>
          </c:cat>
          <c:val>
            <c:numRef>
              <c:f>Capex!$B$4:$B$15</c:f>
              <c:numCache>
                <c:formatCode>_ * #,##0_ ;_ * \-#,##0_ ;_ * "-"_ ;_ @_ </c:formatCode>
                <c:ptCount val="12"/>
                <c:pt idx="0">
                  <c:v>111795.47099999999</c:v>
                </c:pt>
                <c:pt idx="1">
                  <c:v>188398.478</c:v>
                </c:pt>
                <c:pt idx="2">
                  <c:v>266448.10499999998</c:v>
                </c:pt>
                <c:pt idx="3">
                  <c:v>359414.91200000001</c:v>
                </c:pt>
                <c:pt idx="4">
                  <c:v>500752.33100000001</c:v>
                </c:pt>
                <c:pt idx="5">
                  <c:v>592283.94500000007</c:v>
                </c:pt>
                <c:pt idx="6">
                  <c:v>660489.41600000008</c:v>
                </c:pt>
                <c:pt idx="7">
                  <c:v>816909.64400000009</c:v>
                </c:pt>
                <c:pt idx="8">
                  <c:v>853409.8060000001</c:v>
                </c:pt>
                <c:pt idx="9">
                  <c:v>1028964.3790000001</c:v>
                </c:pt>
                <c:pt idx="10">
                  <c:v>1028964.3790000001</c:v>
                </c:pt>
                <c:pt idx="11">
                  <c:v>1028964.3790000001</c:v>
                </c:pt>
              </c:numCache>
            </c:numRef>
          </c:val>
          <c:smooth val="0"/>
          <c:extLst xmlns:c16r2="http://schemas.microsoft.com/office/drawing/2015/06/chart">
            <c:ext xmlns:c16="http://schemas.microsoft.com/office/drawing/2014/chart" uri="{C3380CC4-5D6E-409C-BE32-E72D297353CC}">
              <c16:uniqueId val="{00000000-50A1-458D-993E-8CE971F85E7E}"/>
            </c:ext>
          </c:extLst>
        </c:ser>
        <c:ser>
          <c:idx val="1"/>
          <c:order val="1"/>
          <c:tx>
            <c:strRef>
              <c:f>Capex!$C$3</c:f>
              <c:strCache>
                <c:ptCount val="1"/>
                <c:pt idx="0">
                  <c:v>Suma de B Acum</c:v>
                </c:pt>
              </c:strCache>
            </c:strRef>
          </c:tx>
          <c:spPr>
            <a:ln w="28575" cap="rnd">
              <a:solidFill>
                <a:schemeClr val="accent2"/>
              </a:solidFill>
              <a:round/>
            </a:ln>
            <a:effectLst/>
          </c:spPr>
          <c:marker>
            <c:symbol val="none"/>
          </c:marker>
          <c:cat>
            <c:strRef>
              <c:f>Capex!$A$4:$A$15</c:f>
              <c:strCache>
                <c:ptCount val="12"/>
                <c:pt idx="0">
                  <c:v>Enero</c:v>
                </c:pt>
                <c:pt idx="1">
                  <c:v>Febrero</c:v>
                </c:pt>
                <c:pt idx="2">
                  <c:v>Marzo</c:v>
                </c:pt>
                <c:pt idx="3">
                  <c:v>Abril</c:v>
                </c:pt>
                <c:pt idx="4">
                  <c:v>Mayo</c:v>
                </c:pt>
                <c:pt idx="5">
                  <c:v>Junio</c:v>
                </c:pt>
                <c:pt idx="6">
                  <c:v>Julio </c:v>
                </c:pt>
                <c:pt idx="7">
                  <c:v>Agosto</c:v>
                </c:pt>
                <c:pt idx="8">
                  <c:v>Septiembre</c:v>
                </c:pt>
                <c:pt idx="9">
                  <c:v>Octubre</c:v>
                </c:pt>
                <c:pt idx="10">
                  <c:v>Noviembre</c:v>
                </c:pt>
                <c:pt idx="11">
                  <c:v>Diciembre</c:v>
                </c:pt>
              </c:strCache>
            </c:strRef>
          </c:cat>
          <c:val>
            <c:numRef>
              <c:f>Capex!$C$4:$C$15</c:f>
              <c:numCache>
                <c:formatCode>_ * #,##0_ ;_ * \-#,##0_ ;_ * "-"_ ;_ @_ </c:formatCode>
                <c:ptCount val="12"/>
                <c:pt idx="0">
                  <c:v>275225.54197080224</c:v>
                </c:pt>
                <c:pt idx="1">
                  <c:v>347653.05303644104</c:v>
                </c:pt>
                <c:pt idx="2">
                  <c:v>377135.60221868032</c:v>
                </c:pt>
                <c:pt idx="3">
                  <c:v>396514.1261174191</c:v>
                </c:pt>
                <c:pt idx="4">
                  <c:v>424928.05339433829</c:v>
                </c:pt>
                <c:pt idx="5">
                  <c:v>467501.97097355238</c:v>
                </c:pt>
                <c:pt idx="6">
                  <c:v>507488.41507495532</c:v>
                </c:pt>
                <c:pt idx="7">
                  <c:v>597789.94924903219</c:v>
                </c:pt>
                <c:pt idx="8">
                  <c:v>637033.6747740322</c:v>
                </c:pt>
                <c:pt idx="9">
                  <c:v>743460.5046191744</c:v>
                </c:pt>
                <c:pt idx="10">
                  <c:v>844435.51234265033</c:v>
                </c:pt>
                <c:pt idx="11">
                  <c:v>974099.50902542844</c:v>
                </c:pt>
              </c:numCache>
            </c:numRef>
          </c:val>
          <c:smooth val="0"/>
          <c:extLst xmlns:c16r2="http://schemas.microsoft.com/office/drawing/2015/06/chart">
            <c:ext xmlns:c16="http://schemas.microsoft.com/office/drawing/2014/chart" uri="{C3380CC4-5D6E-409C-BE32-E72D297353CC}">
              <c16:uniqueId val="{00000001-50A1-458D-993E-8CE971F85E7E}"/>
            </c:ext>
          </c:extLst>
        </c:ser>
        <c:ser>
          <c:idx val="2"/>
          <c:order val="2"/>
          <c:tx>
            <c:strRef>
              <c:f>Capex!$D$3</c:f>
              <c:strCache>
                <c:ptCount val="1"/>
                <c:pt idx="0">
                  <c:v>Suma de 6+6 Acum</c:v>
                </c:pt>
              </c:strCache>
            </c:strRef>
          </c:tx>
          <c:spPr>
            <a:ln w="28575" cap="rnd">
              <a:solidFill>
                <a:schemeClr val="accent3"/>
              </a:solidFill>
              <a:round/>
            </a:ln>
            <a:effectLst/>
          </c:spPr>
          <c:marker>
            <c:symbol val="none"/>
          </c:marker>
          <c:cat>
            <c:strRef>
              <c:f>Capex!$A$4:$A$15</c:f>
              <c:strCache>
                <c:ptCount val="12"/>
                <c:pt idx="0">
                  <c:v>Enero</c:v>
                </c:pt>
                <c:pt idx="1">
                  <c:v>Febrero</c:v>
                </c:pt>
                <c:pt idx="2">
                  <c:v>Marzo</c:v>
                </c:pt>
                <c:pt idx="3">
                  <c:v>Abril</c:v>
                </c:pt>
                <c:pt idx="4">
                  <c:v>Mayo</c:v>
                </c:pt>
                <c:pt idx="5">
                  <c:v>Junio</c:v>
                </c:pt>
                <c:pt idx="6">
                  <c:v>Julio </c:v>
                </c:pt>
                <c:pt idx="7">
                  <c:v>Agosto</c:v>
                </c:pt>
                <c:pt idx="8">
                  <c:v>Septiembre</c:v>
                </c:pt>
                <c:pt idx="9">
                  <c:v>Octubre</c:v>
                </c:pt>
                <c:pt idx="10">
                  <c:v>Noviembre</c:v>
                </c:pt>
                <c:pt idx="11">
                  <c:v>Diciembre</c:v>
                </c:pt>
              </c:strCache>
            </c:strRef>
          </c:cat>
          <c:val>
            <c:numRef>
              <c:f>Capex!$D$4:$D$15</c:f>
              <c:numCache>
                <c:formatCode>_ * #,##0_ ;_ * \-#,##0_ ;_ * "-"_ ;_ @_ </c:formatCode>
                <c:ptCount val="12"/>
                <c:pt idx="0">
                  <c:v>111795.47099999999</c:v>
                </c:pt>
                <c:pt idx="1">
                  <c:v>188398.478</c:v>
                </c:pt>
                <c:pt idx="2">
                  <c:v>266448.10499999998</c:v>
                </c:pt>
                <c:pt idx="3">
                  <c:v>359414.91200000001</c:v>
                </c:pt>
                <c:pt idx="4">
                  <c:v>500752.33100000001</c:v>
                </c:pt>
                <c:pt idx="5">
                  <c:v>592283.94500000007</c:v>
                </c:pt>
                <c:pt idx="6">
                  <c:v>650454.84428693913</c:v>
                </c:pt>
                <c:pt idx="7">
                  <c:v>751863.95050191251</c:v>
                </c:pt>
                <c:pt idx="8">
                  <c:v>815431.03350191249</c:v>
                </c:pt>
                <c:pt idx="9">
                  <c:v>1076553.0732441745</c:v>
                </c:pt>
                <c:pt idx="10">
                  <c:v>1227060.0809676503</c:v>
                </c:pt>
                <c:pt idx="11">
                  <c:v>1294357.2166504283</c:v>
                </c:pt>
              </c:numCache>
            </c:numRef>
          </c:val>
          <c:smooth val="0"/>
          <c:extLst xmlns:c16r2="http://schemas.microsoft.com/office/drawing/2015/06/chart">
            <c:ext xmlns:c16="http://schemas.microsoft.com/office/drawing/2014/chart" uri="{C3380CC4-5D6E-409C-BE32-E72D297353CC}">
              <c16:uniqueId val="{00000002-50A1-458D-993E-8CE971F85E7E}"/>
            </c:ext>
          </c:extLst>
        </c:ser>
        <c:ser>
          <c:idx val="3"/>
          <c:order val="3"/>
          <c:tx>
            <c:strRef>
              <c:f>Capex!$E$3</c:f>
              <c:strCache>
                <c:ptCount val="1"/>
                <c:pt idx="0">
                  <c:v>Suma de 9+3 Acum</c:v>
                </c:pt>
              </c:strCache>
            </c:strRef>
          </c:tx>
          <c:spPr>
            <a:ln w="28575" cap="rnd">
              <a:solidFill>
                <a:schemeClr val="accent4"/>
              </a:solidFill>
              <a:round/>
            </a:ln>
            <a:effectLst/>
          </c:spPr>
          <c:marker>
            <c:symbol val="none"/>
          </c:marker>
          <c:cat>
            <c:strRef>
              <c:f>Capex!$A$4:$A$15</c:f>
              <c:strCache>
                <c:ptCount val="12"/>
                <c:pt idx="0">
                  <c:v>Enero</c:v>
                </c:pt>
                <c:pt idx="1">
                  <c:v>Febrero</c:v>
                </c:pt>
                <c:pt idx="2">
                  <c:v>Marzo</c:v>
                </c:pt>
                <c:pt idx="3">
                  <c:v>Abril</c:v>
                </c:pt>
                <c:pt idx="4">
                  <c:v>Mayo</c:v>
                </c:pt>
                <c:pt idx="5">
                  <c:v>Junio</c:v>
                </c:pt>
                <c:pt idx="6">
                  <c:v>Julio </c:v>
                </c:pt>
                <c:pt idx="7">
                  <c:v>Agosto</c:v>
                </c:pt>
                <c:pt idx="8">
                  <c:v>Septiembre</c:v>
                </c:pt>
                <c:pt idx="9">
                  <c:v>Octubre</c:v>
                </c:pt>
                <c:pt idx="10">
                  <c:v>Noviembre</c:v>
                </c:pt>
                <c:pt idx="11">
                  <c:v>Diciembre</c:v>
                </c:pt>
              </c:strCache>
            </c:strRef>
          </c:cat>
          <c:val>
            <c:numRef>
              <c:f>Capex!$E$4:$E$15</c:f>
              <c:numCache>
                <c:formatCode>_ * #,##0_ ;_ * \-#,##0_ ;_ * "-"_ ;_ @_ </c:formatCode>
                <c:ptCount val="12"/>
                <c:pt idx="0">
                  <c:v>111795.47099999999</c:v>
                </c:pt>
                <c:pt idx="1">
                  <c:v>188398.478</c:v>
                </c:pt>
                <c:pt idx="2">
                  <c:v>266448.10499999998</c:v>
                </c:pt>
                <c:pt idx="3">
                  <c:v>359414.91200000001</c:v>
                </c:pt>
                <c:pt idx="4">
                  <c:v>500752.33100000001</c:v>
                </c:pt>
                <c:pt idx="5">
                  <c:v>592283.94500000007</c:v>
                </c:pt>
                <c:pt idx="6">
                  <c:v>660489.41600000008</c:v>
                </c:pt>
                <c:pt idx="7">
                  <c:v>816909.64400000009</c:v>
                </c:pt>
                <c:pt idx="8">
                  <c:v>853409.8060000001</c:v>
                </c:pt>
                <c:pt idx="9">
                  <c:v>1154704.1425127995</c:v>
                </c:pt>
                <c:pt idx="10">
                  <c:v>1442452.8983519883</c:v>
                </c:pt>
                <c:pt idx="11">
                  <c:v>1575266.8668952216</c:v>
                </c:pt>
              </c:numCache>
            </c:numRef>
          </c:val>
          <c:smooth val="0"/>
          <c:extLst xmlns:c16r2="http://schemas.microsoft.com/office/drawing/2015/06/chart">
            <c:ext xmlns:c16="http://schemas.microsoft.com/office/drawing/2014/chart" uri="{C3380CC4-5D6E-409C-BE32-E72D297353CC}">
              <c16:uniqueId val="{00000003-50A1-458D-993E-8CE971F85E7E}"/>
            </c:ext>
          </c:extLst>
        </c:ser>
        <c:dLbls>
          <c:showLegendKey val="0"/>
          <c:showVal val="0"/>
          <c:showCatName val="0"/>
          <c:showSerName val="0"/>
          <c:showPercent val="0"/>
          <c:showBubbleSize val="0"/>
        </c:dLbls>
        <c:smooth val="0"/>
        <c:axId val="318956848"/>
        <c:axId val="318967728"/>
      </c:lineChart>
      <c:catAx>
        <c:axId val="31895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7728"/>
        <c:crosses val="autoZero"/>
        <c:auto val="1"/>
        <c:lblAlgn val="ctr"/>
        <c:lblOffset val="100"/>
        <c:noMultiLvlLbl val="0"/>
      </c:catAx>
      <c:valAx>
        <c:axId val="31896772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5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[f006_2020_planilla_base.xlsx]Físicos!TablaDinámica8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L" b="1"/>
              <a:t>Avance</a:t>
            </a:r>
            <a:r>
              <a:rPr lang="es-CL" b="1" baseline="0"/>
              <a:t> Físico Acum por Reponsable </a:t>
            </a:r>
            <a:endParaRPr lang="es-CL"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s>
    <c:plotArea>
      <c:layout/>
      <c:lineChart>
        <c:grouping val="standard"/>
        <c:varyColors val="0"/>
        <c:ser>
          <c:idx val="0"/>
          <c:order val="0"/>
          <c:tx>
            <c:strRef>
              <c:f>Físicos!$B$3</c:f>
              <c:strCache>
                <c:ptCount val="1"/>
                <c:pt idx="0">
                  <c:v>Real Acum.</c:v>
                </c:pt>
              </c:strCache>
            </c:strRef>
          </c:tx>
          <c:spPr>
            <a:ln w="28575" cap="rnd">
              <a:solidFill>
                <a:schemeClr val="accent1"/>
              </a:solidFill>
              <a:round/>
            </a:ln>
            <a:effectLst/>
          </c:spPr>
          <c:marker>
            <c:symbol val="none"/>
          </c:marker>
          <c:cat>
            <c:strRef>
              <c:f>Físicos!$A$4:$A$15</c:f>
              <c:strCache>
                <c:ptCount val="12"/>
                <c:pt idx="0">
                  <c:v>Enero</c:v>
                </c:pt>
                <c:pt idx="1">
                  <c:v>Febrero</c:v>
                </c:pt>
                <c:pt idx="2">
                  <c:v>Marzo</c:v>
                </c:pt>
                <c:pt idx="3">
                  <c:v>Abril</c:v>
                </c:pt>
                <c:pt idx="4">
                  <c:v>Mayo</c:v>
                </c:pt>
                <c:pt idx="5">
                  <c:v>Junio</c:v>
                </c:pt>
                <c:pt idx="6">
                  <c:v>Julio </c:v>
                </c:pt>
                <c:pt idx="7">
                  <c:v>Agosto</c:v>
                </c:pt>
                <c:pt idx="8">
                  <c:v>Septiembre</c:v>
                </c:pt>
                <c:pt idx="9">
                  <c:v>Octubre</c:v>
                </c:pt>
                <c:pt idx="10">
                  <c:v>Noviembre</c:v>
                </c:pt>
                <c:pt idx="11">
                  <c:v>Diciembre</c:v>
                </c:pt>
              </c:strCache>
            </c:strRef>
          </c:cat>
          <c:val>
            <c:numRef>
              <c:f>Físicos!$B$4:$B$15</c:f>
              <c:numCache>
                <c:formatCode>0%</c:formatCode>
                <c:ptCount val="12"/>
                <c:pt idx="0">
                  <c:v>0.48972769354817802</c:v>
                </c:pt>
                <c:pt idx="1">
                  <c:v>0.57473818540972421</c:v>
                </c:pt>
                <c:pt idx="2">
                  <c:v>0.58620746833606829</c:v>
                </c:pt>
                <c:pt idx="3">
                  <c:v>0.61582717505094042</c:v>
                </c:pt>
                <c:pt idx="4">
                  <c:v>0.69948761105800472</c:v>
                </c:pt>
                <c:pt idx="5">
                  <c:v>0.74446518056663036</c:v>
                </c:pt>
                <c:pt idx="6">
                  <c:v>0.75444328508760516</c:v>
                </c:pt>
                <c:pt idx="7">
                  <c:v>0.78458730303476898</c:v>
                </c:pt>
                <c:pt idx="8">
                  <c:v>0.81905154812575198</c:v>
                </c:pt>
                <c:pt idx="9">
                  <c:v>0.81905154812575198</c:v>
                </c:pt>
                <c:pt idx="10">
                  <c:v>0.81905154812575198</c:v>
                </c:pt>
                <c:pt idx="11">
                  <c:v>0.81905154812575198</c:v>
                </c:pt>
              </c:numCache>
            </c:numRef>
          </c:val>
          <c:smooth val="0"/>
          <c:extLst xmlns:c16r2="http://schemas.microsoft.com/office/drawing/2015/06/chart">
            <c:ext xmlns:c16="http://schemas.microsoft.com/office/drawing/2014/chart" uri="{C3380CC4-5D6E-409C-BE32-E72D297353CC}">
              <c16:uniqueId val="{00000000-71CD-4C5F-972D-D5C14D055CA3}"/>
            </c:ext>
          </c:extLst>
        </c:ser>
        <c:ser>
          <c:idx val="1"/>
          <c:order val="1"/>
          <c:tx>
            <c:strRef>
              <c:f>Físicos!$C$3</c:f>
              <c:strCache>
                <c:ptCount val="1"/>
                <c:pt idx="0">
                  <c:v>B Acum.</c:v>
                </c:pt>
              </c:strCache>
            </c:strRef>
          </c:tx>
          <c:spPr>
            <a:ln w="28575" cap="rnd">
              <a:solidFill>
                <a:schemeClr val="accent2"/>
              </a:solidFill>
              <a:round/>
            </a:ln>
            <a:effectLst/>
          </c:spPr>
          <c:marker>
            <c:symbol val="none"/>
          </c:marker>
          <c:cat>
            <c:strRef>
              <c:f>Físicos!$A$4:$A$15</c:f>
              <c:strCache>
                <c:ptCount val="12"/>
                <c:pt idx="0">
                  <c:v>Enero</c:v>
                </c:pt>
                <c:pt idx="1">
                  <c:v>Febrero</c:v>
                </c:pt>
                <c:pt idx="2">
                  <c:v>Marzo</c:v>
                </c:pt>
                <c:pt idx="3">
                  <c:v>Abril</c:v>
                </c:pt>
                <c:pt idx="4">
                  <c:v>Mayo</c:v>
                </c:pt>
                <c:pt idx="5">
                  <c:v>Junio</c:v>
                </c:pt>
                <c:pt idx="6">
                  <c:v>Julio </c:v>
                </c:pt>
                <c:pt idx="7">
                  <c:v>Agosto</c:v>
                </c:pt>
                <c:pt idx="8">
                  <c:v>Septiembre</c:v>
                </c:pt>
                <c:pt idx="9">
                  <c:v>Octubre</c:v>
                </c:pt>
                <c:pt idx="10">
                  <c:v>Noviembre</c:v>
                </c:pt>
                <c:pt idx="11">
                  <c:v>Diciembre</c:v>
                </c:pt>
              </c:strCache>
            </c:strRef>
          </c:cat>
          <c:val>
            <c:numRef>
              <c:f>Físicos!$C$4:$C$15</c:f>
              <c:numCache>
                <c:formatCode>0%</c:formatCode>
                <c:ptCount val="12"/>
                <c:pt idx="0">
                  <c:v>0.5368676383630363</c:v>
                </c:pt>
                <c:pt idx="1">
                  <c:v>0.62756727504129839</c:v>
                </c:pt>
                <c:pt idx="2">
                  <c:v>0.69583941291157869</c:v>
                </c:pt>
                <c:pt idx="3">
                  <c:v>0.72988022432112332</c:v>
                </c:pt>
                <c:pt idx="4">
                  <c:v>0.76347942495662091</c:v>
                </c:pt>
                <c:pt idx="5">
                  <c:v>0.79318283050970417</c:v>
                </c:pt>
                <c:pt idx="6">
                  <c:v>0.82801148432780858</c:v>
                </c:pt>
                <c:pt idx="7">
                  <c:v>0.85934072233067949</c:v>
                </c:pt>
                <c:pt idx="8">
                  <c:v>0.87898484721720127</c:v>
                </c:pt>
                <c:pt idx="9">
                  <c:v>0.89997534197773787</c:v>
                </c:pt>
                <c:pt idx="10">
                  <c:v>0.94680774090509157</c:v>
                </c:pt>
                <c:pt idx="11">
                  <c:v>0.98795270110916422</c:v>
                </c:pt>
              </c:numCache>
            </c:numRef>
          </c:val>
          <c:smooth val="0"/>
          <c:extLst xmlns:c16r2="http://schemas.microsoft.com/office/drawing/2015/06/chart">
            <c:ext xmlns:c16="http://schemas.microsoft.com/office/drawing/2014/chart" uri="{C3380CC4-5D6E-409C-BE32-E72D297353CC}">
              <c16:uniqueId val="{00000001-71CD-4C5F-972D-D5C14D055CA3}"/>
            </c:ext>
          </c:extLst>
        </c:ser>
        <c:ser>
          <c:idx val="2"/>
          <c:order val="2"/>
          <c:tx>
            <c:strRef>
              <c:f>Físicos!$D$3</c:f>
              <c:strCache>
                <c:ptCount val="1"/>
                <c:pt idx="0">
                  <c:v>6+6 Acum.</c:v>
                </c:pt>
              </c:strCache>
            </c:strRef>
          </c:tx>
          <c:spPr>
            <a:ln w="28575" cap="rnd">
              <a:solidFill>
                <a:schemeClr val="accent3"/>
              </a:solidFill>
              <a:round/>
            </a:ln>
            <a:effectLst/>
          </c:spPr>
          <c:marker>
            <c:symbol val="none"/>
          </c:marker>
          <c:cat>
            <c:strRef>
              <c:f>Físicos!$A$4:$A$15</c:f>
              <c:strCache>
                <c:ptCount val="12"/>
                <c:pt idx="0">
                  <c:v>Enero</c:v>
                </c:pt>
                <c:pt idx="1">
                  <c:v>Febrero</c:v>
                </c:pt>
                <c:pt idx="2">
                  <c:v>Marzo</c:v>
                </c:pt>
                <c:pt idx="3">
                  <c:v>Abril</c:v>
                </c:pt>
                <c:pt idx="4">
                  <c:v>Mayo</c:v>
                </c:pt>
                <c:pt idx="5">
                  <c:v>Junio</c:v>
                </c:pt>
                <c:pt idx="6">
                  <c:v>Julio </c:v>
                </c:pt>
                <c:pt idx="7">
                  <c:v>Agosto</c:v>
                </c:pt>
                <c:pt idx="8">
                  <c:v>Septiembre</c:v>
                </c:pt>
                <c:pt idx="9">
                  <c:v>Octubre</c:v>
                </c:pt>
                <c:pt idx="10">
                  <c:v>Noviembre</c:v>
                </c:pt>
                <c:pt idx="11">
                  <c:v>Diciembre</c:v>
                </c:pt>
              </c:strCache>
            </c:strRef>
          </c:cat>
          <c:val>
            <c:numRef>
              <c:f>Físicos!$D$4:$D$15</c:f>
              <c:numCache>
                <c:formatCode>0%</c:formatCode>
                <c:ptCount val="12"/>
                <c:pt idx="0">
                  <c:v>0.48972769354817802</c:v>
                </c:pt>
                <c:pt idx="1">
                  <c:v>0.57473818540972421</c:v>
                </c:pt>
                <c:pt idx="2">
                  <c:v>0.58620746833606829</c:v>
                </c:pt>
                <c:pt idx="3">
                  <c:v>0.61582717505094042</c:v>
                </c:pt>
                <c:pt idx="4">
                  <c:v>0.69948761105800472</c:v>
                </c:pt>
                <c:pt idx="5">
                  <c:v>0.73365492246935982</c:v>
                </c:pt>
                <c:pt idx="6">
                  <c:v>0.77235725693620272</c:v>
                </c:pt>
                <c:pt idx="7">
                  <c:v>0.81837020431806273</c:v>
                </c:pt>
                <c:pt idx="8">
                  <c:v>0.83418216713391458</c:v>
                </c:pt>
                <c:pt idx="9">
                  <c:v>0.84714079779250373</c:v>
                </c:pt>
                <c:pt idx="10">
                  <c:v>0.90992499606690591</c:v>
                </c:pt>
                <c:pt idx="11">
                  <c:v>0.96755784419613511</c:v>
                </c:pt>
              </c:numCache>
            </c:numRef>
          </c:val>
          <c:smooth val="0"/>
          <c:extLst xmlns:c16r2="http://schemas.microsoft.com/office/drawing/2015/06/chart">
            <c:ext xmlns:c16="http://schemas.microsoft.com/office/drawing/2014/chart" uri="{C3380CC4-5D6E-409C-BE32-E72D297353CC}">
              <c16:uniqueId val="{00000002-71CD-4C5F-972D-D5C14D055CA3}"/>
            </c:ext>
          </c:extLst>
        </c:ser>
        <c:dLbls>
          <c:showLegendKey val="0"/>
          <c:showVal val="0"/>
          <c:showCatName val="0"/>
          <c:showSerName val="0"/>
          <c:showPercent val="0"/>
          <c:showBubbleSize val="0"/>
        </c:dLbls>
        <c:smooth val="0"/>
        <c:axId val="318960112"/>
        <c:axId val="318963920"/>
      </c:lineChart>
      <c:catAx>
        <c:axId val="31896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3920"/>
        <c:crosses val="autoZero"/>
        <c:auto val="1"/>
        <c:lblAlgn val="ctr"/>
        <c:lblOffset val="100"/>
        <c:noMultiLvlLbl val="0"/>
      </c:catAx>
      <c:valAx>
        <c:axId val="31896392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CL" b="1"/>
              <a:t>Avance Físico Acum GTx</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Físicos!$B$24</c:f>
              <c:strCache>
                <c:ptCount val="1"/>
                <c:pt idx="0">
                  <c:v>Real Acum.</c:v>
                </c:pt>
              </c:strCache>
            </c:strRef>
          </c:tx>
          <c:spPr>
            <a:ln w="28575" cap="rnd">
              <a:solidFill>
                <a:schemeClr val="accent1"/>
              </a:solidFill>
              <a:round/>
            </a:ln>
            <a:effectLst/>
          </c:spPr>
          <c:marker>
            <c:symbol val="none"/>
          </c:marker>
          <c:cat>
            <c:strRef>
              <c:f>Físicos!$A$25:$A$36</c:f>
              <c:strCache>
                <c:ptCount val="12"/>
                <c:pt idx="0">
                  <c:v>Enero</c:v>
                </c:pt>
                <c:pt idx="1">
                  <c:v>Febrero</c:v>
                </c:pt>
                <c:pt idx="2">
                  <c:v>Marzo</c:v>
                </c:pt>
                <c:pt idx="3">
                  <c:v>Abril</c:v>
                </c:pt>
                <c:pt idx="4">
                  <c:v>Mayo</c:v>
                </c:pt>
                <c:pt idx="5">
                  <c:v>Junio</c:v>
                </c:pt>
                <c:pt idx="6">
                  <c:v>Julio </c:v>
                </c:pt>
                <c:pt idx="7">
                  <c:v>Agosto</c:v>
                </c:pt>
                <c:pt idx="8">
                  <c:v>Septiembre</c:v>
                </c:pt>
                <c:pt idx="9">
                  <c:v>Octubre</c:v>
                </c:pt>
                <c:pt idx="10">
                  <c:v>Noviembre</c:v>
                </c:pt>
                <c:pt idx="11">
                  <c:v>Diciembre</c:v>
                </c:pt>
              </c:strCache>
            </c:strRef>
          </c:cat>
          <c:val>
            <c:numRef>
              <c:f>Físicos!$B$25:$B$36</c:f>
              <c:numCache>
                <c:formatCode>0%</c:formatCode>
                <c:ptCount val="12"/>
                <c:pt idx="0">
                  <c:v>0.43852945473171845</c:v>
                </c:pt>
                <c:pt idx="1">
                  <c:v>0.4886430611406099</c:v>
                </c:pt>
                <c:pt idx="2">
                  <c:v>0.54155787567647884</c:v>
                </c:pt>
                <c:pt idx="3">
                  <c:v>0.56745000649682631</c:v>
                </c:pt>
                <c:pt idx="4">
                  <c:v>0.5924309038098351</c:v>
                </c:pt>
                <c:pt idx="5">
                  <c:v>0.64588031795309941</c:v>
                </c:pt>
                <c:pt idx="6">
                  <c:v>0.67189664006778282</c:v>
                </c:pt>
                <c:pt idx="7">
                  <c:v>0.69813677094155435</c:v>
                </c:pt>
                <c:pt idx="8">
                  <c:v>0.69813677094155435</c:v>
                </c:pt>
                <c:pt idx="9">
                  <c:v>0.69813677094155435</c:v>
                </c:pt>
                <c:pt idx="10">
                  <c:v>0.69813677094155435</c:v>
                </c:pt>
                <c:pt idx="11">
                  <c:v>0.69813677094155435</c:v>
                </c:pt>
              </c:numCache>
            </c:numRef>
          </c:val>
          <c:smooth val="0"/>
          <c:extLst xmlns:c16r2="http://schemas.microsoft.com/office/drawing/2015/06/chart">
            <c:ext xmlns:c16="http://schemas.microsoft.com/office/drawing/2014/chart" uri="{C3380CC4-5D6E-409C-BE32-E72D297353CC}">
              <c16:uniqueId val="{00000000-5232-4B03-A4E3-86FEEC030FF3}"/>
            </c:ext>
          </c:extLst>
        </c:ser>
        <c:ser>
          <c:idx val="1"/>
          <c:order val="1"/>
          <c:tx>
            <c:strRef>
              <c:f>Físicos!$C$24</c:f>
              <c:strCache>
                <c:ptCount val="1"/>
                <c:pt idx="0">
                  <c:v>B Acum.</c:v>
                </c:pt>
              </c:strCache>
            </c:strRef>
          </c:tx>
          <c:spPr>
            <a:ln w="28575" cap="rnd">
              <a:solidFill>
                <a:schemeClr val="accent2"/>
              </a:solidFill>
              <a:round/>
            </a:ln>
            <a:effectLst/>
          </c:spPr>
          <c:marker>
            <c:symbol val="none"/>
          </c:marker>
          <c:cat>
            <c:strRef>
              <c:f>Físicos!$A$25:$A$36</c:f>
              <c:strCache>
                <c:ptCount val="12"/>
                <c:pt idx="0">
                  <c:v>Enero</c:v>
                </c:pt>
                <c:pt idx="1">
                  <c:v>Febrero</c:v>
                </c:pt>
                <c:pt idx="2">
                  <c:v>Marzo</c:v>
                </c:pt>
                <c:pt idx="3">
                  <c:v>Abril</c:v>
                </c:pt>
                <c:pt idx="4">
                  <c:v>Mayo</c:v>
                </c:pt>
                <c:pt idx="5">
                  <c:v>Junio</c:v>
                </c:pt>
                <c:pt idx="6">
                  <c:v>Julio </c:v>
                </c:pt>
                <c:pt idx="7">
                  <c:v>Agosto</c:v>
                </c:pt>
                <c:pt idx="8">
                  <c:v>Septiembre</c:v>
                </c:pt>
                <c:pt idx="9">
                  <c:v>Octubre</c:v>
                </c:pt>
                <c:pt idx="10">
                  <c:v>Noviembre</c:v>
                </c:pt>
                <c:pt idx="11">
                  <c:v>Diciembre</c:v>
                </c:pt>
              </c:strCache>
            </c:strRef>
          </c:cat>
          <c:val>
            <c:numRef>
              <c:f>Físicos!$C$25:$C$36</c:f>
              <c:numCache>
                <c:formatCode>0%</c:formatCode>
                <c:ptCount val="12"/>
                <c:pt idx="0">
                  <c:v>0.43566308195267012</c:v>
                </c:pt>
                <c:pt idx="1">
                  <c:v>0.46288608009079629</c:v>
                </c:pt>
                <c:pt idx="2">
                  <c:v>0.51021492404407198</c:v>
                </c:pt>
                <c:pt idx="3">
                  <c:v>0.56448223489522076</c:v>
                </c:pt>
                <c:pt idx="4">
                  <c:v>0.61032589848832719</c:v>
                </c:pt>
                <c:pt idx="5">
                  <c:v>0.66085696866917831</c:v>
                </c:pt>
                <c:pt idx="6">
                  <c:v>0.70425741802215713</c:v>
                </c:pt>
                <c:pt idx="7">
                  <c:v>0.7273787654556626</c:v>
                </c:pt>
                <c:pt idx="8">
                  <c:v>0.75138833274141437</c:v>
                </c:pt>
                <c:pt idx="9">
                  <c:v>0.77956344512524745</c:v>
                </c:pt>
                <c:pt idx="10">
                  <c:v>0.8044366573566949</c:v>
                </c:pt>
                <c:pt idx="11">
                  <c:v>0.83481257211056592</c:v>
                </c:pt>
              </c:numCache>
            </c:numRef>
          </c:val>
          <c:smooth val="0"/>
          <c:extLst xmlns:c16r2="http://schemas.microsoft.com/office/drawing/2015/06/chart">
            <c:ext xmlns:c16="http://schemas.microsoft.com/office/drawing/2014/chart" uri="{C3380CC4-5D6E-409C-BE32-E72D297353CC}">
              <c16:uniqueId val="{00000001-5232-4B03-A4E3-86FEEC030FF3}"/>
            </c:ext>
          </c:extLst>
        </c:ser>
        <c:ser>
          <c:idx val="2"/>
          <c:order val="2"/>
          <c:tx>
            <c:strRef>
              <c:f>Físicos!$D$24</c:f>
              <c:strCache>
                <c:ptCount val="1"/>
                <c:pt idx="0">
                  <c:v>6+6 Acum.</c:v>
                </c:pt>
              </c:strCache>
            </c:strRef>
          </c:tx>
          <c:spPr>
            <a:ln w="28575" cap="rnd">
              <a:solidFill>
                <a:schemeClr val="accent3"/>
              </a:solidFill>
              <a:round/>
            </a:ln>
            <a:effectLst/>
          </c:spPr>
          <c:marker>
            <c:symbol val="none"/>
          </c:marker>
          <c:cat>
            <c:strRef>
              <c:f>Físicos!$A$25:$A$36</c:f>
              <c:strCache>
                <c:ptCount val="12"/>
                <c:pt idx="0">
                  <c:v>Enero</c:v>
                </c:pt>
                <c:pt idx="1">
                  <c:v>Febrero</c:v>
                </c:pt>
                <c:pt idx="2">
                  <c:v>Marzo</c:v>
                </c:pt>
                <c:pt idx="3">
                  <c:v>Abril</c:v>
                </c:pt>
                <c:pt idx="4">
                  <c:v>Mayo</c:v>
                </c:pt>
                <c:pt idx="5">
                  <c:v>Junio</c:v>
                </c:pt>
                <c:pt idx="6">
                  <c:v>Julio </c:v>
                </c:pt>
                <c:pt idx="7">
                  <c:v>Agosto</c:v>
                </c:pt>
                <c:pt idx="8">
                  <c:v>Septiembre</c:v>
                </c:pt>
                <c:pt idx="9">
                  <c:v>Octubre</c:v>
                </c:pt>
                <c:pt idx="10">
                  <c:v>Noviembre</c:v>
                </c:pt>
                <c:pt idx="11">
                  <c:v>Diciembre</c:v>
                </c:pt>
              </c:strCache>
            </c:strRef>
          </c:cat>
          <c:val>
            <c:numRef>
              <c:f>Físicos!$D$25:$D$36</c:f>
              <c:numCache>
                <c:formatCode>0%</c:formatCode>
                <c:ptCount val="12"/>
                <c:pt idx="0">
                  <c:v>0.43852945473171845</c:v>
                </c:pt>
                <c:pt idx="1">
                  <c:v>0.4886430611406099</c:v>
                </c:pt>
                <c:pt idx="2">
                  <c:v>0.54155787567647884</c:v>
                </c:pt>
                <c:pt idx="3">
                  <c:v>0.56745000649682631</c:v>
                </c:pt>
                <c:pt idx="4">
                  <c:v>0.5924309038098351</c:v>
                </c:pt>
                <c:pt idx="5">
                  <c:v>0.62506664924052335</c:v>
                </c:pt>
                <c:pt idx="6">
                  <c:v>0.68243592895993843</c:v>
                </c:pt>
                <c:pt idx="7">
                  <c:v>0.71352687585761221</c:v>
                </c:pt>
                <c:pt idx="8">
                  <c:v>0.7523876910066104</c:v>
                </c:pt>
                <c:pt idx="9">
                  <c:v>0.80445648144545334</c:v>
                </c:pt>
                <c:pt idx="10">
                  <c:v>0.83756761085574527</c:v>
                </c:pt>
                <c:pt idx="11">
                  <c:v>0.87167662287042469</c:v>
                </c:pt>
              </c:numCache>
            </c:numRef>
          </c:val>
          <c:smooth val="0"/>
          <c:extLst xmlns:c16r2="http://schemas.microsoft.com/office/drawing/2015/06/chart">
            <c:ext xmlns:c16="http://schemas.microsoft.com/office/drawing/2014/chart" uri="{C3380CC4-5D6E-409C-BE32-E72D297353CC}">
              <c16:uniqueId val="{00000002-5232-4B03-A4E3-86FEEC030FF3}"/>
            </c:ext>
          </c:extLst>
        </c:ser>
        <c:dLbls>
          <c:showLegendKey val="0"/>
          <c:showVal val="0"/>
          <c:showCatName val="0"/>
          <c:showSerName val="0"/>
          <c:showPercent val="0"/>
          <c:showBubbleSize val="0"/>
        </c:dLbls>
        <c:smooth val="0"/>
        <c:axId val="318969360"/>
        <c:axId val="318965552"/>
      </c:lineChart>
      <c:catAx>
        <c:axId val="31896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5552"/>
        <c:crosses val="autoZero"/>
        <c:auto val="1"/>
        <c:lblAlgn val="ctr"/>
        <c:lblOffset val="100"/>
        <c:noMultiLvlLbl val="0"/>
      </c:catAx>
      <c:valAx>
        <c:axId val="318965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[f006_2020_planilla_base.xlsx]T13!TablaDinámica6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Avance</a:t>
            </a:r>
            <a:r>
              <a:rPr lang="en-US" baseline="0"/>
              <a:t> Capex Proyectos T13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'T13'!$B$5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'T13'!$A$6:$A$12</c:f>
              <c:strCache>
                <c:ptCount val="7"/>
                <c:pt idx="0">
                  <c:v>Real Acum 2018</c:v>
                </c:pt>
                <c:pt idx="1">
                  <c:v>2019 9+3</c:v>
                </c:pt>
                <c:pt idx="2">
                  <c:v>2020 9+3</c:v>
                </c:pt>
                <c:pt idx="3">
                  <c:v>2021 9+3</c:v>
                </c:pt>
                <c:pt idx="4">
                  <c:v>2022 9+3</c:v>
                </c:pt>
                <c:pt idx="5">
                  <c:v>2023 9+3</c:v>
                </c:pt>
                <c:pt idx="6">
                  <c:v>2024 9+3</c:v>
                </c:pt>
              </c:strCache>
            </c:strRef>
          </c:cat>
          <c:val>
            <c:numRef>
              <c:f>'T13'!$B$6:$B$12</c:f>
              <c:numCache>
                <c:formatCode>_ * #,##0_ ;_ * \-#,##0_ ;_ * "-"_ ;_ @_ </c:formatCode>
                <c:ptCount val="7"/>
                <c:pt idx="0">
                  <c:v>44093375.425999984</c:v>
                </c:pt>
                <c:pt idx="1">
                  <c:v>36595133.589248374</c:v>
                </c:pt>
                <c:pt idx="2">
                  <c:v>8558006.5171401687</c:v>
                </c:pt>
                <c:pt idx="3">
                  <c:v>34652735.644397072</c:v>
                </c:pt>
                <c:pt idx="4">
                  <c:v>87358.07484737855</c:v>
                </c:pt>
                <c:pt idx="5">
                  <c:v>25240.238803100678</c:v>
                </c:pt>
                <c:pt idx="6">
                  <c:v>0</c:v>
                </c:pt>
              </c:numCache>
            </c:numRef>
          </c:val>
          <c:extLst xmlns:c16r2="http://schemas.microsoft.com/office/drawing/2015/06/chart">
            <c:ext xmlns:c16="http://schemas.microsoft.com/office/drawing/2014/chart" uri="{C3380CC4-5D6E-409C-BE32-E72D297353CC}">
              <c16:uniqueId val="{00000000-7D1F-4462-AD1B-05C34B80683B}"/>
            </c:ext>
          </c:extLst>
        </c:ser>
        <c:dLbls>
          <c:showLegendKey val="0"/>
          <c:showVal val="0"/>
          <c:showCatName val="0"/>
          <c:showSerName val="0"/>
          <c:showPercent val="0"/>
          <c:showBubbleSize val="0"/>
        </c:dLbls>
        <c:gapWidth val="219"/>
        <c:overlap val="-27"/>
        <c:axId val="318968816"/>
        <c:axId val="318960656"/>
      </c:barChart>
      <c:catAx>
        <c:axId val="31896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0656"/>
        <c:crosses val="autoZero"/>
        <c:auto val="1"/>
        <c:lblAlgn val="ctr"/>
        <c:lblOffset val="100"/>
        <c:noMultiLvlLbl val="0"/>
      </c:catAx>
      <c:valAx>
        <c:axId val="318960656"/>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881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dropZonesVisible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Avance</a:t>
            </a:r>
            <a:r>
              <a:rPr lang="es-CL" baseline="0"/>
              <a:t> Capex/Q/PES T13</a:t>
            </a:r>
            <a:endParaRPr lang="es-C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'T13'!$C$15</c:f>
              <c:strCache>
                <c:ptCount val="1"/>
                <c:pt idx="0">
                  <c:v>Q En ejecución</c:v>
                </c:pt>
              </c:strCache>
            </c:strRef>
          </c:tx>
          <c:spPr>
            <a:solidFill>
              <a:schemeClr val="accent2"/>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'T13'!$A$16:$A$22</c:f>
              <c:strCache>
                <c:ptCount val="7"/>
                <c:pt idx="0">
                  <c:v>Real Acum 2018</c:v>
                </c:pt>
                <c:pt idx="1">
                  <c:v>19 9+3</c:v>
                </c:pt>
                <c:pt idx="2">
                  <c:v>20 9+3</c:v>
                </c:pt>
                <c:pt idx="3">
                  <c:v>21 9+3</c:v>
                </c:pt>
                <c:pt idx="4">
                  <c:v>22 9+3</c:v>
                </c:pt>
                <c:pt idx="5">
                  <c:v>23 9+3</c:v>
                </c:pt>
                <c:pt idx="6">
                  <c:v>24 9+3</c:v>
                </c:pt>
              </c:strCache>
            </c:strRef>
          </c:cat>
          <c:val>
            <c:numRef>
              <c:f>'T13'!$C$16:$C$22</c:f>
              <c:numCache>
                <c:formatCode>_ * #,##0_ ;_ * \-#,##0_ ;_ * "-"_ ;_ @_ </c:formatCode>
                <c:ptCount val="7"/>
                <c:pt idx="0">
                  <c:v>21</c:v>
                </c:pt>
                <c:pt idx="1">
                  <c:v>21</c:v>
                </c:pt>
                <c:pt idx="2">
                  <c:v>16</c:v>
                </c:pt>
                <c:pt idx="3">
                  <c:v>5</c:v>
                </c:pt>
                <c:pt idx="4">
                  <c:v>3</c:v>
                </c:pt>
                <c:pt idx="5">
                  <c:v>2</c:v>
                </c:pt>
                <c:pt idx="6">
                  <c:v>0</c:v>
                </c:pt>
              </c:numCache>
            </c:numRef>
          </c:val>
          <c:extLst xmlns:c16r2="http://schemas.microsoft.com/office/drawing/2015/06/chart">
            <c:ext xmlns:c16="http://schemas.microsoft.com/office/drawing/2014/chart" uri="{C3380CC4-5D6E-409C-BE32-E72D297353CC}">
              <c16:uniqueId val="{00000001-6D98-475D-B465-FAA9022EAE10}"/>
            </c:ext>
          </c:extLst>
        </c:ser>
        <c:ser>
          <c:idx val="2"/>
          <c:order val="2"/>
          <c:tx>
            <c:strRef>
              <c:f>'T13'!$D$15</c:f>
              <c:strCache>
                <c:ptCount val="1"/>
                <c:pt idx="0">
                  <c:v>PES</c:v>
                </c:pt>
              </c:strCache>
            </c:strRef>
          </c:tx>
          <c:spPr>
            <a:solidFill>
              <a:schemeClr val="accent3"/>
            </a:solidFill>
            <a:ln>
              <a:noFill/>
            </a:ln>
            <a:effectLst/>
          </c:spPr>
          <c:invertIfNegative val="0"/>
          <c:dLbls>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'T13'!$A$16:$A$22</c:f>
              <c:strCache>
                <c:ptCount val="7"/>
                <c:pt idx="0">
                  <c:v>Real Acum 2018</c:v>
                </c:pt>
                <c:pt idx="1">
                  <c:v>19 9+3</c:v>
                </c:pt>
                <c:pt idx="2">
                  <c:v>20 9+3</c:v>
                </c:pt>
                <c:pt idx="3">
                  <c:v>21 9+3</c:v>
                </c:pt>
                <c:pt idx="4">
                  <c:v>22 9+3</c:v>
                </c:pt>
                <c:pt idx="5">
                  <c:v>23 9+3</c:v>
                </c:pt>
                <c:pt idx="6">
                  <c:v>24 9+3</c:v>
                </c:pt>
              </c:strCache>
            </c:strRef>
          </c:cat>
          <c:val>
            <c:numRef>
              <c:f>'T13'!$D$16:$D$22</c:f>
              <c:numCache>
                <c:formatCode>_ * #,##0_ ;_ * \-#,##0_ ;_ * "-"_ ;_ @_ </c:formatCode>
                <c:ptCount val="7"/>
                <c:pt idx="0">
                  <c:v>2</c:v>
                </c:pt>
                <c:pt idx="1">
                  <c:v>7</c:v>
                </c:pt>
                <c:pt idx="2">
                  <c:v>8</c:v>
                </c:pt>
                <c:pt idx="3">
                  <c:v>1</c:v>
                </c:pt>
                <c:pt idx="4">
                  <c:v>3</c:v>
                </c:pt>
                <c:pt idx="5">
                  <c:v>0</c:v>
                </c:pt>
                <c:pt idx="6">
                  <c:v>0</c:v>
                </c:pt>
              </c:numCache>
            </c:numRef>
          </c:val>
          <c:extLst xmlns:c16r2="http://schemas.microsoft.com/office/drawing/2015/06/chart">
            <c:ext xmlns:c16="http://schemas.microsoft.com/office/drawing/2014/chart" uri="{C3380CC4-5D6E-409C-BE32-E72D297353CC}">
              <c16:uniqueId val="{00000002-6D98-475D-B465-FAA9022EAE10}"/>
            </c:ext>
          </c:extLst>
        </c:ser>
        <c:dLbls>
          <c:showLegendKey val="0"/>
          <c:showVal val="0"/>
          <c:showCatName val="0"/>
          <c:showSerName val="0"/>
          <c:showPercent val="0"/>
          <c:showBubbleSize val="0"/>
        </c:dLbls>
        <c:gapWidth val="219"/>
        <c:axId val="325210656"/>
        <c:axId val="318966640"/>
      </c:barChart>
      <c:lineChart>
        <c:grouping val="standard"/>
        <c:varyColors val="0"/>
        <c:ser>
          <c:idx val="0"/>
          <c:order val="0"/>
          <c:tx>
            <c:strRef>
              <c:f>'T13'!$B$15</c:f>
              <c:strCache>
                <c:ptCount val="1"/>
                <c:pt idx="0">
                  <c:v>Monto </c:v>
                </c:pt>
              </c:strCache>
            </c:strRef>
          </c:tx>
          <c:spPr>
            <a:ln w="28575" cap="rnd">
              <a:solidFill>
                <a:schemeClr val="accent1"/>
              </a:solidFill>
              <a:round/>
            </a:ln>
            <a:effectLst/>
          </c:spPr>
          <c:marker>
            <c:symbol val="none"/>
          </c:marker>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'T13'!$A$16:$A$22</c:f>
              <c:strCache>
                <c:ptCount val="7"/>
                <c:pt idx="0">
                  <c:v>Real Acum 2018</c:v>
                </c:pt>
                <c:pt idx="1">
                  <c:v>19 9+3</c:v>
                </c:pt>
                <c:pt idx="2">
                  <c:v>20 9+3</c:v>
                </c:pt>
                <c:pt idx="3">
                  <c:v>21 9+3</c:v>
                </c:pt>
                <c:pt idx="4">
                  <c:v>22 9+3</c:v>
                </c:pt>
                <c:pt idx="5">
                  <c:v>23 9+3</c:v>
                </c:pt>
                <c:pt idx="6">
                  <c:v>24 9+3</c:v>
                </c:pt>
              </c:strCache>
            </c:strRef>
          </c:cat>
          <c:val>
            <c:numRef>
              <c:f>'T13'!$B$16:$B$22</c:f>
              <c:numCache>
                <c:formatCode>_ * #,##0_ ;_ * \-#,##0_ ;_ * "-"_ ;_ @_ </c:formatCode>
                <c:ptCount val="7"/>
                <c:pt idx="0">
                  <c:v>44093.375425999984</c:v>
                </c:pt>
                <c:pt idx="1">
                  <c:v>36595.133589248377</c:v>
                </c:pt>
                <c:pt idx="2">
                  <c:v>8558.0065171401693</c:v>
                </c:pt>
                <c:pt idx="3">
                  <c:v>34652.735644397071</c:v>
                </c:pt>
                <c:pt idx="4">
                  <c:v>87.358074847378546</c:v>
                </c:pt>
                <c:pt idx="5">
                  <c:v>25.240238803100677</c:v>
                </c:pt>
                <c:pt idx="6">
                  <c:v>0</c:v>
                </c:pt>
              </c:numCache>
            </c:numRef>
          </c:val>
          <c:smooth val="0"/>
          <c:extLst xmlns:c16r2="http://schemas.microsoft.com/office/drawing/2015/06/chart">
            <c:ext xmlns:c16="http://schemas.microsoft.com/office/drawing/2014/chart" uri="{C3380CC4-5D6E-409C-BE32-E72D297353CC}">
              <c16:uniqueId val="{00000000-6D98-475D-B465-FAA9022EAE10}"/>
            </c:ext>
          </c:extLst>
        </c:ser>
        <c:dLbls>
          <c:showLegendKey val="0"/>
          <c:showVal val="0"/>
          <c:showCatName val="0"/>
          <c:showSerName val="0"/>
          <c:showPercent val="0"/>
          <c:showBubbleSize val="0"/>
        </c:dLbls>
        <c:marker val="1"/>
        <c:smooth val="0"/>
        <c:axId val="318961200"/>
        <c:axId val="318966096"/>
      </c:lineChart>
      <c:catAx>
        <c:axId val="31896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6096"/>
        <c:crosses val="autoZero"/>
        <c:auto val="1"/>
        <c:lblAlgn val="ctr"/>
        <c:lblOffset val="100"/>
        <c:noMultiLvlLbl val="0"/>
      </c:catAx>
      <c:valAx>
        <c:axId val="318966096"/>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961200"/>
        <c:crosses val="autoZero"/>
        <c:crossBetween val="between"/>
      </c:valAx>
      <c:valAx>
        <c:axId val="318966640"/>
        <c:scaling>
          <c:orientation val="minMax"/>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210656"/>
        <c:crosses val="max"/>
        <c:crossBetween val="between"/>
      </c:valAx>
      <c:catAx>
        <c:axId val="325210656"/>
        <c:scaling>
          <c:orientation val="minMax"/>
        </c:scaling>
        <c:delete val="1"/>
        <c:axPos val="b"/>
        <c:numFmt formatCode="General" sourceLinked="1"/>
        <c:majorTickMark val="out"/>
        <c:minorTickMark val="none"/>
        <c:tickLblPos val="nextTo"/>
        <c:crossAx val="3189666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6" Type="http://schemas.openxmlformats.org/officeDocument/2006/relationships/chart" Target="../charts/chart27.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5" Type="http://schemas.openxmlformats.org/officeDocument/2006/relationships/chart" Target="../charts/chart32.xml"/><Relationship Id="rId4" Type="http://schemas.openxmlformats.org/officeDocument/2006/relationships/chart" Target="../charts/chart3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3</xdr:col>
      <xdr:colOff>1055914</xdr:colOff>
      <xdr:row>15</xdr:row>
      <xdr:rowOff>163287</xdr:rowOff>
    </xdr:from>
    <xdr:to>
      <xdr:col>10</xdr:col>
      <xdr:colOff>30842</xdr:colOff>
      <xdr:row>39</xdr:row>
      <xdr:rowOff>33236</xdr:rowOff>
    </xdr:to>
    <xdr:graphicFrame macro="">
      <xdr:nvGraphicFramePr>
        <xdr:cNvPr id="2" name="Gráfico 1">
          <a:extLst>
            <a:ext uri="{FF2B5EF4-FFF2-40B4-BE49-F238E27FC236}">
              <a16:creationId xmlns:a16="http://schemas.microsoft.com/office/drawing/2014/main" xmlns="" id="{84E5A35C-CA22-4852-B482-B8967498C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239486</xdr:colOff>
      <xdr:row>14</xdr:row>
      <xdr:rowOff>163286</xdr:rowOff>
    </xdr:from>
    <xdr:to>
      <xdr:col>19</xdr:col>
      <xdr:colOff>1353820</xdr:colOff>
      <xdr:row>37</xdr:row>
      <xdr:rowOff>174171</xdr:rowOff>
    </xdr:to>
    <xdr:graphicFrame macro="">
      <xdr:nvGraphicFramePr>
        <xdr:cNvPr id="3" name="Gráfico 2">
          <a:extLst>
            <a:ext uri="{FF2B5EF4-FFF2-40B4-BE49-F238E27FC236}">
              <a16:creationId xmlns:a16="http://schemas.microsoft.com/office/drawing/2014/main" xmlns="" id="{FD8FEEB4-E856-4204-B79A-7093F062F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41</xdr:row>
      <xdr:rowOff>1</xdr:rowOff>
    </xdr:from>
    <xdr:to>
      <xdr:col>10</xdr:col>
      <xdr:colOff>857554</xdr:colOff>
      <xdr:row>62</xdr:row>
      <xdr:rowOff>174172</xdr:rowOff>
    </xdr:to>
    <xdr:graphicFrame macro="">
      <xdr:nvGraphicFramePr>
        <xdr:cNvPr id="4" name="Gráfico 3">
          <a:extLst>
            <a:ext uri="{FF2B5EF4-FFF2-40B4-BE49-F238E27FC236}">
              <a16:creationId xmlns:a16="http://schemas.microsoft.com/office/drawing/2014/main" xmlns="" id="{DA3EF6D4-AD90-4A38-935A-861F296C4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283029</xdr:colOff>
      <xdr:row>39</xdr:row>
      <xdr:rowOff>97971</xdr:rowOff>
    </xdr:from>
    <xdr:to>
      <xdr:col>19</xdr:col>
      <xdr:colOff>1382485</xdr:colOff>
      <xdr:row>65</xdr:row>
      <xdr:rowOff>54428</xdr:rowOff>
    </xdr:to>
    <xdr:graphicFrame macro="">
      <xdr:nvGraphicFramePr>
        <xdr:cNvPr id="5" name="Gráfico 4">
          <a:extLst>
            <a:ext uri="{FF2B5EF4-FFF2-40B4-BE49-F238E27FC236}">
              <a16:creationId xmlns:a16="http://schemas.microsoft.com/office/drawing/2014/main" xmlns="" id="{7CD3CF6C-50B5-4867-A1E2-5F8DF8FF3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344714</xdr:colOff>
      <xdr:row>80</xdr:row>
      <xdr:rowOff>134257</xdr:rowOff>
    </xdr:from>
    <xdr:to>
      <xdr:col>7</xdr:col>
      <xdr:colOff>477762</xdr:colOff>
      <xdr:row>92</xdr:row>
      <xdr:rowOff>119743</xdr:rowOff>
    </xdr:to>
    <xdr:graphicFrame macro="">
      <xdr:nvGraphicFramePr>
        <xdr:cNvPr id="7" name="Gráfico 6">
          <a:extLst>
            <a:ext uri="{FF2B5EF4-FFF2-40B4-BE49-F238E27FC236}">
              <a16:creationId xmlns:a16="http://schemas.microsoft.com/office/drawing/2014/main" xmlns="" id="{F2378DAD-BD81-4AF9-83B2-79A7F391F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659190</xdr:colOff>
      <xdr:row>80</xdr:row>
      <xdr:rowOff>134257</xdr:rowOff>
    </xdr:from>
    <xdr:to>
      <xdr:col>13</xdr:col>
      <xdr:colOff>1421190</xdr:colOff>
      <xdr:row>92</xdr:row>
      <xdr:rowOff>119743</xdr:rowOff>
    </xdr:to>
    <xdr:graphicFrame macro="">
      <xdr:nvGraphicFramePr>
        <xdr:cNvPr id="8" name="Gráfico 7">
          <a:extLst>
            <a:ext uri="{FF2B5EF4-FFF2-40B4-BE49-F238E27FC236}">
              <a16:creationId xmlns:a16="http://schemas.microsoft.com/office/drawing/2014/main" xmlns="" id="{411A3223-77D8-4CE9-AB65-321C931A1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148772</xdr:colOff>
      <xdr:row>66</xdr:row>
      <xdr:rowOff>127152</xdr:rowOff>
    </xdr:from>
    <xdr:to>
      <xdr:col>7</xdr:col>
      <xdr:colOff>638629</xdr:colOff>
      <xdr:row>78</xdr:row>
      <xdr:rowOff>111277</xdr:rowOff>
    </xdr:to>
    <xdr:graphicFrame macro="">
      <xdr:nvGraphicFramePr>
        <xdr:cNvPr id="9" name="Gráfico 8">
          <a:extLst>
            <a:ext uri="{FF2B5EF4-FFF2-40B4-BE49-F238E27FC236}">
              <a16:creationId xmlns:a16="http://schemas.microsoft.com/office/drawing/2014/main" xmlns="" id="{7549A174-781D-49B2-8E85-C090436D3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665239</xdr:colOff>
      <xdr:row>67</xdr:row>
      <xdr:rowOff>72572</xdr:rowOff>
    </xdr:from>
    <xdr:to>
      <xdr:col>13</xdr:col>
      <xdr:colOff>1784049</xdr:colOff>
      <xdr:row>79</xdr:row>
      <xdr:rowOff>13154</xdr:rowOff>
    </xdr:to>
    <xdr:graphicFrame macro="">
      <xdr:nvGraphicFramePr>
        <xdr:cNvPr id="10" name="Gráfico 9">
          <a:extLst>
            <a:ext uri="{FF2B5EF4-FFF2-40B4-BE49-F238E27FC236}">
              <a16:creationId xmlns:a16="http://schemas.microsoft.com/office/drawing/2014/main" xmlns="" id="{5097E373-1991-4E93-9D6C-ACF369F5A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0.41921</cdr:x>
      <cdr:y>0.20755</cdr:y>
    </cdr:from>
    <cdr:to>
      <cdr:x>0.59472</cdr:x>
      <cdr:y>0.46314</cdr:y>
    </cdr:to>
    <cdr:sp macro="" textlink="">
      <cdr:nvSpPr>
        <cdr:cNvPr id="4" name="CuadroTexto 3"/>
        <cdr:cNvSpPr txBox="1"/>
      </cdr:nvSpPr>
      <cdr:spPr>
        <a:xfrm xmlns:a="http://schemas.openxmlformats.org/drawingml/2006/main">
          <a:off x="4222442" y="1145585"/>
          <a:ext cx="1767725" cy="1410716"/>
        </a:xfrm>
        <a:prstGeom xmlns:a="http://schemas.openxmlformats.org/drawingml/2006/main" prst="rect">
          <a:avLst/>
        </a:prstGeom>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vertOverflow="clip" wrap="square" rtlCol="0"/>
        <a:lstStyle xmlns:a="http://schemas.openxmlformats.org/drawingml/2006/main"/>
        <a:p xmlns:a="http://schemas.openxmlformats.org/drawingml/2006/main">
          <a:pPr algn="ctr"/>
          <a:r>
            <a:rPr lang="es-CL" sz="1100">
              <a:solidFill>
                <a:schemeClr val="tx2"/>
              </a:solidFill>
            </a:rPr>
            <a:t>58.854 Disponible</a:t>
          </a:r>
          <a:r>
            <a:rPr lang="es-CL" sz="1100" baseline="0">
              <a:solidFill>
                <a:schemeClr val="tx2"/>
              </a:solidFill>
            </a:rPr>
            <a:t> </a:t>
          </a:r>
        </a:p>
        <a:p xmlns:a="http://schemas.openxmlformats.org/drawingml/2006/main">
          <a:pPr algn="ctr"/>
          <a:r>
            <a:rPr lang="es-CL" sz="1100" baseline="0">
              <a:solidFill>
                <a:schemeClr val="tx2"/>
              </a:solidFill>
            </a:rPr>
            <a:t>Quinquenio </a:t>
          </a:r>
        </a:p>
        <a:p xmlns:a="http://schemas.openxmlformats.org/drawingml/2006/main">
          <a:pPr algn="ctr"/>
          <a:r>
            <a:rPr lang="es-CL" sz="1100" baseline="0">
              <a:solidFill>
                <a:schemeClr val="tx2"/>
              </a:solidFill>
            </a:rPr>
            <a:t>2019-2024</a:t>
          </a:r>
        </a:p>
        <a:p xmlns:a="http://schemas.openxmlformats.org/drawingml/2006/main">
          <a:pPr algn="ctr"/>
          <a:endParaRPr lang="es-CL" sz="1100" baseline="0">
            <a:solidFill>
              <a:schemeClr val="tx2"/>
            </a:solidFill>
          </a:endParaRPr>
        </a:p>
        <a:p xmlns:a="http://schemas.openxmlformats.org/drawingml/2006/main">
          <a:pPr algn="ctr"/>
          <a:r>
            <a:rPr lang="es-CL" sz="1100" baseline="0">
              <a:solidFill>
                <a:schemeClr val="tx2"/>
              </a:solidFill>
            </a:rPr>
            <a:t>60.670 Disponible 11+1</a:t>
          </a:r>
        </a:p>
        <a:p xmlns:a="http://schemas.openxmlformats.org/drawingml/2006/main">
          <a:pPr algn="ctr"/>
          <a:r>
            <a:rPr lang="es-CL" sz="1100" baseline="0">
              <a:solidFill>
                <a:schemeClr val="tx2"/>
              </a:solidFill>
            </a:rPr>
            <a:t>Quinquenio</a:t>
          </a:r>
        </a:p>
        <a:p xmlns:a="http://schemas.openxmlformats.org/drawingml/2006/main">
          <a:pPr algn="ctr"/>
          <a:r>
            <a:rPr lang="es-CL" sz="1100" baseline="0">
              <a:solidFill>
                <a:schemeClr val="tx2"/>
              </a:solidFill>
            </a:rPr>
            <a:t>2019-2024</a:t>
          </a:r>
          <a:endParaRPr lang="es-CL" sz="1100">
            <a:solidFill>
              <a:schemeClr val="tx2"/>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0.41921</cdr:x>
      <cdr:y>0.20755</cdr:y>
    </cdr:from>
    <cdr:to>
      <cdr:x>0.59872</cdr:x>
      <cdr:y>0.46522</cdr:y>
    </cdr:to>
    <cdr:sp macro="" textlink="">
      <cdr:nvSpPr>
        <cdr:cNvPr id="4" name="CuadroTexto 3"/>
        <cdr:cNvSpPr txBox="1"/>
      </cdr:nvSpPr>
      <cdr:spPr>
        <a:xfrm xmlns:a="http://schemas.openxmlformats.org/drawingml/2006/main">
          <a:off x="3643266" y="1039292"/>
          <a:ext cx="1560105" cy="1290252"/>
        </a:xfrm>
        <a:prstGeom xmlns:a="http://schemas.openxmlformats.org/drawingml/2006/main" prst="rect">
          <a:avLst/>
        </a:prstGeom>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vertOverflow="clip" wrap="square" rtlCol="0"/>
        <a:lstStyle xmlns:a="http://schemas.openxmlformats.org/drawingml/2006/main"/>
        <a:p xmlns:a="http://schemas.openxmlformats.org/drawingml/2006/main">
          <a:pPr algn="ctr"/>
          <a:r>
            <a:rPr lang="es-CL" sz="1100">
              <a:solidFill>
                <a:schemeClr val="tx2"/>
              </a:solidFill>
            </a:rPr>
            <a:t>50.631 Disponible</a:t>
          </a:r>
          <a:r>
            <a:rPr lang="es-CL" sz="1100" baseline="0">
              <a:solidFill>
                <a:schemeClr val="tx2"/>
              </a:solidFill>
            </a:rPr>
            <a:t> </a:t>
          </a:r>
        </a:p>
        <a:p xmlns:a="http://schemas.openxmlformats.org/drawingml/2006/main">
          <a:pPr algn="ctr"/>
          <a:r>
            <a:rPr lang="es-CL" sz="1100" baseline="0">
              <a:solidFill>
                <a:schemeClr val="tx2"/>
              </a:solidFill>
            </a:rPr>
            <a:t>Quinquenio </a:t>
          </a:r>
        </a:p>
        <a:p xmlns:a="http://schemas.openxmlformats.org/drawingml/2006/main">
          <a:pPr algn="ctr"/>
          <a:r>
            <a:rPr lang="es-CL" sz="1100" baseline="0">
              <a:solidFill>
                <a:schemeClr val="tx2"/>
              </a:solidFill>
            </a:rPr>
            <a:t>2019-2024</a:t>
          </a:r>
        </a:p>
        <a:p xmlns:a="http://schemas.openxmlformats.org/drawingml/2006/main">
          <a:pPr algn="ctr"/>
          <a:endParaRPr lang="es-CL" sz="1100" baseline="0">
            <a:solidFill>
              <a:schemeClr val="tx2"/>
            </a:solidFill>
          </a:endParaRPr>
        </a:p>
        <a:p xmlns:a="http://schemas.openxmlformats.org/drawingml/2006/main">
          <a:pPr algn="ctr"/>
          <a:r>
            <a:rPr lang="es-CL" sz="1100" baseline="0">
              <a:solidFill>
                <a:schemeClr val="tx2"/>
              </a:solidFill>
            </a:rPr>
            <a:t>49.195 Disponible 11+1 Quinquenio</a:t>
          </a:r>
        </a:p>
        <a:p xmlns:a="http://schemas.openxmlformats.org/drawingml/2006/main">
          <a:pPr algn="ctr"/>
          <a:r>
            <a:rPr lang="es-CL" sz="1100" baseline="0">
              <a:solidFill>
                <a:schemeClr val="tx2"/>
              </a:solidFill>
            </a:rPr>
            <a:t>2019-2024</a:t>
          </a:r>
          <a:endParaRPr lang="es-CL" sz="1100">
            <a:solidFill>
              <a:schemeClr val="tx2"/>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297180</xdr:colOff>
      <xdr:row>9</xdr:row>
      <xdr:rowOff>137160</xdr:rowOff>
    </xdr:from>
    <xdr:to>
      <xdr:col>14</xdr:col>
      <xdr:colOff>685800</xdr:colOff>
      <xdr:row>31</xdr:row>
      <xdr:rowOff>0</xdr:rowOff>
    </xdr:to>
    <xdr:graphicFrame macro="">
      <xdr:nvGraphicFramePr>
        <xdr:cNvPr id="2" name="Gráfico 1">
          <a:extLst>
            <a:ext uri="{FF2B5EF4-FFF2-40B4-BE49-F238E27FC236}">
              <a16:creationId xmlns:a16="http://schemas.microsoft.com/office/drawing/2014/main" xmlns="" id="{E2818947-E8F4-4E83-A24A-1A57825B5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586740</xdr:colOff>
      <xdr:row>26</xdr:row>
      <xdr:rowOff>129540</xdr:rowOff>
    </xdr:from>
    <xdr:to>
      <xdr:col>10</xdr:col>
      <xdr:colOff>815340</xdr:colOff>
      <xdr:row>46</xdr:row>
      <xdr:rowOff>15240</xdr:rowOff>
    </xdr:to>
    <xdr:graphicFrame macro="">
      <xdr:nvGraphicFramePr>
        <xdr:cNvPr id="2" name="Gráfico 1">
          <a:extLst>
            <a:ext uri="{FF2B5EF4-FFF2-40B4-BE49-F238E27FC236}">
              <a16:creationId xmlns:a16="http://schemas.microsoft.com/office/drawing/2014/main" xmlns="" id="{23A0937D-CD29-4E8D-952F-370634B55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762000</xdr:colOff>
      <xdr:row>24</xdr:row>
      <xdr:rowOff>22860</xdr:rowOff>
    </xdr:from>
    <xdr:to>
      <xdr:col>12</xdr:col>
      <xdr:colOff>335280</xdr:colOff>
      <xdr:row>42</xdr:row>
      <xdr:rowOff>114300</xdr:rowOff>
    </xdr:to>
    <xdr:graphicFrame macro="">
      <xdr:nvGraphicFramePr>
        <xdr:cNvPr id="2" name="Gráfico 1">
          <a:extLst>
            <a:ext uri="{FF2B5EF4-FFF2-40B4-BE49-F238E27FC236}">
              <a16:creationId xmlns:a16="http://schemas.microsoft.com/office/drawing/2014/main" xmlns="" id="{DE796EE3-55FE-4852-A48D-CA0E12352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342900</xdr:colOff>
      <xdr:row>104</xdr:row>
      <xdr:rowOff>160020</xdr:rowOff>
    </xdr:from>
    <xdr:to>
      <xdr:col>10</xdr:col>
      <xdr:colOff>1356360</xdr:colOff>
      <xdr:row>122</xdr:row>
      <xdr:rowOff>121920</xdr:rowOff>
    </xdr:to>
    <xdr:graphicFrame macro="">
      <xdr:nvGraphicFramePr>
        <xdr:cNvPr id="3" name="Gráfico 2">
          <a:extLst>
            <a:ext uri="{FF2B5EF4-FFF2-40B4-BE49-F238E27FC236}">
              <a16:creationId xmlns:a16="http://schemas.microsoft.com/office/drawing/2014/main" xmlns="" id="{0C8602FE-B87D-4E64-B4A1-9E183D4250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822960</xdr:colOff>
      <xdr:row>127</xdr:row>
      <xdr:rowOff>22860</xdr:rowOff>
    </xdr:from>
    <xdr:to>
      <xdr:col>11</xdr:col>
      <xdr:colOff>1318260</xdr:colOff>
      <xdr:row>149</xdr:row>
      <xdr:rowOff>53340</xdr:rowOff>
    </xdr:to>
    <xdr:graphicFrame macro="">
      <xdr:nvGraphicFramePr>
        <xdr:cNvPr id="4" name="Gráfico 3">
          <a:extLst>
            <a:ext uri="{FF2B5EF4-FFF2-40B4-BE49-F238E27FC236}">
              <a16:creationId xmlns:a16="http://schemas.microsoft.com/office/drawing/2014/main" xmlns="" id="{DD3EABE8-9E98-411F-8262-642CD5B1F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678180</xdr:colOff>
      <xdr:row>151</xdr:row>
      <xdr:rowOff>99060</xdr:rowOff>
    </xdr:from>
    <xdr:to>
      <xdr:col>10</xdr:col>
      <xdr:colOff>1089660</xdr:colOff>
      <xdr:row>169</xdr:row>
      <xdr:rowOff>30480</xdr:rowOff>
    </xdr:to>
    <xdr:graphicFrame macro="">
      <xdr:nvGraphicFramePr>
        <xdr:cNvPr id="5" name="Gráfico 4">
          <a:extLst>
            <a:ext uri="{FF2B5EF4-FFF2-40B4-BE49-F238E27FC236}">
              <a16:creationId xmlns:a16="http://schemas.microsoft.com/office/drawing/2014/main" xmlns="" id="{BBDAC896-4232-4951-B79C-EF986B43F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701040</xdr:colOff>
      <xdr:row>170</xdr:row>
      <xdr:rowOff>15240</xdr:rowOff>
    </xdr:from>
    <xdr:to>
      <xdr:col>10</xdr:col>
      <xdr:colOff>1089660</xdr:colOff>
      <xdr:row>189</xdr:row>
      <xdr:rowOff>114300</xdr:rowOff>
    </xdr:to>
    <xdr:graphicFrame macro="">
      <xdr:nvGraphicFramePr>
        <xdr:cNvPr id="6" name="Gráfico 5">
          <a:extLst>
            <a:ext uri="{FF2B5EF4-FFF2-40B4-BE49-F238E27FC236}">
              <a16:creationId xmlns:a16="http://schemas.microsoft.com/office/drawing/2014/main" xmlns="" id="{95F9D4DC-D338-4626-A69F-0520AE777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792480</xdr:colOff>
      <xdr:row>174</xdr:row>
      <xdr:rowOff>152400</xdr:rowOff>
    </xdr:from>
    <xdr:to>
      <xdr:col>4</xdr:col>
      <xdr:colOff>1684020</xdr:colOff>
      <xdr:row>193</xdr:row>
      <xdr:rowOff>22860</xdr:rowOff>
    </xdr:to>
    <xdr:graphicFrame macro="">
      <xdr:nvGraphicFramePr>
        <xdr:cNvPr id="7" name="Gráfico 6">
          <a:extLst>
            <a:ext uri="{FF2B5EF4-FFF2-40B4-BE49-F238E27FC236}">
              <a16:creationId xmlns:a16="http://schemas.microsoft.com/office/drawing/2014/main" xmlns="" id="{46B14E18-AD53-4D44-9D6C-DEDA38991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617220</xdr:colOff>
      <xdr:row>190</xdr:row>
      <xdr:rowOff>129540</xdr:rowOff>
    </xdr:from>
    <xdr:to>
      <xdr:col>12</xdr:col>
      <xdr:colOff>541020</xdr:colOff>
      <xdr:row>210</xdr:row>
      <xdr:rowOff>30480</xdr:rowOff>
    </xdr:to>
    <xdr:graphicFrame macro="">
      <xdr:nvGraphicFramePr>
        <xdr:cNvPr id="9" name="Gráfico 8">
          <a:extLst>
            <a:ext uri="{FF2B5EF4-FFF2-40B4-BE49-F238E27FC236}">
              <a16:creationId xmlns:a16="http://schemas.microsoft.com/office/drawing/2014/main" xmlns="" id="{6BA83D23-E9D4-46E3-B83C-49FF4F118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449580</xdr:colOff>
      <xdr:row>103</xdr:row>
      <xdr:rowOff>22860</xdr:rowOff>
    </xdr:from>
    <xdr:to>
      <xdr:col>19</xdr:col>
      <xdr:colOff>998220</xdr:colOff>
      <xdr:row>118</xdr:row>
      <xdr:rowOff>22860</xdr:rowOff>
    </xdr:to>
    <xdr:graphicFrame macro="">
      <xdr:nvGraphicFramePr>
        <xdr:cNvPr id="10" name="Gráfico 9">
          <a:extLst>
            <a:ext uri="{FF2B5EF4-FFF2-40B4-BE49-F238E27FC236}">
              <a16:creationId xmlns:a16="http://schemas.microsoft.com/office/drawing/2014/main" xmlns="" id="{AB07B808-787A-487E-B4F4-225AA449F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441960</xdr:colOff>
      <xdr:row>119</xdr:row>
      <xdr:rowOff>53340</xdr:rowOff>
    </xdr:from>
    <xdr:to>
      <xdr:col>19</xdr:col>
      <xdr:colOff>990600</xdr:colOff>
      <xdr:row>134</xdr:row>
      <xdr:rowOff>53340</xdr:rowOff>
    </xdr:to>
    <xdr:graphicFrame macro="">
      <xdr:nvGraphicFramePr>
        <xdr:cNvPr id="11" name="Gráfico 10">
          <a:extLst>
            <a:ext uri="{FF2B5EF4-FFF2-40B4-BE49-F238E27FC236}">
              <a16:creationId xmlns:a16="http://schemas.microsoft.com/office/drawing/2014/main" xmlns="" id="{9DEE741F-560F-440D-A6C9-A40BBAEBC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441960</xdr:colOff>
      <xdr:row>135</xdr:row>
      <xdr:rowOff>38100</xdr:rowOff>
    </xdr:from>
    <xdr:to>
      <xdr:col>19</xdr:col>
      <xdr:colOff>990600</xdr:colOff>
      <xdr:row>150</xdr:row>
      <xdr:rowOff>38100</xdr:rowOff>
    </xdr:to>
    <xdr:graphicFrame macro="">
      <xdr:nvGraphicFramePr>
        <xdr:cNvPr id="12" name="Gráfico 11">
          <a:extLst>
            <a:ext uri="{FF2B5EF4-FFF2-40B4-BE49-F238E27FC236}">
              <a16:creationId xmlns:a16="http://schemas.microsoft.com/office/drawing/2014/main" xmlns="" id="{19D9294E-1B12-4F61-8D46-21D17A9203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403860</xdr:colOff>
      <xdr:row>151</xdr:row>
      <xdr:rowOff>0</xdr:rowOff>
    </xdr:from>
    <xdr:to>
      <xdr:col>19</xdr:col>
      <xdr:colOff>952500</xdr:colOff>
      <xdr:row>166</xdr:row>
      <xdr:rowOff>0</xdr:rowOff>
    </xdr:to>
    <xdr:graphicFrame macro="">
      <xdr:nvGraphicFramePr>
        <xdr:cNvPr id="14" name="Gráfico 13">
          <a:extLst>
            <a:ext uri="{FF2B5EF4-FFF2-40B4-BE49-F238E27FC236}">
              <a16:creationId xmlns:a16="http://schemas.microsoft.com/office/drawing/2014/main" xmlns="" id="{ABAC0EF9-67C3-4688-8EBC-A84E6F510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373380</xdr:colOff>
      <xdr:row>166</xdr:row>
      <xdr:rowOff>114300</xdr:rowOff>
    </xdr:from>
    <xdr:to>
      <xdr:col>19</xdr:col>
      <xdr:colOff>922020</xdr:colOff>
      <xdr:row>181</xdr:row>
      <xdr:rowOff>114300</xdr:rowOff>
    </xdr:to>
    <xdr:graphicFrame macro="">
      <xdr:nvGraphicFramePr>
        <xdr:cNvPr id="15" name="Gráfico 14">
          <a:extLst>
            <a:ext uri="{FF2B5EF4-FFF2-40B4-BE49-F238E27FC236}">
              <a16:creationId xmlns:a16="http://schemas.microsoft.com/office/drawing/2014/main" xmlns="" id="{6FE0C546-A9CD-4AAD-974E-99989AE40F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960120</xdr:colOff>
      <xdr:row>211</xdr:row>
      <xdr:rowOff>144780</xdr:rowOff>
    </xdr:from>
    <xdr:to>
      <xdr:col>8</xdr:col>
      <xdr:colOff>320040</xdr:colOff>
      <xdr:row>226</xdr:row>
      <xdr:rowOff>144780</xdr:rowOff>
    </xdr:to>
    <xdr:graphicFrame macro="">
      <xdr:nvGraphicFramePr>
        <xdr:cNvPr id="16" name="Gráfico 15">
          <a:extLst>
            <a:ext uri="{FF2B5EF4-FFF2-40B4-BE49-F238E27FC236}">
              <a16:creationId xmlns:a16="http://schemas.microsoft.com/office/drawing/2014/main" xmlns="" id="{4B20DB44-4568-45B2-9C96-7B7482F1B0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937260</xdr:colOff>
      <xdr:row>227</xdr:row>
      <xdr:rowOff>129540</xdr:rowOff>
    </xdr:from>
    <xdr:to>
      <xdr:col>8</xdr:col>
      <xdr:colOff>297180</xdr:colOff>
      <xdr:row>242</xdr:row>
      <xdr:rowOff>129540</xdr:rowOff>
    </xdr:to>
    <xdr:graphicFrame macro="">
      <xdr:nvGraphicFramePr>
        <xdr:cNvPr id="17" name="Gráfico 16">
          <a:extLst>
            <a:ext uri="{FF2B5EF4-FFF2-40B4-BE49-F238E27FC236}">
              <a16:creationId xmlns:a16="http://schemas.microsoft.com/office/drawing/2014/main" xmlns="" id="{E0E056D3-EB96-46AA-9536-3C787B738A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929640</xdr:colOff>
      <xdr:row>243</xdr:row>
      <xdr:rowOff>152400</xdr:rowOff>
    </xdr:from>
    <xdr:to>
      <xdr:col>8</xdr:col>
      <xdr:colOff>289560</xdr:colOff>
      <xdr:row>258</xdr:row>
      <xdr:rowOff>152400</xdr:rowOff>
    </xdr:to>
    <xdr:graphicFrame macro="">
      <xdr:nvGraphicFramePr>
        <xdr:cNvPr id="18" name="Gráfico 17">
          <a:extLst>
            <a:ext uri="{FF2B5EF4-FFF2-40B4-BE49-F238E27FC236}">
              <a16:creationId xmlns:a16="http://schemas.microsoft.com/office/drawing/2014/main" xmlns="" id="{F6F472F8-54C7-45F2-AB12-13AA7A2488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868680</xdr:colOff>
      <xdr:row>259</xdr:row>
      <xdr:rowOff>106680</xdr:rowOff>
    </xdr:from>
    <xdr:to>
      <xdr:col>8</xdr:col>
      <xdr:colOff>228600</xdr:colOff>
      <xdr:row>274</xdr:row>
      <xdr:rowOff>106680</xdr:rowOff>
    </xdr:to>
    <xdr:graphicFrame macro="">
      <xdr:nvGraphicFramePr>
        <xdr:cNvPr id="19" name="Gráfico 18">
          <a:extLst>
            <a:ext uri="{FF2B5EF4-FFF2-40B4-BE49-F238E27FC236}">
              <a16:creationId xmlns:a16="http://schemas.microsoft.com/office/drawing/2014/main" xmlns="" id="{F75C13D7-82F2-45AE-BEC6-9447E204A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914400</xdr:colOff>
      <xdr:row>275</xdr:row>
      <xdr:rowOff>114300</xdr:rowOff>
    </xdr:from>
    <xdr:to>
      <xdr:col>8</xdr:col>
      <xdr:colOff>274320</xdr:colOff>
      <xdr:row>290</xdr:row>
      <xdr:rowOff>114300</xdr:rowOff>
    </xdr:to>
    <xdr:graphicFrame macro="">
      <xdr:nvGraphicFramePr>
        <xdr:cNvPr id="20" name="Gráfico 19">
          <a:extLst>
            <a:ext uri="{FF2B5EF4-FFF2-40B4-BE49-F238E27FC236}">
              <a16:creationId xmlns:a16="http://schemas.microsoft.com/office/drawing/2014/main" xmlns="" id="{F8ADEA59-7EF4-4220-9CE3-AB9B35A93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83820</xdr:colOff>
      <xdr:row>19</xdr:row>
      <xdr:rowOff>22860</xdr:rowOff>
    </xdr:from>
    <xdr:to>
      <xdr:col>4</xdr:col>
      <xdr:colOff>99060</xdr:colOff>
      <xdr:row>36</xdr:row>
      <xdr:rowOff>175260</xdr:rowOff>
    </xdr:to>
    <xdr:graphicFrame macro="">
      <xdr:nvGraphicFramePr>
        <xdr:cNvPr id="3" name="Gráfico 2">
          <a:extLst>
            <a:ext uri="{FF2B5EF4-FFF2-40B4-BE49-F238E27FC236}">
              <a16:creationId xmlns:a16="http://schemas.microsoft.com/office/drawing/2014/main" xmlns="" id="{C05ADF4E-4DB4-4C87-94AE-3543848B5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495300</xdr:colOff>
      <xdr:row>19</xdr:row>
      <xdr:rowOff>0</xdr:rowOff>
    </xdr:from>
    <xdr:to>
      <xdr:col>10</xdr:col>
      <xdr:colOff>160020</xdr:colOff>
      <xdr:row>37</xdr:row>
      <xdr:rowOff>76200</xdr:rowOff>
    </xdr:to>
    <xdr:graphicFrame macro="">
      <xdr:nvGraphicFramePr>
        <xdr:cNvPr id="4" name="Gráfico 3">
          <a:extLst>
            <a:ext uri="{FF2B5EF4-FFF2-40B4-BE49-F238E27FC236}">
              <a16:creationId xmlns:a16="http://schemas.microsoft.com/office/drawing/2014/main" xmlns="" id="{EC8C5EB2-64D4-4D9E-B51B-D3C064D3B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822960</xdr:colOff>
      <xdr:row>18</xdr:row>
      <xdr:rowOff>152400</xdr:rowOff>
    </xdr:from>
    <xdr:to>
      <xdr:col>16</xdr:col>
      <xdr:colOff>731520</xdr:colOff>
      <xdr:row>36</xdr:row>
      <xdr:rowOff>137160</xdr:rowOff>
    </xdr:to>
    <xdr:graphicFrame macro="">
      <xdr:nvGraphicFramePr>
        <xdr:cNvPr id="5" name="Gráfico 4">
          <a:extLst>
            <a:ext uri="{FF2B5EF4-FFF2-40B4-BE49-F238E27FC236}">
              <a16:creationId xmlns:a16="http://schemas.microsoft.com/office/drawing/2014/main" xmlns="" id="{6A67D5B3-010F-4CF8-9622-D2FC9215A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716280</xdr:colOff>
      <xdr:row>19</xdr:row>
      <xdr:rowOff>15240</xdr:rowOff>
    </xdr:from>
    <xdr:to>
      <xdr:col>23</xdr:col>
      <xdr:colOff>480060</xdr:colOff>
      <xdr:row>40</xdr:row>
      <xdr:rowOff>0</xdr:rowOff>
    </xdr:to>
    <xdr:graphicFrame macro="">
      <xdr:nvGraphicFramePr>
        <xdr:cNvPr id="6" name="Gráfico 5">
          <a:extLst>
            <a:ext uri="{FF2B5EF4-FFF2-40B4-BE49-F238E27FC236}">
              <a16:creationId xmlns:a16="http://schemas.microsoft.com/office/drawing/2014/main" xmlns="" id="{A5C47C91-9836-4142-A428-1DCFB0EEC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792480</xdr:colOff>
      <xdr:row>19</xdr:row>
      <xdr:rowOff>0</xdr:rowOff>
    </xdr:from>
    <xdr:to>
      <xdr:col>29</xdr:col>
      <xdr:colOff>640080</xdr:colOff>
      <xdr:row>40</xdr:row>
      <xdr:rowOff>38100</xdr:rowOff>
    </xdr:to>
    <xdr:graphicFrame macro="">
      <xdr:nvGraphicFramePr>
        <xdr:cNvPr id="7" name="Gráfico 6">
          <a:extLst>
            <a:ext uri="{FF2B5EF4-FFF2-40B4-BE49-F238E27FC236}">
              <a16:creationId xmlns:a16="http://schemas.microsoft.com/office/drawing/2014/main" xmlns="" id="{457FDDED-6FCF-4A08-9479-16D701263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571500</xdr:colOff>
      <xdr:row>2</xdr:row>
      <xdr:rowOff>99060</xdr:rowOff>
    </xdr:from>
    <xdr:to>
      <xdr:col>9</xdr:col>
      <xdr:colOff>510540</xdr:colOff>
      <xdr:row>20</xdr:row>
      <xdr:rowOff>83820</xdr:rowOff>
    </xdr:to>
    <xdr:graphicFrame macro="">
      <xdr:nvGraphicFramePr>
        <xdr:cNvPr id="3" name="Gráfico 2">
          <a:extLst>
            <a:ext uri="{FF2B5EF4-FFF2-40B4-BE49-F238E27FC236}">
              <a16:creationId xmlns:a16="http://schemas.microsoft.com/office/drawing/2014/main" xmlns="" id="{237AE583-439B-4354-9401-32E3E6E5E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777548</xdr:colOff>
      <xdr:row>0</xdr:row>
      <xdr:rowOff>144624</xdr:rowOff>
    </xdr:from>
    <xdr:to>
      <xdr:col>9</xdr:col>
      <xdr:colOff>855305</xdr:colOff>
      <xdr:row>21</xdr:row>
      <xdr:rowOff>178836</xdr:rowOff>
    </xdr:to>
    <xdr:graphicFrame macro="">
      <xdr:nvGraphicFramePr>
        <xdr:cNvPr id="4" name="Gráfico 3">
          <a:extLst>
            <a:ext uri="{FF2B5EF4-FFF2-40B4-BE49-F238E27FC236}">
              <a16:creationId xmlns:a16="http://schemas.microsoft.com/office/drawing/2014/main" xmlns="" id="{1676A69E-9A9A-4BEF-AC1C-8C93A09C0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762000</xdr:colOff>
      <xdr:row>23</xdr:row>
      <xdr:rowOff>74645</xdr:rowOff>
    </xdr:from>
    <xdr:to>
      <xdr:col>9</xdr:col>
      <xdr:colOff>894184</xdr:colOff>
      <xdr:row>43</xdr:row>
      <xdr:rowOff>23326</xdr:rowOff>
    </xdr:to>
    <xdr:graphicFrame macro="">
      <xdr:nvGraphicFramePr>
        <xdr:cNvPr id="5" name="Gráfico 4">
          <a:extLst>
            <a:ext uri="{FF2B5EF4-FFF2-40B4-BE49-F238E27FC236}">
              <a16:creationId xmlns:a16="http://schemas.microsoft.com/office/drawing/2014/main" xmlns="" id="{87AF2036-430B-47E3-885C-1E3EB37FF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381000</xdr:colOff>
      <xdr:row>0</xdr:row>
      <xdr:rowOff>129540</xdr:rowOff>
    </xdr:from>
    <xdr:to>
      <xdr:col>14</xdr:col>
      <xdr:colOff>106680</xdr:colOff>
      <xdr:row>23</xdr:row>
      <xdr:rowOff>114300</xdr:rowOff>
    </xdr:to>
    <xdr:graphicFrame macro="">
      <xdr:nvGraphicFramePr>
        <xdr:cNvPr id="3" name="Gráfico 2">
          <a:extLst>
            <a:ext uri="{FF2B5EF4-FFF2-40B4-BE49-F238E27FC236}">
              <a16:creationId xmlns:a16="http://schemas.microsoft.com/office/drawing/2014/main" xmlns="" id="{9EA4134C-AF76-4FF1-B7EC-7109828B67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22860</xdr:colOff>
      <xdr:row>25</xdr:row>
      <xdr:rowOff>30480</xdr:rowOff>
    </xdr:from>
    <xdr:to>
      <xdr:col>11</xdr:col>
      <xdr:colOff>342900</xdr:colOff>
      <xdr:row>40</xdr:row>
      <xdr:rowOff>30480</xdr:rowOff>
    </xdr:to>
    <xdr:graphicFrame macro="">
      <xdr:nvGraphicFramePr>
        <xdr:cNvPr id="4" name="Gráfico 3">
          <a:extLst>
            <a:ext uri="{FF2B5EF4-FFF2-40B4-BE49-F238E27FC236}">
              <a16:creationId xmlns:a16="http://schemas.microsoft.com/office/drawing/2014/main" xmlns="" id="{9903353D-745F-447C-BC4B-C52598BC8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Perfil\victor.gonzalez\Escritorio\Outlook%201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cia"/>
      <sheetName val="Diferencias Octubre"/>
      <sheetName val="Cierre mes y año"/>
      <sheetName val="Tablas Panel"/>
      <sheetName val="Hoja1"/>
      <sheetName val="Resumen x Mes 2019"/>
      <sheetName val="Resumen x Resp"/>
      <sheetName val="11+1"/>
      <sheetName val="Outlook 11+1"/>
      <sheetName val="Detalle"/>
      <sheetName val="Auditoria"/>
      <sheetName val="Alimento Capex"/>
      <sheetName val="Capex"/>
      <sheetName val="Físicos"/>
      <sheetName val="T13"/>
      <sheetName val="Panel"/>
    </sheetNames>
    <sheetDataSet>
      <sheetData sheetId="0"/>
      <sheetData sheetId="1"/>
      <sheetData sheetId="2"/>
      <sheetData sheetId="3"/>
      <sheetData sheetId="4"/>
      <sheetData sheetId="5">
        <row r="25">
          <cell r="B25" t="str">
            <v>B</v>
          </cell>
          <cell r="C25" t="str">
            <v>6+6</v>
          </cell>
          <cell r="D25" t="str">
            <v>9+3</v>
          </cell>
          <cell r="E25" t="str">
            <v>11+1</v>
          </cell>
        </row>
        <row r="26">
          <cell r="A26" t="str">
            <v>Enero</v>
          </cell>
          <cell r="B26">
            <v>1215162.6689633841</v>
          </cell>
          <cell r="C26">
            <v>1163590.8419999997</v>
          </cell>
          <cell r="D26">
            <v>1163590.8419999997</v>
          </cell>
          <cell r="E26">
            <v>1163590.8419999997</v>
          </cell>
        </row>
        <row r="27">
          <cell r="A27" t="str">
            <v>Febrero</v>
          </cell>
          <cell r="B27">
            <v>1844009.7928290379</v>
          </cell>
          <cell r="C27">
            <v>2294568.3940000008</v>
          </cell>
          <cell r="D27">
            <v>2294568.3940000008</v>
          </cell>
          <cell r="E27">
            <v>2294568.3940000008</v>
          </cell>
        </row>
        <row r="28">
          <cell r="A28" t="str">
            <v>Marzo</v>
          </cell>
          <cell r="B28">
            <v>4238251.5919664009</v>
          </cell>
          <cell r="C28">
            <v>4557357.1479999991</v>
          </cell>
          <cell r="D28">
            <v>4557357.1479999991</v>
          </cell>
          <cell r="E28">
            <v>4557357.1479999991</v>
          </cell>
        </row>
        <row r="29">
          <cell r="A29" t="str">
            <v>Abril</v>
          </cell>
          <cell r="B29">
            <v>6454514.462363136</v>
          </cell>
          <cell r="C29">
            <v>6752365.5879999986</v>
          </cell>
          <cell r="D29">
            <v>6752365.5879999986</v>
          </cell>
          <cell r="E29">
            <v>6752365.5879999986</v>
          </cell>
        </row>
        <row r="30">
          <cell r="A30" t="str">
            <v>Mayo</v>
          </cell>
          <cell r="B30">
            <v>4568260.7301281774</v>
          </cell>
          <cell r="C30">
            <v>2533658.8589999997</v>
          </cell>
          <cell r="D30">
            <v>2533658.8589999997</v>
          </cell>
          <cell r="E30">
            <v>2533658.8589999997</v>
          </cell>
        </row>
        <row r="31">
          <cell r="A31" t="str">
            <v>Junio</v>
          </cell>
          <cell r="B31">
            <v>6838434.0971049322</v>
          </cell>
          <cell r="C31">
            <v>4158409.5739999996</v>
          </cell>
          <cell r="D31">
            <v>4158409.6369999996</v>
          </cell>
          <cell r="E31">
            <v>4158409.6369999996</v>
          </cell>
        </row>
        <row r="32">
          <cell r="A32" t="str">
            <v>Julio</v>
          </cell>
          <cell r="B32">
            <v>4119662.8095644498</v>
          </cell>
          <cell r="C32">
            <v>3055147.4815773903</v>
          </cell>
          <cell r="D32">
            <v>3088537.7479999997</v>
          </cell>
          <cell r="E32">
            <v>3088537.7479999997</v>
          </cell>
        </row>
        <row r="33">
          <cell r="A33" t="str">
            <v>Agosto</v>
          </cell>
          <cell r="B33">
            <v>3758896.0016471241</v>
          </cell>
          <cell r="C33">
            <v>3404454.9089612556</v>
          </cell>
          <cell r="D33">
            <v>3456016.9660000005</v>
          </cell>
          <cell r="E33">
            <v>3456016.9660000005</v>
          </cell>
        </row>
        <row r="34">
          <cell r="A34" t="str">
            <v>Septiembre</v>
          </cell>
          <cell r="B34">
            <v>2472423.0481685475</v>
          </cell>
          <cell r="C34">
            <v>5593602.3533411417</v>
          </cell>
          <cell r="D34">
            <v>3668578.142</v>
          </cell>
          <cell r="E34">
            <v>3668578.1420000005</v>
          </cell>
        </row>
        <row r="35">
          <cell r="A35" t="str">
            <v>Octubre</v>
          </cell>
          <cell r="B35">
            <v>2330752.906034288</v>
          </cell>
          <cell r="C35">
            <v>5131362.2306327131</v>
          </cell>
          <cell r="D35">
            <v>6380734.7651197277</v>
          </cell>
          <cell r="E35">
            <v>5032135.6099999994</v>
          </cell>
        </row>
        <row r="36">
          <cell r="A36" t="str">
            <v>Noviembre</v>
          </cell>
          <cell r="B36">
            <v>2978973.259310666</v>
          </cell>
          <cell r="C36">
            <v>4255397.5799365044</v>
          </cell>
          <cell r="D36">
            <v>5488610.1960130045</v>
          </cell>
        </row>
        <row r="37">
          <cell r="A37" t="str">
            <v>Diciembre</v>
          </cell>
          <cell r="B37">
            <v>5500282.5453632846</v>
          </cell>
          <cell r="C37">
            <v>7426236.7793741813</v>
          </cell>
          <cell r="D37">
            <v>7767792.5156476861</v>
          </cell>
        </row>
      </sheetData>
      <sheetData sheetId="6">
        <row r="28">
          <cell r="B28" t="str">
            <v>B</v>
          </cell>
          <cell r="C28" t="str">
            <v>6+6</v>
          </cell>
          <cell r="D28" t="str">
            <v>9+3</v>
          </cell>
          <cell r="E28" t="str">
            <v>11+1</v>
          </cell>
        </row>
        <row r="29">
          <cell r="A29">
            <v>2019</v>
          </cell>
          <cell r="B29">
            <v>46319.623913443429</v>
          </cell>
          <cell r="C29">
            <v>50326.151738823195</v>
          </cell>
          <cell r="D29">
            <v>51310.220800780407</v>
          </cell>
          <cell r="E29">
            <v>36705.218934000011</v>
          </cell>
        </row>
        <row r="30">
          <cell r="A30">
            <v>2020</v>
          </cell>
          <cell r="B30">
            <v>46878.731972651345</v>
          </cell>
          <cell r="C30">
            <v>41092.868786584171</v>
          </cell>
          <cell r="D30">
            <v>40989.038374034892</v>
          </cell>
          <cell r="E30">
            <v>0</v>
          </cell>
        </row>
        <row r="31">
          <cell r="A31">
            <v>2021</v>
          </cell>
          <cell r="B31">
            <v>5998.4667796666699</v>
          </cell>
          <cell r="C31">
            <v>9844.9325875661689</v>
          </cell>
          <cell r="D31">
            <v>9041.6945171401694</v>
          </cell>
          <cell r="E31">
            <v>0</v>
          </cell>
        </row>
        <row r="32">
          <cell r="A32">
            <v>2022</v>
          </cell>
          <cell r="B32">
            <v>72.843744000000001</v>
          </cell>
          <cell r="C32">
            <v>212.38407484737854</v>
          </cell>
          <cell r="D32">
            <v>212.38407484737854</v>
          </cell>
          <cell r="E32">
            <v>0</v>
          </cell>
        </row>
        <row r="33">
          <cell r="A33">
            <v>2023</v>
          </cell>
          <cell r="B33">
            <v>37.731212999999997</v>
          </cell>
          <cell r="C33">
            <v>139.51517106432132</v>
          </cell>
          <cell r="D33">
            <v>139.51517106432132</v>
          </cell>
          <cell r="E33">
            <v>0</v>
          </cell>
        </row>
        <row r="34">
          <cell r="A34">
            <v>2024</v>
          </cell>
          <cell r="B34">
            <v>0</v>
          </cell>
          <cell r="C34">
            <v>20.667999999999999</v>
          </cell>
          <cell r="D34">
            <v>20.667999999999999</v>
          </cell>
          <cell r="E34">
            <v>0</v>
          </cell>
        </row>
      </sheetData>
      <sheetData sheetId="7"/>
      <sheetData sheetId="8"/>
      <sheetData sheetId="9"/>
      <sheetData sheetId="10"/>
      <sheetData sheetId="11"/>
      <sheetData sheetId="12"/>
      <sheetData sheetId="13"/>
      <sheetData sheetId="14"/>
      <sheetData sheetId="15"/>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E:\Perfil\victor.gonzalez\Escritorio\Outlook%2011+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r:id="rId1" refreshedBy="Victor Ignacio Gonzalez Soto" refreshedDate="43789.709345949072" createdVersion="6" refreshedVersion="6" minRefreshableVersion="3" recordCount="171">
  <cacheSource type="worksheet">
    <worksheetSource ref="A3:DH174" sheet="Outlook 11+1" r:id="rId2"/>
  </cacheSource>
  <cacheFields count="112">
    <cacheField name="Responsable" numFmtId="0">
      <sharedItems count="4">
        <s v="Area SCADA"/>
        <s v="Gerencia Zona Norte"/>
        <s v="Gerencia Zona Sur"/>
        <s v="Subgerencia de Proyectos Tx "/>
      </sharedItems>
    </cacheField>
    <cacheField name="Director de Proyecto" numFmtId="0">
      <sharedItems count="24">
        <s v="Edgar Santos"/>
        <s v="Eduardo Baeza"/>
        <s v="Enrique Vicente"/>
        <s v="Giovanni Guzman"/>
        <s v="Jorge Inostroza"/>
        <s v="Mauricio Ibañez"/>
        <s v="Oscar Gallardo"/>
        <s v="SIN ASIGNAR"/>
        <s v="Patricio Saglie "/>
        <s v="Alberto Jaramillo"/>
        <s v="Brigida del Valle"/>
        <s v="Cristian Suarez"/>
        <s v="José Gastón Muñoz"/>
        <s v="Juan Teuber"/>
        <s v="Marcelo Torres"/>
        <s v="Yamir Flores"/>
        <s v="Alex Llaitul"/>
        <s v="Cristian Vivanco"/>
        <s v="Jorge Cea"/>
        <s v="Juan Bravo"/>
        <s v="Manuel Barrientos"/>
        <s v="MASC"/>
        <s v="Michael Monsalve"/>
        <s v="Raul Ramirez"/>
      </sharedItems>
    </cacheField>
    <cacheField name="Proyecto estructural" numFmtId="0">
      <sharedItems/>
    </cacheField>
    <cacheField name="Nombre del proyecto" numFmtId="0">
      <sharedItems/>
    </cacheField>
    <cacheField name="SAP" numFmtId="0">
      <sharedItems/>
    </cacheField>
    <cacheField name="PES" numFmtId="0">
      <sharedItems containsDate="1" containsMixedTypes="1" minDate="2015-12-01T00:00:00" maxDate="2020-12-02T00:00:00"/>
    </cacheField>
    <cacheField name="PES Actualizada" numFmtId="14">
      <sharedItems containsDate="1" containsMixedTypes="1" minDate="2017-07-08T00:00:00" maxDate="2023-01-01T00:00:00"/>
    </cacheField>
    <cacheField name="Real al 2018" numFmtId="165">
      <sharedItems containsString="0" containsBlank="1" containsNumber="1" minValue="0" maxValue="8545235.8469999991"/>
    </cacheField>
    <cacheField name="Ene B" numFmtId="165">
      <sharedItems containsString="0" containsBlank="1" containsNumber="1" minValue="0" maxValue="337878.23735466029"/>
    </cacheField>
    <cacheField name="Feb B" numFmtId="165">
      <sharedItems containsString="0" containsBlank="1" containsNumber="1" minValue="0" maxValue="619262.85984219017"/>
    </cacheField>
    <cacheField name="Mar B" numFmtId="165">
      <sharedItems containsString="0" containsBlank="1" containsNumber="1" minValue="0" maxValue="691715.95580156904"/>
    </cacheField>
    <cacheField name="Abr B" numFmtId="165">
      <sharedItems containsString="0" containsBlank="1" containsNumber="1" minValue="0" maxValue="965968.6851339665"/>
    </cacheField>
    <cacheField name="May B" numFmtId="165">
      <sharedItems containsSemiMixedTypes="0" containsString="0" containsNumber="1" minValue="-361770.277" maxValue="642037.0334728763"/>
    </cacheField>
    <cacheField name="Jun B" numFmtId="165">
      <sharedItems containsString="0" containsBlank="1" containsNumber="1" minValue="0" maxValue="2279188.1746678376"/>
    </cacheField>
    <cacheField name="Jul B" numFmtId="165">
      <sharedItems containsSemiMixedTypes="0" containsString="0" containsNumber="1" minValue="0" maxValue="582660.35804610502"/>
    </cacheField>
    <cacheField name="Ago B" numFmtId="165">
      <sharedItems containsString="0" containsBlank="1" containsNumber="1" minValue="0" maxValue="653598.65197904198"/>
    </cacheField>
    <cacheField name="Sep B" numFmtId="165">
      <sharedItems containsString="0" containsBlank="1" containsNumber="1" minValue="0" maxValue="390933.99285937403"/>
    </cacheField>
    <cacheField name="Oct B" numFmtId="165">
      <sharedItems containsString="0" containsBlank="1" containsNumber="1" minValue="0" maxValue="328735.72040303971"/>
    </cacheField>
    <cacheField name="Nov B" numFmtId="165">
      <sharedItems containsString="0" containsBlank="1" containsNumber="1" minValue="0" maxValue="569513.71196891146"/>
    </cacheField>
    <cacheField name="Dic B" numFmtId="165">
      <sharedItems containsString="0" containsBlank="1" containsNumber="1" minValue="-478506.41264370905" maxValue="1216440.6662239721"/>
    </cacheField>
    <cacheField name="2019 B" numFmtId="165">
      <sharedItems containsSemiMixedTypes="0" containsString="0" containsNumber="1" minValue="-361770.277" maxValue="5945095.0315012159"/>
    </cacheField>
    <cacheField name="2020 B" numFmtId="165">
      <sharedItems containsSemiMixedTypes="0" containsString="0" containsNumber="1" minValue="0" maxValue="7359881.3833333328"/>
    </cacheField>
    <cacheField name="2021 B" numFmtId="165">
      <sharedItems containsString="0" containsBlank="1" containsNumber="1" minValue="0" maxValue="3114220"/>
    </cacheField>
    <cacheField name="2022 B" numFmtId="165">
      <sharedItems containsString="0" containsBlank="1" containsNumber="1" minValue="0" maxValue="56493.743999999999"/>
    </cacheField>
    <cacheField name="2023 B" numFmtId="165">
      <sharedItems containsString="0" containsBlank="1" containsNumber="1" minValue="0" maxValue="21531.599999999999"/>
    </cacheField>
    <cacheField name="2024 B" numFmtId="165">
      <sharedItems containsString="0" containsBlank="1" containsNumber="1" containsInteger="1" minValue="0" maxValue="0"/>
    </cacheField>
    <cacheField name="Capex Total B" numFmtId="165">
      <sharedItems containsSemiMixedTypes="0" containsString="0" containsNumber="1" minValue="0" maxValue="13819922.195880819"/>
    </cacheField>
    <cacheField name="Ene 6+6" numFmtId="165">
      <sharedItems containsSemiMixedTypes="0" containsString="0" containsNumber="1" minValue="-2346.4160000000002" maxValue="402497.62699999998"/>
    </cacheField>
    <cacheField name="Feb 6+6" numFmtId="165">
      <sharedItems containsSemiMixedTypes="0" containsString="0" containsNumber="1" minValue="-658.36800000000005" maxValue="820060.15599999996"/>
    </cacheField>
    <cacheField name="Mar 6+6" numFmtId="165">
      <sharedItems containsSemiMixedTypes="0" containsString="0" containsNumber="1" minValue="-672.07" maxValue="1378839.852"/>
    </cacheField>
    <cacheField name="Abr 6+6" numFmtId="165">
      <sharedItems containsSemiMixedTypes="0" containsString="0" containsNumber="1" minValue="-78458.289000000004" maxValue="1326842.567"/>
    </cacheField>
    <cacheField name="May 6+6" numFmtId="165">
      <sharedItems containsSemiMixedTypes="0" containsString="0" containsNumber="1" minValue="-463450.67700000003" maxValue="479634.908"/>
    </cacheField>
    <cacheField name="Jun 6+6" numFmtId="165">
      <sharedItems containsSemiMixedTypes="0" containsString="0" containsNumber="1" minValue="-314527.99200000003" maxValue="675000"/>
    </cacheField>
    <cacheField name="Jul 6+6" numFmtId="165">
      <sharedItems containsSemiMixedTypes="0" containsString="0" containsNumber="1" minValue="0" maxValue="469659.21519224998"/>
    </cacheField>
    <cacheField name="Ago 6+6" numFmtId="165">
      <sharedItems containsSemiMixedTypes="0" containsString="0" containsNumber="1" minValue="0" maxValue="427003"/>
    </cacheField>
    <cacheField name="Sep 6+6" numFmtId="165">
      <sharedItems containsSemiMixedTypes="0" containsString="0" containsNumber="1" minValue="0" maxValue="707107.94781513745"/>
    </cacheField>
    <cacheField name="Oct 6+6" numFmtId="165">
      <sharedItems containsSemiMixedTypes="0" containsString="0" containsNumber="1" minValue="0" maxValue="889907"/>
    </cacheField>
    <cacheField name="Nov 6+6" numFmtId="165">
      <sharedItems containsSemiMixedTypes="0" containsString="0" containsNumber="1" minValue="0" maxValue="830771.49513444817"/>
    </cacheField>
    <cacheField name="Dic 6+6" numFmtId="165">
      <sharedItems containsSemiMixedTypes="0" containsString="0" containsNumber="1" minValue="-360766.34299999999" maxValue="820688.34299999999"/>
    </cacheField>
    <cacheField name="2019 6+6" numFmtId="165">
      <sharedItems containsSemiMixedTypes="0" containsString="0" containsNumber="1" minValue="-492533.54000000004" maxValue="5445095.4819999998"/>
    </cacheField>
    <cacheField name="2020 6+6" numFmtId="165">
      <sharedItems containsSemiMixedTypes="0" containsString="0" containsNumber="1" minValue="0" maxValue="3917334.068"/>
    </cacheField>
    <cacheField name="2021 6+6" numFmtId="165">
      <sharedItems containsSemiMixedTypes="0" containsString="0" containsNumber="1" minValue="0" maxValue="6785637.0113882031"/>
    </cacheField>
    <cacheField name="2022 6+6" numFmtId="165">
      <sharedItems containsSemiMixedTypes="0" containsString="0" containsNumber="1" minValue="0" maxValue="91650"/>
    </cacheField>
    <cacheField name="2023 6+6" numFmtId="165">
      <sharedItems containsSemiMixedTypes="0" containsString="0" containsNumber="1" minValue="0" maxValue="91650"/>
    </cacheField>
    <cacheField name="2024 6+6" numFmtId="165">
      <sharedItems containsSemiMixedTypes="0" containsString="0" containsNumber="1" containsInteger="1" minValue="0" maxValue="20668"/>
    </cacheField>
    <cacheField name="Capex total 6+6" numFmtId="165">
      <sharedItems containsSemiMixedTypes="0" containsString="0" containsNumber="1" minValue="-492533.54000000004" maxValue="13884649.00159164"/>
    </cacheField>
    <cacheField name="Ene 9+3" numFmtId="165">
      <sharedItems containsSemiMixedTypes="0" containsString="0" containsNumber="1" minValue="-2346.4160000000002" maxValue="402497.62699999998"/>
    </cacheField>
    <cacheField name="Feb 9+3" numFmtId="165">
      <sharedItems containsSemiMixedTypes="0" containsString="0" containsNumber="1" minValue="-658.36800000000005" maxValue="820060.15599999996"/>
    </cacheField>
    <cacheField name="Mar 9+3" numFmtId="165">
      <sharedItems containsSemiMixedTypes="0" containsString="0" containsNumber="1" minValue="-672.07" maxValue="1378839.852"/>
    </cacheField>
    <cacheField name="Abr 9+3" numFmtId="165">
      <sharedItems containsSemiMixedTypes="0" containsString="0" containsNumber="1" minValue="-78458.289000000004" maxValue="1326842.567"/>
    </cacheField>
    <cacheField name="May 9+3" numFmtId="165">
      <sharedItems containsSemiMixedTypes="0" containsString="0" containsNumber="1" minValue="-463450.67700000003" maxValue="479634.908"/>
    </cacheField>
    <cacheField name="Jun 9+3" numFmtId="165">
      <sharedItems containsSemiMixedTypes="0" containsString="0" containsNumber="1" minValue="-314527.99200000003" maxValue="675000"/>
    </cacheField>
    <cacheField name="Jul 9+3" numFmtId="165">
      <sharedItems containsSemiMixedTypes="0" containsString="0" containsNumber="1" minValue="0" maxValue="405780.67099999997"/>
    </cacheField>
    <cacheField name="Ago 9+3" numFmtId="165">
      <sharedItems containsSemiMixedTypes="0" containsString="0" containsNumber="1" minValue="-6995.01" maxValue="348613.75900000002"/>
    </cacheField>
    <cacheField name="Sep 9+3" numFmtId="165">
      <sharedItems containsSemiMixedTypes="0" containsString="0" containsNumber="1" minValue="-20550.733" maxValue="946892.20900000003"/>
    </cacheField>
    <cacheField name="Oct 9+3" numFmtId="165">
      <sharedItems containsSemiMixedTypes="0" containsString="0" containsNumber="1" minValue="0" maxValue="825952.51143499999"/>
    </cacheField>
    <cacheField name="Nov 9+3" numFmtId="165">
      <sharedItems containsSemiMixedTypes="0" containsString="0" containsNumber="1" minValue="-360766.34299999999" maxValue="657442.68125000002"/>
    </cacheField>
    <cacheField name="Dic 9+3" numFmtId="165">
      <sharedItems containsSemiMixedTypes="0" containsString="0" containsNumber="1" minValue="0" maxValue="1153642.5080000004"/>
    </cacheField>
    <cacheField name="2019 9+3" numFmtId="165">
      <sharedItems containsSemiMixedTypes="0" containsString="0" containsNumber="1" minValue="-492533.54000000004" maxValue="5445095.4819999998"/>
    </cacheField>
    <cacheField name="2020 9+3" numFmtId="165">
      <sharedItems containsSemiMixedTypes="0" containsString="0" containsNumber="1" minValue="0" maxValue="4317572.1384260003"/>
    </cacheField>
    <cacheField name="2021 9+3" numFmtId="165">
      <sharedItems containsSemiMixedTypes="0" containsString="0" containsNumber="1" minValue="0" maxValue="6785637.0113882031"/>
    </cacheField>
    <cacheField name="2022 9+3" numFmtId="165">
      <sharedItems containsSemiMixedTypes="0" containsString="0" containsNumber="1" minValue="0" maxValue="91650"/>
    </cacheField>
    <cacheField name="2023 9+3" numFmtId="165">
      <sharedItems containsSemiMixedTypes="0" containsString="0" containsNumber="1" minValue="0" maxValue="91650"/>
    </cacheField>
    <cacheField name="2024 9+3" numFmtId="165">
      <sharedItems containsSemiMixedTypes="0" containsString="0" containsNumber="1" containsInteger="1" minValue="0" maxValue="20668"/>
    </cacheField>
    <cacheField name="Capex Total 9+3" numFmtId="165">
      <sharedItems containsSemiMixedTypes="0" containsString="0" containsNumber="1" minValue="-492533.54000000004" maxValue="13884649.00159164"/>
    </cacheField>
    <cacheField name="Ene R" numFmtId="165">
      <sharedItems containsSemiMixedTypes="0" containsString="0" containsNumber="1" minValue="-2346.4160000000002" maxValue="402497.62699999998"/>
    </cacheField>
    <cacheField name="Feb R" numFmtId="165">
      <sharedItems containsSemiMixedTypes="0" containsString="0" containsNumber="1" minValue="-658.36800000000005" maxValue="820060.15599999996"/>
    </cacheField>
    <cacheField name="Mar R" numFmtId="165">
      <sharedItems containsSemiMixedTypes="0" containsString="0" containsNumber="1" minValue="-672.07" maxValue="1378839.852"/>
    </cacheField>
    <cacheField name="Abr R" numFmtId="165">
      <sharedItems containsSemiMixedTypes="0" containsString="0" containsNumber="1" minValue="-78458.289000000004" maxValue="1326842.567"/>
    </cacheField>
    <cacheField name="May R" numFmtId="165">
      <sharedItems containsSemiMixedTypes="0" containsString="0" containsNumber="1" minValue="-463450.67700000003" maxValue="479634.908"/>
    </cacheField>
    <cacheField name="Jun R" numFmtId="165">
      <sharedItems containsSemiMixedTypes="0" containsString="0" containsNumber="1" minValue="-314527.99200000003" maxValue="675000"/>
    </cacheField>
    <cacheField name="Jul R" numFmtId="165">
      <sharedItems containsSemiMixedTypes="0" containsString="0" containsNumber="1" minValue="0" maxValue="405780.67099999997"/>
    </cacheField>
    <cacheField name="Ago R" numFmtId="165">
      <sharedItems containsSemiMixedTypes="0" containsString="0" containsNumber="1" minValue="-6995.01" maxValue="348613.75900000002"/>
    </cacheField>
    <cacheField name="Sep R" numFmtId="165">
      <sharedItems containsSemiMixedTypes="0" containsString="0" containsNumber="1" minValue="-20550.733" maxValue="946892.20900000003"/>
    </cacheField>
    <cacheField name="Oct R" numFmtId="165">
      <sharedItems containsSemiMixedTypes="0" containsString="0" containsNumber="1" minValue="-15070" maxValue="641657.53899999999"/>
    </cacheField>
    <cacheField name="Real Acum" numFmtId="165">
      <sharedItems containsSemiMixedTypes="0" containsString="0" containsNumber="1" minValue="-492533.54000000004" maxValue="4516778.7240000004"/>
    </cacheField>
    <cacheField name="9+3 Faltante" numFmtId="165">
      <sharedItems containsSemiMixedTypes="0" containsString="0" containsNumber="1" minValue="-439508.10000000009" maxValue="1545493.6814646521"/>
    </cacheField>
    <cacheField name="Plan 9+3 Faltante" numFmtId="165">
      <sharedItems containsSemiMixedTypes="0" containsString="0" containsNumber="1" minValue="-360766.34299999999" maxValue="1327728.786264204"/>
    </cacheField>
    <cacheField name="DIF Faltante" numFmtId="165">
      <sharedItems containsSemiMixedTypes="0" containsString="0" containsNumber="1" minValue="-482761.81343500037" maxValue="439508.10000000009"/>
    </cacheField>
    <cacheField name="Nov 11+1" numFmtId="165">
      <sharedItems containsNonDate="0" containsString="0" containsBlank="1" count="1">
        <m/>
      </sharedItems>
    </cacheField>
    <cacheField name="Dic 11+1" numFmtId="165">
      <sharedItems containsNonDate="0" containsString="0" containsBlank="1" count="1">
        <m/>
      </sharedItems>
    </cacheField>
    <cacheField name="2019 11+1" numFmtId="165">
      <sharedItems containsSemiMixedTypes="0" containsString="0" containsNumber="1" minValue="-492533.54000000004" maxValue="4516778.7240000004"/>
    </cacheField>
    <cacheField name="2019 11+1 DP" numFmtId="165">
      <sharedItems containsNonDate="0" containsString="0" containsBlank="1"/>
    </cacheField>
    <cacheField name="DIF" numFmtId="165">
      <sharedItems containsSemiMixedTypes="0" containsString="0" containsNumber="1" minValue="-492533.54000000004" maxValue="4516778.7240000004"/>
    </cacheField>
    <cacheField name="Ene B2" numFmtId="165">
      <sharedItems containsNonDate="0" containsString="0" containsBlank="1"/>
    </cacheField>
    <cacheField name="Feb B2" numFmtId="165">
      <sharedItems containsNonDate="0" containsString="0" containsBlank="1"/>
    </cacheField>
    <cacheField name="Mar B2" numFmtId="165">
      <sharedItems containsNonDate="0" containsString="0" containsBlank="1"/>
    </cacheField>
    <cacheField name="Abr B2" numFmtId="165">
      <sharedItems containsNonDate="0" containsString="0" containsBlank="1"/>
    </cacheField>
    <cacheField name="May B2" numFmtId="165">
      <sharedItems containsNonDate="0" containsString="0" containsBlank="1"/>
    </cacheField>
    <cacheField name="Jun B2" numFmtId="165">
      <sharedItems containsNonDate="0" containsString="0" containsBlank="1"/>
    </cacheField>
    <cacheField name="Jul B2" numFmtId="165">
      <sharedItems containsNonDate="0" containsString="0" containsBlank="1"/>
    </cacheField>
    <cacheField name="Ago B2" numFmtId="165">
      <sharedItems containsNonDate="0" containsString="0" containsBlank="1"/>
    </cacheField>
    <cacheField name="Sep B2" numFmtId="165">
      <sharedItems containsNonDate="0" containsString="0" containsBlank="1"/>
    </cacheField>
    <cacheField name="Oct B2" numFmtId="165">
      <sharedItems containsNonDate="0" containsString="0" containsBlank="1"/>
    </cacheField>
    <cacheField name="Nov B2" numFmtId="165">
      <sharedItems containsNonDate="0" containsString="0" containsBlank="1"/>
    </cacheField>
    <cacheField name="Dic B2" numFmtId="165">
      <sharedItems containsNonDate="0" containsString="0" containsBlank="1"/>
    </cacheField>
    <cacheField name="2020 11+1 DP" numFmtId="165">
      <sharedItems containsSemiMixedTypes="0" containsString="0" containsNumber="1" containsInteger="1" minValue="0" maxValue="0"/>
    </cacheField>
    <cacheField name="2021 11+1 DP" numFmtId="165">
      <sharedItems containsNonDate="0" containsString="0" containsBlank="1" count="1">
        <m/>
      </sharedItems>
    </cacheField>
    <cacheField name="2022 11+1 DP" numFmtId="165">
      <sharedItems containsNonDate="0" containsString="0" containsBlank="1" count="1">
        <m/>
      </sharedItems>
    </cacheField>
    <cacheField name="2023 11+1 DP" numFmtId="165">
      <sharedItems containsNonDate="0" containsString="0" containsBlank="1" count="1">
        <m/>
      </sharedItems>
    </cacheField>
    <cacheField name="2024 11+1 DP" numFmtId="165">
      <sharedItems containsNonDate="0" containsString="0" containsBlank="1" count="1">
        <m/>
      </sharedItems>
    </cacheField>
    <cacheField name="Capex Total 11+1" numFmtId="165">
      <sharedItems containsSemiMixedTypes="0" containsString="0" containsNumber="1" minValue="-492533.54000000004" maxValue="13062014.570999999"/>
    </cacheField>
    <cacheField name="DIF PPTO TOTAL" numFmtId="165">
      <sharedItems containsSemiMixedTypes="0" containsString="0" containsNumber="1" minValue="-9870835.852109734" maxValue="439508.10000000009"/>
    </cacheField>
    <cacheField name="DIF 2019-2024 11+1/9+3" numFmtId="165">
      <sharedItems containsSemiMixedTypes="0" containsString="0" containsNumber="1" minValue="-9870835.852109734" maxValue="439508.10000000009"/>
    </cacheField>
    <cacheField name="DIF 2019+2020 11+1/9+3" numFmtId="165">
      <sharedItems containsSemiMixedTypes="0" containsString="0" containsNumber="1" minValue="-4810436.2821260002" maxValue="439508.10000000009"/>
    </cacheField>
    <cacheField name="DIF 2019 11+1/9+3" numFmtId="165">
      <sharedItems containsSemiMixedTypes="0" containsString="0" containsNumber="1" minValue="-1545493.6814646521" maxValue="439508.10000000009"/>
    </cacheField>
    <cacheField name="DIF 2020 11+1/9+3" numFmtId="165">
      <sharedItems containsSemiMixedTypes="0" containsString="0" containsNumber="1" minValue="-4317572.1384260003" maxValue="0"/>
    </cacheField>
    <cacheField name="2019 9+3 Optimista" numFmtId="165">
      <sharedItems containsSemiMixedTypes="0" containsString="0" containsNumber="1" minValue="-492533.54000000004" maxValue="5444460.995000001"/>
    </cacheField>
    <cacheField name="2019 9+3 Conservador" numFmtId="165">
      <sharedItems containsSemiMixedTypes="0" containsString="0" containsNumber="1" minValue="-492533.54000000004" maxValue="5445095.4819999998"/>
    </cacheField>
    <cacheField name="Dif Opt/11+1" numFmtId="165">
      <sharedItems containsSemiMixedTypes="0" containsString="0" containsNumber="1" minValue="-360766.34299999999" maxValue="1572211.4946850003"/>
    </cacheField>
    <cacheField name="Dif Cons/11+1" numFmtId="165">
      <sharedItems containsSemiMixedTypes="0" containsString="0" containsNumber="1" minValue="-439508.10000000009" maxValue="1545493.6814646521"/>
    </cacheField>
    <cacheField name="% Error" numFmtId="9">
      <sharedItems containsMixedTypes="1" containsNumber="1" minValue="-6025.0982877073538" maxValue="2.630202842322775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Victor Ignacio Gonzalez Soto" refreshedDate="43810.70652453704" createdVersion="6" refreshedVersion="6" minRefreshableVersion="3" recordCount="171">
  <cacheSource type="worksheet">
    <worksheetSource ref="C3:C173" sheet="Detalle"/>
  </cacheSource>
  <cacheFields count="269">
    <cacheField name="SAP" numFmtId="0">
      <sharedItems containsBlank="1"/>
    </cacheField>
    <cacheField name="Proyecto T13" numFmtId="167">
      <sharedItems count="2">
        <s v="Fuera del T13"/>
        <s v="T13"/>
      </sharedItems>
    </cacheField>
    <cacheField name="Nombre del proyecto" numFmtId="0">
      <sharedItems count="172">
        <s v="LTx 1x66 kV Paposo-Armazones- Medioambiente, Concesiones y Servidumbre"/>
        <s v="S/E Cunco"/>
        <s v="Proyecto S/E Deuco - Angol (Secc. Línea Angol - Picoiquen 1x66 kV)"/>
        <s v="SE Lota Nuevo Paño C4"/>
        <s v="S/E Chirre Obras"/>
        <s v="S/E Larqui"/>
        <s v="S/E Tres Esquinas "/>
        <s v="Línea Tres Esquinas - Larqui"/>
        <s v="S/E Chirre MASC"/>
        <s v="S/E Tres Esquinas MASC"/>
        <s v="Línea Tres Esquinas - Larqui (MASC)"/>
        <s v="Compra Elementos de Operación LLVV"/>
        <s v="Transformador Respaldo 220/23 kV Melipulli"/>
        <s v="ENACAR LOTA:_x000a_TrasladoTransformador 5 MVA en S/E Lota (desde S/E Enacar)_x000a_Desmantelamiento S/E Enacar"/>
        <s v="S/E Nahuelbuta Conexión Central La Flor"/>
        <s v="Parque eólico Negrete"/>
        <s v="S/E Los tambores: Obras Sanitarias"/>
        <s v="Obras Complementarias GOTx Norte"/>
        <s v="Implementación de Networking para S/E para alta disponibilidad"/>
        <s v="Cambio Aisladores LAT Kap-O'higgins"/>
        <s v="SE Pto Montt-Melipulli: Instalación Transformador 220/23 SE Puerto Montt"/>
        <s v="SE Paposo: Conexión a barra 220 Kv (Transelec)"/>
        <s v="SE Armazones: Subestación 66/23"/>
        <s v="S/E Pargua 30 MVA 110/23 kV"/>
        <s v="Construcción S/E Melipulli GIS"/>
        <s v="S/E Mantilhue: Obras sanitarias adicionales"/>
        <s v="S/E Pargua"/>
        <s v="S/E Pargua MASC"/>
        <s v="Compra de Elementos LLTT y SSEE"/>
        <s v="Piloto Sincrofasores en Sistema Aysén"/>
        <s v="Cambio de medios de acceso S/E (Cu a FO)"/>
        <s v="S/E Chiloe"/>
        <s v="Línea Chiloé - Gamboa"/>
        <s v="Medioambiente, Concesiones y Servidumbre Línea Chiloé - Gamboa"/>
        <s v="S/E Gamboa"/>
        <s v="Socialización del proyecto LAT Chiloé-Gamboa."/>
        <s v="S/E La Misión (Proyecto La Misión)"/>
        <s v="S/E Remehue (Proyecto La Misión)"/>
        <s v="Línea Remehue-La Misión (Obras)"/>
        <s v="S/E La Misión MASC"/>
        <s v="S/E Remehue MASC"/>
        <s v="Línea Remehue-La Misión (MASC)"/>
        <s v=" Art. 3-30 &quot;Información para SITR y Sistema Monitoreo&quot; (incluye 4-16)"/>
        <s v="Habilitación en Scada Hot Line tag en alimentadores de MT"/>
        <s v="Habilitación en el Scada los Reset de Relés Maestros de SSEE"/>
        <s v="Habilitación de Microondas para redes de Comm"/>
        <s v="Instalación de TTCC en barra de 23 kv de S/E Aihuapi"/>
        <s v=" Art. 3-23.c “Selectividad en transformadores&quot;"/>
        <s v=" Art. 3-23.a.II &quot;Selectividad en LLTT bajo 200 kV&quot;"/>
        <s v=" Art. 3-23.b.III ; “Protecciones en barras de transmisión&quot;"/>
        <s v=" Art. 3-24.II &quot;Configuración de barra 220 kV&quot;"/>
        <s v=" Título 4-4 “Sistema de Monitoreo&quot;"/>
        <s v="Medidores de Alimentadores FRONTEL_GR"/>
        <s v="Medidores de Alimentadores SAESA_GR"/>
        <s v=" Art. 3-23 &quot;Reemplazo de protecciones con registros oscilográficos&quot; varias S/E"/>
        <s v="Disponibilidad de TT/CC y TT/PP para Art. 3-30 y Título 4-4 FRONTEL"/>
        <s v=" Art. 3-23.a.II &quot;Selectividad en LLTT bajo 200 kV&quot; Frontel"/>
        <s v="Disponibilidad de TT/CC y TT/PP"/>
        <s v=" Art. 3-23.b.III ; “Protecciones en barras de transmisión&quot; S/E Negrete"/>
        <s v="Línea 1x100 kV Casualidad - Licán OBRAS"/>
        <s v="Línea Llollelhue-La Unión 66 Kv Servidumbre"/>
        <s v="S/E Nva. Pichirropulli STS: Construcción S/E 90 MVA 220/66 kV"/>
        <s v="S/E Nva. Pichirropulli STS: Línea Nva. Pichirropulli-La Unión 66 kV"/>
        <s v="S/E Nva. Pichirropulli STS: Línea Nva. Pichirropulli-Pichirropulli tramo 66 kV"/>
        <s v="S/E Nva. Pichirropulli STS: Interconexión obras S/E Pichirropulli"/>
        <s v="S/E Nva. Pichirropulli STS: Paño de línea y obras S/E La Unión"/>
        <s v="S/E Nva. Pichirropulli STS: Paño 220 kV conexión a S/E Nva. Pichirropulli Eletrans"/>
        <s v="LT 2x66kV Llanquihue- Puerto Varas Proyecto y Obras"/>
        <s v="LT 2x66kV Llanquihue- Puerto Varas, medioambiente Concesiones y Servidumbre"/>
        <s v=" Art. 3-3.a.I “Conexiones aéreas flexibles con holguras&quot;"/>
        <s v="Normalización Sanitaria en SSEE"/>
        <s v="SISTEMA RADIOCOMUNICACIONES DIGITAL - STS"/>
        <s v="Habilitación Scada de reconexiones y HLT en alimentadores"/>
        <s v="Adquisición de modulos de control para Subestaciones STS 2017"/>
        <s v="Renovación sistema SCADA para  Tx y Gx"/>
        <s v="Implementación de Brigada de lavado Norte"/>
        <s v="S/E Frutillar- Inst. transformador 10MVA"/>
        <s v="SE Río Negro - Construcción subestación 66/23 kV 10 MVA"/>
        <s v="Conexión Secc. SE Dalcahue (Corregido)"/>
        <s v="SE LLanquihue 220/66/23kV"/>
        <s v="Línea Chiloé - Gamboa (Control)"/>
        <s v="SE LLanquihue 220/66/23kV (Control)"/>
        <s v="S/E Río Negro MASC"/>
        <s v="S/E Sangra Obras"/>
        <s v="S/E Sangra Masc"/>
        <s v="Repuestos GIS Tx -Kapatur "/>
        <s v="SE Alto Bonito - Nuevo Paño E3"/>
        <s v="SE Río Bonito - Habilitación Paño E1"/>
        <s v="SE Purranque: Normalización Paño B4"/>
        <s v="SE Puerto Varas: Normalización Paño B4"/>
        <s v="SE El Empalme"/>
        <s v="Normalización SE Colaco"/>
        <s v="Reemplazo Reconectadores SSEE STS"/>
        <s v="Reemplazo Reconectadores SSEE STS ( Puerto Varas)"/>
        <s v="Reemplazo Reconectadores SSEE Frontel"/>
        <s v="Reemplazo TTCC SSEE STS"/>
        <s v="Reemplazo TTCC SSEE Frontel"/>
        <s v="Construcción Paño Acoplador SE Picarte"/>
        <s v="Construcción Paño Acoplador SE Panguipulli"/>
        <s v="Habilitar ATR en SE Pichirropulli"/>
        <s v="Habilitar transformador de respaldo en SE Los Lagos"/>
        <s v="Compra de Equipamiento Gerencia Zonal Norte"/>
        <s v="Compra de Equipamiento Zonal Puerto Montt"/>
        <s v="Habilitar Brigada de LLVV Tx"/>
        <s v="Reemplazo de equipos en contingencias por fallas"/>
        <s v="Compra de Equipos Zonales - Gerencia Zonal SUR"/>
        <s v="Compra de Equipos Localizadores de Fallas en líneas  Zonales - Gerencia Zonal SUR"/>
        <s v="Compra de Camión Hodroelevador de 66kV"/>
        <s v="Compra e Instalación de Sistema de Monitoreo de Medida en Clientes Libres Mayores a 1500 KW SAESA"/>
        <s v="Compra e Instalación de Sistema de Monitoreo de Medida en Clientes Libres Mayores a 1500 KW FRONTEL"/>
        <s v="Compra e Instalación de Sistema de Monitoreo de Medida en Clientes Libres Mayores a 1500 KW LUZ OSORNO"/>
        <s v="Compra e Instalación de Sistema de Monitoreo de Medida en Clientes Libres Menores a 1500 KW SAESA"/>
        <s v="Compra e Instalación de Sistema de Monitoreo de Medida en Clientes Libres Menores a 1500 KW FRONTEL"/>
        <s v="Compra e Instalación de Sistema de Monitoreo de Medida en Clientes Libres Menores a 1500 KW LUZ OSORNO"/>
        <s v="Compra de Equipos Sistema de Monitoreo de Medida para Clientes Libres 2018 SAESA"/>
        <s v="Compra de Equipos Sistema de Monitoreo de Medida para Clientes Libres 2018 FRONTEL"/>
        <s v="Construcción Paño Acoplador SE Osorno"/>
        <s v="Instalación de sistema de Video Vigilancia en SSEE STS"/>
        <s v="Proyecto Instalación Sistema de Video Vigilancia en S/E Kapatur"/>
        <s v="Traslado Torre AT-Construccion P.Chacao"/>
        <s v="S/E Pto. Montt-Melipulli:_x000a_ Cableado 23 kV Interconexión T33 con Barra Puerto Montt 2015"/>
        <s v="PINAR"/>
        <s v="DEGAN"/>
        <s v="S/E Gamboa (Control)"/>
        <s v="S/E Larqui (Control)"/>
        <s v="Construcción S/E Melipulli GIS 2"/>
        <s v="Reemplazo de equipos en contingencias por fallas (Frontel)"/>
        <s v="Compra de Activos"/>
        <s v="Costos Pendientes (S/E Deuco - Angol)"/>
        <s v="S/E Larqui MASC"/>
        <s v="Normalización salida 2x220 kV Melipulli - Plaza de Peajes"/>
        <s v="Instalación de sistema de Video Vigilancia en SSEE FRONTEL"/>
        <s v="Plaza Peaje-Cruce Paredes"/>
        <s v="Costos Pendientes (S/E Cunco)"/>
        <s v="Medioambiente, Concesiones y Servidumbre Línea 1x100 kV Casualidad - Licán OBRAS"/>
        <s v="Servicio Línea 1x100 kV Casualidad - Licán OBRAS"/>
        <s v="Costos Pendientes (SE Armazones: Subestación 66/23)"/>
        <s v="Reemplazar desconectadores en barra 66kV SE Licanco"/>
        <s v="Compra equipamiento II"/>
        <s v="Mantenimiento Mayor, habilitación avanzada de TR en SE Ancud"/>
        <s v="Mantenimiento Mayor, habilitación avanzada de TR en SE Nueva Imperial"/>
        <s v="Mantenimiento Mayor, habilitación avanzada de TR en SE Cabrero"/>
        <s v="Reemplazo de tierras de estructuras en Lineas de AT"/>
        <s v="REEMPLAZO DE DESCONECTADORES MT"/>
        <s v="REEMPLAZO DE DESCONECTADORES AT"/>
        <s v="Cargadores y banco de baterias para respaldo"/>
        <s v="Reemplazo interruptores bancos de condensadores"/>
        <s v="Instalar desconectadores en AT por operación y normalización "/>
        <s v="Normalización montaje TF SE Loncoche"/>
        <s v="IMPLEMENTAR MOTOR DE ACCIONAMIENTO DESCONECTADORES AT"/>
        <s v="Habilitar detectores de humo en salas de mando de SSEE."/>
        <s v="Habilitación aire acondicionado en sala de mando"/>
        <s v="Equipo Omicron Medidor de razón de transformación - Tangente Delta - TC Analycer"/>
        <s v="Estanque de almacenamiento agua DEMI Lavado STN San Andrés 10 m3"/>
        <s v="Equipamiento menores STN - sala CONTINGENCIA STN"/>
        <s v="Sistema de radio comunicaciones SATT"/>
        <s v="Sistema de radio comunicaciones KAPATUR"/>
        <s v="Normalización Sistema Telefonico del CCT"/>
        <s v="Instalación de sistema de Video Vigilancia en SE San Andres"/>
        <s v="Instalación de sistema de Video Vigilancia en SE San Fabian"/>
        <s v="Normalización sistema de Video Vigilancia en SE ExistentesSTS"/>
        <s v="Normalización sistema de Video Vigilancia en SE ExistentesFRONTEL"/>
        <s v="Ciber Seguridad en SE Existentes STS 2021 Terceros"/>
        <s v="Ciber Seguridad en SE Existentes SAGESA "/>
        <s v="Gestión de activos transformadores de poder"/>
        <s v="Ciber Seguridad en SE Existentes STS "/>
        <s v="Ciber Seguridad en SE Existentes FRONTEL"/>
        <s v="Integración de centrales al Sistema SCADA de Transmisión y Generación"/>
        <s v="Conexión Secc. SE Dalcahue"/>
        <s v="S/E Osorno; Habilitación Paño 23kV E9 por CNT. "/>
        <s v="S/E Negrete"/>
        <s v="S/E Osorno; Habilitación Paño 23kV ET4 por CNT. " u="1"/>
      </sharedItems>
    </cacheField>
    <cacheField name="Responsable" numFmtId="0">
      <sharedItems count="4">
        <s v="Subgerencia de Proyectos Tx "/>
        <s v="Gerencia Zona Sur"/>
        <s v="Gerencia Zona Norte"/>
        <s v="Area SCADA"/>
      </sharedItems>
    </cacheField>
    <cacheField name="Proyecto estructural" numFmtId="0">
      <sharedItems count="31">
        <s v="ESO"/>
        <s v="SE CUNCO"/>
        <s v="SE DEUCO"/>
        <s v="SE Lota Nuevo Paño C4"/>
        <s v="SE CHIRRE"/>
        <s v="LARQUI-TRES ESQUINAS"/>
        <s v="SIN ASIGNAR"/>
        <s v="SE PUERTO MONTT"/>
        <s v="ENACAR LOTA:_x000a_TrasladoTransformador 5 MVA en S/E Lota (desde S/E Enacar)_x000a_Desmantelamiento S/E Enacar"/>
        <s v="La Flor"/>
        <s v="Parque eólico Negrete"/>
        <s v="Los tambores OOSS"/>
        <s v="SE PARGUA"/>
        <s v="MELIPULLI GIS"/>
        <s v="Mantilhue OOSS"/>
        <s v="CHILOÉ-GAMBOA"/>
        <s v="REMEHUE- LA MISION"/>
        <s v="CASUALIDAD LICAN"/>
        <s v="Ltx LLOLLELHUE-LA UNIÓN"/>
        <s v="LLOLLELHUE-AMPL. PICHIRROPULLI"/>
        <s v="SE FRUTILLAR"/>
        <s v="SE RIO NEGRO"/>
        <s v="SE DALCAHUE"/>
        <s v="SE LLANQUIHUE"/>
        <s v="SE SANGRA"/>
        <s v="NORMALIZACION PURRANQUE"/>
        <s v="NORMALIZACION PTO VARAS"/>
        <s v="SE EL EMPALME"/>
        <s v="NORMALIZACIÓN COLACO"/>
        <s v="Traslado Torre AT-Construccion P.Chacao"/>
        <s v="S/E NEGRETE"/>
      </sharedItems>
    </cacheField>
    <cacheField name="Director de Proyecto" numFmtId="0">
      <sharedItems count="24">
        <s v="MASC"/>
        <s v="Alex Llaitul"/>
        <s v="Yamir Flores"/>
        <s v="Raul Ramirez"/>
        <s v="Cristian Suarez"/>
        <s v="Cristian Vivanco"/>
        <s v="Manuel Barrientos"/>
        <s v="Patricio Saglie "/>
        <s v="Edgar Santos"/>
        <s v="Marcelo Torres"/>
        <s v="Eduardo Baeza"/>
        <s v="Jorge Cea"/>
        <s v="Juan Bravo"/>
        <s v="Jorge Inostroza"/>
        <s v="Juan Teuber"/>
        <s v="Brigida del Valle"/>
        <s v="Oscar Gallardo"/>
        <s v="Mauricio Ibañez"/>
        <s v="Giovanni Guzman"/>
        <s v="Michael Monsalve"/>
        <s v="Alberto Jaramillo"/>
        <s v="José Gastón Muñoz"/>
        <s v="Enrique Vicente"/>
        <s v="SIN ASIGNAR"/>
      </sharedItems>
    </cacheField>
    <cacheField name="real_2019_1" numFmtId="168">
      <sharedItems containsSemiMixedTypes="0" containsString="0" containsNumber="1" minValue="-2346.4160000000002" maxValue="402497.62699999998"/>
    </cacheField>
    <cacheField name="real_2019_2" numFmtId="168">
      <sharedItems containsSemiMixedTypes="0" containsString="0" containsNumber="1" minValue="-658.36800000000005" maxValue="820060.15599999996"/>
    </cacheField>
    <cacheField name="real_2019_3" numFmtId="168">
      <sharedItems containsSemiMixedTypes="0" containsString="0" containsNumber="1" minValue="-672.07" maxValue="1378839.852"/>
    </cacheField>
    <cacheField name="real_2019_4" numFmtId="168">
      <sharedItems containsSemiMixedTypes="0" containsString="0" containsNumber="1" minValue="-78458.289000000004" maxValue="1326842.567"/>
    </cacheField>
    <cacheField name="real_2019_5" numFmtId="168">
      <sharedItems containsSemiMixedTypes="0" containsString="0" containsNumber="1" minValue="-463450.67700000003" maxValue="479634.908"/>
    </cacheField>
    <cacheField name="real_2019_6" numFmtId="0">
      <sharedItems containsSemiMixedTypes="0" containsString="0" containsNumber="1" minValue="-314527.99200000003" maxValue="675000"/>
    </cacheField>
    <cacheField name="real_2019_7" numFmtId="168">
      <sharedItems containsSemiMixedTypes="0" containsString="0" containsNumber="1" minValue="0" maxValue="405780.67099999997"/>
    </cacheField>
    <cacheField name="real_2019_8" numFmtId="168">
      <sharedItems containsSemiMixedTypes="0" containsString="0" containsNumber="1" minValue="-6995.01" maxValue="348613.75900000002"/>
    </cacheField>
    <cacheField name="real_2019_9" numFmtId="168">
      <sharedItems containsSemiMixedTypes="0" containsString="0" containsNumber="1" minValue="-20550.733" maxValue="946892.20900000003"/>
    </cacheField>
    <cacheField name="real_2019_10" numFmtId="168">
      <sharedItems containsSemiMixedTypes="0" containsString="0" containsNumber="1" minValue="-15070" maxValue="641657.53899999999"/>
    </cacheField>
    <cacheField name="real_2019_11" numFmtId="168">
      <sharedItems containsSemiMixedTypes="0" containsString="0" containsNumber="1" minValue="0" maxValue="669440.86199999996"/>
    </cacheField>
    <cacheField name="real_2019_12" numFmtId="168">
      <sharedItems containsSemiMixedTypes="0" containsString="0" containsNumber="1" minValue="-7322.64" maxValue="157878.372"/>
    </cacheField>
    <cacheField name="Real 2019 M$" numFmtId="168">
      <sharedItems containsSemiMixedTypes="0" containsString="0" containsNumber="1" minValue="-492533.54000000004" maxValue="5001833.8440000005"/>
    </cacheField>
    <cacheField name="real_%_2019_1" numFmtId="9">
      <sharedItems containsSemiMixedTypes="0" containsString="0" containsNumber="1" minValue="0" maxValue="0.3"/>
    </cacheField>
    <cacheField name="real_%_2019_2" numFmtId="9">
      <sharedItems containsSemiMixedTypes="0" containsString="0" containsNumber="1" minValue="0" maxValue="0.33"/>
    </cacheField>
    <cacheField name="real_%_2019_3" numFmtId="9">
      <sharedItems containsSemiMixedTypes="0" containsString="0" containsNumber="1" minValue="0" maxValue="0.87"/>
    </cacheField>
    <cacheField name="real_%_2019_4" numFmtId="9">
      <sharedItems containsSemiMixedTypes="0" containsString="0" containsNumber="1" minValue="0" maxValue="0.61"/>
    </cacheField>
    <cacheField name="real_%_2019_5" numFmtId="9">
      <sharedItems containsSemiMixedTypes="0" containsString="0" containsNumber="1" minValue="0" maxValue="0.56999999999999995"/>
    </cacheField>
    <cacheField name="real_%_2019_6" numFmtId="9">
      <sharedItems containsSemiMixedTypes="0" containsString="0" containsNumber="1" minValue="0" maxValue="0.55500000000000005"/>
    </cacheField>
    <cacheField name="real_%_2019_7" numFmtId="9">
      <sharedItems containsSemiMixedTypes="0" containsString="0" containsNumber="1" minValue="0" maxValue="0.26"/>
    </cacheField>
    <cacheField name="real_%_2019_8" numFmtId="9">
      <sharedItems containsSemiMixedTypes="0" containsString="0" containsNumber="1" minValue="0" maxValue="0.37"/>
    </cacheField>
    <cacheField name="real_%_2019_9" numFmtId="9">
      <sharedItems containsSemiMixedTypes="0" containsString="0" containsNumber="1" minValue="0" maxValue="0.91"/>
    </cacheField>
    <cacheField name="real_%_2019_10" numFmtId="9">
      <sharedItems containsSemiMixedTypes="0" containsString="0" containsNumber="1" minValue="0" maxValue="0.29999999999999993"/>
    </cacheField>
    <cacheField name="real_%_2019_11" numFmtId="9">
      <sharedItems containsSemiMixedTypes="0" containsString="0" containsNumber="1" minValue="0" maxValue="0.54"/>
    </cacheField>
    <cacheField name="real_%_2019_12" numFmtId="9">
      <sharedItems containsSemiMixedTypes="0" containsString="0" containsNumber="1" containsInteger="1" minValue="0" maxValue="0"/>
    </cacheField>
    <cacheField name="real_%_acumulado_2019_1" numFmtId="9">
      <sharedItems containsSemiMixedTypes="0" containsString="0" containsNumber="1" minValue="0" maxValue="0.99"/>
    </cacheField>
    <cacheField name="real_%_acumulado_2019_2" numFmtId="9">
      <sharedItems containsSemiMixedTypes="0" containsString="0" containsNumber="1" minValue="0" maxValue="0.99"/>
    </cacheField>
    <cacheField name="real_%_acumulado_2019_3" numFmtId="9">
      <sharedItems containsSemiMixedTypes="0" containsString="0" containsNumber="1" minValue="0" maxValue="0.9900000000000001"/>
    </cacheField>
    <cacheField name="real_%_acumulado_2019_4" numFmtId="9">
      <sharedItems containsSemiMixedTypes="0" containsString="0" containsNumber="1" minValue="0" maxValue="1"/>
    </cacheField>
    <cacheField name="real_%_acumulado_2019_5" numFmtId="9">
      <sharedItems containsSemiMixedTypes="0" containsString="0" containsNumber="1" minValue="0" maxValue="1"/>
    </cacheField>
    <cacheField name="real_%_acumulado_2019_6" numFmtId="9">
      <sharedItems containsSemiMixedTypes="0" containsString="0" containsNumber="1" minValue="0" maxValue="1"/>
    </cacheField>
    <cacheField name="real_%_acumulado_2019_7" numFmtId="9">
      <sharedItems containsSemiMixedTypes="0" containsString="0" containsNumber="1" minValue="0" maxValue="1"/>
    </cacheField>
    <cacheField name="real_%_acumulado_2019_8" numFmtId="9">
      <sharedItems containsSemiMixedTypes="0" containsString="0" containsNumber="1" minValue="0" maxValue="1"/>
    </cacheField>
    <cacheField name="real_%_acumulado_2019_9" numFmtId="9">
      <sharedItems containsSemiMixedTypes="0" containsString="0" containsNumber="1" minValue="0" maxValue="1"/>
    </cacheField>
    <cacheField name="real_%_acumulado_2019_10" numFmtId="9">
      <sharedItems containsSemiMixedTypes="0" containsString="0" containsNumber="1" minValue="0" maxValue="1"/>
    </cacheField>
    <cacheField name="real_%_acumulado_2019_11" numFmtId="9">
      <sharedItems containsSemiMixedTypes="0" containsString="0" containsNumber="1" minValue="0" maxValue="1.4600000000000002"/>
    </cacheField>
    <cacheField name="real_%_acumulado_2019_12" numFmtId="9">
      <sharedItems containsSemiMixedTypes="0" containsString="0" containsNumber="1" minValue="0" maxValue="1.4600000000000002"/>
    </cacheField>
    <cacheField name="plan_%_acumulado_2019_1" numFmtId="9">
      <sharedItems containsSemiMixedTypes="0" containsString="0" containsNumber="1" minValue="0" maxValue="1"/>
    </cacheField>
    <cacheField name="plan_%_acumulado_2019_2" numFmtId="9">
      <sharedItems containsSemiMixedTypes="0" containsString="0" containsNumber="1" minValue="0" maxValue="1"/>
    </cacheField>
    <cacheField name="plan_%_acumulado_2019_3" numFmtId="9">
      <sharedItems containsSemiMixedTypes="0" containsString="0" containsNumber="1" minValue="0" maxValue="1"/>
    </cacheField>
    <cacheField name="plan_%_acumulado_2019_4" numFmtId="9">
      <sharedItems containsSemiMixedTypes="0" containsString="0" containsNumber="1" minValue="0" maxValue="1"/>
    </cacheField>
    <cacheField name="plan_%_acumulado_2019_5" numFmtId="9">
      <sharedItems containsSemiMixedTypes="0" containsString="0" containsNumber="1" minValue="0" maxValue="1"/>
    </cacheField>
    <cacheField name="plan_%_acumulado_2019_6" numFmtId="9">
      <sharedItems containsSemiMixedTypes="0" containsString="0" containsNumber="1" minValue="0" maxValue="1"/>
    </cacheField>
    <cacheField name="plan_%_acumulado_2019_7" numFmtId="9">
      <sharedItems containsSemiMixedTypes="0" containsString="0" containsNumber="1" minValue="0" maxValue="1"/>
    </cacheField>
    <cacheField name="plan_%_acumulado_2019_8" numFmtId="9">
      <sharedItems containsSemiMixedTypes="0" containsString="0" containsNumber="1" minValue="0" maxValue="1"/>
    </cacheField>
    <cacheField name="plan_%_acumulado_2019_9" numFmtId="9">
      <sharedItems containsSemiMixedTypes="0" containsString="0" containsNumber="1" minValue="0" maxValue="1"/>
    </cacheField>
    <cacheField name="plan_%_acumulado_2019_10" numFmtId="9">
      <sharedItems containsSemiMixedTypes="0" containsString="0" containsNumber="1" minValue="0" maxValue="1"/>
    </cacheField>
    <cacheField name="plan_%_acumulado_2019_11" numFmtId="9">
      <sharedItems containsSemiMixedTypes="0" containsString="0" containsNumber="1" minValue="0" maxValue="1"/>
    </cacheField>
    <cacheField name="plan_%_acumulado_2019_12" numFmtId="9">
      <sharedItems containsSemiMixedTypes="0" containsString="0" containsNumber="1" minValue="0" maxValue="1.0000048292749286"/>
    </cacheField>
    <cacheField name="Real Físico Acum Budget" numFmtId="9">
      <sharedItems containsSemiMixedTypes="0" containsString="0" containsNumber="1" minValue="0" maxValue="1.4600000000000002"/>
    </cacheField>
    <cacheField name="real_%_acumulado_2018" numFmtId="9">
      <sharedItems containsSemiMixedTypes="0" containsString="0" containsNumber="1" minValue="0" maxValue="0.99"/>
    </cacheField>
    <cacheField name="real_acumulado_2018" numFmtId="0">
      <sharedItems containsString="0" containsBlank="1" containsNumber="1" minValue="0" maxValue="8545235.8469999991"/>
    </cacheField>
    <cacheField name="plan_2019_1" numFmtId="168">
      <sharedItems containsString="0" containsBlank="1" containsNumber="1" minValue="0" maxValue="337878.23735466029"/>
    </cacheField>
    <cacheField name="plan_2019_2" numFmtId="168">
      <sharedItems containsString="0" containsBlank="1" containsNumber="1" minValue="0" maxValue="619262.85984219017"/>
    </cacheField>
    <cacheField name="plan_2019_3" numFmtId="168">
      <sharedItems containsString="0" containsBlank="1" containsNumber="1" minValue="0" maxValue="691715.95580156904"/>
    </cacheField>
    <cacheField name="plan_2019_4" numFmtId="168">
      <sharedItems containsString="0" containsBlank="1" containsNumber="1" minValue="0" maxValue="965968.6851339665"/>
    </cacheField>
    <cacheField name="plan_2019_5" numFmtId="168">
      <sharedItems containsSemiMixedTypes="0" containsString="0" containsNumber="1" minValue="-361770.277" maxValue="642037.0334728763"/>
    </cacheField>
    <cacheField name="plan_2019_6" numFmtId="168">
      <sharedItems containsString="0" containsBlank="1" containsNumber="1" minValue="0" maxValue="2279188.1746678376"/>
    </cacheField>
    <cacheField name="plan_2019_7" numFmtId="0">
      <sharedItems containsSemiMixedTypes="0" containsString="0" containsNumber="1" minValue="0" maxValue="582660.35804610502"/>
    </cacheField>
    <cacheField name="plan_2019_8" numFmtId="168">
      <sharedItems containsString="0" containsBlank="1" containsNumber="1" minValue="0" maxValue="653598.65197904198"/>
    </cacheField>
    <cacheField name="plan_2019_9" numFmtId="168">
      <sharedItems containsString="0" containsBlank="1" containsNumber="1" minValue="0" maxValue="390933.99285937403"/>
    </cacheField>
    <cacheField name="plan_2019_10" numFmtId="168">
      <sharedItems containsString="0" containsBlank="1" containsNumber="1" minValue="0" maxValue="328735.72040303971"/>
    </cacheField>
    <cacheField name="plan_2019_11" numFmtId="168">
      <sharedItems containsString="0" containsBlank="1" containsNumber="1" minValue="0" maxValue="569513.71196891146"/>
    </cacheField>
    <cacheField name="plan_2019_12" numFmtId="168">
      <sharedItems containsString="0" containsBlank="1" containsNumber="1" minValue="-478506.41264370905" maxValue="1216440.6662239721"/>
    </cacheField>
    <cacheField name="total_budget_2019" numFmtId="165">
      <sharedItems containsSemiMixedTypes="0" containsString="0" containsNumber="1" minValue="-361770.277" maxValue="5945095.0315012159"/>
    </cacheField>
    <cacheField name="plan_%_2019_1" numFmtId="9">
      <sharedItems containsSemiMixedTypes="0" containsString="0" containsNumber="1" minValue="0" maxValue="0.18200182001820017"/>
    </cacheField>
    <cacheField name="plan_%_2019_2" numFmtId="9">
      <sharedItems containsSemiMixedTypes="0" containsString="0" containsNumber="1" minValue="0" maxValue="0.43"/>
    </cacheField>
    <cacheField name="plan_%_2019_3" numFmtId="9">
      <sharedItems containsSemiMixedTypes="0" containsString="0" containsNumber="1" minValue="0" maxValue="0.4489571534210271"/>
    </cacheField>
    <cacheField name="plan_%_2019_4" numFmtId="9">
      <sharedItems containsSemiMixedTypes="0" containsString="0" containsNumber="1" minValue="0" maxValue="0.4489571534210271"/>
    </cacheField>
    <cacheField name="plan_%_2019_5" numFmtId="9">
      <sharedItems containsSemiMixedTypes="0" containsString="0" containsNumber="1" minValue="0" maxValue="0.32106069073432436"/>
    </cacheField>
    <cacheField name="plan_%_2019_6" numFmtId="9">
      <sharedItems containsSemiMixedTypes="0" containsString="0" containsNumber="1" minValue="0" maxValue="0.19900000000000001"/>
    </cacheField>
    <cacheField name="plan_%_2019_7" numFmtId="9">
      <sharedItems containsSemiMixedTypes="0" containsString="0" containsNumber="1" minValue="0" maxValue="0.25764064322358066"/>
    </cacheField>
    <cacheField name="plan_%_2019_8" numFmtId="9">
      <sharedItems containsSemiMixedTypes="0" containsString="0" containsNumber="1" minValue="0" maxValue="0.41564561734213007"/>
    </cacheField>
    <cacheField name="plan_%_2019_9" numFmtId="9">
      <sharedItems containsSemiMixedTypes="0" containsString="0" containsNumber="1" minValue="0" maxValue="0.20112541638318301"/>
    </cacheField>
    <cacheField name="plan_%_2019_10" numFmtId="9">
      <sharedItems containsSemiMixedTypes="0" containsString="0" containsNumber="1" minValue="0" maxValue="0.48553852902762684"/>
    </cacheField>
    <cacheField name="plan_%_2019_11" numFmtId="9">
      <sharedItems containsSemiMixedTypes="0" containsString="0" containsNumber="1" minValue="0" maxValue="0.56999999999999995"/>
    </cacheField>
    <cacheField name="plan_%_2019_12" numFmtId="9">
      <sharedItems containsSemiMixedTypes="0" containsString="0" containsNumber="1" minValue="0" maxValue="0.46"/>
    </cacheField>
    <cacheField name="Plan Fisico 2019 Acum Budget " numFmtId="9">
      <sharedItems containsSemiMixedTypes="0" containsString="0" containsNumber="1" minValue="0" maxValue="1.0000048292749286"/>
    </cacheField>
    <cacheField name="plan_2020_1" numFmtId="168">
      <sharedItems containsSemiMixedTypes="0" containsString="0" containsNumber="1" minValue="0" maxValue="1087600"/>
    </cacheField>
    <cacheField name="plan_2020_2" numFmtId="168">
      <sharedItems containsSemiMixedTypes="0" containsString="0" containsNumber="1" minValue="0" maxValue="800627.20699999994"/>
    </cacheField>
    <cacheField name="plan_2020_3" numFmtId="168">
      <sharedItems containsSemiMixedTypes="0" containsString="0" containsNumber="1" minValue="0" maxValue="1293613.3330000001"/>
    </cacheField>
    <cacheField name="plan_2020_4" numFmtId="168">
      <sharedItems containsSemiMixedTypes="0" containsString="0" containsNumber="1" minValue="0" maxValue="1723610.96437998"/>
    </cacheField>
    <cacheField name="plan_2020_5" numFmtId="168">
      <sharedItems containsSemiMixedTypes="0" containsString="0" containsNumber="1" minValue="0" maxValue="334336.9936951251"/>
    </cacheField>
    <cacheField name="plan_2020_6" numFmtId="168">
      <sharedItems containsSemiMixedTypes="0" containsString="0" containsNumber="1" minValue="0" maxValue="2232032.0383333336"/>
    </cacheField>
    <cacheField name="plan_2020_7" numFmtId="168">
      <sharedItems containsSemiMixedTypes="0" containsString="0" containsNumber="1" minValue="0" maxValue="868900"/>
    </cacheField>
    <cacheField name="plan_2020_8" numFmtId="168">
      <sharedItems containsSemiMixedTypes="0" containsString="0" containsNumber="1" minValue="0" maxValue="1663421.0383333333"/>
    </cacheField>
    <cacheField name="plan_2020_9" numFmtId="168">
      <sharedItems containsSemiMixedTypes="0" containsString="0" containsNumber="1" minValue="0" maxValue="869900"/>
    </cacheField>
    <cacheField name="plan_2020_10" numFmtId="168">
      <sharedItems containsSemiMixedTypes="0" containsString="0" containsNumber="1" minValue="0" maxValue="1724997.0383333333"/>
    </cacheField>
    <cacheField name="plan_2020_11" numFmtId="168">
      <sharedItems containsSemiMixedTypes="0" containsString="0" containsNumber="1" minValue="0" maxValue="893532.12550226005"/>
    </cacheField>
    <cacheField name="plan_2020_12" numFmtId="168">
      <sharedItems containsSemiMixedTypes="0" containsString="0" containsNumber="1" minValue="0" maxValue="923170"/>
    </cacheField>
    <cacheField name="capex_2020" numFmtId="168">
      <sharedItems containsSemiMixedTypes="0" containsString="0" containsNumber="1" minValue="0" maxValue="7359881.3833333328"/>
    </cacheField>
    <cacheField name="capex_2021" numFmtId="168">
      <sharedItems containsString="0" containsBlank="1" containsNumber="1" minValue="0" maxValue="3114220"/>
    </cacheField>
    <cacheField name="capex_2022" numFmtId="168">
      <sharedItems containsString="0" containsBlank="1" containsNumber="1" minValue="0" maxValue="56493.743999999999"/>
    </cacheField>
    <cacheField name="capex_2023" numFmtId="168">
      <sharedItems containsString="0" containsBlank="1" containsNumber="1" minValue="0" maxValue="21531.599999999999"/>
    </cacheField>
    <cacheField name="capex_2024" numFmtId="168">
      <sharedItems containsString="0" containsBlank="1" containsNumber="1" containsInteger="1" minValue="0" maxValue="0"/>
    </cacheField>
    <cacheField name="total_budget" numFmtId="168">
      <sharedItems containsSemiMixedTypes="0" containsString="0" containsNumber="1" minValue="0" maxValue="13819922.195880819"/>
    </cacheField>
    <cacheField name="plan_2019_3+9_1" numFmtId="168">
      <sharedItems containsString="0" containsBlank="1" containsNumber="1" minValue="0" maxValue="337878.23735466029"/>
    </cacheField>
    <cacheField name="plan_2019_3+9_2" numFmtId="168">
      <sharedItems containsString="0" containsBlank="1" containsNumber="1" minValue="0" maxValue="619262.85984219017"/>
    </cacheField>
    <cacheField name="plan_2019_3+9_3" numFmtId="168">
      <sharedItems containsString="0" containsBlank="1" containsNumber="1" minValue="0" maxValue="691715.95580156904"/>
    </cacheField>
    <cacheField name="plan_2019_3+9_4" numFmtId="168">
      <sharedItems containsString="0" containsBlank="1" containsNumber="1" minValue="0" maxValue="965968.6851339665"/>
    </cacheField>
    <cacheField name="plan_2019_3+9_5" numFmtId="168">
      <sharedItems containsSemiMixedTypes="0" containsString="0" containsNumber="1" minValue="-361770.277" maxValue="642037.0334728763"/>
    </cacheField>
    <cacheField name="plan_2019_3+9_6" numFmtId="168">
      <sharedItems containsString="0" containsBlank="1" containsNumber="1" minValue="0" maxValue="2279188.1746678376"/>
    </cacheField>
    <cacheField name="plan_2019_3+9_7" numFmtId="168">
      <sharedItems containsSemiMixedTypes="0" containsString="0" containsNumber="1" minValue="0" maxValue="582660.35804610502"/>
    </cacheField>
    <cacheField name="plan_2019_3+9_8" numFmtId="168">
      <sharedItems containsString="0" containsBlank="1" containsNumber="1" minValue="0" maxValue="653598.65197904198"/>
    </cacheField>
    <cacheField name="plan_2019_3+9_9" numFmtId="168">
      <sharedItems containsString="0" containsBlank="1" containsNumber="1" minValue="0" maxValue="390933.99285937403"/>
    </cacheField>
    <cacheField name="plan_2019_3+9_10" numFmtId="168">
      <sharedItems containsString="0" containsBlank="1" containsNumber="1" minValue="0" maxValue="328735.72040303971"/>
    </cacheField>
    <cacheField name="plan_2019_3+9_11" numFmtId="168">
      <sharedItems containsString="0" containsBlank="1" containsNumber="1" minValue="0" maxValue="569513.71196891146"/>
    </cacheField>
    <cacheField name="plan_2019_3+9_12" numFmtId="168">
      <sharedItems containsString="0" containsBlank="1" containsNumber="1" minValue="-478506.41264370905" maxValue="1216440.6662239721"/>
    </cacheField>
    <cacheField name="Total 2019 3+9 M$" numFmtId="168">
      <sharedItems containsSemiMixedTypes="0" containsString="0" containsNumber="1" minValue="-361770.277" maxValue="5945095.0315012159"/>
    </cacheField>
    <cacheField name="plan_2020_3+9_1" numFmtId="168">
      <sharedItems containsSemiMixedTypes="0" containsString="0" containsNumber="1" minValue="0" maxValue="1087600"/>
    </cacheField>
    <cacheField name="plan_2020_3+9_2" numFmtId="168">
      <sharedItems containsSemiMixedTypes="0" containsString="0" containsNumber="1" minValue="0" maxValue="800627.20699999994"/>
    </cacheField>
    <cacheField name="plan_2020_3+9_3" numFmtId="168">
      <sharedItems containsSemiMixedTypes="0" containsString="0" containsNumber="1" minValue="0" maxValue="1293613.3330000001"/>
    </cacheField>
    <cacheField name="plan_2020_3+9_4" numFmtId="168">
      <sharedItems containsSemiMixedTypes="0" containsString="0" containsNumber="1" minValue="0" maxValue="1723610.96437998"/>
    </cacheField>
    <cacheField name="plan_2020_3+9_5" numFmtId="168">
      <sharedItems containsSemiMixedTypes="0" containsString="0" containsNumber="1" minValue="0" maxValue="334336.9936951251"/>
    </cacheField>
    <cacheField name="plan_2020_3+9_6" numFmtId="168">
      <sharedItems containsSemiMixedTypes="0" containsString="0" containsNumber="1" minValue="0" maxValue="2232032.0383333336"/>
    </cacheField>
    <cacheField name="plan_2020_3+9_7" numFmtId="168">
      <sharedItems containsSemiMixedTypes="0" containsString="0" containsNumber="1" minValue="0" maxValue="868900"/>
    </cacheField>
    <cacheField name="plan_2020_3+9_8" numFmtId="168">
      <sharedItems containsSemiMixedTypes="0" containsString="0" containsNumber="1" minValue="0" maxValue="1663421.0383333333"/>
    </cacheField>
    <cacheField name="plan_2020_3+9_9" numFmtId="168">
      <sharedItems containsSemiMixedTypes="0" containsString="0" containsNumber="1" minValue="0" maxValue="869900"/>
    </cacheField>
    <cacheField name="plan_2020_3+9_10" numFmtId="168">
      <sharedItems containsSemiMixedTypes="0" containsString="0" containsNumber="1" minValue="0" maxValue="1724997.0383333333"/>
    </cacheField>
    <cacheField name="plan_2020_3+9_11" numFmtId="168">
      <sharedItems containsSemiMixedTypes="0" containsString="0" containsNumber="1" minValue="0" maxValue="893532.12550226005"/>
    </cacheField>
    <cacheField name="plan_2020_3+9_12" numFmtId="168">
      <sharedItems containsSemiMixedTypes="0" containsString="0" containsNumber="1" minValue="0" maxValue="923170"/>
    </cacheField>
    <cacheField name="capex_2020_3+9" numFmtId="168">
      <sharedItems containsSemiMixedTypes="0" containsString="0" containsNumber="1" minValue="0" maxValue="7359881.3833333328"/>
    </cacheField>
    <cacheField name="capex_2021_3+9" numFmtId="168">
      <sharedItems containsString="0" containsBlank="1" containsNumber="1" minValue="0" maxValue="3114220"/>
    </cacheField>
    <cacheField name="capex_2022_3+9" numFmtId="168">
      <sharedItems containsString="0" containsBlank="1" containsNumber="1" minValue="0" maxValue="56493.743999999999"/>
    </cacheField>
    <cacheField name="capex_2023_3+9" numFmtId="168">
      <sharedItems containsString="0" containsBlank="1" containsNumber="1" minValue="0" maxValue="21531.599999999999"/>
    </cacheField>
    <cacheField name="capex_2024_3+9" numFmtId="168">
      <sharedItems containsString="0" containsBlank="1" containsNumber="1" containsInteger="1" minValue="0" maxValue="0"/>
    </cacheField>
    <cacheField name="total_budget_plan_3+9" numFmtId="168">
      <sharedItems containsSemiMixedTypes="0" containsString="0" containsNumber="1" minValue="0" maxValue="13819922.195880819"/>
    </cacheField>
    <cacheField name="plan_2019_6+6_1" numFmtId="165">
      <sharedItems containsSemiMixedTypes="0" containsString="0" containsNumber="1" minValue="-2346.4160000000002" maxValue="402497.62699999998"/>
    </cacheField>
    <cacheField name="plan_2019_6+6_2" numFmtId="165">
      <sharedItems containsSemiMixedTypes="0" containsString="0" containsNumber="1" minValue="-658.36800000000005" maxValue="820060.15599999996"/>
    </cacheField>
    <cacheField name="plan_2019_6+6_3" numFmtId="165">
      <sharedItems containsSemiMixedTypes="0" containsString="0" containsNumber="1" minValue="-672.07" maxValue="1378839.852"/>
    </cacheField>
    <cacheField name="plan_2019_6+6_4" numFmtId="165">
      <sharedItems containsSemiMixedTypes="0" containsString="0" containsNumber="1" minValue="-78458.289000000004" maxValue="1326842.567"/>
    </cacheField>
    <cacheField name="plan_2019_6+6_5" numFmtId="165">
      <sharedItems containsSemiMixedTypes="0" containsString="0" containsNumber="1" minValue="-463450.67700000003" maxValue="479634.908"/>
    </cacheField>
    <cacheField name="plan_2019_6+6_6" numFmtId="165">
      <sharedItems containsSemiMixedTypes="0" containsString="0" containsNumber="1" minValue="-314527.99200000003" maxValue="675000"/>
    </cacheField>
    <cacheField name="plan_2019_6+6_7" numFmtId="165">
      <sharedItems containsSemiMixedTypes="0" containsString="0" containsNumber="1" minValue="0" maxValue="469659.21519224998"/>
    </cacheField>
    <cacheField name="plan_2019_6+6_8" numFmtId="165">
      <sharedItems containsSemiMixedTypes="0" containsString="0" containsNumber="1" minValue="0" maxValue="427003"/>
    </cacheField>
    <cacheField name="plan_2019_6+6_9" numFmtId="165">
      <sharedItems containsSemiMixedTypes="0" containsString="0" containsNumber="1" minValue="0" maxValue="707107.94781513745"/>
    </cacheField>
    <cacheField name="plan_2019_6+6_10" numFmtId="165">
      <sharedItems containsSemiMixedTypes="0" containsString="0" containsNumber="1" minValue="0" maxValue="889907"/>
    </cacheField>
    <cacheField name="plan_2019_6+6_11" numFmtId="165">
      <sharedItems containsSemiMixedTypes="0" containsString="0" containsNumber="1" minValue="0" maxValue="830771.49513444817"/>
    </cacheField>
    <cacheField name="plan_2019_6+6_12" numFmtId="165">
      <sharedItems containsSemiMixedTypes="0" containsString="0" containsNumber="1" minValue="-360766.34299999999" maxValue="820688.34299999999"/>
    </cacheField>
    <cacheField name="total_budget_2019_6+6" numFmtId="165">
      <sharedItems containsSemiMixedTypes="0" containsString="0" containsNumber="1" minValue="-492533.54000000004" maxValue="5445095.4819999998"/>
    </cacheField>
    <cacheField name="plan_%_2019_6+6_1" numFmtId="9">
      <sharedItems containsSemiMixedTypes="0" containsString="0" containsNumber="1" minValue="0" maxValue="0.3"/>
    </cacheField>
    <cacheField name="plan_%_2019_6+6_2" numFmtId="9">
      <sharedItems containsSemiMixedTypes="0" containsString="0" containsNumber="1" minValue="0" maxValue="0.33"/>
    </cacheField>
    <cacheField name="plan_%_2019_6+6_3" numFmtId="9">
      <sharedItems containsSemiMixedTypes="0" containsString="0" containsNumber="1" minValue="0" maxValue="0.87"/>
    </cacheField>
    <cacheField name="plan_%_2019_6+6_4" numFmtId="9">
      <sharedItems containsSemiMixedTypes="0" containsString="0" containsNumber="1" minValue="0" maxValue="0.61"/>
    </cacheField>
    <cacheField name="plan_%_2019_6+6_5" numFmtId="9">
      <sharedItems containsSemiMixedTypes="0" containsString="0" containsNumber="1" minValue="0" maxValue="0.56999999999999995"/>
    </cacheField>
    <cacheField name="plan_%_2019_6+6_6" numFmtId="9">
      <sharedItems containsSemiMixedTypes="0" containsString="0" containsNumber="1" minValue="0" maxValue="0.4"/>
    </cacheField>
    <cacheField name="plan_%_2019_6+6_7" numFmtId="9">
      <sharedItems containsSemiMixedTypes="0" containsString="0" containsNumber="1" minValue="0" maxValue="0.82"/>
    </cacheField>
    <cacheField name="plan_%_2019_6+6_8" numFmtId="9">
      <sharedItems containsSemiMixedTypes="0" containsString="0" containsNumber="1" minValue="0" maxValue="0.32"/>
    </cacheField>
    <cacheField name="plan_%_2019_6+6_9" numFmtId="9">
      <sharedItems containsSemiMixedTypes="0" containsString="0" containsNumber="1" minValue="0" maxValue="0.58919999999999995"/>
    </cacheField>
    <cacheField name="plan_%_2019_6+6_10" numFmtId="9">
      <sharedItems containsSemiMixedTypes="0" containsString="0" containsNumber="1" minValue="0" maxValue="0.65500000000000003"/>
    </cacheField>
    <cacheField name="plan_%_2019_6+6_11" numFmtId="9">
      <sharedItems containsSemiMixedTypes="0" containsString="0" containsNumber="1" minValue="0" maxValue="0.98"/>
    </cacheField>
    <cacheField name="plan_%_2019_6+6_12" numFmtId="9">
      <sharedItems containsSemiMixedTypes="0" containsString="0" containsNumber="1" minValue="0" maxValue="0.99829999999999997"/>
    </cacheField>
    <cacheField name="Plan Fisico 2019 6+6 Acum Budget " numFmtId="9">
      <sharedItems containsSemiMixedTypes="0" containsString="0" containsNumber="1" minValue="0" maxValue="1.0000044286690231"/>
    </cacheField>
    <cacheField name="plan_%_acumulado_2019_6+6_1" numFmtId="9">
      <sharedItems containsSemiMixedTypes="0" containsString="0" containsNumber="1" minValue="0" maxValue="0.99"/>
    </cacheField>
    <cacheField name="plan_%_acumulado_2019_6+6_2" numFmtId="9">
      <sharedItems containsSemiMixedTypes="0" containsString="0" containsNumber="1" minValue="0" maxValue="0.99"/>
    </cacheField>
    <cacheField name="plan_%_acumulado_2019_6+6_3" numFmtId="9">
      <sharedItems containsSemiMixedTypes="0" containsString="0" containsNumber="1" minValue="0" maxValue="0.9900000000000001"/>
    </cacheField>
    <cacheField name="plan_%_acumulado_2019_6+6_4" numFmtId="9">
      <sharedItems containsSemiMixedTypes="0" containsString="0" containsNumber="1" minValue="0" maxValue="1"/>
    </cacheField>
    <cacheField name="plan_%_acumulado_2019_6+6_5" numFmtId="9">
      <sharedItems containsSemiMixedTypes="0" containsString="0" containsNumber="1" minValue="0" maxValue="1"/>
    </cacheField>
    <cacheField name="plan_%_acumulado_2019_6+6_6" numFmtId="9">
      <sharedItems containsSemiMixedTypes="0" containsString="0" containsNumber="1" minValue="0" maxValue="1"/>
    </cacheField>
    <cacheField name="plan_%_acumulado_2019_6+6_7" numFmtId="9">
      <sharedItems containsSemiMixedTypes="0" containsString="0" containsNumber="1" minValue="0" maxValue="1"/>
    </cacheField>
    <cacheField name="plan_%_acumulado_2019_6+6_8" numFmtId="9">
      <sharedItems containsSemiMixedTypes="0" containsString="0" containsNumber="1" minValue="0" maxValue="1"/>
    </cacheField>
    <cacheField name="plan_%_acumulado_2019_6+6_9" numFmtId="9">
      <sharedItems containsSemiMixedTypes="0" containsString="0" containsNumber="1" minValue="0" maxValue="1"/>
    </cacheField>
    <cacheField name="plan_%_acumulado_2019_6+6_10" numFmtId="9">
      <sharedItems containsSemiMixedTypes="0" containsString="0" containsNumber="1" minValue="0" maxValue="1"/>
    </cacheField>
    <cacheField name="plan_%_acumulado_2019_6+6_11" numFmtId="9">
      <sharedItems containsSemiMixedTypes="0" containsString="0" containsNumber="1" minValue="0" maxValue="1.0000004803724474"/>
    </cacheField>
    <cacheField name="plan_%_acumulado_2019_6+6_12" numFmtId="9">
      <sharedItems containsSemiMixedTypes="0" containsString="0" containsNumber="1" minValue="0" maxValue="1.0000048292749286"/>
    </cacheField>
    <cacheField name="plan_2020_6+6_1" numFmtId="165">
      <sharedItems containsSemiMixedTypes="0" containsString="0" containsNumber="1" minValue="0" maxValue="691351.91933333303"/>
    </cacheField>
    <cacheField name="plan_2020_6+6_2" numFmtId="165">
      <sharedItems containsSemiMixedTypes="0" containsString="0" containsNumber="1" minValue="0" maxValue="985444.23261065863"/>
    </cacheField>
    <cacheField name="plan_2020_6+6_3" numFmtId="165">
      <sharedItems containsSemiMixedTypes="0" containsString="0" containsNumber="1" minValue="0" maxValue="1293613.3330000001"/>
    </cacheField>
    <cacheField name="plan_2020_6+6_4" numFmtId="165">
      <sharedItems containsSemiMixedTypes="0" containsString="0" containsNumber="1" minValue="0" maxValue="785862.9714850263"/>
    </cacheField>
    <cacheField name="plan_2020_6+6_5" numFmtId="165">
      <sharedItems containsSemiMixedTypes="0" containsString="0" containsNumber="1" minValue="-67504.550656072883" maxValue="794100"/>
    </cacheField>
    <cacheField name="plan_2020_6+6_6" numFmtId="165">
      <sharedItems containsSemiMixedTypes="0" containsString="0" containsNumber="1" minValue="0" maxValue="337036.9936951251"/>
    </cacheField>
    <cacheField name="plan_2020_6+6_7" numFmtId="165">
      <sharedItems containsSemiMixedTypes="0" containsString="0" containsNumber="1" minValue="-65237.340656072876" maxValue="1004088.22245864"/>
    </cacheField>
    <cacheField name="plan_2020_6+6_8" numFmtId="165">
      <sharedItems containsSemiMixedTypes="0" containsString="0" containsNumber="1" minValue="0" maxValue="1541133.7108414399"/>
    </cacheField>
    <cacheField name="plan_2020_6+6_9" numFmtId="165">
      <sharedItems containsSemiMixedTypes="0" containsString="0" containsNumber="1" minValue="-7848.9906560728705" maxValue="653641.04200000002"/>
    </cacheField>
    <cacheField name="plan_2020_6+6_10" numFmtId="165">
      <sharedItems containsSemiMixedTypes="0" containsString="0" containsNumber="1" minValue="0" maxValue="738366"/>
    </cacheField>
    <cacheField name="plan_2020_6+6_11" numFmtId="165">
      <sharedItems containsSemiMixedTypes="0" containsString="0" containsNumber="1" minValue="0" maxValue="643003.3301680329"/>
    </cacheField>
    <cacheField name="plan_2020_6+6_12" numFmtId="165">
      <sharedItems containsSemiMixedTypes="0" containsString="0" containsNumber="1" minValue="-89831.340656072876" maxValue="1637085"/>
    </cacheField>
    <cacheField name="capex_2020_ 6+6" numFmtId="165">
      <sharedItems containsSemiMixedTypes="0" containsString="0" containsNumber="1" minValue="0" maxValue="3917334.068"/>
    </cacheField>
    <cacheField name="capex_2021_6+6" numFmtId="165">
      <sharedItems containsSemiMixedTypes="0" containsString="0" containsNumber="1" minValue="0" maxValue="6785637.0113882031"/>
    </cacheField>
    <cacheField name="capex_2022_6+6" numFmtId="165">
      <sharedItems containsSemiMixedTypes="0" containsString="0" containsNumber="1" minValue="0" maxValue="91650"/>
    </cacheField>
    <cacheField name="capex_2023_6+6" numFmtId="165">
      <sharedItems containsSemiMixedTypes="0" containsString="0" containsNumber="1" minValue="0" maxValue="91650"/>
    </cacheField>
    <cacheField name="capex_2024_6+6" numFmtId="165">
      <sharedItems containsSemiMixedTypes="0" containsString="0" containsNumber="1" containsInteger="1" minValue="0" maxValue="20668"/>
    </cacheField>
    <cacheField name="total_budget_plan_6+6" numFmtId="165">
      <sharedItems containsSemiMixedTypes="0" containsString="0" containsNumber="1" minValue="-492533.54000000004" maxValue="13884649.00159164"/>
    </cacheField>
    <cacheField name="plan_2019_9+3_1" numFmtId="168">
      <sharedItems containsSemiMixedTypes="0" containsString="0" containsNumber="1" minValue="-2346.4160000000002" maxValue="402497.62699999998"/>
    </cacheField>
    <cacheField name="plan_2019_9+3_2" numFmtId="168">
      <sharedItems containsSemiMixedTypes="0" containsString="0" containsNumber="1" minValue="-658.36800000000005" maxValue="820060.15599999996"/>
    </cacheField>
    <cacheField name="plan_2019_9+3_3" numFmtId="168">
      <sharedItems containsSemiMixedTypes="0" containsString="0" containsNumber="1" minValue="-672.07" maxValue="1378839.852"/>
    </cacheField>
    <cacheField name="plan_2019_9+3_4" numFmtId="168">
      <sharedItems containsSemiMixedTypes="0" containsString="0" containsNumber="1" minValue="-78458.289000000004" maxValue="1326842.567"/>
    </cacheField>
    <cacheField name="plan_2019_9+3_5" numFmtId="168">
      <sharedItems containsSemiMixedTypes="0" containsString="0" containsNumber="1" minValue="-463450.67700000003" maxValue="479634.908"/>
    </cacheField>
    <cacheField name="plan_2019_9+3_6" numFmtId="168">
      <sharedItems containsSemiMixedTypes="0" containsString="0" containsNumber="1" minValue="-314527.99200000003" maxValue="675000"/>
    </cacheField>
    <cacheField name="plan_2019_9+3_7" numFmtId="168">
      <sharedItems containsSemiMixedTypes="0" containsString="0" containsNumber="1" minValue="0" maxValue="405780.67099999997"/>
    </cacheField>
    <cacheField name="plan_2019_9+3_8" numFmtId="168">
      <sharedItems containsSemiMixedTypes="0" containsString="0" containsNumber="1" minValue="-6995.01" maxValue="348613.75900000002"/>
    </cacheField>
    <cacheField name="plan_2019_9+3_9" numFmtId="168">
      <sharedItems containsSemiMixedTypes="0" containsString="0" containsNumber="1" minValue="-20550.733" maxValue="946892.20900000003"/>
    </cacheField>
    <cacheField name="plan_2019_9+3_10" numFmtId="168">
      <sharedItems containsSemiMixedTypes="0" containsString="0" containsNumber="1" minValue="0" maxValue="825952.51143499999"/>
    </cacheField>
    <cacheField name="plan_2019_9+3_11" numFmtId="168">
      <sharedItems containsSemiMixedTypes="0" containsString="0" containsNumber="1" minValue="-360766.34299999999" maxValue="657442.68125000002"/>
    </cacheField>
    <cacheField name="plan_2019_9+3_12" numFmtId="168">
      <sharedItems containsSemiMixedTypes="0" containsString="0" containsNumber="1" minValue="0" maxValue="1153642.5080000004"/>
    </cacheField>
    <cacheField name="Total 2019 9+3 M$" numFmtId="0">
      <sharedItems containsSemiMixedTypes="0" containsString="0" containsNumber="1" minValue="-492533.54000000004" maxValue="5445095.4819999998"/>
    </cacheField>
    <cacheField name="plan_2020_9+3_1" numFmtId="168">
      <sharedItems containsSemiMixedTypes="0" containsString="0" containsNumber="1" minValue="0" maxValue="621318.52701843739"/>
    </cacheField>
    <cacheField name="plan_2020_9+3_2" numFmtId="168">
      <sharedItems containsSemiMixedTypes="0" containsString="0" containsNumber="1" minValue="0" maxValue="472159.065"/>
    </cacheField>
    <cacheField name="plan_2020_9+3_3" numFmtId="168">
      <sharedItems containsSemiMixedTypes="0" containsString="0" containsNumber="1" minValue="0" maxValue="1002088.22245864"/>
    </cacheField>
    <cacheField name="plan_2020_9+3_4" numFmtId="168">
      <sharedItems containsSemiMixedTypes="0" containsString="0" containsNumber="1" minValue="0" maxValue="1279470.4318414386"/>
    </cacheField>
    <cacheField name="plan_2020_9+3_5" numFmtId="168">
      <sharedItems containsSemiMixedTypes="0" containsString="0" containsNumber="1" minValue="0" maxValue="647761.29249999998"/>
    </cacheField>
    <cacheField name="plan_2020_9+3_6" numFmtId="168">
      <sharedItems containsSemiMixedTypes="0" containsString="0" containsNumber="1" minValue="0" maxValue="786916.65407400008"/>
    </cacheField>
    <cacheField name="plan_2020_9+3_7" numFmtId="168">
      <sharedItems containsSemiMixedTypes="0" containsString="0" containsNumber="1" minValue="0" maxValue="958685.97200000007"/>
    </cacheField>
    <cacheField name="plan_2020_9+3_8" numFmtId="168">
      <sharedItems containsSemiMixedTypes="0" containsString="0" containsNumber="1" minValue="0" maxValue="531893.47690000013"/>
    </cacheField>
    <cacheField name="plan_2020_9+3_9" numFmtId="168">
      <sharedItems containsSemiMixedTypes="0" containsString="0" containsNumber="1" minValue="0" maxValue="286305.80199999997"/>
    </cacheField>
    <cacheField name="plan_2020_9+3_10" numFmtId="168">
      <sharedItems containsSemiMixedTypes="0" containsString="0" containsNumber="1" minValue="0" maxValue="731866"/>
    </cacheField>
    <cacheField name="plan_2020_9+3_11" numFmtId="168">
      <sharedItems containsSemiMixedTypes="0" containsString="0" containsNumber="1" minValue="0" maxValue="799726.23571192101"/>
    </cacheField>
    <cacheField name="plan_2020_9+3_12" numFmtId="168">
      <sharedItems containsSemiMixedTypes="0" containsString="0" containsNumber="1" minValue="0" maxValue="1618110.4869999997"/>
    </cacheField>
    <cacheField name="capex_2020_9+3" numFmtId="168">
      <sharedItems containsSemiMixedTypes="0" containsString="0" containsNumber="1" minValue="0" maxValue="4317572.1384260003"/>
    </cacheField>
    <cacheField name="capex_2021_9+3" numFmtId="168">
      <sharedItems containsSemiMixedTypes="0" containsString="0" containsNumber="1" minValue="0" maxValue="6785637.0113882031"/>
    </cacheField>
    <cacheField name="capex_2022_9+3" numFmtId="168">
      <sharedItems containsSemiMixedTypes="0" containsString="0" containsNumber="1" minValue="0" maxValue="91650"/>
    </cacheField>
    <cacheField name="capex_2023_9+3" numFmtId="168">
      <sharedItems containsSemiMixedTypes="0" containsString="0" containsNumber="1" minValue="0" maxValue="91650"/>
    </cacheField>
    <cacheField name="capex_2024_9+3" numFmtId="168">
      <sharedItems containsSemiMixedTypes="0" containsString="0" containsNumber="1" containsInteger="1" minValue="0" maxValue="20668"/>
    </cacheField>
    <cacheField name="total_budget_plan_9+3" numFmtId="168">
      <sharedItems containsSemiMixedTypes="0" containsString="0" containsNumber="1" minValue="-492533.54000000004" maxValue="13884649.00159164"/>
    </cacheField>
    <cacheField name="plan_2019_11+1_1" numFmtId="168">
      <sharedItems containsSemiMixedTypes="0" containsString="0" containsNumber="1" minValue="-2346.4160000000002" maxValue="402497.62699999998"/>
    </cacheField>
    <cacheField name="plan_2019_11+1_2" numFmtId="168">
      <sharedItems containsSemiMixedTypes="0" containsString="0" containsNumber="1" minValue="-658.36800000000005" maxValue="820060.15599999996"/>
    </cacheField>
    <cacheField name="plan_2019_11+1_3" numFmtId="168">
      <sharedItems containsSemiMixedTypes="0" containsString="0" containsNumber="1" minValue="-672.07" maxValue="1378839.852"/>
    </cacheField>
    <cacheField name="plan_2019_11+1_4" numFmtId="168">
      <sharedItems containsSemiMixedTypes="0" containsString="0" containsNumber="1" minValue="-78458.289000000004" maxValue="1326842.567"/>
    </cacheField>
    <cacheField name="plan_2019_11+1_5" numFmtId="168">
      <sharedItems containsSemiMixedTypes="0" containsString="0" containsNumber="1" minValue="-463450.67700000003" maxValue="479634.908"/>
    </cacheField>
    <cacheField name="plan_2019_11+1_6" numFmtId="168">
      <sharedItems containsSemiMixedTypes="0" containsString="0" containsNumber="1" minValue="-314527.99200000003" maxValue="675000"/>
    </cacheField>
    <cacheField name="plan_2019_11+1_7" numFmtId="168">
      <sharedItems containsSemiMixedTypes="0" containsString="0" containsNumber="1" minValue="0" maxValue="405780.67099999997"/>
    </cacheField>
    <cacheField name="plan_2019_11+1_8" numFmtId="168">
      <sharedItems containsSemiMixedTypes="0" containsString="0" containsNumber="1" minValue="-6995.01" maxValue="348613.75900000002"/>
    </cacheField>
    <cacheField name="plan_2019_11+1_9" numFmtId="168">
      <sharedItems containsSemiMixedTypes="0" containsString="0" containsNumber="1" minValue="-20550.733" maxValue="946892.20900000003"/>
    </cacheField>
    <cacheField name="plan_2019_11+1_10" numFmtId="168">
      <sharedItems containsSemiMixedTypes="0" containsString="0" containsNumber="1" minValue="-15070" maxValue="641657.53899999999"/>
    </cacheField>
    <cacheField name="plan_2019_11+1_11" numFmtId="168">
      <sharedItems containsSemiMixedTypes="0" containsString="0" containsNumber="1" minValue="0" maxValue="669440.86199999996"/>
    </cacheField>
    <cacheField name="plan_2019_11+1_12" numFmtId="168">
      <sharedItems containsSemiMixedTypes="0" containsString="0" containsNumber="1" minValue="0" maxValue="848377.12207624991"/>
    </cacheField>
    <cacheField name="Total 2019 11+1 M$" numFmtId="168">
      <sharedItems containsSemiMixedTypes="0" containsString="0" containsNumber="1" minValue="-492533.54000000004" maxValue="5140387.7240000004"/>
    </cacheField>
    <cacheField name="plan_2020_11+1_1" numFmtId="168">
      <sharedItems containsSemiMixedTypes="0" containsString="0" containsNumber="1" containsInteger="1" minValue="0" maxValue="0"/>
    </cacheField>
    <cacheField name="plan_2020_11+1_2" numFmtId="168">
      <sharedItems containsSemiMixedTypes="0" containsString="0" containsNumber="1" containsInteger="1" minValue="0" maxValue="0"/>
    </cacheField>
    <cacheField name="plan_2020_11+1_3" numFmtId="168">
      <sharedItems containsSemiMixedTypes="0" containsString="0" containsNumber="1" containsInteger="1" minValue="0" maxValue="0"/>
    </cacheField>
    <cacheField name="plan_2020_11+1_4" numFmtId="168">
      <sharedItems containsSemiMixedTypes="0" containsString="0" containsNumber="1" containsInteger="1" minValue="0" maxValue="0"/>
    </cacheField>
    <cacheField name="plan_2020_11+1_5" numFmtId="168">
      <sharedItems containsSemiMixedTypes="0" containsString="0" containsNumber="1" containsInteger="1" minValue="0" maxValue="0"/>
    </cacheField>
    <cacheField name="plan_2020_11+1_6" numFmtId="168">
      <sharedItems containsSemiMixedTypes="0" containsString="0" containsNumber="1" containsInteger="1" minValue="0" maxValue="0"/>
    </cacheField>
    <cacheField name="plan_2020_11+1_7" numFmtId="168">
      <sharedItems containsSemiMixedTypes="0" containsString="0" containsNumber="1" containsInteger="1" minValue="0" maxValue="0"/>
    </cacheField>
    <cacheField name="plan_2020_11+1_8" numFmtId="168">
      <sharedItems containsSemiMixedTypes="0" containsString="0" containsNumber="1" containsInteger="1" minValue="0" maxValue="0"/>
    </cacheField>
    <cacheField name="plan_2020_11+1_9" numFmtId="168">
      <sharedItems containsSemiMixedTypes="0" containsString="0" containsNumber="1" containsInteger="1" minValue="0" maxValue="0"/>
    </cacheField>
    <cacheField name="plan_2020_11+1_10" numFmtId="168">
      <sharedItems containsSemiMixedTypes="0" containsString="0" containsNumber="1" containsInteger="1" minValue="0" maxValue="0"/>
    </cacheField>
    <cacheField name="plan_2020_11+1_11" numFmtId="168">
      <sharedItems containsSemiMixedTypes="0" containsString="0" containsNumber="1" containsInteger="1" minValue="0" maxValue="0"/>
    </cacheField>
    <cacheField name="plan_2020_11+1_12" numFmtId="168">
      <sharedItems containsSemiMixedTypes="0" containsString="0" containsNumber="1" containsInteger="1" minValue="0" maxValue="0"/>
    </cacheField>
    <cacheField name="capex_2020_11+1" numFmtId="168">
      <sharedItems containsSemiMixedTypes="0" containsString="0" containsNumber="1" minValue="-2.9103830456733704E-11" maxValue="4511232.7132153334"/>
    </cacheField>
    <cacheField name="capex_2021_11+1" numFmtId="168">
      <sharedItems containsSemiMixedTypes="0" containsString="0" containsNumber="1" minValue="0" maxValue="6785637.0113882031"/>
    </cacheField>
    <cacheField name="capex_2022_11+1" numFmtId="168">
      <sharedItems containsSemiMixedTypes="0" containsString="0" containsNumber="1" minValue="0" maxValue="91650"/>
    </cacheField>
    <cacheField name="capex_2023_11+1" numFmtId="168">
      <sharedItems containsSemiMixedTypes="0" containsString="0" containsNumber="1" minValue="0" maxValue="91650"/>
    </cacheField>
    <cacheField name="capex_2024_11+1" numFmtId="168">
      <sharedItems containsSemiMixedTypes="0" containsString="0" containsNumber="1" containsInteger="1" minValue="0" maxValue="20668"/>
    </cacheField>
    <cacheField name="total_budget_plan_11+1" numFmtId="168">
      <sharedItems containsSemiMixedTypes="0" containsString="0" containsNumber="1" minValue="-492533.54000000004" maxValue="13884649.001591641"/>
    </cacheField>
    <cacheField name="Plan Acum " numFmtId="168">
      <sharedItems containsSemiMixedTypes="0" containsString="0" containsNumber="1" minValue="-361770.277" maxValue="4728654.3652772438"/>
    </cacheField>
    <cacheField name="Real Acum" numFmtId="168">
      <sharedItems containsSemiMixedTypes="0" containsString="0" containsNumber="1" minValue="-492533.54000000004" maxValue="5001833.8440000005"/>
    </cacheField>
    <cacheField name="Real Acum Multianual" numFmtId="0">
      <sharedItems containsSemiMixedTypes="0" containsString="0" containsNumber="1" minValue="-492533.54000000004" maxValue="13547069.691"/>
    </cacheField>
    <cacheField name="Plan Acum Multianual" numFmtId="0">
      <sharedItems containsSemiMixedTypes="0" containsString="0" containsNumber="1" minValue="0" maxValue="11632324.813131992"/>
    </cacheField>
    <cacheField name="Desv.Acum Multianual" numFmtId="0">
      <sharedItems containsSemiMixedTypes="0" containsString="0" containsNumber="1" minValue="-1683342.7801550853" maxValue="1914744.8778680079"/>
    </cacheField>
    <cacheField name="Ppto Disponible" numFmtId="168">
      <sharedItems containsSemiMixedTypes="0" containsString="0" containsNumber="1" minValue="-1422711.7150000001" maxValue="9844809.9910548702"/>
    </cacheField>
    <cacheField name="Plan Acum 2" numFmtId="168">
      <sharedItems containsSemiMixedTypes="0" containsString="0" containsNumber="1" minValue="-492533.54000000004" maxValue="4624407.1389999995"/>
    </cacheField>
    <cacheField name="Real Acum2" numFmtId="168">
      <sharedItems containsSemiMixedTypes="0" containsString="0" containsNumber="1" minValue="-492533.54000000004" maxValue="5001833.8440000005"/>
    </cacheField>
    <cacheField name="Real Acum Multianual2" numFmtId="0">
      <sharedItems containsSemiMixedTypes="0" containsString="0" containsNumber="1" minValue="-492533.54000000004" maxValue="13547069.691"/>
    </cacheField>
    <cacheField name="Plan Acum Multianual2" numFmtId="0">
      <sharedItems containsSemiMixedTypes="0" containsString="0" containsNumber="1" minValue="-492533.54000000004" maxValue="12216569.241815137"/>
    </cacheField>
    <cacheField name="Desv.Acum Multianual2" numFmtId="0">
      <sharedItems containsSemiMixedTypes="0" containsString="0" containsNumber="1" minValue="-1358711.4840000002" maxValue="1330500.4491848629"/>
    </cacheField>
    <cacheField name="Ppto Disponible2" numFmtId="168">
      <sharedItems containsSemiMixedTypes="0" containsString="0" containsNumber="1" minValue="-1249056.497" maxValue="9856577.5721097384"/>
    </cacheField>
    <cacheField name="Plan Acum 3" numFmtId="168">
      <sharedItems containsSemiMixedTypes="0" containsString="0" containsNumber="1" minValue="-492533.54000000004" maxValue="4670944.7649361445"/>
    </cacheField>
    <cacheField name="Real Acum3" numFmtId="168">
      <sharedItems containsSemiMixedTypes="0" containsString="0" containsNumber="1" minValue="-492533.54000000004" maxValue="5001833.8440000005"/>
    </cacheField>
    <cacheField name="Real Acum Multianual3" numFmtId="168">
      <sharedItems containsSemiMixedTypes="0" containsString="0" containsNumber="1" minValue="-492533.54000000004" maxValue="13547069.691"/>
    </cacheField>
    <cacheField name="Plan Acum Multianual3" numFmtId="168">
      <sharedItems containsSemiMixedTypes="0" containsString="0" containsNumber="1" minValue="-492533.54000000004" maxValue="13216180.611936145"/>
    </cacheField>
    <cacheField name="Desv.Acum Multianual3" numFmtId="168">
      <sharedItems containsSemiMixedTypes="0" containsString="0" containsNumber="1" minValue="-639058.50900000054" maxValue="657017.17200000002"/>
    </cacheField>
    <cacheField name="Ppto Disponible3" numFmtId="168">
      <sharedItems containsSemiMixedTypes="0" containsString="0" containsNumber="1" minValue="-657017.17200000002" maxValue="9856577.572109734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Victor Ignacio Gonzalez Soto" refreshedDate="43810.70652511574" createdVersion="6" refreshedVersion="6" minRefreshableVersion="3" recordCount="168">
  <cacheSource type="worksheet">
    <worksheetSource ref="C3:C170" sheet="Detalle"/>
  </cacheSource>
  <cacheFields count="263">
    <cacheField name="SAP" numFmtId="0">
      <sharedItems containsBlank="1"/>
    </cacheField>
    <cacheField name="Proyecto T13" numFmtId="167">
      <sharedItems count="2">
        <s v="Fuera del T13"/>
        <s v="T13"/>
      </sharedItems>
    </cacheField>
    <cacheField name="Nombre del proyecto" numFmtId="0">
      <sharedItems/>
    </cacheField>
    <cacheField name="Responsable" numFmtId="0">
      <sharedItems/>
    </cacheField>
    <cacheField name="Proyecto estructural" numFmtId="0">
      <sharedItems/>
    </cacheField>
    <cacheField name="Director de Proyecto" numFmtId="0">
      <sharedItems containsBlank="1" count="29">
        <s v="MASC"/>
        <s v="Alex Llaitul"/>
        <s v="Yamir Flores"/>
        <s v="Raul Ramirez"/>
        <s v="Cristian Suarez"/>
        <s v="Cristian Vivanco"/>
        <s v="Manuel Barrientos"/>
        <s v="Patricio Saglie "/>
        <s v="Edgar Santos"/>
        <s v="Marcelo Torres"/>
        <s v="Eduardo Baeza"/>
        <s v="Jorge Cea"/>
        <s v="Juan Bravo"/>
        <s v="Jorge Inostroza"/>
        <s v="Juan Teuber"/>
        <s v="Brigida del Valle"/>
        <s v="Oscar Gallardo"/>
        <s v="Mauricio Ibañez"/>
        <s v="Giovanni Guzman"/>
        <s v="Michael Monsalve"/>
        <s v="Alberto Jaramillo"/>
        <s v="José Gastón Muñoz"/>
        <s v="Enrique Vicente"/>
        <s v="SIN ASIGNAR"/>
        <m u="1"/>
        <s v="Hernan Villanueva" u="1"/>
        <s v="Israel Delgado" u="1"/>
        <s v="Rodrigo Sierra" u="1"/>
        <s v="Gonzalo Medrano" u="1"/>
      </sharedItems>
    </cacheField>
    <cacheField name="real_2019_1" numFmtId="168">
      <sharedItems containsSemiMixedTypes="0" containsString="0" containsNumber="1" minValue="-2346.4160000000002" maxValue="402497.62699999998"/>
    </cacheField>
    <cacheField name="real_2019_2" numFmtId="168">
      <sharedItems containsSemiMixedTypes="0" containsString="0" containsNumber="1" minValue="-658.36800000000005" maxValue="820060.15599999996"/>
    </cacheField>
    <cacheField name="real_2019_3" numFmtId="168">
      <sharedItems containsSemiMixedTypes="0" containsString="0" containsNumber="1" minValue="-672.07" maxValue="1378839.852"/>
    </cacheField>
    <cacheField name="real_2019_4" numFmtId="168">
      <sharedItems containsSemiMixedTypes="0" containsString="0" containsNumber="1" minValue="-78458.289000000004" maxValue="1326842.567"/>
    </cacheField>
    <cacheField name="real_2019_5" numFmtId="168">
      <sharedItems containsSemiMixedTypes="0" containsString="0" containsNumber="1" minValue="-463450.67700000003" maxValue="479634.908"/>
    </cacheField>
    <cacheField name="real_2019_6" numFmtId="0">
      <sharedItems containsSemiMixedTypes="0" containsString="0" containsNumber="1" minValue="-314527.99200000003" maxValue="675000"/>
    </cacheField>
    <cacheField name="real_2019_7" numFmtId="168">
      <sharedItems containsSemiMixedTypes="0" containsString="0" containsNumber="1" minValue="0" maxValue="405780.67099999997"/>
    </cacheField>
    <cacheField name="real_2019_8" numFmtId="168">
      <sharedItems containsSemiMixedTypes="0" containsString="0" containsNumber="1" minValue="-6995.01" maxValue="348613.75900000002"/>
    </cacheField>
    <cacheField name="real_2019_9" numFmtId="168">
      <sharedItems containsSemiMixedTypes="0" containsString="0" containsNumber="1" minValue="-20550.733" maxValue="946892.20900000003"/>
    </cacheField>
    <cacheField name="real_2019_10" numFmtId="168">
      <sharedItems containsSemiMixedTypes="0" containsString="0" containsNumber="1" minValue="-15070" maxValue="641657.53899999999"/>
    </cacheField>
    <cacheField name="real_2019_11" numFmtId="168">
      <sharedItems containsSemiMixedTypes="0" containsString="0" containsNumber="1" minValue="0" maxValue="669440.86199999996"/>
    </cacheField>
    <cacheField name="real_2019_12" numFmtId="168">
      <sharedItems containsSemiMixedTypes="0" containsString="0" containsNumber="1" minValue="-7322.64" maxValue="157878.372"/>
    </cacheField>
    <cacheField name="Real 2019 M$" numFmtId="168">
      <sharedItems containsSemiMixedTypes="0" containsString="0" containsNumber="1" minValue="-492533.54000000004" maxValue="5001833.8440000005"/>
    </cacheField>
    <cacheField name="real_%_2019_1" numFmtId="9">
      <sharedItems containsSemiMixedTypes="0" containsString="0" containsNumber="1" minValue="0" maxValue="0.3"/>
    </cacheField>
    <cacheField name="real_%_2019_2" numFmtId="9">
      <sharedItems containsSemiMixedTypes="0" containsString="0" containsNumber="1" minValue="0" maxValue="0.33"/>
    </cacheField>
    <cacheField name="real_%_2019_3" numFmtId="9">
      <sharedItems containsSemiMixedTypes="0" containsString="0" containsNumber="1" minValue="0" maxValue="0.87"/>
    </cacheField>
    <cacheField name="real_%_2019_4" numFmtId="9">
      <sharedItems containsSemiMixedTypes="0" containsString="0" containsNumber="1" minValue="0" maxValue="0.61"/>
    </cacheField>
    <cacheField name="real_%_2019_5" numFmtId="9">
      <sharedItems containsSemiMixedTypes="0" containsString="0" containsNumber="1" minValue="0" maxValue="0.56999999999999995"/>
    </cacheField>
    <cacheField name="real_%_2019_6" numFmtId="9">
      <sharedItems containsSemiMixedTypes="0" containsString="0" containsNumber="1" minValue="0" maxValue="0.55500000000000005"/>
    </cacheField>
    <cacheField name="real_%_2019_7" numFmtId="9">
      <sharedItems containsSemiMixedTypes="0" containsString="0" containsNumber="1" minValue="0" maxValue="0.26"/>
    </cacheField>
    <cacheField name="real_%_2019_8" numFmtId="9">
      <sharedItems containsSemiMixedTypes="0" containsString="0" containsNumber="1" minValue="0" maxValue="0.37"/>
    </cacheField>
    <cacheField name="real_%_2019_9" numFmtId="9">
      <sharedItems containsSemiMixedTypes="0" containsString="0" containsNumber="1" minValue="0" maxValue="0.91"/>
    </cacheField>
    <cacheField name="real_%_2019_10" numFmtId="9">
      <sharedItems containsSemiMixedTypes="0" containsString="0" containsNumber="1" minValue="0" maxValue="0.29999999999999993"/>
    </cacheField>
    <cacheField name="real_%_2019_11" numFmtId="9">
      <sharedItems containsSemiMixedTypes="0" containsString="0" containsNumber="1" minValue="0" maxValue="0.54"/>
    </cacheField>
    <cacheField name="real_%_2019_12" numFmtId="9">
      <sharedItems containsSemiMixedTypes="0" containsString="0" containsNumber="1" containsInteger="1" minValue="0" maxValue="0"/>
    </cacheField>
    <cacheField name="real_%_acumulado_2019_1" numFmtId="9">
      <sharedItems containsSemiMixedTypes="0" containsString="0" containsNumber="1" minValue="0" maxValue="0.99"/>
    </cacheField>
    <cacheField name="real_%_acumulado_2019_2" numFmtId="9">
      <sharedItems containsSemiMixedTypes="0" containsString="0" containsNumber="1" minValue="0" maxValue="0.99"/>
    </cacheField>
    <cacheField name="real_%_acumulado_2019_3" numFmtId="9">
      <sharedItems containsSemiMixedTypes="0" containsString="0" containsNumber="1" minValue="0" maxValue="0.9900000000000001"/>
    </cacheField>
    <cacheField name="real_%_acumulado_2019_4" numFmtId="9">
      <sharedItems containsSemiMixedTypes="0" containsString="0" containsNumber="1" minValue="0" maxValue="1"/>
    </cacheField>
    <cacheField name="real_%_acumulado_2019_5" numFmtId="9">
      <sharedItems containsSemiMixedTypes="0" containsString="0" containsNumber="1" minValue="0" maxValue="1"/>
    </cacheField>
    <cacheField name="real_%_acumulado_2019_6" numFmtId="9">
      <sharedItems containsSemiMixedTypes="0" containsString="0" containsNumber="1" minValue="0" maxValue="1"/>
    </cacheField>
    <cacheField name="real_%_acumulado_2019_7" numFmtId="9">
      <sharedItems containsSemiMixedTypes="0" containsString="0" containsNumber="1" minValue="0" maxValue="1"/>
    </cacheField>
    <cacheField name="real_%_acumulado_2019_8" numFmtId="9">
      <sharedItems containsSemiMixedTypes="0" containsString="0" containsNumber="1" minValue="0" maxValue="1"/>
    </cacheField>
    <cacheField name="real_%_acumulado_2019_9" numFmtId="9">
      <sharedItems containsSemiMixedTypes="0" containsString="0" containsNumber="1" minValue="0" maxValue="1"/>
    </cacheField>
    <cacheField name="real_%_acumulado_2019_10" numFmtId="9">
      <sharedItems containsSemiMixedTypes="0" containsString="0" containsNumber="1" minValue="0" maxValue="1"/>
    </cacheField>
    <cacheField name="real_%_acumulado_2019_11" numFmtId="9">
      <sharedItems containsSemiMixedTypes="0" containsString="0" containsNumber="1" minValue="0" maxValue="1.4600000000000002"/>
    </cacheField>
    <cacheField name="real_%_acumulado_2019_12" numFmtId="9">
      <sharedItems containsSemiMixedTypes="0" containsString="0" containsNumber="1" minValue="0" maxValue="1.4600000000000002"/>
    </cacheField>
    <cacheField name="plan_%_acumulado_2019_1" numFmtId="9">
      <sharedItems containsSemiMixedTypes="0" containsString="0" containsNumber="1" minValue="0" maxValue="1"/>
    </cacheField>
    <cacheField name="plan_%_acumulado_2019_2" numFmtId="9">
      <sharedItems containsSemiMixedTypes="0" containsString="0" containsNumber="1" minValue="0" maxValue="1"/>
    </cacheField>
    <cacheField name="plan_%_acumulado_2019_3" numFmtId="9">
      <sharedItems containsSemiMixedTypes="0" containsString="0" containsNumber="1" minValue="0" maxValue="1"/>
    </cacheField>
    <cacheField name="plan_%_acumulado_2019_4" numFmtId="9">
      <sharedItems containsSemiMixedTypes="0" containsString="0" containsNumber="1" minValue="0" maxValue="1"/>
    </cacheField>
    <cacheField name="plan_%_acumulado_2019_5" numFmtId="9">
      <sharedItems containsSemiMixedTypes="0" containsString="0" containsNumber="1" minValue="0" maxValue="1"/>
    </cacheField>
    <cacheField name="plan_%_acumulado_2019_6" numFmtId="9">
      <sharedItems containsSemiMixedTypes="0" containsString="0" containsNumber="1" minValue="0" maxValue="1"/>
    </cacheField>
    <cacheField name="plan_%_acumulado_2019_7" numFmtId="9">
      <sharedItems containsSemiMixedTypes="0" containsString="0" containsNumber="1" minValue="0" maxValue="1"/>
    </cacheField>
    <cacheField name="plan_%_acumulado_2019_8" numFmtId="9">
      <sharedItems containsSemiMixedTypes="0" containsString="0" containsNumber="1" minValue="0" maxValue="1"/>
    </cacheField>
    <cacheField name="plan_%_acumulado_2019_9" numFmtId="9">
      <sharedItems containsSemiMixedTypes="0" containsString="0" containsNumber="1" minValue="0" maxValue="1"/>
    </cacheField>
    <cacheField name="plan_%_acumulado_2019_10" numFmtId="9">
      <sharedItems containsSemiMixedTypes="0" containsString="0" containsNumber="1" minValue="0" maxValue="1"/>
    </cacheField>
    <cacheField name="plan_%_acumulado_2019_11" numFmtId="9">
      <sharedItems containsSemiMixedTypes="0" containsString="0" containsNumber="1" minValue="0" maxValue="1"/>
    </cacheField>
    <cacheField name="plan_%_acumulado_2019_12" numFmtId="9">
      <sharedItems containsSemiMixedTypes="0" containsString="0" containsNumber="1" minValue="0" maxValue="1.0000048292749286"/>
    </cacheField>
    <cacheField name="Real Físico Acum Budget" numFmtId="9">
      <sharedItems containsSemiMixedTypes="0" containsString="0" containsNumber="1" minValue="0" maxValue="1.4600000000000002"/>
    </cacheField>
    <cacheField name="real_%_acumulado_2018" numFmtId="9">
      <sharedItems containsSemiMixedTypes="0" containsString="0" containsNumber="1" minValue="0" maxValue="0.99"/>
    </cacheField>
    <cacheField name="real_acumulado_2018" numFmtId="0">
      <sharedItems containsString="0" containsBlank="1" containsNumber="1" minValue="0" maxValue="8545235.8469999991"/>
    </cacheField>
    <cacheField name="plan_2019_1" numFmtId="168">
      <sharedItems containsString="0" containsBlank="1" containsNumber="1" minValue="0" maxValue="337878.23735466029"/>
    </cacheField>
    <cacheField name="plan_2019_2" numFmtId="168">
      <sharedItems containsString="0" containsBlank="1" containsNumber="1" minValue="0" maxValue="619262.85984219017"/>
    </cacheField>
    <cacheField name="plan_2019_3" numFmtId="168">
      <sharedItems containsString="0" containsBlank="1" containsNumber="1" minValue="0" maxValue="691715.95580156904"/>
    </cacheField>
    <cacheField name="plan_2019_4" numFmtId="168">
      <sharedItems containsString="0" containsBlank="1" containsNumber="1" minValue="0" maxValue="965968.6851339665"/>
    </cacheField>
    <cacheField name="plan_2019_5" numFmtId="168">
      <sharedItems containsSemiMixedTypes="0" containsString="0" containsNumber="1" minValue="-361770.277" maxValue="642037.0334728763"/>
    </cacheField>
    <cacheField name="plan_2019_6" numFmtId="168">
      <sharedItems containsString="0" containsBlank="1" containsNumber="1" minValue="0" maxValue="2279188.1746678376"/>
    </cacheField>
    <cacheField name="plan_2019_7" numFmtId="0">
      <sharedItems containsSemiMixedTypes="0" containsString="0" containsNumber="1" minValue="0" maxValue="582660.35804610502"/>
    </cacheField>
    <cacheField name="plan_2019_8" numFmtId="168">
      <sharedItems containsString="0" containsBlank="1" containsNumber="1" minValue="0" maxValue="653598.65197904198"/>
    </cacheField>
    <cacheField name="plan_2019_9" numFmtId="168">
      <sharedItems containsString="0" containsBlank="1" containsNumber="1" minValue="0" maxValue="390933.99285937403"/>
    </cacheField>
    <cacheField name="plan_2019_10" numFmtId="168">
      <sharedItems containsString="0" containsBlank="1" containsNumber="1" minValue="0" maxValue="328735.72040303971"/>
    </cacheField>
    <cacheField name="plan_2019_11" numFmtId="168">
      <sharedItems containsString="0" containsBlank="1" containsNumber="1" minValue="0" maxValue="569513.71196891146"/>
    </cacheField>
    <cacheField name="plan_2019_12" numFmtId="168">
      <sharedItems containsString="0" containsBlank="1" containsNumber="1" minValue="-478506.41264370905" maxValue="1216440.6662239721"/>
    </cacheField>
    <cacheField name="total_budget_2019" numFmtId="165">
      <sharedItems containsSemiMixedTypes="0" containsString="0" containsNumber="1" minValue="-361770.277" maxValue="5945095.0315012159"/>
    </cacheField>
    <cacheField name="plan_%_2019_1" numFmtId="9">
      <sharedItems containsSemiMixedTypes="0" containsString="0" containsNumber="1" minValue="0" maxValue="0.18200182001820017"/>
    </cacheField>
    <cacheField name="plan_%_2019_2" numFmtId="9">
      <sharedItems containsSemiMixedTypes="0" containsString="0" containsNumber="1" minValue="0" maxValue="0.43"/>
    </cacheField>
    <cacheField name="plan_%_2019_3" numFmtId="9">
      <sharedItems containsSemiMixedTypes="0" containsString="0" containsNumber="1" minValue="0" maxValue="0.4489571534210271"/>
    </cacheField>
    <cacheField name="plan_%_2019_4" numFmtId="9">
      <sharedItems containsSemiMixedTypes="0" containsString="0" containsNumber="1" minValue="0" maxValue="0.4489571534210271"/>
    </cacheField>
    <cacheField name="plan_%_2019_5" numFmtId="9">
      <sharedItems containsSemiMixedTypes="0" containsString="0" containsNumber="1" minValue="0" maxValue="0.32106069073432436"/>
    </cacheField>
    <cacheField name="plan_%_2019_6" numFmtId="9">
      <sharedItems containsSemiMixedTypes="0" containsString="0" containsNumber="1" minValue="0" maxValue="0.19900000000000001"/>
    </cacheField>
    <cacheField name="plan_%_2019_7" numFmtId="9">
      <sharedItems containsSemiMixedTypes="0" containsString="0" containsNumber="1" minValue="0" maxValue="0.25764064322358066"/>
    </cacheField>
    <cacheField name="plan_%_2019_8" numFmtId="9">
      <sharedItems containsSemiMixedTypes="0" containsString="0" containsNumber="1" minValue="0" maxValue="0.41564561734213007"/>
    </cacheField>
    <cacheField name="plan_%_2019_9" numFmtId="9">
      <sharedItems containsSemiMixedTypes="0" containsString="0" containsNumber="1" minValue="0" maxValue="0.20112541638318301"/>
    </cacheField>
    <cacheField name="plan_%_2019_10" numFmtId="9">
      <sharedItems containsSemiMixedTypes="0" containsString="0" containsNumber="1" minValue="0" maxValue="0.48553852902762684"/>
    </cacheField>
    <cacheField name="plan_%_2019_11" numFmtId="9">
      <sharedItems containsSemiMixedTypes="0" containsString="0" containsNumber="1" minValue="0" maxValue="0.56999999999999995"/>
    </cacheField>
    <cacheField name="plan_%_2019_12" numFmtId="9">
      <sharedItems containsSemiMixedTypes="0" containsString="0" containsNumber="1" minValue="0" maxValue="0.46"/>
    </cacheField>
    <cacheField name="Plan Fisico 2019 Acum Budget " numFmtId="9">
      <sharedItems containsSemiMixedTypes="0" containsString="0" containsNumber="1" minValue="0" maxValue="1.0000048292749286"/>
    </cacheField>
    <cacheField name="plan_2020_1" numFmtId="168">
      <sharedItems containsSemiMixedTypes="0" containsString="0" containsNumber="1" minValue="0" maxValue="1087600"/>
    </cacheField>
    <cacheField name="plan_2020_2" numFmtId="168">
      <sharedItems containsSemiMixedTypes="0" containsString="0" containsNumber="1" minValue="0" maxValue="800627.20699999994"/>
    </cacheField>
    <cacheField name="plan_2020_3" numFmtId="168">
      <sharedItems containsSemiMixedTypes="0" containsString="0" containsNumber="1" minValue="0" maxValue="1293613.3330000001"/>
    </cacheField>
    <cacheField name="plan_2020_4" numFmtId="168">
      <sharedItems containsSemiMixedTypes="0" containsString="0" containsNumber="1" minValue="0" maxValue="1723610.96437998"/>
    </cacheField>
    <cacheField name="plan_2020_5" numFmtId="168">
      <sharedItems containsSemiMixedTypes="0" containsString="0" containsNumber="1" minValue="0" maxValue="334336.9936951251"/>
    </cacheField>
    <cacheField name="plan_2020_6" numFmtId="168">
      <sharedItems containsSemiMixedTypes="0" containsString="0" containsNumber="1" minValue="0" maxValue="2232032.0383333336"/>
    </cacheField>
    <cacheField name="plan_2020_7" numFmtId="168">
      <sharedItems containsSemiMixedTypes="0" containsString="0" containsNumber="1" minValue="0" maxValue="868900"/>
    </cacheField>
    <cacheField name="plan_2020_8" numFmtId="168">
      <sharedItems containsSemiMixedTypes="0" containsString="0" containsNumber="1" minValue="0" maxValue="1663421.0383333333"/>
    </cacheField>
    <cacheField name="plan_2020_9" numFmtId="168">
      <sharedItems containsSemiMixedTypes="0" containsString="0" containsNumber="1" minValue="0" maxValue="869900"/>
    </cacheField>
    <cacheField name="plan_2020_10" numFmtId="168">
      <sharedItems containsSemiMixedTypes="0" containsString="0" containsNumber="1" minValue="0" maxValue="1724997.0383333333"/>
    </cacheField>
    <cacheField name="plan_2020_11" numFmtId="168">
      <sharedItems containsSemiMixedTypes="0" containsString="0" containsNumber="1" minValue="0" maxValue="893532.12550226005"/>
    </cacheField>
    <cacheField name="plan_2020_12" numFmtId="168">
      <sharedItems containsSemiMixedTypes="0" containsString="0" containsNumber="1" minValue="0" maxValue="923170"/>
    </cacheField>
    <cacheField name="capex_2020" numFmtId="168">
      <sharedItems containsSemiMixedTypes="0" containsString="0" containsNumber="1" minValue="0" maxValue="7359881.3833333328"/>
    </cacheField>
    <cacheField name="capex_2021" numFmtId="168">
      <sharedItems containsString="0" containsBlank="1" containsNumber="1" minValue="0" maxValue="3114220"/>
    </cacheField>
    <cacheField name="capex_2022" numFmtId="168">
      <sharedItems containsString="0" containsBlank="1" containsNumber="1" minValue="0" maxValue="56493.743999999999"/>
    </cacheField>
    <cacheField name="capex_2023" numFmtId="168">
      <sharedItems containsString="0" containsBlank="1" containsNumber="1" minValue="0" maxValue="21531.599999999999"/>
    </cacheField>
    <cacheField name="capex_2024" numFmtId="168">
      <sharedItems containsString="0" containsBlank="1" containsNumber="1" containsInteger="1" minValue="0" maxValue="0"/>
    </cacheField>
    <cacheField name="total_budget" numFmtId="168">
      <sharedItems containsSemiMixedTypes="0" containsString="0" containsNumber="1" minValue="0" maxValue="13819922.195880819"/>
    </cacheField>
    <cacheField name="plan_2019_3+9_1" numFmtId="168">
      <sharedItems containsString="0" containsBlank="1" containsNumber="1" minValue="0" maxValue="337878.23735466029"/>
    </cacheField>
    <cacheField name="plan_2019_3+9_2" numFmtId="168">
      <sharedItems containsString="0" containsBlank="1" containsNumber="1" minValue="0" maxValue="619262.85984219017"/>
    </cacheField>
    <cacheField name="plan_2019_3+9_3" numFmtId="168">
      <sharedItems containsString="0" containsBlank="1" containsNumber="1" minValue="0" maxValue="691715.95580156904"/>
    </cacheField>
    <cacheField name="plan_2019_3+9_4" numFmtId="168">
      <sharedItems containsString="0" containsBlank="1" containsNumber="1" minValue="0" maxValue="965968.6851339665"/>
    </cacheField>
    <cacheField name="plan_2019_3+9_5" numFmtId="168">
      <sharedItems containsSemiMixedTypes="0" containsString="0" containsNumber="1" minValue="-361770.277" maxValue="642037.0334728763"/>
    </cacheField>
    <cacheField name="plan_2019_3+9_6" numFmtId="168">
      <sharedItems containsString="0" containsBlank="1" containsNumber="1" minValue="0" maxValue="2279188.1746678376"/>
    </cacheField>
    <cacheField name="plan_2019_3+9_7" numFmtId="168">
      <sharedItems containsSemiMixedTypes="0" containsString="0" containsNumber="1" minValue="0" maxValue="582660.35804610502"/>
    </cacheField>
    <cacheField name="plan_2019_3+9_8" numFmtId="168">
      <sharedItems containsString="0" containsBlank="1" containsNumber="1" minValue="0" maxValue="653598.65197904198"/>
    </cacheField>
    <cacheField name="plan_2019_3+9_9" numFmtId="168">
      <sharedItems containsString="0" containsBlank="1" containsNumber="1" minValue="0" maxValue="390933.99285937403"/>
    </cacheField>
    <cacheField name="plan_2019_3+9_10" numFmtId="168">
      <sharedItems containsString="0" containsBlank="1" containsNumber="1" minValue="0" maxValue="328735.72040303971"/>
    </cacheField>
    <cacheField name="plan_2019_3+9_11" numFmtId="168">
      <sharedItems containsString="0" containsBlank="1" containsNumber="1" minValue="0" maxValue="569513.71196891146"/>
    </cacheField>
    <cacheField name="plan_2019_3+9_12" numFmtId="168">
      <sharedItems containsString="0" containsBlank="1" containsNumber="1" minValue="-478506.41264370905" maxValue="1216440.6662239721"/>
    </cacheField>
    <cacheField name="Total 2019 3+9 M$" numFmtId="168">
      <sharedItems containsSemiMixedTypes="0" containsString="0" containsNumber="1" minValue="-361770.277" maxValue="5945095.0315012159"/>
    </cacheField>
    <cacheField name="plan_2020_3+9_1" numFmtId="168">
      <sharedItems containsSemiMixedTypes="0" containsString="0" containsNumber="1" minValue="0" maxValue="1087600"/>
    </cacheField>
    <cacheField name="plan_2020_3+9_2" numFmtId="168">
      <sharedItems containsSemiMixedTypes="0" containsString="0" containsNumber="1" minValue="0" maxValue="800627.20699999994"/>
    </cacheField>
    <cacheField name="plan_2020_3+9_3" numFmtId="168">
      <sharedItems containsSemiMixedTypes="0" containsString="0" containsNumber="1" minValue="0" maxValue="1293613.3330000001"/>
    </cacheField>
    <cacheField name="plan_2020_3+9_4" numFmtId="168">
      <sharedItems containsSemiMixedTypes="0" containsString="0" containsNumber="1" minValue="0" maxValue="1723610.96437998"/>
    </cacheField>
    <cacheField name="plan_2020_3+9_5" numFmtId="168">
      <sharedItems containsSemiMixedTypes="0" containsString="0" containsNumber="1" minValue="0" maxValue="334336.9936951251"/>
    </cacheField>
    <cacheField name="plan_2020_3+9_6" numFmtId="168">
      <sharedItems containsSemiMixedTypes="0" containsString="0" containsNumber="1" minValue="0" maxValue="2232032.0383333336"/>
    </cacheField>
    <cacheField name="plan_2020_3+9_7" numFmtId="168">
      <sharedItems containsSemiMixedTypes="0" containsString="0" containsNumber="1" minValue="0" maxValue="868900"/>
    </cacheField>
    <cacheField name="plan_2020_3+9_8" numFmtId="168">
      <sharedItems containsSemiMixedTypes="0" containsString="0" containsNumber="1" minValue="0" maxValue="1663421.0383333333"/>
    </cacheField>
    <cacheField name="plan_2020_3+9_9" numFmtId="168">
      <sharedItems containsSemiMixedTypes="0" containsString="0" containsNumber="1" minValue="0" maxValue="869900"/>
    </cacheField>
    <cacheField name="plan_2020_3+9_10" numFmtId="168">
      <sharedItems containsSemiMixedTypes="0" containsString="0" containsNumber="1" minValue="0" maxValue="1724997.0383333333"/>
    </cacheField>
    <cacheField name="plan_2020_3+9_11" numFmtId="168">
      <sharedItems containsSemiMixedTypes="0" containsString="0" containsNumber="1" minValue="0" maxValue="893532.12550226005"/>
    </cacheField>
    <cacheField name="plan_2020_3+9_12" numFmtId="168">
      <sharedItems containsSemiMixedTypes="0" containsString="0" containsNumber="1" minValue="0" maxValue="923170"/>
    </cacheField>
    <cacheField name="capex_2020_3+9" numFmtId="168">
      <sharedItems containsSemiMixedTypes="0" containsString="0" containsNumber="1" minValue="0" maxValue="7359881.3833333328"/>
    </cacheField>
    <cacheField name="capex_2021_3+9" numFmtId="168">
      <sharedItems containsString="0" containsBlank="1" containsNumber="1" minValue="0" maxValue="3114220"/>
    </cacheField>
    <cacheField name="capex_2022_3+9" numFmtId="168">
      <sharedItems containsString="0" containsBlank="1" containsNumber="1" minValue="0" maxValue="56493.743999999999"/>
    </cacheField>
    <cacheField name="capex_2023_3+9" numFmtId="168">
      <sharedItems containsString="0" containsBlank="1" containsNumber="1" minValue="0" maxValue="21531.599999999999"/>
    </cacheField>
    <cacheField name="capex_2024_3+9" numFmtId="168">
      <sharedItems containsString="0" containsBlank="1" containsNumber="1" containsInteger="1" minValue="0" maxValue="0"/>
    </cacheField>
    <cacheField name="total_budget_plan_3+9" numFmtId="168">
      <sharedItems containsSemiMixedTypes="0" containsString="0" containsNumber="1" minValue="0" maxValue="13819922.195880819"/>
    </cacheField>
    <cacheField name="plan_2019_6+6_1" numFmtId="165">
      <sharedItems containsSemiMixedTypes="0" containsString="0" containsNumber="1" minValue="-2346.4160000000002" maxValue="402497.62699999998"/>
    </cacheField>
    <cacheField name="plan_2019_6+6_2" numFmtId="165">
      <sharedItems containsSemiMixedTypes="0" containsString="0" containsNumber="1" minValue="-658.36800000000005" maxValue="820060.15599999996"/>
    </cacheField>
    <cacheField name="plan_2019_6+6_3" numFmtId="165">
      <sharedItems containsSemiMixedTypes="0" containsString="0" containsNumber="1" minValue="-672.07" maxValue="1378839.852"/>
    </cacheField>
    <cacheField name="plan_2019_6+6_4" numFmtId="165">
      <sharedItems containsSemiMixedTypes="0" containsString="0" containsNumber="1" minValue="-78458.289000000004" maxValue="1326842.567"/>
    </cacheField>
    <cacheField name="plan_2019_6+6_5" numFmtId="165">
      <sharedItems containsSemiMixedTypes="0" containsString="0" containsNumber="1" minValue="-463450.67700000003" maxValue="479634.908"/>
    </cacheField>
    <cacheField name="plan_2019_6+6_6" numFmtId="165">
      <sharedItems containsSemiMixedTypes="0" containsString="0" containsNumber="1" minValue="-314527.99200000003" maxValue="675000"/>
    </cacheField>
    <cacheField name="plan_2019_6+6_7" numFmtId="165">
      <sharedItems containsSemiMixedTypes="0" containsString="0" containsNumber="1" minValue="0" maxValue="469659.21519224998"/>
    </cacheField>
    <cacheField name="plan_2019_6+6_8" numFmtId="165">
      <sharedItems containsSemiMixedTypes="0" containsString="0" containsNumber="1" minValue="0" maxValue="427003"/>
    </cacheField>
    <cacheField name="plan_2019_6+6_9" numFmtId="165">
      <sharedItems containsSemiMixedTypes="0" containsString="0" containsNumber="1" minValue="0" maxValue="707107.94781513745"/>
    </cacheField>
    <cacheField name="plan_2019_6+6_10" numFmtId="165">
      <sharedItems containsSemiMixedTypes="0" containsString="0" containsNumber="1" minValue="0" maxValue="889907"/>
    </cacheField>
    <cacheField name="plan_2019_6+6_11" numFmtId="165">
      <sharedItems containsSemiMixedTypes="0" containsString="0" containsNumber="1" minValue="0" maxValue="830771.49513444817"/>
    </cacheField>
    <cacheField name="plan_2019_6+6_12" numFmtId="165">
      <sharedItems containsSemiMixedTypes="0" containsString="0" containsNumber="1" minValue="-360766.34299999999" maxValue="820688.34299999999"/>
    </cacheField>
    <cacheField name="total_budget_2019_6+6" numFmtId="165">
      <sharedItems containsSemiMixedTypes="0" containsString="0" containsNumber="1" minValue="-492533.54000000004" maxValue="5445095.4819999998"/>
    </cacheField>
    <cacheField name="plan_%_2019_6+6_1" numFmtId="9">
      <sharedItems containsSemiMixedTypes="0" containsString="0" containsNumber="1" minValue="0" maxValue="0.3"/>
    </cacheField>
    <cacheField name="plan_%_2019_6+6_2" numFmtId="9">
      <sharedItems containsSemiMixedTypes="0" containsString="0" containsNumber="1" minValue="0" maxValue="0.33"/>
    </cacheField>
    <cacheField name="plan_%_2019_6+6_3" numFmtId="9">
      <sharedItems containsSemiMixedTypes="0" containsString="0" containsNumber="1" minValue="0" maxValue="0.87"/>
    </cacheField>
    <cacheField name="plan_%_2019_6+6_4" numFmtId="9">
      <sharedItems containsSemiMixedTypes="0" containsString="0" containsNumber="1" minValue="0" maxValue="0.61"/>
    </cacheField>
    <cacheField name="plan_%_2019_6+6_5" numFmtId="9">
      <sharedItems containsSemiMixedTypes="0" containsString="0" containsNumber="1" minValue="0" maxValue="0.56999999999999995"/>
    </cacheField>
    <cacheField name="plan_%_2019_6+6_6" numFmtId="9">
      <sharedItems containsSemiMixedTypes="0" containsString="0" containsNumber="1" minValue="0" maxValue="0.4"/>
    </cacheField>
    <cacheField name="plan_%_2019_6+6_7" numFmtId="9">
      <sharedItems containsSemiMixedTypes="0" containsString="0" containsNumber="1" minValue="0" maxValue="0.82"/>
    </cacheField>
    <cacheField name="plan_%_2019_6+6_8" numFmtId="9">
      <sharedItems containsSemiMixedTypes="0" containsString="0" containsNumber="1" minValue="0" maxValue="0.32"/>
    </cacheField>
    <cacheField name="plan_%_2019_6+6_9" numFmtId="9">
      <sharedItems containsSemiMixedTypes="0" containsString="0" containsNumber="1" minValue="0" maxValue="0.58919999999999995"/>
    </cacheField>
    <cacheField name="plan_%_2019_6+6_10" numFmtId="9">
      <sharedItems containsSemiMixedTypes="0" containsString="0" containsNumber="1" minValue="0" maxValue="0.65500000000000003"/>
    </cacheField>
    <cacheField name="plan_%_2019_6+6_11" numFmtId="9">
      <sharedItems containsSemiMixedTypes="0" containsString="0" containsNumber="1" minValue="0" maxValue="0.98"/>
    </cacheField>
    <cacheField name="plan_%_2019_6+6_12" numFmtId="9">
      <sharedItems containsSemiMixedTypes="0" containsString="0" containsNumber="1" minValue="0" maxValue="0.99829999999999997"/>
    </cacheField>
    <cacheField name="Plan Fisico 2019 6+6 Acum Budget " numFmtId="9">
      <sharedItems containsSemiMixedTypes="0" containsString="0" containsNumber="1" minValue="0" maxValue="1.0000044286690231"/>
    </cacheField>
    <cacheField name="plan_%_acumulado_2019_6+6_1" numFmtId="9">
      <sharedItems containsSemiMixedTypes="0" containsString="0" containsNumber="1" minValue="0" maxValue="0.99"/>
    </cacheField>
    <cacheField name="plan_%_acumulado_2019_6+6_2" numFmtId="9">
      <sharedItems containsSemiMixedTypes="0" containsString="0" containsNumber="1" minValue="0" maxValue="0.99"/>
    </cacheField>
    <cacheField name="plan_%_acumulado_2019_6+6_3" numFmtId="9">
      <sharedItems containsSemiMixedTypes="0" containsString="0" containsNumber="1" minValue="0" maxValue="0.9900000000000001"/>
    </cacheField>
    <cacheField name="plan_%_acumulado_2019_6+6_4" numFmtId="9">
      <sharedItems containsSemiMixedTypes="0" containsString="0" containsNumber="1" minValue="0" maxValue="1"/>
    </cacheField>
    <cacheField name="plan_%_acumulado_2019_6+6_5" numFmtId="9">
      <sharedItems containsSemiMixedTypes="0" containsString="0" containsNumber="1" minValue="0" maxValue="1"/>
    </cacheField>
    <cacheField name="plan_%_acumulado_2019_6+6_6" numFmtId="9">
      <sharedItems containsSemiMixedTypes="0" containsString="0" containsNumber="1" minValue="0" maxValue="1"/>
    </cacheField>
    <cacheField name="plan_%_acumulado_2019_6+6_7" numFmtId="9">
      <sharedItems containsSemiMixedTypes="0" containsString="0" containsNumber="1" minValue="0" maxValue="1"/>
    </cacheField>
    <cacheField name="plan_%_acumulado_2019_6+6_8" numFmtId="9">
      <sharedItems containsSemiMixedTypes="0" containsString="0" containsNumber="1" minValue="0" maxValue="1"/>
    </cacheField>
    <cacheField name="plan_%_acumulado_2019_6+6_9" numFmtId="9">
      <sharedItems containsSemiMixedTypes="0" containsString="0" containsNumber="1" minValue="0" maxValue="1"/>
    </cacheField>
    <cacheField name="plan_%_acumulado_2019_6+6_10" numFmtId="9">
      <sharedItems containsSemiMixedTypes="0" containsString="0" containsNumber="1" minValue="0" maxValue="1"/>
    </cacheField>
    <cacheField name="plan_%_acumulado_2019_6+6_11" numFmtId="9">
      <sharedItems containsSemiMixedTypes="0" containsString="0" containsNumber="1" minValue="0" maxValue="1.0000004803724474"/>
    </cacheField>
    <cacheField name="plan_%_acumulado_2019_6+6_12" numFmtId="9">
      <sharedItems containsSemiMixedTypes="0" containsString="0" containsNumber="1" minValue="0" maxValue="1.0000048292749286"/>
    </cacheField>
    <cacheField name="plan_2020_6+6_1" numFmtId="165">
      <sharedItems containsSemiMixedTypes="0" containsString="0" containsNumber="1" minValue="0" maxValue="691351.91933333303"/>
    </cacheField>
    <cacheField name="plan_2020_6+6_2" numFmtId="165">
      <sharedItems containsSemiMixedTypes="0" containsString="0" containsNumber="1" minValue="0" maxValue="985444.23261065863"/>
    </cacheField>
    <cacheField name="plan_2020_6+6_3" numFmtId="165">
      <sharedItems containsSemiMixedTypes="0" containsString="0" containsNumber="1" minValue="0" maxValue="1293613.3330000001"/>
    </cacheField>
    <cacheField name="plan_2020_6+6_4" numFmtId="165">
      <sharedItems containsSemiMixedTypes="0" containsString="0" containsNumber="1" minValue="0" maxValue="785862.9714850263"/>
    </cacheField>
    <cacheField name="plan_2020_6+6_5" numFmtId="165">
      <sharedItems containsSemiMixedTypes="0" containsString="0" containsNumber="1" minValue="-67504.550656072883" maxValue="794100"/>
    </cacheField>
    <cacheField name="plan_2020_6+6_6" numFmtId="165">
      <sharedItems containsSemiMixedTypes="0" containsString="0" containsNumber="1" minValue="0" maxValue="337036.9936951251"/>
    </cacheField>
    <cacheField name="plan_2020_6+6_7" numFmtId="165">
      <sharedItems containsSemiMixedTypes="0" containsString="0" containsNumber="1" minValue="-65237.340656072876" maxValue="1004088.22245864"/>
    </cacheField>
    <cacheField name="plan_2020_6+6_8" numFmtId="165">
      <sharedItems containsSemiMixedTypes="0" containsString="0" containsNumber="1" minValue="0" maxValue="1541133.7108414399"/>
    </cacheField>
    <cacheField name="plan_2020_6+6_9" numFmtId="165">
      <sharedItems containsSemiMixedTypes="0" containsString="0" containsNumber="1" minValue="-7848.9906560728705" maxValue="653641.04200000002"/>
    </cacheField>
    <cacheField name="plan_2020_6+6_10" numFmtId="165">
      <sharedItems containsSemiMixedTypes="0" containsString="0" containsNumber="1" minValue="0" maxValue="738366"/>
    </cacheField>
    <cacheField name="plan_2020_6+6_11" numFmtId="165">
      <sharedItems containsSemiMixedTypes="0" containsString="0" containsNumber="1" minValue="0" maxValue="643003.3301680329"/>
    </cacheField>
    <cacheField name="plan_2020_6+6_12" numFmtId="165">
      <sharedItems containsSemiMixedTypes="0" containsString="0" containsNumber="1" minValue="-89831.340656072876" maxValue="1637085"/>
    </cacheField>
    <cacheField name="capex_2020_ 6+6" numFmtId="165">
      <sharedItems containsSemiMixedTypes="0" containsString="0" containsNumber="1" minValue="0" maxValue="3917334.068"/>
    </cacheField>
    <cacheField name="capex_2021_6+6" numFmtId="165">
      <sharedItems containsSemiMixedTypes="0" containsString="0" containsNumber="1" minValue="0" maxValue="6785637.0113882031"/>
    </cacheField>
    <cacheField name="capex_2022_6+6" numFmtId="165">
      <sharedItems containsSemiMixedTypes="0" containsString="0" containsNumber="1" minValue="0" maxValue="91650"/>
    </cacheField>
    <cacheField name="capex_2023_6+6" numFmtId="165">
      <sharedItems containsSemiMixedTypes="0" containsString="0" containsNumber="1" minValue="0" maxValue="91650"/>
    </cacheField>
    <cacheField name="capex_2024_6+6" numFmtId="165">
      <sharedItems containsSemiMixedTypes="0" containsString="0" containsNumber="1" containsInteger="1" minValue="0" maxValue="20668"/>
    </cacheField>
    <cacheField name="total_budget_plan_6+6" numFmtId="165">
      <sharedItems containsSemiMixedTypes="0" containsString="0" containsNumber="1" minValue="-492533.54000000004" maxValue="13884649.00159164"/>
    </cacheField>
    <cacheField name="plan_2019_9+3_1" numFmtId="168">
      <sharedItems containsSemiMixedTypes="0" containsString="0" containsNumber="1" minValue="-2346.4160000000002" maxValue="402497.62699999998"/>
    </cacheField>
    <cacheField name="plan_2019_9+3_2" numFmtId="168">
      <sharedItems containsSemiMixedTypes="0" containsString="0" containsNumber="1" minValue="-658.36800000000005" maxValue="820060.15599999996"/>
    </cacheField>
    <cacheField name="plan_2019_9+3_3" numFmtId="168">
      <sharedItems containsSemiMixedTypes="0" containsString="0" containsNumber="1" minValue="-672.07" maxValue="1378839.852"/>
    </cacheField>
    <cacheField name="plan_2019_9+3_4" numFmtId="168">
      <sharedItems containsSemiMixedTypes="0" containsString="0" containsNumber="1" minValue="-78458.289000000004" maxValue="1326842.567"/>
    </cacheField>
    <cacheField name="plan_2019_9+3_5" numFmtId="168">
      <sharedItems containsSemiMixedTypes="0" containsString="0" containsNumber="1" minValue="-463450.67700000003" maxValue="479634.908"/>
    </cacheField>
    <cacheField name="plan_2019_9+3_6" numFmtId="168">
      <sharedItems containsSemiMixedTypes="0" containsString="0" containsNumber="1" minValue="-314527.99200000003" maxValue="675000"/>
    </cacheField>
    <cacheField name="plan_2019_9+3_7" numFmtId="168">
      <sharedItems containsSemiMixedTypes="0" containsString="0" containsNumber="1" minValue="0" maxValue="405780.67099999997"/>
    </cacheField>
    <cacheField name="plan_2019_9+3_8" numFmtId="168">
      <sharedItems containsSemiMixedTypes="0" containsString="0" containsNumber="1" minValue="-6995.01" maxValue="348613.75900000002"/>
    </cacheField>
    <cacheField name="plan_2019_9+3_9" numFmtId="168">
      <sharedItems containsSemiMixedTypes="0" containsString="0" containsNumber="1" minValue="-20550.733" maxValue="946892.20900000003"/>
    </cacheField>
    <cacheField name="plan_2019_9+3_10" numFmtId="168">
      <sharedItems containsSemiMixedTypes="0" containsString="0" containsNumber="1" minValue="0" maxValue="825952.51143499999"/>
    </cacheField>
    <cacheField name="plan_2019_9+3_11" numFmtId="168">
      <sharedItems containsSemiMixedTypes="0" containsString="0" containsNumber="1" minValue="-360766.34299999999" maxValue="657442.68125000002"/>
    </cacheField>
    <cacheField name="plan_2019_9+3_12" numFmtId="168">
      <sharedItems containsSemiMixedTypes="0" containsString="0" containsNumber="1" minValue="0" maxValue="1153642.5080000004"/>
    </cacheField>
    <cacheField name="Total 2019 9+3 M$" numFmtId="168">
      <sharedItems containsSemiMixedTypes="0" containsString="0" containsNumber="1" minValue="-492533.54000000004" maxValue="5445095.4819999998"/>
    </cacheField>
    <cacheField name="plan_2020_9+3_1" numFmtId="168">
      <sharedItems containsSemiMixedTypes="0" containsString="0" containsNumber="1" minValue="0" maxValue="621318.52701843739"/>
    </cacheField>
    <cacheField name="plan_2020_9+3_2" numFmtId="168">
      <sharedItems containsSemiMixedTypes="0" containsString="0" containsNumber="1" minValue="0" maxValue="472159.065"/>
    </cacheField>
    <cacheField name="plan_2020_9+3_3" numFmtId="168">
      <sharedItems containsSemiMixedTypes="0" containsString="0" containsNumber="1" minValue="0" maxValue="1002088.22245864"/>
    </cacheField>
    <cacheField name="plan_2020_9+3_4" numFmtId="168">
      <sharedItems containsSemiMixedTypes="0" containsString="0" containsNumber="1" minValue="0" maxValue="1279470.4318414386"/>
    </cacheField>
    <cacheField name="plan_2020_9+3_5" numFmtId="168">
      <sharedItems containsSemiMixedTypes="0" containsString="0" containsNumber="1" minValue="0" maxValue="647761.29249999998"/>
    </cacheField>
    <cacheField name="plan_2020_9+3_6" numFmtId="168">
      <sharedItems containsSemiMixedTypes="0" containsString="0" containsNumber="1" minValue="0" maxValue="786916.65407400008"/>
    </cacheField>
    <cacheField name="plan_2020_9+3_7" numFmtId="168">
      <sharedItems containsSemiMixedTypes="0" containsString="0" containsNumber="1" minValue="0" maxValue="958685.97200000007"/>
    </cacheField>
    <cacheField name="plan_2020_9+3_8" numFmtId="168">
      <sharedItems containsSemiMixedTypes="0" containsString="0" containsNumber="1" minValue="0" maxValue="531893.47690000013"/>
    </cacheField>
    <cacheField name="plan_2020_9+3_9" numFmtId="168">
      <sharedItems containsSemiMixedTypes="0" containsString="0" containsNumber="1" minValue="0" maxValue="286305.80199999997"/>
    </cacheField>
    <cacheField name="plan_2020_9+3_10" numFmtId="168">
      <sharedItems containsSemiMixedTypes="0" containsString="0" containsNumber="1" minValue="0" maxValue="731866"/>
    </cacheField>
    <cacheField name="plan_2020_9+3_11" numFmtId="168">
      <sharedItems containsSemiMixedTypes="0" containsString="0" containsNumber="1" minValue="0" maxValue="799726.23571192101"/>
    </cacheField>
    <cacheField name="plan_2020_9+3_12" numFmtId="168">
      <sharedItems containsSemiMixedTypes="0" containsString="0" containsNumber="1" minValue="0" maxValue="1618110.4869999997"/>
    </cacheField>
    <cacheField name="capex_2020_9+3" numFmtId="168">
      <sharedItems containsSemiMixedTypes="0" containsString="0" containsNumber="1" minValue="0" maxValue="4317572.1384260003"/>
    </cacheField>
    <cacheField name="capex_2021_9+3" numFmtId="168">
      <sharedItems containsSemiMixedTypes="0" containsString="0" containsNumber="1" minValue="0" maxValue="6785637.0113882031"/>
    </cacheField>
    <cacheField name="capex_2022_9+3" numFmtId="168">
      <sharedItems containsSemiMixedTypes="0" containsString="0" containsNumber="1" minValue="0" maxValue="91650"/>
    </cacheField>
    <cacheField name="capex_2023_9+3" numFmtId="168">
      <sharedItems containsSemiMixedTypes="0" containsString="0" containsNumber="1" minValue="0" maxValue="91650"/>
    </cacheField>
    <cacheField name="capex_2024_9+3" numFmtId="168">
      <sharedItems containsSemiMixedTypes="0" containsString="0" containsNumber="1" containsInteger="1" minValue="0" maxValue="20668"/>
    </cacheField>
    <cacheField name="total_budget_plan_9+3" numFmtId="168">
      <sharedItems containsSemiMixedTypes="0" containsString="0" containsNumber="1" minValue="-492533.54000000004" maxValue="13884649.00159164"/>
    </cacheField>
    <cacheField name="plan_2019_11+1_1" numFmtId="168">
      <sharedItems containsSemiMixedTypes="0" containsString="0" containsNumber="1" minValue="-2346.4160000000002" maxValue="402497.62699999998"/>
    </cacheField>
    <cacheField name="plan_2019_11+1_2" numFmtId="168">
      <sharedItems containsSemiMixedTypes="0" containsString="0" containsNumber="1" minValue="-658.36800000000005" maxValue="820060.15599999996"/>
    </cacheField>
    <cacheField name="plan_2019_11+1_3" numFmtId="168">
      <sharedItems containsSemiMixedTypes="0" containsString="0" containsNumber="1" minValue="-672.07" maxValue="1378839.852"/>
    </cacheField>
    <cacheField name="plan_2019_11+1_4" numFmtId="168">
      <sharedItems containsSemiMixedTypes="0" containsString="0" containsNumber="1" minValue="-78458.289000000004" maxValue="1326842.567"/>
    </cacheField>
    <cacheField name="plan_2019_11+1_5" numFmtId="168">
      <sharedItems containsSemiMixedTypes="0" containsString="0" containsNumber="1" minValue="-463450.67700000003" maxValue="479634.908"/>
    </cacheField>
    <cacheField name="plan_2019_11+1_6" numFmtId="168">
      <sharedItems containsSemiMixedTypes="0" containsString="0" containsNumber="1" minValue="-314527.99200000003" maxValue="675000"/>
    </cacheField>
    <cacheField name="plan_2019_11+1_7" numFmtId="168">
      <sharedItems containsSemiMixedTypes="0" containsString="0" containsNumber="1" minValue="0" maxValue="405780.67099999997"/>
    </cacheField>
    <cacheField name="plan_2019_11+1_8" numFmtId="168">
      <sharedItems containsSemiMixedTypes="0" containsString="0" containsNumber="1" minValue="-6995.01" maxValue="348613.75900000002"/>
    </cacheField>
    <cacheField name="plan_2019_11+1_9" numFmtId="168">
      <sharedItems containsSemiMixedTypes="0" containsString="0" containsNumber="1" minValue="-20550.733" maxValue="946892.20900000003"/>
    </cacheField>
    <cacheField name="plan_2019_11+1_10" numFmtId="168">
      <sharedItems containsSemiMixedTypes="0" containsString="0" containsNumber="1" minValue="-15070" maxValue="641657.53899999999"/>
    </cacheField>
    <cacheField name="plan_2019_11+1_11" numFmtId="168">
      <sharedItems containsSemiMixedTypes="0" containsString="0" containsNumber="1" minValue="0" maxValue="669440.86199999996"/>
    </cacheField>
    <cacheField name="plan_2019_11+1_12" numFmtId="168">
      <sharedItems containsSemiMixedTypes="0" containsString="0" containsNumber="1" minValue="0" maxValue="848377.12207624991"/>
    </cacheField>
    <cacheField name="Total 2019 11+1 M$" numFmtId="168">
      <sharedItems containsSemiMixedTypes="0" containsString="0" containsNumber="1" minValue="-492533.54000000004" maxValue="5140387.7240000004"/>
    </cacheField>
    <cacheField name="plan_2020_11+1_1" numFmtId="168">
      <sharedItems containsSemiMixedTypes="0" containsString="0" containsNumber="1" containsInteger="1" minValue="0" maxValue="0"/>
    </cacheField>
    <cacheField name="plan_2020_11+1_2" numFmtId="168">
      <sharedItems containsSemiMixedTypes="0" containsString="0" containsNumber="1" containsInteger="1" minValue="0" maxValue="0"/>
    </cacheField>
    <cacheField name="plan_2020_11+1_3" numFmtId="168">
      <sharedItems containsSemiMixedTypes="0" containsString="0" containsNumber="1" containsInteger="1" minValue="0" maxValue="0"/>
    </cacheField>
    <cacheField name="plan_2020_11+1_4" numFmtId="168">
      <sharedItems containsSemiMixedTypes="0" containsString="0" containsNumber="1" containsInteger="1" minValue="0" maxValue="0"/>
    </cacheField>
    <cacheField name="plan_2020_11+1_5" numFmtId="168">
      <sharedItems containsSemiMixedTypes="0" containsString="0" containsNumber="1" containsInteger="1" minValue="0" maxValue="0"/>
    </cacheField>
    <cacheField name="plan_2020_11+1_6" numFmtId="168">
      <sharedItems containsSemiMixedTypes="0" containsString="0" containsNumber="1" containsInteger="1" minValue="0" maxValue="0"/>
    </cacheField>
    <cacheField name="plan_2020_11+1_7" numFmtId="168">
      <sharedItems containsSemiMixedTypes="0" containsString="0" containsNumber="1" containsInteger="1" minValue="0" maxValue="0"/>
    </cacheField>
    <cacheField name="plan_2020_11+1_8" numFmtId="168">
      <sharedItems containsSemiMixedTypes="0" containsString="0" containsNumber="1" containsInteger="1" minValue="0" maxValue="0"/>
    </cacheField>
    <cacheField name="plan_2020_11+1_9" numFmtId="168">
      <sharedItems containsSemiMixedTypes="0" containsString="0" containsNumber="1" containsInteger="1" minValue="0" maxValue="0"/>
    </cacheField>
    <cacheField name="plan_2020_11+1_10" numFmtId="168">
      <sharedItems containsSemiMixedTypes="0" containsString="0" containsNumber="1" containsInteger="1" minValue="0" maxValue="0"/>
    </cacheField>
    <cacheField name="plan_2020_11+1_11" numFmtId="168">
      <sharedItems containsSemiMixedTypes="0" containsString="0" containsNumber="1" containsInteger="1" minValue="0" maxValue="0"/>
    </cacheField>
    <cacheField name="plan_2020_11+1_12" numFmtId="168">
      <sharedItems containsSemiMixedTypes="0" containsString="0" containsNumber="1" containsInteger="1" minValue="0" maxValue="0"/>
    </cacheField>
    <cacheField name="capex_2020_11+1" numFmtId="168">
      <sharedItems containsSemiMixedTypes="0" containsString="0" containsNumber="1" minValue="-2.9103830456733704E-11" maxValue="4511232.7132153334"/>
    </cacheField>
    <cacheField name="capex_2021_11+1" numFmtId="168">
      <sharedItems containsSemiMixedTypes="0" containsString="0" containsNumber="1" minValue="0" maxValue="6785637.0113882031"/>
    </cacheField>
    <cacheField name="capex_2022_11+1" numFmtId="168">
      <sharedItems containsSemiMixedTypes="0" containsString="0" containsNumber="1" minValue="0" maxValue="91650"/>
    </cacheField>
    <cacheField name="capex_2023_11+1" numFmtId="168">
      <sharedItems containsSemiMixedTypes="0" containsString="0" containsNumber="1" minValue="0" maxValue="91650"/>
    </cacheField>
    <cacheField name="capex_2024_11+1" numFmtId="168">
      <sharedItems containsSemiMixedTypes="0" containsString="0" containsNumber="1" containsInteger="1" minValue="0" maxValue="20668"/>
    </cacheField>
    <cacheField name="total_budget_plan_11+1" numFmtId="168">
      <sharedItems containsSemiMixedTypes="0" containsString="0" containsNumber="1" minValue="-492533.54000000004" maxValue="13884649.001591641"/>
    </cacheField>
    <cacheField name="Plan Acum " numFmtId="168">
      <sharedItems containsSemiMixedTypes="0" containsString="0" containsNumber="1" minValue="-361770.277" maxValue="4728654.3652772438"/>
    </cacheField>
    <cacheField name="Real Acum" numFmtId="168">
      <sharedItems containsSemiMixedTypes="0" containsString="0" containsNumber="1" minValue="-492533.54000000004" maxValue="5001833.8440000005"/>
    </cacheField>
    <cacheField name="Real Acum Multianual" numFmtId="170">
      <sharedItems containsSemiMixedTypes="0" containsString="0" containsNumber="1" minValue="-492533.54000000004" maxValue="13547069.691"/>
    </cacheField>
    <cacheField name="Plan Acum Multianual" numFmtId="170">
      <sharedItems containsSemiMixedTypes="0" containsString="0" containsNumber="1" minValue="0" maxValue="11632324.813131992"/>
    </cacheField>
    <cacheField name="Desv.Acum Multianual" numFmtId="170">
      <sharedItems containsSemiMixedTypes="0" containsString="0" containsNumber="1" minValue="-1683342.7801550853" maxValue="1914744.8778680079"/>
    </cacheField>
    <cacheField name="Ppto Disponible" numFmtId="168">
      <sharedItems containsSemiMixedTypes="0" containsString="0" containsNumber="1" minValue="-1422711.7150000001" maxValue="9844809.9910548702"/>
    </cacheField>
    <cacheField name="Plan Acum 2" numFmtId="168">
      <sharedItems containsSemiMixedTypes="0" containsString="0" containsNumber="1" minValue="-492533.54000000004" maxValue="4624407.1389999995"/>
    </cacheField>
    <cacheField name="Real Acum2" numFmtId="168">
      <sharedItems containsSemiMixedTypes="0" containsString="0" containsNumber="1" minValue="-492533.54000000004" maxValue="5001833.8440000005"/>
    </cacheField>
    <cacheField name="Real Acum Multianual2" numFmtId="170">
      <sharedItems containsSemiMixedTypes="0" containsString="0" containsNumber="1" minValue="-492533.54000000004" maxValue="13547069.691"/>
    </cacheField>
    <cacheField name="Plan Acum Multianual2" numFmtId="170">
      <sharedItems containsSemiMixedTypes="0" containsString="0" containsNumber="1" minValue="-492533.54000000004" maxValue="12216569.241815137"/>
    </cacheField>
    <cacheField name="Desv.Acum Multianual2" numFmtId="170">
      <sharedItems containsSemiMixedTypes="0" containsString="0" containsNumber="1" minValue="-1358711.4840000002" maxValue="1330500.4491848629"/>
    </cacheField>
    <cacheField name="Ppto Disponible2" numFmtId="168">
      <sharedItems containsSemiMixedTypes="0" containsString="0" containsNumber="1" minValue="-1249056.497" maxValue="9856577.572109738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Victor Ignacio Gonzalez Soto" refreshedDate="43810.706525462963" createdVersion="6" refreshedVersion="6" minRefreshableVersion="3" recordCount="168">
  <cacheSource type="worksheet">
    <worksheetSource ref="C3:C170" sheet="Detalle"/>
  </cacheSource>
  <cacheFields count="305">
    <cacheField name="SAP" numFmtId="0">
      <sharedItems containsBlank="1"/>
    </cacheField>
    <cacheField name="Proyecto T13" numFmtId="167">
      <sharedItems count="2">
        <s v="Fuera del T13"/>
        <s v="T13"/>
      </sharedItems>
    </cacheField>
    <cacheField name="Nombre del proyecto" numFmtId="0">
      <sharedItems count="169">
        <s v="LTx 1x66 kV Paposo-Armazones- Medioambiente, Concesiones y Servidumbre"/>
        <s v="S/E Cunco"/>
        <s v="Proyecto S/E Deuco - Angol (Secc. Línea Angol - Picoiquen 1x66 kV)"/>
        <s v="SE Lota Nuevo Paño C4"/>
        <s v="S/E Chirre Obras"/>
        <s v="S/E Larqui"/>
        <s v="S/E Tres Esquinas "/>
        <s v="Línea Tres Esquinas - Larqui"/>
        <s v="S/E Chirre MASC"/>
        <s v="S/E Tres Esquinas MASC"/>
        <s v="Línea Tres Esquinas - Larqui (MASC)"/>
        <s v="Compra Elementos de Operación LLVV"/>
        <s v="Transformador Respaldo 220/23 kV Melipulli"/>
        <s v="ENACAR LOTA:_x000a_TrasladoTransformador 5 MVA en S/E Lota (desde S/E Enacar)_x000a_Desmantelamiento S/E Enacar"/>
        <s v="S/E Nahuelbuta Conexión Central La Flor"/>
        <s v="Parque eólico Negrete"/>
        <s v="S/E Los tambores: Obras Sanitarias"/>
        <s v="Obras Complementarias GOTx Norte"/>
        <s v="Implementación de Networking para S/E para alta disponibilidad"/>
        <s v="Cambio Aisladores LAT Kap-O'higgins"/>
        <s v="SE Pto Montt-Melipulli: Instalación Transformador 220/23 SE Puerto Montt"/>
        <s v="SE Paposo: Conexión a barra 220 Kv (Transelec)"/>
        <s v="SE Armazones: Subestación 66/23"/>
        <s v="S/E Pargua 30 MVA 110/23 kV"/>
        <s v="Construcción S/E Melipulli GIS"/>
        <s v="S/E Mantilhue: Obras sanitarias adicionales"/>
        <s v="S/E Pargua"/>
        <s v="S/E Pargua MASC"/>
        <s v="Compra de Elementos LLTT y SSEE"/>
        <s v="Piloto Sincrofasores en Sistema Aysén"/>
        <s v="Cambio de medios de acceso S/E (Cu a FO)"/>
        <s v="S/E Chiloe"/>
        <s v="Línea Chiloé - Gamboa"/>
        <s v="Medioambiente, Concesiones y Servidumbre Línea Chiloé - Gamboa"/>
        <s v="S/E Gamboa"/>
        <s v="Socialización del proyecto LAT Chiloé-Gamboa."/>
        <s v="S/E La Misión (Proyecto La Misión)"/>
        <s v="S/E Remehue (Proyecto La Misión)"/>
        <s v="Línea Remehue-La Misión (Obras)"/>
        <s v="S/E La Misión MASC"/>
        <s v="S/E Remehue MASC"/>
        <s v="Línea Remehue-La Misión (MASC)"/>
        <s v=" Art. 3-30 &quot;Información para SITR y Sistema Monitoreo&quot; (incluye 4-16)"/>
        <s v="Habilitación en Scada Hot Line tag en alimentadores de MT"/>
        <s v="Habilitación en el Scada los Reset de Relés Maestros de SSEE"/>
        <s v="Habilitación de Microondas para redes de Comm"/>
        <s v="Instalación de TTCC en barra de 23 kv de S/E Aihuapi"/>
        <s v=" Art. 3-23.c “Selectividad en transformadores&quot;"/>
        <s v=" Art. 3-23.a.II &quot;Selectividad en LLTT bajo 200 kV&quot;"/>
        <s v=" Art. 3-23.b.III ; “Protecciones en barras de transmisión&quot;"/>
        <s v=" Art. 3-24.II &quot;Configuración de barra 220 kV&quot;"/>
        <s v=" Título 4-4 “Sistema de Monitoreo&quot;"/>
        <s v="Medidores de Alimentadores FRONTEL_GR"/>
        <s v="Medidores de Alimentadores SAESA_GR"/>
        <s v=" Art. 3-23 &quot;Reemplazo de protecciones con registros oscilográficos&quot; varias S/E"/>
        <s v="Disponibilidad de TT/CC y TT/PP para Art. 3-30 y Título 4-4 FRONTEL"/>
        <s v=" Art. 3-23.a.II &quot;Selectividad en LLTT bajo 200 kV&quot; Frontel"/>
        <s v="Disponibilidad de TT/CC y TT/PP"/>
        <s v=" Art. 3-23.b.III ; “Protecciones en barras de transmisión&quot; S/E Negrete"/>
        <s v="Línea 1x100 kV Casualidad - Licán OBRAS"/>
        <s v="Línea Llollelhue-La Unión 66 Kv Servidumbre"/>
        <s v="S/E Nva. Pichirropulli STS: Construcción S/E 90 MVA 220/66 kV"/>
        <s v="S/E Nva. Pichirropulli STS: Línea Nva. Pichirropulli-La Unión 66 kV"/>
        <s v="S/E Nva. Pichirropulli STS: Línea Nva. Pichirropulli-Pichirropulli tramo 66 kV"/>
        <s v="S/E Nva. Pichirropulli STS: Interconexión obras S/E Pichirropulli"/>
        <s v="S/E Nva. Pichirropulli STS: Paño de línea y obras S/E La Unión"/>
        <s v="S/E Nva. Pichirropulli STS: Paño 220 kV conexión a S/E Nva. Pichirropulli Eletrans"/>
        <s v="LT 2x66kV Llanquihue- Puerto Varas Proyecto y Obras"/>
        <s v="LT 2x66kV Llanquihue- Puerto Varas, medioambiente Concesiones y Servidumbre"/>
        <s v=" Art. 3-3.a.I “Conexiones aéreas flexibles con holguras&quot;"/>
        <s v="Normalización Sanitaria en SSEE"/>
        <s v="SISTEMA RADIOCOMUNICACIONES DIGITAL - STS"/>
        <s v="Habilitación Scada de reconexiones y HLT en alimentadores"/>
        <s v="Adquisición de modulos de control para Subestaciones STS 2017"/>
        <s v="Renovación sistema SCADA para  Tx y Gx"/>
        <s v="Implementación de Brigada de lavado Norte"/>
        <s v="S/E Frutillar- Inst. transformador 10MVA"/>
        <s v="SE Río Negro - Construcción subestación 66/23 kV 10 MVA"/>
        <s v="Conexión Secc. SE Dalcahue (Corregido)"/>
        <s v="SE LLanquihue 220/66/23kV"/>
        <s v="Línea Chiloé - Gamboa (Control)"/>
        <s v="SE LLanquihue 220/66/23kV (Control)"/>
        <s v="S/E Río Negro MASC"/>
        <s v="S/E Sangra Obras"/>
        <s v="S/E Sangra Masc"/>
        <s v="Repuestos GIS Tx -Kapatur "/>
        <s v="SE Alto Bonito - Nuevo Paño E3"/>
        <s v="SE Río Bonito - Habilitación Paño E1"/>
        <s v="SE Purranque: Normalización Paño B4"/>
        <s v="SE Puerto Varas: Normalización Paño B4"/>
        <s v="SE El Empalme"/>
        <s v="Normalización SE Colaco"/>
        <s v="Reemplazo Reconectadores SSEE STS"/>
        <s v="Reemplazo Reconectadores SSEE STS ( Puerto Varas)"/>
        <s v="Reemplazo Reconectadores SSEE Frontel"/>
        <s v="Reemplazo TTCC SSEE STS"/>
        <s v="Reemplazo TTCC SSEE Frontel"/>
        <s v="Construcción Paño Acoplador SE Picarte"/>
        <s v="Construcción Paño Acoplador SE Panguipulli"/>
        <s v="Habilitar ATR en SE Pichirropulli"/>
        <s v="Habilitar transformador de respaldo en SE Los Lagos"/>
        <s v="Compra de Equipamiento Gerencia Zonal Norte"/>
        <s v="Compra de Equipamiento Zonal Puerto Montt"/>
        <s v="Habilitar Brigada de LLVV Tx"/>
        <s v="Reemplazo de equipos en contingencias por fallas"/>
        <s v="Compra de Equipos Zonales - Gerencia Zonal SUR"/>
        <s v="Compra de Equipos Localizadores de Fallas en líneas  Zonales - Gerencia Zonal SUR"/>
        <s v="Compra de Camión Hodroelevador de 66kV"/>
        <s v="Compra e Instalación de Sistema de Monitoreo de Medida en Clientes Libres Mayores a 1500 KW SAESA"/>
        <s v="Compra e Instalación de Sistema de Monitoreo de Medida en Clientes Libres Mayores a 1500 KW FRONTEL"/>
        <s v="Compra e Instalación de Sistema de Monitoreo de Medida en Clientes Libres Mayores a 1500 KW LUZ OSORNO"/>
        <s v="Compra e Instalación de Sistema de Monitoreo de Medida en Clientes Libres Menores a 1500 KW SAESA"/>
        <s v="Compra e Instalación de Sistema de Monitoreo de Medida en Clientes Libres Menores a 1500 KW FRONTEL"/>
        <s v="Compra e Instalación de Sistema de Monitoreo de Medida en Clientes Libres Menores a 1500 KW LUZ OSORNO"/>
        <s v="Compra de Equipos Sistema de Monitoreo de Medida para Clientes Libres 2018 SAESA"/>
        <s v="Compra de Equipos Sistema de Monitoreo de Medida para Clientes Libres 2018 FRONTEL"/>
        <s v="Construcción Paño Acoplador SE Osorno"/>
        <s v="Instalación de sistema de Video Vigilancia en SSEE STS"/>
        <s v="Proyecto Instalación Sistema de Video Vigilancia en S/E Kapatur"/>
        <s v="Traslado Torre AT-Construccion P.Chacao"/>
        <s v="S/E Pto. Montt-Melipulli:_x000a_ Cableado 23 kV Interconexión T33 con Barra Puerto Montt 2015"/>
        <s v="PINAR"/>
        <s v="DEGAN"/>
        <s v="S/E Gamboa (Control)"/>
        <s v="S/E Larqui (Control)"/>
        <s v="Construcción S/E Melipulli GIS 2"/>
        <s v="Reemplazo de equipos en contingencias por fallas (Frontel)"/>
        <s v="Compra de Activos"/>
        <s v="Costos Pendientes (S/E Deuco - Angol)"/>
        <s v="S/E Larqui MASC"/>
        <s v="Normalización salida 2x220 kV Melipulli - Plaza de Peajes"/>
        <s v="Instalación de sistema de Video Vigilancia en SSEE FRONTEL"/>
        <s v="Plaza Peaje-Cruce Paredes"/>
        <s v="Costos Pendientes (S/E Cunco)"/>
        <s v="Medioambiente, Concesiones y Servidumbre Línea 1x100 kV Casualidad - Licán OBRAS"/>
        <s v="Servicio Línea 1x100 kV Casualidad - Licán OBRAS"/>
        <s v="Costos Pendientes (SE Armazones: Subestación 66/23)"/>
        <s v="Reemplazar desconectadores en barra 66kV SE Licanco"/>
        <s v="Compra equipamiento II"/>
        <s v="Mantenimiento Mayor, habilitación avanzada de TR en SE Ancud"/>
        <s v="Mantenimiento Mayor, habilitación avanzada de TR en SE Nueva Imperial"/>
        <s v="Mantenimiento Mayor, habilitación avanzada de TR en SE Cabrero"/>
        <s v="Reemplazo de tierras de estructuras en Lineas de AT"/>
        <s v="REEMPLAZO DE DESCONECTADORES MT"/>
        <s v="REEMPLAZO DE DESCONECTADORES AT"/>
        <s v="Cargadores y banco de baterias para respaldo"/>
        <s v="Reemplazo interruptores bancos de condensadores"/>
        <s v="Instalar desconectadores en AT por operación y normalización "/>
        <s v="Normalización montaje TF SE Loncoche"/>
        <s v="IMPLEMENTAR MOTOR DE ACCIONAMIENTO DESCONECTADORES AT"/>
        <s v="Habilitar detectores de humo en salas de mando de SSEE."/>
        <s v="Habilitación aire acondicionado en sala de mando"/>
        <s v="Equipo Omicron Medidor de razón de transformación - Tangente Delta - TC Analycer"/>
        <s v="Estanque de almacenamiento agua DEMI Lavado STN San Andrés 10 m3"/>
        <s v="Equipamiento menores STN - sala CONTINGENCIA STN"/>
        <s v="Sistema de radio comunicaciones SATT"/>
        <s v="Sistema de radio comunicaciones KAPATUR"/>
        <s v="Normalización Sistema Telefonico del CCT"/>
        <s v="Instalación de sistema de Video Vigilancia en SE San Andres"/>
        <s v="Instalación de sistema de Video Vigilancia en SE San Fabian"/>
        <s v="Normalización sistema de Video Vigilancia en SE ExistentesSTS"/>
        <s v="Normalización sistema de Video Vigilancia en SE ExistentesFRONTEL"/>
        <s v="Ciber Seguridad en SE Existentes STS 2021 Terceros"/>
        <s v="Ciber Seguridad en SE Existentes SAGESA "/>
        <s v="Gestión de activos transformadores de poder"/>
        <s v="Ciber Seguridad en SE Existentes STS "/>
        <s v="Ciber Seguridad en SE Existentes FRONTEL"/>
        <s v="Integración de centrales al Sistema SCADA de Transmisión y Generación"/>
        <s v="Conexión Secc. SE Dalcahue" u="1"/>
      </sharedItems>
    </cacheField>
    <cacheField name="Responsable" numFmtId="0">
      <sharedItems/>
    </cacheField>
    <cacheField name="Proyecto estructural" numFmtId="0">
      <sharedItems count="30">
        <s v="ESO"/>
        <s v="SE CUNCO"/>
        <s v="SE DEUCO"/>
        <s v="SE Lota Nuevo Paño C4"/>
        <s v="SE CHIRRE"/>
        <s v="LARQUI-TRES ESQUINAS"/>
        <s v="SIN ASIGNAR"/>
        <s v="SE PUERTO MONTT"/>
        <s v="ENACAR LOTA:_x000a_TrasladoTransformador 5 MVA en S/E Lota (desde S/E Enacar)_x000a_Desmantelamiento S/E Enacar"/>
        <s v="La Flor"/>
        <s v="Parque eólico Negrete"/>
        <s v="Los tambores OOSS"/>
        <s v="SE PARGUA"/>
        <s v="MELIPULLI GIS"/>
        <s v="Mantilhue OOSS"/>
        <s v="CHILOÉ-GAMBOA"/>
        <s v="REMEHUE- LA MISION"/>
        <s v="CASUALIDAD LICAN"/>
        <s v="Ltx LLOLLELHUE-LA UNIÓN"/>
        <s v="LLOLLELHUE-AMPL. PICHIRROPULLI"/>
        <s v="SE FRUTILLAR"/>
        <s v="SE RIO NEGRO"/>
        <s v="SE DALCAHUE"/>
        <s v="SE LLANQUIHUE"/>
        <s v="SE SANGRA"/>
        <s v="NORMALIZACION PURRANQUE"/>
        <s v="NORMALIZACION PTO VARAS"/>
        <s v="SE EL EMPALME"/>
        <s v="NORMALIZACIÓN COLACO"/>
        <s v="Traslado Torre AT-Construccion P.Chacao"/>
      </sharedItems>
    </cacheField>
    <cacheField name="Director de Proyecto" numFmtId="0">
      <sharedItems/>
    </cacheField>
    <cacheField name="real_2019_1" numFmtId="168">
      <sharedItems containsSemiMixedTypes="0" containsString="0" containsNumber="1" minValue="-2346.4160000000002" maxValue="402497.62699999998"/>
    </cacheField>
    <cacheField name="real_2019_2" numFmtId="168">
      <sharedItems containsSemiMixedTypes="0" containsString="0" containsNumber="1" minValue="-658.36800000000005" maxValue="820060.15599999996"/>
    </cacheField>
    <cacheField name="real_2019_3" numFmtId="168">
      <sharedItems containsSemiMixedTypes="0" containsString="0" containsNumber="1" minValue="-672.07" maxValue="1378839.852"/>
    </cacheField>
    <cacheField name="real_2019_4" numFmtId="168">
      <sharedItems containsSemiMixedTypes="0" containsString="0" containsNumber="1" minValue="-78458.289000000004" maxValue="1326842.567"/>
    </cacheField>
    <cacheField name="real_2019_5" numFmtId="168">
      <sharedItems containsSemiMixedTypes="0" containsString="0" containsNumber="1" minValue="-463450.67700000003" maxValue="479634.908"/>
    </cacheField>
    <cacheField name="real_2019_6" numFmtId="0">
      <sharedItems containsSemiMixedTypes="0" containsString="0" containsNumber="1" minValue="-314527.99200000003" maxValue="675000"/>
    </cacheField>
    <cacheField name="real_2019_7" numFmtId="168">
      <sharedItems containsSemiMixedTypes="0" containsString="0" containsNumber="1" minValue="0" maxValue="405780.67099999997"/>
    </cacheField>
    <cacheField name="real_2019_8" numFmtId="168">
      <sharedItems containsSemiMixedTypes="0" containsString="0" containsNumber="1" minValue="-6995.01" maxValue="348613.75900000002"/>
    </cacheField>
    <cacheField name="real_2019_9" numFmtId="168">
      <sharedItems containsSemiMixedTypes="0" containsString="0" containsNumber="1" minValue="-20550.733" maxValue="946892.20900000003"/>
    </cacheField>
    <cacheField name="real_2019_10" numFmtId="168">
      <sharedItems containsSemiMixedTypes="0" containsString="0" containsNumber="1" minValue="-15070" maxValue="641657.53899999999"/>
    </cacheField>
    <cacheField name="real_2019_11" numFmtId="168">
      <sharedItems containsSemiMixedTypes="0" containsString="0" containsNumber="1" minValue="0" maxValue="669440.86199999996"/>
    </cacheField>
    <cacheField name="real_2019_12" numFmtId="168">
      <sharedItems containsSemiMixedTypes="0" containsString="0" containsNumber="1" minValue="-7322.64" maxValue="157878.372"/>
    </cacheField>
    <cacheField name="Real 2019 M$" numFmtId="168">
      <sharedItems containsSemiMixedTypes="0" containsString="0" containsNumber="1" minValue="-492533.54000000004" maxValue="5001833.8440000005"/>
    </cacheField>
    <cacheField name="real_%_2019_1" numFmtId="9">
      <sharedItems containsSemiMixedTypes="0" containsString="0" containsNumber="1" minValue="0" maxValue="0.3"/>
    </cacheField>
    <cacheField name="real_%_2019_2" numFmtId="9">
      <sharedItems containsSemiMixedTypes="0" containsString="0" containsNumber="1" minValue="0" maxValue="0.33"/>
    </cacheField>
    <cacheField name="real_%_2019_3" numFmtId="9">
      <sharedItems containsSemiMixedTypes="0" containsString="0" containsNumber="1" minValue="0" maxValue="0.87"/>
    </cacheField>
    <cacheField name="real_%_2019_4" numFmtId="9">
      <sharedItems containsSemiMixedTypes="0" containsString="0" containsNumber="1" minValue="0" maxValue="0.61"/>
    </cacheField>
    <cacheField name="real_%_2019_5" numFmtId="9">
      <sharedItems containsSemiMixedTypes="0" containsString="0" containsNumber="1" minValue="0" maxValue="0.56999999999999995"/>
    </cacheField>
    <cacheField name="real_%_2019_6" numFmtId="9">
      <sharedItems containsSemiMixedTypes="0" containsString="0" containsNumber="1" minValue="0" maxValue="0.55500000000000005"/>
    </cacheField>
    <cacheField name="real_%_2019_7" numFmtId="9">
      <sharedItems containsSemiMixedTypes="0" containsString="0" containsNumber="1" minValue="0" maxValue="0.26"/>
    </cacheField>
    <cacheField name="real_%_2019_8" numFmtId="9">
      <sharedItems containsSemiMixedTypes="0" containsString="0" containsNumber="1" minValue="0" maxValue="0.37"/>
    </cacheField>
    <cacheField name="real_%_2019_9" numFmtId="9">
      <sharedItems containsSemiMixedTypes="0" containsString="0" containsNumber="1" minValue="0" maxValue="0.91"/>
    </cacheField>
    <cacheField name="real_%_2019_10" numFmtId="9">
      <sharedItems containsSemiMixedTypes="0" containsString="0" containsNumber="1" minValue="0" maxValue="0.29999999999999993"/>
    </cacheField>
    <cacheField name="real_%_2019_11" numFmtId="9">
      <sharedItems containsSemiMixedTypes="0" containsString="0" containsNumber="1" minValue="0" maxValue="0.54"/>
    </cacheField>
    <cacheField name="real_%_2019_12" numFmtId="9">
      <sharedItems containsSemiMixedTypes="0" containsString="0" containsNumber="1" containsInteger="1" minValue="0" maxValue="0"/>
    </cacheField>
    <cacheField name="real_%_acumulado_2019_1" numFmtId="9">
      <sharedItems containsSemiMixedTypes="0" containsString="0" containsNumber="1" minValue="0" maxValue="0.99"/>
    </cacheField>
    <cacheField name="real_%_acumulado_2019_2" numFmtId="9">
      <sharedItems containsSemiMixedTypes="0" containsString="0" containsNumber="1" minValue="0" maxValue="0.99"/>
    </cacheField>
    <cacheField name="real_%_acumulado_2019_3" numFmtId="9">
      <sharedItems containsSemiMixedTypes="0" containsString="0" containsNumber="1" minValue="0" maxValue="0.9900000000000001"/>
    </cacheField>
    <cacheField name="real_%_acumulado_2019_4" numFmtId="9">
      <sharedItems containsSemiMixedTypes="0" containsString="0" containsNumber="1" minValue="0" maxValue="1"/>
    </cacheField>
    <cacheField name="real_%_acumulado_2019_5" numFmtId="9">
      <sharedItems containsSemiMixedTypes="0" containsString="0" containsNumber="1" minValue="0" maxValue="1"/>
    </cacheField>
    <cacheField name="real_%_acumulado_2019_6" numFmtId="9">
      <sharedItems containsSemiMixedTypes="0" containsString="0" containsNumber="1" minValue="0" maxValue="1"/>
    </cacheField>
    <cacheField name="real_%_acumulado_2019_7" numFmtId="9">
      <sharedItems containsSemiMixedTypes="0" containsString="0" containsNumber="1" minValue="0" maxValue="1"/>
    </cacheField>
    <cacheField name="real_%_acumulado_2019_8" numFmtId="9">
      <sharedItems containsSemiMixedTypes="0" containsString="0" containsNumber="1" minValue="0" maxValue="1"/>
    </cacheField>
    <cacheField name="real_%_acumulado_2019_9" numFmtId="9">
      <sharedItems containsSemiMixedTypes="0" containsString="0" containsNumber="1" minValue="0" maxValue="1"/>
    </cacheField>
    <cacheField name="real_%_acumulado_2019_10" numFmtId="9">
      <sharedItems containsSemiMixedTypes="0" containsString="0" containsNumber="1" minValue="0" maxValue="1"/>
    </cacheField>
    <cacheField name="real_%_acumulado_2019_11" numFmtId="9">
      <sharedItems containsSemiMixedTypes="0" containsString="0" containsNumber="1" minValue="0" maxValue="1.4600000000000002"/>
    </cacheField>
    <cacheField name="real_%_acumulado_2019_12" numFmtId="9">
      <sharedItems containsSemiMixedTypes="0" containsString="0" containsNumber="1" minValue="0" maxValue="1.4600000000000002"/>
    </cacheField>
    <cacheField name="plan_%_acumulado_2019_1" numFmtId="9">
      <sharedItems containsSemiMixedTypes="0" containsString="0" containsNumber="1" minValue="0" maxValue="1"/>
    </cacheField>
    <cacheField name="plan_%_acumulado_2019_2" numFmtId="9">
      <sharedItems containsSemiMixedTypes="0" containsString="0" containsNumber="1" minValue="0" maxValue="1"/>
    </cacheField>
    <cacheField name="plan_%_acumulado_2019_3" numFmtId="9">
      <sharedItems containsSemiMixedTypes="0" containsString="0" containsNumber="1" minValue="0" maxValue="1"/>
    </cacheField>
    <cacheField name="plan_%_acumulado_2019_4" numFmtId="9">
      <sharedItems containsSemiMixedTypes="0" containsString="0" containsNumber="1" minValue="0" maxValue="1"/>
    </cacheField>
    <cacheField name="plan_%_acumulado_2019_5" numFmtId="9">
      <sharedItems containsSemiMixedTypes="0" containsString="0" containsNumber="1" minValue="0" maxValue="1"/>
    </cacheField>
    <cacheField name="plan_%_acumulado_2019_6" numFmtId="9">
      <sharedItems containsSemiMixedTypes="0" containsString="0" containsNumber="1" minValue="0" maxValue="1"/>
    </cacheField>
    <cacheField name="plan_%_acumulado_2019_7" numFmtId="9">
      <sharedItems containsSemiMixedTypes="0" containsString="0" containsNumber="1" minValue="0" maxValue="1"/>
    </cacheField>
    <cacheField name="plan_%_acumulado_2019_8" numFmtId="9">
      <sharedItems containsSemiMixedTypes="0" containsString="0" containsNumber="1" minValue="0" maxValue="1"/>
    </cacheField>
    <cacheField name="plan_%_acumulado_2019_9" numFmtId="9">
      <sharedItems containsSemiMixedTypes="0" containsString="0" containsNumber="1" minValue="0" maxValue="1"/>
    </cacheField>
    <cacheField name="plan_%_acumulado_2019_10" numFmtId="9">
      <sharedItems containsSemiMixedTypes="0" containsString="0" containsNumber="1" minValue="0" maxValue="1"/>
    </cacheField>
    <cacheField name="plan_%_acumulado_2019_11" numFmtId="9">
      <sharedItems containsSemiMixedTypes="0" containsString="0" containsNumber="1" minValue="0" maxValue="1"/>
    </cacheField>
    <cacheField name="plan_%_acumulado_2019_12" numFmtId="9">
      <sharedItems containsSemiMixedTypes="0" containsString="0" containsNumber="1" minValue="0" maxValue="1.0000048292749286"/>
    </cacheField>
    <cacheField name="Real Físico Acum Budget" numFmtId="9">
      <sharedItems containsSemiMixedTypes="0" containsString="0" containsNumber="1" minValue="0" maxValue="1.4600000000000002"/>
    </cacheField>
    <cacheField name="real_%_acumulado_2018" numFmtId="9">
      <sharedItems containsSemiMixedTypes="0" containsString="0" containsNumber="1" minValue="0" maxValue="0.99"/>
    </cacheField>
    <cacheField name="real_acumulado_2018" numFmtId="0">
      <sharedItems containsString="0" containsBlank="1" containsNumber="1" minValue="0" maxValue="8545235.8469999991"/>
    </cacheField>
    <cacheField name="plan_2019_1" numFmtId="168">
      <sharedItems containsString="0" containsBlank="1" containsNumber="1" minValue="0" maxValue="337878.23735466029"/>
    </cacheField>
    <cacheField name="plan_2019_2" numFmtId="168">
      <sharedItems containsString="0" containsBlank="1" containsNumber="1" minValue="0" maxValue="619262.85984219017"/>
    </cacheField>
    <cacheField name="plan_2019_3" numFmtId="168">
      <sharedItems containsString="0" containsBlank="1" containsNumber="1" minValue="0" maxValue="691715.95580156904"/>
    </cacheField>
    <cacheField name="plan_2019_4" numFmtId="168">
      <sharedItems containsString="0" containsBlank="1" containsNumber="1" minValue="0" maxValue="965968.6851339665"/>
    </cacheField>
    <cacheField name="plan_2019_5" numFmtId="168">
      <sharedItems containsSemiMixedTypes="0" containsString="0" containsNumber="1" minValue="-361770.277" maxValue="642037.0334728763"/>
    </cacheField>
    <cacheField name="plan_2019_6" numFmtId="168">
      <sharedItems containsString="0" containsBlank="1" containsNumber="1" minValue="0" maxValue="2279188.1746678376"/>
    </cacheField>
    <cacheField name="plan_2019_7" numFmtId="0">
      <sharedItems containsSemiMixedTypes="0" containsString="0" containsNumber="1" minValue="0" maxValue="582660.35804610502"/>
    </cacheField>
    <cacheField name="plan_2019_8" numFmtId="168">
      <sharedItems containsString="0" containsBlank="1" containsNumber="1" minValue="0" maxValue="653598.65197904198"/>
    </cacheField>
    <cacheField name="plan_2019_9" numFmtId="168">
      <sharedItems containsString="0" containsBlank="1" containsNumber="1" minValue="0" maxValue="390933.99285937403"/>
    </cacheField>
    <cacheField name="plan_2019_10" numFmtId="168">
      <sharedItems containsString="0" containsBlank="1" containsNumber="1" minValue="0" maxValue="328735.72040303971"/>
    </cacheField>
    <cacheField name="plan_2019_11" numFmtId="168">
      <sharedItems containsString="0" containsBlank="1" containsNumber="1" minValue="0" maxValue="569513.71196891146"/>
    </cacheField>
    <cacheField name="plan_2019_12" numFmtId="168">
      <sharedItems containsString="0" containsBlank="1" containsNumber="1" minValue="-478506.41264370905" maxValue="1216440.6662239721"/>
    </cacheField>
    <cacheField name="total_budget_2019" numFmtId="165">
      <sharedItems containsSemiMixedTypes="0" containsString="0" containsNumber="1" minValue="-361770.277" maxValue="5945095.0315012159"/>
    </cacheField>
    <cacheField name="plan_%_2019_1" numFmtId="9">
      <sharedItems containsSemiMixedTypes="0" containsString="0" containsNumber="1" minValue="0" maxValue="0.18200182001820017"/>
    </cacheField>
    <cacheField name="plan_%_2019_2" numFmtId="9">
      <sharedItems containsSemiMixedTypes="0" containsString="0" containsNumber="1" minValue="0" maxValue="0.43"/>
    </cacheField>
    <cacheField name="plan_%_2019_3" numFmtId="9">
      <sharedItems containsSemiMixedTypes="0" containsString="0" containsNumber="1" minValue="0" maxValue="0.4489571534210271"/>
    </cacheField>
    <cacheField name="plan_%_2019_4" numFmtId="9">
      <sharedItems containsSemiMixedTypes="0" containsString="0" containsNumber="1" minValue="0" maxValue="0.4489571534210271"/>
    </cacheField>
    <cacheField name="plan_%_2019_5" numFmtId="9">
      <sharedItems containsSemiMixedTypes="0" containsString="0" containsNumber="1" minValue="0" maxValue="0.32106069073432436"/>
    </cacheField>
    <cacheField name="plan_%_2019_6" numFmtId="9">
      <sharedItems containsSemiMixedTypes="0" containsString="0" containsNumber="1" minValue="0" maxValue="0.19900000000000001"/>
    </cacheField>
    <cacheField name="plan_%_2019_7" numFmtId="9">
      <sharedItems containsSemiMixedTypes="0" containsString="0" containsNumber="1" minValue="0" maxValue="0.25764064322358066"/>
    </cacheField>
    <cacheField name="plan_%_2019_8" numFmtId="9">
      <sharedItems containsSemiMixedTypes="0" containsString="0" containsNumber="1" minValue="0" maxValue="0.41564561734213007"/>
    </cacheField>
    <cacheField name="plan_%_2019_9" numFmtId="9">
      <sharedItems containsSemiMixedTypes="0" containsString="0" containsNumber="1" minValue="0" maxValue="0.20112541638318301"/>
    </cacheField>
    <cacheField name="plan_%_2019_10" numFmtId="9">
      <sharedItems containsSemiMixedTypes="0" containsString="0" containsNumber="1" minValue="0" maxValue="0.48553852902762684"/>
    </cacheField>
    <cacheField name="plan_%_2019_11" numFmtId="9">
      <sharedItems containsSemiMixedTypes="0" containsString="0" containsNumber="1" minValue="0" maxValue="0.56999999999999995"/>
    </cacheField>
    <cacheField name="plan_%_2019_12" numFmtId="9">
      <sharedItems containsSemiMixedTypes="0" containsString="0" containsNumber="1" minValue="0" maxValue="0.46"/>
    </cacheField>
    <cacheField name="Plan Fisico 2019 Acum Budget " numFmtId="9">
      <sharedItems containsSemiMixedTypes="0" containsString="0" containsNumber="1" minValue="0" maxValue="1.0000048292749286"/>
    </cacheField>
    <cacheField name="plan_2020_1" numFmtId="168">
      <sharedItems containsSemiMixedTypes="0" containsString="0" containsNumber="1" minValue="0" maxValue="1087600"/>
    </cacheField>
    <cacheField name="plan_2020_2" numFmtId="168">
      <sharedItems containsSemiMixedTypes="0" containsString="0" containsNumber="1" minValue="0" maxValue="800627.20699999994"/>
    </cacheField>
    <cacheField name="plan_2020_3" numFmtId="168">
      <sharedItems containsSemiMixedTypes="0" containsString="0" containsNumber="1" minValue="0" maxValue="1293613.3330000001"/>
    </cacheField>
    <cacheField name="plan_2020_4" numFmtId="168">
      <sharedItems containsSemiMixedTypes="0" containsString="0" containsNumber="1" minValue="0" maxValue="1723610.96437998"/>
    </cacheField>
    <cacheField name="plan_2020_5" numFmtId="168">
      <sharedItems containsSemiMixedTypes="0" containsString="0" containsNumber="1" minValue="0" maxValue="334336.9936951251"/>
    </cacheField>
    <cacheField name="plan_2020_6" numFmtId="168">
      <sharedItems containsSemiMixedTypes="0" containsString="0" containsNumber="1" minValue="0" maxValue="2232032.0383333336"/>
    </cacheField>
    <cacheField name="plan_2020_7" numFmtId="168">
      <sharedItems containsSemiMixedTypes="0" containsString="0" containsNumber="1" minValue="0" maxValue="868900"/>
    </cacheField>
    <cacheField name="plan_2020_8" numFmtId="168">
      <sharedItems containsSemiMixedTypes="0" containsString="0" containsNumber="1" minValue="0" maxValue="1663421.0383333333"/>
    </cacheField>
    <cacheField name="plan_2020_9" numFmtId="168">
      <sharedItems containsSemiMixedTypes="0" containsString="0" containsNumber="1" minValue="0" maxValue="869900"/>
    </cacheField>
    <cacheField name="plan_2020_10" numFmtId="168">
      <sharedItems containsSemiMixedTypes="0" containsString="0" containsNumber="1" minValue="0" maxValue="1724997.0383333333"/>
    </cacheField>
    <cacheField name="plan_2020_11" numFmtId="168">
      <sharedItems containsSemiMixedTypes="0" containsString="0" containsNumber="1" minValue="0" maxValue="893532.12550226005"/>
    </cacheField>
    <cacheField name="plan_2020_12" numFmtId="168">
      <sharedItems containsSemiMixedTypes="0" containsString="0" containsNumber="1" minValue="0" maxValue="923170"/>
    </cacheField>
    <cacheField name="capex_2020" numFmtId="168">
      <sharedItems containsSemiMixedTypes="0" containsString="0" containsNumber="1" minValue="0" maxValue="7359881.3833333328"/>
    </cacheField>
    <cacheField name="capex_2021" numFmtId="168">
      <sharedItems containsString="0" containsBlank="1" containsNumber="1" minValue="0" maxValue="3114220"/>
    </cacheField>
    <cacheField name="capex_2022" numFmtId="168">
      <sharedItems containsString="0" containsBlank="1" containsNumber="1" minValue="0" maxValue="56493.743999999999"/>
    </cacheField>
    <cacheField name="capex_2023" numFmtId="168">
      <sharedItems containsString="0" containsBlank="1" containsNumber="1" minValue="0" maxValue="21531.599999999999"/>
    </cacheField>
    <cacheField name="capex_2024" numFmtId="168">
      <sharedItems containsString="0" containsBlank="1" containsNumber="1" containsInteger="1" minValue="0" maxValue="0"/>
    </cacheField>
    <cacheField name="total_budget" numFmtId="168">
      <sharedItems containsSemiMixedTypes="0" containsString="0" containsNumber="1" minValue="0" maxValue="13819922.195880819"/>
    </cacheField>
    <cacheField name="plan_2019_3+9_1" numFmtId="168">
      <sharedItems containsString="0" containsBlank="1" containsNumber="1" minValue="0" maxValue="337878.23735466029"/>
    </cacheField>
    <cacheField name="plan_2019_3+9_2" numFmtId="168">
      <sharedItems containsString="0" containsBlank="1" containsNumber="1" minValue="0" maxValue="619262.85984219017"/>
    </cacheField>
    <cacheField name="plan_2019_3+9_3" numFmtId="168">
      <sharedItems containsString="0" containsBlank="1" containsNumber="1" minValue="0" maxValue="691715.95580156904"/>
    </cacheField>
    <cacheField name="plan_2019_3+9_4" numFmtId="168">
      <sharedItems containsString="0" containsBlank="1" containsNumber="1" minValue="0" maxValue="965968.6851339665"/>
    </cacheField>
    <cacheField name="plan_2019_3+9_5" numFmtId="168">
      <sharedItems containsSemiMixedTypes="0" containsString="0" containsNumber="1" minValue="-361770.277" maxValue="642037.0334728763"/>
    </cacheField>
    <cacheField name="plan_2019_3+9_6" numFmtId="168">
      <sharedItems containsString="0" containsBlank="1" containsNumber="1" minValue="0" maxValue="2279188.1746678376"/>
    </cacheField>
    <cacheField name="plan_2019_3+9_7" numFmtId="168">
      <sharedItems containsSemiMixedTypes="0" containsString="0" containsNumber="1" minValue="0" maxValue="582660.35804610502"/>
    </cacheField>
    <cacheField name="plan_2019_3+9_8" numFmtId="168">
      <sharedItems containsString="0" containsBlank="1" containsNumber="1" minValue="0" maxValue="653598.65197904198"/>
    </cacheField>
    <cacheField name="plan_2019_3+9_9" numFmtId="168">
      <sharedItems containsString="0" containsBlank="1" containsNumber="1" minValue="0" maxValue="390933.99285937403"/>
    </cacheField>
    <cacheField name="plan_2019_3+9_10" numFmtId="168">
      <sharedItems containsString="0" containsBlank="1" containsNumber="1" minValue="0" maxValue="328735.72040303971"/>
    </cacheField>
    <cacheField name="plan_2019_3+9_11" numFmtId="168">
      <sharedItems containsString="0" containsBlank="1" containsNumber="1" minValue="0" maxValue="569513.71196891146"/>
    </cacheField>
    <cacheField name="plan_2019_3+9_12" numFmtId="168">
      <sharedItems containsString="0" containsBlank="1" containsNumber="1" minValue="-478506.41264370905" maxValue="1216440.6662239721"/>
    </cacheField>
    <cacheField name="Total 2019 3+9 M$" numFmtId="168">
      <sharedItems containsSemiMixedTypes="0" containsString="0" containsNumber="1" minValue="-361770.277" maxValue="5945095.0315012159"/>
    </cacheField>
    <cacheField name="plan_2020_3+9_1" numFmtId="168">
      <sharedItems containsSemiMixedTypes="0" containsString="0" containsNumber="1" minValue="0" maxValue="1087600"/>
    </cacheField>
    <cacheField name="plan_2020_3+9_2" numFmtId="168">
      <sharedItems containsSemiMixedTypes="0" containsString="0" containsNumber="1" minValue="0" maxValue="800627.20699999994"/>
    </cacheField>
    <cacheField name="plan_2020_3+9_3" numFmtId="168">
      <sharedItems containsSemiMixedTypes="0" containsString="0" containsNumber="1" minValue="0" maxValue="1293613.3330000001"/>
    </cacheField>
    <cacheField name="plan_2020_3+9_4" numFmtId="168">
      <sharedItems containsSemiMixedTypes="0" containsString="0" containsNumber="1" minValue="0" maxValue="1723610.96437998"/>
    </cacheField>
    <cacheField name="plan_2020_3+9_5" numFmtId="168">
      <sharedItems containsSemiMixedTypes="0" containsString="0" containsNumber="1" minValue="0" maxValue="334336.9936951251"/>
    </cacheField>
    <cacheField name="plan_2020_3+9_6" numFmtId="168">
      <sharedItems containsSemiMixedTypes="0" containsString="0" containsNumber="1" minValue="0" maxValue="2232032.0383333336"/>
    </cacheField>
    <cacheField name="plan_2020_3+9_7" numFmtId="168">
      <sharedItems containsSemiMixedTypes="0" containsString="0" containsNumber="1" minValue="0" maxValue="868900"/>
    </cacheField>
    <cacheField name="plan_2020_3+9_8" numFmtId="168">
      <sharedItems containsSemiMixedTypes="0" containsString="0" containsNumber="1" minValue="0" maxValue="1663421.0383333333"/>
    </cacheField>
    <cacheField name="plan_2020_3+9_9" numFmtId="168">
      <sharedItems containsSemiMixedTypes="0" containsString="0" containsNumber="1" minValue="0" maxValue="869900"/>
    </cacheField>
    <cacheField name="plan_2020_3+9_10" numFmtId="168">
      <sharedItems containsSemiMixedTypes="0" containsString="0" containsNumber="1" minValue="0" maxValue="1724997.0383333333"/>
    </cacheField>
    <cacheField name="plan_2020_3+9_11" numFmtId="168">
      <sharedItems containsSemiMixedTypes="0" containsString="0" containsNumber="1" minValue="0" maxValue="893532.12550226005"/>
    </cacheField>
    <cacheField name="plan_2020_3+9_12" numFmtId="168">
      <sharedItems containsSemiMixedTypes="0" containsString="0" containsNumber="1" minValue="0" maxValue="923170"/>
    </cacheField>
    <cacheField name="capex_2020_3+9" numFmtId="168">
      <sharedItems containsSemiMixedTypes="0" containsString="0" containsNumber="1" minValue="0" maxValue="7359881.3833333328"/>
    </cacheField>
    <cacheField name="capex_2021_3+9" numFmtId="168">
      <sharedItems containsString="0" containsBlank="1" containsNumber="1" minValue="0" maxValue="3114220"/>
    </cacheField>
    <cacheField name="capex_2022_3+9" numFmtId="168">
      <sharedItems containsString="0" containsBlank="1" containsNumber="1" minValue="0" maxValue="56493.743999999999"/>
    </cacheField>
    <cacheField name="capex_2023_3+9" numFmtId="168">
      <sharedItems containsString="0" containsBlank="1" containsNumber="1" minValue="0" maxValue="21531.599999999999"/>
    </cacheField>
    <cacheField name="capex_2024_3+9" numFmtId="168">
      <sharedItems containsString="0" containsBlank="1" containsNumber="1" containsInteger="1" minValue="0" maxValue="0"/>
    </cacheField>
    <cacheField name="total_budget_plan_3+9" numFmtId="168">
      <sharedItems containsSemiMixedTypes="0" containsString="0" containsNumber="1" minValue="0" maxValue="13819922.195880819"/>
    </cacheField>
    <cacheField name="plan_2019_6+6_1" numFmtId="165">
      <sharedItems containsSemiMixedTypes="0" containsString="0" containsNumber="1" minValue="-2346.4160000000002" maxValue="402497.62699999998"/>
    </cacheField>
    <cacheField name="plan_2019_6+6_2" numFmtId="165">
      <sharedItems containsSemiMixedTypes="0" containsString="0" containsNumber="1" minValue="-658.36800000000005" maxValue="820060.15599999996"/>
    </cacheField>
    <cacheField name="plan_2019_6+6_3" numFmtId="165">
      <sharedItems containsSemiMixedTypes="0" containsString="0" containsNumber="1" minValue="-672.07" maxValue="1378839.852"/>
    </cacheField>
    <cacheField name="plan_2019_6+6_4" numFmtId="165">
      <sharedItems containsSemiMixedTypes="0" containsString="0" containsNumber="1" minValue="-78458.289000000004" maxValue="1326842.567"/>
    </cacheField>
    <cacheField name="plan_2019_6+6_5" numFmtId="165">
      <sharedItems containsSemiMixedTypes="0" containsString="0" containsNumber="1" minValue="-463450.67700000003" maxValue="479634.908"/>
    </cacheField>
    <cacheField name="plan_2019_6+6_6" numFmtId="165">
      <sharedItems containsSemiMixedTypes="0" containsString="0" containsNumber="1" minValue="-314527.99200000003" maxValue="675000"/>
    </cacheField>
    <cacheField name="plan_2019_6+6_7" numFmtId="165">
      <sharedItems containsSemiMixedTypes="0" containsString="0" containsNumber="1" minValue="0" maxValue="469659.21519224998"/>
    </cacheField>
    <cacheField name="plan_2019_6+6_8" numFmtId="165">
      <sharedItems containsSemiMixedTypes="0" containsString="0" containsNumber="1" minValue="0" maxValue="427003"/>
    </cacheField>
    <cacheField name="plan_2019_6+6_9" numFmtId="165">
      <sharedItems containsSemiMixedTypes="0" containsString="0" containsNumber="1" minValue="0" maxValue="707107.94781513745"/>
    </cacheField>
    <cacheField name="plan_2019_6+6_10" numFmtId="165">
      <sharedItems containsSemiMixedTypes="0" containsString="0" containsNumber="1" minValue="0" maxValue="889907"/>
    </cacheField>
    <cacheField name="plan_2019_6+6_11" numFmtId="165">
      <sharedItems containsSemiMixedTypes="0" containsString="0" containsNumber="1" minValue="0" maxValue="830771.49513444817"/>
    </cacheField>
    <cacheField name="plan_2019_6+6_12" numFmtId="165">
      <sharedItems containsSemiMixedTypes="0" containsString="0" containsNumber="1" minValue="-360766.34299999999" maxValue="820688.34299999999"/>
    </cacheField>
    <cacheField name="total_budget_2019_6+6" numFmtId="165">
      <sharedItems containsSemiMixedTypes="0" containsString="0" containsNumber="1" minValue="-492533.54000000004" maxValue="5445095.4819999998"/>
    </cacheField>
    <cacheField name="plan_%_2019_6+6_1" numFmtId="9">
      <sharedItems containsSemiMixedTypes="0" containsString="0" containsNumber="1" minValue="0" maxValue="0.3"/>
    </cacheField>
    <cacheField name="plan_%_2019_6+6_2" numFmtId="9">
      <sharedItems containsSemiMixedTypes="0" containsString="0" containsNumber="1" minValue="0" maxValue="0.33"/>
    </cacheField>
    <cacheField name="plan_%_2019_6+6_3" numFmtId="9">
      <sharedItems containsSemiMixedTypes="0" containsString="0" containsNumber="1" minValue="0" maxValue="0.87"/>
    </cacheField>
    <cacheField name="plan_%_2019_6+6_4" numFmtId="9">
      <sharedItems containsSemiMixedTypes="0" containsString="0" containsNumber="1" minValue="0" maxValue="0.61"/>
    </cacheField>
    <cacheField name="plan_%_2019_6+6_5" numFmtId="9">
      <sharedItems containsSemiMixedTypes="0" containsString="0" containsNumber="1" minValue="0" maxValue="0.56999999999999995"/>
    </cacheField>
    <cacheField name="plan_%_2019_6+6_6" numFmtId="9">
      <sharedItems containsSemiMixedTypes="0" containsString="0" containsNumber="1" minValue="0" maxValue="0.4"/>
    </cacheField>
    <cacheField name="plan_%_2019_6+6_7" numFmtId="9">
      <sharedItems containsSemiMixedTypes="0" containsString="0" containsNumber="1" minValue="0" maxValue="0.82"/>
    </cacheField>
    <cacheField name="plan_%_2019_6+6_8" numFmtId="9">
      <sharedItems containsSemiMixedTypes="0" containsString="0" containsNumber="1" minValue="0" maxValue="0.32"/>
    </cacheField>
    <cacheField name="plan_%_2019_6+6_9" numFmtId="9">
      <sharedItems containsSemiMixedTypes="0" containsString="0" containsNumber="1" minValue="0" maxValue="0.58919999999999995"/>
    </cacheField>
    <cacheField name="plan_%_2019_6+6_10" numFmtId="9">
      <sharedItems containsSemiMixedTypes="0" containsString="0" containsNumber="1" minValue="0" maxValue="0.65500000000000003"/>
    </cacheField>
    <cacheField name="plan_%_2019_6+6_11" numFmtId="9">
      <sharedItems containsSemiMixedTypes="0" containsString="0" containsNumber="1" minValue="0" maxValue="0.98"/>
    </cacheField>
    <cacheField name="plan_%_2019_6+6_12" numFmtId="9">
      <sharedItems containsSemiMixedTypes="0" containsString="0" containsNumber="1" minValue="0" maxValue="0.99829999999999997"/>
    </cacheField>
    <cacheField name="Plan Fisico 2019 6+6 Acum Budget " numFmtId="9">
      <sharedItems containsSemiMixedTypes="0" containsString="0" containsNumber="1" minValue="0" maxValue="1.0000044286690231"/>
    </cacheField>
    <cacheField name="plan_%_acumulado_2019_6+6_1" numFmtId="9">
      <sharedItems containsSemiMixedTypes="0" containsString="0" containsNumber="1" minValue="0" maxValue="0.99"/>
    </cacheField>
    <cacheField name="plan_%_acumulado_2019_6+6_2" numFmtId="9">
      <sharedItems containsSemiMixedTypes="0" containsString="0" containsNumber="1" minValue="0" maxValue="0.99"/>
    </cacheField>
    <cacheField name="plan_%_acumulado_2019_6+6_3" numFmtId="9">
      <sharedItems containsSemiMixedTypes="0" containsString="0" containsNumber="1" minValue="0" maxValue="0.9900000000000001"/>
    </cacheField>
    <cacheField name="plan_%_acumulado_2019_6+6_4" numFmtId="9">
      <sharedItems containsSemiMixedTypes="0" containsString="0" containsNumber="1" minValue="0" maxValue="1"/>
    </cacheField>
    <cacheField name="plan_%_acumulado_2019_6+6_5" numFmtId="9">
      <sharedItems containsSemiMixedTypes="0" containsString="0" containsNumber="1" minValue="0" maxValue="1"/>
    </cacheField>
    <cacheField name="plan_%_acumulado_2019_6+6_6" numFmtId="9">
      <sharedItems containsSemiMixedTypes="0" containsString="0" containsNumber="1" minValue="0" maxValue="1"/>
    </cacheField>
    <cacheField name="plan_%_acumulado_2019_6+6_7" numFmtId="9">
      <sharedItems containsSemiMixedTypes="0" containsString="0" containsNumber="1" minValue="0" maxValue="1"/>
    </cacheField>
    <cacheField name="plan_%_acumulado_2019_6+6_8" numFmtId="9">
      <sharedItems containsSemiMixedTypes="0" containsString="0" containsNumber="1" minValue="0" maxValue="1"/>
    </cacheField>
    <cacheField name="plan_%_acumulado_2019_6+6_9" numFmtId="9">
      <sharedItems containsSemiMixedTypes="0" containsString="0" containsNumber="1" minValue="0" maxValue="1"/>
    </cacheField>
    <cacheField name="plan_%_acumulado_2019_6+6_10" numFmtId="9">
      <sharedItems containsSemiMixedTypes="0" containsString="0" containsNumber="1" minValue="0" maxValue="1"/>
    </cacheField>
    <cacheField name="plan_%_acumulado_2019_6+6_11" numFmtId="9">
      <sharedItems containsSemiMixedTypes="0" containsString="0" containsNumber="1" minValue="0" maxValue="1.0000004803724474"/>
    </cacheField>
    <cacheField name="plan_%_acumulado_2019_6+6_12" numFmtId="9">
      <sharedItems containsSemiMixedTypes="0" containsString="0" containsNumber="1" minValue="0" maxValue="1.0000048292749286"/>
    </cacheField>
    <cacheField name="plan_2020_6+6_1" numFmtId="165">
      <sharedItems containsSemiMixedTypes="0" containsString="0" containsNumber="1" minValue="0" maxValue="691351.91933333303"/>
    </cacheField>
    <cacheField name="plan_2020_6+6_2" numFmtId="165">
      <sharedItems containsSemiMixedTypes="0" containsString="0" containsNumber="1" minValue="0" maxValue="985444.23261065863"/>
    </cacheField>
    <cacheField name="plan_2020_6+6_3" numFmtId="165">
      <sharedItems containsSemiMixedTypes="0" containsString="0" containsNumber="1" minValue="0" maxValue="1293613.3330000001"/>
    </cacheField>
    <cacheField name="plan_2020_6+6_4" numFmtId="165">
      <sharedItems containsSemiMixedTypes="0" containsString="0" containsNumber="1" minValue="0" maxValue="785862.9714850263"/>
    </cacheField>
    <cacheField name="plan_2020_6+6_5" numFmtId="165">
      <sharedItems containsSemiMixedTypes="0" containsString="0" containsNumber="1" minValue="-67504.550656072883" maxValue="794100"/>
    </cacheField>
    <cacheField name="plan_2020_6+6_6" numFmtId="165">
      <sharedItems containsSemiMixedTypes="0" containsString="0" containsNumber="1" minValue="0" maxValue="337036.9936951251"/>
    </cacheField>
    <cacheField name="plan_2020_6+6_7" numFmtId="165">
      <sharedItems containsSemiMixedTypes="0" containsString="0" containsNumber="1" minValue="-65237.340656072876" maxValue="1004088.22245864"/>
    </cacheField>
    <cacheField name="plan_2020_6+6_8" numFmtId="165">
      <sharedItems containsSemiMixedTypes="0" containsString="0" containsNumber="1" minValue="0" maxValue="1541133.7108414399"/>
    </cacheField>
    <cacheField name="plan_2020_6+6_9" numFmtId="165">
      <sharedItems containsSemiMixedTypes="0" containsString="0" containsNumber="1" minValue="-7848.9906560728705" maxValue="653641.04200000002"/>
    </cacheField>
    <cacheField name="plan_2020_6+6_10" numFmtId="165">
      <sharedItems containsSemiMixedTypes="0" containsString="0" containsNumber="1" minValue="0" maxValue="738366"/>
    </cacheField>
    <cacheField name="plan_2020_6+6_11" numFmtId="165">
      <sharedItems containsSemiMixedTypes="0" containsString="0" containsNumber="1" minValue="0" maxValue="643003.3301680329"/>
    </cacheField>
    <cacheField name="plan_2020_6+6_12" numFmtId="165">
      <sharedItems containsSemiMixedTypes="0" containsString="0" containsNumber="1" minValue="-89831.340656072876" maxValue="1637085"/>
    </cacheField>
    <cacheField name="capex_2020_ 6+6" numFmtId="165">
      <sharedItems containsSemiMixedTypes="0" containsString="0" containsNumber="1" minValue="0" maxValue="3917334.068"/>
    </cacheField>
    <cacheField name="capex_2021_6+6" numFmtId="165">
      <sharedItems containsSemiMixedTypes="0" containsString="0" containsNumber="1" minValue="0" maxValue="6785637.0113882031"/>
    </cacheField>
    <cacheField name="capex_2022_6+6" numFmtId="165">
      <sharedItems containsSemiMixedTypes="0" containsString="0" containsNumber="1" minValue="0" maxValue="91650"/>
    </cacheField>
    <cacheField name="capex_2023_6+6" numFmtId="165">
      <sharedItems containsSemiMixedTypes="0" containsString="0" containsNumber="1" minValue="0" maxValue="91650"/>
    </cacheField>
    <cacheField name="capex_2024_6+6" numFmtId="165">
      <sharedItems containsSemiMixedTypes="0" containsString="0" containsNumber="1" containsInteger="1" minValue="0" maxValue="20668"/>
    </cacheField>
    <cacheField name="total_budget_plan_6+6" numFmtId="165">
      <sharedItems containsSemiMixedTypes="0" containsString="0" containsNumber="1" minValue="-492533.54000000004" maxValue="13884649.00159164"/>
    </cacheField>
    <cacheField name="plan_2019_9+3_1" numFmtId="168">
      <sharedItems containsSemiMixedTypes="0" containsString="0" containsNumber="1" minValue="-2346.4160000000002" maxValue="402497.62699999998"/>
    </cacheField>
    <cacheField name="plan_2019_9+3_2" numFmtId="168">
      <sharedItems containsSemiMixedTypes="0" containsString="0" containsNumber="1" minValue="-658.36800000000005" maxValue="820060.15599999996"/>
    </cacheField>
    <cacheField name="plan_2019_9+3_3" numFmtId="168">
      <sharedItems containsSemiMixedTypes="0" containsString="0" containsNumber="1" minValue="-672.07" maxValue="1378839.852"/>
    </cacheField>
    <cacheField name="plan_2019_9+3_4" numFmtId="168">
      <sharedItems containsSemiMixedTypes="0" containsString="0" containsNumber="1" minValue="-78458.289000000004" maxValue="1326842.567"/>
    </cacheField>
    <cacheField name="plan_2019_9+3_5" numFmtId="168">
      <sharedItems containsSemiMixedTypes="0" containsString="0" containsNumber="1" minValue="-463450.67700000003" maxValue="479634.908"/>
    </cacheField>
    <cacheField name="plan_2019_9+3_6" numFmtId="168">
      <sharedItems containsSemiMixedTypes="0" containsString="0" containsNumber="1" minValue="-314527.99200000003" maxValue="675000"/>
    </cacheField>
    <cacheField name="plan_2019_9+3_7" numFmtId="168">
      <sharedItems containsSemiMixedTypes="0" containsString="0" containsNumber="1" minValue="0" maxValue="405780.67099999997"/>
    </cacheField>
    <cacheField name="plan_2019_9+3_8" numFmtId="168">
      <sharedItems containsSemiMixedTypes="0" containsString="0" containsNumber="1" minValue="-6995.01" maxValue="348613.75900000002"/>
    </cacheField>
    <cacheField name="plan_2019_9+3_9" numFmtId="168">
      <sharedItems containsSemiMixedTypes="0" containsString="0" containsNumber="1" minValue="-20550.733" maxValue="946892.20900000003"/>
    </cacheField>
    <cacheField name="plan_2019_9+3_10" numFmtId="168">
      <sharedItems containsSemiMixedTypes="0" containsString="0" containsNumber="1" minValue="0" maxValue="825952.51143499999"/>
    </cacheField>
    <cacheField name="plan_2019_9+3_11" numFmtId="168">
      <sharedItems containsSemiMixedTypes="0" containsString="0" containsNumber="1" minValue="-360766.34299999999" maxValue="657442.68125000002"/>
    </cacheField>
    <cacheField name="plan_2019_9+3_12" numFmtId="168">
      <sharedItems containsSemiMixedTypes="0" containsString="0" containsNumber="1" minValue="0" maxValue="1153642.5080000004"/>
    </cacheField>
    <cacheField name="Total 2019 9+3 M$" numFmtId="168">
      <sharedItems containsSemiMixedTypes="0" containsString="0" containsNumber="1" minValue="-492533.54000000004" maxValue="5445095.4819999998"/>
    </cacheField>
    <cacheField name="plan_2020_9+3_1" numFmtId="168">
      <sharedItems containsSemiMixedTypes="0" containsString="0" containsNumber="1" minValue="0" maxValue="621318.52701843739"/>
    </cacheField>
    <cacheField name="plan_2020_9+3_2" numFmtId="168">
      <sharedItems containsSemiMixedTypes="0" containsString="0" containsNumber="1" minValue="0" maxValue="472159.065"/>
    </cacheField>
    <cacheField name="plan_2020_9+3_3" numFmtId="168">
      <sharedItems containsSemiMixedTypes="0" containsString="0" containsNumber="1" minValue="0" maxValue="1002088.22245864"/>
    </cacheField>
    <cacheField name="plan_2020_9+3_4" numFmtId="168">
      <sharedItems containsSemiMixedTypes="0" containsString="0" containsNumber="1" minValue="0" maxValue="1279470.4318414386"/>
    </cacheField>
    <cacheField name="plan_2020_9+3_5" numFmtId="168">
      <sharedItems containsSemiMixedTypes="0" containsString="0" containsNumber="1" minValue="0" maxValue="647761.29249999998"/>
    </cacheField>
    <cacheField name="plan_2020_9+3_6" numFmtId="168">
      <sharedItems containsSemiMixedTypes="0" containsString="0" containsNumber="1" minValue="0" maxValue="786916.65407400008"/>
    </cacheField>
    <cacheField name="plan_2020_9+3_7" numFmtId="168">
      <sharedItems containsSemiMixedTypes="0" containsString="0" containsNumber="1" minValue="0" maxValue="958685.97200000007"/>
    </cacheField>
    <cacheField name="plan_2020_9+3_8" numFmtId="168">
      <sharedItems containsSemiMixedTypes="0" containsString="0" containsNumber="1" minValue="0" maxValue="531893.47690000013"/>
    </cacheField>
    <cacheField name="plan_2020_9+3_9" numFmtId="168">
      <sharedItems containsSemiMixedTypes="0" containsString="0" containsNumber="1" minValue="0" maxValue="286305.80199999997"/>
    </cacheField>
    <cacheField name="plan_2020_9+3_10" numFmtId="168">
      <sharedItems containsSemiMixedTypes="0" containsString="0" containsNumber="1" minValue="0" maxValue="731866"/>
    </cacheField>
    <cacheField name="plan_2020_9+3_11" numFmtId="168">
      <sharedItems containsSemiMixedTypes="0" containsString="0" containsNumber="1" minValue="0" maxValue="799726.23571192101"/>
    </cacheField>
    <cacheField name="plan_2020_9+3_12" numFmtId="168">
      <sharedItems containsSemiMixedTypes="0" containsString="0" containsNumber="1" minValue="0" maxValue="1618110.4869999997"/>
    </cacheField>
    <cacheField name="capex_2020_9+3" numFmtId="168">
      <sharedItems containsSemiMixedTypes="0" containsString="0" containsNumber="1" minValue="0" maxValue="4317572.1384260003"/>
    </cacheField>
    <cacheField name="capex_2021_9+3" numFmtId="168">
      <sharedItems containsSemiMixedTypes="0" containsString="0" containsNumber="1" minValue="0" maxValue="6785637.0113882031"/>
    </cacheField>
    <cacheField name="capex_2022_9+3" numFmtId="168">
      <sharedItems containsSemiMixedTypes="0" containsString="0" containsNumber="1" minValue="0" maxValue="91650"/>
    </cacheField>
    <cacheField name="capex_2023_9+3" numFmtId="168">
      <sharedItems containsSemiMixedTypes="0" containsString="0" containsNumber="1" minValue="0" maxValue="91650"/>
    </cacheField>
    <cacheField name="capex_2024_9+3" numFmtId="168">
      <sharedItems containsSemiMixedTypes="0" containsString="0" containsNumber="1" containsInteger="1" minValue="0" maxValue="20668"/>
    </cacheField>
    <cacheField name="total_budget_plan_9+3" numFmtId="168">
      <sharedItems containsSemiMixedTypes="0" containsString="0" containsNumber="1" minValue="-492533.54000000004" maxValue="13884649.00159164"/>
    </cacheField>
    <cacheField name="plan_2019_11+1_1" numFmtId="168">
      <sharedItems containsSemiMixedTypes="0" containsString="0" containsNumber="1" minValue="-2346.4160000000002" maxValue="402497.62699999998"/>
    </cacheField>
    <cacheField name="plan_2019_11+1_2" numFmtId="168">
      <sharedItems containsSemiMixedTypes="0" containsString="0" containsNumber="1" minValue="-658.36800000000005" maxValue="820060.15599999996"/>
    </cacheField>
    <cacheField name="plan_2019_11+1_3" numFmtId="168">
      <sharedItems containsSemiMixedTypes="0" containsString="0" containsNumber="1" minValue="-672.07" maxValue="1378839.852"/>
    </cacheField>
    <cacheField name="plan_2019_11+1_4" numFmtId="168">
      <sharedItems containsSemiMixedTypes="0" containsString="0" containsNumber="1" minValue="-78458.289000000004" maxValue="1326842.567"/>
    </cacheField>
    <cacheField name="plan_2019_11+1_5" numFmtId="168">
      <sharedItems containsSemiMixedTypes="0" containsString="0" containsNumber="1" minValue="-463450.67700000003" maxValue="479634.908"/>
    </cacheField>
    <cacheField name="plan_2019_11+1_6" numFmtId="168">
      <sharedItems containsSemiMixedTypes="0" containsString="0" containsNumber="1" minValue="-314527.99200000003" maxValue="675000"/>
    </cacheField>
    <cacheField name="plan_2019_11+1_7" numFmtId="168">
      <sharedItems containsSemiMixedTypes="0" containsString="0" containsNumber="1" minValue="0" maxValue="405780.67099999997"/>
    </cacheField>
    <cacheField name="plan_2019_11+1_8" numFmtId="168">
      <sharedItems containsSemiMixedTypes="0" containsString="0" containsNumber="1" minValue="-6995.01" maxValue="348613.75900000002"/>
    </cacheField>
    <cacheField name="plan_2019_11+1_9" numFmtId="168">
      <sharedItems containsSemiMixedTypes="0" containsString="0" containsNumber="1" minValue="-20550.733" maxValue="946892.20900000003"/>
    </cacheField>
    <cacheField name="plan_2019_11+1_10" numFmtId="168">
      <sharedItems containsSemiMixedTypes="0" containsString="0" containsNumber="1" minValue="-15070" maxValue="641657.53899999999"/>
    </cacheField>
    <cacheField name="plan_2019_11+1_11" numFmtId="168">
      <sharedItems containsSemiMixedTypes="0" containsString="0" containsNumber="1" minValue="0" maxValue="669440.86199999996"/>
    </cacheField>
    <cacheField name="plan_2019_11+1_12" numFmtId="168">
      <sharedItems containsSemiMixedTypes="0" containsString="0" containsNumber="1" minValue="0" maxValue="848377.12207624991"/>
    </cacheField>
    <cacheField name="Total 2019 11+1 M$" numFmtId="168">
      <sharedItems containsSemiMixedTypes="0" containsString="0" containsNumber="1" minValue="-492533.54000000004" maxValue="5140387.7240000004"/>
    </cacheField>
    <cacheField name="plan_2020_11+1_1" numFmtId="168">
      <sharedItems containsSemiMixedTypes="0" containsString="0" containsNumber="1" containsInteger="1" minValue="0" maxValue="0"/>
    </cacheField>
    <cacheField name="plan_2020_11+1_2" numFmtId="168">
      <sharedItems containsSemiMixedTypes="0" containsString="0" containsNumber="1" containsInteger="1" minValue="0" maxValue="0"/>
    </cacheField>
    <cacheField name="plan_2020_11+1_3" numFmtId="168">
      <sharedItems containsSemiMixedTypes="0" containsString="0" containsNumber="1" containsInteger="1" minValue="0" maxValue="0"/>
    </cacheField>
    <cacheField name="plan_2020_11+1_4" numFmtId="168">
      <sharedItems containsSemiMixedTypes="0" containsString="0" containsNumber="1" containsInteger="1" minValue="0" maxValue="0"/>
    </cacheField>
    <cacheField name="plan_2020_11+1_5" numFmtId="168">
      <sharedItems containsSemiMixedTypes="0" containsString="0" containsNumber="1" containsInteger="1" minValue="0" maxValue="0"/>
    </cacheField>
    <cacheField name="plan_2020_11+1_6" numFmtId="168">
      <sharedItems containsSemiMixedTypes="0" containsString="0" containsNumber="1" containsInteger="1" minValue="0" maxValue="0"/>
    </cacheField>
    <cacheField name="plan_2020_11+1_7" numFmtId="168">
      <sharedItems containsSemiMixedTypes="0" containsString="0" containsNumber="1" containsInteger="1" minValue="0" maxValue="0"/>
    </cacheField>
    <cacheField name="plan_2020_11+1_8" numFmtId="168">
      <sharedItems containsSemiMixedTypes="0" containsString="0" containsNumber="1" containsInteger="1" minValue="0" maxValue="0"/>
    </cacheField>
    <cacheField name="plan_2020_11+1_9" numFmtId="168">
      <sharedItems containsSemiMixedTypes="0" containsString="0" containsNumber="1" containsInteger="1" minValue="0" maxValue="0"/>
    </cacheField>
    <cacheField name="plan_2020_11+1_10" numFmtId="168">
      <sharedItems containsSemiMixedTypes="0" containsString="0" containsNumber="1" containsInteger="1" minValue="0" maxValue="0"/>
    </cacheField>
    <cacheField name="plan_2020_11+1_11" numFmtId="168">
      <sharedItems containsSemiMixedTypes="0" containsString="0" containsNumber="1" containsInteger="1" minValue="0" maxValue="0"/>
    </cacheField>
    <cacheField name="plan_2020_11+1_12" numFmtId="168">
      <sharedItems containsSemiMixedTypes="0" containsString="0" containsNumber="1" containsInteger="1" minValue="0" maxValue="0"/>
    </cacheField>
    <cacheField name="capex_2020_11+1" numFmtId="168">
      <sharedItems containsSemiMixedTypes="0" containsString="0" containsNumber="1" minValue="-2.9103830456733704E-11" maxValue="4511232.7132153334"/>
    </cacheField>
    <cacheField name="capex_2021_11+1" numFmtId="168">
      <sharedItems containsSemiMixedTypes="0" containsString="0" containsNumber="1" minValue="0" maxValue="6785637.0113882031"/>
    </cacheField>
    <cacheField name="capex_2022_11+1" numFmtId="168">
      <sharedItems containsSemiMixedTypes="0" containsString="0" containsNumber="1" minValue="0" maxValue="91650"/>
    </cacheField>
    <cacheField name="capex_2023_11+1" numFmtId="168">
      <sharedItems containsSemiMixedTypes="0" containsString="0" containsNumber="1" minValue="0" maxValue="91650"/>
    </cacheField>
    <cacheField name="capex_2024_11+1" numFmtId="168">
      <sharedItems containsSemiMixedTypes="0" containsString="0" containsNumber="1" containsInteger="1" minValue="0" maxValue="20668"/>
    </cacheField>
    <cacheField name="total_budget_plan_11+1" numFmtId="168">
      <sharedItems containsSemiMixedTypes="0" containsString="0" containsNumber="1" minValue="-492533.54000000004" maxValue="13884649.001591641"/>
    </cacheField>
    <cacheField name="Plan Acum " numFmtId="168">
      <sharedItems containsSemiMixedTypes="0" containsString="0" containsNumber="1" minValue="-361770.277" maxValue="4728654.3652772438"/>
    </cacheField>
    <cacheField name="Real Acum" numFmtId="168">
      <sharedItems containsSemiMixedTypes="0" containsString="0" containsNumber="1" minValue="-492533.54000000004" maxValue="5001833.8440000005"/>
    </cacheField>
    <cacheField name="Real Acum Multianual" numFmtId="170">
      <sharedItems containsSemiMixedTypes="0" containsString="0" containsNumber="1" minValue="-492533.54000000004" maxValue="13547069.691"/>
    </cacheField>
    <cacheField name="Plan Acum Multianual" numFmtId="170">
      <sharedItems containsSemiMixedTypes="0" containsString="0" containsNumber="1" minValue="0" maxValue="11632324.813131992"/>
    </cacheField>
    <cacheField name="Desv.Acum Multianual" numFmtId="170">
      <sharedItems containsSemiMixedTypes="0" containsString="0" containsNumber="1" minValue="-1683342.7801550853" maxValue="1914744.8778680079"/>
    </cacheField>
    <cacheField name="Ppto Disponible" numFmtId="168">
      <sharedItems containsSemiMixedTypes="0" containsString="0" containsNumber="1" minValue="-1422711.7150000001" maxValue="9844809.9910548702"/>
    </cacheField>
    <cacheField name="Plan Acum 2" numFmtId="168">
      <sharedItems containsSemiMixedTypes="0" containsString="0" containsNumber="1" minValue="-492533.54000000004" maxValue="4624407.1389999995"/>
    </cacheField>
    <cacheField name="Real Acum2" numFmtId="168">
      <sharedItems containsSemiMixedTypes="0" containsString="0" containsNumber="1" minValue="-492533.54000000004" maxValue="5001833.8440000005"/>
    </cacheField>
    <cacheField name="Real Acum Multianual2" numFmtId="170">
      <sharedItems containsSemiMixedTypes="0" containsString="0" containsNumber="1" minValue="-492533.54000000004" maxValue="13547069.691"/>
    </cacheField>
    <cacheField name="Plan Acum Multianual2" numFmtId="170">
      <sharedItems containsSemiMixedTypes="0" containsString="0" containsNumber="1" minValue="-492533.54000000004" maxValue="12216569.241815137"/>
    </cacheField>
    <cacheField name="Desv.Acum Multianual2" numFmtId="170">
      <sharedItems containsSemiMixedTypes="0" containsString="0" containsNumber="1" minValue="-1358711.4840000002" maxValue="1330500.4491848629"/>
    </cacheField>
    <cacheField name="Ppto Disponible2" numFmtId="168">
      <sharedItems containsSemiMixedTypes="0" containsString="0" containsNumber="1" minValue="-1249056.497" maxValue="9856577.5721097384"/>
    </cacheField>
    <cacheField name="Plan Acum 3" numFmtId="168">
      <sharedItems containsSemiMixedTypes="0" containsString="0" containsNumber="1" minValue="-492533.54000000004" maxValue="4670944.7649361445"/>
    </cacheField>
    <cacheField name="Real Acum3" numFmtId="168">
      <sharedItems containsSemiMixedTypes="0" containsString="0" containsNumber="1" minValue="-492533.54000000004" maxValue="5001833.8440000005"/>
    </cacheField>
    <cacheField name="Real Acum Multianual3" numFmtId="168">
      <sharedItems containsSemiMixedTypes="0" containsString="0" containsNumber="1" minValue="-492533.54000000004" maxValue="13547069.691"/>
    </cacheField>
    <cacheField name="Plan Acum Multianual3" numFmtId="168">
      <sharedItems containsSemiMixedTypes="0" containsString="0" containsNumber="1" minValue="-492533.54000000004" maxValue="13216180.611936145"/>
    </cacheField>
    <cacheField name="Desv.Acum Multianual3" numFmtId="168">
      <sharedItems containsSemiMixedTypes="0" containsString="0" containsNumber="1" minValue="-639058.50900000054" maxValue="657017.17200000002"/>
    </cacheField>
    <cacheField name="Ppto Disponible3" numFmtId="168">
      <sharedItems containsSemiMixedTypes="0" containsString="0" containsNumber="1" minValue="-657017.17200000002" maxValue="9856577.5721097346"/>
    </cacheField>
    <cacheField name="Plan Acum 4" numFmtId="168">
      <sharedItems containsSemiMixedTypes="0" containsString="0" containsNumber="1" minValue="-492533.54000000004" maxValue="5001833.8440000005"/>
    </cacheField>
    <cacheField name="Real Acum4" numFmtId="168">
      <sharedItems containsSemiMixedTypes="0" containsString="0" containsNumber="1" minValue="-492533.54000000004" maxValue="5001833.8440000005"/>
    </cacheField>
    <cacheField name="Real Acum Multianual4" numFmtId="168">
      <sharedItems containsSemiMixedTypes="0" containsString="0" containsNumber="1" minValue="-492533.54000000004" maxValue="13547069.691"/>
    </cacheField>
    <cacheField name="Plan Acum Multianual4" numFmtId="168">
      <sharedItems containsSemiMixedTypes="0" containsString="0" containsNumber="1" minValue="-492533.54000000004" maxValue="13547069.691"/>
    </cacheField>
    <cacheField name="Desv.Acum Multianual4" numFmtId="168">
      <sharedItems containsSemiMixedTypes="0" containsString="0" containsNumber="1" minValue="-7322.6399999998976" maxValue="157878.37199999997"/>
    </cacheField>
    <cacheField name="Ppto Disponible4" numFmtId="168">
      <sharedItems containsSemiMixedTypes="0" containsString="0" containsNumber="1" minValue="-30130.300000000047" maxValue="9856213.063109735"/>
    </cacheField>
    <cacheField name="N°Proyecto" numFmtId="0">
      <sharedItems containsString="0" containsBlank="1" containsNumber="1" containsInteger="1" minValue="10048" maxValue="13963"/>
    </cacheField>
    <cacheField name="Capex Planificación" numFmtId="0">
      <sharedItems containsBlank="1"/>
    </cacheField>
    <cacheField name="Programa" numFmtId="0">
      <sharedItems containsBlank="1"/>
    </cacheField>
    <cacheField name="Gerencia Responsable" numFmtId="0">
      <sharedItems containsBlank="1"/>
    </cacheField>
    <cacheField name="Empresa" numFmtId="0">
      <sharedItems containsBlank="1"/>
    </cacheField>
    <cacheField name="SIC" numFmtId="0">
      <sharedItems containsString="0" containsBlank="1" containsNumber="1" containsInteger="1" minValue="4" maxValue="6"/>
    </cacheField>
    <cacheField name="Línea Modelo 1" numFmtId="0">
      <sharedItems containsBlank="1"/>
    </cacheField>
    <cacheField name="Línea BOD" numFmtId="0">
      <sharedItems containsBlank="1"/>
    </cacheField>
    <cacheField name="Línea de Negocio" numFmtId="167">
      <sharedItems containsBlank="1"/>
    </cacheField>
    <cacheField name="BOD" numFmtId="0">
      <sharedItems containsBlank="1" containsMixedTypes="1" containsNumber="1" containsInteger="1" minValue="0" maxValue="0"/>
    </cacheField>
    <cacheField name="Programa de Inversiones" numFmtId="0">
      <sharedItems containsBlank="1"/>
    </cacheField>
    <cacheField name="Zona Administrativa" numFmtId="0">
      <sharedItems containsBlank="1"/>
    </cacheField>
    <cacheField name="Subestación / Central" numFmtId="0">
      <sharedItems containsBlank="1"/>
    </cacheField>
    <cacheField name="FPES Original" numFmtId="14">
      <sharedItems containsNonDate="0" containsDate="1" containsString="0" containsBlank="1" minDate="2015-12-01T00:00:00" maxDate="2020-12-02T00:00:00"/>
    </cacheField>
    <cacheField name="FPES Actualizadas" numFmtId="14">
      <sharedItems containsDate="1" containsBlank="1" containsMixedTypes="1" minDate="2017-07-07T00:00:00" maxDate="2023-01-01T00:00:00"/>
    </cacheField>
    <cacheField name="FPES Real" numFmtId="14">
      <sharedItems containsDate="1" containsBlank="1" containsMixedTypes="1" minDate="2017-07-08T00:00:00" maxDate="2019-11-06T00:00:00"/>
    </cacheField>
    <cacheField name="OACC" numFmtId="0">
      <sharedItems containsBlank="1" containsMixedTypes="1" containsNumber="1" containsInteger="1" minValue="0" maxValue="0"/>
    </cacheField>
    <cacheField name="Cant. Contratos + Addendum" numFmtId="0">
      <sharedItems containsBlank="1" containsMixedTypes="1" containsNumber="1" containsInteger="1" minValue="0" maxValue="4"/>
    </cacheField>
    <cacheField name="$ Contrato OACC /MES" numFmtId="0">
      <sharedItems containsString="0" containsBlank="1" containsNumber="1" containsInteger="1" minValue="0" maxValue="443649"/>
    </cacheField>
    <cacheField name="Plazo /Mes" numFmtId="0">
      <sharedItems containsString="0" containsBlank="1" containsNumber="1" containsInteger="1" minValue="0" maxValue="18"/>
    </cacheField>
    <cacheField name="Costo Mes" numFmtId="0">
      <sharedItems containsString="0" containsBlank="1" containsNumber="1" minValue="0" maxValue="30885.666666666668"/>
    </cacheField>
    <cacheField name="Inicio Constructivo" numFmtId="0">
      <sharedItems containsBlank="1"/>
    </cacheField>
    <cacheField name="Contratista" numFmtId="0">
      <sharedItems containsBlank="1"/>
    </cacheField>
    <cacheField name="Estado general 4 abril" numFmtId="0">
      <sharedItems containsBlank="1"/>
    </cacheField>
    <cacheField name="Subestado" numFmtId="0">
      <sharedItems containsNonDate="0" containsString="0" containsBlank="1"/>
    </cacheField>
    <cacheField name="NUP" numFmtId="0">
      <sharedItems containsBlank="1" containsMixedTypes="1" containsNumber="1" containsInteger="1" minValue="4" maxValue="1068"/>
    </cacheField>
    <cacheField name="Comentarios" numFmtId="0">
      <sharedItems containsBlank="1"/>
    </cacheField>
    <cacheField name="Fecha Ingreso PQI" numFmtId="0">
      <sharedItems containsBlank="1" containsMixedTypes="1" containsNumber="1" containsInteger="1" minValue="2013" maxValue="2017"/>
    </cacheField>
    <cacheField name="Tipo  de Proyecto" numFmtId="0">
      <sharedItems containsBlank="1"/>
    </cacheField>
    <cacheField name="Estado Proyecto SAP"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Victor Ignacio Gonzalez Soto" refreshedDate="43810.706525810187" createdVersion="6" refreshedVersion="6" minRefreshableVersion="3" recordCount="171">
  <cacheSource type="worksheet">
    <worksheetSource ref="C3:C173" sheet="Detalle"/>
  </cacheSource>
  <cacheFields count="305">
    <cacheField name="SAP" numFmtId="0">
      <sharedItems containsBlank="1" count="171">
        <s v="100/TL-040-02"/>
        <s v="100/TT-015-01"/>
        <s v="100/TT-014-03"/>
        <s v="100/TT-005-03"/>
        <s v="100/TT-185-01"/>
        <s v="100/TT-025-01"/>
        <s v="100/TT-026-01"/>
        <s v="100/TL-071-01"/>
        <s v="100/TT-185-02"/>
        <s v="100/TT-026-02"/>
        <s v="100/TL-071-02"/>
        <s v="100/TS-128-01"/>
        <s v="100/TT-113-08"/>
        <s v="100/TT-005-02"/>
        <s v="100/TT-011-02"/>
        <s v="100/TT-002-04"/>
        <s v="100/TT-141-04"/>
        <s v="100/TT-306-01"/>
        <s v="100/TS-120-01"/>
        <s v="100/TT-305-01"/>
        <s v="100/TT-130-06"/>
        <s v="100/TT-154-02"/>
        <s v="100/TT-156-01"/>
        <s v="100/TT-163-01"/>
        <s v="100/TT-177-03"/>
        <s v="100/TT-146-03"/>
        <s v="100/TT-163-02"/>
        <s v="100/TT-163-03"/>
        <s v="100/TM-029"/>
        <s v="E161/0108/503"/>
        <s v="100/TS-123-01"/>
        <s v="100/TT-140-05"/>
        <s v="100/TL-044-01"/>
        <s v="100/TL-044-02"/>
        <s v="100/TT-150-01"/>
        <s v="100/TL-044-03"/>
        <s v="100/TT-187-01"/>
        <s v="100/TT-188-01"/>
        <s v="100/TL-072-01"/>
        <s v="100/TT-187-02"/>
        <s v="100/TT-188-02"/>
        <s v="100/TL-072-02"/>
        <s v="100/TS-112-01"/>
        <s v="100/TS-121-01"/>
        <s v="100/TS-124-02"/>
        <s v="100/TS-126-01"/>
        <s v="100/TT-111-06"/>
        <s v="100/TT-166-01"/>
        <s v="100/TT-170"/>
        <s v="100/TT-171"/>
        <s v="100/TT-172-02"/>
        <s v="100/TT-173-01"/>
        <s v="100/TS-003"/>
        <s v="100/TS-203"/>
        <s v="100/TT-167"/>
        <s v="100/TT-019"/>
        <s v="100/TT-018"/>
        <s v="100/TT-178"/>
        <s v="100/TT-028-01"/>
        <s v="100/TL-021-01"/>
        <s v="100/TL-058-02"/>
        <s v="100/TT-160-01"/>
        <s v="100/TL-058-01"/>
        <s v="100/TL-066-01"/>
        <s v="100/TT-119-04"/>
        <s v="100/TT-112-03"/>
        <s v="100/TT-161-01"/>
        <s v="100/TL-067-01"/>
        <s v="100/TL-067-02"/>
        <s v="100/TM-013"/>
        <s v="100/TM-023"/>
        <s v="100/TS-106"/>
        <s v="100/TS-115-01"/>
        <s v="100/TS-116-01"/>
        <s v="100/TS-117-01"/>
        <s v="100/TT-307-01"/>
        <s v="100/TT-110-03"/>
        <s v="100/TT-180-01"/>
        <s v="100/TT-153-03"/>
        <s v="100/TT-184-01"/>
        <s v="100/TL-144"/>
        <s v="100/TT-252"/>
        <s v="100/TT-180-02"/>
        <s v="100/TT-186-01"/>
        <s v="100/TT-186-02"/>
        <s v="100/TT-503-01"/>
        <s v="100/TT-145-03"/>
        <s v="100/TT-136-03"/>
        <s v="100/TT-291-01"/>
        <s v="100/TT-290-01"/>
        <s v="100/TT-289-01"/>
        <s v="100/TT-199-01"/>
        <s v="100/TM-058-01"/>
        <s v="100/TM-051"/>
        <s v="100/TM-057"/>
        <s v="100/TM-055"/>
        <s v="100/TM-056"/>
        <s v="100/TT-203"/>
        <s v="100/TT-204"/>
        <s v="100/TT-205"/>
        <s v="100/TT-206"/>
        <s v="100/TT-300"/>
        <s v="100/TT-207"/>
        <s v="100/TT-208"/>
        <s v="100/TM-050-01"/>
        <s v="100/TM-053-01"/>
        <s v="100/TM-054-03"/>
        <s v="100/TT-210"/>
        <s v="100/TS-206-01"/>
        <s v="100/TS-020-01"/>
        <s v="100/TS-180-01"/>
        <s v="100/TS-205-01"/>
        <s v="100/TS-021-01"/>
        <s v="100/TS-181-01"/>
        <s v="100/TS-207-01"/>
        <s v="100/TS-022-01"/>
        <s v="100/TM-030"/>
        <s v="100/TS-209"/>
        <s v="100/TT-511"/>
        <s v="100/TL-080"/>
        <s v="100/TT-113-10"/>
        <m/>
        <s v="100/TT-250"/>
        <s v="100/TT-151-01"/>
        <s v="100/TT-177-04"/>
        <s v="100/TM-040"/>
        <s v="100/TT-310"/>
        <s v="100/TT-014-04"/>
        <s v="100/TT-025-02"/>
        <s v="100/TL-063-03"/>
        <s v="100/TS-011"/>
        <s v="100/TL-002"/>
        <s v="100/TT-015-02"/>
        <s v="100/TL-021-02"/>
        <s v="100/TL-021-03"/>
        <s v="100/TT-156-02"/>
        <s v="100/TS-006"/>
        <s v="100/TM-060"/>
        <s v="100/TM-061"/>
        <s v="100/TS-007"/>
        <s v="100/TS-008"/>
        <s v="100/TM-062"/>
        <s v="100/TM-063"/>
        <s v="100/TM-064"/>
        <s v="100/TM-065"/>
        <s v="100/TM-066"/>
        <s v="100/TM-067"/>
        <s v="100/TM-068"/>
        <s v="100/TM-069"/>
        <s v="100/TM-080"/>
        <s v="100/TM-081"/>
        <s v="100/TT-309"/>
        <s v="100/TT-308"/>
        <s v="100/TT-311"/>
        <s v="100/TT-312"/>
        <s v="100/TT-313"/>
        <s v="100/TM-082"/>
        <s v="100/TT-400"/>
        <s v="100/TM-084"/>
        <s v="100/TS-300 "/>
        <s v="100/TM-090"/>
        <s v="100/TM-086"/>
        <s v="300/GG-200"/>
        <s v="100/TM-087"/>
        <s v="100/TS-009"/>
        <s v="100/TS-010"/>
        <s v="E161/0018/510"/>
        <s v="100/TT-153-02"/>
        <s v="100/TM-044"/>
        <s v="100/TT-002-05"/>
        <s v="100/TM-045" u="1"/>
      </sharedItems>
    </cacheField>
    <cacheField name="Proyecto T13" numFmtId="167">
      <sharedItems count="2">
        <s v="Fuera del T13"/>
        <s v="T13"/>
      </sharedItems>
    </cacheField>
    <cacheField name="Nombre del proyecto" numFmtId="0">
      <sharedItems count="172">
        <s v="LTx 1x66 kV Paposo-Armazones- Medioambiente, Concesiones y Servidumbre"/>
        <s v="S/E Cunco"/>
        <s v="Proyecto S/E Deuco - Angol (Secc. Línea Angol - Picoiquen 1x66 kV)"/>
        <s v="SE Lota Nuevo Paño C4"/>
        <s v="S/E Chirre Obras"/>
        <s v="S/E Larqui"/>
        <s v="S/E Tres Esquinas "/>
        <s v="Línea Tres Esquinas - Larqui"/>
        <s v="S/E Chirre MASC"/>
        <s v="S/E Tres Esquinas MASC"/>
        <s v="Línea Tres Esquinas - Larqui (MASC)"/>
        <s v="Compra Elementos de Operación LLVV"/>
        <s v="Transformador Respaldo 220/23 kV Melipulli"/>
        <s v="ENACAR LOTA:_x000a_TrasladoTransformador 5 MVA en S/E Lota (desde S/E Enacar)_x000a_Desmantelamiento S/E Enacar"/>
        <s v="S/E Nahuelbuta Conexión Central La Flor"/>
        <s v="Parque eólico Negrete"/>
        <s v="S/E Los tambores: Obras Sanitarias"/>
        <s v="Obras Complementarias GOTx Norte"/>
        <s v="Implementación de Networking para S/E para alta disponibilidad"/>
        <s v="Cambio Aisladores LAT Kap-O'higgins"/>
        <s v="SE Pto Montt-Melipulli: Instalación Transformador 220/23 SE Puerto Montt"/>
        <s v="SE Paposo: Conexión a barra 220 Kv (Transelec)"/>
        <s v="SE Armazones: Subestación 66/23"/>
        <s v="S/E Pargua 30 MVA 110/23 kV"/>
        <s v="Construcción S/E Melipulli GIS"/>
        <s v="S/E Mantilhue: Obras sanitarias adicionales"/>
        <s v="S/E Pargua"/>
        <s v="S/E Pargua MASC"/>
        <s v="Compra de Elementos LLTT y SSEE"/>
        <s v="Piloto Sincrofasores en Sistema Aysén"/>
        <s v="Cambio de medios de acceso S/E (Cu a FO)"/>
        <s v="S/E Chiloe"/>
        <s v="Línea Chiloé - Gamboa"/>
        <s v="Medioambiente, Concesiones y Servidumbre Línea Chiloé - Gamboa"/>
        <s v="S/E Gamboa"/>
        <s v="Socialización del proyecto LAT Chiloé-Gamboa."/>
        <s v="S/E La Misión (Proyecto La Misión)"/>
        <s v="S/E Remehue (Proyecto La Misión)"/>
        <s v="Línea Remehue-La Misión (Obras)"/>
        <s v="S/E La Misión MASC"/>
        <s v="S/E Remehue MASC"/>
        <s v="Línea Remehue-La Misión (MASC)"/>
        <s v=" Art. 3-30 &quot;Información para SITR y Sistema Monitoreo&quot; (incluye 4-16)"/>
        <s v="Habilitación en Scada Hot Line tag en alimentadores de MT"/>
        <s v="Habilitación en el Scada los Reset de Relés Maestros de SSEE"/>
        <s v="Habilitación de Microondas para redes de Comm"/>
        <s v="Instalación de TTCC en barra de 23 kv de S/E Aihuapi"/>
        <s v=" Art. 3-23.c “Selectividad en transformadores&quot;"/>
        <s v=" Art. 3-23.a.II &quot;Selectividad en LLTT bajo 200 kV&quot;"/>
        <s v=" Art. 3-23.b.III ; “Protecciones en barras de transmisión&quot;"/>
        <s v=" Art. 3-24.II &quot;Configuración de barra 220 kV&quot;"/>
        <s v=" Título 4-4 “Sistema de Monitoreo&quot;"/>
        <s v="Medidores de Alimentadores FRONTEL_GR"/>
        <s v="Medidores de Alimentadores SAESA_GR"/>
        <s v=" Art. 3-23 &quot;Reemplazo de protecciones con registros oscilográficos&quot; varias S/E"/>
        <s v="Disponibilidad de TT/CC y TT/PP para Art. 3-30 y Título 4-4 FRONTEL"/>
        <s v=" Art. 3-23.a.II &quot;Selectividad en LLTT bajo 200 kV&quot; Frontel"/>
        <s v="Disponibilidad de TT/CC y TT/PP"/>
        <s v=" Art. 3-23.b.III ; “Protecciones en barras de transmisión&quot; S/E Negrete"/>
        <s v="Línea 1x100 kV Casualidad - Licán OBRAS"/>
        <s v="Línea Llollelhue-La Unión 66 Kv Servidumbre"/>
        <s v="S/E Nva. Pichirropulli STS: Construcción S/E 90 MVA 220/66 kV"/>
        <s v="S/E Nva. Pichirropulli STS: Línea Nva. Pichirropulli-La Unión 66 kV"/>
        <s v="S/E Nva. Pichirropulli STS: Línea Nva. Pichirropulli-Pichirropulli tramo 66 kV"/>
        <s v="S/E Nva. Pichirropulli STS: Interconexión obras S/E Pichirropulli"/>
        <s v="S/E Nva. Pichirropulli STS: Paño de línea y obras S/E La Unión"/>
        <s v="S/E Nva. Pichirropulli STS: Paño 220 kV conexión a S/E Nva. Pichirropulli Eletrans"/>
        <s v="LT 2x66kV Llanquihue- Puerto Varas Proyecto y Obras"/>
        <s v="LT 2x66kV Llanquihue- Puerto Varas, medioambiente Concesiones y Servidumbre"/>
        <s v=" Art. 3-3.a.I “Conexiones aéreas flexibles con holguras&quot;"/>
        <s v="Normalización Sanitaria en SSEE"/>
        <s v="SISTEMA RADIOCOMUNICACIONES DIGITAL - STS"/>
        <s v="Habilitación Scada de reconexiones y HLT en alimentadores"/>
        <s v="Adquisición de modulos de control para Subestaciones STS 2017"/>
        <s v="Renovación sistema SCADA para  Tx y Gx"/>
        <s v="Implementación de Brigada de lavado Norte"/>
        <s v="S/E Frutillar- Inst. transformador 10MVA"/>
        <s v="SE Río Negro - Construcción subestación 66/23 kV 10 MVA"/>
        <s v="Conexión Secc. SE Dalcahue (Corregido)"/>
        <s v="SE LLanquihue 220/66/23kV"/>
        <s v="Línea Chiloé - Gamboa (Control)"/>
        <s v="SE LLanquihue 220/66/23kV (Control)"/>
        <s v="S/E Río Negro MASC"/>
        <s v="S/E Sangra Obras"/>
        <s v="S/E Sangra Masc"/>
        <s v="Repuestos GIS Tx -Kapatur "/>
        <s v="SE Alto Bonito - Nuevo Paño E3"/>
        <s v="SE Río Bonito - Habilitación Paño E1"/>
        <s v="SE Purranque: Normalización Paño B4"/>
        <s v="SE Puerto Varas: Normalización Paño B4"/>
        <s v="SE El Empalme"/>
        <s v="Normalización SE Colaco"/>
        <s v="Reemplazo Reconectadores SSEE STS"/>
        <s v="Reemplazo Reconectadores SSEE STS ( Puerto Varas)"/>
        <s v="Reemplazo Reconectadores SSEE Frontel"/>
        <s v="Reemplazo TTCC SSEE STS"/>
        <s v="Reemplazo TTCC SSEE Frontel"/>
        <s v="Construcción Paño Acoplador SE Picarte"/>
        <s v="Construcción Paño Acoplador SE Panguipulli"/>
        <s v="Habilitar ATR en SE Pichirropulli"/>
        <s v="Habilitar transformador de respaldo en SE Los Lagos"/>
        <s v="Compra de Equipamiento Gerencia Zonal Norte"/>
        <s v="Compra de Equipamiento Zonal Puerto Montt"/>
        <s v="Habilitar Brigada de LLVV Tx"/>
        <s v="Reemplazo de equipos en contingencias por fallas"/>
        <s v="Compra de Equipos Zonales - Gerencia Zonal SUR"/>
        <s v="Compra de Equipos Localizadores de Fallas en líneas  Zonales - Gerencia Zonal SUR"/>
        <s v="Compra de Camión Hodroelevador de 66kV"/>
        <s v="Compra e Instalación de Sistema de Monitoreo de Medida en Clientes Libres Mayores a 1500 KW SAESA"/>
        <s v="Compra e Instalación de Sistema de Monitoreo de Medida en Clientes Libres Mayores a 1500 KW FRONTEL"/>
        <s v="Compra e Instalación de Sistema de Monitoreo de Medida en Clientes Libres Mayores a 1500 KW LUZ OSORNO"/>
        <s v="Compra e Instalación de Sistema de Monitoreo de Medida en Clientes Libres Menores a 1500 KW SAESA"/>
        <s v="Compra e Instalación de Sistema de Monitoreo de Medida en Clientes Libres Menores a 1500 KW FRONTEL"/>
        <s v="Compra e Instalación de Sistema de Monitoreo de Medida en Clientes Libres Menores a 1500 KW LUZ OSORNO"/>
        <s v="Compra de Equipos Sistema de Monitoreo de Medida para Clientes Libres 2018 SAESA"/>
        <s v="Compra de Equipos Sistema de Monitoreo de Medida para Clientes Libres 2018 FRONTEL"/>
        <s v="Construcción Paño Acoplador SE Osorno"/>
        <s v="Instalación de sistema de Video Vigilancia en SSEE STS"/>
        <s v="Proyecto Instalación Sistema de Video Vigilancia en S/E Kapatur"/>
        <s v="Traslado Torre AT-Construccion P.Chacao"/>
        <s v="S/E Pto. Montt-Melipulli:_x000a_ Cableado 23 kV Interconexión T33 con Barra Puerto Montt 2015"/>
        <s v="PINAR"/>
        <s v="DEGAN"/>
        <s v="S/E Gamboa (Control)"/>
        <s v="S/E Larqui (Control)"/>
        <s v="Construcción S/E Melipulli GIS 2"/>
        <s v="Reemplazo de equipos en contingencias por fallas (Frontel)"/>
        <s v="Compra de Activos"/>
        <s v="Costos Pendientes (S/E Deuco - Angol)"/>
        <s v="S/E Larqui MASC"/>
        <s v="Normalización salida 2x220 kV Melipulli - Plaza de Peajes"/>
        <s v="Instalación de sistema de Video Vigilancia en SSEE FRONTEL"/>
        <s v="Plaza Peaje-Cruce Paredes"/>
        <s v="Costos Pendientes (S/E Cunco)"/>
        <s v="Medioambiente, Concesiones y Servidumbre Línea 1x100 kV Casualidad - Licán OBRAS"/>
        <s v="Servicio Línea 1x100 kV Casualidad - Licán OBRAS"/>
        <s v="Costos Pendientes (SE Armazones: Subestación 66/23)"/>
        <s v="Reemplazar desconectadores en barra 66kV SE Licanco"/>
        <s v="Compra equipamiento II"/>
        <s v="Mantenimiento Mayor, habilitación avanzada de TR en SE Ancud"/>
        <s v="Mantenimiento Mayor, habilitación avanzada de TR en SE Nueva Imperial"/>
        <s v="Mantenimiento Mayor, habilitación avanzada de TR en SE Cabrero"/>
        <s v="Reemplazo de tierras de estructuras en Lineas de AT"/>
        <s v="REEMPLAZO DE DESCONECTADORES MT"/>
        <s v="REEMPLAZO DE DESCONECTADORES AT"/>
        <s v="Cargadores y banco de baterias para respaldo"/>
        <s v="Reemplazo interruptores bancos de condensadores"/>
        <s v="Instalar desconectadores en AT por operación y normalización "/>
        <s v="Normalización montaje TF SE Loncoche"/>
        <s v="IMPLEMENTAR MOTOR DE ACCIONAMIENTO DESCONECTADORES AT"/>
        <s v="Habilitar detectores de humo en salas de mando de SSEE."/>
        <s v="Habilitación aire acondicionado en sala de mando"/>
        <s v="Equipo Omicron Medidor de razón de transformación - Tangente Delta - TC Analycer"/>
        <s v="Estanque de almacenamiento agua DEMI Lavado STN San Andrés 10 m3"/>
        <s v="Equipamiento menores STN - sala CONTINGENCIA STN"/>
        <s v="Sistema de radio comunicaciones SATT"/>
        <s v="Sistema de radio comunicaciones KAPATUR"/>
        <s v="Normalización Sistema Telefonico del CCT"/>
        <s v="Instalación de sistema de Video Vigilancia en SE San Andres"/>
        <s v="Instalación de sistema de Video Vigilancia en SE San Fabian"/>
        <s v="Normalización sistema de Video Vigilancia en SE ExistentesSTS"/>
        <s v="Normalización sistema de Video Vigilancia en SE ExistentesFRONTEL"/>
        <s v="Ciber Seguridad en SE Existentes STS 2021 Terceros"/>
        <s v="Ciber Seguridad en SE Existentes SAGESA "/>
        <s v="Gestión de activos transformadores de poder"/>
        <s v="Ciber Seguridad en SE Existentes STS "/>
        <s v="Ciber Seguridad en SE Existentes FRONTEL"/>
        <s v="Integración de centrales al Sistema SCADA de Transmisión y Generación"/>
        <s v="Conexión Secc. SE Dalcahue"/>
        <s v="S/E Osorno; Habilitación Paño 23kV E9 por CNT. "/>
        <s v="S/E Negrete"/>
        <s v="S/E Osorno; Habilitación Paño 23kV ET4 por CNT. " u="1"/>
      </sharedItems>
    </cacheField>
    <cacheField name="Responsable" numFmtId="0">
      <sharedItems count="4">
        <s v="Subgerencia de Proyectos Tx "/>
        <s v="Gerencia Zona Sur"/>
        <s v="Gerencia Zona Norte"/>
        <s v="Area SCADA"/>
      </sharedItems>
    </cacheField>
    <cacheField name="Proyecto estructural" numFmtId="0">
      <sharedItems count="31">
        <s v="ESO"/>
        <s v="SE CUNCO"/>
        <s v="SE DEUCO"/>
        <s v="SE Lota Nuevo Paño C4"/>
        <s v="SE CHIRRE"/>
        <s v="LARQUI-TRES ESQUINAS"/>
        <s v="SIN ASIGNAR"/>
        <s v="SE PUERTO MONTT"/>
        <s v="ENACAR LOTA:_x000a_TrasladoTransformador 5 MVA en S/E Lota (desde S/E Enacar)_x000a_Desmantelamiento S/E Enacar"/>
        <s v="La Flor"/>
        <s v="Parque eólico Negrete"/>
        <s v="Los tambores OOSS"/>
        <s v="SE PARGUA"/>
        <s v="MELIPULLI GIS"/>
        <s v="Mantilhue OOSS"/>
        <s v="CHILOÉ-GAMBOA"/>
        <s v="REMEHUE- LA MISION"/>
        <s v="CASUALIDAD LICAN"/>
        <s v="Ltx LLOLLELHUE-LA UNIÓN"/>
        <s v="LLOLLELHUE-AMPL. PICHIRROPULLI"/>
        <s v="SE FRUTILLAR"/>
        <s v="SE RIO NEGRO"/>
        <s v="SE DALCAHUE"/>
        <s v="SE LLANQUIHUE"/>
        <s v="SE SANGRA"/>
        <s v="NORMALIZACION PURRANQUE"/>
        <s v="NORMALIZACION PTO VARAS"/>
        <s v="SE EL EMPALME"/>
        <s v="NORMALIZACIÓN COLACO"/>
        <s v="Traslado Torre AT-Construccion P.Chacao"/>
        <s v="S/E NEGRETE"/>
      </sharedItems>
    </cacheField>
    <cacheField name="Director de Proyecto" numFmtId="0">
      <sharedItems count="24">
        <s v="MASC"/>
        <s v="Alex Llaitul"/>
        <s v="Yamir Flores"/>
        <s v="Raul Ramirez"/>
        <s v="Cristian Suarez"/>
        <s v="Cristian Vivanco"/>
        <s v="Manuel Barrientos"/>
        <s v="Patricio Saglie "/>
        <s v="Edgar Santos"/>
        <s v="Marcelo Torres"/>
        <s v="Eduardo Baeza"/>
        <s v="Jorge Cea"/>
        <s v="Juan Bravo"/>
        <s v="Jorge Inostroza"/>
        <s v="Juan Teuber"/>
        <s v="Brigida del Valle"/>
        <s v="Oscar Gallardo"/>
        <s v="Mauricio Ibañez"/>
        <s v="Giovanni Guzman"/>
        <s v="Michael Monsalve"/>
        <s v="Alberto Jaramillo"/>
        <s v="José Gastón Muñoz"/>
        <s v="Enrique Vicente"/>
        <s v="SIN ASIGNAR"/>
      </sharedItems>
    </cacheField>
    <cacheField name="real_2019_1" numFmtId="168">
      <sharedItems containsSemiMixedTypes="0" containsString="0" containsNumber="1" minValue="-2346.4160000000002" maxValue="402497.62699999998"/>
    </cacheField>
    <cacheField name="real_2019_2" numFmtId="168">
      <sharedItems containsSemiMixedTypes="0" containsString="0" containsNumber="1" minValue="-658.36800000000005" maxValue="820060.15599999996"/>
    </cacheField>
    <cacheField name="real_2019_3" numFmtId="168">
      <sharedItems containsSemiMixedTypes="0" containsString="0" containsNumber="1" minValue="-672.07" maxValue="1378839.852"/>
    </cacheField>
    <cacheField name="real_2019_4" numFmtId="168">
      <sharedItems containsSemiMixedTypes="0" containsString="0" containsNumber="1" minValue="-78458.289000000004" maxValue="1326842.567"/>
    </cacheField>
    <cacheField name="real_2019_5" numFmtId="168">
      <sharedItems containsSemiMixedTypes="0" containsString="0" containsNumber="1" minValue="-463450.67700000003" maxValue="479634.908"/>
    </cacheField>
    <cacheField name="real_2019_6" numFmtId="0">
      <sharedItems containsSemiMixedTypes="0" containsString="0" containsNumber="1" minValue="-314527.99200000003" maxValue="675000"/>
    </cacheField>
    <cacheField name="real_2019_7" numFmtId="168">
      <sharedItems containsSemiMixedTypes="0" containsString="0" containsNumber="1" minValue="0" maxValue="405780.67099999997"/>
    </cacheField>
    <cacheField name="real_2019_8" numFmtId="168">
      <sharedItems containsSemiMixedTypes="0" containsString="0" containsNumber="1" minValue="-6995.01" maxValue="348613.75900000002"/>
    </cacheField>
    <cacheField name="real_2019_9" numFmtId="168">
      <sharedItems containsSemiMixedTypes="0" containsString="0" containsNumber="1" minValue="-20550.733" maxValue="946892.20900000003"/>
    </cacheField>
    <cacheField name="real_2019_10" numFmtId="168">
      <sharedItems containsSemiMixedTypes="0" containsString="0" containsNumber="1" minValue="-15070" maxValue="641657.53899999999"/>
    </cacheField>
    <cacheField name="real_2019_11" numFmtId="168">
      <sharedItems containsSemiMixedTypes="0" containsString="0" containsNumber="1" minValue="0" maxValue="669440.86199999996"/>
    </cacheField>
    <cacheField name="real_2019_12" numFmtId="168">
      <sharedItems containsSemiMixedTypes="0" containsString="0" containsNumber="1" minValue="-7322.64" maxValue="157878.372"/>
    </cacheField>
    <cacheField name="Real 2019 M$" numFmtId="168">
      <sharedItems containsSemiMixedTypes="0" containsString="0" containsNumber="1" minValue="-492533.54000000004" maxValue="5001833.8440000005"/>
    </cacheField>
    <cacheField name="real_%_2019_1" numFmtId="9">
      <sharedItems containsSemiMixedTypes="0" containsString="0" containsNumber="1" minValue="0" maxValue="0.3"/>
    </cacheField>
    <cacheField name="real_%_2019_2" numFmtId="9">
      <sharedItems containsSemiMixedTypes="0" containsString="0" containsNumber="1" minValue="0" maxValue="0.33"/>
    </cacheField>
    <cacheField name="real_%_2019_3" numFmtId="9">
      <sharedItems containsSemiMixedTypes="0" containsString="0" containsNumber="1" minValue="0" maxValue="0.87"/>
    </cacheField>
    <cacheField name="real_%_2019_4" numFmtId="9">
      <sharedItems containsSemiMixedTypes="0" containsString="0" containsNumber="1" minValue="0" maxValue="0.61"/>
    </cacheField>
    <cacheField name="real_%_2019_5" numFmtId="9">
      <sharedItems containsSemiMixedTypes="0" containsString="0" containsNumber="1" minValue="0" maxValue="0.56999999999999995"/>
    </cacheField>
    <cacheField name="real_%_2019_6" numFmtId="9">
      <sharedItems containsSemiMixedTypes="0" containsString="0" containsNumber="1" minValue="0" maxValue="0.55500000000000005"/>
    </cacheField>
    <cacheField name="real_%_2019_7" numFmtId="9">
      <sharedItems containsSemiMixedTypes="0" containsString="0" containsNumber="1" minValue="0" maxValue="0.26"/>
    </cacheField>
    <cacheField name="real_%_2019_8" numFmtId="9">
      <sharedItems containsSemiMixedTypes="0" containsString="0" containsNumber="1" minValue="0" maxValue="0.37"/>
    </cacheField>
    <cacheField name="real_%_2019_9" numFmtId="9">
      <sharedItems containsSemiMixedTypes="0" containsString="0" containsNumber="1" minValue="0" maxValue="0.91"/>
    </cacheField>
    <cacheField name="real_%_2019_10" numFmtId="9">
      <sharedItems containsSemiMixedTypes="0" containsString="0" containsNumber="1" minValue="0" maxValue="0.29999999999999993"/>
    </cacheField>
    <cacheField name="real_%_2019_11" numFmtId="9">
      <sharedItems containsSemiMixedTypes="0" containsString="0" containsNumber="1" minValue="0" maxValue="0.54"/>
    </cacheField>
    <cacheField name="real_%_2019_12" numFmtId="9">
      <sharedItems containsSemiMixedTypes="0" containsString="0" containsNumber="1" containsInteger="1" minValue="0" maxValue="0"/>
    </cacheField>
    <cacheField name="real_%_acumulado_2019_1" numFmtId="9">
      <sharedItems containsSemiMixedTypes="0" containsString="0" containsNumber="1" minValue="0" maxValue="0.99"/>
    </cacheField>
    <cacheField name="real_%_acumulado_2019_2" numFmtId="9">
      <sharedItems containsSemiMixedTypes="0" containsString="0" containsNumber="1" minValue="0" maxValue="0.99"/>
    </cacheField>
    <cacheField name="real_%_acumulado_2019_3" numFmtId="9">
      <sharedItems containsSemiMixedTypes="0" containsString="0" containsNumber="1" minValue="0" maxValue="0.9900000000000001"/>
    </cacheField>
    <cacheField name="real_%_acumulado_2019_4" numFmtId="9">
      <sharedItems containsSemiMixedTypes="0" containsString="0" containsNumber="1" minValue="0" maxValue="1"/>
    </cacheField>
    <cacheField name="real_%_acumulado_2019_5" numFmtId="9">
      <sharedItems containsSemiMixedTypes="0" containsString="0" containsNumber="1" minValue="0" maxValue="1"/>
    </cacheField>
    <cacheField name="real_%_acumulado_2019_6" numFmtId="9">
      <sharedItems containsSemiMixedTypes="0" containsString="0" containsNumber="1" minValue="0" maxValue="1"/>
    </cacheField>
    <cacheField name="real_%_acumulado_2019_7" numFmtId="9">
      <sharedItems containsSemiMixedTypes="0" containsString="0" containsNumber="1" minValue="0" maxValue="1"/>
    </cacheField>
    <cacheField name="real_%_acumulado_2019_8" numFmtId="9">
      <sharedItems containsSemiMixedTypes="0" containsString="0" containsNumber="1" minValue="0" maxValue="1"/>
    </cacheField>
    <cacheField name="real_%_acumulado_2019_9" numFmtId="9">
      <sharedItems containsSemiMixedTypes="0" containsString="0" containsNumber="1" minValue="0" maxValue="1"/>
    </cacheField>
    <cacheField name="real_%_acumulado_2019_10" numFmtId="9">
      <sharedItems containsSemiMixedTypes="0" containsString="0" containsNumber="1" minValue="0" maxValue="1"/>
    </cacheField>
    <cacheField name="real_%_acumulado_2019_11" numFmtId="9">
      <sharedItems containsSemiMixedTypes="0" containsString="0" containsNumber="1" minValue="0" maxValue="1.4600000000000002"/>
    </cacheField>
    <cacheField name="real_%_acumulado_2019_12" numFmtId="9">
      <sharedItems containsSemiMixedTypes="0" containsString="0" containsNumber="1" minValue="0" maxValue="1.4600000000000002"/>
    </cacheField>
    <cacheField name="plan_%_acumulado_2019_1" numFmtId="9">
      <sharedItems containsSemiMixedTypes="0" containsString="0" containsNumber="1" minValue="0" maxValue="1"/>
    </cacheField>
    <cacheField name="plan_%_acumulado_2019_2" numFmtId="9">
      <sharedItems containsSemiMixedTypes="0" containsString="0" containsNumber="1" minValue="0" maxValue="1"/>
    </cacheField>
    <cacheField name="plan_%_acumulado_2019_3" numFmtId="9">
      <sharedItems containsSemiMixedTypes="0" containsString="0" containsNumber="1" minValue="0" maxValue="1"/>
    </cacheField>
    <cacheField name="plan_%_acumulado_2019_4" numFmtId="9">
      <sharedItems containsSemiMixedTypes="0" containsString="0" containsNumber="1" minValue="0" maxValue="1"/>
    </cacheField>
    <cacheField name="plan_%_acumulado_2019_5" numFmtId="9">
      <sharedItems containsSemiMixedTypes="0" containsString="0" containsNumber="1" minValue="0" maxValue="1"/>
    </cacheField>
    <cacheField name="plan_%_acumulado_2019_6" numFmtId="9">
      <sharedItems containsSemiMixedTypes="0" containsString="0" containsNumber="1" minValue="0" maxValue="1"/>
    </cacheField>
    <cacheField name="plan_%_acumulado_2019_7" numFmtId="9">
      <sharedItems containsSemiMixedTypes="0" containsString="0" containsNumber="1" minValue="0" maxValue="1"/>
    </cacheField>
    <cacheField name="plan_%_acumulado_2019_8" numFmtId="9">
      <sharedItems containsSemiMixedTypes="0" containsString="0" containsNumber="1" minValue="0" maxValue="1"/>
    </cacheField>
    <cacheField name="plan_%_acumulado_2019_9" numFmtId="9">
      <sharedItems containsSemiMixedTypes="0" containsString="0" containsNumber="1" minValue="0" maxValue="1"/>
    </cacheField>
    <cacheField name="plan_%_acumulado_2019_10" numFmtId="9">
      <sharedItems containsSemiMixedTypes="0" containsString="0" containsNumber="1" minValue="0" maxValue="1"/>
    </cacheField>
    <cacheField name="plan_%_acumulado_2019_11" numFmtId="9">
      <sharedItems containsSemiMixedTypes="0" containsString="0" containsNumber="1" minValue="0" maxValue="1"/>
    </cacheField>
    <cacheField name="plan_%_acumulado_2019_12" numFmtId="9">
      <sharedItems containsSemiMixedTypes="0" containsString="0" containsNumber="1" minValue="0" maxValue="1.0000048292749286"/>
    </cacheField>
    <cacheField name="Real Físico Acum Budget" numFmtId="9">
      <sharedItems containsSemiMixedTypes="0" containsString="0" containsNumber="1" minValue="0" maxValue="1.4600000000000002"/>
    </cacheField>
    <cacheField name="real_%_acumulado_2018" numFmtId="9">
      <sharedItems containsSemiMixedTypes="0" containsString="0" containsNumber="1" minValue="0" maxValue="0.99"/>
    </cacheField>
    <cacheField name="real_acumulado_2018" numFmtId="0">
      <sharedItems containsString="0" containsBlank="1" containsNumber="1" minValue="0" maxValue="8545235.8469999991"/>
    </cacheField>
    <cacheField name="plan_2019_1" numFmtId="168">
      <sharedItems containsString="0" containsBlank="1" containsNumber="1" minValue="0" maxValue="337878.23735466029"/>
    </cacheField>
    <cacheField name="plan_2019_2" numFmtId="168">
      <sharedItems containsString="0" containsBlank="1" containsNumber="1" minValue="0" maxValue="619262.85984219017"/>
    </cacheField>
    <cacheField name="plan_2019_3" numFmtId="168">
      <sharedItems containsString="0" containsBlank="1" containsNumber="1" minValue="0" maxValue="691715.95580156904"/>
    </cacheField>
    <cacheField name="plan_2019_4" numFmtId="168">
      <sharedItems containsString="0" containsBlank="1" containsNumber="1" minValue="0" maxValue="965968.6851339665"/>
    </cacheField>
    <cacheField name="plan_2019_5" numFmtId="168">
      <sharedItems containsSemiMixedTypes="0" containsString="0" containsNumber="1" minValue="-361770.277" maxValue="642037.0334728763"/>
    </cacheField>
    <cacheField name="plan_2019_6" numFmtId="168">
      <sharedItems containsString="0" containsBlank="1" containsNumber="1" minValue="0" maxValue="2279188.1746678376"/>
    </cacheField>
    <cacheField name="plan_2019_7" numFmtId="0">
      <sharedItems containsSemiMixedTypes="0" containsString="0" containsNumber="1" minValue="0" maxValue="582660.35804610502"/>
    </cacheField>
    <cacheField name="plan_2019_8" numFmtId="168">
      <sharedItems containsString="0" containsBlank="1" containsNumber="1" minValue="0" maxValue="653598.65197904198"/>
    </cacheField>
    <cacheField name="plan_2019_9" numFmtId="168">
      <sharedItems containsString="0" containsBlank="1" containsNumber="1" minValue="0" maxValue="390933.99285937403"/>
    </cacheField>
    <cacheField name="plan_2019_10" numFmtId="168">
      <sharedItems containsString="0" containsBlank="1" containsNumber="1" minValue="0" maxValue="328735.72040303971"/>
    </cacheField>
    <cacheField name="plan_2019_11" numFmtId="168">
      <sharedItems containsString="0" containsBlank="1" containsNumber="1" minValue="0" maxValue="569513.71196891146"/>
    </cacheField>
    <cacheField name="plan_2019_12" numFmtId="168">
      <sharedItems containsString="0" containsBlank="1" containsNumber="1" minValue="-478506.41264370905" maxValue="1216440.6662239721"/>
    </cacheField>
    <cacheField name="total_budget_2019" numFmtId="165">
      <sharedItems containsSemiMixedTypes="0" containsString="0" containsNumber="1" minValue="-361770.277" maxValue="5945095.0315012159"/>
    </cacheField>
    <cacheField name="plan_%_2019_1" numFmtId="9">
      <sharedItems containsSemiMixedTypes="0" containsString="0" containsNumber="1" minValue="0" maxValue="0.18200182001820017"/>
    </cacheField>
    <cacheField name="plan_%_2019_2" numFmtId="9">
      <sharedItems containsSemiMixedTypes="0" containsString="0" containsNumber="1" minValue="0" maxValue="0.43"/>
    </cacheField>
    <cacheField name="plan_%_2019_3" numFmtId="9">
      <sharedItems containsSemiMixedTypes="0" containsString="0" containsNumber="1" minValue="0" maxValue="0.4489571534210271"/>
    </cacheField>
    <cacheField name="plan_%_2019_4" numFmtId="9">
      <sharedItems containsSemiMixedTypes="0" containsString="0" containsNumber="1" minValue="0" maxValue="0.4489571534210271"/>
    </cacheField>
    <cacheField name="plan_%_2019_5" numFmtId="9">
      <sharedItems containsSemiMixedTypes="0" containsString="0" containsNumber="1" minValue="0" maxValue="0.32106069073432436"/>
    </cacheField>
    <cacheField name="plan_%_2019_6" numFmtId="9">
      <sharedItems containsSemiMixedTypes="0" containsString="0" containsNumber="1" minValue="0" maxValue="0.19900000000000001"/>
    </cacheField>
    <cacheField name="plan_%_2019_7" numFmtId="9">
      <sharedItems containsSemiMixedTypes="0" containsString="0" containsNumber="1" minValue="0" maxValue="0.25764064322358066"/>
    </cacheField>
    <cacheField name="plan_%_2019_8" numFmtId="9">
      <sharedItems containsSemiMixedTypes="0" containsString="0" containsNumber="1" minValue="0" maxValue="0.41564561734213007"/>
    </cacheField>
    <cacheField name="plan_%_2019_9" numFmtId="9">
      <sharedItems containsSemiMixedTypes="0" containsString="0" containsNumber="1" minValue="0" maxValue="0.20112541638318301"/>
    </cacheField>
    <cacheField name="plan_%_2019_10" numFmtId="9">
      <sharedItems containsSemiMixedTypes="0" containsString="0" containsNumber="1" minValue="0" maxValue="0.48553852902762684"/>
    </cacheField>
    <cacheField name="plan_%_2019_11" numFmtId="9">
      <sharedItems containsSemiMixedTypes="0" containsString="0" containsNumber="1" minValue="0" maxValue="0.56999999999999995"/>
    </cacheField>
    <cacheField name="plan_%_2019_12" numFmtId="9">
      <sharedItems containsSemiMixedTypes="0" containsString="0" containsNumber="1" minValue="0" maxValue="0.46"/>
    </cacheField>
    <cacheField name="Plan Fisico 2019 Acum Budget " numFmtId="9">
      <sharedItems containsSemiMixedTypes="0" containsString="0" containsNumber="1" minValue="0" maxValue="1.0000048292749286"/>
    </cacheField>
    <cacheField name="plan_2020_1" numFmtId="168">
      <sharedItems containsSemiMixedTypes="0" containsString="0" containsNumber="1" minValue="0" maxValue="1087600"/>
    </cacheField>
    <cacheField name="plan_2020_2" numFmtId="168">
      <sharedItems containsSemiMixedTypes="0" containsString="0" containsNumber="1" minValue="0" maxValue="800627.20699999994"/>
    </cacheField>
    <cacheField name="plan_2020_3" numFmtId="168">
      <sharedItems containsSemiMixedTypes="0" containsString="0" containsNumber="1" minValue="0" maxValue="1293613.3330000001"/>
    </cacheField>
    <cacheField name="plan_2020_4" numFmtId="168">
      <sharedItems containsSemiMixedTypes="0" containsString="0" containsNumber="1" minValue="0" maxValue="1723610.96437998"/>
    </cacheField>
    <cacheField name="plan_2020_5" numFmtId="168">
      <sharedItems containsSemiMixedTypes="0" containsString="0" containsNumber="1" minValue="0" maxValue="334336.9936951251"/>
    </cacheField>
    <cacheField name="plan_2020_6" numFmtId="168">
      <sharedItems containsSemiMixedTypes="0" containsString="0" containsNumber="1" minValue="0" maxValue="2232032.0383333336"/>
    </cacheField>
    <cacheField name="plan_2020_7" numFmtId="168">
      <sharedItems containsSemiMixedTypes="0" containsString="0" containsNumber="1" minValue="0" maxValue="868900"/>
    </cacheField>
    <cacheField name="plan_2020_8" numFmtId="168">
      <sharedItems containsSemiMixedTypes="0" containsString="0" containsNumber="1" minValue="0" maxValue="1663421.0383333333"/>
    </cacheField>
    <cacheField name="plan_2020_9" numFmtId="168">
      <sharedItems containsSemiMixedTypes="0" containsString="0" containsNumber="1" minValue="0" maxValue="869900"/>
    </cacheField>
    <cacheField name="plan_2020_10" numFmtId="168">
      <sharedItems containsSemiMixedTypes="0" containsString="0" containsNumber="1" minValue="0" maxValue="1724997.0383333333"/>
    </cacheField>
    <cacheField name="plan_2020_11" numFmtId="168">
      <sharedItems containsSemiMixedTypes="0" containsString="0" containsNumber="1" minValue="0" maxValue="893532.12550226005"/>
    </cacheField>
    <cacheField name="plan_2020_12" numFmtId="168">
      <sharedItems containsSemiMixedTypes="0" containsString="0" containsNumber="1" minValue="0" maxValue="923170"/>
    </cacheField>
    <cacheField name="capex_2020" numFmtId="168">
      <sharedItems containsSemiMixedTypes="0" containsString="0" containsNumber="1" minValue="0" maxValue="7359881.3833333328"/>
    </cacheField>
    <cacheField name="capex_2021" numFmtId="168">
      <sharedItems containsString="0" containsBlank="1" containsNumber="1" minValue="0" maxValue="3114220"/>
    </cacheField>
    <cacheField name="capex_2022" numFmtId="168">
      <sharedItems containsString="0" containsBlank="1" containsNumber="1" minValue="0" maxValue="56493.743999999999"/>
    </cacheField>
    <cacheField name="capex_2023" numFmtId="168">
      <sharedItems containsString="0" containsBlank="1" containsNumber="1" minValue="0" maxValue="21531.599999999999"/>
    </cacheField>
    <cacheField name="capex_2024" numFmtId="168">
      <sharedItems containsString="0" containsBlank="1" containsNumber="1" containsInteger="1" minValue="0" maxValue="0"/>
    </cacheField>
    <cacheField name="total_budget" numFmtId="168">
      <sharedItems containsSemiMixedTypes="0" containsString="0" containsNumber="1" minValue="0" maxValue="13819922.195880819"/>
    </cacheField>
    <cacheField name="plan_2019_3+9_1" numFmtId="168">
      <sharedItems containsString="0" containsBlank="1" containsNumber="1" minValue="0" maxValue="337878.23735466029"/>
    </cacheField>
    <cacheField name="plan_2019_3+9_2" numFmtId="168">
      <sharedItems containsString="0" containsBlank="1" containsNumber="1" minValue="0" maxValue="619262.85984219017"/>
    </cacheField>
    <cacheField name="plan_2019_3+9_3" numFmtId="168">
      <sharedItems containsString="0" containsBlank="1" containsNumber="1" minValue="0" maxValue="691715.95580156904"/>
    </cacheField>
    <cacheField name="plan_2019_3+9_4" numFmtId="168">
      <sharedItems containsString="0" containsBlank="1" containsNumber="1" minValue="0" maxValue="965968.6851339665"/>
    </cacheField>
    <cacheField name="plan_2019_3+9_5" numFmtId="168">
      <sharedItems containsSemiMixedTypes="0" containsString="0" containsNumber="1" minValue="-361770.277" maxValue="642037.0334728763"/>
    </cacheField>
    <cacheField name="plan_2019_3+9_6" numFmtId="168">
      <sharedItems containsString="0" containsBlank="1" containsNumber="1" minValue="0" maxValue="2279188.1746678376"/>
    </cacheField>
    <cacheField name="plan_2019_3+9_7" numFmtId="168">
      <sharedItems containsSemiMixedTypes="0" containsString="0" containsNumber="1" minValue="0" maxValue="582660.35804610502"/>
    </cacheField>
    <cacheField name="plan_2019_3+9_8" numFmtId="168">
      <sharedItems containsString="0" containsBlank="1" containsNumber="1" minValue="0" maxValue="653598.65197904198"/>
    </cacheField>
    <cacheField name="plan_2019_3+9_9" numFmtId="168">
      <sharedItems containsString="0" containsBlank="1" containsNumber="1" minValue="0" maxValue="390933.99285937403"/>
    </cacheField>
    <cacheField name="plan_2019_3+9_10" numFmtId="168">
      <sharedItems containsString="0" containsBlank="1" containsNumber="1" minValue="0" maxValue="328735.72040303971"/>
    </cacheField>
    <cacheField name="plan_2019_3+9_11" numFmtId="168">
      <sharedItems containsString="0" containsBlank="1" containsNumber="1" minValue="0" maxValue="569513.71196891146"/>
    </cacheField>
    <cacheField name="plan_2019_3+9_12" numFmtId="168">
      <sharedItems containsString="0" containsBlank="1" containsNumber="1" minValue="-478506.41264370905" maxValue="1216440.6662239721"/>
    </cacheField>
    <cacheField name="Total 2019 3+9 M$" numFmtId="168">
      <sharedItems containsSemiMixedTypes="0" containsString="0" containsNumber="1" minValue="-361770.277" maxValue="5945095.0315012159"/>
    </cacheField>
    <cacheField name="plan_2020_3+9_1" numFmtId="168">
      <sharedItems containsSemiMixedTypes="0" containsString="0" containsNumber="1" minValue="0" maxValue="1087600"/>
    </cacheField>
    <cacheField name="plan_2020_3+9_2" numFmtId="168">
      <sharedItems containsSemiMixedTypes="0" containsString="0" containsNumber="1" minValue="0" maxValue="800627.20699999994"/>
    </cacheField>
    <cacheField name="plan_2020_3+9_3" numFmtId="168">
      <sharedItems containsSemiMixedTypes="0" containsString="0" containsNumber="1" minValue="0" maxValue="1293613.3330000001"/>
    </cacheField>
    <cacheField name="plan_2020_3+9_4" numFmtId="168">
      <sharedItems containsSemiMixedTypes="0" containsString="0" containsNumber="1" minValue="0" maxValue="1723610.96437998"/>
    </cacheField>
    <cacheField name="plan_2020_3+9_5" numFmtId="168">
      <sharedItems containsSemiMixedTypes="0" containsString="0" containsNumber="1" minValue="0" maxValue="334336.9936951251"/>
    </cacheField>
    <cacheField name="plan_2020_3+9_6" numFmtId="168">
      <sharedItems containsSemiMixedTypes="0" containsString="0" containsNumber="1" minValue="0" maxValue="2232032.0383333336"/>
    </cacheField>
    <cacheField name="plan_2020_3+9_7" numFmtId="168">
      <sharedItems containsSemiMixedTypes="0" containsString="0" containsNumber="1" minValue="0" maxValue="868900"/>
    </cacheField>
    <cacheField name="plan_2020_3+9_8" numFmtId="168">
      <sharedItems containsSemiMixedTypes="0" containsString="0" containsNumber="1" minValue="0" maxValue="1663421.0383333333"/>
    </cacheField>
    <cacheField name="plan_2020_3+9_9" numFmtId="168">
      <sharedItems containsSemiMixedTypes="0" containsString="0" containsNumber="1" minValue="0" maxValue="869900"/>
    </cacheField>
    <cacheField name="plan_2020_3+9_10" numFmtId="168">
      <sharedItems containsSemiMixedTypes="0" containsString="0" containsNumber="1" minValue="0" maxValue="1724997.0383333333"/>
    </cacheField>
    <cacheField name="plan_2020_3+9_11" numFmtId="168">
      <sharedItems containsSemiMixedTypes="0" containsString="0" containsNumber="1" minValue="0" maxValue="893532.12550226005"/>
    </cacheField>
    <cacheField name="plan_2020_3+9_12" numFmtId="168">
      <sharedItems containsSemiMixedTypes="0" containsString="0" containsNumber="1" minValue="0" maxValue="923170"/>
    </cacheField>
    <cacheField name="capex_2020_3+9" numFmtId="168">
      <sharedItems containsSemiMixedTypes="0" containsString="0" containsNumber="1" minValue="0" maxValue="7359881.3833333328"/>
    </cacheField>
    <cacheField name="capex_2021_3+9" numFmtId="168">
      <sharedItems containsString="0" containsBlank="1" containsNumber="1" minValue="0" maxValue="3114220"/>
    </cacheField>
    <cacheField name="capex_2022_3+9" numFmtId="168">
      <sharedItems containsString="0" containsBlank="1" containsNumber="1" minValue="0" maxValue="56493.743999999999"/>
    </cacheField>
    <cacheField name="capex_2023_3+9" numFmtId="168">
      <sharedItems containsString="0" containsBlank="1" containsNumber="1" minValue="0" maxValue="21531.599999999999"/>
    </cacheField>
    <cacheField name="capex_2024_3+9" numFmtId="168">
      <sharedItems containsString="0" containsBlank="1" containsNumber="1" containsInteger="1" minValue="0" maxValue="0"/>
    </cacheField>
    <cacheField name="total_budget_plan_3+9" numFmtId="168">
      <sharedItems containsSemiMixedTypes="0" containsString="0" containsNumber="1" minValue="0" maxValue="13819922.195880819"/>
    </cacheField>
    <cacheField name="plan_2019_6+6_1" numFmtId="165">
      <sharedItems containsSemiMixedTypes="0" containsString="0" containsNumber="1" minValue="-2346.4160000000002" maxValue="402497.62699999998"/>
    </cacheField>
    <cacheField name="plan_2019_6+6_2" numFmtId="165">
      <sharedItems containsSemiMixedTypes="0" containsString="0" containsNumber="1" minValue="-658.36800000000005" maxValue="820060.15599999996"/>
    </cacheField>
    <cacheField name="plan_2019_6+6_3" numFmtId="165">
      <sharedItems containsSemiMixedTypes="0" containsString="0" containsNumber="1" minValue="-672.07" maxValue="1378839.852"/>
    </cacheField>
    <cacheField name="plan_2019_6+6_4" numFmtId="165">
      <sharedItems containsSemiMixedTypes="0" containsString="0" containsNumber="1" minValue="-78458.289000000004" maxValue="1326842.567"/>
    </cacheField>
    <cacheField name="plan_2019_6+6_5" numFmtId="165">
      <sharedItems containsSemiMixedTypes="0" containsString="0" containsNumber="1" minValue="-463450.67700000003" maxValue="479634.908"/>
    </cacheField>
    <cacheField name="plan_2019_6+6_6" numFmtId="165">
      <sharedItems containsSemiMixedTypes="0" containsString="0" containsNumber="1" minValue="-314527.99200000003" maxValue="675000"/>
    </cacheField>
    <cacheField name="plan_2019_6+6_7" numFmtId="165">
      <sharedItems containsSemiMixedTypes="0" containsString="0" containsNumber="1" minValue="0" maxValue="469659.21519224998"/>
    </cacheField>
    <cacheField name="plan_2019_6+6_8" numFmtId="165">
      <sharedItems containsSemiMixedTypes="0" containsString="0" containsNumber="1" minValue="0" maxValue="427003"/>
    </cacheField>
    <cacheField name="plan_2019_6+6_9" numFmtId="165">
      <sharedItems containsSemiMixedTypes="0" containsString="0" containsNumber="1" minValue="0" maxValue="707107.94781513745"/>
    </cacheField>
    <cacheField name="plan_2019_6+6_10" numFmtId="165">
      <sharedItems containsSemiMixedTypes="0" containsString="0" containsNumber="1" minValue="0" maxValue="889907"/>
    </cacheField>
    <cacheField name="plan_2019_6+6_11" numFmtId="165">
      <sharedItems containsSemiMixedTypes="0" containsString="0" containsNumber="1" minValue="0" maxValue="830771.49513444817"/>
    </cacheField>
    <cacheField name="plan_2019_6+6_12" numFmtId="165">
      <sharedItems containsSemiMixedTypes="0" containsString="0" containsNumber="1" minValue="-360766.34299999999" maxValue="820688.34299999999"/>
    </cacheField>
    <cacheField name="total_budget_2019_6+6" numFmtId="165">
      <sharedItems containsSemiMixedTypes="0" containsString="0" containsNumber="1" minValue="-492533.54000000004" maxValue="5445095.4819999998"/>
    </cacheField>
    <cacheField name="plan_%_2019_6+6_1" numFmtId="9">
      <sharedItems containsSemiMixedTypes="0" containsString="0" containsNumber="1" minValue="0" maxValue="0.3"/>
    </cacheField>
    <cacheField name="plan_%_2019_6+6_2" numFmtId="9">
      <sharedItems containsSemiMixedTypes="0" containsString="0" containsNumber="1" minValue="0" maxValue="0.33"/>
    </cacheField>
    <cacheField name="plan_%_2019_6+6_3" numFmtId="9">
      <sharedItems containsSemiMixedTypes="0" containsString="0" containsNumber="1" minValue="0" maxValue="0.87"/>
    </cacheField>
    <cacheField name="plan_%_2019_6+6_4" numFmtId="9">
      <sharedItems containsSemiMixedTypes="0" containsString="0" containsNumber="1" minValue="0" maxValue="0.61"/>
    </cacheField>
    <cacheField name="plan_%_2019_6+6_5" numFmtId="9">
      <sharedItems containsSemiMixedTypes="0" containsString="0" containsNumber="1" minValue="0" maxValue="0.56999999999999995"/>
    </cacheField>
    <cacheField name="plan_%_2019_6+6_6" numFmtId="9">
      <sharedItems containsSemiMixedTypes="0" containsString="0" containsNumber="1" minValue="0" maxValue="0.4"/>
    </cacheField>
    <cacheField name="plan_%_2019_6+6_7" numFmtId="9">
      <sharedItems containsSemiMixedTypes="0" containsString="0" containsNumber="1" minValue="0" maxValue="0.82"/>
    </cacheField>
    <cacheField name="plan_%_2019_6+6_8" numFmtId="9">
      <sharedItems containsSemiMixedTypes="0" containsString="0" containsNumber="1" minValue="0" maxValue="0.32"/>
    </cacheField>
    <cacheField name="plan_%_2019_6+6_9" numFmtId="9">
      <sharedItems containsSemiMixedTypes="0" containsString="0" containsNumber="1" minValue="0" maxValue="0.58919999999999995"/>
    </cacheField>
    <cacheField name="plan_%_2019_6+6_10" numFmtId="9">
      <sharedItems containsSemiMixedTypes="0" containsString="0" containsNumber="1" minValue="0" maxValue="0.65500000000000003"/>
    </cacheField>
    <cacheField name="plan_%_2019_6+6_11" numFmtId="9">
      <sharedItems containsSemiMixedTypes="0" containsString="0" containsNumber="1" minValue="0" maxValue="0.98"/>
    </cacheField>
    <cacheField name="plan_%_2019_6+6_12" numFmtId="9">
      <sharedItems containsSemiMixedTypes="0" containsString="0" containsNumber="1" minValue="0" maxValue="0.99829999999999997"/>
    </cacheField>
    <cacheField name="Plan Fisico 2019 6+6 Acum Budget " numFmtId="9">
      <sharedItems containsSemiMixedTypes="0" containsString="0" containsNumber="1" minValue="0" maxValue="1.0000044286690231"/>
    </cacheField>
    <cacheField name="plan_%_acumulado_2019_6+6_1" numFmtId="9">
      <sharedItems containsSemiMixedTypes="0" containsString="0" containsNumber="1" minValue="0" maxValue="0.99"/>
    </cacheField>
    <cacheField name="plan_%_acumulado_2019_6+6_2" numFmtId="9">
      <sharedItems containsSemiMixedTypes="0" containsString="0" containsNumber="1" minValue="0" maxValue="0.99"/>
    </cacheField>
    <cacheField name="plan_%_acumulado_2019_6+6_3" numFmtId="9">
      <sharedItems containsSemiMixedTypes="0" containsString="0" containsNumber="1" minValue="0" maxValue="0.9900000000000001"/>
    </cacheField>
    <cacheField name="plan_%_acumulado_2019_6+6_4" numFmtId="9">
      <sharedItems containsSemiMixedTypes="0" containsString="0" containsNumber="1" minValue="0" maxValue="1"/>
    </cacheField>
    <cacheField name="plan_%_acumulado_2019_6+6_5" numFmtId="9">
      <sharedItems containsSemiMixedTypes="0" containsString="0" containsNumber="1" minValue="0" maxValue="1"/>
    </cacheField>
    <cacheField name="plan_%_acumulado_2019_6+6_6" numFmtId="9">
      <sharedItems containsSemiMixedTypes="0" containsString="0" containsNumber="1" minValue="0" maxValue="1"/>
    </cacheField>
    <cacheField name="plan_%_acumulado_2019_6+6_7" numFmtId="9">
      <sharedItems containsSemiMixedTypes="0" containsString="0" containsNumber="1" minValue="0" maxValue="1"/>
    </cacheField>
    <cacheField name="plan_%_acumulado_2019_6+6_8" numFmtId="9">
      <sharedItems containsSemiMixedTypes="0" containsString="0" containsNumber="1" minValue="0" maxValue="1"/>
    </cacheField>
    <cacheField name="plan_%_acumulado_2019_6+6_9" numFmtId="9">
      <sharedItems containsSemiMixedTypes="0" containsString="0" containsNumber="1" minValue="0" maxValue="1"/>
    </cacheField>
    <cacheField name="plan_%_acumulado_2019_6+6_10" numFmtId="9">
      <sharedItems containsSemiMixedTypes="0" containsString="0" containsNumber="1" minValue="0" maxValue="1"/>
    </cacheField>
    <cacheField name="plan_%_acumulado_2019_6+6_11" numFmtId="9">
      <sharedItems containsSemiMixedTypes="0" containsString="0" containsNumber="1" minValue="0" maxValue="1.0000004803724474"/>
    </cacheField>
    <cacheField name="plan_%_acumulado_2019_6+6_12" numFmtId="9">
      <sharedItems containsSemiMixedTypes="0" containsString="0" containsNumber="1" minValue="0" maxValue="1.0000048292749286"/>
    </cacheField>
    <cacheField name="plan_2020_6+6_1" numFmtId="165">
      <sharedItems containsSemiMixedTypes="0" containsString="0" containsNumber="1" minValue="0" maxValue="691351.91933333303"/>
    </cacheField>
    <cacheField name="plan_2020_6+6_2" numFmtId="165">
      <sharedItems containsSemiMixedTypes="0" containsString="0" containsNumber="1" minValue="0" maxValue="985444.23261065863"/>
    </cacheField>
    <cacheField name="plan_2020_6+6_3" numFmtId="165">
      <sharedItems containsSemiMixedTypes="0" containsString="0" containsNumber="1" minValue="0" maxValue="1293613.3330000001"/>
    </cacheField>
    <cacheField name="plan_2020_6+6_4" numFmtId="165">
      <sharedItems containsSemiMixedTypes="0" containsString="0" containsNumber="1" minValue="0" maxValue="785862.9714850263"/>
    </cacheField>
    <cacheField name="plan_2020_6+6_5" numFmtId="165">
      <sharedItems containsSemiMixedTypes="0" containsString="0" containsNumber="1" minValue="-67504.550656072883" maxValue="794100"/>
    </cacheField>
    <cacheField name="plan_2020_6+6_6" numFmtId="165">
      <sharedItems containsSemiMixedTypes="0" containsString="0" containsNumber="1" minValue="0" maxValue="337036.9936951251"/>
    </cacheField>
    <cacheField name="plan_2020_6+6_7" numFmtId="165">
      <sharedItems containsSemiMixedTypes="0" containsString="0" containsNumber="1" minValue="-65237.340656072876" maxValue="1004088.22245864"/>
    </cacheField>
    <cacheField name="plan_2020_6+6_8" numFmtId="165">
      <sharedItems containsSemiMixedTypes="0" containsString="0" containsNumber="1" minValue="0" maxValue="1541133.7108414399"/>
    </cacheField>
    <cacheField name="plan_2020_6+6_9" numFmtId="165">
      <sharedItems containsSemiMixedTypes="0" containsString="0" containsNumber="1" minValue="-7848.9906560728705" maxValue="653641.04200000002"/>
    </cacheField>
    <cacheField name="plan_2020_6+6_10" numFmtId="165">
      <sharedItems containsSemiMixedTypes="0" containsString="0" containsNumber="1" minValue="0" maxValue="738366"/>
    </cacheField>
    <cacheField name="plan_2020_6+6_11" numFmtId="165">
      <sharedItems containsSemiMixedTypes="0" containsString="0" containsNumber="1" minValue="0" maxValue="643003.3301680329"/>
    </cacheField>
    <cacheField name="plan_2020_6+6_12" numFmtId="165">
      <sharedItems containsSemiMixedTypes="0" containsString="0" containsNumber="1" minValue="-89831.340656072876" maxValue="1637085"/>
    </cacheField>
    <cacheField name="capex_2020_ 6+6" numFmtId="165">
      <sharedItems containsSemiMixedTypes="0" containsString="0" containsNumber="1" minValue="0" maxValue="3917334.068"/>
    </cacheField>
    <cacheField name="capex_2021_6+6" numFmtId="165">
      <sharedItems containsSemiMixedTypes="0" containsString="0" containsNumber="1" minValue="0" maxValue="6785637.0113882031"/>
    </cacheField>
    <cacheField name="capex_2022_6+6" numFmtId="165">
      <sharedItems containsSemiMixedTypes="0" containsString="0" containsNumber="1" minValue="0" maxValue="91650"/>
    </cacheField>
    <cacheField name="capex_2023_6+6" numFmtId="165">
      <sharedItems containsSemiMixedTypes="0" containsString="0" containsNumber="1" minValue="0" maxValue="91650"/>
    </cacheField>
    <cacheField name="capex_2024_6+6" numFmtId="165">
      <sharedItems containsSemiMixedTypes="0" containsString="0" containsNumber="1" containsInteger="1" minValue="0" maxValue="20668"/>
    </cacheField>
    <cacheField name="total_budget_plan_6+6" numFmtId="165">
      <sharedItems containsSemiMixedTypes="0" containsString="0" containsNumber="1" minValue="-492533.54000000004" maxValue="13884649.00159164"/>
    </cacheField>
    <cacheField name="plan_2019_9+3_1" numFmtId="168">
      <sharedItems containsSemiMixedTypes="0" containsString="0" containsNumber="1" minValue="-2346.4160000000002" maxValue="402497.62699999998"/>
    </cacheField>
    <cacheField name="plan_2019_9+3_2" numFmtId="168">
      <sharedItems containsSemiMixedTypes="0" containsString="0" containsNumber="1" minValue="-658.36800000000005" maxValue="820060.15599999996"/>
    </cacheField>
    <cacheField name="plan_2019_9+3_3" numFmtId="168">
      <sharedItems containsSemiMixedTypes="0" containsString="0" containsNumber="1" minValue="-672.07" maxValue="1378839.852"/>
    </cacheField>
    <cacheField name="plan_2019_9+3_4" numFmtId="168">
      <sharedItems containsSemiMixedTypes="0" containsString="0" containsNumber="1" minValue="-78458.289000000004" maxValue="1326842.567"/>
    </cacheField>
    <cacheField name="plan_2019_9+3_5" numFmtId="168">
      <sharedItems containsSemiMixedTypes="0" containsString="0" containsNumber="1" minValue="-463450.67700000003" maxValue="479634.908"/>
    </cacheField>
    <cacheField name="plan_2019_9+3_6" numFmtId="168">
      <sharedItems containsSemiMixedTypes="0" containsString="0" containsNumber="1" minValue="-314527.99200000003" maxValue="675000"/>
    </cacheField>
    <cacheField name="plan_2019_9+3_7" numFmtId="168">
      <sharedItems containsSemiMixedTypes="0" containsString="0" containsNumber="1" minValue="0" maxValue="405780.67099999997"/>
    </cacheField>
    <cacheField name="plan_2019_9+3_8" numFmtId="168">
      <sharedItems containsSemiMixedTypes="0" containsString="0" containsNumber="1" minValue="-6995.01" maxValue="348613.75900000002"/>
    </cacheField>
    <cacheField name="plan_2019_9+3_9" numFmtId="168">
      <sharedItems containsSemiMixedTypes="0" containsString="0" containsNumber="1" minValue="-20550.733" maxValue="946892.20900000003"/>
    </cacheField>
    <cacheField name="plan_2019_9+3_10" numFmtId="168">
      <sharedItems containsSemiMixedTypes="0" containsString="0" containsNumber="1" minValue="0" maxValue="825952.51143499999"/>
    </cacheField>
    <cacheField name="plan_2019_9+3_11" numFmtId="168">
      <sharedItems containsSemiMixedTypes="0" containsString="0" containsNumber="1" minValue="-360766.34299999999" maxValue="657442.68125000002"/>
    </cacheField>
    <cacheField name="plan_2019_9+3_12" numFmtId="168">
      <sharedItems containsSemiMixedTypes="0" containsString="0" containsNumber="1" minValue="0" maxValue="1153642.5080000004"/>
    </cacheField>
    <cacheField name="Total 2019 9+3 M$" numFmtId="0">
      <sharedItems containsSemiMixedTypes="0" containsString="0" containsNumber="1" minValue="-492533.54000000004" maxValue="5445095.4819999998"/>
    </cacheField>
    <cacheField name="plan_2020_9+3_1" numFmtId="168">
      <sharedItems containsSemiMixedTypes="0" containsString="0" containsNumber="1" minValue="0" maxValue="621318.52701843739"/>
    </cacheField>
    <cacheField name="plan_2020_9+3_2" numFmtId="168">
      <sharedItems containsSemiMixedTypes="0" containsString="0" containsNumber="1" minValue="0" maxValue="472159.065"/>
    </cacheField>
    <cacheField name="plan_2020_9+3_3" numFmtId="168">
      <sharedItems containsSemiMixedTypes="0" containsString="0" containsNumber="1" minValue="0" maxValue="1002088.22245864"/>
    </cacheField>
    <cacheField name="plan_2020_9+3_4" numFmtId="168">
      <sharedItems containsSemiMixedTypes="0" containsString="0" containsNumber="1" minValue="0" maxValue="1279470.4318414386"/>
    </cacheField>
    <cacheField name="plan_2020_9+3_5" numFmtId="168">
      <sharedItems containsSemiMixedTypes="0" containsString="0" containsNumber="1" minValue="0" maxValue="647761.29249999998"/>
    </cacheField>
    <cacheField name="plan_2020_9+3_6" numFmtId="168">
      <sharedItems containsSemiMixedTypes="0" containsString="0" containsNumber="1" minValue="0" maxValue="786916.65407400008"/>
    </cacheField>
    <cacheField name="plan_2020_9+3_7" numFmtId="168">
      <sharedItems containsSemiMixedTypes="0" containsString="0" containsNumber="1" minValue="0" maxValue="958685.97200000007"/>
    </cacheField>
    <cacheField name="plan_2020_9+3_8" numFmtId="168">
      <sharedItems containsSemiMixedTypes="0" containsString="0" containsNumber="1" minValue="0" maxValue="531893.47690000013"/>
    </cacheField>
    <cacheField name="plan_2020_9+3_9" numFmtId="168">
      <sharedItems containsSemiMixedTypes="0" containsString="0" containsNumber="1" minValue="0" maxValue="286305.80199999997"/>
    </cacheField>
    <cacheField name="plan_2020_9+3_10" numFmtId="168">
      <sharedItems containsSemiMixedTypes="0" containsString="0" containsNumber="1" minValue="0" maxValue="731866"/>
    </cacheField>
    <cacheField name="plan_2020_9+3_11" numFmtId="168">
      <sharedItems containsSemiMixedTypes="0" containsString="0" containsNumber="1" minValue="0" maxValue="799726.23571192101"/>
    </cacheField>
    <cacheField name="plan_2020_9+3_12" numFmtId="168">
      <sharedItems containsSemiMixedTypes="0" containsString="0" containsNumber="1" minValue="0" maxValue="1618110.4869999997"/>
    </cacheField>
    <cacheField name="capex_2020_9+3" numFmtId="168">
      <sharedItems containsSemiMixedTypes="0" containsString="0" containsNumber="1" minValue="0" maxValue="4317572.1384260003"/>
    </cacheField>
    <cacheField name="capex_2021_9+3" numFmtId="168">
      <sharedItems containsSemiMixedTypes="0" containsString="0" containsNumber="1" minValue="0" maxValue="6785637.0113882031"/>
    </cacheField>
    <cacheField name="capex_2022_9+3" numFmtId="168">
      <sharedItems containsSemiMixedTypes="0" containsString="0" containsNumber="1" minValue="0" maxValue="91650"/>
    </cacheField>
    <cacheField name="capex_2023_9+3" numFmtId="168">
      <sharedItems containsSemiMixedTypes="0" containsString="0" containsNumber="1" minValue="0" maxValue="91650"/>
    </cacheField>
    <cacheField name="capex_2024_9+3" numFmtId="168">
      <sharedItems containsSemiMixedTypes="0" containsString="0" containsNumber="1" containsInteger="1" minValue="0" maxValue="20668"/>
    </cacheField>
    <cacheField name="total_budget_plan_9+3" numFmtId="168">
      <sharedItems containsSemiMixedTypes="0" containsString="0" containsNumber="1" minValue="-492533.54000000004" maxValue="13884649.00159164"/>
    </cacheField>
    <cacheField name="plan_2019_11+1_1" numFmtId="168">
      <sharedItems containsSemiMixedTypes="0" containsString="0" containsNumber="1" minValue="-2346.4160000000002" maxValue="402497.62699999998"/>
    </cacheField>
    <cacheField name="plan_2019_11+1_2" numFmtId="168">
      <sharedItems containsSemiMixedTypes="0" containsString="0" containsNumber="1" minValue="-658.36800000000005" maxValue="820060.15599999996"/>
    </cacheField>
    <cacheField name="plan_2019_11+1_3" numFmtId="168">
      <sharedItems containsSemiMixedTypes="0" containsString="0" containsNumber="1" minValue="-672.07" maxValue="1378839.852"/>
    </cacheField>
    <cacheField name="plan_2019_11+1_4" numFmtId="168">
      <sharedItems containsSemiMixedTypes="0" containsString="0" containsNumber="1" minValue="-78458.289000000004" maxValue="1326842.567"/>
    </cacheField>
    <cacheField name="plan_2019_11+1_5" numFmtId="168">
      <sharedItems containsSemiMixedTypes="0" containsString="0" containsNumber="1" minValue="-463450.67700000003" maxValue="479634.908"/>
    </cacheField>
    <cacheField name="plan_2019_11+1_6" numFmtId="168">
      <sharedItems containsSemiMixedTypes="0" containsString="0" containsNumber="1" minValue="-314527.99200000003" maxValue="675000"/>
    </cacheField>
    <cacheField name="plan_2019_11+1_7" numFmtId="168">
      <sharedItems containsSemiMixedTypes="0" containsString="0" containsNumber="1" minValue="0" maxValue="405780.67099999997"/>
    </cacheField>
    <cacheField name="plan_2019_11+1_8" numFmtId="168">
      <sharedItems containsSemiMixedTypes="0" containsString="0" containsNumber="1" minValue="-6995.01" maxValue="348613.75900000002"/>
    </cacheField>
    <cacheField name="plan_2019_11+1_9" numFmtId="168">
      <sharedItems containsSemiMixedTypes="0" containsString="0" containsNumber="1" minValue="-20550.733" maxValue="946892.20900000003"/>
    </cacheField>
    <cacheField name="plan_2019_11+1_10" numFmtId="168">
      <sharedItems containsSemiMixedTypes="0" containsString="0" containsNumber="1" minValue="-15070" maxValue="641657.53899999999"/>
    </cacheField>
    <cacheField name="plan_2019_11+1_11" numFmtId="168">
      <sharedItems containsSemiMixedTypes="0" containsString="0" containsNumber="1" minValue="0" maxValue="669440.86199999996"/>
    </cacheField>
    <cacheField name="plan_2019_11+1_12" numFmtId="168">
      <sharedItems containsSemiMixedTypes="0" containsString="0" containsNumber="1" minValue="0" maxValue="848377.12207624991"/>
    </cacheField>
    <cacheField name="Total 2019 11+1 M$" numFmtId="168">
      <sharedItems containsSemiMixedTypes="0" containsString="0" containsNumber="1" minValue="-492533.54000000004" maxValue="5140387.7240000004"/>
    </cacheField>
    <cacheField name="plan_2020_11+1_1" numFmtId="168">
      <sharedItems containsSemiMixedTypes="0" containsString="0" containsNumber="1" containsInteger="1" minValue="0" maxValue="0"/>
    </cacheField>
    <cacheField name="plan_2020_11+1_2" numFmtId="168">
      <sharedItems containsSemiMixedTypes="0" containsString="0" containsNumber="1" containsInteger="1" minValue="0" maxValue="0"/>
    </cacheField>
    <cacheField name="plan_2020_11+1_3" numFmtId="168">
      <sharedItems containsSemiMixedTypes="0" containsString="0" containsNumber="1" containsInteger="1" minValue="0" maxValue="0"/>
    </cacheField>
    <cacheField name="plan_2020_11+1_4" numFmtId="168">
      <sharedItems containsSemiMixedTypes="0" containsString="0" containsNumber="1" containsInteger="1" minValue="0" maxValue="0"/>
    </cacheField>
    <cacheField name="plan_2020_11+1_5" numFmtId="168">
      <sharedItems containsSemiMixedTypes="0" containsString="0" containsNumber="1" containsInteger="1" minValue="0" maxValue="0"/>
    </cacheField>
    <cacheField name="plan_2020_11+1_6" numFmtId="168">
      <sharedItems containsSemiMixedTypes="0" containsString="0" containsNumber="1" containsInteger="1" minValue="0" maxValue="0"/>
    </cacheField>
    <cacheField name="plan_2020_11+1_7" numFmtId="168">
      <sharedItems containsSemiMixedTypes="0" containsString="0" containsNumber="1" containsInteger="1" minValue="0" maxValue="0"/>
    </cacheField>
    <cacheField name="plan_2020_11+1_8" numFmtId="168">
      <sharedItems containsSemiMixedTypes="0" containsString="0" containsNumber="1" containsInteger="1" minValue="0" maxValue="0"/>
    </cacheField>
    <cacheField name="plan_2020_11+1_9" numFmtId="168">
      <sharedItems containsSemiMixedTypes="0" containsString="0" containsNumber="1" containsInteger="1" minValue="0" maxValue="0"/>
    </cacheField>
    <cacheField name="plan_2020_11+1_10" numFmtId="168">
      <sharedItems containsSemiMixedTypes="0" containsString="0" containsNumber="1" containsInteger="1" minValue="0" maxValue="0"/>
    </cacheField>
    <cacheField name="plan_2020_11+1_11" numFmtId="168">
      <sharedItems containsSemiMixedTypes="0" containsString="0" containsNumber="1" containsInteger="1" minValue="0" maxValue="0"/>
    </cacheField>
    <cacheField name="plan_2020_11+1_12" numFmtId="168">
      <sharedItems containsSemiMixedTypes="0" containsString="0" containsNumber="1" containsInteger="1" minValue="0" maxValue="0"/>
    </cacheField>
    <cacheField name="capex_2020_11+1" numFmtId="168">
      <sharedItems containsSemiMixedTypes="0" containsString="0" containsNumber="1" minValue="-2.9103830456733704E-11" maxValue="4511232.7132153334"/>
    </cacheField>
    <cacheField name="capex_2021_11+1" numFmtId="168">
      <sharedItems containsSemiMixedTypes="0" containsString="0" containsNumber="1" minValue="0" maxValue="6785637.0113882031"/>
    </cacheField>
    <cacheField name="capex_2022_11+1" numFmtId="168">
      <sharedItems containsSemiMixedTypes="0" containsString="0" containsNumber="1" minValue="0" maxValue="91650"/>
    </cacheField>
    <cacheField name="capex_2023_11+1" numFmtId="168">
      <sharedItems containsSemiMixedTypes="0" containsString="0" containsNumber="1" minValue="0" maxValue="91650"/>
    </cacheField>
    <cacheField name="capex_2024_11+1" numFmtId="168">
      <sharedItems containsSemiMixedTypes="0" containsString="0" containsNumber="1" containsInteger="1" minValue="0" maxValue="20668"/>
    </cacheField>
    <cacheField name="total_budget_plan_11+1" numFmtId="168">
      <sharedItems containsSemiMixedTypes="0" containsString="0" containsNumber="1" minValue="-492533.54000000004" maxValue="13884649.001591641"/>
    </cacheField>
    <cacheField name="Plan Acum " numFmtId="168">
      <sharedItems containsSemiMixedTypes="0" containsString="0" containsNumber="1" minValue="-361770.277" maxValue="4728654.3652772438"/>
    </cacheField>
    <cacheField name="Real Acum" numFmtId="168">
      <sharedItems containsSemiMixedTypes="0" containsString="0" containsNumber="1" minValue="-492533.54000000004" maxValue="5001833.8440000005"/>
    </cacheField>
    <cacheField name="Real Acum Multianual" numFmtId="0">
      <sharedItems containsSemiMixedTypes="0" containsString="0" containsNumber="1" minValue="-492533.54000000004" maxValue="13547069.691"/>
    </cacheField>
    <cacheField name="Plan Acum Multianual" numFmtId="0">
      <sharedItems containsSemiMixedTypes="0" containsString="0" containsNumber="1" minValue="0" maxValue="11632324.813131992"/>
    </cacheField>
    <cacheField name="Desv.Acum Multianual" numFmtId="0">
      <sharedItems containsSemiMixedTypes="0" containsString="0" containsNumber="1" minValue="-1683342.7801550853" maxValue="1914744.8778680079"/>
    </cacheField>
    <cacheField name="Ppto Disponible" numFmtId="168">
      <sharedItems containsSemiMixedTypes="0" containsString="0" containsNumber="1" minValue="-1422711.7150000001" maxValue="9844809.9910548702"/>
    </cacheField>
    <cacheField name="Plan Acum 2" numFmtId="168">
      <sharedItems containsSemiMixedTypes="0" containsString="0" containsNumber="1" minValue="-492533.54000000004" maxValue="4624407.1389999995"/>
    </cacheField>
    <cacheField name="Real Acum2" numFmtId="168">
      <sharedItems containsSemiMixedTypes="0" containsString="0" containsNumber="1" minValue="-492533.54000000004" maxValue="5001833.8440000005"/>
    </cacheField>
    <cacheField name="Real Acum Multianual2" numFmtId="0">
      <sharedItems containsSemiMixedTypes="0" containsString="0" containsNumber="1" minValue="-492533.54000000004" maxValue="13547069.691"/>
    </cacheField>
    <cacheField name="Plan Acum Multianual2" numFmtId="0">
      <sharedItems containsSemiMixedTypes="0" containsString="0" containsNumber="1" minValue="-492533.54000000004" maxValue="12216569.241815137"/>
    </cacheField>
    <cacheField name="Desv.Acum Multianual2" numFmtId="0">
      <sharedItems containsSemiMixedTypes="0" containsString="0" containsNumber="1" minValue="-1358711.4840000002" maxValue="1330500.4491848629"/>
    </cacheField>
    <cacheField name="Ppto Disponible2" numFmtId="168">
      <sharedItems containsSemiMixedTypes="0" containsString="0" containsNumber="1" minValue="-1249056.497" maxValue="9856577.5721097384"/>
    </cacheField>
    <cacheField name="Plan Acum 3" numFmtId="168">
      <sharedItems containsSemiMixedTypes="0" containsString="0" containsNumber="1" minValue="-492533.54000000004" maxValue="4670944.7649361445"/>
    </cacheField>
    <cacheField name="Real Acum3" numFmtId="168">
      <sharedItems containsSemiMixedTypes="0" containsString="0" containsNumber="1" minValue="-492533.54000000004" maxValue="5001833.8440000005"/>
    </cacheField>
    <cacheField name="Real Acum Multianual3" numFmtId="168">
      <sharedItems containsSemiMixedTypes="0" containsString="0" containsNumber="1" minValue="-492533.54000000004" maxValue="13547069.691"/>
    </cacheField>
    <cacheField name="Plan Acum Multianual3" numFmtId="168">
      <sharedItems containsSemiMixedTypes="0" containsString="0" containsNumber="1" minValue="-492533.54000000004" maxValue="13216180.611936145"/>
    </cacheField>
    <cacheField name="Desv.Acum Multianual3" numFmtId="168">
      <sharedItems containsSemiMixedTypes="0" containsString="0" containsNumber="1" minValue="-639058.50900000054" maxValue="657017.17200000002"/>
    </cacheField>
    <cacheField name="Ppto Disponible3" numFmtId="168">
      <sharedItems containsSemiMixedTypes="0" containsString="0" containsNumber="1" minValue="-657017.17200000002" maxValue="9856577.5721097346"/>
    </cacheField>
    <cacheField name="Plan Acum 4" numFmtId="168">
      <sharedItems containsSemiMixedTypes="0" containsString="0" containsNumber="1" minValue="-492533.54000000004" maxValue="5001833.8440000005"/>
    </cacheField>
    <cacheField name="Real Acum4" numFmtId="168">
      <sharedItems containsSemiMixedTypes="0" containsString="0" containsNumber="1" minValue="-492533.54000000004" maxValue="5001833.8440000005"/>
    </cacheField>
    <cacheField name="Real Acum Multianual4" numFmtId="168">
      <sharedItems containsSemiMixedTypes="0" containsString="0" containsNumber="1" minValue="-492533.54000000004" maxValue="13547069.691"/>
    </cacheField>
    <cacheField name="Plan Acum Multianual4" numFmtId="168">
      <sharedItems containsSemiMixedTypes="0" containsString="0" containsNumber="1" minValue="-492533.54000000004" maxValue="13547069.691"/>
    </cacheField>
    <cacheField name="Desv.Acum Multianual4" numFmtId="168">
      <sharedItems containsSemiMixedTypes="0" containsString="0" containsNumber="1" minValue="-7322.6399999998976" maxValue="157878.37199999997"/>
    </cacheField>
    <cacheField name="Ppto Disponible4" numFmtId="168">
      <sharedItems containsSemiMixedTypes="0" containsString="0" containsNumber="1" minValue="-30130.300000000047" maxValue="9856213.063109735"/>
    </cacheField>
    <cacheField name="N°Proyecto" numFmtId="0">
      <sharedItems containsString="0" containsBlank="1" containsNumber="1" containsInteger="1" minValue="10048" maxValue="13963"/>
    </cacheField>
    <cacheField name="Capex Planificación" numFmtId="0">
      <sharedItems containsBlank="1"/>
    </cacheField>
    <cacheField name="Programa" numFmtId="0">
      <sharedItems containsBlank="1"/>
    </cacheField>
    <cacheField name="Gerencia Responsable" numFmtId="0">
      <sharedItems containsBlank="1"/>
    </cacheField>
    <cacheField name="Empresa" numFmtId="0">
      <sharedItems containsBlank="1"/>
    </cacheField>
    <cacheField name="SIC" numFmtId="0">
      <sharedItems containsString="0" containsBlank="1" containsNumber="1" containsInteger="1" minValue="4" maxValue="6"/>
    </cacheField>
    <cacheField name="Línea Modelo 1" numFmtId="0">
      <sharedItems containsBlank="1"/>
    </cacheField>
    <cacheField name="Línea BOD" numFmtId="0">
      <sharedItems containsBlank="1"/>
    </cacheField>
    <cacheField name="Línea de Negocio" numFmtId="167">
      <sharedItems containsBlank="1"/>
    </cacheField>
    <cacheField name="BOD" numFmtId="0">
      <sharedItems containsBlank="1" containsMixedTypes="1" containsNumber="1" containsInteger="1" minValue="0" maxValue="0"/>
    </cacheField>
    <cacheField name="Programa de Inversiones" numFmtId="0">
      <sharedItems containsBlank="1"/>
    </cacheField>
    <cacheField name="Zona Administrativa" numFmtId="0">
      <sharedItems containsBlank="1"/>
    </cacheField>
    <cacheField name="Subestación / Central" numFmtId="0">
      <sharedItems containsBlank="1"/>
    </cacheField>
    <cacheField name="FPES Original" numFmtId="14">
      <sharedItems containsNonDate="0" containsDate="1" containsString="0" containsBlank="1" minDate="2015-12-01T00:00:00" maxDate="2020-12-02T00:00:00"/>
    </cacheField>
    <cacheField name="FPES Actualizadas" numFmtId="14">
      <sharedItems containsDate="1" containsBlank="1" containsMixedTypes="1" minDate="2017-07-07T00:00:00" maxDate="2023-01-01T00:00:00" count="39">
        <d v="2017-07-07T00:00:00"/>
        <d v="2018-07-01T00:00:00"/>
        <d v="2018-11-01T00:00:00"/>
        <d v="2019-01-09T00:00:00"/>
        <d v="2019-08-31T00:00:00"/>
        <d v="2020-09-30T00:00:00"/>
        <d v="2019-12-31T00:00:00"/>
        <d v="2020-02-28T00:00:00"/>
        <m/>
        <d v="2019-10-31T00:00:00"/>
        <s v="terminada"/>
        <d v="2019-12-01T00:00:00"/>
        <d v="2019-10-16T00:00:00"/>
        <d v="2019-12-30T00:00:00"/>
        <d v="2018-12-01T00:00:00"/>
        <d v="2022-12-31T00:00:00"/>
        <d v="2020-12-31T00:00:00"/>
        <d v="2020-06-30T00:00:00"/>
        <d v="2019-06-30T00:00:00"/>
        <d v="2019-07-31T00:00:00"/>
        <d v="2019-11-30T00:00:00"/>
        <d v="2019-01-27T00:00:00"/>
        <d v="2019-11-20T00:00:00"/>
        <d v="2019-11-01T00:00:00"/>
        <d v="2020-12-01T00:00:00"/>
        <d v="2020-01-31T00:00:00"/>
        <d v="2019-09-09T00:00:00"/>
        <d v="2019-05-17T00:00:00"/>
        <d v="2019-03-05T00:00:00"/>
        <d v="2021-05-31T00:00:00"/>
        <d v="2019-10-26T00:00:00"/>
        <d v="2019-05-01T00:00:00"/>
        <d v="2019-06-01T00:00:00"/>
        <d v="2019-11-08T00:00:00"/>
        <d v="2019-07-21T00:00:00"/>
        <d v="2019-10-30T00:00:00"/>
        <d v="2019-09-30T00:00:00"/>
        <d v="2018-11-22T00:00:00" u="1"/>
        <d v="2018-07-31T00:00:00" u="1"/>
      </sharedItems>
    </cacheField>
    <cacheField name="FPES Real" numFmtId="14">
      <sharedItems containsDate="1" containsBlank="1" containsMixedTypes="1" minDate="2017-07-08T00:00:00" maxDate="2019-11-06T00:00:00"/>
    </cacheField>
    <cacheField name="OACC" numFmtId="0">
      <sharedItems containsBlank="1" containsMixedTypes="1" containsNumber="1" containsInteger="1" minValue="0" maxValue="0"/>
    </cacheField>
    <cacheField name="Cant. Contratos + Addendum" numFmtId="0">
      <sharedItems containsBlank="1" containsMixedTypes="1" containsNumber="1" containsInteger="1" minValue="0" maxValue="4"/>
    </cacheField>
    <cacheField name="$ Contrato OACC /MES" numFmtId="0">
      <sharedItems containsString="0" containsBlank="1" containsNumber="1" containsInteger="1" minValue="0" maxValue="443649"/>
    </cacheField>
    <cacheField name="Plazo /Mes" numFmtId="0">
      <sharedItems containsString="0" containsBlank="1" containsNumber="1" containsInteger="1" minValue="0" maxValue="18"/>
    </cacheField>
    <cacheField name="Costo Mes" numFmtId="0">
      <sharedItems containsString="0" containsBlank="1" containsNumber="1" minValue="0" maxValue="30885.666666666668"/>
    </cacheField>
    <cacheField name="Inicio Constructivo" numFmtId="0">
      <sharedItems containsBlank="1"/>
    </cacheField>
    <cacheField name="Contratista" numFmtId="0">
      <sharedItems containsBlank="1"/>
    </cacheField>
    <cacheField name="Estado general 4 abril" numFmtId="0">
      <sharedItems containsBlank="1"/>
    </cacheField>
    <cacheField name="Subestado" numFmtId="0">
      <sharedItems containsNonDate="0" containsString="0" containsBlank="1"/>
    </cacheField>
    <cacheField name="NUP" numFmtId="0">
      <sharedItems containsBlank="1" containsMixedTypes="1" containsNumber="1" containsInteger="1" minValue="4" maxValue="1068"/>
    </cacheField>
    <cacheField name="Comentarios" numFmtId="0">
      <sharedItems containsBlank="1"/>
    </cacheField>
    <cacheField name="Fecha Ingreso PQI" numFmtId="0">
      <sharedItems containsBlank="1" containsMixedTypes="1" containsNumber="1" containsInteger="1" minValue="2013" maxValue="2017"/>
    </cacheField>
    <cacheField name="Tipo  de Proyecto" numFmtId="0">
      <sharedItems containsBlank="1"/>
    </cacheField>
    <cacheField name="Estado Proyecto SAP"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Victor Ignacio Gonzalez Soto" refreshedDate="43819.611418287037" createdVersion="6" refreshedVersion="6" minRefreshableVersion="3" recordCount="175">
  <cacheSource type="worksheet">
    <worksheetSource ref="A3:BY178" sheet="Budget 2020"/>
  </cacheSource>
  <cacheFields count="77">
    <cacheField name="Responsable" numFmtId="0">
      <sharedItems count="4">
        <s v="Area SCADA"/>
        <s v="Gerencia Zona Norte"/>
        <s v="Gerencia Zona Sur"/>
        <s v="Subgerencia de Proyectos Tx "/>
      </sharedItems>
    </cacheField>
    <cacheField name="Nombre del proyecto" numFmtId="0">
      <sharedItems/>
    </cacheField>
    <cacheField name="Director de Proyecto" numFmtId="0">
      <sharedItems/>
    </cacheField>
    <cacheField name="Proyecto estructural" numFmtId="0">
      <sharedItems/>
    </cacheField>
    <cacheField name="SAP" numFmtId="0">
      <sharedItems/>
    </cacheField>
    <cacheField name="FPES Actualizadas" numFmtId="14">
      <sharedItems containsDate="1" containsMixedTypes="1" minDate="2017-07-07T00:00:00" maxDate="2023-01-01T00:00:00"/>
    </cacheField>
    <cacheField name="Real Acum 2018" numFmtId="165">
      <sharedItems containsString="0" containsBlank="1" containsNumber="1" minValue="0" maxValue="8545235.8469999991"/>
    </cacheField>
    <cacheField name="2019 B" numFmtId="165">
      <sharedItems containsSemiMixedTypes="0" containsString="0" containsNumber="1" minValue="-361770.277" maxValue="5945095.0315012159"/>
    </cacheField>
    <cacheField name="2020 B" numFmtId="165">
      <sharedItems containsSemiMixedTypes="0" containsString="0" containsNumber="1" minValue="0" maxValue="7359881.3833333328"/>
    </cacheField>
    <cacheField name="2021 B" numFmtId="165">
      <sharedItems containsString="0" containsBlank="1" containsNumber="1" minValue="0" maxValue="3114220"/>
    </cacheField>
    <cacheField name="2022 B" numFmtId="165">
      <sharedItems containsString="0" containsBlank="1" containsNumber="1" minValue="0" maxValue="56493.743999999999"/>
    </cacheField>
    <cacheField name="2023 b" numFmtId="165">
      <sharedItems containsString="0" containsBlank="1" containsNumber="1" minValue="0" maxValue="21531.599999999999"/>
    </cacheField>
    <cacheField name="2024 B" numFmtId="165">
      <sharedItems containsString="0" containsBlank="1" containsNumber="1" containsInteger="1" minValue="0" maxValue="0"/>
    </cacheField>
    <cacheField name="Total Capex B" numFmtId="165">
      <sharedItems containsSemiMixedTypes="0" containsString="0" containsNumber="1" minValue="0" maxValue="13819922.195880819"/>
    </cacheField>
    <cacheField name="2019 6+6" numFmtId="165">
      <sharedItems containsSemiMixedTypes="0" containsString="0" containsNumber="1" minValue="-492533.54000000004" maxValue="5445095.4819999998"/>
    </cacheField>
    <cacheField name="2020 6+6" numFmtId="165">
      <sharedItems containsSemiMixedTypes="0" containsString="0" containsNumber="1" minValue="0" maxValue="3917334.068"/>
    </cacheField>
    <cacheField name="2021 6+6" numFmtId="165">
      <sharedItems containsSemiMixedTypes="0" containsString="0" containsNumber="1" minValue="0" maxValue="6785637.0113882031"/>
    </cacheField>
    <cacheField name="2022 6+6" numFmtId="165">
      <sharedItems containsSemiMixedTypes="0" containsString="0" containsNumber="1" minValue="0" maxValue="91650"/>
    </cacheField>
    <cacheField name="2023 6+6" numFmtId="165">
      <sharedItems containsSemiMixedTypes="0" containsString="0" containsNumber="1" minValue="0" maxValue="91650"/>
    </cacheField>
    <cacheField name="2024 6+6" numFmtId="165">
      <sharedItems containsSemiMixedTypes="0" containsString="0" containsNumber="1" containsInteger="1" minValue="0" maxValue="20668"/>
    </cacheField>
    <cacheField name="Total Capex 6+6" numFmtId="165">
      <sharedItems containsSemiMixedTypes="0" containsString="0" containsNumber="1" minValue="-492533.54000000004" maxValue="13884649.00159164"/>
    </cacheField>
    <cacheField name="2019 9+3" numFmtId="165">
      <sharedItems containsSemiMixedTypes="0" containsString="0" containsNumber="1" minValue="-492533.54000000004" maxValue="5445095.4819999998"/>
    </cacheField>
    <cacheField name="2020 9+3" numFmtId="165">
      <sharedItems containsSemiMixedTypes="0" containsString="0" containsNumber="1" minValue="0" maxValue="4317572.1384260003"/>
    </cacheField>
    <cacheField name="2021 9+3" numFmtId="165">
      <sharedItems containsSemiMixedTypes="0" containsString="0" containsNumber="1" minValue="0" maxValue="6785637.0113882031"/>
    </cacheField>
    <cacheField name="2022 9+3" numFmtId="165">
      <sharedItems containsSemiMixedTypes="0" containsString="0" containsNumber="1" minValue="0" maxValue="91650"/>
    </cacheField>
    <cacheField name="2023 9+3" numFmtId="165">
      <sharedItems containsSemiMixedTypes="0" containsString="0" containsNumber="1" minValue="0" maxValue="91650"/>
    </cacheField>
    <cacheField name="2024 9+3" numFmtId="165">
      <sharedItems containsSemiMixedTypes="0" containsString="0" containsNumber="1" containsInteger="1" minValue="0" maxValue="20668"/>
    </cacheField>
    <cacheField name="Total Capex 9+3" numFmtId="165">
      <sharedItems containsSemiMixedTypes="0" containsString="0" containsNumber="1" minValue="-492533.54000000004" maxValue="13884649.00159164"/>
    </cacheField>
    <cacheField name="2019 11+1" numFmtId="165">
      <sharedItems containsSemiMixedTypes="0" containsString="0" containsNumber="1" minValue="-492533.54000000004" maxValue="5140387.7240000004"/>
    </cacheField>
    <cacheField name="2020 11+1" numFmtId="165">
      <sharedItems containsSemiMixedTypes="0" containsString="0" containsNumber="1" minValue="-2.9103830456733704E-11" maxValue="4511232.7132153334"/>
    </cacheField>
    <cacheField name="2021 11+1" numFmtId="165">
      <sharedItems containsSemiMixedTypes="0" containsString="0" containsNumber="1" minValue="0" maxValue="6785637.0113882031"/>
    </cacheField>
    <cacheField name="2022 11+1" numFmtId="165">
      <sharedItems containsSemiMixedTypes="0" containsString="0" containsNumber="1" minValue="0" maxValue="91650"/>
    </cacheField>
    <cacheField name="2023 11+1" numFmtId="165">
      <sharedItems containsSemiMixedTypes="0" containsString="0" containsNumber="1" minValue="0" maxValue="91650"/>
    </cacheField>
    <cacheField name="2024 11+1" numFmtId="165">
      <sharedItems containsSemiMixedTypes="0" containsString="0" containsNumber="1" containsInteger="1" minValue="0" maxValue="20668"/>
    </cacheField>
    <cacheField name="Total Capex 11+1" numFmtId="165">
      <sharedItems containsSemiMixedTypes="0" containsString="0" containsNumber="1" minValue="-492533.54000000004" maxValue="13884649.001591641"/>
    </cacheField>
    <cacheField name="Real Acum Nov" numFmtId="165">
      <sharedItems containsSemiMixedTypes="0" containsString="0" containsNumber="1" minValue="-492533.54000000004" maxValue="5001833.8440000005"/>
    </cacheField>
    <cacheField name="Dic DP" numFmtId="165">
      <sharedItems containsString="0" containsBlank="1" containsNumber="1" minValue="0" maxValue="1447148.0959999999"/>
    </cacheField>
    <cacheField name="CIERRE 2019 DP" numFmtId="165">
      <sharedItems containsSemiMixedTypes="0" containsString="0" containsNumber="1" minValue="-492533.54000000004" maxValue="5001833.8440000005"/>
    </cacheField>
    <cacheField name="Dif 2019" numFmtId="165">
      <sharedItems containsSemiMixedTypes="0" containsString="0" containsNumber="1" minValue="-625240.90568500012" maxValue="3509503.0959999999"/>
    </cacheField>
    <cacheField name="Real 2019" numFmtId="165">
      <sharedItems containsSemiMixedTypes="0" containsString="0" containsNumber="1" minValue="-492533.54000000004" maxValue="5001833.8440000005"/>
    </cacheField>
    <cacheField name="Real acum al 2019" numFmtId="165">
      <sharedItems containsSemiMixedTypes="0" containsString="0" containsNumber="1" minValue="-492533.54000000004" maxValue="13547069.691"/>
    </cacheField>
    <cacheField name="Ene B" numFmtId="165">
      <sharedItems containsString="0" containsBlank="1" containsNumber="1" minValue="0" maxValue="233505"/>
    </cacheField>
    <cacheField name="Feb B" numFmtId="165">
      <sharedItems containsString="0" containsBlank="1" containsNumber="1" minValue="0" maxValue="227500"/>
    </cacheField>
    <cacheField name="Mar B" numFmtId="165">
      <sharedItems containsString="0" containsBlank="1" containsNumber="1" minValue="0" maxValue="386775.10966715927"/>
    </cacheField>
    <cacheField name="Abr B" numFmtId="165">
      <sharedItems containsString="0" containsBlank="1" containsNumber="1" minValue="0" maxValue="1064173.5363640001"/>
    </cacheField>
    <cacheField name="May B" numFmtId="165">
      <sharedItems containsString="0" containsBlank="1" containsNumber="1" minValue="0" maxValue="588042.78279847233"/>
    </cacheField>
    <cacheField name="Jun B" numFmtId="165">
      <sharedItems containsString="0" containsBlank="1" containsNumber="1" minValue="0" maxValue="790887.306384"/>
    </cacheField>
    <cacheField name="Jul B" numFmtId="165">
      <sharedItems containsString="0" containsBlank="1" containsNumber="1" minValue="0" maxValue="580934.2633140001"/>
    </cacheField>
    <cacheField name="Ago B" numFmtId="165">
      <sharedItems containsString="0" containsBlank="1" containsNumber="1" minValue="0" maxValue="3882042.5970000001"/>
    </cacheField>
    <cacheField name="Sep B" numFmtId="165">
      <sharedItems containsString="0" containsBlank="1" containsNumber="1" minValue="0" maxValue="940869.69714400009"/>
    </cacheField>
    <cacheField name="Oct B" numFmtId="165">
      <sharedItems containsString="0" containsBlank="1" containsNumber="1" minValue="0" maxValue="788366.65407400008"/>
    </cacheField>
    <cacheField name="Nov B" numFmtId="165">
      <sharedItems containsString="0" containsBlank="1" containsNumber="1" minValue="0" maxValue="388595.39762200008"/>
    </cacheField>
    <cacheField name="Dic B" numFmtId="165">
      <sharedItems containsString="0" containsBlank="1" containsNumber="1" minValue="0" maxValue="954503.8786518483"/>
    </cacheField>
    <cacheField name="Budget 2020" numFmtId="165">
      <sharedItems containsSemiMixedTypes="0" containsString="0" containsNumber="1" minValue="0" maxValue="5746424.5969520006"/>
    </cacheField>
    <cacheField name="Ene B2" numFmtId="165">
      <sharedItems containsString="0" containsBlank="1" containsNumber="1" containsInteger="1" minValue="0" maxValue="0"/>
    </cacheField>
    <cacheField name="Feb B2" numFmtId="165">
      <sharedItems containsString="0" containsBlank="1" containsNumber="1" containsInteger="1" minValue="0" maxValue="0"/>
    </cacheField>
    <cacheField name="Mar B2" numFmtId="165">
      <sharedItems containsString="0" containsBlank="1" containsNumber="1" containsInteger="1" minValue="0" maxValue="0"/>
    </cacheField>
    <cacheField name="Abr B2" numFmtId="165">
      <sharedItems containsString="0" containsBlank="1" containsNumber="1" containsInteger="1" minValue="0" maxValue="1500"/>
    </cacheField>
    <cacheField name="May B2" numFmtId="165">
      <sharedItems containsString="0" containsBlank="1" containsNumber="1" containsInteger="1" minValue="0" maxValue="0"/>
    </cacheField>
    <cacheField name="Jun B2" numFmtId="165">
      <sharedItems containsString="0" containsBlank="1" containsNumber="1" containsInteger="1" minValue="0" maxValue="0"/>
    </cacheField>
    <cacheField name="Jul B2" numFmtId="165">
      <sharedItems containsString="0" containsBlank="1" containsNumber="1" containsInteger="1" minValue="0" maxValue="1500"/>
    </cacheField>
    <cacheField name="Ago B2" numFmtId="165">
      <sharedItems containsString="0" containsBlank="1" containsNumber="1" containsInteger="1" minValue="0" maxValue="0"/>
    </cacheField>
    <cacheField name="Sep B2" numFmtId="165">
      <sharedItems containsString="0" containsBlank="1" containsNumber="1" containsInteger="1" minValue="0" maxValue="0"/>
    </cacheField>
    <cacheField name="Oct B2" numFmtId="165">
      <sharedItems containsString="0" containsBlank="1" containsNumber="1" containsInteger="1" minValue="0" maxValue="0"/>
    </cacheField>
    <cacheField name="Nov B2" numFmtId="165">
      <sharedItems containsString="0" containsBlank="1" containsNumber="1" containsInteger="1" minValue="0" maxValue="0"/>
    </cacheField>
    <cacheField name="Dic B2" numFmtId="165">
      <sharedItems containsString="0" containsBlank="1" containsNumber="1" containsInteger="1" minValue="0" maxValue="104989"/>
    </cacheField>
    <cacheField name="Budget 2021" numFmtId="165">
      <sharedItems containsSemiMixedTypes="0" containsString="0" containsNumber="1" containsInteger="1" minValue="0" maxValue="106489"/>
    </cacheField>
    <cacheField name="Budget 2022" numFmtId="165">
      <sharedItems containsString="0" containsBlank="1" containsNumber="1" minValue="0" maxValue="23014.734360000002"/>
    </cacheField>
    <cacheField name="Budget 2023" numFmtId="165">
      <sharedItems containsString="0" containsBlank="1" containsNumber="1" containsInteger="1" minValue="0" maxValue="0"/>
    </cacheField>
    <cacheField name="Budget 2024" numFmtId="165">
      <sharedItems containsString="0" containsBlank="1" containsNumber="1" containsInteger="1" minValue="0" maxValue="0"/>
    </cacheField>
    <cacheField name="Total Capex" numFmtId="165">
      <sharedItems containsSemiMixedTypes="0" containsString="0" containsNumber="1" minValue="-492533.54000000004" maxValue="13547069.691"/>
    </cacheField>
    <cacheField name="Dif 2020" numFmtId="165">
      <sharedItems containsSemiMixedTypes="0" containsString="0" containsNumber="1" minValue="-3468521.1334011718" maxValue="4244556.3380000005"/>
    </cacheField>
    <cacheField name="Dif 2021" numFmtId="165">
      <sharedItems containsSemiMixedTypes="0" containsString="0" containsNumber="1" minValue="-6785637.0113882031" maxValue="0"/>
    </cacheField>
    <cacheField name="Dif 2022" numFmtId="165">
      <sharedItems containsSemiMixedTypes="0" containsString="0" containsNumber="1" minValue="-91650" maxValue="10176.032801801211"/>
    </cacheField>
    <cacheField name="Dif 2023" numFmtId="165">
      <sharedItems containsSemiMixedTypes="0" containsString="0" containsNumber="1" minValue="-91650" maxValue="0"/>
    </cacheField>
    <cacheField name="Dif 2024" numFmtId="165">
      <sharedItems containsSemiMixedTypes="0" containsString="0" containsNumber="1" containsInteger="1" minValue="-20668" maxValue="0"/>
    </cacheField>
    <cacheField name="Dif Capex Total" numFmtId="165">
      <sharedItems containsSemiMixedTypes="0" containsString="0" containsNumber="1" minValue="-9856577.5721097346" maxValue="7754059.4340000004"/>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Victor Ignacio Gonzalez Soto" refreshedDate="43819.61141863426" createdVersion="6" refreshedVersion="6" minRefreshableVersion="3" recordCount="175">
  <cacheSource type="worksheet">
    <worksheetSource ref="A4:KS179" sheet="Detalle"/>
  </cacheSource>
  <cacheFields count="305">
    <cacheField name="SAP" numFmtId="0">
      <sharedItems containsBlank="1" count="170">
        <s v="100/TL-040-02"/>
        <s v="100/TT-015-01"/>
        <s v="100/TT-014-03"/>
        <s v="100/TT-005-03"/>
        <s v="100/TT-185-01"/>
        <s v="100/TT-025-01"/>
        <s v="100/TT-026-01"/>
        <s v="100/TL-071-01"/>
        <s v="100/TT-185-02"/>
        <s v="100/TT-026-02"/>
        <s v="100/TL-071-02"/>
        <s v="100/TS-128-01"/>
        <s v="100/TT-113-08"/>
        <s v="100/TT-005-02"/>
        <s v="100/TT-011-02"/>
        <s v="100/TT-002-04"/>
        <s v="100/TT-141-04"/>
        <s v="100/TT-306-01"/>
        <s v="100/TS-120-01"/>
        <s v="100/TT-305-01"/>
        <s v="100/TT-130-06"/>
        <s v="100/TT-154-02"/>
        <s v="100/TT-156-01"/>
        <s v="100/TT-163-01"/>
        <s v="100/TT-177-03"/>
        <s v="100/TT-146-03"/>
        <s v="100/TT-163-02"/>
        <s v="100/TT-163-03"/>
        <s v="100/TM-029"/>
        <s v="E161/0108/503"/>
        <s v="100/TS-123-01"/>
        <s v="100/TT-140-05"/>
        <s v="100/TL-044-01"/>
        <s v="100/TL-044-02"/>
        <s v="100/TT-150-01"/>
        <s v="100/TL-044-03"/>
        <s v="100/TT-187-01"/>
        <s v="100/TT-188-01"/>
        <s v="100/TL-072-01"/>
        <s v="100/TT-187-02"/>
        <s v="100/TT-188-02"/>
        <s v="100/TL-072-02"/>
        <s v="100/TS-112-01"/>
        <s v="100/TS-121-01"/>
        <s v="100/TS-124-02"/>
        <s v="100/TS-126-01"/>
        <s v="100/TT-111-06"/>
        <s v="100/TT-166-01"/>
        <s v="100/TT-170"/>
        <s v="100/TT-171"/>
        <s v="100/TT-172-02"/>
        <s v="100/TT-173-01"/>
        <s v="100/TS-003"/>
        <s v="100/TS-203"/>
        <s v="100/TT-167"/>
        <s v="100/TT-019"/>
        <s v="100/TT-018"/>
        <s v="100/TT-178"/>
        <s v="100/TT-028-01"/>
        <s v="100/TL-021-01"/>
        <s v="100/TL-058-02"/>
        <s v="100/TT-160-01"/>
        <s v="100/TL-058-01"/>
        <s v="100/TL-066-01"/>
        <s v="100/TT-119-04"/>
        <s v="100/TT-112-03"/>
        <s v="100/TT-161-01"/>
        <s v="100/TL-067-01"/>
        <s v="100/TL-067-02"/>
        <s v="100/TM-013"/>
        <s v="100/TM-023"/>
        <s v="100/TS-106"/>
        <s v="100/TS-115-01"/>
        <s v="100/TS-116-01"/>
        <s v="100/TS-117-01"/>
        <s v="100/TT-307-01"/>
        <s v="100/TT-110-03"/>
        <s v="100/TT-180-01"/>
        <s v="100/TT-153-03"/>
        <s v="100/TT-184-01"/>
        <s v="100/TL-144"/>
        <s v="100/TT-252"/>
        <s v="100/TT-180-02"/>
        <s v="100/TT-186-01"/>
        <s v="100/TT-186-02"/>
        <s v="100/TT-503-01"/>
        <s v="100/TT-145-03"/>
        <s v="100/TT-136-03"/>
        <s v="100/TT-291-01"/>
        <s v="100/TT-290-01"/>
        <s v="100/TT-289-01"/>
        <s v="100/TT-199-01"/>
        <s v="100/TM-058-01"/>
        <s v="100/TM-051"/>
        <s v="100/TM-057"/>
        <s v="100/TM-055"/>
        <s v="100/TM-056"/>
        <s v="100/TT-203"/>
        <s v="100/TT-204"/>
        <s v="100/TT-205"/>
        <s v="100/TT-206"/>
        <s v="100/TT-300"/>
        <s v="100/TT-207"/>
        <s v="100/TT-208"/>
        <s v="100/TM-050-01"/>
        <s v="100/TM-053-01"/>
        <s v="100/TM-054-03"/>
        <s v="100/TT-210"/>
        <s v="100/TS-206-01"/>
        <s v="100/TS-020-01"/>
        <s v="100/TS-180-01"/>
        <s v="100/TS-205-01"/>
        <s v="100/TS-021-01"/>
        <s v="100/TS-181-01"/>
        <s v="100/TS-207-01"/>
        <s v="100/TS-022-01"/>
        <s v="100/TM-030"/>
        <s v="100/TS-209"/>
        <s v="100/TT-511"/>
        <s v="100/TL-080"/>
        <s v="100/TT-113-10"/>
        <m/>
        <s v="100/TT-250"/>
        <s v="100/TT-151-01"/>
        <s v="100/TT-177-04"/>
        <s v="100/TM-040"/>
        <s v="100/TT-310"/>
        <s v="100/TT-014-04"/>
        <s v="100/TT-025-02"/>
        <s v="100/TL-063-03"/>
        <s v="100/TS-011"/>
        <s v="100/TL-002"/>
        <s v="100/TT-015-02"/>
        <s v="100/TL-021-02"/>
        <s v="100/TL-021-03"/>
        <s v="100/TT-156-02"/>
        <s v="100/TS-006"/>
        <s v="100/TM-060"/>
        <s v="100/TM-061"/>
        <s v="100/TS-007"/>
        <s v="100/TS-008"/>
        <s v="100/TM-062"/>
        <s v="100/TM-063"/>
        <s v="100/TM-064"/>
        <s v="100/TM-065"/>
        <s v="100/TM-066"/>
        <s v="100/TM-067"/>
        <s v="100/TM-068"/>
        <s v="100/TM-069"/>
        <s v="100/TM-080"/>
        <s v="100/TM-081"/>
        <s v="100/TT-309"/>
        <s v="100/TT-308"/>
        <s v="100/TT-311"/>
        <s v="100/TT-312"/>
        <s v="100/TT-313"/>
        <s v="100/TM-082"/>
        <s v="100/TT-400"/>
        <s v="100/TM-084"/>
        <s v="100/TS-300 "/>
        <s v="100/TM-090"/>
        <s v="100/TM-086"/>
        <s v="300/GG-200"/>
        <s v="100/TM-087"/>
        <s v="100/TS-009"/>
        <s v="100/TS-010"/>
        <s v="E161/0018/510"/>
        <s v="100/TT-153-02"/>
        <s v="100/TM-044"/>
        <s v="100/TT-002-05"/>
      </sharedItems>
    </cacheField>
    <cacheField name="Proyecto T13" numFmtId="167">
      <sharedItems/>
    </cacheField>
    <cacheField name="Nombre del proyecto" numFmtId="0">
      <sharedItems count="175">
        <s v="LTx 1x66 kV Paposo-Armazones- Medioambiente, Concesiones y Servidumbre"/>
        <s v="S/E Cunco"/>
        <s v="Proyecto S/E Deuco - Angol (Secc. Línea Angol - Picoiquen 1x66 kV)"/>
        <s v="SE Lota Nuevo Paño C4"/>
        <s v="S/E Chirre Obras"/>
        <s v="S/E Larqui"/>
        <s v="S/E Tres Esquinas "/>
        <s v="Línea Tres Esquinas - Larqui"/>
        <s v="S/E Chirre MASC"/>
        <s v="S/E Tres Esquinas MASC"/>
        <s v="Línea Tres Esquinas - Larqui (MASC)"/>
        <s v="Compra Elementos de Operación LLVV"/>
        <s v="Transformador Respaldo 220/23 kV Melipulli"/>
        <s v="ENACAR LOTA:_x000a_TrasladoTransformador 5 MVA en S/E Lota (desde S/E Enacar)_x000a_Desmantelamiento S/E Enacar"/>
        <s v="S/E Nahuelbuta Conexión Central La Flor"/>
        <s v="Parque eólico Negrete"/>
        <s v="S/E Los tambores: Obras Sanitarias"/>
        <s v="Obras Complementarias GOTx Norte"/>
        <s v="Implementación de Networking para S/E para alta disponibilidad"/>
        <s v="Cambio Aisladores LAT Kap-O'higgins"/>
        <s v="SE Pto Montt-Melipulli: Instalación Transformador 220/23 SE Puerto Montt"/>
        <s v="SE Paposo: Conexión a barra 220 Kv (Transelec)"/>
        <s v="SE Armazones: Subestación 66/23"/>
        <s v="S/E Pargua 30 MVA 110/23 kV"/>
        <s v="Construcción S/E Melipulli GIS"/>
        <s v="S/E Mantilhue: Obras sanitarias adicionales"/>
        <s v="S/E Pargua"/>
        <s v="S/E Pargua MASC"/>
        <s v="Compra de Elementos LLTT y SSEE"/>
        <s v="Piloto Sincrofasores en Sistema Aysén"/>
        <s v="Cambio de medios de acceso S/E (Cu a FO)"/>
        <s v="S/E Chiloe"/>
        <s v="Línea Chiloé - Gamboa"/>
        <s v="Medioambiente, Concesiones y Servidumbre Línea Chiloé - Gamboa"/>
        <s v="S/E Gamboa"/>
        <s v="Socialización del proyecto LAT Chiloé-Gamboa."/>
        <s v="S/E La Misión (Proyecto La Misión)"/>
        <s v="S/E Remehue (Proyecto La Misión)"/>
        <s v="Línea Remehue-La Misión (Obras)"/>
        <s v="S/E La Misión MASC"/>
        <s v="S/E Remehue MASC"/>
        <s v="Línea Remehue-La Misión (MASC)"/>
        <s v=" Art. 3-30 &quot;Información para SITR y Sistema Monitoreo&quot; (incluye 4-16)"/>
        <s v="Habilitación en Scada Hot Line tag en alimentadores de MT"/>
        <s v="Habilitación en el Scada los Reset de Relés Maestros de SSEE"/>
        <s v="Habilitación de Microondas para redes de Comm"/>
        <s v="Instalación de TTCC en barra de 23 kv de S/E Aihuapi"/>
        <s v=" Art. 3-23.c “Selectividad en transformadores&quot;"/>
        <s v=" Art. 3-23.a.II &quot;Selectividad en LLTT bajo 200 kV&quot;"/>
        <s v=" Art. 3-23.b.III ; “Protecciones en barras de transmisión&quot;"/>
        <s v=" Art. 3-24.II &quot;Configuración de barra 220 kV&quot;"/>
        <s v=" Título 4-4 “Sistema de Monitoreo&quot;"/>
        <s v="Medidores de Alimentadores FRONTEL_GR"/>
        <s v="Medidores de Alimentadores SAESA_GR"/>
        <s v=" Art. 3-23 &quot;Reemplazo de protecciones con registros oscilográficos&quot; varias S/E"/>
        <s v="Disponibilidad de TT/CC y TT/PP para Art. 3-30 y Título 4-4 FRONTEL"/>
        <s v=" Art. 3-23.a.II &quot;Selectividad en LLTT bajo 200 kV&quot; Frontel"/>
        <s v="Disponibilidad de TT/CC y TT/PP"/>
        <s v=" Art. 3-23.b.III ; “Protecciones en barras de transmisión&quot; S/E Negrete"/>
        <s v="Línea 1x100 kV Casualidad - Licán OBRAS"/>
        <s v="Línea Llollelhue-La Unión 66 Kv Servidumbre"/>
        <s v="S/E Nva. Pichirropulli STS: Construcción S/E 90 MVA 220/66 kV"/>
        <s v="S/E Nva. Pichirropulli STS: Línea Nva. Pichirropulli-La Unión 66 kV"/>
        <s v="S/E Nva. Pichirropulli STS: Línea Nva. Pichirropulli-Pichirropulli tramo 66 kV"/>
        <s v="S/E Nva. Pichirropulli STS: Interconexión obras S/E Pichirropulli"/>
        <s v="S/E Nva. Pichirropulli STS: Paño de línea y obras S/E La Unión"/>
        <s v="S/E Nva. Pichirropulli STS: Paño 220 kV conexión a S/E Nva. Pichirropulli Eletrans"/>
        <s v="LT 2x66kV Llanquihue- Puerto Varas Proyecto y Obras"/>
        <s v="LT 2x66kV Llanquihue- Puerto Varas, medioambiente Concesiones y Servidumbre"/>
        <s v=" Art. 3-3.a.I “Conexiones aéreas flexibles con holguras&quot;"/>
        <s v="Normalización Sanitaria en SSEE"/>
        <s v="SISTEMA RADIOCOMUNICACIONES DIGITAL - STS"/>
        <s v="Habilitación Scada de reconexiones y HLT en alimentadores"/>
        <s v="Adquisición de modulos de control para Subestaciones STS 2017"/>
        <s v="Renovación sistema SCADA para  Tx y Gx"/>
        <s v="Implementación de Brigada de lavado Norte"/>
        <s v="S/E Frutillar- Inst. transformador 10MVA"/>
        <s v="SE Río Negro - Construcción subestación 66/23 kV 10 MVA"/>
        <s v="Conexión Secc. SE Dalcahue (Corregido)"/>
        <s v="SE LLanquihue 220/66/23kV"/>
        <s v="Línea Chiloé - Gamboa (Control)"/>
        <s v="SE LLanquihue 220/66/23kV (Control)"/>
        <s v="S/E Río Negro MASC"/>
        <s v="S/E Sangra Obras"/>
        <s v="S/E Sangra Masc"/>
        <s v="Repuestos GIS Tx -Kapatur "/>
        <s v="SE Alto Bonito - Nuevo Paño E3"/>
        <s v="SE Río Bonito - Habilitación Paño E1"/>
        <s v="SE Purranque: Normalización Paño B4"/>
        <s v="SE Puerto Varas: Normalización Paño B4"/>
        <s v="SE El Empalme"/>
        <s v="Normalización SE Colaco"/>
        <s v="Reemplazo Reconectadores SSEE STS"/>
        <s v="Reemplazo Reconectadores SSEE STS ( Puerto Varas)"/>
        <s v="Reemplazo Reconectadores SSEE Frontel"/>
        <s v="Reemplazo TTCC SSEE STS"/>
        <s v="Reemplazo TTCC SSEE Frontel"/>
        <s v="Construcción Paño Acoplador SE Picarte"/>
        <s v="Construcción Paño Acoplador SE Panguipulli"/>
        <s v="Habilitar ATR en SE Pichirropulli"/>
        <s v="Habilitar transformador de respaldo en SE Los Lagos"/>
        <s v="Compra de Equipamiento Gerencia Zonal Norte"/>
        <s v="Compra de Equipamiento Zonal Puerto Montt"/>
        <s v="Habilitar Brigada de LLVV Tx"/>
        <s v="Reemplazo de equipos en contingencias por fallas"/>
        <s v="Compra de Equipos Zonales - Gerencia Zonal SUR"/>
        <s v="Compra de Equipos Localizadores de Fallas en líneas  Zonales - Gerencia Zonal SUR"/>
        <s v="Compra de Camión Hodroelevador de 66kV"/>
        <s v="Compra e Instalación de Sistema de Monitoreo de Medida en Clientes Libres Mayores a 1500 KW SAESA"/>
        <s v="Compra e Instalación de Sistema de Monitoreo de Medida en Clientes Libres Mayores a 1500 KW FRONTEL"/>
        <s v="Compra e Instalación de Sistema de Monitoreo de Medida en Clientes Libres Mayores a 1500 KW LUZ OSORNO"/>
        <s v="Compra e Instalación de Sistema de Monitoreo de Medida en Clientes Libres Menores a 1500 KW SAESA"/>
        <s v="Compra e Instalación de Sistema de Monitoreo de Medida en Clientes Libres Menores a 1500 KW FRONTEL"/>
        <s v="Compra e Instalación de Sistema de Monitoreo de Medida en Clientes Libres Menores a 1500 KW LUZ OSORNO"/>
        <s v="Compra de Equipos Sistema de Monitoreo de Medida para Clientes Libres 2018 SAESA"/>
        <s v="Compra de Equipos Sistema de Monitoreo de Medida para Clientes Libres 2018 FRONTEL"/>
        <s v="Construcción Paño Acoplador SE Osorno"/>
        <s v="Instalación de sistema de Video Vigilancia en SSEE STS"/>
        <s v="Proyecto Instalación Sistema de Video Vigilancia en S/E Kapatur"/>
        <s v="Traslado Torre AT-Construccion P.Chacao"/>
        <s v="S/E Pto. Montt-Melipulli:_x000a_ Cableado 23 kV Interconexión T33 con Barra Puerto Montt 2015"/>
        <s v="PINAR"/>
        <s v="DEGAN"/>
        <s v="S/E Gamboa (Control)"/>
        <s v="S/E Larqui (Control)"/>
        <s v="Construcción S/E Melipulli GIS 2"/>
        <s v="Reemplazo de equipos en contingencias por fallas (Frontel)"/>
        <s v="Compra de Activos"/>
        <s v="Costos Pendientes (S/E Deuco - Angol)"/>
        <s v="S/E Larqui MASC"/>
        <s v="Normalización salida 2x220 kV Melipulli - Plaza de Peajes"/>
        <s v="Instalación de sistema de Video Vigilancia en SSEE FRONTEL"/>
        <s v="Plaza Peaje-Cruce Paredes"/>
        <s v="Costos Pendientes (S/E Cunco)"/>
        <s v="Medioambiente, Concesiones y Servidumbre Línea 1x100 kV Casualidad - Licán OBRAS"/>
        <s v="Servicio Línea 1x100 kV Casualidad - Licán OBRAS"/>
        <s v="Costos Pendientes (SE Armazones: Subestación 66/23)"/>
        <s v="Reemplazar desconectadores en barra 66kV SE Licanco"/>
        <s v="Compra equipamiento II"/>
        <s v="Mantenimiento Mayor, habilitación avanzada de TR en SE Ancud"/>
        <s v="Mantenimiento Mayor, habilitación avanzada de TR en SE Nueva Imperial"/>
        <s v="Mantenimiento Mayor, habilitación avanzada de TR en SE Cabrero"/>
        <s v="Reemplazo de tierras de estructuras en Lineas de AT"/>
        <s v="REEMPLAZO DE DESCONECTADORES MT"/>
        <s v="REEMPLAZO DE DESCONECTADORES AT"/>
        <s v="Cargadores y banco de baterias para respaldo"/>
        <s v="Reemplazo interruptores bancos de condensadores"/>
        <s v="Instalar desconectadores en AT por operación y normalización "/>
        <s v="Normalización montaje TF SE Loncoche"/>
        <s v="IMPLEMENTAR MOTOR DE ACCIONAMIENTO DESCONECTADORES AT"/>
        <s v="Habilitar detectores de humo en salas de mando de SSEE."/>
        <s v="Habilitación aire acondicionado en sala de mando"/>
        <s v="Equipo Omicron Medidor de razón de transformación - Tangente Delta - TC Analycer"/>
        <s v="Estanque de almacenamiento agua DEMI Lavado STN San Andrés 10 m3"/>
        <s v="Equipamiento menores STN - sala CONTINGENCIA STN"/>
        <s v="Sistema de radio comunicaciones SATT"/>
        <s v="Sistema de radio comunicaciones KAPATUR"/>
        <s v="Normalización Sistema Telefonico del CCT"/>
        <s v="Instalación de sistema de Video Vigilancia en SE San Andres"/>
        <s v="Instalación de sistema de Video Vigilancia en SE San Fabian"/>
        <s v="Normalización sistema de Video Vigilancia en SE ExistentesSTS"/>
        <s v="Normalización sistema de Video Vigilancia en SE ExistentesFRONTEL"/>
        <s v="Ciber Seguridad en SE Existentes STS 2021 Terceros"/>
        <s v="Ciber Seguridad en SE Existentes SAGESA "/>
        <s v="Gestión de activos transformadores de poder"/>
        <s v="Ciber Seguridad en SE Existentes STS "/>
        <s v="Ciber Seguridad en SE Existentes FRONTEL"/>
        <s v="Integración de centrales al Sistema SCADA de Transmisión y Generación"/>
        <s v="Conexión Secc. SE Dalcahue"/>
        <s v="S/E Osorno; Habilitación Paño 23kV E9 por CNT. "/>
        <s v="S/E Negrete"/>
        <s v="Pillanlelbun"/>
        <s v="Rio Tolten"/>
        <s v="Picarte-Valdivia"/>
        <s v="Cmpc-Picoitue"/>
      </sharedItems>
    </cacheField>
    <cacheField name="Responsable" numFmtId="0">
      <sharedItems count="4">
        <s v="Subgerencia de Proyectos Tx "/>
        <s v="Gerencia Zona Sur"/>
        <s v="Gerencia Zona Norte"/>
        <s v="Area SCADA"/>
      </sharedItems>
    </cacheField>
    <cacheField name="Proyecto estructural" numFmtId="0">
      <sharedItems count="31">
        <s v="ESO"/>
        <s v="SE CUNCO"/>
        <s v="SE DEUCO"/>
        <s v="SE Lota Nuevo Paño C4"/>
        <s v="SE CHIRRE"/>
        <s v="LARQUI-TRES ESQUINAS"/>
        <s v="SIN ASIGNAR"/>
        <s v="SE PUERTO MONTT"/>
        <s v="ENACAR LOTA:_x000a_TrasladoTransformador 5 MVA en S/E Lota (desde S/E Enacar)_x000a_Desmantelamiento S/E Enacar"/>
        <s v="La Flor"/>
        <s v="Parque eólico Negrete"/>
        <s v="Los tambores OOSS"/>
        <s v="SE PARGUA"/>
        <s v="MELIPULLI GIS"/>
        <s v="Mantilhue OOSS"/>
        <s v="CHILOÉ-GAMBOA"/>
        <s v="REMEHUE- LA MISION"/>
        <s v="CASUALIDAD LICAN"/>
        <s v="Ltx LLOLLELHUE-LA UNIÓN"/>
        <s v="LLOLLELHUE-AMPL. PICHIRROPULLI"/>
        <s v="SE FRUTILLAR"/>
        <s v="SE RIO NEGRO"/>
        <s v="SE DALCAHUE"/>
        <s v="SE LLANQUIHUE"/>
        <s v="SE SANGRA"/>
        <s v="NORMALIZACION PURRANQUE"/>
        <s v="NORMALIZACION PTO VARAS"/>
        <s v="SE EL EMPALME"/>
        <s v="NORMALIZACIÓN COLACO"/>
        <s v="Traslado Torre AT-Construccion P.Chacao"/>
        <s v="S/E NEGRETE"/>
      </sharedItems>
    </cacheField>
    <cacheField name="Director de Proyecto" numFmtId="0">
      <sharedItems count="24">
        <s v="MASC"/>
        <s v="Alex Llaitul"/>
        <s v="Yamir Flores"/>
        <s v="Raul Ramirez"/>
        <s v="Cristian Suarez"/>
        <s v="Cristian Vivanco"/>
        <s v="Manuel Barrientos"/>
        <s v="Patricio Saglie "/>
        <s v="Edgar Santos"/>
        <s v="Marcelo Torres"/>
        <s v="Eduardo Baeza"/>
        <s v="Jorge Cea"/>
        <s v="Juan Bravo"/>
        <s v="Jorge Inostroza"/>
        <s v="Juan Teuber"/>
        <s v="Brigida del Valle"/>
        <s v="Oscar Gallardo"/>
        <s v="Mauricio Ibañez"/>
        <s v="Giovanni Guzman"/>
        <s v="Michael Monsalve"/>
        <s v="Alberto Jaramillo"/>
        <s v="José Gastón Muñoz"/>
        <s v="Enrique Vicente"/>
        <s v="SIN ASIGNAR"/>
      </sharedItems>
    </cacheField>
    <cacheField name="real_2019_1" numFmtId="168">
      <sharedItems containsSemiMixedTypes="0" containsString="0" containsNumber="1" minValue="-2346.4160000000002" maxValue="402497.62699999998"/>
    </cacheField>
    <cacheField name="real_2019_2" numFmtId="168">
      <sharedItems containsSemiMixedTypes="0" containsString="0" containsNumber="1" minValue="-658.36800000000005" maxValue="820060.15599999996"/>
    </cacheField>
    <cacheField name="real_2019_3" numFmtId="168">
      <sharedItems containsSemiMixedTypes="0" containsString="0" containsNumber="1" minValue="-672.07" maxValue="1378839.852"/>
    </cacheField>
    <cacheField name="real_2019_4" numFmtId="168">
      <sharedItems containsSemiMixedTypes="0" containsString="0" containsNumber="1" minValue="-78458.289000000004" maxValue="1326842.567"/>
    </cacheField>
    <cacheField name="real_2019_5" numFmtId="168">
      <sharedItems containsSemiMixedTypes="0" containsString="0" containsNumber="1" minValue="-463450.67700000003" maxValue="479634.908"/>
    </cacheField>
    <cacheField name="real_2019_6" numFmtId="0">
      <sharedItems containsSemiMixedTypes="0" containsString="0" containsNumber="1" minValue="-314527.99200000003" maxValue="675000"/>
    </cacheField>
    <cacheField name="real_2019_7" numFmtId="168">
      <sharedItems containsSemiMixedTypes="0" containsString="0" containsNumber="1" minValue="0" maxValue="405780.67099999997"/>
    </cacheField>
    <cacheField name="real_2019_8" numFmtId="168">
      <sharedItems containsSemiMixedTypes="0" containsString="0" containsNumber="1" minValue="-6995.01" maxValue="348613.75900000002"/>
    </cacheField>
    <cacheField name="real_2019_9" numFmtId="168">
      <sharedItems containsSemiMixedTypes="0" containsString="0" containsNumber="1" minValue="-20550.733" maxValue="946892.20900000003"/>
    </cacheField>
    <cacheField name="real_2019_10" numFmtId="168">
      <sharedItems containsSemiMixedTypes="0" containsString="0" containsNumber="1" minValue="-15070" maxValue="641657.53899999999"/>
    </cacheField>
    <cacheField name="real_2019_11" numFmtId="168">
      <sharedItems containsSemiMixedTypes="0" containsString="0" containsNumber="1" minValue="0" maxValue="669440.86199999996"/>
    </cacheField>
    <cacheField name="real_2019_12" numFmtId="0">
      <sharedItems containsSemiMixedTypes="0" containsString="0" containsNumber="1" minValue="-3321.1750000000002" maxValue="157878.372"/>
    </cacheField>
    <cacheField name="Real 2019 M$" numFmtId="168">
      <sharedItems containsSemiMixedTypes="0" containsString="0" containsNumber="1" minValue="-492533.54000000004" maxValue="5001833.8440000005"/>
    </cacheField>
    <cacheField name="real_%_2019_1" numFmtId="9">
      <sharedItems containsSemiMixedTypes="0" containsString="0" containsNumber="1" minValue="0" maxValue="0.3"/>
    </cacheField>
    <cacheField name="real_%_2019_2" numFmtId="9">
      <sharedItems containsSemiMixedTypes="0" containsString="0" containsNumber="1" minValue="0" maxValue="0.33"/>
    </cacheField>
    <cacheField name="real_%_2019_3" numFmtId="9">
      <sharedItems containsSemiMixedTypes="0" containsString="0" containsNumber="1" minValue="0" maxValue="0.87"/>
    </cacheField>
    <cacheField name="real_%_2019_4" numFmtId="9">
      <sharedItems containsSemiMixedTypes="0" containsString="0" containsNumber="1" minValue="0" maxValue="0.61"/>
    </cacheField>
    <cacheField name="real_%_2019_5" numFmtId="9">
      <sharedItems containsSemiMixedTypes="0" containsString="0" containsNumber="1" minValue="0" maxValue="0.56999999999999995"/>
    </cacheField>
    <cacheField name="real_%_2019_6" numFmtId="9">
      <sharedItems containsSemiMixedTypes="0" containsString="0" containsNumber="1" minValue="0" maxValue="0.55500000000000005"/>
    </cacheField>
    <cacheField name="real_%_2019_7" numFmtId="9">
      <sharedItems containsSemiMixedTypes="0" containsString="0" containsNumber="1" minValue="0" maxValue="0.26"/>
    </cacheField>
    <cacheField name="real_%_2019_8" numFmtId="9">
      <sharedItems containsSemiMixedTypes="0" containsString="0" containsNumber="1" minValue="0" maxValue="0.37"/>
    </cacheField>
    <cacheField name="real_%_2019_9" numFmtId="9">
      <sharedItems containsSemiMixedTypes="0" containsString="0" containsNumber="1" minValue="0" maxValue="0.91"/>
    </cacheField>
    <cacheField name="real_%_2019_10" numFmtId="9">
      <sharedItems containsSemiMixedTypes="0" containsString="0" containsNumber="1" minValue="0" maxValue="0.29999999999999993"/>
    </cacheField>
    <cacheField name="real_%_2019_11" numFmtId="9">
      <sharedItems containsSemiMixedTypes="0" containsString="0" containsNumber="1" minValue="0" maxValue="0.54"/>
    </cacheField>
    <cacheField name="real_%_2019_12" numFmtId="9">
      <sharedItems containsSemiMixedTypes="0" containsString="0" containsNumber="1" containsInteger="1" minValue="0" maxValue="0"/>
    </cacheField>
    <cacheField name="real_%_acumulado_2019_1" numFmtId="9">
      <sharedItems containsSemiMixedTypes="0" containsString="0" containsNumber="1" minValue="0" maxValue="0.99"/>
    </cacheField>
    <cacheField name="real_%_acumulado_2019_2" numFmtId="9">
      <sharedItems containsSemiMixedTypes="0" containsString="0" containsNumber="1" minValue="0" maxValue="0.99"/>
    </cacheField>
    <cacheField name="real_%_acumulado_2019_3" numFmtId="9">
      <sharedItems containsSemiMixedTypes="0" containsString="0" containsNumber="1" minValue="0" maxValue="0.9900000000000001"/>
    </cacheField>
    <cacheField name="real_%_acumulado_2019_4" numFmtId="9">
      <sharedItems containsSemiMixedTypes="0" containsString="0" containsNumber="1" minValue="0" maxValue="1"/>
    </cacheField>
    <cacheField name="real_%_acumulado_2019_5" numFmtId="9">
      <sharedItems containsSemiMixedTypes="0" containsString="0" containsNumber="1" minValue="0" maxValue="1"/>
    </cacheField>
    <cacheField name="real_%_acumulado_2019_6" numFmtId="9">
      <sharedItems containsSemiMixedTypes="0" containsString="0" containsNumber="1" minValue="0" maxValue="1"/>
    </cacheField>
    <cacheField name="real_%_acumulado_2019_7" numFmtId="9">
      <sharedItems containsSemiMixedTypes="0" containsString="0" containsNumber="1" minValue="0" maxValue="1"/>
    </cacheField>
    <cacheField name="real_%_acumulado_2019_8" numFmtId="9">
      <sharedItems containsSemiMixedTypes="0" containsString="0" containsNumber="1" minValue="0" maxValue="1"/>
    </cacheField>
    <cacheField name="real_%_acumulado_2019_9" numFmtId="9">
      <sharedItems containsSemiMixedTypes="0" containsString="0" containsNumber="1" minValue="0" maxValue="1"/>
    </cacheField>
    <cacheField name="real_%_acumulado_2019_10" numFmtId="9">
      <sharedItems containsSemiMixedTypes="0" containsString="0" containsNumber="1" minValue="0" maxValue="1"/>
    </cacheField>
    <cacheField name="real_%_acumulado_2019_11" numFmtId="9">
      <sharedItems containsSemiMixedTypes="0" containsString="0" containsNumber="1" minValue="0" maxValue="1.4600000000000002"/>
    </cacheField>
    <cacheField name="real_%_acumulado_2019_12" numFmtId="9">
      <sharedItems containsSemiMixedTypes="0" containsString="0" containsNumber="1" minValue="0" maxValue="1.4600000000000002"/>
    </cacheField>
    <cacheField name="plan_%_acumulado_2019_1" numFmtId="9">
      <sharedItems containsSemiMixedTypes="0" containsString="0" containsNumber="1" minValue="0" maxValue="1"/>
    </cacheField>
    <cacheField name="plan_%_acumulado_2019_2" numFmtId="9">
      <sharedItems containsSemiMixedTypes="0" containsString="0" containsNumber="1" minValue="0" maxValue="1"/>
    </cacheField>
    <cacheField name="plan_%_acumulado_2019_3" numFmtId="9">
      <sharedItems containsSemiMixedTypes="0" containsString="0" containsNumber="1" minValue="0" maxValue="1"/>
    </cacheField>
    <cacheField name="plan_%_acumulado_2019_4" numFmtId="9">
      <sharedItems containsSemiMixedTypes="0" containsString="0" containsNumber="1" minValue="0" maxValue="1"/>
    </cacheField>
    <cacheField name="plan_%_acumulado_2019_5" numFmtId="9">
      <sharedItems containsSemiMixedTypes="0" containsString="0" containsNumber="1" minValue="0" maxValue="1"/>
    </cacheField>
    <cacheField name="plan_%_acumulado_2019_6" numFmtId="9">
      <sharedItems containsSemiMixedTypes="0" containsString="0" containsNumber="1" minValue="0" maxValue="1"/>
    </cacheField>
    <cacheField name="plan_%_acumulado_2019_7" numFmtId="9">
      <sharedItems containsSemiMixedTypes="0" containsString="0" containsNumber="1" minValue="0" maxValue="1"/>
    </cacheField>
    <cacheField name="plan_%_acumulado_2019_8" numFmtId="9">
      <sharedItems containsSemiMixedTypes="0" containsString="0" containsNumber="1" minValue="0" maxValue="1"/>
    </cacheField>
    <cacheField name="plan_%_acumulado_2019_9" numFmtId="9">
      <sharedItems containsSemiMixedTypes="0" containsString="0" containsNumber="1" minValue="0" maxValue="1"/>
    </cacheField>
    <cacheField name="plan_%_acumulado_2019_10" numFmtId="9">
      <sharedItems containsSemiMixedTypes="0" containsString="0" containsNumber="1" minValue="0" maxValue="1"/>
    </cacheField>
    <cacheField name="plan_%_acumulado_2019_11" numFmtId="9">
      <sharedItems containsSemiMixedTypes="0" containsString="0" containsNumber="1" minValue="0" maxValue="1"/>
    </cacheField>
    <cacheField name="plan_%_acumulado_2019_12" numFmtId="9">
      <sharedItems containsSemiMixedTypes="0" containsString="0" containsNumber="1" minValue="0" maxValue="1.0000048292749286"/>
    </cacheField>
    <cacheField name="Real Físico Acum Budget" numFmtId="9">
      <sharedItems containsSemiMixedTypes="0" containsString="0" containsNumber="1" minValue="0" maxValue="1.4600000000000002"/>
    </cacheField>
    <cacheField name="real_%_acumulado_2018" numFmtId="9">
      <sharedItems containsSemiMixedTypes="0" containsString="0" containsNumber="1" minValue="0" maxValue="0.99"/>
    </cacheField>
    <cacheField name="real_acumulado_2018" numFmtId="0">
      <sharedItems containsString="0" containsBlank="1" containsNumber="1" minValue="0" maxValue="8545235.8469999991"/>
    </cacheField>
    <cacheField name="plan_2019_1" numFmtId="168">
      <sharedItems containsString="0" containsBlank="1" containsNumber="1" minValue="0" maxValue="337878.23735466029"/>
    </cacheField>
    <cacheField name="plan_2019_2" numFmtId="168">
      <sharedItems containsString="0" containsBlank="1" containsNumber="1" minValue="0" maxValue="619262.85984219017"/>
    </cacheField>
    <cacheField name="plan_2019_3" numFmtId="168">
      <sharedItems containsString="0" containsBlank="1" containsNumber="1" minValue="0" maxValue="691715.95580156904"/>
    </cacheField>
    <cacheField name="plan_2019_4" numFmtId="168">
      <sharedItems containsString="0" containsBlank="1" containsNumber="1" minValue="0" maxValue="965968.6851339665"/>
    </cacheField>
    <cacheField name="plan_2019_5" numFmtId="168">
      <sharedItems containsSemiMixedTypes="0" containsString="0" containsNumber="1" minValue="-361770.277" maxValue="642037.0334728763"/>
    </cacheField>
    <cacheField name="plan_2019_6" numFmtId="168">
      <sharedItems containsString="0" containsBlank="1" containsNumber="1" minValue="0" maxValue="2279188.1746678376"/>
    </cacheField>
    <cacheField name="plan_2019_7" numFmtId="0">
      <sharedItems containsSemiMixedTypes="0" containsString="0" containsNumber="1" minValue="0" maxValue="582660.35804610502"/>
    </cacheField>
    <cacheField name="plan_2019_8" numFmtId="168">
      <sharedItems containsString="0" containsBlank="1" containsNumber="1" minValue="0" maxValue="653598.65197904198"/>
    </cacheField>
    <cacheField name="plan_2019_9" numFmtId="168">
      <sharedItems containsString="0" containsBlank="1" containsNumber="1" minValue="0" maxValue="390933.99285937403"/>
    </cacheField>
    <cacheField name="plan_2019_10" numFmtId="168">
      <sharedItems containsString="0" containsBlank="1" containsNumber="1" minValue="0" maxValue="328735.72040303971"/>
    </cacheField>
    <cacheField name="plan_2019_11" numFmtId="168">
      <sharedItems containsString="0" containsBlank="1" containsNumber="1" minValue="0" maxValue="569513.71196891146"/>
    </cacheField>
    <cacheField name="plan_2019_12" numFmtId="168">
      <sharedItems containsString="0" containsBlank="1" containsNumber="1" minValue="-478506.41264370905" maxValue="1216440.6662239721"/>
    </cacheField>
    <cacheField name="total_budget_2019" numFmtId="165">
      <sharedItems containsSemiMixedTypes="0" containsString="0" containsNumber="1" minValue="-361770.277" maxValue="5945095.0315012159"/>
    </cacheField>
    <cacheField name="plan_%_2019_1" numFmtId="9">
      <sharedItems containsSemiMixedTypes="0" containsString="0" containsNumber="1" minValue="0" maxValue="0.18200182001820017"/>
    </cacheField>
    <cacheField name="plan_%_2019_2" numFmtId="9">
      <sharedItems containsSemiMixedTypes="0" containsString="0" containsNumber="1" minValue="0" maxValue="0.43"/>
    </cacheField>
    <cacheField name="plan_%_2019_3" numFmtId="9">
      <sharedItems containsSemiMixedTypes="0" containsString="0" containsNumber="1" minValue="0" maxValue="0.4489571534210271"/>
    </cacheField>
    <cacheField name="plan_%_2019_4" numFmtId="9">
      <sharedItems containsSemiMixedTypes="0" containsString="0" containsNumber="1" minValue="0" maxValue="0.4489571534210271"/>
    </cacheField>
    <cacheField name="plan_%_2019_5" numFmtId="9">
      <sharedItems containsSemiMixedTypes="0" containsString="0" containsNumber="1" minValue="0" maxValue="0.32106069073432436"/>
    </cacheField>
    <cacheField name="plan_%_2019_6" numFmtId="9">
      <sharedItems containsSemiMixedTypes="0" containsString="0" containsNumber="1" minValue="0" maxValue="0.19900000000000001"/>
    </cacheField>
    <cacheField name="plan_%_2019_7" numFmtId="9">
      <sharedItems containsSemiMixedTypes="0" containsString="0" containsNumber="1" minValue="0" maxValue="0.25764064322358066"/>
    </cacheField>
    <cacheField name="plan_%_2019_8" numFmtId="9">
      <sharedItems containsSemiMixedTypes="0" containsString="0" containsNumber="1" minValue="0" maxValue="0.41564561734213007"/>
    </cacheField>
    <cacheField name="plan_%_2019_9" numFmtId="9">
      <sharedItems containsSemiMixedTypes="0" containsString="0" containsNumber="1" minValue="0" maxValue="0.20112541638318301"/>
    </cacheField>
    <cacheField name="plan_%_2019_10" numFmtId="9">
      <sharedItems containsSemiMixedTypes="0" containsString="0" containsNumber="1" minValue="0" maxValue="0.48553852902762684"/>
    </cacheField>
    <cacheField name="plan_%_2019_11" numFmtId="9">
      <sharedItems containsSemiMixedTypes="0" containsString="0" containsNumber="1" minValue="0" maxValue="0.56999999999999995"/>
    </cacheField>
    <cacheField name="plan_%_2019_12" numFmtId="9">
      <sharedItems containsSemiMixedTypes="0" containsString="0" containsNumber="1" minValue="0" maxValue="0.46"/>
    </cacheField>
    <cacheField name="Plan Fisico 2019 Acum Budget " numFmtId="9">
      <sharedItems containsSemiMixedTypes="0" containsString="0" containsNumber="1" minValue="0" maxValue="1.0000048292749286"/>
    </cacheField>
    <cacheField name="plan_2020_1" numFmtId="168">
      <sharedItems containsSemiMixedTypes="0" containsString="0" containsNumber="1" minValue="0" maxValue="1087600"/>
    </cacheField>
    <cacheField name="plan_2020_2" numFmtId="168">
      <sharedItems containsSemiMixedTypes="0" containsString="0" containsNumber="1" minValue="0" maxValue="800627.20699999994"/>
    </cacheField>
    <cacheField name="plan_2020_3" numFmtId="168">
      <sharedItems containsSemiMixedTypes="0" containsString="0" containsNumber="1" minValue="0" maxValue="1293613.3330000001"/>
    </cacheField>
    <cacheField name="plan_2020_4" numFmtId="168">
      <sharedItems containsSemiMixedTypes="0" containsString="0" containsNumber="1" minValue="0" maxValue="1723610.96437998"/>
    </cacheField>
    <cacheField name="plan_2020_5" numFmtId="168">
      <sharedItems containsSemiMixedTypes="0" containsString="0" containsNumber="1" minValue="0" maxValue="334336.9936951251"/>
    </cacheField>
    <cacheField name="plan_2020_6" numFmtId="168">
      <sharedItems containsSemiMixedTypes="0" containsString="0" containsNumber="1" minValue="0" maxValue="2232032.0383333336"/>
    </cacheField>
    <cacheField name="plan_2020_7" numFmtId="168">
      <sharedItems containsSemiMixedTypes="0" containsString="0" containsNumber="1" minValue="0" maxValue="868900"/>
    </cacheField>
    <cacheField name="plan_2020_8" numFmtId="168">
      <sharedItems containsSemiMixedTypes="0" containsString="0" containsNumber="1" minValue="0" maxValue="1663421.0383333333"/>
    </cacheField>
    <cacheField name="plan_2020_9" numFmtId="168">
      <sharedItems containsSemiMixedTypes="0" containsString="0" containsNumber="1" minValue="0" maxValue="869900"/>
    </cacheField>
    <cacheField name="plan_2020_10" numFmtId="168">
      <sharedItems containsSemiMixedTypes="0" containsString="0" containsNumber="1" minValue="0" maxValue="1724997.0383333333"/>
    </cacheField>
    <cacheField name="plan_2020_11" numFmtId="168">
      <sharedItems containsSemiMixedTypes="0" containsString="0" containsNumber="1" minValue="0" maxValue="893532.12550226005"/>
    </cacheField>
    <cacheField name="plan_2020_12" numFmtId="168">
      <sharedItems containsSemiMixedTypes="0" containsString="0" containsNumber="1" minValue="0" maxValue="923170"/>
    </cacheField>
    <cacheField name="capex_2020" numFmtId="168">
      <sharedItems containsSemiMixedTypes="0" containsString="0" containsNumber="1" minValue="0" maxValue="7359881.3833333328"/>
    </cacheField>
    <cacheField name="capex_2021" numFmtId="168">
      <sharedItems containsString="0" containsBlank="1" containsNumber="1" minValue="0" maxValue="3114220"/>
    </cacheField>
    <cacheField name="capex_2022" numFmtId="168">
      <sharedItems containsString="0" containsBlank="1" containsNumber="1" minValue="0" maxValue="56493.743999999999"/>
    </cacheField>
    <cacheField name="capex_2023" numFmtId="168">
      <sharedItems containsString="0" containsBlank="1" containsNumber="1" minValue="0" maxValue="21531.599999999999"/>
    </cacheField>
    <cacheField name="capex_2024" numFmtId="168">
      <sharedItems containsString="0" containsBlank="1" containsNumber="1" containsInteger="1" minValue="0" maxValue="0"/>
    </cacheField>
    <cacheField name="total_budget" numFmtId="168">
      <sharedItems containsSemiMixedTypes="0" containsString="0" containsNumber="1" minValue="0" maxValue="13819922.195880819"/>
    </cacheField>
    <cacheField name="plan_2019_3+9_1" numFmtId="168">
      <sharedItems containsString="0" containsBlank="1" containsNumber="1" minValue="0" maxValue="337878.23735466029"/>
    </cacheField>
    <cacheField name="plan_2019_3+9_2" numFmtId="168">
      <sharedItems containsString="0" containsBlank="1" containsNumber="1" minValue="0" maxValue="619262.85984219017"/>
    </cacheField>
    <cacheField name="plan_2019_3+9_3" numFmtId="168">
      <sharedItems containsString="0" containsBlank="1" containsNumber="1" minValue="0" maxValue="691715.95580156904"/>
    </cacheField>
    <cacheField name="plan_2019_3+9_4" numFmtId="168">
      <sharedItems containsString="0" containsBlank="1" containsNumber="1" minValue="0" maxValue="965968.6851339665"/>
    </cacheField>
    <cacheField name="plan_2019_3+9_5" numFmtId="168">
      <sharedItems containsSemiMixedTypes="0" containsString="0" containsNumber="1" minValue="-361770.277" maxValue="642037.0334728763"/>
    </cacheField>
    <cacheField name="plan_2019_3+9_6" numFmtId="168">
      <sharedItems containsString="0" containsBlank="1" containsNumber="1" minValue="0" maxValue="2279188.1746678376"/>
    </cacheField>
    <cacheField name="plan_2019_3+9_7" numFmtId="168">
      <sharedItems containsSemiMixedTypes="0" containsString="0" containsNumber="1" minValue="0" maxValue="582660.35804610502"/>
    </cacheField>
    <cacheField name="plan_2019_3+9_8" numFmtId="168">
      <sharedItems containsString="0" containsBlank="1" containsNumber="1" minValue="0" maxValue="653598.65197904198"/>
    </cacheField>
    <cacheField name="plan_2019_3+9_9" numFmtId="168">
      <sharedItems containsString="0" containsBlank="1" containsNumber="1" minValue="0" maxValue="390933.99285937403"/>
    </cacheField>
    <cacheField name="plan_2019_3+9_10" numFmtId="168">
      <sharedItems containsString="0" containsBlank="1" containsNumber="1" minValue="0" maxValue="328735.72040303971"/>
    </cacheField>
    <cacheField name="plan_2019_3+9_11" numFmtId="168">
      <sharedItems containsString="0" containsBlank="1" containsNumber="1" minValue="0" maxValue="569513.71196891146"/>
    </cacheField>
    <cacheField name="plan_2019_3+9_12" numFmtId="168">
      <sharedItems containsString="0" containsBlank="1" containsNumber="1" minValue="-478506.41264370905" maxValue="1216440.6662239721"/>
    </cacheField>
    <cacheField name="Total 2019 3+9 M$" numFmtId="168">
      <sharedItems containsSemiMixedTypes="0" containsString="0" containsNumber="1" minValue="-361770.277" maxValue="5945095.0315012159"/>
    </cacheField>
    <cacheField name="plan_2020_3+9_1" numFmtId="168">
      <sharedItems containsSemiMixedTypes="0" containsString="0" containsNumber="1" minValue="0" maxValue="1087600"/>
    </cacheField>
    <cacheField name="plan_2020_3+9_2" numFmtId="168">
      <sharedItems containsSemiMixedTypes="0" containsString="0" containsNumber="1" minValue="0" maxValue="800627.20699999994"/>
    </cacheField>
    <cacheField name="plan_2020_3+9_3" numFmtId="168">
      <sharedItems containsSemiMixedTypes="0" containsString="0" containsNumber="1" minValue="0" maxValue="1293613.3330000001"/>
    </cacheField>
    <cacheField name="plan_2020_3+9_4" numFmtId="168">
      <sharedItems containsSemiMixedTypes="0" containsString="0" containsNumber="1" minValue="0" maxValue="1723610.96437998"/>
    </cacheField>
    <cacheField name="plan_2020_3+9_5" numFmtId="168">
      <sharedItems containsSemiMixedTypes="0" containsString="0" containsNumber="1" minValue="0" maxValue="334336.9936951251"/>
    </cacheField>
    <cacheField name="plan_2020_3+9_6" numFmtId="168">
      <sharedItems containsSemiMixedTypes="0" containsString="0" containsNumber="1" minValue="0" maxValue="2232032.0383333336"/>
    </cacheField>
    <cacheField name="plan_2020_3+9_7" numFmtId="168">
      <sharedItems containsSemiMixedTypes="0" containsString="0" containsNumber="1" minValue="0" maxValue="868900"/>
    </cacheField>
    <cacheField name="plan_2020_3+9_8" numFmtId="168">
      <sharedItems containsSemiMixedTypes="0" containsString="0" containsNumber="1" minValue="0" maxValue="1663421.0383333333"/>
    </cacheField>
    <cacheField name="plan_2020_3+9_9" numFmtId="168">
      <sharedItems containsSemiMixedTypes="0" containsString="0" containsNumber="1" minValue="0" maxValue="869900"/>
    </cacheField>
    <cacheField name="plan_2020_3+9_10" numFmtId="168">
      <sharedItems containsSemiMixedTypes="0" containsString="0" containsNumber="1" minValue="0" maxValue="1724997.0383333333"/>
    </cacheField>
    <cacheField name="plan_2020_3+9_11" numFmtId="168">
      <sharedItems containsSemiMixedTypes="0" containsString="0" containsNumber="1" minValue="0" maxValue="893532.12550226005"/>
    </cacheField>
    <cacheField name="plan_2020_3+9_12" numFmtId="168">
      <sharedItems containsSemiMixedTypes="0" containsString="0" containsNumber="1" minValue="0" maxValue="923170"/>
    </cacheField>
    <cacheField name="capex_2020_3+9" numFmtId="168">
      <sharedItems containsSemiMixedTypes="0" containsString="0" containsNumber="1" minValue="0" maxValue="7359881.3833333328"/>
    </cacheField>
    <cacheField name="capex_2021_3+9" numFmtId="168">
      <sharedItems containsString="0" containsBlank="1" containsNumber="1" minValue="0" maxValue="3114220"/>
    </cacheField>
    <cacheField name="capex_2022_3+9" numFmtId="168">
      <sharedItems containsString="0" containsBlank="1" containsNumber="1" minValue="0" maxValue="56493.743999999999"/>
    </cacheField>
    <cacheField name="capex_2023_3+9" numFmtId="168">
      <sharedItems containsString="0" containsBlank="1" containsNumber="1" minValue="0" maxValue="21531.599999999999"/>
    </cacheField>
    <cacheField name="capex_2024_3+9" numFmtId="168">
      <sharedItems containsString="0" containsBlank="1" containsNumber="1" containsInteger="1" minValue="0" maxValue="0"/>
    </cacheField>
    <cacheField name="total_budget_plan_3+9" numFmtId="168">
      <sharedItems containsSemiMixedTypes="0" containsString="0" containsNumber="1" minValue="0" maxValue="13819922.195880819"/>
    </cacheField>
    <cacheField name="plan_2019_6+6_1" numFmtId="165">
      <sharedItems containsSemiMixedTypes="0" containsString="0" containsNumber="1" minValue="-2346.4160000000002" maxValue="402497.62699999998"/>
    </cacheField>
    <cacheField name="plan_2019_6+6_2" numFmtId="165">
      <sharedItems containsSemiMixedTypes="0" containsString="0" containsNumber="1" minValue="-658.36800000000005" maxValue="820060.15599999996"/>
    </cacheField>
    <cacheField name="plan_2019_6+6_3" numFmtId="165">
      <sharedItems containsSemiMixedTypes="0" containsString="0" containsNumber="1" minValue="-672.07" maxValue="1378839.852"/>
    </cacheField>
    <cacheField name="plan_2019_6+6_4" numFmtId="165">
      <sharedItems containsSemiMixedTypes="0" containsString="0" containsNumber="1" minValue="-78458.289000000004" maxValue="1326842.567"/>
    </cacheField>
    <cacheField name="plan_2019_6+6_5" numFmtId="165">
      <sharedItems containsSemiMixedTypes="0" containsString="0" containsNumber="1" minValue="-463450.67700000003" maxValue="479634.908"/>
    </cacheField>
    <cacheField name="plan_2019_6+6_6" numFmtId="165">
      <sharedItems containsSemiMixedTypes="0" containsString="0" containsNumber="1" minValue="-314527.99200000003" maxValue="675000"/>
    </cacheField>
    <cacheField name="plan_2019_6+6_7" numFmtId="165">
      <sharedItems containsSemiMixedTypes="0" containsString="0" containsNumber="1" minValue="0" maxValue="469659.21519224998"/>
    </cacheField>
    <cacheField name="plan_2019_6+6_8" numFmtId="165">
      <sharedItems containsSemiMixedTypes="0" containsString="0" containsNumber="1" minValue="0" maxValue="427003"/>
    </cacheField>
    <cacheField name="plan_2019_6+6_9" numFmtId="165">
      <sharedItems containsSemiMixedTypes="0" containsString="0" containsNumber="1" minValue="0" maxValue="707107.94781513745"/>
    </cacheField>
    <cacheField name="plan_2019_6+6_10" numFmtId="165">
      <sharedItems containsSemiMixedTypes="0" containsString="0" containsNumber="1" minValue="0" maxValue="889907"/>
    </cacheField>
    <cacheField name="plan_2019_6+6_11" numFmtId="165">
      <sharedItems containsSemiMixedTypes="0" containsString="0" containsNumber="1" minValue="0" maxValue="830771.49513444817"/>
    </cacheField>
    <cacheField name="plan_2019_6+6_12" numFmtId="165">
      <sharedItems containsSemiMixedTypes="0" containsString="0" containsNumber="1" minValue="-360766.34299999999" maxValue="820688.34299999999"/>
    </cacheField>
    <cacheField name="total_budget_2019_6+6" numFmtId="165">
      <sharedItems containsSemiMixedTypes="0" containsString="0" containsNumber="1" minValue="-492533.54000000004" maxValue="5445095.4819999998"/>
    </cacheField>
    <cacheField name="plan_%_2019_6+6_1" numFmtId="9">
      <sharedItems containsSemiMixedTypes="0" containsString="0" containsNumber="1" minValue="0" maxValue="0.3"/>
    </cacheField>
    <cacheField name="plan_%_2019_6+6_2" numFmtId="9">
      <sharedItems containsSemiMixedTypes="0" containsString="0" containsNumber="1" minValue="0" maxValue="0.33"/>
    </cacheField>
    <cacheField name="plan_%_2019_6+6_3" numFmtId="9">
      <sharedItems containsSemiMixedTypes="0" containsString="0" containsNumber="1" minValue="0" maxValue="0.87"/>
    </cacheField>
    <cacheField name="plan_%_2019_6+6_4" numFmtId="9">
      <sharedItems containsSemiMixedTypes="0" containsString="0" containsNumber="1" minValue="0" maxValue="0.61"/>
    </cacheField>
    <cacheField name="plan_%_2019_6+6_5" numFmtId="9">
      <sharedItems containsSemiMixedTypes="0" containsString="0" containsNumber="1" minValue="0" maxValue="0.56999999999999995"/>
    </cacheField>
    <cacheField name="plan_%_2019_6+6_6" numFmtId="9">
      <sharedItems containsSemiMixedTypes="0" containsString="0" containsNumber="1" minValue="0" maxValue="0.4"/>
    </cacheField>
    <cacheField name="plan_%_2019_6+6_7" numFmtId="9">
      <sharedItems containsSemiMixedTypes="0" containsString="0" containsNumber="1" minValue="0" maxValue="0.82"/>
    </cacheField>
    <cacheField name="plan_%_2019_6+6_8" numFmtId="9">
      <sharedItems containsSemiMixedTypes="0" containsString="0" containsNumber="1" minValue="0" maxValue="0.32"/>
    </cacheField>
    <cacheField name="plan_%_2019_6+6_9" numFmtId="9">
      <sharedItems containsSemiMixedTypes="0" containsString="0" containsNumber="1" minValue="0" maxValue="0.58919999999999995"/>
    </cacheField>
    <cacheField name="plan_%_2019_6+6_10" numFmtId="9">
      <sharedItems containsSemiMixedTypes="0" containsString="0" containsNumber="1" minValue="0" maxValue="0.65500000000000003"/>
    </cacheField>
    <cacheField name="plan_%_2019_6+6_11" numFmtId="9">
      <sharedItems containsSemiMixedTypes="0" containsString="0" containsNumber="1" minValue="0" maxValue="0.98"/>
    </cacheField>
    <cacheField name="plan_%_2019_6+6_12" numFmtId="9">
      <sharedItems containsSemiMixedTypes="0" containsString="0" containsNumber="1" minValue="0" maxValue="0.99829999999999997"/>
    </cacheField>
    <cacheField name="Plan Fisico 2019 6+6 Acum Budget " numFmtId="9">
      <sharedItems containsSemiMixedTypes="0" containsString="0" containsNumber="1" minValue="0" maxValue="1.0000044286690231"/>
    </cacheField>
    <cacheField name="plan_%_acumulado_2019_6+6_1" numFmtId="9">
      <sharedItems containsSemiMixedTypes="0" containsString="0" containsNumber="1" minValue="0" maxValue="0.99"/>
    </cacheField>
    <cacheField name="plan_%_acumulado_2019_6+6_2" numFmtId="9">
      <sharedItems containsSemiMixedTypes="0" containsString="0" containsNumber="1" minValue="0" maxValue="0.99"/>
    </cacheField>
    <cacheField name="plan_%_acumulado_2019_6+6_3" numFmtId="9">
      <sharedItems containsSemiMixedTypes="0" containsString="0" containsNumber="1" minValue="0" maxValue="0.9900000000000001"/>
    </cacheField>
    <cacheField name="plan_%_acumulado_2019_6+6_4" numFmtId="9">
      <sharedItems containsSemiMixedTypes="0" containsString="0" containsNumber="1" minValue="0" maxValue="1"/>
    </cacheField>
    <cacheField name="plan_%_acumulado_2019_6+6_5" numFmtId="9">
      <sharedItems containsSemiMixedTypes="0" containsString="0" containsNumber="1" minValue="0" maxValue="1"/>
    </cacheField>
    <cacheField name="plan_%_acumulado_2019_6+6_6" numFmtId="9">
      <sharedItems containsSemiMixedTypes="0" containsString="0" containsNumber="1" minValue="0" maxValue="1"/>
    </cacheField>
    <cacheField name="plan_%_acumulado_2019_6+6_7" numFmtId="9">
      <sharedItems containsSemiMixedTypes="0" containsString="0" containsNumber="1" minValue="0" maxValue="1"/>
    </cacheField>
    <cacheField name="plan_%_acumulado_2019_6+6_8" numFmtId="9">
      <sharedItems containsSemiMixedTypes="0" containsString="0" containsNumber="1" minValue="0" maxValue="1"/>
    </cacheField>
    <cacheField name="plan_%_acumulado_2019_6+6_9" numFmtId="9">
      <sharedItems containsSemiMixedTypes="0" containsString="0" containsNumber="1" minValue="0" maxValue="1"/>
    </cacheField>
    <cacheField name="plan_%_acumulado_2019_6+6_10" numFmtId="9">
      <sharedItems containsSemiMixedTypes="0" containsString="0" containsNumber="1" minValue="0" maxValue="1"/>
    </cacheField>
    <cacheField name="plan_%_acumulado_2019_6+6_11" numFmtId="9">
      <sharedItems containsSemiMixedTypes="0" containsString="0" containsNumber="1" minValue="0" maxValue="1.0000004803724474"/>
    </cacheField>
    <cacheField name="plan_%_acumulado_2019_6+6_12" numFmtId="9">
      <sharedItems containsSemiMixedTypes="0" containsString="0" containsNumber="1" minValue="0" maxValue="1.0000048292749286"/>
    </cacheField>
    <cacheField name="plan_2020_6+6_1" numFmtId="165">
      <sharedItems containsSemiMixedTypes="0" containsString="0" containsNumber="1" minValue="0" maxValue="691351.91933333303"/>
    </cacheField>
    <cacheField name="plan_2020_6+6_2" numFmtId="165">
      <sharedItems containsSemiMixedTypes="0" containsString="0" containsNumber="1" minValue="0" maxValue="985444.23261065863"/>
    </cacheField>
    <cacheField name="plan_2020_6+6_3" numFmtId="165">
      <sharedItems containsSemiMixedTypes="0" containsString="0" containsNumber="1" minValue="0" maxValue="1293613.3330000001"/>
    </cacheField>
    <cacheField name="plan_2020_6+6_4" numFmtId="165">
      <sharedItems containsSemiMixedTypes="0" containsString="0" containsNumber="1" minValue="0" maxValue="785862.9714850263"/>
    </cacheField>
    <cacheField name="plan_2020_6+6_5" numFmtId="165">
      <sharedItems containsSemiMixedTypes="0" containsString="0" containsNumber="1" minValue="-67504.550656072883" maxValue="794100"/>
    </cacheField>
    <cacheField name="plan_2020_6+6_6" numFmtId="165">
      <sharedItems containsSemiMixedTypes="0" containsString="0" containsNumber="1" minValue="0" maxValue="337036.9936951251"/>
    </cacheField>
    <cacheField name="plan_2020_6+6_7" numFmtId="165">
      <sharedItems containsSemiMixedTypes="0" containsString="0" containsNumber="1" minValue="-65237.340656072876" maxValue="1004088.22245864"/>
    </cacheField>
    <cacheField name="plan_2020_6+6_8" numFmtId="165">
      <sharedItems containsSemiMixedTypes="0" containsString="0" containsNumber="1" minValue="0" maxValue="1541133.7108414399"/>
    </cacheField>
    <cacheField name="plan_2020_6+6_9" numFmtId="165">
      <sharedItems containsSemiMixedTypes="0" containsString="0" containsNumber="1" minValue="-7848.9906560728705" maxValue="653641.04200000002"/>
    </cacheField>
    <cacheField name="plan_2020_6+6_10" numFmtId="165">
      <sharedItems containsSemiMixedTypes="0" containsString="0" containsNumber="1" minValue="0" maxValue="738366"/>
    </cacheField>
    <cacheField name="plan_2020_6+6_11" numFmtId="165">
      <sharedItems containsSemiMixedTypes="0" containsString="0" containsNumber="1" minValue="0" maxValue="643003.3301680329"/>
    </cacheField>
    <cacheField name="plan_2020_6+6_12" numFmtId="165">
      <sharedItems containsSemiMixedTypes="0" containsString="0" containsNumber="1" minValue="-89831.340656072876" maxValue="1637085"/>
    </cacheField>
    <cacheField name="capex_2020_ 6+6" numFmtId="165">
      <sharedItems containsSemiMixedTypes="0" containsString="0" containsNumber="1" minValue="0" maxValue="3917334.068"/>
    </cacheField>
    <cacheField name="capex_2021_6+6" numFmtId="165">
      <sharedItems containsSemiMixedTypes="0" containsString="0" containsNumber="1" minValue="0" maxValue="6785637.0113882031"/>
    </cacheField>
    <cacheField name="capex_2022_6+6" numFmtId="165">
      <sharedItems containsSemiMixedTypes="0" containsString="0" containsNumber="1" minValue="0" maxValue="91650"/>
    </cacheField>
    <cacheField name="capex_2023_6+6" numFmtId="165">
      <sharedItems containsSemiMixedTypes="0" containsString="0" containsNumber="1" minValue="0" maxValue="91650"/>
    </cacheField>
    <cacheField name="capex_2024_6+6" numFmtId="165">
      <sharedItems containsSemiMixedTypes="0" containsString="0" containsNumber="1" containsInteger="1" minValue="0" maxValue="20668"/>
    </cacheField>
    <cacheField name="total_budget_plan_6+6" numFmtId="165">
      <sharedItems containsSemiMixedTypes="0" containsString="0" containsNumber="1" minValue="-492533.54000000004" maxValue="13884649.00159164"/>
    </cacheField>
    <cacheField name="plan_2019_9+3_1" numFmtId="168">
      <sharedItems containsSemiMixedTypes="0" containsString="0" containsNumber="1" minValue="-2346.4160000000002" maxValue="402497.62699999998"/>
    </cacheField>
    <cacheField name="plan_2019_9+3_2" numFmtId="168">
      <sharedItems containsSemiMixedTypes="0" containsString="0" containsNumber="1" minValue="-658.36800000000005" maxValue="820060.15599999996"/>
    </cacheField>
    <cacheField name="plan_2019_9+3_3" numFmtId="168">
      <sharedItems containsSemiMixedTypes="0" containsString="0" containsNumber="1" minValue="-672.07" maxValue="1378839.852"/>
    </cacheField>
    <cacheField name="plan_2019_9+3_4" numFmtId="168">
      <sharedItems containsSemiMixedTypes="0" containsString="0" containsNumber="1" minValue="-78458.289000000004" maxValue="1326842.567"/>
    </cacheField>
    <cacheField name="plan_2019_9+3_5" numFmtId="168">
      <sharedItems containsSemiMixedTypes="0" containsString="0" containsNumber="1" minValue="-463450.67700000003" maxValue="479634.908"/>
    </cacheField>
    <cacheField name="plan_2019_9+3_6" numFmtId="168">
      <sharedItems containsSemiMixedTypes="0" containsString="0" containsNumber="1" minValue="-314527.99200000003" maxValue="675000"/>
    </cacheField>
    <cacheField name="plan_2019_9+3_7" numFmtId="168">
      <sharedItems containsSemiMixedTypes="0" containsString="0" containsNumber="1" minValue="0" maxValue="405780.67099999997"/>
    </cacheField>
    <cacheField name="plan_2019_9+3_8" numFmtId="168">
      <sharedItems containsSemiMixedTypes="0" containsString="0" containsNumber="1" minValue="-6995.01" maxValue="348613.75900000002"/>
    </cacheField>
    <cacheField name="plan_2019_9+3_9" numFmtId="168">
      <sharedItems containsSemiMixedTypes="0" containsString="0" containsNumber="1" minValue="-20550.733" maxValue="946892.20900000003"/>
    </cacheField>
    <cacheField name="plan_2019_9+3_10" numFmtId="168">
      <sharedItems containsSemiMixedTypes="0" containsString="0" containsNumber="1" minValue="0" maxValue="825952.51143499999"/>
    </cacheField>
    <cacheField name="plan_2019_9+3_11" numFmtId="168">
      <sharedItems containsSemiMixedTypes="0" containsString="0" containsNumber="1" minValue="-360766.34299999999" maxValue="657442.68125000002"/>
    </cacheField>
    <cacheField name="plan_2019_9+3_12" numFmtId="168">
      <sharedItems containsSemiMixedTypes="0" containsString="0" containsNumber="1" minValue="0" maxValue="1153642.5080000004"/>
    </cacheField>
    <cacheField name="Total 2019 9+3 M$" numFmtId="0">
      <sharedItems containsSemiMixedTypes="0" containsString="0" containsNumber="1" minValue="-492533.54000000004" maxValue="5445095.4819999998"/>
    </cacheField>
    <cacheField name="plan_2020_9+3_1" numFmtId="168">
      <sharedItems containsSemiMixedTypes="0" containsString="0" containsNumber="1" minValue="0" maxValue="621318.52701843739"/>
    </cacheField>
    <cacheField name="plan_2020_9+3_2" numFmtId="168">
      <sharedItems containsSemiMixedTypes="0" containsString="0" containsNumber="1" minValue="0" maxValue="472159.065"/>
    </cacheField>
    <cacheField name="plan_2020_9+3_3" numFmtId="168">
      <sharedItems containsSemiMixedTypes="0" containsString="0" containsNumber="1" minValue="0" maxValue="1002088.22245864"/>
    </cacheField>
    <cacheField name="plan_2020_9+3_4" numFmtId="168">
      <sharedItems containsSemiMixedTypes="0" containsString="0" containsNumber="1" minValue="0" maxValue="1279470.4318414386"/>
    </cacheField>
    <cacheField name="plan_2020_9+3_5" numFmtId="168">
      <sharedItems containsSemiMixedTypes="0" containsString="0" containsNumber="1" minValue="0" maxValue="647761.29249999998"/>
    </cacheField>
    <cacheField name="plan_2020_9+3_6" numFmtId="168">
      <sharedItems containsSemiMixedTypes="0" containsString="0" containsNumber="1" minValue="0" maxValue="786916.65407400008"/>
    </cacheField>
    <cacheField name="plan_2020_9+3_7" numFmtId="168">
      <sharedItems containsSemiMixedTypes="0" containsString="0" containsNumber="1" minValue="0" maxValue="958685.97200000007"/>
    </cacheField>
    <cacheField name="plan_2020_9+3_8" numFmtId="168">
      <sharedItems containsSemiMixedTypes="0" containsString="0" containsNumber="1" minValue="0" maxValue="531893.47690000013"/>
    </cacheField>
    <cacheField name="plan_2020_9+3_9" numFmtId="168">
      <sharedItems containsSemiMixedTypes="0" containsString="0" containsNumber="1" minValue="0" maxValue="286305.80199999997"/>
    </cacheField>
    <cacheField name="plan_2020_9+3_10" numFmtId="168">
      <sharedItems containsSemiMixedTypes="0" containsString="0" containsNumber="1" minValue="0" maxValue="731866"/>
    </cacheField>
    <cacheField name="plan_2020_9+3_11" numFmtId="168">
      <sharedItems containsSemiMixedTypes="0" containsString="0" containsNumber="1" minValue="0" maxValue="799726.23571192101"/>
    </cacheField>
    <cacheField name="plan_2020_9+3_12" numFmtId="168">
      <sharedItems containsSemiMixedTypes="0" containsString="0" containsNumber="1" minValue="0" maxValue="1618110.4869999997"/>
    </cacheField>
    <cacheField name="capex_2020_9+3" numFmtId="168">
      <sharedItems containsSemiMixedTypes="0" containsString="0" containsNumber="1" minValue="0" maxValue="4317572.1384260003"/>
    </cacheField>
    <cacheField name="capex_2021_9+3" numFmtId="168">
      <sharedItems containsSemiMixedTypes="0" containsString="0" containsNumber="1" minValue="0" maxValue="6785637.0113882031"/>
    </cacheField>
    <cacheField name="capex_2022_9+3" numFmtId="168">
      <sharedItems containsSemiMixedTypes="0" containsString="0" containsNumber="1" minValue="0" maxValue="91650"/>
    </cacheField>
    <cacheField name="capex_2023_9+3" numFmtId="168">
      <sharedItems containsSemiMixedTypes="0" containsString="0" containsNumber="1" minValue="0" maxValue="91650"/>
    </cacheField>
    <cacheField name="capex_2024_9+3" numFmtId="168">
      <sharedItems containsSemiMixedTypes="0" containsString="0" containsNumber="1" containsInteger="1" minValue="0" maxValue="20668"/>
    </cacheField>
    <cacheField name="total_budget_plan_9+3" numFmtId="168">
      <sharedItems containsSemiMixedTypes="0" containsString="0" containsNumber="1" minValue="-492533.54000000004" maxValue="13884649.00159164"/>
    </cacheField>
    <cacheField name="plan_2019_11+1_1" numFmtId="168">
      <sharedItems containsSemiMixedTypes="0" containsString="0" containsNumber="1" minValue="-2346.4160000000002" maxValue="402497.62699999998"/>
    </cacheField>
    <cacheField name="plan_2019_11+1_2" numFmtId="168">
      <sharedItems containsSemiMixedTypes="0" containsString="0" containsNumber="1" minValue="-658.36800000000005" maxValue="820060.15599999996"/>
    </cacheField>
    <cacheField name="plan_2019_11+1_3" numFmtId="168">
      <sharedItems containsSemiMixedTypes="0" containsString="0" containsNumber="1" minValue="-672.07" maxValue="1378839.852"/>
    </cacheField>
    <cacheField name="plan_2019_11+1_4" numFmtId="168">
      <sharedItems containsSemiMixedTypes="0" containsString="0" containsNumber="1" minValue="-78458.289000000004" maxValue="1326842.567"/>
    </cacheField>
    <cacheField name="plan_2019_11+1_5" numFmtId="168">
      <sharedItems containsSemiMixedTypes="0" containsString="0" containsNumber="1" minValue="-463450.67700000003" maxValue="479634.908"/>
    </cacheField>
    <cacheField name="plan_2019_11+1_6" numFmtId="168">
      <sharedItems containsSemiMixedTypes="0" containsString="0" containsNumber="1" minValue="-314527.99200000003" maxValue="675000"/>
    </cacheField>
    <cacheField name="plan_2019_11+1_7" numFmtId="168">
      <sharedItems containsSemiMixedTypes="0" containsString="0" containsNumber="1" minValue="0" maxValue="405780.67099999997"/>
    </cacheField>
    <cacheField name="plan_2019_11+1_8" numFmtId="168">
      <sharedItems containsSemiMixedTypes="0" containsString="0" containsNumber="1" minValue="-6995.01" maxValue="348613.75900000002"/>
    </cacheField>
    <cacheField name="plan_2019_11+1_9" numFmtId="168">
      <sharedItems containsSemiMixedTypes="0" containsString="0" containsNumber="1" minValue="-20550.733" maxValue="946892.20900000003"/>
    </cacheField>
    <cacheField name="plan_2019_11+1_10" numFmtId="168">
      <sharedItems containsSemiMixedTypes="0" containsString="0" containsNumber="1" minValue="-15070" maxValue="641657.53899999999"/>
    </cacheField>
    <cacheField name="plan_2019_11+1_11" numFmtId="168">
      <sharedItems containsSemiMixedTypes="0" containsString="0" containsNumber="1" minValue="0" maxValue="669440.86199999996"/>
    </cacheField>
    <cacheField name="plan_2019_11+1_12" numFmtId="168">
      <sharedItems containsSemiMixedTypes="0" containsString="0" containsNumber="1" minValue="0" maxValue="848377.12207624991"/>
    </cacheField>
    <cacheField name="Total 2019 11+1 M$" numFmtId="168">
      <sharedItems containsSemiMixedTypes="0" containsString="0" containsNumber="1" minValue="-492533.54000000004" maxValue="5140387.7240000004"/>
    </cacheField>
    <cacheField name="plan_2020_11+1_1" numFmtId="168">
      <sharedItems containsSemiMixedTypes="0" containsString="0" containsNumber="1" containsInteger="1" minValue="0" maxValue="0"/>
    </cacheField>
    <cacheField name="plan_2020_11+1_2" numFmtId="168">
      <sharedItems containsSemiMixedTypes="0" containsString="0" containsNumber="1" containsInteger="1" minValue="0" maxValue="0"/>
    </cacheField>
    <cacheField name="plan_2020_11+1_3" numFmtId="168">
      <sharedItems containsSemiMixedTypes="0" containsString="0" containsNumber="1" containsInteger="1" minValue="0" maxValue="0"/>
    </cacheField>
    <cacheField name="plan_2020_11+1_4" numFmtId="168">
      <sharedItems containsSemiMixedTypes="0" containsString="0" containsNumber="1" containsInteger="1" minValue="0" maxValue="0"/>
    </cacheField>
    <cacheField name="plan_2020_11+1_5" numFmtId="168">
      <sharedItems containsSemiMixedTypes="0" containsString="0" containsNumber="1" containsInteger="1" minValue="0" maxValue="0"/>
    </cacheField>
    <cacheField name="plan_2020_11+1_6" numFmtId="168">
      <sharedItems containsSemiMixedTypes="0" containsString="0" containsNumber="1" containsInteger="1" minValue="0" maxValue="0"/>
    </cacheField>
    <cacheField name="plan_2020_11+1_7" numFmtId="168">
      <sharedItems containsSemiMixedTypes="0" containsString="0" containsNumber="1" containsInteger="1" minValue="0" maxValue="0"/>
    </cacheField>
    <cacheField name="plan_2020_11+1_8" numFmtId="168">
      <sharedItems containsSemiMixedTypes="0" containsString="0" containsNumber="1" containsInteger="1" minValue="0" maxValue="0"/>
    </cacheField>
    <cacheField name="plan_2020_11+1_9" numFmtId="168">
      <sharedItems containsSemiMixedTypes="0" containsString="0" containsNumber="1" containsInteger="1" minValue="0" maxValue="0"/>
    </cacheField>
    <cacheField name="plan_2020_11+1_10" numFmtId="168">
      <sharedItems containsSemiMixedTypes="0" containsString="0" containsNumber="1" containsInteger="1" minValue="0" maxValue="0"/>
    </cacheField>
    <cacheField name="plan_2020_11+1_11" numFmtId="168">
      <sharedItems containsSemiMixedTypes="0" containsString="0" containsNumber="1" containsInteger="1" minValue="0" maxValue="0"/>
    </cacheField>
    <cacheField name="plan_2020_11+1_12" numFmtId="168">
      <sharedItems containsSemiMixedTypes="0" containsString="0" containsNumber="1" containsInteger="1" minValue="0" maxValue="0"/>
    </cacheField>
    <cacheField name="capex_2020_11+1" numFmtId="168">
      <sharedItems containsSemiMixedTypes="0" containsString="0" containsNumber="1" minValue="-2.9103830456733704E-11" maxValue="4511232.7132153334"/>
    </cacheField>
    <cacheField name="capex_2021_11+1" numFmtId="168">
      <sharedItems containsSemiMixedTypes="0" containsString="0" containsNumber="1" minValue="0" maxValue="6785637.0113882031"/>
    </cacheField>
    <cacheField name="capex_2022_11+1" numFmtId="168">
      <sharedItems containsSemiMixedTypes="0" containsString="0" containsNumber="1" minValue="0" maxValue="91650"/>
    </cacheField>
    <cacheField name="capex_2023_11+1" numFmtId="168">
      <sharedItems containsSemiMixedTypes="0" containsString="0" containsNumber="1" minValue="0" maxValue="91650"/>
    </cacheField>
    <cacheField name="capex_2024_11+1" numFmtId="168">
      <sharedItems containsSemiMixedTypes="0" containsString="0" containsNumber="1" containsInteger="1" minValue="0" maxValue="20668"/>
    </cacheField>
    <cacheField name="total_budget_plan_11+1" numFmtId="168">
      <sharedItems containsSemiMixedTypes="0" containsString="0" containsNumber="1" minValue="-492533.54000000004" maxValue="13884649.001591641"/>
    </cacheField>
    <cacheField name="Plan Acum " numFmtId="168">
      <sharedItems containsSemiMixedTypes="0" containsString="0" containsNumber="1" minValue="-361770.277" maxValue="4728654.3652772438"/>
    </cacheField>
    <cacheField name="Real Acum" numFmtId="168">
      <sharedItems containsSemiMixedTypes="0" containsString="0" containsNumber="1" minValue="-492533.54000000004" maxValue="5001833.8440000005"/>
    </cacheField>
    <cacheField name="Real Acum Multianual" numFmtId="0">
      <sharedItems containsSemiMixedTypes="0" containsString="0" containsNumber="1" minValue="-492533.54000000004" maxValue="13547069.691"/>
    </cacheField>
    <cacheField name="Plan Acum Multianual" numFmtId="0">
      <sharedItems containsSemiMixedTypes="0" containsString="0" containsNumber="1" minValue="0" maxValue="11632324.813131992"/>
    </cacheField>
    <cacheField name="Desv.Acum Multianual" numFmtId="0">
      <sharedItems containsSemiMixedTypes="0" containsString="0" containsNumber="1" minValue="-1683342.7801550853" maxValue="1914744.8778680079"/>
    </cacheField>
    <cacheField name="Ppto Disponible" numFmtId="168">
      <sharedItems containsSemiMixedTypes="0" containsString="0" containsNumber="1" minValue="-1422711.7150000001" maxValue="9844809.9910548702"/>
    </cacheField>
    <cacheField name="Plan Acum 2" numFmtId="168">
      <sharedItems containsSemiMixedTypes="0" containsString="0" containsNumber="1" minValue="-492533.54000000004" maxValue="4624407.1389999995"/>
    </cacheField>
    <cacheField name="Real Acum2" numFmtId="168">
      <sharedItems containsSemiMixedTypes="0" containsString="0" containsNumber="1" minValue="-492533.54000000004" maxValue="5001833.8440000005"/>
    </cacheField>
    <cacheField name="Real Acum Multianual2" numFmtId="0">
      <sharedItems containsSemiMixedTypes="0" containsString="0" containsNumber="1" minValue="-492533.54000000004" maxValue="13547069.691"/>
    </cacheField>
    <cacheField name="Plan Acum Multianual2" numFmtId="0">
      <sharedItems containsSemiMixedTypes="0" containsString="0" containsNumber="1" minValue="-492533.54000000004" maxValue="12216569.241815137"/>
    </cacheField>
    <cacheField name="Desv.Acum Multianual2" numFmtId="0">
      <sharedItems containsSemiMixedTypes="0" containsString="0" containsNumber="1" minValue="-1358711.4840000002" maxValue="1330500.4491848629"/>
    </cacheField>
    <cacheField name="Ppto Disponible2" numFmtId="168">
      <sharedItems containsSemiMixedTypes="0" containsString="0" containsNumber="1" minValue="-1249056.497" maxValue="9856577.5721097384"/>
    </cacheField>
    <cacheField name="Plan Acum 3" numFmtId="168">
      <sharedItems containsSemiMixedTypes="0" containsString="0" containsNumber="1" minValue="-492533.54000000004" maxValue="4670944.7649361445"/>
    </cacheField>
    <cacheField name="Real Acum3" numFmtId="168">
      <sharedItems containsSemiMixedTypes="0" containsString="0" containsNumber="1" minValue="-492533.54000000004" maxValue="5001833.8440000005"/>
    </cacheField>
    <cacheField name="Real Acum Multianual3" numFmtId="168">
      <sharedItems containsSemiMixedTypes="0" containsString="0" containsNumber="1" minValue="-492533.54000000004" maxValue="13547069.691"/>
    </cacheField>
    <cacheField name="Plan Acum Multianual3" numFmtId="168">
      <sharedItems containsSemiMixedTypes="0" containsString="0" containsNumber="1" minValue="-492533.54000000004" maxValue="13216180.611936145"/>
    </cacheField>
    <cacheField name="Desv.Acum Multianual3" numFmtId="168">
      <sharedItems containsSemiMixedTypes="0" containsString="0" containsNumber="1" minValue="-639058.50900000054" maxValue="657017.17200000002"/>
    </cacheField>
    <cacheField name="Ppto Disponible3" numFmtId="168">
      <sharedItems containsSemiMixedTypes="0" containsString="0" containsNumber="1" minValue="-657017.17200000002" maxValue="9856577.5721097346"/>
    </cacheField>
    <cacheField name="Plan Acum 4" numFmtId="168">
      <sharedItems containsSemiMixedTypes="0" containsString="0" containsNumber="1" minValue="-492533.54000000004" maxValue="5001833.8440000005"/>
    </cacheField>
    <cacheField name="Real Acum4" numFmtId="168">
      <sharedItems containsSemiMixedTypes="0" containsString="0" containsNumber="1" minValue="-492533.54000000004" maxValue="5001833.8440000005"/>
    </cacheField>
    <cacheField name="Real Acum Multianual4" numFmtId="168">
      <sharedItems containsSemiMixedTypes="0" containsString="0" containsNumber="1" minValue="-492533.54000000004" maxValue="13547069.691"/>
    </cacheField>
    <cacheField name="Plan Acum Multianual4" numFmtId="168">
      <sharedItems containsSemiMixedTypes="0" containsString="0" containsNumber="1" minValue="-492533.54000000004" maxValue="13547069.691"/>
    </cacheField>
    <cacheField name="Desv.Acum Multianual4" numFmtId="168">
      <sharedItems containsSemiMixedTypes="0" containsString="0" containsNumber="1" minValue="-3321.1750000000466" maxValue="157878.37199999997"/>
    </cacheField>
    <cacheField name="Ppto Disponible4" numFmtId="168">
      <sharedItems containsSemiMixedTypes="0" containsString="0" containsNumber="1" minValue="-31473.493000000017" maxValue="9856073.7041097339"/>
    </cacheField>
    <cacheField name="N°Proyecto" numFmtId="0">
      <sharedItems containsString="0" containsBlank="1" containsNumber="1" containsInteger="1" minValue="10048" maxValue="13963"/>
    </cacheField>
    <cacheField name="Capex Planificación" numFmtId="0">
      <sharedItems containsBlank="1"/>
    </cacheField>
    <cacheField name="Programa" numFmtId="0">
      <sharedItems containsBlank="1"/>
    </cacheField>
    <cacheField name="Gerencia Responsable" numFmtId="0">
      <sharedItems containsBlank="1"/>
    </cacheField>
    <cacheField name="Empresa" numFmtId="0">
      <sharedItems containsBlank="1"/>
    </cacheField>
    <cacheField name="SIC" numFmtId="0">
      <sharedItems containsString="0" containsBlank="1" containsNumber="1" containsInteger="1" minValue="4" maxValue="6"/>
    </cacheField>
    <cacheField name="Línea Modelo 1" numFmtId="0">
      <sharedItems containsBlank="1"/>
    </cacheField>
    <cacheField name="Línea BOD" numFmtId="0">
      <sharedItems containsBlank="1"/>
    </cacheField>
    <cacheField name="Línea de Negocio" numFmtId="167">
      <sharedItems containsBlank="1"/>
    </cacheField>
    <cacheField name="BOD" numFmtId="0">
      <sharedItems containsBlank="1" containsMixedTypes="1" containsNumber="1" containsInteger="1" minValue="0" maxValue="0"/>
    </cacheField>
    <cacheField name="Programa de Inversiones" numFmtId="0">
      <sharedItems containsBlank="1"/>
    </cacheField>
    <cacheField name="Zona Administrativa" numFmtId="0">
      <sharedItems containsBlank="1"/>
    </cacheField>
    <cacheField name="Subestación / Central" numFmtId="0">
      <sharedItems containsBlank="1"/>
    </cacheField>
    <cacheField name="FPES Original" numFmtId="14">
      <sharedItems containsNonDate="0" containsDate="1" containsString="0" containsBlank="1" minDate="2015-12-01T00:00:00" maxDate="2020-12-02T00:00:00"/>
    </cacheField>
    <cacheField name="FPES Actualizadas" numFmtId="14">
      <sharedItems containsDate="1" containsBlank="1" containsMixedTypes="1" minDate="2017-07-07T00:00:00" maxDate="2023-01-01T00:00:00" count="37">
        <d v="2017-07-07T00:00:00"/>
        <d v="2018-07-01T00:00:00"/>
        <d v="2018-11-01T00:00:00"/>
        <d v="2019-01-09T00:00:00"/>
        <d v="2019-08-31T00:00:00"/>
        <d v="2020-09-30T00:00:00"/>
        <d v="2019-12-31T00:00:00"/>
        <d v="2020-02-28T00:00:00"/>
        <m/>
        <d v="2019-10-31T00:00:00"/>
        <s v="terminada"/>
        <d v="2019-12-01T00:00:00"/>
        <d v="2019-10-16T00:00:00"/>
        <d v="2019-12-30T00:00:00"/>
        <d v="2018-12-01T00:00:00"/>
        <d v="2022-12-31T00:00:00"/>
        <d v="2020-12-31T00:00:00"/>
        <d v="2020-06-30T00:00:00"/>
        <d v="2019-06-30T00:00:00"/>
        <d v="2019-07-31T00:00:00"/>
        <d v="2019-11-30T00:00:00"/>
        <d v="2019-01-27T00:00:00"/>
        <d v="2019-11-20T00:00:00"/>
        <d v="2019-11-01T00:00:00"/>
        <d v="2020-12-01T00:00:00"/>
        <d v="2020-01-31T00:00:00"/>
        <d v="2019-09-09T00:00:00"/>
        <d v="2019-05-17T00:00:00"/>
        <d v="2019-03-05T00:00:00"/>
        <d v="2021-05-31T00:00:00"/>
        <d v="2019-10-26T00:00:00"/>
        <d v="2019-05-01T00:00:00"/>
        <d v="2019-06-01T00:00:00"/>
        <d v="2019-11-08T00:00:00"/>
        <d v="2019-07-21T00:00:00"/>
        <d v="2019-10-30T00:00:00"/>
        <d v="2019-09-30T00:00:00"/>
      </sharedItems>
    </cacheField>
    <cacheField name="FPES Real" numFmtId="14">
      <sharedItems containsDate="1" containsBlank="1" containsMixedTypes="1" minDate="2017-07-08T00:00:00" maxDate="2019-11-06T00:00:00"/>
    </cacheField>
    <cacheField name="OACC" numFmtId="0">
      <sharedItems containsBlank="1" containsMixedTypes="1" containsNumber="1" containsInteger="1" minValue="0" maxValue="0"/>
    </cacheField>
    <cacheField name="Cant. Contratos + Addendum" numFmtId="0">
      <sharedItems containsBlank="1" containsMixedTypes="1" containsNumber="1" containsInteger="1" minValue="0" maxValue="4"/>
    </cacheField>
    <cacheField name="$ Contrato OACC /MES" numFmtId="0">
      <sharedItems containsString="0" containsBlank="1" containsNumber="1" containsInteger="1" minValue="0" maxValue="443649"/>
    </cacheField>
    <cacheField name="Plazo /Mes" numFmtId="0">
      <sharedItems containsString="0" containsBlank="1" containsNumber="1" containsInteger="1" minValue="0" maxValue="18"/>
    </cacheField>
    <cacheField name="Costo Mes" numFmtId="0">
      <sharedItems containsString="0" containsBlank="1" containsNumber="1" minValue="0" maxValue="30885.666666666668"/>
    </cacheField>
    <cacheField name="Inicio Constructivo" numFmtId="0">
      <sharedItems containsBlank="1"/>
    </cacheField>
    <cacheField name="Contratista" numFmtId="0">
      <sharedItems containsBlank="1"/>
    </cacheField>
    <cacheField name="Estado general 4 abril" numFmtId="0">
      <sharedItems containsBlank="1"/>
    </cacheField>
    <cacheField name="Subestado" numFmtId="0">
      <sharedItems containsNonDate="0" containsString="0" containsBlank="1"/>
    </cacheField>
    <cacheField name="NUP" numFmtId="0">
      <sharedItems containsBlank="1" containsMixedTypes="1" containsNumber="1" containsInteger="1" minValue="4" maxValue="1068"/>
    </cacheField>
    <cacheField name="Comentarios" numFmtId="0">
      <sharedItems containsBlank="1"/>
    </cacheField>
    <cacheField name="Fecha Ingreso PQI" numFmtId="0">
      <sharedItems containsBlank="1" containsMixedTypes="1" containsNumber="1" containsInteger="1" minValue="2013" maxValue="2017"/>
    </cacheField>
    <cacheField name="Tipo  de Proyecto" numFmtId="0">
      <sharedItems containsBlank="1"/>
    </cacheField>
    <cacheField name="Estado Proyecto SAP" numFmtId="0">
      <sharedItems containsBlank="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Victor Ignacio Gonzalez Soto" refreshedDate="43819.611418749999" createdVersion="6" refreshedVersion="6" minRefreshableVersion="3" recordCount="60">
  <cacheSource type="worksheet">
    <worksheetSource ref="A3:P63" sheet="Alimento Capex"/>
  </cacheSource>
  <cacheFields count="16">
    <cacheField name="Responsable" numFmtId="0">
      <sharedItems count="5">
        <s v="SCADA"/>
        <s v="Zona Norte"/>
        <s v="Zona Sur"/>
        <s v="Subgerencia de Proyectos"/>
        <s v="T13"/>
      </sharedItems>
    </cacheField>
    <cacheField name="Mes" numFmtId="0">
      <sharedItems count="12">
        <s v="Enero"/>
        <s v="Febrero"/>
        <s v="Marzo"/>
        <s v="Abril"/>
        <s v="Mayo"/>
        <s v="Junio"/>
        <s v="Julio "/>
        <s v="Agosto"/>
        <s v="Septiembre"/>
        <s v="Octubre"/>
        <s v="Noviembre"/>
        <s v="Diciembre"/>
      </sharedItems>
    </cacheField>
    <cacheField name="Real" numFmtId="165">
      <sharedItems containsSemiMixedTypes="0" containsString="0" containsNumber="1" minValue="-6277.5809999999992" maxValue="6279880.6390000014"/>
    </cacheField>
    <cacheField name="Real Acum" numFmtId="165">
      <sharedItems containsSemiMixedTypes="0" containsString="0" containsNumber="1" minValue="35696.168999999994" maxValue="23317909.163000003"/>
    </cacheField>
    <cacheField name="B" numFmtId="165">
      <sharedItems containsSemiMixedTypes="0" containsString="0" containsNumber="1" minValue="0" maxValue="5682896.4296083674"/>
    </cacheField>
    <cacheField name="B Acum" numFmtId="165">
      <sharedItems containsSemiMixedTypes="0" containsString="0" containsNumber="1" minValue="22121" maxValue="34027988.874003306"/>
    </cacheField>
    <cacheField name="6+6" numFmtId="165">
      <sharedItems containsSemiMixedTypes="0" containsString="0" containsNumber="1" minValue="0" maxValue="6279880.6390000014"/>
    </cacheField>
    <cacheField name="6+6 Acum" numFmtId="165">
      <sharedItems containsSemiMixedTypes="0" containsString="0" containsNumber="1" minValue="35696.168999999994" maxValue="35610171.988113977"/>
    </cacheField>
    <cacheField name="9+3" numFmtId="165">
      <sharedItems containsSemiMixedTypes="0" containsString="0" containsNumber="1" minValue="0" maxValue="6279880.6390000014"/>
    </cacheField>
    <cacheField name="9+3 Acum" numFmtId="165">
      <sharedItems containsSemiMixedTypes="0" containsString="0" containsNumber="1" minValue="35696.168999999994" maxValue="36595133.589248367"/>
    </cacheField>
    <cacheField name="Real2" numFmtId="9">
      <sharedItems containsSemiMixedTypes="0" containsString="0" containsNumber="1" minValue="0" maxValue="0.55388016141802698"/>
    </cacheField>
    <cacheField name="Real Acum2" numFmtId="9">
      <sharedItems containsSemiMixedTypes="0" containsString="0" containsNumber="1" minValue="0.27512113663087617" maxValue="0.98221033778836919"/>
    </cacheField>
    <cacheField name="B2" numFmtId="9">
      <sharedItems containsSemiMixedTypes="0" containsString="0" containsNumber="1" minValue="0" maxValue="0.56858333977958808"/>
    </cacheField>
    <cacheField name="B Acum2" numFmtId="9">
      <sharedItems containsSemiMixedTypes="0" containsString="0" containsNumber="1" minValue="0.27510754065547161" maxValue="0.99760827971914656"/>
    </cacheField>
    <cacheField name="6+62" numFmtId="9">
      <sharedItems containsSemiMixedTypes="0" containsString="0" containsNumber="1" minValue="0" maxValue="0.55388016141802676"/>
    </cacheField>
    <cacheField name="6+6 Acum2" numFmtId="9">
      <sharedItems containsSemiMixedTypes="0" containsString="0" containsNumber="1" minValue="0.27512113663087617" maxValue="0.999422303829183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
  <r>
    <x v="0"/>
    <x v="0"/>
    <s v="SIN ASIGNAR"/>
    <s v="Habilitación de Microondas para redes de Comm"/>
    <s v="100/TS-126-01"/>
    <d v="2018-12-01T00:00:00"/>
    <d v="2018-12-01T00:00:00"/>
    <n v="1362"/>
    <n v="0"/>
    <n v="45828.833241896064"/>
    <n v="0"/>
    <n v="0"/>
    <n v="12810.784808417544"/>
    <n v="0"/>
    <n v="0"/>
    <n v="0"/>
    <n v="0"/>
    <n v="0"/>
    <n v="0"/>
    <n v="0"/>
    <n v="58639.618050313606"/>
    <n v="0"/>
    <n v="0"/>
    <n v="0"/>
    <n v="0"/>
    <n v="0"/>
    <n v="60001.618050313606"/>
    <n v="56.966000000000001"/>
    <n v="960.34199999999998"/>
    <n v="42359.495000000003"/>
    <n v="2012.077"/>
    <n v="0"/>
    <n v="0"/>
    <n v="13250.738050313608"/>
    <n v="0"/>
    <n v="0"/>
    <n v="0"/>
    <n v="0"/>
    <n v="0"/>
    <n v="58639.618050313606"/>
    <n v="0"/>
    <n v="0"/>
    <n v="0"/>
    <n v="0"/>
    <n v="0"/>
    <n v="60001.618050313606"/>
    <n v="56.966000000000001"/>
    <n v="960.34199999999998"/>
    <n v="42359.495000000003"/>
    <n v="2012.077"/>
    <n v="0"/>
    <n v="0"/>
    <n v="0"/>
    <n v="4545.4120000000003"/>
    <n v="-101.812"/>
    <n v="101.812"/>
    <n v="8705.3260503136044"/>
    <n v="0"/>
    <n v="58639.618050313606"/>
    <n v="0"/>
    <n v="0"/>
    <n v="0"/>
    <n v="0"/>
    <n v="0"/>
    <n v="60001.618050313606"/>
    <n v="56.966000000000001"/>
    <n v="960.34199999999998"/>
    <n v="42359.495000000003"/>
    <n v="2012.077"/>
    <n v="0"/>
    <n v="0"/>
    <n v="0"/>
    <n v="4545.4120000000003"/>
    <n v="-101.812"/>
    <n v="0"/>
    <n v="49832.480000000003"/>
    <n v="8807.1380503136024"/>
    <n v="8705.3260503136044"/>
    <n v="-101.81199999999808"/>
    <x v="0"/>
    <x v="0"/>
    <n v="49832.480000000003"/>
    <m/>
    <n v="49832.480000000003"/>
    <m/>
    <m/>
    <m/>
    <m/>
    <m/>
    <m/>
    <m/>
    <m/>
    <m/>
    <m/>
    <m/>
    <m/>
    <n v="0"/>
    <x v="0"/>
    <x v="0"/>
    <x v="0"/>
    <x v="0"/>
    <n v="51194.48"/>
    <n v="-8807.1380503136024"/>
    <n v="-8807.1380503136024"/>
    <n v="-8807.1380503136024"/>
    <n v="-8807.1380503136024"/>
    <n v="0"/>
    <n v="58639.618050313606"/>
    <n v="58639.618050313606"/>
    <n v="8807.1380503136024"/>
    <n v="8807.1380503136024"/>
    <n v="1"/>
  </r>
  <r>
    <x v="0"/>
    <x v="0"/>
    <s v="SIN ASIGNAR"/>
    <s v="Implementación de Networking para S/E para alta disponibilidad"/>
    <s v="100/TS-120-01"/>
    <d v="2019-12-01T00:00:00"/>
    <d v="2019-12-01T00:00:00"/>
    <n v="12402.696"/>
    <n v="0"/>
    <n v="13692.523700669444"/>
    <n v="0"/>
    <n v="4053.692737887437"/>
    <n v="0"/>
    <n v="0"/>
    <n v="29679.033726402966"/>
    <n v="0"/>
    <n v="0"/>
    <n v="0"/>
    <n v="0"/>
    <n v="173.06448672849612"/>
    <n v="47598.314651688343"/>
    <n v="0"/>
    <n v="0"/>
    <n v="0"/>
    <n v="0"/>
    <n v="0"/>
    <n v="60001.010651688339"/>
    <n v="0"/>
    <n v="0"/>
    <n v="5475.7359999999999"/>
    <n v="36378.258999999998"/>
    <n v="3.9510000000000001"/>
    <n v="1610.2670000000001"/>
    <n v="3957.0371649598455"/>
    <n v="0"/>
    <n v="0"/>
    <n v="0"/>
    <n v="0"/>
    <n v="173.06448672849612"/>
    <n v="47598.314651688335"/>
    <n v="0"/>
    <n v="0"/>
    <n v="0"/>
    <n v="0"/>
    <n v="0"/>
    <n v="60001.010651688339"/>
    <n v="0"/>
    <n v="0"/>
    <n v="5475.7359999999999"/>
    <n v="36378.258999999998"/>
    <n v="3.9510000000000001"/>
    <n v="1610.2670000000001"/>
    <n v="567.52"/>
    <n v="1883.2439999999999"/>
    <n v="-20.692"/>
    <n v="1700.0296516883436"/>
    <n v="0"/>
    <n v="0"/>
    <n v="47598.314651688335"/>
    <n v="0"/>
    <n v="0"/>
    <n v="0"/>
    <n v="0"/>
    <n v="0"/>
    <n v="60001.010651688339"/>
    <n v="0"/>
    <n v="0"/>
    <n v="5475.7359999999999"/>
    <n v="36378.258999999998"/>
    <n v="3.9510000000000001"/>
    <n v="1610.2670000000001"/>
    <n v="567.52"/>
    <n v="1883.2439999999999"/>
    <n v="-20.692"/>
    <n v="15.03"/>
    <n v="45913.314999999988"/>
    <n v="1684.9996516883475"/>
    <n v="0"/>
    <n v="-1684.9996516883475"/>
    <x v="0"/>
    <x v="0"/>
    <n v="45913.314999999988"/>
    <m/>
    <n v="45913.314999999988"/>
    <m/>
    <m/>
    <m/>
    <m/>
    <m/>
    <m/>
    <m/>
    <m/>
    <m/>
    <m/>
    <m/>
    <m/>
    <n v="0"/>
    <x v="0"/>
    <x v="0"/>
    <x v="0"/>
    <x v="0"/>
    <n v="58316.010999999984"/>
    <n v="-1684.9996516883548"/>
    <n v="-1684.9996516883475"/>
    <n v="-1684.9996516883475"/>
    <n v="-1684.9996516883475"/>
    <n v="0"/>
    <n v="47598.314651688335"/>
    <n v="47598.314651688335"/>
    <n v="1684.9996516883475"/>
    <n v="1684.9996516883475"/>
    <n v="1"/>
  </r>
  <r>
    <x v="0"/>
    <x v="0"/>
    <s v="SIN ASIGNAR"/>
    <s v="SISTEMA RADIOCOMUNICACIONES DIGITAL - STS"/>
    <s v="100/TS-106"/>
    <d v="2019-11-01T00:00:00"/>
    <d v="2019-11-01T00:00:00"/>
    <n v="32088.197"/>
    <n v="0"/>
    <n v="0"/>
    <n v="0"/>
    <n v="0"/>
    <n v="0"/>
    <n v="7918.2218958239282"/>
    <n v="0"/>
    <n v="0"/>
    <n v="0"/>
    <n v="0"/>
    <n v="7975.0077234758974"/>
    <n v="0"/>
    <n v="15893.229619299826"/>
    <n v="0"/>
    <n v="0"/>
    <n v="0"/>
    <n v="0"/>
    <n v="0"/>
    <n v="47981.426619299826"/>
    <n v="0"/>
    <n v="0"/>
    <n v="0"/>
    <n v="0"/>
    <n v="0"/>
    <n v="0"/>
    <n v="7918.2218958239282"/>
    <n v="0"/>
    <n v="0"/>
    <n v="0"/>
    <n v="7975.0077234758974"/>
    <n v="0"/>
    <n v="15893.229619299826"/>
    <n v="0"/>
    <n v="0"/>
    <n v="0"/>
    <n v="0"/>
    <n v="0"/>
    <n v="47981.426619299826"/>
    <n v="0"/>
    <n v="0"/>
    <n v="0"/>
    <n v="0"/>
    <n v="0"/>
    <n v="0"/>
    <n v="0"/>
    <n v="0"/>
    <n v="11395.228999999999"/>
    <n v="0"/>
    <n v="4498.0006192998262"/>
    <n v="0"/>
    <n v="15893.229619299826"/>
    <n v="0"/>
    <n v="0"/>
    <n v="0"/>
    <n v="0"/>
    <n v="0"/>
    <n v="47981.426619299826"/>
    <n v="0"/>
    <n v="0"/>
    <n v="0"/>
    <n v="0"/>
    <n v="0"/>
    <n v="0"/>
    <n v="0"/>
    <n v="0"/>
    <n v="11395.228999999999"/>
    <n v="0"/>
    <n v="11395.228999999999"/>
    <n v="4498.0006192998262"/>
    <n v="4498.0006192998262"/>
    <n v="0"/>
    <x v="0"/>
    <x v="0"/>
    <n v="11395.228999999999"/>
    <m/>
    <n v="11395.228999999999"/>
    <m/>
    <m/>
    <m/>
    <m/>
    <m/>
    <m/>
    <m/>
    <m/>
    <m/>
    <m/>
    <m/>
    <m/>
    <n v="0"/>
    <x v="0"/>
    <x v="0"/>
    <x v="0"/>
    <x v="0"/>
    <n v="43483.425999999999"/>
    <n v="-4498.0006192998262"/>
    <n v="-4498.0006192998262"/>
    <n v="-4498.0006192998262"/>
    <n v="-4498.0006192998262"/>
    <n v="0"/>
    <n v="15893.229619299826"/>
    <n v="15893.229619299826"/>
    <n v="4498.0006192998262"/>
    <n v="4498.0006192998262"/>
    <n v="1"/>
  </r>
  <r>
    <x v="0"/>
    <x v="1"/>
    <s v="SIN ASIGNAR"/>
    <s v="Cambio de medios de acceso S/E (Cu a FO)"/>
    <s v="100/TS-123-01"/>
    <d v="2018-12-01T00:00:00"/>
    <d v="2018-12-01T00:00:00"/>
    <n v="20030.437000000002"/>
    <n v="0"/>
    <n v="0"/>
    <n v="0"/>
    <n v="0"/>
    <n v="0"/>
    <n v="0"/>
    <n v="0"/>
    <n v="0"/>
    <n v="0"/>
    <n v="0"/>
    <n v="0"/>
    <n v="0"/>
    <n v="0"/>
    <n v="0"/>
    <n v="0"/>
    <n v="0"/>
    <n v="0"/>
    <n v="0"/>
    <n v="20030.437000000002"/>
    <n v="0.501"/>
    <n v="0"/>
    <n v="0"/>
    <n v="0"/>
    <n v="0"/>
    <n v="0"/>
    <n v="0"/>
    <n v="0"/>
    <n v="0"/>
    <n v="0"/>
    <n v="0"/>
    <n v="0"/>
    <n v="0.501"/>
    <n v="0"/>
    <n v="0"/>
    <n v="0"/>
    <n v="0"/>
    <n v="0"/>
    <n v="20030.938000000002"/>
    <n v="0.501"/>
    <n v="0"/>
    <n v="0"/>
    <n v="0"/>
    <n v="0"/>
    <n v="0"/>
    <n v="0"/>
    <n v="0"/>
    <n v="0"/>
    <n v="0"/>
    <n v="0"/>
    <n v="0"/>
    <n v="0.501"/>
    <n v="0"/>
    <n v="0"/>
    <n v="0"/>
    <n v="0"/>
    <n v="0"/>
    <n v="20030.938000000002"/>
    <n v="0.501"/>
    <n v="0"/>
    <n v="0"/>
    <n v="0"/>
    <n v="0"/>
    <n v="0"/>
    <n v="0"/>
    <n v="0"/>
    <n v="0"/>
    <n v="0"/>
    <n v="0.501"/>
    <n v="0"/>
    <n v="0"/>
    <n v="0"/>
    <x v="0"/>
    <x v="0"/>
    <n v="0.501"/>
    <m/>
    <n v="0.501"/>
    <m/>
    <m/>
    <m/>
    <m/>
    <m/>
    <m/>
    <m/>
    <m/>
    <m/>
    <m/>
    <m/>
    <m/>
    <n v="0"/>
    <x v="0"/>
    <x v="0"/>
    <x v="0"/>
    <x v="0"/>
    <n v="20030.938000000002"/>
    <n v="0"/>
    <n v="0"/>
    <n v="0"/>
    <n v="0"/>
    <n v="0"/>
    <n v="0.501"/>
    <n v="0.501"/>
    <n v="0"/>
    <n v="0"/>
    <e v="#DIV/0!"/>
  </r>
  <r>
    <x v="0"/>
    <x v="1"/>
    <s v="SIN ASIGNAR"/>
    <s v="Instalación de sistema de Video Vigilancia en SSEE STS"/>
    <s v="100/TS-209"/>
    <s v="(en blanco)"/>
    <d v="2020-12-31T00:00:00"/>
    <n v="0"/>
    <n v="0"/>
    <n v="0"/>
    <n v="0"/>
    <n v="6362.8307750000004"/>
    <n v="6362.8307750000004"/>
    <n v="6307.4103749999995"/>
    <n v="6307.4103749999995"/>
    <n v="8151.8982999999989"/>
    <n v="8243.7255249999998"/>
    <n v="264"/>
    <n v="0"/>
    <n v="0"/>
    <n v="42000.106124999998"/>
    <n v="42000.275350000004"/>
    <m/>
    <m/>
    <m/>
    <m/>
    <n v="84000.381475000002"/>
    <n v="0"/>
    <n v="0"/>
    <n v="0"/>
    <n v="9089.7579999999998"/>
    <n v="27110.93"/>
    <n v="0"/>
    <n v="18021.172500000001"/>
    <n v="5401.148250000002"/>
    <n v="0"/>
    <n v="0"/>
    <n v="0"/>
    <n v="0"/>
    <n v="59623.008750000008"/>
    <n v="87310.02125000002"/>
    <n v="0"/>
    <n v="0"/>
    <n v="0"/>
    <n v="0"/>
    <n v="146933.03000000003"/>
    <n v="0"/>
    <n v="0"/>
    <n v="0"/>
    <n v="9089.7579999999998"/>
    <n v="27110.93"/>
    <n v="0"/>
    <n v="0"/>
    <n v="11645.569"/>
    <n v="0"/>
    <n v="11776.75175000001"/>
    <n v="0"/>
    <n v="0"/>
    <n v="59623.008750000008"/>
    <n v="87310.021250000005"/>
    <n v="0"/>
    <n v="0"/>
    <n v="0"/>
    <n v="0"/>
    <n v="146933.03000000003"/>
    <n v="0"/>
    <n v="0"/>
    <n v="0"/>
    <n v="9089.7579999999998"/>
    <n v="27110.93"/>
    <n v="0"/>
    <n v="0"/>
    <n v="11645.569"/>
    <n v="0"/>
    <n v="0"/>
    <n v="47846.256999999998"/>
    <n v="11776.75175000001"/>
    <n v="0"/>
    <n v="-11776.75175000001"/>
    <x v="0"/>
    <x v="0"/>
    <n v="47846.256999999998"/>
    <m/>
    <n v="47846.256999999998"/>
    <m/>
    <m/>
    <m/>
    <m/>
    <m/>
    <m/>
    <m/>
    <m/>
    <m/>
    <m/>
    <m/>
    <m/>
    <n v="0"/>
    <x v="0"/>
    <x v="0"/>
    <x v="0"/>
    <x v="0"/>
    <n v="47846.256999999998"/>
    <n v="-99086.77300000003"/>
    <n v="-99086.77300000003"/>
    <n v="-99086.773000000016"/>
    <n v="-11776.75175000001"/>
    <n v="-87310.021250000005"/>
    <n v="59623.008750000008"/>
    <n v="59623.008750000008"/>
    <n v="11776.75175000001"/>
    <n v="11776.75175000001"/>
    <n v="1"/>
  </r>
  <r>
    <x v="0"/>
    <x v="2"/>
    <s v="SIN ASIGNAR"/>
    <s v="Compra e Instalación de Sistema de Monitoreo de Medida en Clientes Libres Mayores a 1500 KW FRONTEL"/>
    <s v="100/TS-020-01"/>
    <d v="2019-12-01T00:00:00"/>
    <d v="2019-06-30T00:00:00"/>
    <n v="22324.760999999999"/>
    <n v="10027.257153047542"/>
    <n v="6673.7616021592066"/>
    <n v="0"/>
    <n v="0"/>
    <n v="0"/>
    <n v="0"/>
    <n v="0"/>
    <n v="0"/>
    <n v="0"/>
    <n v="0"/>
    <n v="0"/>
    <n v="0"/>
    <n v="16701.018755206747"/>
    <n v="0"/>
    <n v="0"/>
    <n v="0"/>
    <n v="0"/>
    <n v="0"/>
    <n v="39025.77975520675"/>
    <n v="72.831999999999994"/>
    <n v="5106.6540000000005"/>
    <n v="0"/>
    <n v="4927.4399999999996"/>
    <n v="6545.44"/>
    <n v="0"/>
    <n v="48.652755206749134"/>
    <n v="0"/>
    <n v="0"/>
    <n v="0"/>
    <n v="0"/>
    <n v="0"/>
    <n v="16701.018755206747"/>
    <n v="0"/>
    <n v="0"/>
    <n v="0"/>
    <n v="0"/>
    <n v="0"/>
    <n v="39025.77975520675"/>
    <n v="72.831999999999994"/>
    <n v="5106.6540000000005"/>
    <n v="0"/>
    <n v="4927.4399999999996"/>
    <n v="6545.44"/>
    <n v="0"/>
    <n v="0"/>
    <n v="0"/>
    <n v="0"/>
    <n v="0"/>
    <n v="0"/>
    <n v="0"/>
    <n v="16652.365999999998"/>
    <n v="0"/>
    <n v="0"/>
    <n v="0"/>
    <n v="0"/>
    <n v="0"/>
    <n v="38977.126999999993"/>
    <n v="72.831999999999994"/>
    <n v="5106.6540000000005"/>
    <n v="0"/>
    <n v="4927.4399999999996"/>
    <n v="6545.44"/>
    <n v="0"/>
    <n v="0"/>
    <n v="0"/>
    <n v="0"/>
    <n v="0"/>
    <n v="16652.365999999998"/>
    <n v="0"/>
    <n v="0"/>
    <n v="0"/>
    <x v="0"/>
    <x v="0"/>
    <n v="16652.365999999998"/>
    <m/>
    <n v="16652.365999999998"/>
    <m/>
    <m/>
    <m/>
    <m/>
    <m/>
    <m/>
    <m/>
    <m/>
    <m/>
    <m/>
    <m/>
    <m/>
    <n v="0"/>
    <x v="0"/>
    <x v="0"/>
    <x v="0"/>
    <x v="0"/>
    <n v="38977.126999999993"/>
    <n v="0"/>
    <n v="0"/>
    <n v="0"/>
    <n v="0"/>
    <n v="0"/>
    <n v="16652.365999999998"/>
    <n v="16652.365999999998"/>
    <n v="0"/>
    <n v="0"/>
    <e v="#DIV/0!"/>
  </r>
  <r>
    <x v="0"/>
    <x v="2"/>
    <s v="SIN ASIGNAR"/>
    <s v="Compra e Instalación de Sistema de Monitoreo de Medida en Clientes Libres Mayores a 1500 KW LUZ OSORNO"/>
    <s v="100/TS-180-01"/>
    <d v="2019-12-01T00:00:00"/>
    <d v="2019-06-30T00:00:00"/>
    <n v="1406"/>
    <n v="727.19047619047626"/>
    <n v="0"/>
    <n v="0"/>
    <n v="0"/>
    <n v="0"/>
    <n v="0"/>
    <n v="0"/>
    <n v="0"/>
    <n v="0"/>
    <n v="0"/>
    <n v="0"/>
    <n v="0"/>
    <n v="727.19047619047626"/>
    <n v="0"/>
    <n v="0"/>
    <n v="0"/>
    <n v="0"/>
    <n v="0"/>
    <n v="2133.1904761904761"/>
    <n v="0"/>
    <n v="0"/>
    <n v="0"/>
    <n v="0"/>
    <n v="0"/>
    <n v="0"/>
    <n v="727.19047619047626"/>
    <n v="0"/>
    <n v="0"/>
    <n v="0"/>
    <n v="0"/>
    <n v="0"/>
    <n v="727.19047619047626"/>
    <n v="0"/>
    <n v="0"/>
    <n v="0"/>
    <n v="0"/>
    <n v="0"/>
    <n v="2133.1904761904761"/>
    <n v="0"/>
    <n v="0"/>
    <n v="0"/>
    <n v="0"/>
    <n v="0"/>
    <n v="0"/>
    <n v="0"/>
    <n v="250.51499999999999"/>
    <n v="-0.36399999999999999"/>
    <n v="477.03947619047625"/>
    <n v="0"/>
    <n v="0"/>
    <n v="727.19047619047626"/>
    <n v="0"/>
    <n v="0"/>
    <n v="0"/>
    <n v="0"/>
    <n v="0"/>
    <n v="2133.1904761904761"/>
    <n v="0"/>
    <n v="0"/>
    <n v="0"/>
    <n v="0"/>
    <n v="0"/>
    <n v="0"/>
    <n v="0"/>
    <n v="250.51499999999999"/>
    <n v="-0.36399999999999999"/>
    <n v="0"/>
    <n v="250.15099999999998"/>
    <n v="477.03947619047631"/>
    <n v="0"/>
    <n v="-477.03947619047631"/>
    <x v="0"/>
    <x v="0"/>
    <n v="250.15099999999998"/>
    <m/>
    <n v="250.15099999999998"/>
    <m/>
    <m/>
    <m/>
    <m/>
    <m/>
    <m/>
    <m/>
    <m/>
    <m/>
    <m/>
    <m/>
    <m/>
    <n v="0"/>
    <x v="0"/>
    <x v="0"/>
    <x v="0"/>
    <x v="0"/>
    <n v="1656.1510000000001"/>
    <n v="-477.03947619047608"/>
    <n v="-477.03947619047631"/>
    <n v="-477.03947619047631"/>
    <n v="-477.03947619047631"/>
    <n v="0"/>
    <n v="727.19047619047626"/>
    <n v="727.19047619047626"/>
    <n v="477.03947619047631"/>
    <n v="477.03947619047631"/>
    <n v="1"/>
  </r>
  <r>
    <x v="0"/>
    <x v="2"/>
    <s v="SIN ASIGNAR"/>
    <s v="Compra e Instalación de Sistema de Monitoreo de Medida en Clientes Libres Mayores a 1500 KW SAESA"/>
    <s v="100/TS-206-01"/>
    <d v="2019-12-01T00:00:00"/>
    <d v="2019-09-30T00:00:00"/>
    <n v="67488"/>
    <n v="66946.142857142855"/>
    <n v="0"/>
    <n v="0"/>
    <n v="0"/>
    <n v="0"/>
    <n v="0"/>
    <n v="0"/>
    <n v="0"/>
    <n v="0"/>
    <n v="0"/>
    <n v="0"/>
    <n v="0"/>
    <n v="66946.142857142855"/>
    <n v="0"/>
    <n v="0"/>
    <n v="0"/>
    <n v="0"/>
    <n v="0"/>
    <n v="134434.14285714284"/>
    <n v="9500.259"/>
    <n v="-50.390999999999998"/>
    <n v="0"/>
    <n v="34377.006000000001"/>
    <n v="5883.75"/>
    <n v="10345.808000000001"/>
    <n v="0"/>
    <n v="3054.1919999999991"/>
    <n v="3400"/>
    <n v="435.51885714284435"/>
    <n v="0"/>
    <n v="0"/>
    <n v="66946.142857142841"/>
    <n v="0"/>
    <n v="0"/>
    <n v="0"/>
    <n v="0"/>
    <n v="0"/>
    <n v="134434.14285714284"/>
    <n v="9500.259"/>
    <n v="-50.390999999999998"/>
    <n v="0"/>
    <n v="34377.006000000001"/>
    <n v="5883.75"/>
    <n v="10345.808000000001"/>
    <n v="0"/>
    <n v="250.125"/>
    <n v="0"/>
    <n v="6639.5858571428398"/>
    <n v="0"/>
    <n v="0"/>
    <n v="66946.142857142841"/>
    <n v="0"/>
    <n v="0"/>
    <n v="0"/>
    <n v="0"/>
    <n v="0"/>
    <n v="134434.14285714284"/>
    <n v="9500.259"/>
    <n v="-50.390999999999998"/>
    <n v="0"/>
    <n v="34377.006000000001"/>
    <n v="5883.75"/>
    <n v="10345.808000000001"/>
    <n v="0"/>
    <n v="250.125"/>
    <n v="0"/>
    <n v="0"/>
    <n v="60306.557000000001"/>
    <n v="6639.5858571428398"/>
    <n v="0"/>
    <n v="-6639.5858571428398"/>
    <x v="0"/>
    <x v="0"/>
    <n v="60306.557000000001"/>
    <m/>
    <n v="60306.557000000001"/>
    <m/>
    <m/>
    <m/>
    <m/>
    <m/>
    <m/>
    <m/>
    <m/>
    <m/>
    <m/>
    <m/>
    <m/>
    <n v="0"/>
    <x v="0"/>
    <x v="0"/>
    <x v="0"/>
    <x v="0"/>
    <n v="127794.557"/>
    <n v="-6639.5858571428398"/>
    <n v="-6639.5858571428398"/>
    <n v="-6639.5858571428398"/>
    <n v="-6639.5858571428398"/>
    <n v="0"/>
    <n v="66946.142857142841"/>
    <n v="66946.142857142841"/>
    <n v="6639.5858571428398"/>
    <n v="6639.5858571428398"/>
    <n v="1"/>
  </r>
  <r>
    <x v="0"/>
    <x v="2"/>
    <s v="SIN ASIGNAR"/>
    <s v="Compra e Instalación de Sistema de Monitoreo de Medida en Clientes Libres Menores a 1500 KW FRONTEL"/>
    <s v="100/TS-021-01"/>
    <d v="2019-12-01T00:00:00"/>
    <d v="2019-09-30T00:00:00"/>
    <n v="5683.32"/>
    <n v="10976.000000000002"/>
    <n v="0"/>
    <n v="0"/>
    <n v="0"/>
    <n v="0"/>
    <n v="0"/>
    <n v="0"/>
    <n v="0"/>
    <n v="0"/>
    <n v="0"/>
    <n v="0"/>
    <n v="0"/>
    <n v="10976.000000000002"/>
    <n v="0"/>
    <n v="0"/>
    <n v="0"/>
    <n v="0"/>
    <n v="0"/>
    <n v="16659.32"/>
    <n v="131.52199999999999"/>
    <n v="1504.3140000000001"/>
    <n v="1873.0809999999999"/>
    <n v="0"/>
    <n v="0"/>
    <n v="0"/>
    <n v="0"/>
    <n v="3700"/>
    <n v="3767.0830000000024"/>
    <n v="0"/>
    <n v="0"/>
    <n v="0"/>
    <n v="10976.000000000002"/>
    <n v="0"/>
    <n v="0"/>
    <n v="0"/>
    <n v="0"/>
    <n v="0"/>
    <n v="16659.32"/>
    <n v="131.52199999999999"/>
    <n v="1504.3140000000001"/>
    <n v="1873.0809999999999"/>
    <n v="0"/>
    <n v="0"/>
    <n v="0"/>
    <n v="2245.9290000000001"/>
    <n v="211"/>
    <n v="0"/>
    <n v="0"/>
    <n v="5010.1540000000023"/>
    <n v="0"/>
    <n v="10976.000000000002"/>
    <n v="0"/>
    <n v="0"/>
    <n v="0"/>
    <n v="0"/>
    <n v="0"/>
    <n v="16659.32"/>
    <n v="131.52199999999999"/>
    <n v="1504.3140000000001"/>
    <n v="1873.0809999999999"/>
    <n v="0"/>
    <n v="0"/>
    <n v="0"/>
    <n v="2245.9290000000001"/>
    <n v="211"/>
    <n v="0"/>
    <n v="0"/>
    <n v="5965.8459999999995"/>
    <n v="5010.1540000000023"/>
    <n v="5010.1540000000023"/>
    <n v="0"/>
    <x v="0"/>
    <x v="0"/>
    <n v="5965.8459999999995"/>
    <m/>
    <n v="5965.8459999999995"/>
    <m/>
    <m/>
    <m/>
    <m/>
    <m/>
    <m/>
    <m/>
    <m/>
    <m/>
    <m/>
    <m/>
    <m/>
    <n v="0"/>
    <x v="0"/>
    <x v="0"/>
    <x v="0"/>
    <x v="0"/>
    <n v="11649.165999999999"/>
    <n v="-5010.1540000000005"/>
    <n v="-5010.1540000000023"/>
    <n v="-5010.1540000000023"/>
    <n v="-5010.1540000000023"/>
    <n v="0"/>
    <n v="10976.000000000002"/>
    <n v="10976.000000000002"/>
    <n v="5010.1540000000023"/>
    <n v="5010.1540000000023"/>
    <n v="1"/>
  </r>
  <r>
    <x v="0"/>
    <x v="2"/>
    <s v="SIN ASIGNAR"/>
    <s v="Compra e Instalación de Sistema de Monitoreo de Medida en Clientes Libres Menores a 1500 KW LUZ OSORNO"/>
    <s v="100/TS-181-01"/>
    <d v="2019-12-01T00:00:00"/>
    <d v="2019-06-30T00:00:00"/>
    <n v="387.786"/>
    <n v="1548.4444444444443"/>
    <n v="0"/>
    <n v="0"/>
    <n v="0"/>
    <n v="0"/>
    <n v="0"/>
    <n v="0"/>
    <n v="0"/>
    <n v="0"/>
    <n v="0"/>
    <n v="0"/>
    <n v="0"/>
    <n v="1548.4444444444443"/>
    <n v="0"/>
    <n v="0"/>
    <n v="0"/>
    <n v="0"/>
    <n v="0"/>
    <n v="1936.2304444444444"/>
    <n v="703.92"/>
    <n v="250.71899999999999"/>
    <n v="0"/>
    <n v="0"/>
    <n v="0"/>
    <n v="0"/>
    <n v="593.80544444444445"/>
    <n v="0"/>
    <n v="0"/>
    <n v="0"/>
    <n v="0"/>
    <n v="0"/>
    <n v="1548.4444444444443"/>
    <n v="0"/>
    <n v="0"/>
    <n v="0"/>
    <n v="0"/>
    <n v="0"/>
    <n v="1936.2304444444444"/>
    <n v="703.92"/>
    <n v="250.71899999999999"/>
    <n v="0"/>
    <n v="0"/>
    <n v="0"/>
    <n v="0"/>
    <n v="0"/>
    <n v="0"/>
    <n v="0"/>
    <n v="593.80544444444445"/>
    <n v="0"/>
    <n v="0"/>
    <n v="1548.4444444444443"/>
    <n v="0"/>
    <n v="0"/>
    <n v="0"/>
    <n v="0"/>
    <n v="0"/>
    <n v="1936.2304444444444"/>
    <n v="703.92"/>
    <n v="250.71899999999999"/>
    <n v="0"/>
    <n v="0"/>
    <n v="0"/>
    <n v="0"/>
    <n v="0"/>
    <n v="0"/>
    <n v="0"/>
    <n v="0"/>
    <n v="954.6389999999999"/>
    <n v="593.80544444444445"/>
    <n v="0"/>
    <n v="-593.80544444444445"/>
    <x v="0"/>
    <x v="0"/>
    <n v="954.6389999999999"/>
    <m/>
    <n v="954.6389999999999"/>
    <m/>
    <m/>
    <m/>
    <m/>
    <m/>
    <m/>
    <m/>
    <m/>
    <m/>
    <m/>
    <m/>
    <m/>
    <n v="0"/>
    <x v="0"/>
    <x v="0"/>
    <x v="0"/>
    <x v="0"/>
    <n v="1342.425"/>
    <n v="-593.80544444444445"/>
    <n v="-593.80544444444445"/>
    <n v="-593.80544444444445"/>
    <n v="-593.80544444444445"/>
    <n v="0"/>
    <n v="1548.4444444444443"/>
    <n v="1548.4444444444443"/>
    <n v="593.80544444444445"/>
    <n v="593.80544444444445"/>
    <n v="1"/>
  </r>
  <r>
    <x v="0"/>
    <x v="2"/>
    <s v="SIN ASIGNAR"/>
    <s v="Compra e Instalación de Sistema de Monitoreo de Medida en Clientes Libres Menores a 1500 KW SAESA"/>
    <s v="100/TS-205-01"/>
    <d v="2019-12-01T00:00:00"/>
    <d v="2019-10-31T00:00:00"/>
    <n v="0"/>
    <n v="69444.555555555562"/>
    <n v="0"/>
    <n v="0"/>
    <n v="0"/>
    <n v="0"/>
    <n v="0"/>
    <n v="0"/>
    <n v="0"/>
    <n v="0"/>
    <n v="0"/>
    <n v="0"/>
    <n v="0"/>
    <n v="69444.555555555562"/>
    <n v="0"/>
    <n v="0"/>
    <n v="0"/>
    <n v="0"/>
    <n v="0"/>
    <n v="69444.555555555562"/>
    <n v="31363.276999999998"/>
    <n v="7895.5230000000001"/>
    <n v="0"/>
    <n v="0"/>
    <n v="0"/>
    <n v="1332.087"/>
    <n v="6967.9130000000005"/>
    <n v="6000"/>
    <n v="4000"/>
    <n v="11885.755555555574"/>
    <n v="0"/>
    <n v="0"/>
    <n v="69444.555555555562"/>
    <n v="0"/>
    <n v="0"/>
    <n v="0"/>
    <n v="0"/>
    <n v="0"/>
    <n v="69444.555555555562"/>
    <n v="31363.276999999998"/>
    <n v="7895.5230000000001"/>
    <n v="0"/>
    <n v="0"/>
    <n v="0"/>
    <n v="1332.087"/>
    <n v="7119.5540000000001"/>
    <n v="5141.8649999999998"/>
    <n v="7654.835"/>
    <n v="1588.7919999999995"/>
    <n v="7348.622555555572"/>
    <n v="0"/>
    <n v="69444.555555555562"/>
    <n v="0"/>
    <n v="0"/>
    <n v="0"/>
    <n v="0"/>
    <n v="0"/>
    <n v="69444.555555555562"/>
    <n v="31363.276999999998"/>
    <n v="7895.5230000000001"/>
    <n v="0"/>
    <n v="0"/>
    <n v="0"/>
    <n v="1332.087"/>
    <n v="7119.5540000000001"/>
    <n v="5141.8649999999998"/>
    <n v="7654.835"/>
    <n v="0"/>
    <n v="60507.140999999989"/>
    <n v="8937.4145555555733"/>
    <n v="7348.622555555572"/>
    <n v="-1588.7920000000013"/>
    <x v="0"/>
    <x v="0"/>
    <n v="60507.140999999989"/>
    <m/>
    <n v="60507.140999999989"/>
    <m/>
    <m/>
    <m/>
    <m/>
    <m/>
    <m/>
    <m/>
    <m/>
    <m/>
    <m/>
    <m/>
    <m/>
    <n v="0"/>
    <x v="0"/>
    <x v="0"/>
    <x v="0"/>
    <x v="0"/>
    <n v="60507.140999999989"/>
    <n v="-8937.4145555555733"/>
    <n v="-8937.4145555555733"/>
    <n v="-8937.4145555555733"/>
    <n v="-8937.4145555555733"/>
    <n v="0"/>
    <n v="69444.555555555562"/>
    <n v="69444.555555555562"/>
    <n v="8937.4145555555733"/>
    <n v="8937.4145555555733"/>
    <n v="1"/>
  </r>
  <r>
    <x v="0"/>
    <x v="3"/>
    <s v="SIN ASIGNAR"/>
    <s v="Renovación sistema SCADA para  Tx y Gx"/>
    <s v="100/TS-117-01"/>
    <s v="(en blanco)"/>
    <d v="2020-01-31T00:00:00"/>
    <n v="284786.23200000002"/>
    <n v="1000.0000000000001"/>
    <n v="1000.0000000000001"/>
    <n v="2000.0000000000002"/>
    <n v="4000.0000000000005"/>
    <n v="4000.0000000000005"/>
    <n v="4000.0000000000005"/>
    <n v="4000.0000000000005"/>
    <n v="62000"/>
    <n v="31000"/>
    <n v="93000"/>
    <n v="93000"/>
    <n v="129090.00000000003"/>
    <n v="428090"/>
    <n v="483000"/>
    <n v="0"/>
    <n v="0"/>
    <n v="0"/>
    <n v="0"/>
    <n v="1195876.2320000001"/>
    <n v="13030.406999999999"/>
    <n v="9822.7639999999992"/>
    <n v="18158.062999999998"/>
    <n v="3742.2249999999999"/>
    <n v="96480.654999999999"/>
    <n v="55121.205000000002"/>
    <n v="0"/>
    <n v="62000"/>
    <n v="31000"/>
    <n v="93000"/>
    <n v="0"/>
    <n v="45734.680999999997"/>
    <n v="428090"/>
    <n v="483000"/>
    <n v="0"/>
    <n v="0"/>
    <n v="0"/>
    <n v="0"/>
    <n v="1195876.2320000001"/>
    <n v="13030.406999999999"/>
    <n v="9822.7639999999992"/>
    <n v="18158.062999999998"/>
    <n v="3742.2249999999999"/>
    <n v="96480.654999999999"/>
    <n v="55121.205000000002"/>
    <n v="54639.313000000002"/>
    <n v="132492.49799999999"/>
    <n v="5179.2839999999997"/>
    <n v="100817.03433333331"/>
    <n v="102302.92733333331"/>
    <n v="102302.92733333331"/>
    <n v="694089.30299999996"/>
    <n v="217000.93100000001"/>
    <n v="0"/>
    <n v="0"/>
    <n v="0"/>
    <n v="0"/>
    <n v="1195876.466"/>
    <n v="13030.406999999999"/>
    <n v="9822.7639999999992"/>
    <n v="18158.062999999998"/>
    <n v="3742.2249999999999"/>
    <n v="96480.654999999999"/>
    <n v="55121.205000000002"/>
    <n v="54639.313000000002"/>
    <n v="132492.49799999999"/>
    <n v="5179.2839999999997"/>
    <n v="144964.147"/>
    <n v="533630.56099999999"/>
    <n v="160458.74199999997"/>
    <n v="204605.85466666662"/>
    <n v="44147.112666666653"/>
    <x v="0"/>
    <x v="0"/>
    <n v="533630.56099999999"/>
    <m/>
    <n v="533630.56099999999"/>
    <m/>
    <m/>
    <m/>
    <m/>
    <m/>
    <m/>
    <m/>
    <m/>
    <m/>
    <m/>
    <m/>
    <m/>
    <n v="0"/>
    <x v="0"/>
    <x v="0"/>
    <x v="0"/>
    <x v="0"/>
    <n v="818416.79300000006"/>
    <n v="-377459.67299999995"/>
    <n v="-377459.67299999995"/>
    <n v="-377459.67299999995"/>
    <n v="-160458.74199999997"/>
    <n v="-217000.93100000001"/>
    <n v="694089.30299999996"/>
    <n v="694089.30299999996"/>
    <n v="160458.74199999997"/>
    <n v="160458.74199999997"/>
    <n v="1"/>
  </r>
  <r>
    <x v="0"/>
    <x v="4"/>
    <s v="SIN ASIGNAR"/>
    <s v="Habilitación en Scada Hot Line tag en alimentadores de MT"/>
    <s v="100/TS-121-01"/>
    <d v="2018-12-01T00:00:00"/>
    <d v="2018-12-01T00:00:00"/>
    <n v="5254.174"/>
    <n v="0"/>
    <n v="5232.3925209141016"/>
    <n v="4959.5491822392805"/>
    <n v="4962.0003858513701"/>
    <n v="5240.3116935016478"/>
    <n v="4351.6334981801883"/>
    <n v="0"/>
    <n v="0"/>
    <n v="0"/>
    <n v="0"/>
    <n v="0"/>
    <n v="0"/>
    <n v="24745.887280686587"/>
    <n v="0"/>
    <n v="0"/>
    <n v="0"/>
    <n v="0"/>
    <n v="0"/>
    <n v="30000.061280686587"/>
    <n v="0"/>
    <n v="0"/>
    <n v="10168.177"/>
    <n v="120.834"/>
    <n v="5028.1509999999998"/>
    <n v="0"/>
    <n v="5240"/>
    <n v="4188.7252806865872"/>
    <n v="0"/>
    <n v="0"/>
    <n v="0"/>
    <n v="0"/>
    <n v="24745.887280686587"/>
    <n v="0"/>
    <n v="0"/>
    <n v="0"/>
    <n v="0"/>
    <n v="0"/>
    <n v="30000.061280686587"/>
    <n v="0"/>
    <n v="0"/>
    <n v="10168.177"/>
    <n v="120.834"/>
    <n v="5028.1509999999998"/>
    <n v="0"/>
    <n v="0"/>
    <n v="0"/>
    <n v="0"/>
    <n v="5240"/>
    <n v="4188.7252806865872"/>
    <n v="0"/>
    <n v="24745.887280686587"/>
    <n v="0"/>
    <n v="0"/>
    <n v="0"/>
    <n v="0"/>
    <n v="0"/>
    <n v="30000.061280686587"/>
    <n v="0"/>
    <n v="0"/>
    <n v="10168.177"/>
    <n v="120.834"/>
    <n v="5028.1509999999998"/>
    <n v="0"/>
    <n v="0"/>
    <n v="0"/>
    <n v="0"/>
    <n v="7629.2879999999996"/>
    <n v="22946.45"/>
    <n v="1799.4372806865867"/>
    <n v="4188.7252806865872"/>
    <n v="2389.2880000000005"/>
    <x v="0"/>
    <x v="0"/>
    <n v="22946.45"/>
    <m/>
    <n v="22946.45"/>
    <m/>
    <m/>
    <m/>
    <m/>
    <m/>
    <m/>
    <m/>
    <m/>
    <m/>
    <m/>
    <m/>
    <m/>
    <n v="0"/>
    <x v="0"/>
    <x v="0"/>
    <x v="0"/>
    <x v="0"/>
    <n v="28200.624"/>
    <n v="-1799.4372806865867"/>
    <n v="-1799.4372806865867"/>
    <n v="-1799.4372806865867"/>
    <n v="-1799.4372806865867"/>
    <n v="0"/>
    <n v="24745.887280686587"/>
    <n v="24745.887280686587"/>
    <n v="1799.4372806865867"/>
    <n v="1799.4372806865867"/>
    <n v="1"/>
  </r>
  <r>
    <x v="0"/>
    <x v="5"/>
    <s v="SIN ASIGNAR"/>
    <s v="Adquisición de modulos de control para Subestaciones STS 2017"/>
    <s v="100/TS-116-01"/>
    <d v="2020-12-01T00:00:00"/>
    <d v="2020-12-01T00:00:00"/>
    <n v="103859.79699999999"/>
    <n v="35836.951484421377"/>
    <n v="0"/>
    <n v="0"/>
    <n v="0"/>
    <n v="0"/>
    <n v="19996.651810209987"/>
    <n v="0"/>
    <n v="20149.635874076808"/>
    <n v="0"/>
    <n v="13162.829845142263"/>
    <n v="0"/>
    <n v="400.93219604953293"/>
    <n v="89547.001209899958"/>
    <n v="51614"/>
    <n v="0"/>
    <n v="0"/>
    <n v="0"/>
    <n v="0"/>
    <n v="245020.79820989995"/>
    <n v="18454.875"/>
    <n v="12344.933000000001"/>
    <n v="0"/>
    <n v="2319.2080000000001"/>
    <n v="-0.45800000000000002"/>
    <n v="23122.246999999999"/>
    <n v="0"/>
    <n v="17024.040684286796"/>
    <n v="0"/>
    <n v="15880.76532956363"/>
    <n v="0"/>
    <n v="401.39019604952802"/>
    <n v="89547.001209899958"/>
    <n v="51614"/>
    <n v="0"/>
    <n v="0"/>
    <n v="0"/>
    <n v="0"/>
    <n v="245020.79820989995"/>
    <n v="18454.875"/>
    <n v="12344.933000000001"/>
    <n v="0"/>
    <n v="2319.2080000000001"/>
    <n v="-0.45800000000000002"/>
    <n v="23122.246999999999"/>
    <n v="3633.1550000000002"/>
    <n v="0"/>
    <n v="0"/>
    <n v="6987"/>
    <n v="13163"/>
    <n v="9523.041209899955"/>
    <n v="89547.001209899958"/>
    <n v="51614"/>
    <n v="0"/>
    <n v="0"/>
    <n v="0"/>
    <n v="0"/>
    <n v="245020.79820989995"/>
    <n v="18454.875"/>
    <n v="12344.933000000001"/>
    <n v="0"/>
    <n v="2319.2080000000001"/>
    <n v="-0.45800000000000002"/>
    <n v="23122.246999999999"/>
    <n v="3633.1550000000002"/>
    <n v="0"/>
    <n v="0"/>
    <n v="21839.21"/>
    <n v="81713.170000000013"/>
    <n v="7833.831209899945"/>
    <n v="22686.041209899955"/>
    <n v="14852.21000000001"/>
    <x v="0"/>
    <x v="0"/>
    <n v="81713.170000000013"/>
    <m/>
    <n v="81713.170000000013"/>
    <m/>
    <m/>
    <m/>
    <m/>
    <m/>
    <m/>
    <m/>
    <m/>
    <m/>
    <m/>
    <m/>
    <m/>
    <n v="0"/>
    <x v="0"/>
    <x v="0"/>
    <x v="0"/>
    <x v="0"/>
    <n v="185572.967"/>
    <n v="-59447.831209899945"/>
    <n v="-59447.831209899945"/>
    <n v="-59447.831209899945"/>
    <n v="-7833.831209899945"/>
    <n v="-51614"/>
    <n v="89547.001209899958"/>
    <n v="89547.001209899958"/>
    <n v="7833.831209899945"/>
    <n v="7833.831209899945"/>
    <n v="1"/>
  </r>
  <r>
    <x v="0"/>
    <x v="6"/>
    <s v="SIN ASIGNAR"/>
    <s v="Compra de Equipos Sistema de Monitoreo de Medida para Clientes Libres 2018 FRONTEL"/>
    <s v="100/TS-022-01"/>
    <d v="2019-12-01T00:00:00"/>
    <d v="2019-06-30T00:00:00"/>
    <n v="21808.86"/>
    <n v="0"/>
    <n v="0"/>
    <n v="0"/>
    <n v="0"/>
    <n v="0"/>
    <n v="0"/>
    <n v="0"/>
    <n v="0"/>
    <n v="0"/>
    <n v="0"/>
    <n v="0"/>
    <n v="0"/>
    <n v="0"/>
    <n v="0"/>
    <n v="0"/>
    <n v="0"/>
    <n v="0"/>
    <n v="0"/>
    <n v="21808.86"/>
    <n v="302.22899999999998"/>
    <n v="0"/>
    <n v="0"/>
    <n v="0"/>
    <n v="0"/>
    <n v="0"/>
    <n v="0"/>
    <n v="0"/>
    <n v="0"/>
    <n v="0"/>
    <n v="0"/>
    <n v="0"/>
    <n v="302.22899999999998"/>
    <n v="0"/>
    <n v="0"/>
    <n v="0"/>
    <n v="0"/>
    <n v="0"/>
    <n v="22111.089"/>
    <n v="302.22899999999998"/>
    <n v="0"/>
    <n v="0"/>
    <n v="0"/>
    <n v="0"/>
    <n v="0"/>
    <n v="0"/>
    <n v="0"/>
    <n v="0"/>
    <n v="0"/>
    <n v="0"/>
    <n v="0"/>
    <n v="302.22899999999998"/>
    <n v="0"/>
    <n v="0"/>
    <n v="0"/>
    <n v="0"/>
    <n v="0"/>
    <n v="22111.089"/>
    <n v="302.22899999999998"/>
    <n v="0"/>
    <n v="0"/>
    <n v="0"/>
    <n v="0"/>
    <n v="0"/>
    <n v="0"/>
    <n v="0"/>
    <n v="0"/>
    <n v="0"/>
    <n v="302.22899999999998"/>
    <n v="0"/>
    <n v="0"/>
    <n v="0"/>
    <x v="0"/>
    <x v="0"/>
    <n v="302.22899999999998"/>
    <m/>
    <n v="302.22899999999998"/>
    <m/>
    <m/>
    <m/>
    <m/>
    <m/>
    <m/>
    <m/>
    <m/>
    <m/>
    <m/>
    <m/>
    <m/>
    <n v="0"/>
    <x v="0"/>
    <x v="0"/>
    <x v="0"/>
    <x v="0"/>
    <n v="22111.089"/>
    <n v="0"/>
    <n v="0"/>
    <n v="0"/>
    <n v="0"/>
    <n v="0"/>
    <n v="302.22899999999998"/>
    <n v="302.22899999999998"/>
    <n v="0"/>
    <n v="0"/>
    <e v="#DIV/0!"/>
  </r>
  <r>
    <x v="0"/>
    <x v="6"/>
    <s v="SIN ASIGNAR"/>
    <s v="Compra de Equipos Sistema de Monitoreo de Medida para Clientes Libres 2018 SAESA"/>
    <s v="100/TS-207-01"/>
    <d v="2019-12-01T00:00:00"/>
    <d v="2019-06-30T00:00:00"/>
    <n v="0"/>
    <n v="66178"/>
    <n v="0"/>
    <n v="0"/>
    <n v="0"/>
    <n v="0"/>
    <n v="0"/>
    <n v="0"/>
    <n v="0"/>
    <n v="0"/>
    <n v="0"/>
    <n v="0"/>
    <n v="0"/>
    <n v="66178"/>
    <n v="0"/>
    <n v="0"/>
    <n v="0"/>
    <n v="0"/>
    <n v="0"/>
    <n v="66178"/>
    <n v="38178.682999999997"/>
    <n v="26268.149000000001"/>
    <n v="0"/>
    <n v="0"/>
    <n v="285"/>
    <n v="0"/>
    <n v="1446.1680000000051"/>
    <n v="0"/>
    <n v="0"/>
    <n v="0"/>
    <n v="0"/>
    <n v="0"/>
    <n v="66178"/>
    <n v="0"/>
    <n v="0"/>
    <n v="0"/>
    <n v="0"/>
    <n v="0"/>
    <n v="66178"/>
    <n v="38178.682999999997"/>
    <n v="26268.149000000001"/>
    <n v="0"/>
    <n v="0"/>
    <n v="285"/>
    <n v="0"/>
    <n v="0"/>
    <n v="0"/>
    <n v="0"/>
    <n v="1446.1680000000051"/>
    <n v="0"/>
    <n v="0"/>
    <n v="66178"/>
    <n v="0"/>
    <n v="0"/>
    <n v="0"/>
    <n v="0"/>
    <n v="0"/>
    <n v="66178"/>
    <n v="38178.682999999997"/>
    <n v="26268.149000000001"/>
    <n v="0"/>
    <n v="0"/>
    <n v="285"/>
    <n v="0"/>
    <n v="0"/>
    <n v="0"/>
    <n v="0"/>
    <n v="0"/>
    <n v="64731.831999999995"/>
    <n v="1446.1680000000051"/>
    <n v="0"/>
    <n v="-1446.1680000000051"/>
    <x v="0"/>
    <x v="0"/>
    <n v="64731.831999999995"/>
    <m/>
    <n v="64731.831999999995"/>
    <m/>
    <m/>
    <m/>
    <m/>
    <m/>
    <m/>
    <m/>
    <m/>
    <m/>
    <m/>
    <m/>
    <m/>
    <n v="0"/>
    <x v="0"/>
    <x v="0"/>
    <x v="0"/>
    <x v="0"/>
    <n v="64731.831999999995"/>
    <n v="-1446.1680000000051"/>
    <n v="-1446.1680000000051"/>
    <n v="-1446.1680000000051"/>
    <n v="-1446.1680000000051"/>
    <n v="0"/>
    <n v="66178"/>
    <n v="66178"/>
    <n v="1446.1680000000051"/>
    <n v="1446.1680000000051"/>
    <n v="1"/>
  </r>
  <r>
    <x v="0"/>
    <x v="6"/>
    <s v="SIN ASIGNAR"/>
    <s v="Habilitación Scada de reconexiones y HLT en alimentadores"/>
    <s v="100/TS-115-01"/>
    <d v="2018-12-01T00:00:00"/>
    <d v="2019-06-30T00:00:00"/>
    <n v="42794.641000000003"/>
    <n v="0"/>
    <n v="0"/>
    <n v="22523"/>
    <n v="0"/>
    <n v="0"/>
    <n v="0"/>
    <n v="0"/>
    <n v="0"/>
    <n v="0"/>
    <n v="0"/>
    <n v="0"/>
    <n v="0"/>
    <n v="22523"/>
    <n v="0"/>
    <n v="0"/>
    <n v="0"/>
    <n v="0"/>
    <n v="0"/>
    <n v="65317.641000000003"/>
    <n v="0"/>
    <n v="0"/>
    <n v="15.074999999999999"/>
    <n v="0"/>
    <n v="0"/>
    <n v="7.2830630415410269E-13"/>
    <n v="0"/>
    <n v="0"/>
    <n v="0"/>
    <n v="0"/>
    <n v="0"/>
    <n v="0"/>
    <n v="15.075000000000728"/>
    <n v="0"/>
    <n v="0"/>
    <n v="0"/>
    <n v="0"/>
    <n v="0"/>
    <n v="42809.716"/>
    <n v="0"/>
    <n v="0"/>
    <n v="15.074999999999999"/>
    <n v="0"/>
    <n v="0"/>
    <n v="0"/>
    <n v="0"/>
    <n v="0"/>
    <n v="0"/>
    <n v="0"/>
    <n v="0"/>
    <n v="0"/>
    <n v="15.074999999999999"/>
    <n v="0"/>
    <n v="0"/>
    <n v="0"/>
    <n v="0"/>
    <n v="0"/>
    <n v="42809.716"/>
    <n v="0"/>
    <n v="0"/>
    <n v="15.074999999999999"/>
    <n v="0"/>
    <n v="0"/>
    <n v="0"/>
    <n v="0"/>
    <n v="0"/>
    <n v="0"/>
    <n v="0"/>
    <n v="15.074999999999999"/>
    <n v="0"/>
    <n v="0"/>
    <n v="0"/>
    <x v="0"/>
    <x v="0"/>
    <n v="15.074999999999999"/>
    <m/>
    <n v="15.074999999999999"/>
    <m/>
    <m/>
    <m/>
    <m/>
    <m/>
    <m/>
    <m/>
    <m/>
    <m/>
    <m/>
    <m/>
    <m/>
    <n v="0"/>
    <x v="0"/>
    <x v="0"/>
    <x v="0"/>
    <x v="0"/>
    <n v="42809.716"/>
    <n v="0"/>
    <n v="0"/>
    <n v="0"/>
    <n v="0"/>
    <n v="0"/>
    <n v="15.074999999999999"/>
    <n v="15.074999999999999"/>
    <n v="0"/>
    <n v="0"/>
    <e v="#DIV/0!"/>
  </r>
  <r>
    <x v="0"/>
    <x v="6"/>
    <s v="SIN ASIGNAR"/>
    <s v="Proyecto Instalación Sistema de Video Vigilancia en S/E Kapatur"/>
    <s v="100/TT-511"/>
    <s v="(en blanco)"/>
    <d v="2020-12-31T00:00:00"/>
    <n v="0"/>
    <n v="12541"/>
    <n v="0"/>
    <n v="0"/>
    <n v="0"/>
    <n v="0"/>
    <n v="0"/>
    <n v="0"/>
    <n v="0"/>
    <n v="0"/>
    <n v="0"/>
    <n v="0"/>
    <n v="0"/>
    <n v="12541"/>
    <n v="0"/>
    <n v="0"/>
    <n v="0"/>
    <n v="0"/>
    <n v="0"/>
    <n v="12541"/>
    <n v="0"/>
    <n v="12500"/>
    <n v="0"/>
    <n v="0"/>
    <n v="0"/>
    <n v="0"/>
    <n v="0"/>
    <n v="41"/>
    <n v="0"/>
    <n v="0"/>
    <n v="0"/>
    <n v="0"/>
    <n v="12541"/>
    <n v="0"/>
    <n v="0"/>
    <n v="0"/>
    <n v="0"/>
    <n v="0"/>
    <n v="12541"/>
    <n v="0"/>
    <n v="12500"/>
    <n v="0"/>
    <n v="0"/>
    <n v="0"/>
    <n v="0"/>
    <n v="0"/>
    <n v="0"/>
    <n v="0"/>
    <n v="0"/>
    <n v="0"/>
    <n v="0"/>
    <n v="12500"/>
    <n v="0"/>
    <n v="0"/>
    <n v="0"/>
    <n v="0"/>
    <n v="0"/>
    <n v="12500"/>
    <n v="0"/>
    <n v="12500"/>
    <n v="0"/>
    <n v="0"/>
    <n v="0"/>
    <n v="0"/>
    <n v="0"/>
    <n v="0"/>
    <n v="0"/>
    <n v="0"/>
    <n v="12500"/>
    <n v="0"/>
    <n v="0"/>
    <n v="0"/>
    <x v="0"/>
    <x v="0"/>
    <n v="12500"/>
    <m/>
    <n v="12500"/>
    <m/>
    <m/>
    <m/>
    <m/>
    <m/>
    <m/>
    <m/>
    <m/>
    <m/>
    <m/>
    <m/>
    <m/>
    <n v="0"/>
    <x v="0"/>
    <x v="0"/>
    <x v="0"/>
    <x v="0"/>
    <n v="12500"/>
    <n v="0"/>
    <n v="0"/>
    <n v="0"/>
    <n v="0"/>
    <n v="0"/>
    <n v="12500"/>
    <n v="12500"/>
    <n v="0"/>
    <n v="0"/>
    <e v="#DIV/0!"/>
  </r>
  <r>
    <x v="0"/>
    <x v="7"/>
    <s v="SIN ASIGNAR"/>
    <s v="Ciber Seguridad en SE Existentes FRONTEL"/>
    <s v="100/TS-010"/>
    <s v="(en blanco)"/>
    <s v="(en blanco)"/>
    <n v="0"/>
    <n v="0"/>
    <n v="0"/>
    <n v="0"/>
    <n v="0"/>
    <n v="0"/>
    <n v="0"/>
    <n v="0"/>
    <n v="0"/>
    <n v="0"/>
    <n v="0"/>
    <n v="0"/>
    <n v="0"/>
    <n v="0"/>
    <n v="0"/>
    <n v="0"/>
    <n v="0"/>
    <n v="0"/>
    <n v="0"/>
    <n v="0"/>
    <n v="0"/>
    <n v="0"/>
    <n v="0"/>
    <n v="0"/>
    <n v="0"/>
    <n v="0"/>
    <n v="0"/>
    <n v="0"/>
    <n v="0"/>
    <n v="34980"/>
    <n v="34980"/>
    <n v="0"/>
    <n v="69960"/>
    <n v="114936"/>
    <n v="4800"/>
    <n v="0"/>
    <n v="0"/>
    <n v="0"/>
    <n v="189696"/>
    <n v="0"/>
    <n v="0"/>
    <n v="0"/>
    <n v="0"/>
    <n v="0"/>
    <n v="0"/>
    <n v="0"/>
    <n v="0"/>
    <n v="0"/>
    <n v="34980"/>
    <n v="34980"/>
    <n v="0"/>
    <n v="69960"/>
    <n v="114936"/>
    <n v="4800"/>
    <n v="0"/>
    <n v="0"/>
    <n v="0"/>
    <n v="189696"/>
    <n v="0"/>
    <n v="0"/>
    <n v="0"/>
    <n v="0"/>
    <n v="0"/>
    <n v="0"/>
    <n v="0"/>
    <n v="0"/>
    <n v="0"/>
    <n v="0"/>
    <n v="0"/>
    <n v="69960"/>
    <n v="34980"/>
    <n v="-34980"/>
    <x v="0"/>
    <x v="0"/>
    <n v="0"/>
    <m/>
    <n v="0"/>
    <m/>
    <m/>
    <m/>
    <m/>
    <m/>
    <m/>
    <m/>
    <m/>
    <m/>
    <m/>
    <m/>
    <m/>
    <n v="0"/>
    <x v="0"/>
    <x v="0"/>
    <x v="0"/>
    <x v="0"/>
    <n v="0"/>
    <n v="-189696"/>
    <n v="-189696"/>
    <n v="-184896"/>
    <n v="-69960"/>
    <n v="-114936"/>
    <n v="69960"/>
    <n v="69960"/>
    <n v="69960"/>
    <n v="69960"/>
    <n v="1"/>
  </r>
  <r>
    <x v="0"/>
    <x v="7"/>
    <s v="SIN ASIGNAR"/>
    <s v="Ciber Seguridad en SE Existentes SAGESA "/>
    <s v="300/GG-200"/>
    <s v="(en blanco)"/>
    <s v="(en blanco)"/>
    <n v="0"/>
    <n v="0"/>
    <n v="0"/>
    <n v="0"/>
    <n v="0"/>
    <n v="0"/>
    <n v="0"/>
    <n v="0"/>
    <n v="0"/>
    <n v="0"/>
    <n v="0"/>
    <n v="0"/>
    <n v="0"/>
    <n v="0"/>
    <n v="0"/>
    <n v="0"/>
    <n v="0"/>
    <n v="0"/>
    <n v="0"/>
    <n v="0"/>
    <n v="0"/>
    <n v="0"/>
    <n v="0"/>
    <n v="0"/>
    <n v="0"/>
    <n v="0"/>
    <n v="0"/>
    <n v="0"/>
    <n v="0"/>
    <n v="0"/>
    <n v="0"/>
    <n v="0"/>
    <n v="0"/>
    <n v="0"/>
    <n v="27984"/>
    <n v="1200"/>
    <n v="0"/>
    <n v="0"/>
    <n v="29184"/>
    <n v="0"/>
    <n v="0"/>
    <n v="0"/>
    <n v="0"/>
    <n v="0"/>
    <n v="0"/>
    <n v="0"/>
    <n v="0"/>
    <n v="0"/>
    <n v="0"/>
    <n v="0"/>
    <n v="0"/>
    <n v="0"/>
    <n v="0"/>
    <n v="27984"/>
    <n v="1200"/>
    <n v="0"/>
    <n v="0"/>
    <n v="29184"/>
    <n v="0"/>
    <n v="0"/>
    <n v="0"/>
    <n v="0"/>
    <n v="0"/>
    <n v="0"/>
    <n v="0"/>
    <n v="0"/>
    <n v="0"/>
    <n v="0"/>
    <n v="0"/>
    <n v="0"/>
    <n v="0"/>
    <n v="0"/>
    <x v="0"/>
    <x v="0"/>
    <n v="0"/>
    <m/>
    <n v="0"/>
    <m/>
    <m/>
    <m/>
    <m/>
    <m/>
    <m/>
    <m/>
    <m/>
    <m/>
    <m/>
    <m/>
    <m/>
    <n v="0"/>
    <x v="0"/>
    <x v="0"/>
    <x v="0"/>
    <x v="0"/>
    <n v="0"/>
    <n v="-29184"/>
    <n v="-29184"/>
    <n v="0"/>
    <n v="0"/>
    <n v="0"/>
    <n v="0"/>
    <n v="0"/>
    <n v="0"/>
    <n v="0"/>
    <e v="#DIV/0!"/>
  </r>
  <r>
    <x v="0"/>
    <x v="7"/>
    <s v="SIN ASIGNAR"/>
    <s v="Ciber Seguridad en SE Existentes STS "/>
    <s v="100/TS-009"/>
    <s v="(en blanco)"/>
    <s v="(en blanco)"/>
    <n v="0"/>
    <n v="0"/>
    <n v="0"/>
    <n v="0"/>
    <n v="0"/>
    <n v="0"/>
    <n v="0"/>
    <n v="0"/>
    <n v="0"/>
    <n v="0"/>
    <n v="0"/>
    <n v="0"/>
    <n v="0"/>
    <n v="0"/>
    <n v="0"/>
    <n v="0"/>
    <n v="0"/>
    <n v="0"/>
    <n v="0"/>
    <n v="0"/>
    <n v="0"/>
    <n v="0"/>
    <n v="0"/>
    <n v="0"/>
    <n v="0"/>
    <n v="0"/>
    <n v="0"/>
    <n v="0"/>
    <n v="0"/>
    <n v="104940"/>
    <n v="83952"/>
    <n v="20988"/>
    <n v="209880"/>
    <n v="218880"/>
    <n v="120936"/>
    <n v="4800"/>
    <n v="0"/>
    <n v="0"/>
    <n v="554496"/>
    <n v="0"/>
    <n v="0"/>
    <n v="0"/>
    <n v="0"/>
    <n v="0"/>
    <n v="0"/>
    <n v="0"/>
    <n v="0"/>
    <n v="0"/>
    <n v="104940"/>
    <n v="83952"/>
    <n v="20988"/>
    <n v="209880"/>
    <n v="218880"/>
    <n v="120936"/>
    <n v="4800"/>
    <n v="0"/>
    <n v="0"/>
    <n v="554496"/>
    <n v="0"/>
    <n v="0"/>
    <n v="0"/>
    <n v="0"/>
    <n v="0"/>
    <n v="0"/>
    <n v="0"/>
    <n v="0"/>
    <n v="0"/>
    <n v="0"/>
    <n v="0"/>
    <n v="209880"/>
    <n v="104940"/>
    <n v="-104940"/>
    <x v="0"/>
    <x v="0"/>
    <n v="0"/>
    <m/>
    <n v="0"/>
    <m/>
    <m/>
    <m/>
    <m/>
    <m/>
    <m/>
    <m/>
    <m/>
    <m/>
    <m/>
    <m/>
    <m/>
    <n v="0"/>
    <x v="0"/>
    <x v="0"/>
    <x v="0"/>
    <x v="0"/>
    <n v="0"/>
    <n v="-554496"/>
    <n v="-554496"/>
    <n v="-428760"/>
    <n v="-209880"/>
    <n v="-218880"/>
    <n v="209880"/>
    <n v="209880"/>
    <n v="209880"/>
    <n v="209880"/>
    <n v="1"/>
  </r>
  <r>
    <x v="0"/>
    <x v="7"/>
    <s v="SIN ASIGNAR"/>
    <s v="Ciber Seguridad en SE Existentes STS 2021 Terceros"/>
    <s v="100/TM-086"/>
    <s v="(en blanco)"/>
    <s v="(en blanco)"/>
    <n v="0"/>
    <n v="0"/>
    <n v="0"/>
    <n v="0"/>
    <n v="0"/>
    <n v="0"/>
    <n v="0"/>
    <n v="0"/>
    <n v="0"/>
    <n v="0"/>
    <n v="0"/>
    <n v="0"/>
    <n v="0"/>
    <n v="0"/>
    <n v="0"/>
    <n v="0"/>
    <n v="0"/>
    <n v="0"/>
    <n v="0"/>
    <n v="0"/>
    <n v="0"/>
    <n v="0"/>
    <n v="0"/>
    <n v="0"/>
    <n v="0"/>
    <n v="0"/>
    <n v="0"/>
    <n v="0"/>
    <n v="0"/>
    <n v="0"/>
    <n v="0"/>
    <n v="0"/>
    <n v="0"/>
    <n v="0"/>
    <n v="83952"/>
    <n v="4800"/>
    <n v="0"/>
    <n v="0"/>
    <n v="88752"/>
    <n v="0"/>
    <n v="0"/>
    <n v="0"/>
    <n v="0"/>
    <n v="0"/>
    <n v="0"/>
    <n v="0"/>
    <n v="0"/>
    <n v="0"/>
    <n v="0"/>
    <n v="0"/>
    <n v="0"/>
    <n v="0"/>
    <n v="0"/>
    <n v="83952"/>
    <n v="4800"/>
    <n v="0"/>
    <n v="0"/>
    <n v="88752"/>
    <n v="0"/>
    <n v="0"/>
    <n v="0"/>
    <n v="0"/>
    <n v="0"/>
    <n v="0"/>
    <n v="0"/>
    <n v="0"/>
    <n v="0"/>
    <n v="0"/>
    <n v="0"/>
    <n v="0"/>
    <n v="0"/>
    <n v="0"/>
    <x v="0"/>
    <x v="0"/>
    <n v="0"/>
    <m/>
    <n v="0"/>
    <m/>
    <m/>
    <m/>
    <m/>
    <m/>
    <m/>
    <m/>
    <m/>
    <m/>
    <m/>
    <m/>
    <m/>
    <n v="0"/>
    <x v="0"/>
    <x v="0"/>
    <x v="0"/>
    <x v="0"/>
    <n v="0"/>
    <n v="-88752"/>
    <n v="-88752"/>
    <n v="0"/>
    <n v="0"/>
    <n v="0"/>
    <n v="0"/>
    <n v="0"/>
    <n v="0"/>
    <n v="0"/>
    <e v="#DIV/0!"/>
  </r>
  <r>
    <x v="0"/>
    <x v="7"/>
    <s v="SIN ASIGNAR"/>
    <s v="Instalación de sistema de Video Vigilancia en SE San Andres"/>
    <s v="100/TT-400"/>
    <s v="(en blanco)"/>
    <s v="(en blanco)"/>
    <n v="0"/>
    <n v="0"/>
    <n v="0"/>
    <n v="0"/>
    <n v="0"/>
    <n v="0"/>
    <n v="0"/>
    <n v="0"/>
    <n v="0"/>
    <n v="0"/>
    <n v="0"/>
    <n v="0"/>
    <n v="0"/>
    <n v="0"/>
    <n v="0"/>
    <n v="0"/>
    <n v="0"/>
    <n v="0"/>
    <n v="0"/>
    <n v="0"/>
    <n v="0"/>
    <n v="0"/>
    <n v="0"/>
    <n v="0"/>
    <n v="0"/>
    <n v="0"/>
    <n v="0"/>
    <n v="0"/>
    <n v="13000"/>
    <n v="0"/>
    <n v="0"/>
    <n v="0"/>
    <n v="13000"/>
    <n v="0"/>
    <n v="0"/>
    <n v="0"/>
    <n v="0"/>
    <n v="0"/>
    <n v="13000"/>
    <n v="0"/>
    <n v="0"/>
    <n v="0"/>
    <n v="0"/>
    <n v="0"/>
    <n v="0"/>
    <n v="0"/>
    <n v="0"/>
    <n v="12393.682000000001"/>
    <n v="606.3179999999993"/>
    <n v="0"/>
    <n v="0"/>
    <n v="13000"/>
    <n v="0"/>
    <n v="0"/>
    <n v="0"/>
    <n v="0"/>
    <n v="0"/>
    <n v="13000"/>
    <n v="0"/>
    <n v="0"/>
    <n v="0"/>
    <n v="0"/>
    <n v="0"/>
    <n v="0"/>
    <n v="0"/>
    <n v="0"/>
    <n v="12393.682000000001"/>
    <n v="0"/>
    <n v="12393.682000000001"/>
    <n v="606.3179999999993"/>
    <n v="0"/>
    <n v="-606.3179999999993"/>
    <x v="0"/>
    <x v="0"/>
    <n v="12393.682000000001"/>
    <m/>
    <n v="12393.682000000001"/>
    <m/>
    <m/>
    <m/>
    <m/>
    <m/>
    <m/>
    <m/>
    <m/>
    <m/>
    <m/>
    <m/>
    <m/>
    <n v="0"/>
    <x v="0"/>
    <x v="0"/>
    <x v="0"/>
    <x v="0"/>
    <n v="12393.682000000001"/>
    <n v="-606.3179999999993"/>
    <n v="-606.3179999999993"/>
    <n v="-606.3179999999993"/>
    <n v="-606.3179999999993"/>
    <n v="0"/>
    <n v="13000"/>
    <n v="13000"/>
    <n v="606.3179999999993"/>
    <n v="606.3179999999993"/>
    <n v="1"/>
  </r>
  <r>
    <x v="0"/>
    <x v="7"/>
    <s v="SIN ASIGNAR"/>
    <s v="Instalación de sistema de Video Vigilancia en SE San Fabian"/>
    <s v="100/TM-084"/>
    <s v="(en blanco)"/>
    <s v="(en blanco)"/>
    <n v="0"/>
    <n v="0"/>
    <n v="0"/>
    <n v="0"/>
    <n v="0"/>
    <n v="0"/>
    <n v="0"/>
    <n v="0"/>
    <n v="0"/>
    <n v="0"/>
    <n v="0"/>
    <n v="0"/>
    <n v="0"/>
    <n v="0"/>
    <n v="0"/>
    <n v="0"/>
    <n v="0"/>
    <n v="0"/>
    <n v="0"/>
    <n v="0"/>
    <n v="0"/>
    <n v="0"/>
    <n v="0"/>
    <n v="0"/>
    <n v="0"/>
    <n v="0"/>
    <n v="0"/>
    <n v="0"/>
    <n v="0"/>
    <n v="0"/>
    <n v="20000"/>
    <n v="0"/>
    <n v="20000"/>
    <n v="0"/>
    <n v="0"/>
    <n v="0"/>
    <n v="0"/>
    <n v="0"/>
    <n v="20000"/>
    <n v="0"/>
    <n v="0"/>
    <n v="0"/>
    <n v="0"/>
    <n v="0"/>
    <n v="0"/>
    <n v="0"/>
    <n v="0"/>
    <n v="0"/>
    <n v="0"/>
    <n v="20000"/>
    <n v="0"/>
    <n v="20000"/>
    <n v="0"/>
    <n v="0"/>
    <n v="0"/>
    <n v="0"/>
    <n v="0"/>
    <n v="20000"/>
    <n v="0"/>
    <n v="0"/>
    <n v="0"/>
    <n v="0"/>
    <n v="0"/>
    <n v="0"/>
    <n v="0"/>
    <n v="0"/>
    <n v="0"/>
    <n v="0"/>
    <n v="0"/>
    <n v="20000"/>
    <n v="20000"/>
    <n v="0"/>
    <x v="0"/>
    <x v="0"/>
    <n v="0"/>
    <m/>
    <n v="0"/>
    <m/>
    <m/>
    <m/>
    <m/>
    <m/>
    <m/>
    <m/>
    <m/>
    <m/>
    <m/>
    <m/>
    <m/>
    <n v="0"/>
    <x v="0"/>
    <x v="0"/>
    <x v="0"/>
    <x v="0"/>
    <n v="0"/>
    <n v="-20000"/>
    <n v="-20000"/>
    <n v="-20000"/>
    <n v="-20000"/>
    <n v="0"/>
    <n v="20000"/>
    <n v="20000"/>
    <n v="20000"/>
    <n v="20000"/>
    <n v="1"/>
  </r>
  <r>
    <x v="0"/>
    <x v="7"/>
    <s v="SIN ASIGNAR"/>
    <s v="Instalación de sistema de Video Vigilancia en SSEE FRONTEL"/>
    <s v="100/TS-011"/>
    <s v="(en blanco)"/>
    <s v="(en blanco)"/>
    <n v="0"/>
    <n v="0"/>
    <n v="0"/>
    <n v="0"/>
    <n v="0"/>
    <n v="0"/>
    <n v="0"/>
    <n v="0"/>
    <n v="0"/>
    <n v="0"/>
    <n v="0"/>
    <n v="0"/>
    <n v="0"/>
    <n v="0"/>
    <n v="0"/>
    <n v="0"/>
    <n v="0"/>
    <n v="0"/>
    <n v="0"/>
    <n v="0"/>
    <n v="0"/>
    <n v="0"/>
    <n v="0"/>
    <n v="0"/>
    <n v="0"/>
    <n v="0"/>
    <n v="0"/>
    <n v="0"/>
    <n v="0"/>
    <n v="0"/>
    <n v="0"/>
    <n v="0"/>
    <n v="0"/>
    <n v="35999.902624999995"/>
    <n v="0"/>
    <n v="0"/>
    <n v="0"/>
    <n v="0"/>
    <n v="35999.902624999995"/>
    <n v="0"/>
    <n v="0"/>
    <n v="0"/>
    <n v="0"/>
    <n v="0"/>
    <n v="0"/>
    <n v="0"/>
    <n v="0"/>
    <n v="0"/>
    <n v="0"/>
    <n v="0"/>
    <n v="0"/>
    <n v="0"/>
    <n v="35999.902624999995"/>
    <n v="0"/>
    <n v="0"/>
    <n v="0"/>
    <n v="0"/>
    <n v="35999.902624999995"/>
    <n v="0"/>
    <n v="0"/>
    <n v="0"/>
    <n v="0"/>
    <n v="0"/>
    <n v="0"/>
    <n v="0"/>
    <n v="0"/>
    <n v="0"/>
    <n v="0"/>
    <n v="0"/>
    <n v="0"/>
    <n v="0"/>
    <n v="0"/>
    <x v="0"/>
    <x v="0"/>
    <n v="0"/>
    <m/>
    <n v="0"/>
    <m/>
    <m/>
    <m/>
    <m/>
    <m/>
    <m/>
    <m/>
    <m/>
    <m/>
    <m/>
    <m/>
    <m/>
    <n v="0"/>
    <x v="0"/>
    <x v="0"/>
    <x v="0"/>
    <x v="0"/>
    <n v="0"/>
    <n v="-35999.902624999995"/>
    <n v="-35999.902624999995"/>
    <n v="-35999.902624999995"/>
    <n v="0"/>
    <n v="-35999.902624999995"/>
    <n v="0"/>
    <n v="0"/>
    <n v="0"/>
    <n v="0"/>
    <e v="#DIV/0!"/>
  </r>
  <r>
    <x v="0"/>
    <x v="7"/>
    <s v="SIN ASIGNAR"/>
    <s v="Integración de centrales al Sistema SCADA de Transmisión y Generación"/>
    <s v="E161/0018/510"/>
    <s v="(en blanco)"/>
    <s v="(en blanco)"/>
    <n v="0"/>
    <n v="0"/>
    <n v="0"/>
    <n v="0"/>
    <n v="0"/>
    <n v="0"/>
    <n v="0"/>
    <n v="0"/>
    <n v="0"/>
    <n v="0"/>
    <n v="0"/>
    <n v="0"/>
    <n v="0"/>
    <n v="0"/>
    <n v="0"/>
    <n v="0"/>
    <n v="0"/>
    <n v="0"/>
    <n v="0"/>
    <n v="0"/>
    <n v="0"/>
    <n v="0"/>
    <n v="0"/>
    <n v="0"/>
    <n v="0"/>
    <n v="0"/>
    <n v="0"/>
    <n v="0"/>
    <n v="0"/>
    <n v="0"/>
    <n v="0"/>
    <n v="0"/>
    <n v="0"/>
    <n v="169250"/>
    <n v="67700"/>
    <n v="0"/>
    <n v="0"/>
    <n v="0"/>
    <n v="236950"/>
    <n v="0"/>
    <n v="0"/>
    <n v="0"/>
    <n v="0"/>
    <n v="0"/>
    <n v="0"/>
    <n v="0"/>
    <n v="0"/>
    <n v="0"/>
    <n v="0"/>
    <n v="0"/>
    <n v="0"/>
    <n v="0"/>
    <n v="169250"/>
    <n v="67700"/>
    <n v="0"/>
    <n v="0"/>
    <n v="0"/>
    <n v="236950"/>
    <n v="0"/>
    <n v="0"/>
    <n v="0"/>
    <n v="0"/>
    <n v="0"/>
    <n v="0"/>
    <n v="0"/>
    <n v="0"/>
    <n v="0"/>
    <n v="0"/>
    <n v="0"/>
    <n v="0"/>
    <n v="0"/>
    <n v="0"/>
    <x v="0"/>
    <x v="0"/>
    <n v="0"/>
    <m/>
    <n v="0"/>
    <m/>
    <m/>
    <m/>
    <m/>
    <m/>
    <m/>
    <m/>
    <m/>
    <m/>
    <m/>
    <m/>
    <m/>
    <n v="0"/>
    <x v="0"/>
    <x v="0"/>
    <x v="0"/>
    <x v="0"/>
    <n v="0"/>
    <n v="-236950"/>
    <n v="-236950"/>
    <n v="-169250"/>
    <n v="0"/>
    <n v="-169250"/>
    <n v="0"/>
    <n v="0"/>
    <n v="0"/>
    <n v="0"/>
    <e v="#DIV/0!"/>
  </r>
  <r>
    <x v="0"/>
    <x v="7"/>
    <s v="SIN ASIGNAR"/>
    <s v="Normalización sistema de Video Vigilancia en SE ExistentesFRONTEL"/>
    <s v="100/TM-090"/>
    <s v="(en blanco)"/>
    <s v="(en blanco)"/>
    <n v="0"/>
    <n v="0"/>
    <n v="0"/>
    <n v="0"/>
    <n v="0"/>
    <n v="0"/>
    <n v="0"/>
    <n v="0"/>
    <n v="0"/>
    <n v="0"/>
    <n v="0"/>
    <n v="0"/>
    <n v="0"/>
    <n v="0"/>
    <n v="0"/>
    <n v="0"/>
    <n v="0"/>
    <n v="0"/>
    <n v="0"/>
    <n v="0"/>
    <n v="0"/>
    <n v="0"/>
    <n v="0"/>
    <n v="0"/>
    <n v="0"/>
    <n v="0"/>
    <n v="0"/>
    <n v="0"/>
    <n v="0"/>
    <n v="0"/>
    <n v="0"/>
    <n v="0"/>
    <n v="0"/>
    <n v="40000"/>
    <n v="0"/>
    <n v="0"/>
    <n v="0"/>
    <n v="0"/>
    <n v="40000"/>
    <n v="0"/>
    <n v="0"/>
    <n v="0"/>
    <n v="0"/>
    <n v="0"/>
    <n v="0"/>
    <n v="0"/>
    <n v="0"/>
    <n v="0"/>
    <n v="0"/>
    <n v="0"/>
    <n v="0"/>
    <n v="0"/>
    <n v="40000"/>
    <n v="0"/>
    <n v="0"/>
    <n v="0"/>
    <n v="0"/>
    <n v="40000"/>
    <n v="0"/>
    <n v="0"/>
    <n v="0"/>
    <n v="0"/>
    <n v="0"/>
    <n v="0"/>
    <n v="0"/>
    <n v="0"/>
    <n v="0"/>
    <n v="0"/>
    <n v="0"/>
    <n v="0"/>
    <n v="0"/>
    <n v="0"/>
    <x v="0"/>
    <x v="0"/>
    <n v="0"/>
    <m/>
    <n v="0"/>
    <m/>
    <m/>
    <m/>
    <m/>
    <m/>
    <m/>
    <m/>
    <m/>
    <m/>
    <m/>
    <m/>
    <m/>
    <n v="0"/>
    <x v="0"/>
    <x v="0"/>
    <x v="0"/>
    <x v="0"/>
    <n v="0"/>
    <n v="-40000"/>
    <n v="-40000"/>
    <n v="-40000"/>
    <n v="0"/>
    <n v="-40000"/>
    <n v="0"/>
    <n v="0"/>
    <n v="0"/>
    <n v="0"/>
    <e v="#DIV/0!"/>
  </r>
  <r>
    <x v="0"/>
    <x v="7"/>
    <s v="SIN ASIGNAR"/>
    <s v="Normalización sistema de Video Vigilancia en SE ExistentesSTS"/>
    <s v="100/TS-300 "/>
    <s v="(en blanco)"/>
    <s v="(en blanco)"/>
    <n v="0"/>
    <n v="0"/>
    <n v="0"/>
    <n v="0"/>
    <n v="0"/>
    <n v="0"/>
    <n v="0"/>
    <n v="0"/>
    <n v="0"/>
    <n v="0"/>
    <n v="0"/>
    <n v="0"/>
    <n v="0"/>
    <n v="0"/>
    <n v="0"/>
    <n v="0"/>
    <n v="0"/>
    <n v="0"/>
    <n v="0"/>
    <n v="0"/>
    <n v="0"/>
    <n v="0"/>
    <n v="0"/>
    <n v="0"/>
    <n v="0"/>
    <n v="0"/>
    <n v="0"/>
    <n v="0"/>
    <n v="0"/>
    <n v="0"/>
    <n v="0"/>
    <n v="0"/>
    <n v="0"/>
    <n v="95000"/>
    <n v="0"/>
    <n v="0"/>
    <n v="0"/>
    <n v="0"/>
    <n v="95000"/>
    <n v="0"/>
    <n v="0"/>
    <n v="0"/>
    <n v="0"/>
    <n v="0"/>
    <n v="0"/>
    <n v="0"/>
    <n v="0"/>
    <n v="0"/>
    <n v="15000"/>
    <n v="0"/>
    <n v="0"/>
    <n v="15000"/>
    <n v="80462"/>
    <n v="0"/>
    <n v="0"/>
    <n v="0"/>
    <n v="0"/>
    <n v="95462"/>
    <n v="0"/>
    <n v="0"/>
    <n v="0"/>
    <n v="0"/>
    <n v="0"/>
    <n v="0"/>
    <n v="0"/>
    <n v="0"/>
    <n v="0"/>
    <n v="14914.362999999999"/>
    <n v="14914.362999999999"/>
    <n v="85.637000000000626"/>
    <n v="0"/>
    <n v="-85.637000000000626"/>
    <x v="0"/>
    <x v="0"/>
    <n v="14914.362999999999"/>
    <m/>
    <n v="14914.362999999999"/>
    <m/>
    <m/>
    <m/>
    <m/>
    <m/>
    <m/>
    <m/>
    <m/>
    <m/>
    <m/>
    <m/>
    <m/>
    <n v="0"/>
    <x v="0"/>
    <x v="0"/>
    <x v="0"/>
    <x v="0"/>
    <n v="14914.362999999999"/>
    <n v="-80547.637000000002"/>
    <n v="-80547.637000000002"/>
    <n v="-80547.637000000002"/>
    <n v="-85.637000000000626"/>
    <n v="-80462"/>
    <n v="14538"/>
    <n v="15000"/>
    <n v="-376.36299999999937"/>
    <n v="85.637000000000626"/>
    <n v="-0.22753830743192283"/>
  </r>
  <r>
    <x v="0"/>
    <x v="7"/>
    <s v="SIN ASIGNAR"/>
    <s v="Normalización Sistema Telefonico del CCT"/>
    <s v="100/TM-082"/>
    <s v="(en blanco)"/>
    <s v="(en blanco)"/>
    <n v="0"/>
    <n v="0"/>
    <n v="0"/>
    <n v="0"/>
    <n v="0"/>
    <n v="0"/>
    <n v="0"/>
    <n v="0"/>
    <n v="0"/>
    <n v="0"/>
    <n v="0"/>
    <n v="0"/>
    <n v="0"/>
    <n v="0"/>
    <n v="0"/>
    <n v="0"/>
    <n v="0"/>
    <n v="0"/>
    <n v="0"/>
    <n v="0"/>
    <n v="0"/>
    <n v="0"/>
    <n v="0"/>
    <n v="0"/>
    <n v="0"/>
    <n v="0"/>
    <n v="0"/>
    <n v="0"/>
    <n v="8400"/>
    <n v="0"/>
    <n v="3600"/>
    <n v="0"/>
    <n v="12000"/>
    <n v="0"/>
    <n v="0"/>
    <n v="0"/>
    <n v="0"/>
    <n v="0"/>
    <n v="12000"/>
    <n v="0"/>
    <n v="0"/>
    <n v="0"/>
    <n v="0"/>
    <n v="0"/>
    <n v="0"/>
    <n v="0"/>
    <n v="0"/>
    <n v="0"/>
    <n v="8400"/>
    <n v="3600"/>
    <n v="0"/>
    <n v="12000"/>
    <n v="0"/>
    <n v="0"/>
    <n v="0"/>
    <n v="0"/>
    <n v="0"/>
    <n v="12000"/>
    <n v="0"/>
    <n v="0"/>
    <n v="0"/>
    <n v="0"/>
    <n v="0"/>
    <n v="0"/>
    <n v="0"/>
    <n v="0"/>
    <n v="0"/>
    <n v="0"/>
    <n v="0"/>
    <n v="12000"/>
    <n v="3600"/>
    <n v="-8400"/>
    <x v="0"/>
    <x v="0"/>
    <n v="0"/>
    <m/>
    <n v="0"/>
    <m/>
    <m/>
    <m/>
    <m/>
    <m/>
    <m/>
    <m/>
    <m/>
    <m/>
    <m/>
    <m/>
    <m/>
    <n v="0"/>
    <x v="0"/>
    <x v="0"/>
    <x v="0"/>
    <x v="0"/>
    <n v="0"/>
    <n v="-12000"/>
    <n v="-12000"/>
    <n v="-12000"/>
    <n v="-12000"/>
    <n v="0"/>
    <n v="12000"/>
    <n v="12000"/>
    <n v="12000"/>
    <n v="12000"/>
    <n v="1"/>
  </r>
  <r>
    <x v="1"/>
    <x v="8"/>
    <s v="SIN ASIGNAR"/>
    <s v="Cambio Aisladores LAT Kap-O'higgins"/>
    <s v="100/TT-305-01"/>
    <d v="2018-03-01T00:00:00"/>
    <s v="(en blanco)"/>
    <n v="74631.824999999997"/>
    <n v="2121"/>
    <n v="0"/>
    <n v="0"/>
    <n v="0"/>
    <n v="0"/>
    <n v="0"/>
    <n v="0"/>
    <n v="0"/>
    <n v="0"/>
    <n v="0"/>
    <n v="0"/>
    <n v="0"/>
    <n v="2121"/>
    <n v="0"/>
    <n v="0"/>
    <n v="0"/>
    <n v="0"/>
    <n v="0"/>
    <n v="76752.824999999997"/>
    <n v="181.56"/>
    <n v="0"/>
    <n v="551.31500000000005"/>
    <n v="0"/>
    <n v="0"/>
    <n v="0"/>
    <n v="0"/>
    <n v="0"/>
    <n v="0"/>
    <n v="0"/>
    <n v="0"/>
    <n v="0"/>
    <n v="732.875"/>
    <n v="0"/>
    <n v="0"/>
    <n v="0"/>
    <n v="0"/>
    <n v="0"/>
    <n v="75364.7"/>
    <n v="181.56"/>
    <n v="0"/>
    <n v="551.31500000000005"/>
    <n v="0"/>
    <n v="0"/>
    <n v="0"/>
    <n v="0"/>
    <n v="0"/>
    <n v="0"/>
    <n v="0"/>
    <n v="0"/>
    <n v="0"/>
    <n v="732.875"/>
    <n v="0"/>
    <n v="0"/>
    <n v="0"/>
    <n v="0"/>
    <n v="0"/>
    <n v="75364.7"/>
    <n v="181.56"/>
    <n v="0"/>
    <n v="551.31500000000005"/>
    <n v="0"/>
    <n v="0"/>
    <n v="0"/>
    <n v="0"/>
    <n v="0"/>
    <n v="0"/>
    <n v="0"/>
    <n v="732.875"/>
    <n v="0"/>
    <n v="0"/>
    <n v="0"/>
    <x v="0"/>
    <x v="0"/>
    <n v="732.875"/>
    <m/>
    <n v="732.875"/>
    <m/>
    <m/>
    <m/>
    <m/>
    <m/>
    <m/>
    <m/>
    <m/>
    <m/>
    <m/>
    <m/>
    <m/>
    <n v="0"/>
    <x v="0"/>
    <x v="0"/>
    <x v="0"/>
    <x v="0"/>
    <n v="75364.7"/>
    <n v="0"/>
    <n v="0"/>
    <n v="0"/>
    <n v="0"/>
    <n v="0"/>
    <n v="732.875"/>
    <n v="732.875"/>
    <n v="0"/>
    <n v="0"/>
    <e v="#DIV/0!"/>
  </r>
  <r>
    <x v="1"/>
    <x v="8"/>
    <s v="SIN ASIGNAR"/>
    <s v="Compra de Activos"/>
    <s v="100/TT-310"/>
    <s v="(en blanco)"/>
    <s v="(en blanco)"/>
    <n v="0"/>
    <n v="0"/>
    <n v="0"/>
    <n v="0"/>
    <n v="0"/>
    <n v="0"/>
    <n v="0"/>
    <n v="0"/>
    <n v="0"/>
    <n v="0"/>
    <n v="0"/>
    <n v="0"/>
    <n v="0"/>
    <n v="0"/>
    <n v="0"/>
    <n v="0"/>
    <n v="0"/>
    <n v="0"/>
    <n v="0"/>
    <n v="0"/>
    <n v="0"/>
    <n v="0"/>
    <n v="0"/>
    <n v="0"/>
    <n v="0"/>
    <n v="675000"/>
    <n v="0"/>
    <n v="0"/>
    <n v="0"/>
    <n v="0"/>
    <n v="0"/>
    <n v="0"/>
    <n v="675000"/>
    <n v="0"/>
    <n v="0"/>
    <n v="0"/>
    <n v="0"/>
    <n v="0"/>
    <n v="675000"/>
    <n v="0"/>
    <n v="0"/>
    <n v="0"/>
    <n v="0"/>
    <n v="0"/>
    <n v="675000"/>
    <n v="0"/>
    <n v="0"/>
    <n v="0"/>
    <n v="55000"/>
    <n v="0"/>
    <n v="0"/>
    <n v="730000"/>
    <n v="0"/>
    <n v="0"/>
    <n v="0"/>
    <n v="0"/>
    <n v="0"/>
    <n v="730000"/>
    <n v="0"/>
    <n v="0"/>
    <n v="0"/>
    <n v="0"/>
    <n v="0"/>
    <n v="675000"/>
    <n v="0"/>
    <n v="0"/>
    <n v="0"/>
    <n v="-15070"/>
    <n v="659930"/>
    <n v="70070"/>
    <n v="0"/>
    <n v="-70070"/>
    <x v="0"/>
    <x v="0"/>
    <n v="659930"/>
    <m/>
    <n v="659930"/>
    <m/>
    <m/>
    <m/>
    <m/>
    <m/>
    <m/>
    <m/>
    <m/>
    <m/>
    <m/>
    <m/>
    <m/>
    <n v="0"/>
    <x v="0"/>
    <x v="0"/>
    <x v="0"/>
    <x v="0"/>
    <n v="659930"/>
    <n v="-70070"/>
    <n v="-70070"/>
    <n v="-70070"/>
    <n v="-70070"/>
    <n v="0"/>
    <n v="730000"/>
    <n v="730000"/>
    <n v="70070"/>
    <n v="70070"/>
    <n v="1"/>
  </r>
  <r>
    <x v="1"/>
    <x v="8"/>
    <s v="SIN ASIGNAR"/>
    <s v="Compra de Equipamiento Gerencia Zonal Norte"/>
    <s v="100/TT-300"/>
    <d v="2019-12-01T00:00:00"/>
    <s v="(en blanco)"/>
    <n v="0"/>
    <n v="0"/>
    <n v="8288.1011906235326"/>
    <n v="11188.936607341766"/>
    <n v="11188.936607341766"/>
    <n v="11188.936607341766"/>
    <n v="4181.3470506695712"/>
    <n v="1411.9372385455085"/>
    <n v="384.80469813609261"/>
    <n v="0"/>
    <n v="0"/>
    <n v="0"/>
    <n v="0"/>
    <n v="47833"/>
    <n v="0"/>
    <n v="0"/>
    <n v="0"/>
    <n v="0"/>
    <n v="0"/>
    <n v="47833"/>
    <n v="0"/>
    <n v="0"/>
    <n v="47175"/>
    <n v="0"/>
    <n v="0"/>
    <n v="0"/>
    <n v="0"/>
    <n v="0"/>
    <n v="0"/>
    <n v="0"/>
    <n v="0"/>
    <n v="0"/>
    <n v="47175"/>
    <n v="0"/>
    <n v="0"/>
    <n v="0"/>
    <n v="0"/>
    <n v="0"/>
    <n v="47175"/>
    <n v="0"/>
    <n v="0"/>
    <n v="47175"/>
    <n v="0"/>
    <n v="0"/>
    <n v="0"/>
    <n v="0"/>
    <n v="0"/>
    <n v="0"/>
    <n v="0"/>
    <n v="0"/>
    <n v="0"/>
    <n v="47175"/>
    <n v="0"/>
    <n v="0"/>
    <n v="0"/>
    <n v="0"/>
    <n v="0"/>
    <n v="47175"/>
    <n v="0"/>
    <n v="0"/>
    <n v="47175"/>
    <n v="0"/>
    <n v="0"/>
    <n v="0"/>
    <n v="0"/>
    <n v="0"/>
    <n v="0"/>
    <n v="0"/>
    <n v="47175"/>
    <n v="0"/>
    <n v="0"/>
    <n v="0"/>
    <x v="0"/>
    <x v="0"/>
    <n v="47175"/>
    <m/>
    <n v="47175"/>
    <m/>
    <m/>
    <m/>
    <m/>
    <m/>
    <m/>
    <m/>
    <m/>
    <m/>
    <m/>
    <m/>
    <m/>
    <n v="0"/>
    <x v="0"/>
    <x v="0"/>
    <x v="0"/>
    <x v="0"/>
    <n v="47175"/>
    <n v="0"/>
    <n v="0"/>
    <n v="0"/>
    <n v="0"/>
    <n v="0"/>
    <n v="47175"/>
    <n v="47175"/>
    <n v="0"/>
    <n v="0"/>
    <e v="#DIV/0!"/>
  </r>
  <r>
    <x v="1"/>
    <x v="8"/>
    <s v="SIN ASIGNAR"/>
    <s v="Implementación de Brigada de lavado Norte"/>
    <s v="100/TT-307-01"/>
    <s v="(en blanco)"/>
    <s v="(en blanco)"/>
    <n v="756348.495"/>
    <n v="20000"/>
    <n v="29445.999999999996"/>
    <n v="0"/>
    <n v="0"/>
    <n v="0"/>
    <n v="0"/>
    <n v="0"/>
    <n v="0"/>
    <n v="0"/>
    <n v="0"/>
    <n v="0"/>
    <n v="0"/>
    <n v="49446"/>
    <n v="0"/>
    <n v="0"/>
    <n v="0"/>
    <n v="0"/>
    <n v="0"/>
    <n v="805794.495"/>
    <n v="34643.409"/>
    <n v="2271.7910000000002"/>
    <n v="4869.01"/>
    <n v="29590.04"/>
    <n v="2099.2669999999998"/>
    <n v="-133.5"/>
    <n v="133.5"/>
    <n v="0"/>
    <n v="0"/>
    <n v="0"/>
    <n v="0"/>
    <n v="0"/>
    <n v="73473.516999999993"/>
    <n v="0"/>
    <n v="0"/>
    <n v="0"/>
    <n v="0"/>
    <n v="0"/>
    <n v="829822.01199999999"/>
    <n v="34643.409"/>
    <n v="2271.7910000000002"/>
    <n v="4869.01"/>
    <n v="29590.04"/>
    <n v="2099.2669999999998"/>
    <n v="-133.5"/>
    <n v="89"/>
    <n v="1476.039"/>
    <n v="0"/>
    <n v="0"/>
    <n v="0"/>
    <n v="0"/>
    <n v="74905.055999999997"/>
    <n v="0"/>
    <n v="0"/>
    <n v="0"/>
    <n v="0"/>
    <n v="0"/>
    <n v="831253.55099999998"/>
    <n v="34643.409"/>
    <n v="2271.7910000000002"/>
    <n v="4869.01"/>
    <n v="29590.04"/>
    <n v="2099.2669999999998"/>
    <n v="-133.5"/>
    <n v="89"/>
    <n v="1476.039"/>
    <n v="0"/>
    <n v="0"/>
    <n v="74905.055999999997"/>
    <n v="0"/>
    <n v="0"/>
    <n v="0"/>
    <x v="0"/>
    <x v="0"/>
    <n v="74905.055999999997"/>
    <m/>
    <n v="74905.055999999997"/>
    <m/>
    <m/>
    <m/>
    <m/>
    <m/>
    <m/>
    <m/>
    <m/>
    <m/>
    <m/>
    <m/>
    <m/>
    <n v="0"/>
    <x v="0"/>
    <x v="0"/>
    <x v="0"/>
    <x v="0"/>
    <n v="831253.55099999998"/>
    <n v="0"/>
    <n v="0"/>
    <n v="0"/>
    <n v="0"/>
    <n v="0"/>
    <n v="74905.055999999997"/>
    <n v="74905.055999999997"/>
    <n v="0"/>
    <n v="0"/>
    <e v="#DIV/0!"/>
  </r>
  <r>
    <x v="1"/>
    <x v="8"/>
    <s v="SIN ASIGNAR"/>
    <s v="Obras Complementarias GOTx Norte"/>
    <s v="100/TT-306-01"/>
    <d v="2017-07-01T00:00:00"/>
    <s v="(en blanco)"/>
    <n v="186248.97700000001"/>
    <n v="0"/>
    <n v="0"/>
    <n v="2017.5099999999948"/>
    <n v="0"/>
    <n v="0"/>
    <n v="0"/>
    <n v="0"/>
    <n v="0"/>
    <n v="0"/>
    <n v="0"/>
    <n v="0"/>
    <n v="0"/>
    <n v="2017.5099999999948"/>
    <n v="0"/>
    <n v="0"/>
    <n v="0"/>
    <n v="0"/>
    <n v="0"/>
    <n v="188266.48700000002"/>
    <n v="0"/>
    <n v="0"/>
    <n v="2634.1959999999999"/>
    <n v="-0.18"/>
    <n v="0"/>
    <n v="0"/>
    <n v="0"/>
    <n v="0"/>
    <n v="0"/>
    <n v="0"/>
    <n v="0"/>
    <n v="0"/>
    <n v="2634.0160000000001"/>
    <n v="0"/>
    <n v="0"/>
    <n v="0"/>
    <n v="0"/>
    <n v="0"/>
    <n v="188882.99300000002"/>
    <n v="0"/>
    <n v="0"/>
    <n v="2634.1959999999999"/>
    <n v="-0.18"/>
    <n v="0"/>
    <n v="0"/>
    <n v="0"/>
    <n v="0"/>
    <n v="0"/>
    <n v="0"/>
    <n v="0"/>
    <n v="0"/>
    <n v="2634.0160000000001"/>
    <n v="0"/>
    <n v="0"/>
    <n v="0"/>
    <n v="0"/>
    <n v="0"/>
    <n v="188882.99300000002"/>
    <n v="0"/>
    <n v="0"/>
    <n v="2634.1959999999999"/>
    <n v="-0.18"/>
    <n v="0"/>
    <n v="0"/>
    <n v="0"/>
    <n v="0"/>
    <n v="0"/>
    <n v="0"/>
    <n v="2634.0160000000001"/>
    <n v="0"/>
    <n v="0"/>
    <n v="0"/>
    <x v="0"/>
    <x v="0"/>
    <n v="2634.0160000000001"/>
    <m/>
    <n v="2634.0160000000001"/>
    <m/>
    <m/>
    <m/>
    <m/>
    <m/>
    <m/>
    <m/>
    <m/>
    <m/>
    <m/>
    <m/>
    <m/>
    <n v="0"/>
    <x v="0"/>
    <x v="0"/>
    <x v="0"/>
    <x v="0"/>
    <n v="188882.99300000002"/>
    <n v="0"/>
    <n v="0"/>
    <n v="0"/>
    <n v="0"/>
    <n v="0"/>
    <n v="2634.0160000000001"/>
    <n v="2634.0160000000001"/>
    <n v="0"/>
    <n v="0"/>
    <e v="#DIV/0!"/>
  </r>
  <r>
    <x v="1"/>
    <x v="8"/>
    <s v="SIN ASIGNAR"/>
    <s v="Repuestos GIS Tx -Kapatur "/>
    <s v="100/TT-503-01"/>
    <d v="2017-12-01T00:00:00"/>
    <s v="(en blanco)"/>
    <n v="236219.63800000001"/>
    <n v="0"/>
    <n v="0"/>
    <n v="0"/>
    <n v="0"/>
    <n v="21005"/>
    <n v="0"/>
    <n v="0"/>
    <n v="0"/>
    <n v="0"/>
    <n v="0"/>
    <n v="0"/>
    <n v="0"/>
    <n v="21005"/>
    <n v="0"/>
    <n v="0"/>
    <n v="0"/>
    <n v="0"/>
    <n v="0"/>
    <n v="257224.63800000001"/>
    <n v="871.2"/>
    <n v="0"/>
    <n v="14640.299000000001"/>
    <n v="0"/>
    <n v="0"/>
    <n v="0"/>
    <n v="0"/>
    <n v="0"/>
    <n v="0"/>
    <n v="0"/>
    <n v="0"/>
    <n v="3000"/>
    <n v="18511.499000000003"/>
    <n v="0"/>
    <n v="0"/>
    <n v="0"/>
    <n v="0"/>
    <n v="0"/>
    <n v="254731.13700000002"/>
    <n v="871.2"/>
    <n v="0"/>
    <n v="14640.299000000001"/>
    <n v="0"/>
    <n v="0"/>
    <n v="0"/>
    <n v="0"/>
    <n v="0"/>
    <n v="0"/>
    <n v="0"/>
    <n v="0"/>
    <n v="0"/>
    <n v="15511.499000000002"/>
    <n v="0"/>
    <n v="0"/>
    <n v="0"/>
    <n v="0"/>
    <n v="0"/>
    <n v="251731.13700000002"/>
    <n v="871.2"/>
    <n v="0"/>
    <n v="14640.299000000001"/>
    <n v="0"/>
    <n v="0"/>
    <n v="0"/>
    <n v="0"/>
    <n v="0"/>
    <n v="0"/>
    <n v="0"/>
    <n v="15511.499000000002"/>
    <n v="0"/>
    <n v="0"/>
    <n v="0"/>
    <x v="0"/>
    <x v="0"/>
    <n v="15511.499000000002"/>
    <m/>
    <n v="15511.499000000002"/>
    <m/>
    <m/>
    <m/>
    <m/>
    <m/>
    <m/>
    <m/>
    <m/>
    <m/>
    <m/>
    <m/>
    <m/>
    <n v="0"/>
    <x v="0"/>
    <x v="0"/>
    <x v="0"/>
    <x v="0"/>
    <n v="251731.13700000002"/>
    <n v="0"/>
    <n v="0"/>
    <n v="0"/>
    <n v="0"/>
    <n v="0"/>
    <n v="15511.499000000002"/>
    <n v="15511.499000000002"/>
    <n v="0"/>
    <n v="0"/>
    <e v="#DIV/0!"/>
  </r>
  <r>
    <x v="1"/>
    <x v="7"/>
    <s v="SIN ASIGNAR"/>
    <s v="Equipamiento menores STN - sala CONTINGENCIA STN"/>
    <s v="100/TT-311"/>
    <s v="(en blanco)"/>
    <s v="(en blanco)"/>
    <n v="0"/>
    <n v="0"/>
    <n v="0"/>
    <n v="0"/>
    <n v="0"/>
    <n v="0"/>
    <n v="0"/>
    <n v="0"/>
    <n v="0"/>
    <n v="0"/>
    <n v="0"/>
    <n v="0"/>
    <n v="0"/>
    <n v="0"/>
    <n v="0"/>
    <n v="0"/>
    <n v="0"/>
    <n v="0"/>
    <n v="0"/>
    <n v="0"/>
    <n v="0"/>
    <n v="0"/>
    <n v="0"/>
    <n v="0"/>
    <n v="0"/>
    <n v="0"/>
    <n v="0"/>
    <n v="0"/>
    <n v="0"/>
    <n v="0"/>
    <n v="0"/>
    <n v="0"/>
    <n v="0"/>
    <n v="11000"/>
    <n v="0"/>
    <n v="0"/>
    <n v="0"/>
    <n v="0"/>
    <n v="11000"/>
    <n v="0"/>
    <n v="0"/>
    <n v="0"/>
    <n v="0"/>
    <n v="0"/>
    <n v="0"/>
    <n v="0"/>
    <n v="0"/>
    <n v="0"/>
    <n v="0"/>
    <n v="0"/>
    <n v="0"/>
    <n v="0"/>
    <n v="11000"/>
    <n v="0"/>
    <n v="0"/>
    <n v="0"/>
    <n v="0"/>
    <n v="11000"/>
    <n v="0"/>
    <n v="0"/>
    <n v="0"/>
    <n v="0"/>
    <n v="0"/>
    <n v="0"/>
    <n v="0"/>
    <n v="0"/>
    <n v="0"/>
    <n v="0"/>
    <n v="0"/>
    <n v="0"/>
    <n v="0"/>
    <n v="0"/>
    <x v="0"/>
    <x v="0"/>
    <n v="0"/>
    <m/>
    <n v="0"/>
    <m/>
    <m/>
    <m/>
    <m/>
    <m/>
    <m/>
    <m/>
    <m/>
    <m/>
    <m/>
    <m/>
    <m/>
    <n v="0"/>
    <x v="0"/>
    <x v="0"/>
    <x v="0"/>
    <x v="0"/>
    <n v="0"/>
    <n v="-11000"/>
    <n v="-11000"/>
    <n v="-11000"/>
    <n v="0"/>
    <n v="-11000"/>
    <n v="0"/>
    <n v="0"/>
    <n v="0"/>
    <n v="0"/>
    <e v="#DIV/0!"/>
  </r>
  <r>
    <x v="1"/>
    <x v="7"/>
    <s v="SIN ASIGNAR"/>
    <s v="Equipo Omicron Medidor de razón de transformación - Tangente Delta - TC Analycer"/>
    <s v="100/TT-309"/>
    <s v="(en blanco)"/>
    <s v="(en blanco)"/>
    <n v="0"/>
    <n v="0"/>
    <n v="0"/>
    <n v="0"/>
    <n v="0"/>
    <n v="0"/>
    <n v="0"/>
    <n v="0"/>
    <n v="0"/>
    <n v="0"/>
    <n v="0"/>
    <n v="0"/>
    <n v="0"/>
    <n v="0"/>
    <n v="0"/>
    <n v="0"/>
    <n v="0"/>
    <n v="0"/>
    <n v="0"/>
    <n v="0"/>
    <n v="0"/>
    <n v="0"/>
    <n v="0"/>
    <n v="0"/>
    <n v="0"/>
    <n v="0"/>
    <n v="0"/>
    <n v="0"/>
    <n v="0"/>
    <n v="0"/>
    <n v="0"/>
    <n v="0"/>
    <n v="0"/>
    <n v="85000"/>
    <n v="0"/>
    <n v="0"/>
    <n v="0"/>
    <n v="0"/>
    <n v="85000"/>
    <n v="0"/>
    <n v="0"/>
    <n v="0"/>
    <n v="0"/>
    <n v="0"/>
    <n v="0"/>
    <n v="0"/>
    <n v="0"/>
    <n v="0"/>
    <n v="0"/>
    <n v="0"/>
    <n v="0"/>
    <n v="0"/>
    <n v="85000"/>
    <n v="0"/>
    <n v="0"/>
    <n v="0"/>
    <n v="0"/>
    <n v="85000"/>
    <n v="0"/>
    <n v="0"/>
    <n v="0"/>
    <n v="0"/>
    <n v="0"/>
    <n v="0"/>
    <n v="0"/>
    <n v="0"/>
    <n v="0"/>
    <n v="0"/>
    <n v="0"/>
    <n v="0"/>
    <n v="0"/>
    <n v="0"/>
    <x v="0"/>
    <x v="0"/>
    <n v="0"/>
    <m/>
    <n v="0"/>
    <m/>
    <m/>
    <m/>
    <m/>
    <m/>
    <m/>
    <m/>
    <m/>
    <m/>
    <m/>
    <m/>
    <m/>
    <n v="0"/>
    <x v="0"/>
    <x v="0"/>
    <x v="0"/>
    <x v="0"/>
    <n v="0"/>
    <n v="-85000"/>
    <n v="-85000"/>
    <n v="-85000"/>
    <n v="0"/>
    <n v="-85000"/>
    <n v="0"/>
    <n v="0"/>
    <n v="0"/>
    <n v="0"/>
    <e v="#DIV/0!"/>
  </r>
  <r>
    <x v="1"/>
    <x v="7"/>
    <s v="SIN ASIGNAR"/>
    <s v="Estanque de almacenamiento agua DEMI Lavado STN San Andrés 10 m3"/>
    <s v="100/TT-308"/>
    <s v="(en blanco)"/>
    <s v="(en blanco)"/>
    <n v="0"/>
    <n v="0"/>
    <n v="0"/>
    <n v="0"/>
    <n v="0"/>
    <n v="0"/>
    <n v="0"/>
    <n v="0"/>
    <n v="0"/>
    <n v="0"/>
    <n v="0"/>
    <n v="0"/>
    <n v="0"/>
    <n v="0"/>
    <n v="0"/>
    <n v="0"/>
    <n v="0"/>
    <n v="0"/>
    <n v="0"/>
    <n v="0"/>
    <n v="0"/>
    <n v="0"/>
    <n v="0"/>
    <n v="0"/>
    <n v="0"/>
    <n v="0"/>
    <n v="0"/>
    <n v="0"/>
    <n v="0"/>
    <n v="0"/>
    <n v="0"/>
    <n v="0"/>
    <n v="0"/>
    <n v="18000"/>
    <n v="0"/>
    <n v="0"/>
    <n v="0"/>
    <n v="0"/>
    <n v="18000"/>
    <n v="0"/>
    <n v="0"/>
    <n v="0"/>
    <n v="0"/>
    <n v="0"/>
    <n v="0"/>
    <n v="0"/>
    <n v="0"/>
    <n v="0"/>
    <n v="0"/>
    <n v="0"/>
    <n v="0"/>
    <n v="0"/>
    <n v="18000"/>
    <n v="0"/>
    <n v="0"/>
    <n v="0"/>
    <n v="0"/>
    <n v="18000"/>
    <n v="0"/>
    <n v="0"/>
    <n v="0"/>
    <n v="0"/>
    <n v="0"/>
    <n v="0"/>
    <n v="0"/>
    <n v="0"/>
    <n v="0"/>
    <n v="0"/>
    <n v="0"/>
    <n v="0"/>
    <n v="0"/>
    <n v="0"/>
    <x v="0"/>
    <x v="0"/>
    <n v="0"/>
    <m/>
    <n v="0"/>
    <m/>
    <m/>
    <m/>
    <m/>
    <m/>
    <m/>
    <m/>
    <m/>
    <m/>
    <m/>
    <m/>
    <m/>
    <n v="0"/>
    <x v="0"/>
    <x v="0"/>
    <x v="0"/>
    <x v="0"/>
    <n v="0"/>
    <n v="-18000"/>
    <n v="-18000"/>
    <n v="-18000"/>
    <n v="0"/>
    <n v="-18000"/>
    <n v="0"/>
    <n v="0"/>
    <n v="0"/>
    <n v="0"/>
    <e v="#DIV/0!"/>
  </r>
  <r>
    <x v="1"/>
    <x v="7"/>
    <s v="SIN ASIGNAR"/>
    <s v="Sistema de radio comunicaciones KAPATUR"/>
    <s v="100/TT-313"/>
    <s v="(en blanco)"/>
    <s v="(en blanco)"/>
    <n v="0"/>
    <n v="0"/>
    <n v="0"/>
    <n v="0"/>
    <n v="0"/>
    <n v="0"/>
    <n v="0"/>
    <n v="0"/>
    <n v="0"/>
    <n v="0"/>
    <n v="0"/>
    <n v="0"/>
    <n v="0"/>
    <n v="0"/>
    <n v="0"/>
    <n v="0"/>
    <n v="0"/>
    <n v="0"/>
    <n v="0"/>
    <n v="0"/>
    <n v="0"/>
    <n v="0"/>
    <n v="0"/>
    <n v="0"/>
    <n v="0"/>
    <n v="0"/>
    <n v="0"/>
    <n v="0"/>
    <n v="0"/>
    <n v="0"/>
    <n v="0"/>
    <n v="0"/>
    <n v="0"/>
    <n v="10000"/>
    <n v="0"/>
    <n v="0"/>
    <n v="0"/>
    <n v="0"/>
    <n v="10000"/>
    <n v="0"/>
    <n v="0"/>
    <n v="0"/>
    <n v="0"/>
    <n v="0"/>
    <n v="0"/>
    <n v="0"/>
    <n v="0"/>
    <n v="0"/>
    <n v="0"/>
    <n v="0"/>
    <n v="0"/>
    <n v="0"/>
    <n v="10000"/>
    <n v="0"/>
    <n v="0"/>
    <n v="0"/>
    <n v="0"/>
    <n v="10000"/>
    <n v="0"/>
    <n v="0"/>
    <n v="0"/>
    <n v="0"/>
    <n v="0"/>
    <n v="0"/>
    <n v="0"/>
    <n v="0"/>
    <n v="0"/>
    <n v="0"/>
    <n v="0"/>
    <n v="0"/>
    <n v="0"/>
    <n v="0"/>
    <x v="0"/>
    <x v="0"/>
    <n v="0"/>
    <m/>
    <n v="0"/>
    <m/>
    <m/>
    <m/>
    <m/>
    <m/>
    <m/>
    <m/>
    <m/>
    <m/>
    <m/>
    <m/>
    <m/>
    <n v="0"/>
    <x v="0"/>
    <x v="0"/>
    <x v="0"/>
    <x v="0"/>
    <n v="0"/>
    <n v="-10000"/>
    <n v="-10000"/>
    <n v="-10000"/>
    <n v="0"/>
    <n v="-10000"/>
    <n v="0"/>
    <n v="0"/>
    <n v="0"/>
    <n v="0"/>
    <e v="#DIV/0!"/>
  </r>
  <r>
    <x v="1"/>
    <x v="7"/>
    <s v="SIN ASIGNAR"/>
    <s v="Sistema de radio comunicaciones SATT"/>
    <s v="100/TT-312"/>
    <s v="(en blanco)"/>
    <s v="(en blanco)"/>
    <n v="0"/>
    <n v="0"/>
    <n v="0"/>
    <n v="0"/>
    <n v="0"/>
    <n v="0"/>
    <n v="0"/>
    <n v="0"/>
    <n v="0"/>
    <n v="0"/>
    <n v="0"/>
    <n v="0"/>
    <n v="0"/>
    <n v="0"/>
    <n v="0"/>
    <n v="0"/>
    <n v="0"/>
    <n v="0"/>
    <n v="0"/>
    <n v="0"/>
    <n v="0"/>
    <n v="0"/>
    <n v="0"/>
    <n v="0"/>
    <n v="0"/>
    <n v="0"/>
    <n v="0"/>
    <n v="0"/>
    <n v="0"/>
    <n v="0"/>
    <n v="0"/>
    <n v="0"/>
    <n v="0"/>
    <n v="10000"/>
    <n v="0"/>
    <n v="0"/>
    <n v="0"/>
    <n v="0"/>
    <n v="10000"/>
    <n v="0"/>
    <n v="0"/>
    <n v="0"/>
    <n v="0"/>
    <n v="0"/>
    <n v="0"/>
    <n v="0"/>
    <n v="0"/>
    <n v="0"/>
    <n v="0"/>
    <n v="0"/>
    <n v="0"/>
    <n v="0"/>
    <n v="10000"/>
    <n v="0"/>
    <n v="0"/>
    <n v="0"/>
    <n v="0"/>
    <n v="10000"/>
    <n v="0"/>
    <n v="0"/>
    <n v="0"/>
    <n v="0"/>
    <n v="0"/>
    <n v="0"/>
    <n v="0"/>
    <n v="0"/>
    <n v="0"/>
    <n v="0"/>
    <n v="0"/>
    <n v="0"/>
    <n v="0"/>
    <n v="0"/>
    <x v="0"/>
    <x v="0"/>
    <n v="0"/>
    <m/>
    <n v="0"/>
    <m/>
    <m/>
    <m/>
    <m/>
    <m/>
    <m/>
    <m/>
    <m/>
    <m/>
    <m/>
    <m/>
    <m/>
    <n v="0"/>
    <x v="0"/>
    <x v="0"/>
    <x v="0"/>
    <x v="0"/>
    <n v="0"/>
    <n v="-10000"/>
    <n v="-10000"/>
    <n v="-10000"/>
    <n v="0"/>
    <n v="-10000"/>
    <n v="0"/>
    <n v="0"/>
    <n v="0"/>
    <n v="0"/>
    <e v="#DIV/0!"/>
  </r>
  <r>
    <x v="2"/>
    <x v="9"/>
    <s v="SIN ASIGNAR"/>
    <s v="Reemplazo Reconectadores SSEE STS"/>
    <s v="100/TM-058-01"/>
    <d v="2019-12-01T00:00:00"/>
    <d v="2019-12-31T00:00:00"/>
    <n v="0"/>
    <n v="4785.8258591043887"/>
    <n v="4788.2819103781248"/>
    <n v="0"/>
    <n v="0"/>
    <n v="15000"/>
    <n v="90000"/>
    <n v="6000"/>
    <n v="38971.047351698537"/>
    <n v="0"/>
    <n v="15224"/>
    <n v="21224"/>
    <n v="0"/>
    <n v="195993.15512118104"/>
    <n v="212926.05"/>
    <n v="0"/>
    <n v="0"/>
    <n v="0"/>
    <n v="0"/>
    <n v="408919.20512118103"/>
    <n v="4765.4960000000001"/>
    <n v="0"/>
    <n v="0"/>
    <n v="60427.335999999996"/>
    <n v="92324.876000000004"/>
    <n v="5822.1980000000003"/>
    <n v="0"/>
    <n v="16000"/>
    <n v="32000"/>
    <n v="20000"/>
    <n v="0"/>
    <n v="45687.637664152397"/>
    <n v="277027.54366415238"/>
    <n v="212926.05"/>
    <n v="0"/>
    <n v="0"/>
    <n v="0"/>
    <n v="0"/>
    <n v="489953.59366415237"/>
    <n v="4765.4960000000001"/>
    <n v="0"/>
    <n v="0"/>
    <n v="18682.335999999999"/>
    <n v="92156.122000000003"/>
    <n v="5822.1980000000003"/>
    <n v="11377.727999999999"/>
    <n v="0"/>
    <n v="7625.5370000000003"/>
    <n v="57084.463000000003"/>
    <n v="0"/>
    <n v="23186.754664152373"/>
    <n v="220700.63466415237"/>
    <n v="212926.05"/>
    <n v="0"/>
    <n v="0"/>
    <n v="0"/>
    <n v="0"/>
    <n v="433626.68466415233"/>
    <n v="4765.4960000000001"/>
    <n v="0"/>
    <n v="0"/>
    <n v="18682.335999999999"/>
    <n v="92156.122000000003"/>
    <n v="5822.1980000000003"/>
    <n v="11377.727999999999"/>
    <n v="0"/>
    <n v="1707.7539999999999"/>
    <n v="9497.0609999999997"/>
    <n v="144008.69499999998"/>
    <n v="76691.939664152393"/>
    <n v="23186.754664152373"/>
    <n v="-53505.185000000019"/>
    <x v="0"/>
    <x v="0"/>
    <n v="144008.69499999998"/>
    <m/>
    <n v="144008.69499999998"/>
    <m/>
    <m/>
    <m/>
    <m/>
    <m/>
    <m/>
    <m/>
    <m/>
    <m/>
    <m/>
    <m/>
    <m/>
    <n v="0"/>
    <x v="0"/>
    <x v="0"/>
    <x v="0"/>
    <x v="0"/>
    <n v="144008.69499999998"/>
    <n v="-289617.98966415238"/>
    <n v="-289617.98966415238"/>
    <n v="-289617.98966415238"/>
    <n v="-76691.939664152393"/>
    <n v="-212926.05"/>
    <n v="195993.27712118105"/>
    <n v="220700.63466415237"/>
    <n v="51984.582121181069"/>
    <n v="76691.939664152393"/>
    <n v="1.4752824113383483"/>
  </r>
  <r>
    <x v="2"/>
    <x v="10"/>
    <s v="SIN ASIGNAR"/>
    <s v="Compra de Equipamiento Zonal Puerto Montt"/>
    <s v="100/TT-207"/>
    <d v="2019-12-01T00:00:00"/>
    <d v="2019-12-31T00:00:00"/>
    <n v="0"/>
    <n v="0"/>
    <n v="0"/>
    <n v="0"/>
    <n v="0"/>
    <n v="0"/>
    <n v="0"/>
    <n v="0"/>
    <n v="0"/>
    <n v="30910"/>
    <n v="0"/>
    <n v="0"/>
    <n v="0"/>
    <n v="30910"/>
    <n v="0"/>
    <n v="0"/>
    <n v="0"/>
    <n v="0"/>
    <n v="0"/>
    <n v="30910"/>
    <n v="0"/>
    <n v="0"/>
    <n v="0"/>
    <n v="0"/>
    <n v="26343.775000000001"/>
    <n v="-10.135"/>
    <n v="10.135"/>
    <n v="0"/>
    <n v="4566.2249999999985"/>
    <n v="0"/>
    <n v="0"/>
    <n v="0"/>
    <n v="30910"/>
    <n v="0"/>
    <n v="0"/>
    <n v="0"/>
    <n v="0"/>
    <n v="0"/>
    <n v="30910"/>
    <n v="0"/>
    <n v="0"/>
    <n v="0"/>
    <n v="0"/>
    <n v="26343.775000000001"/>
    <n v="-10.135"/>
    <n v="248.41800000000001"/>
    <n v="610.39499999999998"/>
    <n v="41.040999999999997"/>
    <n v="0"/>
    <n v="3676.5059999999949"/>
    <n v="0"/>
    <n v="30910"/>
    <n v="0"/>
    <n v="0"/>
    <n v="0"/>
    <n v="0"/>
    <n v="0"/>
    <n v="30910"/>
    <n v="0"/>
    <n v="0"/>
    <n v="0"/>
    <n v="0"/>
    <n v="26343.775000000001"/>
    <n v="-10.135"/>
    <n v="248.41800000000001"/>
    <n v="610.39499999999998"/>
    <n v="41.040999999999997"/>
    <n v="1157.72"/>
    <n v="28391.214000000007"/>
    <n v="2518.7859999999928"/>
    <n v="3676.5059999999949"/>
    <n v="1157.7200000000021"/>
    <x v="0"/>
    <x v="0"/>
    <n v="28391.214000000007"/>
    <m/>
    <n v="28391.214000000007"/>
    <m/>
    <m/>
    <m/>
    <m/>
    <m/>
    <m/>
    <m/>
    <m/>
    <m/>
    <m/>
    <m/>
    <m/>
    <n v="0"/>
    <x v="0"/>
    <x v="0"/>
    <x v="0"/>
    <x v="0"/>
    <n v="28391.214000000007"/>
    <n v="-2518.7859999999928"/>
    <n v="-2518.7859999999928"/>
    <n v="-2518.7859999999928"/>
    <n v="-2518.7859999999928"/>
    <n v="0"/>
    <n v="30910"/>
    <n v="30910"/>
    <n v="2518.7859999999928"/>
    <n v="2518.7859999999928"/>
    <n v="1"/>
  </r>
  <r>
    <x v="2"/>
    <x v="10"/>
    <s v="SIN ASIGNAR"/>
    <s v="LT 2x66kV Llanquihue- Puerto Varas Proyecto y Obras"/>
    <s v="100/TL-067-01"/>
    <d v="2019-12-01T00:00:00"/>
    <d v="2019-12-01T00:00:00"/>
    <n v="65405.737999999998"/>
    <n v="0"/>
    <n v="249.03139999951236"/>
    <n v="0"/>
    <n v="0"/>
    <n v="0"/>
    <n v="0"/>
    <n v="0"/>
    <n v="0"/>
    <n v="0"/>
    <n v="0"/>
    <n v="0"/>
    <n v="0"/>
    <n v="249.03139999951236"/>
    <n v="1787064.2510045201"/>
    <n v="0"/>
    <n v="0"/>
    <n v="0"/>
    <n v="0"/>
    <n v="1852719.0204045195"/>
    <n v="0"/>
    <n v="0"/>
    <n v="0"/>
    <n v="0"/>
    <n v="0"/>
    <n v="0"/>
    <n v="0"/>
    <n v="0"/>
    <n v="0"/>
    <n v="0"/>
    <n v="0"/>
    <n v="0"/>
    <n v="0"/>
    <n v="0"/>
    <n v="0"/>
    <n v="0"/>
    <n v="0"/>
    <n v="0"/>
    <n v="65405.737999999998"/>
    <n v="0"/>
    <n v="0"/>
    <n v="0"/>
    <n v="0"/>
    <n v="0"/>
    <n v="0"/>
    <n v="0"/>
    <n v="0"/>
    <n v="0"/>
    <n v="0"/>
    <n v="0"/>
    <n v="0"/>
    <n v="0"/>
    <n v="0"/>
    <n v="0"/>
    <n v="0"/>
    <n v="0"/>
    <n v="0"/>
    <n v="65405.737999999998"/>
    <n v="0"/>
    <n v="0"/>
    <n v="0"/>
    <n v="0"/>
    <n v="0"/>
    <n v="0"/>
    <n v="0"/>
    <n v="0"/>
    <n v="0"/>
    <n v="0"/>
    <n v="0"/>
    <n v="0"/>
    <n v="0"/>
    <n v="0"/>
    <x v="0"/>
    <x v="0"/>
    <n v="0"/>
    <m/>
    <n v="0"/>
    <m/>
    <m/>
    <m/>
    <m/>
    <m/>
    <m/>
    <m/>
    <m/>
    <m/>
    <m/>
    <m/>
    <m/>
    <n v="0"/>
    <x v="0"/>
    <x v="0"/>
    <x v="0"/>
    <x v="0"/>
    <n v="65405.737999999998"/>
    <n v="0"/>
    <n v="0"/>
    <n v="0"/>
    <n v="0"/>
    <n v="0"/>
    <n v="0"/>
    <n v="0"/>
    <n v="0"/>
    <n v="0"/>
    <e v="#DIV/0!"/>
  </r>
  <r>
    <x v="2"/>
    <x v="10"/>
    <s v="SIN ASIGNAR"/>
    <s v="LT 2x66kV Llanquihue- Puerto Varas, medioambiente Concesiones y Servidumbre"/>
    <s v="100/TL-067-02"/>
    <d v="2019-12-01T00:00:00"/>
    <d v="2019-12-01T00:00:00"/>
    <n v="14603.252"/>
    <n v="0"/>
    <n v="0"/>
    <n v="0"/>
    <n v="0"/>
    <n v="0"/>
    <n v="0"/>
    <n v="0"/>
    <n v="0"/>
    <n v="0"/>
    <n v="0"/>
    <n v="0"/>
    <n v="0"/>
    <n v="0"/>
    <n v="369504.63366348197"/>
    <n v="0"/>
    <n v="0"/>
    <n v="0"/>
    <n v="0"/>
    <n v="384107.88566348195"/>
    <n v="0"/>
    <n v="77.8"/>
    <n v="0"/>
    <n v="0"/>
    <n v="0"/>
    <n v="0"/>
    <n v="0"/>
    <n v="0"/>
    <n v="0"/>
    <n v="0"/>
    <n v="0"/>
    <n v="0"/>
    <n v="77.8"/>
    <n v="0"/>
    <n v="0"/>
    <n v="0"/>
    <n v="0"/>
    <n v="0"/>
    <n v="14681.052"/>
    <n v="0"/>
    <n v="77.8"/>
    <n v="0"/>
    <n v="0"/>
    <n v="0"/>
    <n v="0"/>
    <n v="0"/>
    <n v="0"/>
    <n v="0"/>
    <n v="0"/>
    <n v="0"/>
    <n v="0"/>
    <n v="77.8"/>
    <n v="0"/>
    <n v="0"/>
    <n v="0"/>
    <n v="0"/>
    <n v="0"/>
    <n v="14681.052"/>
    <n v="0"/>
    <n v="77.8"/>
    <n v="0"/>
    <n v="0"/>
    <n v="0"/>
    <n v="0"/>
    <n v="0"/>
    <n v="0"/>
    <n v="0"/>
    <n v="0"/>
    <n v="77.8"/>
    <n v="0"/>
    <n v="0"/>
    <n v="0"/>
    <x v="0"/>
    <x v="0"/>
    <n v="77.8"/>
    <m/>
    <n v="77.8"/>
    <m/>
    <m/>
    <m/>
    <m/>
    <m/>
    <m/>
    <m/>
    <m/>
    <m/>
    <m/>
    <m/>
    <m/>
    <n v="0"/>
    <x v="0"/>
    <x v="0"/>
    <x v="0"/>
    <x v="0"/>
    <n v="14681.052"/>
    <n v="0"/>
    <n v="0"/>
    <n v="0"/>
    <n v="0"/>
    <n v="0"/>
    <n v="77.8"/>
    <n v="77.8"/>
    <n v="0"/>
    <n v="0"/>
    <e v="#DIV/0!"/>
  </r>
  <r>
    <x v="2"/>
    <x v="10"/>
    <s v="SIN ASIGNAR"/>
    <s v="Reemplazo Reconectadores SSEE STS ( Puerto Varas)"/>
    <s v="100/TM-051"/>
    <s v="(en blanco)"/>
    <d v="2019-12-31T00:00:00"/>
    <m/>
    <m/>
    <m/>
    <m/>
    <m/>
    <n v="58000"/>
    <m/>
    <n v="23037"/>
    <m/>
    <m/>
    <m/>
    <m/>
    <m/>
    <n v="81037"/>
    <n v="0"/>
    <n v="0"/>
    <n v="0"/>
    <n v="0"/>
    <n v="0"/>
    <n v="81037"/>
    <n v="0"/>
    <n v="0"/>
    <n v="0"/>
    <n v="0"/>
    <n v="0"/>
    <n v="0"/>
    <n v="0"/>
    <n v="0"/>
    <n v="0"/>
    <n v="0"/>
    <n v="0"/>
    <n v="0"/>
    <n v="0"/>
    <n v="0"/>
    <n v="0"/>
    <n v="0"/>
    <n v="0"/>
    <n v="0"/>
    <n v="0"/>
    <n v="0"/>
    <n v="0"/>
    <n v="0"/>
    <n v="41745"/>
    <n v="168.75399999999999"/>
    <n v="0"/>
    <n v="6292.84"/>
    <n v="8120.3149999999996"/>
    <n v="0"/>
    <n v="0"/>
    <n v="0"/>
    <n v="0"/>
    <n v="56326.909"/>
    <n v="0"/>
    <n v="0"/>
    <n v="0"/>
    <n v="0"/>
    <n v="0"/>
    <n v="56326.909"/>
    <n v="0"/>
    <n v="0"/>
    <n v="0"/>
    <n v="41745"/>
    <n v="168.75399999999999"/>
    <n v="0"/>
    <n v="6292.84"/>
    <n v="8120.3149999999996"/>
    <n v="5917.7830000000004"/>
    <n v="8420.6919999999991"/>
    <n v="70665.384000000005"/>
    <n v="-14338.475000000006"/>
    <n v="0"/>
    <n v="14338.475000000006"/>
    <x v="0"/>
    <x v="0"/>
    <n v="70665.384000000005"/>
    <m/>
    <n v="70665.384000000005"/>
    <m/>
    <m/>
    <m/>
    <m/>
    <m/>
    <m/>
    <m/>
    <m/>
    <m/>
    <m/>
    <m/>
    <m/>
    <n v="0"/>
    <x v="0"/>
    <x v="0"/>
    <x v="0"/>
    <x v="0"/>
    <n v="70665.384000000005"/>
    <n v="14338.475000000006"/>
    <n v="14338.475000000006"/>
    <n v="14338.475000000006"/>
    <n v="14338.475000000006"/>
    <n v="0"/>
    <n v="81037"/>
    <n v="56326.909"/>
    <n v="10371.615999999995"/>
    <n v="-14338.475000000006"/>
    <n v="-1.3824726060046972"/>
  </r>
  <r>
    <x v="2"/>
    <x v="11"/>
    <s v="ENACAR LOTA:_x000a_TrasladoTransformador 5 MVA en S/E Lota (desde S/E Enacar)_x000a_Desmantelamiento S/E Enacar"/>
    <s v="ENACAR LOTA:_x000a_TrasladoTransformador 5 MVA en S/E Lota (desde S/E Enacar)_x000a_Desmantelamiento S/E Enacar"/>
    <s v="100/TT-005-02"/>
    <d v="2016-07-01T00:00:00"/>
    <s v="(en blanco)"/>
    <n v="1874492.2880000002"/>
    <n v="0"/>
    <n v="0"/>
    <n v="0"/>
    <n v="13540.29"/>
    <n v="0"/>
    <n v="0"/>
    <n v="0"/>
    <n v="0"/>
    <n v="0"/>
    <n v="0"/>
    <n v="0"/>
    <n v="0"/>
    <n v="13540.29"/>
    <n v="0"/>
    <n v="0"/>
    <n v="0"/>
    <n v="0"/>
    <n v="0"/>
    <n v="1888032.5780000002"/>
    <n v="0"/>
    <n v="0"/>
    <n v="0"/>
    <n v="0"/>
    <n v="0"/>
    <n v="0"/>
    <n v="0"/>
    <n v="0"/>
    <n v="0"/>
    <n v="0"/>
    <n v="0"/>
    <n v="13540.29"/>
    <n v="13540.29"/>
    <n v="0"/>
    <n v="0"/>
    <n v="0"/>
    <n v="0"/>
    <n v="0"/>
    <n v="1888032.5780000002"/>
    <n v="0"/>
    <n v="0"/>
    <n v="0"/>
    <n v="0"/>
    <n v="0"/>
    <n v="0"/>
    <n v="0"/>
    <n v="0"/>
    <n v="0"/>
    <n v="0"/>
    <n v="0"/>
    <n v="0"/>
    <n v="0"/>
    <n v="0"/>
    <n v="0"/>
    <n v="0"/>
    <n v="0"/>
    <n v="0"/>
    <n v="1874492.2880000002"/>
    <n v="0"/>
    <n v="0"/>
    <n v="0"/>
    <n v="0"/>
    <n v="0"/>
    <n v="0"/>
    <n v="0"/>
    <n v="0"/>
    <n v="0"/>
    <n v="0"/>
    <n v="0"/>
    <n v="0"/>
    <n v="0"/>
    <n v="0"/>
    <x v="0"/>
    <x v="0"/>
    <n v="0"/>
    <m/>
    <n v="0"/>
    <m/>
    <m/>
    <m/>
    <m/>
    <m/>
    <m/>
    <m/>
    <m/>
    <m/>
    <m/>
    <m/>
    <m/>
    <n v="0"/>
    <x v="0"/>
    <x v="0"/>
    <x v="0"/>
    <x v="0"/>
    <n v="1874492.2880000002"/>
    <n v="0"/>
    <n v="0"/>
    <n v="0"/>
    <n v="0"/>
    <n v="0"/>
    <n v="0"/>
    <n v="0"/>
    <n v="0"/>
    <n v="0"/>
    <e v="#DIV/0!"/>
  </r>
  <r>
    <x v="2"/>
    <x v="12"/>
    <s v="SIN ASIGNAR"/>
    <s v="Construcción Paño Acoplador SE Osorno"/>
    <s v="100/TM-030"/>
    <d v="2019-12-01T00:00:00"/>
    <d v="2019-12-31T00:00:00"/>
    <n v="0"/>
    <n v="0"/>
    <n v="8822.2003568702767"/>
    <n v="0"/>
    <n v="0"/>
    <n v="0"/>
    <n v="0"/>
    <n v="0"/>
    <n v="0"/>
    <n v="0"/>
    <n v="36003.575844986124"/>
    <n v="0"/>
    <n v="35178.715379441732"/>
    <n v="80004.491581298134"/>
    <n v="0"/>
    <n v="0"/>
    <n v="0"/>
    <n v="0"/>
    <n v="0"/>
    <n v="80004.491581298134"/>
    <n v="0"/>
    <n v="0"/>
    <n v="7547.3159999999998"/>
    <n v="0"/>
    <n v="0"/>
    <n v="0"/>
    <n v="0"/>
    <n v="6600"/>
    <n v="18000"/>
    <n v="0"/>
    <n v="30000"/>
    <n v="17896.975581298091"/>
    <n v="80044.291581298094"/>
    <n v="0"/>
    <n v="0"/>
    <n v="0"/>
    <n v="0"/>
    <n v="0"/>
    <n v="80044.291581298094"/>
    <n v="0"/>
    <n v="0"/>
    <n v="7547.3159999999998"/>
    <n v="0"/>
    <n v="0"/>
    <n v="0"/>
    <n v="9231.9339999999993"/>
    <n v="6191.6390000000001"/>
    <n v="73.501000000000005"/>
    <n v="9058.4989999999998"/>
    <n v="29999.683999999994"/>
    <n v="17901.918581298141"/>
    <n v="80004.491581298134"/>
    <n v="0"/>
    <n v="0"/>
    <n v="0"/>
    <n v="0"/>
    <n v="0"/>
    <n v="80004.491581298134"/>
    <n v="0"/>
    <n v="0"/>
    <n v="7547.3159999999998"/>
    <n v="0"/>
    <n v="0"/>
    <n v="0"/>
    <n v="9231.9339999999993"/>
    <n v="6191.6390000000001"/>
    <n v="73.501000000000005"/>
    <n v="22095.931"/>
    <n v="45140.320999999996"/>
    <n v="34864.170581298138"/>
    <n v="47901.602581298139"/>
    <n v="13037.432000000001"/>
    <x v="0"/>
    <x v="0"/>
    <n v="45140.320999999996"/>
    <m/>
    <n v="45140.320999999996"/>
    <m/>
    <m/>
    <m/>
    <m/>
    <m/>
    <m/>
    <m/>
    <m/>
    <m/>
    <m/>
    <m/>
    <m/>
    <n v="0"/>
    <x v="0"/>
    <x v="0"/>
    <x v="0"/>
    <x v="0"/>
    <n v="45140.320999999996"/>
    <n v="-34864.170581298138"/>
    <n v="-34864.170581298138"/>
    <n v="-34864.170581298138"/>
    <n v="-34864.170581298138"/>
    <n v="0"/>
    <n v="80004.807581298141"/>
    <n v="80004.491581298134"/>
    <n v="34864.486581298144"/>
    <n v="34864.170581298138"/>
    <n v="0.99999093633576763"/>
  </r>
  <r>
    <x v="2"/>
    <x v="12"/>
    <s v="SIN ASIGNAR"/>
    <s v="Construcción Paño Acoplador SE Panguipulli"/>
    <s v="100/TT-204"/>
    <d v="2019-12-01T00:00:00"/>
    <d v="2019-12-31T00:00:00"/>
    <n v="0"/>
    <n v="0"/>
    <n v="8849.0915528781388"/>
    <n v="0"/>
    <n v="0"/>
    <n v="0"/>
    <n v="0"/>
    <n v="0"/>
    <n v="0"/>
    <n v="0"/>
    <n v="36113.319352939609"/>
    <n v="0"/>
    <n v="5040.8492295866818"/>
    <n v="50003.260135404431"/>
    <n v="30000"/>
    <n v="0"/>
    <n v="0"/>
    <n v="0"/>
    <n v="0"/>
    <n v="80003.260135404431"/>
    <n v="0"/>
    <n v="0"/>
    <n v="7547.317"/>
    <n v="0"/>
    <n v="0"/>
    <n v="0"/>
    <n v="0"/>
    <n v="6600"/>
    <n v="18000"/>
    <n v="0"/>
    <n v="17855.944135404432"/>
    <n v="0"/>
    <n v="50003.261135404435"/>
    <n v="30000"/>
    <n v="0"/>
    <n v="0"/>
    <n v="0"/>
    <n v="0"/>
    <n v="80003.261135404435"/>
    <n v="0"/>
    <n v="0"/>
    <n v="7547.317"/>
    <n v="0"/>
    <n v="0"/>
    <n v="0"/>
    <n v="9231.9349999999995"/>
    <n v="6191.6390000000001"/>
    <n v="72.546999999999997"/>
    <n v="9100.4529999999995"/>
    <n v="17859.370135404399"/>
    <n v="0"/>
    <n v="50003.261135404391"/>
    <n v="30000"/>
    <n v="0"/>
    <n v="0"/>
    <n v="0"/>
    <n v="0"/>
    <n v="80003.261135404391"/>
    <n v="0"/>
    <n v="0"/>
    <n v="7547.317"/>
    <n v="0"/>
    <n v="0"/>
    <n v="0"/>
    <n v="9231.9349999999995"/>
    <n v="6191.6390000000001"/>
    <n v="72.546999999999997"/>
    <n v="724.07600000000002"/>
    <n v="23767.513999999999"/>
    <n v="26235.747135404392"/>
    <n v="17859.370135404399"/>
    <n v="-8376.3769999999931"/>
    <x v="0"/>
    <x v="0"/>
    <n v="23767.513999999999"/>
    <m/>
    <n v="23767.513999999999"/>
    <m/>
    <m/>
    <m/>
    <m/>
    <m/>
    <m/>
    <m/>
    <m/>
    <m/>
    <m/>
    <m/>
    <m/>
    <n v="0"/>
    <x v="0"/>
    <x v="0"/>
    <x v="0"/>
    <x v="0"/>
    <n v="23767.513999999999"/>
    <n v="-56235.747135404396"/>
    <n v="-56235.747135404396"/>
    <n v="-56235.747135404396"/>
    <n v="-26235.747135404392"/>
    <n v="-30000"/>
    <n v="50003.261135404398"/>
    <n v="50003.261135404391"/>
    <n v="26235.747135404399"/>
    <n v="26235.747135404392"/>
    <n v="0.99999999999999978"/>
  </r>
  <r>
    <x v="2"/>
    <x v="12"/>
    <s v="SIN ASIGNAR"/>
    <s v="Construcción Paño Acoplador SE Picarte"/>
    <s v="100/TT-203"/>
    <d v="2019-12-01T00:00:00"/>
    <d v="2019-12-31T00:00:00"/>
    <n v="0"/>
    <n v="0"/>
    <n v="8851.3072758280305"/>
    <n v="0"/>
    <n v="0"/>
    <n v="0"/>
    <n v="0"/>
    <n v="0"/>
    <n v="0"/>
    <n v="0"/>
    <n v="36122.361762548426"/>
    <n v="5029.4153761380039"/>
    <n v="0"/>
    <n v="50003.084414514466"/>
    <n v="30000"/>
    <n v="0"/>
    <n v="0"/>
    <n v="0"/>
    <n v="0"/>
    <n v="80003.084414514466"/>
    <n v="0"/>
    <n v="0"/>
    <n v="7547.3149999999996"/>
    <n v="0"/>
    <n v="0"/>
    <n v="0"/>
    <n v="0"/>
    <n v="6600"/>
    <n v="18000"/>
    <n v="0"/>
    <n v="17855.769414514463"/>
    <n v="0"/>
    <n v="50003.084414514466"/>
    <n v="30000"/>
    <n v="0"/>
    <n v="0"/>
    <n v="0"/>
    <n v="0"/>
    <n v="80003.084414514466"/>
    <n v="0"/>
    <n v="0"/>
    <n v="7547.3149999999996"/>
    <n v="0"/>
    <n v="0"/>
    <n v="0"/>
    <n v="9231.9339999999993"/>
    <n v="6191.6390000000001"/>
    <n v="73.501000000000005"/>
    <n v="9099.4989999999998"/>
    <n v="17859.19641451447"/>
    <n v="0"/>
    <n v="50003.084414514466"/>
    <n v="30000"/>
    <n v="0"/>
    <n v="0"/>
    <n v="0"/>
    <n v="0"/>
    <n v="80003.084414514466"/>
    <n v="0"/>
    <n v="0"/>
    <n v="7547.3149999999996"/>
    <n v="0"/>
    <n v="0"/>
    <n v="0"/>
    <n v="9231.9339999999993"/>
    <n v="6191.6390000000001"/>
    <n v="73.501000000000005"/>
    <n v="724.07600000000002"/>
    <n v="23768.465"/>
    <n v="26234.619414514465"/>
    <n v="17859.19641451447"/>
    <n v="-8375.4229999999952"/>
    <x v="0"/>
    <x v="0"/>
    <n v="23768.465"/>
    <m/>
    <n v="23768.465"/>
    <m/>
    <m/>
    <m/>
    <m/>
    <m/>
    <m/>
    <m/>
    <m/>
    <m/>
    <m/>
    <m/>
    <m/>
    <n v="0"/>
    <x v="0"/>
    <x v="0"/>
    <x v="0"/>
    <x v="0"/>
    <n v="23768.465"/>
    <n v="-56234.619414514469"/>
    <n v="-56234.619414514469"/>
    <n v="-56234.619414514469"/>
    <n v="-26234.619414514465"/>
    <n v="-30000"/>
    <n v="50003.258135404394"/>
    <n v="50003.084414514466"/>
    <n v="26234.793135404394"/>
    <n v="26234.619414514465"/>
    <n v="0.99999337822528156"/>
  </r>
  <r>
    <x v="2"/>
    <x v="12"/>
    <s v="SIN ASIGNAR"/>
    <s v="Habilitar ATR en SE Pichirropulli"/>
    <s v="100/TT-205"/>
    <d v="2019-12-01T00:00:00"/>
    <d v="2019-06-30T00:00:00"/>
    <n v="0"/>
    <n v="0"/>
    <n v="0"/>
    <n v="0"/>
    <n v="0"/>
    <n v="0"/>
    <n v="0"/>
    <n v="0"/>
    <n v="0"/>
    <n v="0"/>
    <n v="0"/>
    <n v="30240"/>
    <n v="0"/>
    <n v="30240"/>
    <n v="0"/>
    <n v="0"/>
    <n v="0"/>
    <n v="0"/>
    <n v="0"/>
    <n v="30240"/>
    <n v="0"/>
    <n v="0"/>
    <n v="0"/>
    <n v="0"/>
    <n v="0"/>
    <n v="0"/>
    <n v="0"/>
    <n v="0"/>
    <n v="0"/>
    <n v="0"/>
    <n v="30240"/>
    <n v="0"/>
    <n v="30240"/>
    <n v="0"/>
    <n v="0"/>
    <n v="0"/>
    <n v="0"/>
    <n v="0"/>
    <n v="30240"/>
    <n v="0"/>
    <n v="0"/>
    <n v="0"/>
    <n v="0"/>
    <n v="0"/>
    <n v="0"/>
    <n v="0"/>
    <n v="0"/>
    <n v="3907.8"/>
    <n v="0"/>
    <n v="0"/>
    <n v="6092.2"/>
    <n v="10000"/>
    <n v="20240"/>
    <n v="0"/>
    <n v="0"/>
    <n v="0"/>
    <n v="0"/>
    <n v="30240"/>
    <n v="0"/>
    <n v="0"/>
    <n v="0"/>
    <n v="0"/>
    <n v="0"/>
    <n v="0"/>
    <n v="0"/>
    <n v="0"/>
    <n v="3907.8"/>
    <n v="0"/>
    <n v="3907.8"/>
    <n v="6092.2"/>
    <n v="6092.2"/>
    <n v="0"/>
    <x v="0"/>
    <x v="0"/>
    <n v="3907.8"/>
    <m/>
    <n v="3907.8"/>
    <m/>
    <m/>
    <m/>
    <m/>
    <m/>
    <m/>
    <m/>
    <m/>
    <m/>
    <m/>
    <m/>
    <m/>
    <n v="0"/>
    <x v="0"/>
    <x v="0"/>
    <x v="0"/>
    <x v="0"/>
    <n v="3907.8"/>
    <n v="-26332.2"/>
    <n v="-26332.2"/>
    <n v="-26332.2"/>
    <n v="-6092.2"/>
    <n v="-20240"/>
    <n v="10000"/>
    <n v="10000"/>
    <n v="6092.2"/>
    <n v="6092.2"/>
    <n v="1"/>
  </r>
  <r>
    <x v="2"/>
    <x v="12"/>
    <s v="SIN ASIGNAR"/>
    <s v="Habilitar transformador de respaldo en SE Los Lagos"/>
    <s v="100/TT-206"/>
    <d v="2019-12-01T00:00:00"/>
    <d v="2019-10-30T00:00:00"/>
    <n v="0"/>
    <n v="0"/>
    <n v="0"/>
    <n v="0"/>
    <n v="0"/>
    <n v="0"/>
    <n v="0"/>
    <n v="29880.167464331393"/>
    <n v="0"/>
    <n v="0"/>
    <n v="0"/>
    <n v="105769.0324213726"/>
    <n v="0"/>
    <n v="135649.199885704"/>
    <n v="0"/>
    <n v="0"/>
    <n v="0"/>
    <n v="0"/>
    <n v="0"/>
    <n v="135649.199885704"/>
    <n v="0"/>
    <n v="0"/>
    <n v="7890"/>
    <n v="523.29600000000005"/>
    <n v="0"/>
    <n v="523.97500000000002"/>
    <n v="29356.192464331394"/>
    <n v="0"/>
    <n v="0"/>
    <n v="0"/>
    <n v="97355.736421372596"/>
    <n v="0"/>
    <n v="135649.19988570397"/>
    <n v="0"/>
    <n v="0"/>
    <n v="0"/>
    <n v="0"/>
    <n v="0"/>
    <n v="135649.19988570397"/>
    <n v="0"/>
    <n v="0"/>
    <n v="7890"/>
    <n v="523.29600000000005"/>
    <n v="0"/>
    <n v="523.97500000000002"/>
    <n v="0"/>
    <n v="477.2"/>
    <n v="1953.9"/>
    <n v="28046.1"/>
    <n v="30000"/>
    <n v="20000.728885703997"/>
    <n v="89415.199885703987"/>
    <n v="0"/>
    <n v="0"/>
    <n v="0"/>
    <n v="0"/>
    <n v="0"/>
    <n v="89415.199885703987"/>
    <n v="0"/>
    <n v="0"/>
    <n v="7890"/>
    <n v="523.29600000000005"/>
    <n v="0"/>
    <n v="523.97500000000002"/>
    <n v="0"/>
    <n v="477.2"/>
    <n v="1953.9"/>
    <n v="16937.546999999999"/>
    <n v="28305.917999999998"/>
    <n v="61109.281885703989"/>
    <n v="50000.728885703997"/>
    <n v="-11108.552999999993"/>
    <x v="0"/>
    <x v="0"/>
    <n v="28305.917999999998"/>
    <m/>
    <n v="28305.917999999998"/>
    <m/>
    <m/>
    <m/>
    <m/>
    <m/>
    <m/>
    <m/>
    <m/>
    <m/>
    <m/>
    <m/>
    <m/>
    <n v="0"/>
    <x v="0"/>
    <x v="0"/>
    <x v="0"/>
    <x v="0"/>
    <n v="28305.917999999998"/>
    <n v="-61109.281885703989"/>
    <n v="-61109.281885703989"/>
    <n v="-61109.281885703989"/>
    <n v="-61109.281885703989"/>
    <n v="0"/>
    <n v="89415.199885704002"/>
    <n v="89415.199885703987"/>
    <n v="61109.281885704004"/>
    <n v="61109.281885703989"/>
    <n v="0.99999999999999978"/>
  </r>
  <r>
    <x v="2"/>
    <x v="13"/>
    <s v="SIN ASIGNAR"/>
    <s v=" Art. 3-23 &quot;Reemplazo de protecciones con registros oscilográficos&quot; varias S/E"/>
    <s v="100/TT-167"/>
    <d v="2017-12-30T00:00:00"/>
    <d v="2019-12-31T00:00:00"/>
    <n v="210817.57500000001"/>
    <n v="12000.000000000002"/>
    <n v="12000.000000000002"/>
    <n v="5000"/>
    <n v="5000"/>
    <n v="0"/>
    <n v="0"/>
    <n v="0"/>
    <n v="0"/>
    <n v="0"/>
    <n v="0"/>
    <n v="0"/>
    <n v="0"/>
    <n v="34000"/>
    <n v="0"/>
    <n v="0"/>
    <n v="0"/>
    <n v="0"/>
    <n v="0"/>
    <n v="244817.57500000001"/>
    <n v="0"/>
    <n v="3120.0889999999999"/>
    <n v="0"/>
    <n v="0"/>
    <n v="0"/>
    <n v="0"/>
    <n v="0"/>
    <n v="5000"/>
    <n v="5000"/>
    <n v="10000"/>
    <n v="10879.911"/>
    <n v="0"/>
    <n v="34000"/>
    <n v="0"/>
    <n v="0"/>
    <n v="0"/>
    <n v="0"/>
    <n v="0"/>
    <n v="244817.57500000001"/>
    <n v="0"/>
    <n v="3120.0889999999999"/>
    <n v="0"/>
    <n v="0"/>
    <n v="0"/>
    <n v="0"/>
    <n v="0"/>
    <n v="0"/>
    <n v="1278.758"/>
    <n v="8721.2420000000002"/>
    <n v="10000"/>
    <n v="10879.911"/>
    <n v="34000"/>
    <n v="0"/>
    <n v="0"/>
    <n v="0"/>
    <n v="0"/>
    <n v="0"/>
    <n v="244817.57500000001"/>
    <n v="0"/>
    <n v="3120.0889999999999"/>
    <n v="0"/>
    <n v="0"/>
    <n v="0"/>
    <n v="0"/>
    <n v="0"/>
    <n v="0"/>
    <n v="1278.758"/>
    <n v="0"/>
    <n v="4398.8469999999998"/>
    <n v="29601.152999999998"/>
    <n v="20879.911"/>
    <n v="-8721.2419999999984"/>
    <x v="0"/>
    <x v="0"/>
    <n v="4398.8469999999998"/>
    <m/>
    <n v="4398.8469999999998"/>
    <m/>
    <m/>
    <m/>
    <m/>
    <m/>
    <m/>
    <m/>
    <m/>
    <m/>
    <m/>
    <m/>
    <m/>
    <n v="0"/>
    <x v="0"/>
    <x v="0"/>
    <x v="0"/>
    <x v="0"/>
    <n v="215216.42200000002"/>
    <n v="-29601.152999999991"/>
    <n v="-29601.152999999998"/>
    <n v="-29601.152999999998"/>
    <n v="-29601.152999999998"/>
    <n v="0"/>
    <n v="34000"/>
    <n v="34000"/>
    <n v="29601.152999999998"/>
    <n v="29601.152999999998"/>
    <n v="1"/>
  </r>
  <r>
    <x v="2"/>
    <x v="13"/>
    <s v="SIN ASIGNAR"/>
    <s v=" Art. 3-23.a.II &quot;Selectividad en LLTT bajo 200 kV&quot;"/>
    <s v="100/TT-170"/>
    <d v="2017-12-30T00:00:00"/>
    <d v="2019-07-31T00:00:00"/>
    <n v="349465.99"/>
    <n v="0"/>
    <n v="0"/>
    <n v="10000"/>
    <n v="20000"/>
    <n v="22592.82699999999"/>
    <n v="0"/>
    <n v="0"/>
    <n v="0"/>
    <n v="0"/>
    <n v="0"/>
    <n v="0"/>
    <n v="0"/>
    <n v="52592.82699999999"/>
    <n v="0"/>
    <n v="0"/>
    <n v="0"/>
    <n v="0"/>
    <n v="0"/>
    <n v="402058.81699999998"/>
    <n v="0"/>
    <n v="0"/>
    <n v="10221.174000000001"/>
    <n v="0"/>
    <n v="2786.7150000000001"/>
    <n v="249.88800000000001"/>
    <n v="0"/>
    <n v="0"/>
    <n v="0"/>
    <n v="16000"/>
    <n v="10000"/>
    <n v="13335.05"/>
    <n v="52592.827000000005"/>
    <n v="0"/>
    <n v="0"/>
    <n v="0"/>
    <n v="0"/>
    <n v="0"/>
    <n v="402058.81699999998"/>
    <n v="0"/>
    <n v="0"/>
    <n v="10221.174000000001"/>
    <n v="0"/>
    <n v="2786.7150000000001"/>
    <n v="249.88800000000001"/>
    <n v="1327.787"/>
    <n v="2569.9229999999998"/>
    <n v="9504.3850000000002"/>
    <n v="0"/>
    <n v="0"/>
    <n v="10932.954999999991"/>
    <n v="37592.82699999999"/>
    <n v="0"/>
    <n v="0"/>
    <n v="0"/>
    <n v="0"/>
    <n v="0"/>
    <n v="387058.81699999998"/>
    <n v="0"/>
    <n v="0"/>
    <n v="10221.174000000001"/>
    <n v="0"/>
    <n v="2786.7150000000001"/>
    <n v="249.88800000000001"/>
    <n v="1327.787"/>
    <n v="2569.9229999999998"/>
    <n v="9504.3850000000002"/>
    <n v="17312.422999999999"/>
    <n v="43972.294999999998"/>
    <n v="-6379.468000000008"/>
    <n v="10932.954999999991"/>
    <n v="17312.422999999999"/>
    <x v="0"/>
    <x v="0"/>
    <n v="43972.294999999998"/>
    <m/>
    <n v="43972.294999999998"/>
    <m/>
    <m/>
    <m/>
    <m/>
    <m/>
    <m/>
    <m/>
    <m/>
    <m/>
    <m/>
    <m/>
    <m/>
    <n v="0"/>
    <x v="0"/>
    <x v="0"/>
    <x v="0"/>
    <x v="0"/>
    <n v="393438.28499999997"/>
    <n v="6379.4679999999935"/>
    <n v="6379.468000000008"/>
    <n v="6379.468000000008"/>
    <n v="6379.468000000008"/>
    <n v="0"/>
    <n v="37593.445"/>
    <n v="37592.82699999999"/>
    <n v="-6378.8499999999985"/>
    <n v="-6379.468000000008"/>
    <n v="1.0000968826669399"/>
  </r>
  <r>
    <x v="2"/>
    <x v="13"/>
    <s v="SIN ASIGNAR"/>
    <s v=" Art. 3-23.a.II &quot;Selectividad en LLTT bajo 200 kV&quot; Frontel"/>
    <s v="100/TT-018"/>
    <d v="2017-12-30T00:00:00"/>
    <d v="2019-12-31T00:00:00"/>
    <n v="308731.50300000003"/>
    <n v="0"/>
    <n v="0"/>
    <n v="799.8520000000135"/>
    <n v="0"/>
    <n v="0"/>
    <n v="0"/>
    <n v="0"/>
    <n v="0"/>
    <n v="0"/>
    <n v="0"/>
    <n v="0"/>
    <n v="0"/>
    <n v="799.8520000000135"/>
    <n v="0"/>
    <n v="0"/>
    <n v="0"/>
    <n v="0"/>
    <n v="0"/>
    <n v="309531.35500000004"/>
    <n v="0"/>
    <n v="0"/>
    <n v="0"/>
    <n v="0"/>
    <n v="0"/>
    <n v="0"/>
    <n v="0"/>
    <n v="0"/>
    <n v="0"/>
    <n v="0"/>
    <n v="0"/>
    <n v="4800"/>
    <n v="4800"/>
    <n v="0"/>
    <n v="0"/>
    <n v="0"/>
    <n v="0"/>
    <n v="0"/>
    <n v="313531.50300000003"/>
    <n v="0"/>
    <n v="0"/>
    <n v="0"/>
    <n v="0"/>
    <n v="0"/>
    <n v="0"/>
    <n v="800"/>
    <n v="979.69500000000005"/>
    <n v="-7.6360000000000001"/>
    <n v="7.6360000000000001"/>
    <n v="15000"/>
    <n v="3020.1570000000102"/>
    <n v="19799.85200000001"/>
    <n v="0"/>
    <n v="0"/>
    <n v="0"/>
    <n v="0"/>
    <n v="0"/>
    <n v="328531.35500000004"/>
    <n v="0"/>
    <n v="0"/>
    <n v="0"/>
    <n v="0"/>
    <n v="0"/>
    <n v="0"/>
    <n v="800"/>
    <n v="979.69500000000005"/>
    <n v="-7.6360000000000001"/>
    <n v="0"/>
    <n v="1772.0590000000002"/>
    <n v="18027.793000000009"/>
    <n v="18020.15700000001"/>
    <n v="-7.635999999998603"/>
    <x v="0"/>
    <x v="0"/>
    <n v="1772.0590000000002"/>
    <m/>
    <n v="1772.0590000000002"/>
    <m/>
    <m/>
    <m/>
    <m/>
    <m/>
    <m/>
    <m/>
    <m/>
    <m/>
    <m/>
    <m/>
    <m/>
    <n v="0"/>
    <x v="0"/>
    <x v="0"/>
    <x v="0"/>
    <x v="0"/>
    <n v="310503.56200000003"/>
    <n v="-18027.793000000005"/>
    <n v="-18027.793000000009"/>
    <n v="-18027.793000000009"/>
    <n v="-18027.793000000009"/>
    <n v="0"/>
    <n v="19799.85200000001"/>
    <n v="19799.85200000001"/>
    <n v="18027.793000000009"/>
    <n v="18027.793000000009"/>
    <n v="1"/>
  </r>
  <r>
    <x v="2"/>
    <x v="13"/>
    <s v="SIN ASIGNAR"/>
    <s v=" Art. 3-23.b.III ; “Protecciones en barras de transmisión&quot;"/>
    <s v="100/TT-171"/>
    <d v="2017-12-30T00:00:00"/>
    <d v="2020-06-30T00:00:00"/>
    <n v="959760.20099999977"/>
    <n v="9999.2885563726322"/>
    <n v="20000"/>
    <n v="20000"/>
    <n v="15000.000000000004"/>
    <n v="11010.508000000003"/>
    <n v="15000.000000000004"/>
    <n v="15000.000000000004"/>
    <n v="15000.000000000004"/>
    <n v="15000.000000000004"/>
    <n v="15000.000000000004"/>
    <n v="17351"/>
    <n v="0"/>
    <n v="168360.79655637263"/>
    <n v="0"/>
    <n v="0"/>
    <n v="0"/>
    <n v="0"/>
    <n v="0"/>
    <n v="1128120.9975563723"/>
    <n v="1533.2840000000001"/>
    <n v="95"/>
    <n v="95"/>
    <n v="95"/>
    <n v="41305.103999999999"/>
    <n v="28026.899000000001"/>
    <n v="0"/>
    <n v="0"/>
    <n v="20000"/>
    <n v="30000"/>
    <n v="30000"/>
    <n v="17210.509556372625"/>
    <n v="168360.79655637263"/>
    <n v="0"/>
    <n v="0"/>
    <n v="0"/>
    <n v="0"/>
    <n v="0"/>
    <n v="1128120.9975563723"/>
    <n v="1533.2840000000001"/>
    <n v="95"/>
    <n v="95"/>
    <n v="95"/>
    <n v="41305.103999999999"/>
    <n v="28026.899000000001"/>
    <n v="45340.425000000003"/>
    <n v="28077.052"/>
    <n v="18819.719000000001"/>
    <n v="0"/>
    <n v="4973.280999999999"/>
    <n v="59577.032556372636"/>
    <n v="227937.79655637263"/>
    <n v="0"/>
    <n v="0"/>
    <n v="0"/>
    <n v="0"/>
    <n v="0"/>
    <n v="1187697.9975563723"/>
    <n v="1533.2840000000001"/>
    <n v="95"/>
    <n v="95"/>
    <n v="95"/>
    <n v="41305.103999999999"/>
    <n v="28026.899000000001"/>
    <n v="45340.425000000003"/>
    <n v="28077.052"/>
    <n v="18819.719000000001"/>
    <n v="49042.436000000002"/>
    <n v="212429.91899999999"/>
    <n v="15507.877556372638"/>
    <n v="64550.313556372639"/>
    <n v="49042.436000000002"/>
    <x v="0"/>
    <x v="0"/>
    <n v="212429.91899999999"/>
    <m/>
    <n v="212429.91899999999"/>
    <m/>
    <m/>
    <m/>
    <m/>
    <m/>
    <m/>
    <m/>
    <m/>
    <m/>
    <m/>
    <m/>
    <m/>
    <n v="0"/>
    <x v="0"/>
    <x v="0"/>
    <x v="0"/>
    <x v="0"/>
    <n v="1172190.1199999996"/>
    <n v="-15507.877556372667"/>
    <n v="-15507.877556372638"/>
    <n v="-15507.877556372638"/>
    <n v="-15507.877556372638"/>
    <n v="0"/>
    <n v="227937.79655637263"/>
    <n v="227937.79655637263"/>
    <n v="15507.877556372638"/>
    <n v="15507.877556372638"/>
    <n v="1"/>
  </r>
  <r>
    <x v="2"/>
    <x v="13"/>
    <s v="SIN ASIGNAR"/>
    <s v=" Art. 3-23.b.III ; “Protecciones en barras de transmisión&quot; S/E Negrete"/>
    <s v="100/TT-028-01"/>
    <d v="2017-12-30T00:00:00"/>
    <d v="2020-06-30T00:00:00"/>
    <n v="32240.697000000004"/>
    <n v="0"/>
    <n v="0"/>
    <n v="9959.3177046287565"/>
    <n v="19943.686870093181"/>
    <n v="9984.6462591951058"/>
    <n v="19994.467942210664"/>
    <n v="10949.048035986103"/>
    <n v="47330.513005275076"/>
    <n v="0"/>
    <n v="0"/>
    <n v="0"/>
    <n v="0"/>
    <n v="118161.67981738888"/>
    <n v="0"/>
    <n v="0"/>
    <n v="0"/>
    <n v="0"/>
    <n v="0"/>
    <n v="150402.3768173889"/>
    <n v="0"/>
    <n v="2892.54"/>
    <n v="0"/>
    <n v="0"/>
    <n v="11437.266"/>
    <n v="12863.768"/>
    <n v="17136.232"/>
    <n v="0"/>
    <n v="0"/>
    <n v="0"/>
    <n v="35000"/>
    <n v="38831.873817388885"/>
    <n v="118161.67981738888"/>
    <n v="0"/>
    <n v="0"/>
    <n v="0"/>
    <n v="0"/>
    <n v="0"/>
    <n v="150402.3768173889"/>
    <n v="0"/>
    <n v="2892.54"/>
    <n v="0"/>
    <n v="0"/>
    <n v="11437.266"/>
    <n v="12863.768"/>
    <n v="1390.6110000000001"/>
    <n v="0"/>
    <n v="0"/>
    <n v="0"/>
    <n v="15001"/>
    <n v="14999.494817388884"/>
    <n v="58584.679817388882"/>
    <n v="0"/>
    <n v="0"/>
    <n v="0"/>
    <n v="0"/>
    <n v="0"/>
    <n v="90825.376817388882"/>
    <n v="0"/>
    <n v="2892.54"/>
    <n v="0"/>
    <n v="0"/>
    <n v="11437.266"/>
    <n v="12863.768"/>
    <n v="1390.6110000000001"/>
    <n v="0"/>
    <n v="0"/>
    <n v="3279.7620000000002"/>
    <n v="31863.947"/>
    <n v="26720.732817388882"/>
    <n v="30000.494817388884"/>
    <n v="3279.7620000000024"/>
    <x v="0"/>
    <x v="0"/>
    <n v="31863.947"/>
    <m/>
    <n v="31863.947"/>
    <m/>
    <m/>
    <m/>
    <m/>
    <m/>
    <m/>
    <m/>
    <m/>
    <m/>
    <m/>
    <m/>
    <m/>
    <n v="0"/>
    <x v="0"/>
    <x v="0"/>
    <x v="0"/>
    <x v="0"/>
    <n v="64104.644"/>
    <n v="-26720.732817388882"/>
    <n v="-26720.732817388882"/>
    <n v="-26720.732817388882"/>
    <n v="-26720.732817388882"/>
    <n v="0"/>
    <n v="58584.679817388882"/>
    <n v="58584.679817388882"/>
    <n v="26720.732817388882"/>
    <n v="26720.732817388882"/>
    <n v="1"/>
  </r>
  <r>
    <x v="2"/>
    <x v="13"/>
    <s v="SIN ASIGNAR"/>
    <s v=" Art. 3-23.c “Selectividad en transformadores&quot;"/>
    <s v="100/TT-166-01"/>
    <d v="2017-03-01T00:00:00"/>
    <d v="2019-12-31T00:00:00"/>
    <n v="8471.6529999999966"/>
    <n v="0"/>
    <n v="0"/>
    <n v="0"/>
    <n v="0"/>
    <n v="9586.0000000000018"/>
    <n v="10000"/>
    <n v="25000.000000000004"/>
    <n v="25000.000000000004"/>
    <n v="25000.000000000004"/>
    <n v="25000.000000000004"/>
    <n v="50000.000000000007"/>
    <n v="26684.999999999996"/>
    <n v="196271"/>
    <n v="99999.615999999995"/>
    <n v="0"/>
    <n v="0"/>
    <n v="0"/>
    <n v="0"/>
    <n v="304742.26899999997"/>
    <n v="0"/>
    <n v="0"/>
    <n v="0"/>
    <n v="0"/>
    <n v="0"/>
    <n v="0"/>
    <n v="0"/>
    <n v="0"/>
    <n v="0"/>
    <n v="30000"/>
    <n v="80000"/>
    <n v="86271"/>
    <n v="196271"/>
    <n v="99999.615999999995"/>
    <n v="0"/>
    <n v="0"/>
    <n v="0"/>
    <n v="0"/>
    <n v="304742.26899999997"/>
    <n v="0"/>
    <n v="0"/>
    <n v="0"/>
    <n v="0"/>
    <n v="0"/>
    <n v="0"/>
    <n v="352.21300000000002"/>
    <n v="0"/>
    <n v="0"/>
    <n v="10000"/>
    <n v="30000"/>
    <n v="55918.786999999997"/>
    <n v="96271"/>
    <n v="199999.23199999999"/>
    <n v="0"/>
    <n v="0"/>
    <n v="0"/>
    <n v="0"/>
    <n v="304741.88499999995"/>
    <n v="0"/>
    <n v="0"/>
    <n v="0"/>
    <n v="0"/>
    <n v="0"/>
    <n v="0"/>
    <n v="352.21300000000002"/>
    <n v="0"/>
    <n v="0"/>
    <n v="0"/>
    <n v="352.21300000000002"/>
    <n v="95918.786999999997"/>
    <n v="85918.786999999997"/>
    <n v="-10000"/>
    <x v="0"/>
    <x v="0"/>
    <n v="352.21300000000002"/>
    <m/>
    <n v="352.21300000000002"/>
    <m/>
    <m/>
    <m/>
    <m/>
    <m/>
    <m/>
    <m/>
    <m/>
    <m/>
    <m/>
    <m/>
    <m/>
    <n v="0"/>
    <x v="0"/>
    <x v="0"/>
    <x v="0"/>
    <x v="0"/>
    <n v="8823.8659999999963"/>
    <n v="-295918.01899999997"/>
    <n v="-295918.01899999997"/>
    <n v="-295918.01899999997"/>
    <n v="-95918.786999999997"/>
    <n v="-199999.23199999999"/>
    <n v="96271"/>
    <n v="96271"/>
    <n v="95918.786999999997"/>
    <n v="95918.786999999997"/>
    <n v="1"/>
  </r>
  <r>
    <x v="2"/>
    <x v="13"/>
    <s v="SIN ASIGNAR"/>
    <s v=" Art. 3-24.II &quot;Configuración de barra 220 kV&quot;"/>
    <s v="100/TT-172-02"/>
    <d v="2017-12-30T00:00:00"/>
    <d v="2019-11-30T00:00:00"/>
    <n v="33881.953000000001"/>
    <n v="0"/>
    <n v="0"/>
    <n v="20000"/>
    <n v="50000.000000000015"/>
    <n v="100000.00000000003"/>
    <n v="60000.000000000007"/>
    <n v="70429"/>
    <n v="0"/>
    <n v="0"/>
    <n v="0"/>
    <n v="0"/>
    <n v="0"/>
    <n v="300429.00000000006"/>
    <n v="0"/>
    <n v="0"/>
    <n v="0"/>
    <n v="0"/>
    <n v="0"/>
    <n v="334310.95300000004"/>
    <n v="0"/>
    <n v="626.58600000000001"/>
    <n v="72.397000000000006"/>
    <n v="13912.989"/>
    <n v="492.63299999999998"/>
    <n v="28918.694"/>
    <n v="0"/>
    <n v="30000"/>
    <n v="30000"/>
    <n v="30000"/>
    <n v="80000"/>
    <n v="86405.701000000001"/>
    <n v="300429"/>
    <n v="0"/>
    <n v="0"/>
    <n v="0"/>
    <n v="0"/>
    <n v="0"/>
    <n v="334310.95299999998"/>
    <n v="0"/>
    <n v="626.58600000000001"/>
    <n v="72.397000000000006"/>
    <n v="13912.989"/>
    <n v="492.63299999999998"/>
    <n v="28918.694"/>
    <n v="28758.743999999999"/>
    <n v="37694.762000000002"/>
    <n v="48975.76"/>
    <n v="31024.239999999998"/>
    <n v="70000"/>
    <n v="39952.195000000065"/>
    <n v="300429.00000000006"/>
    <n v="0"/>
    <n v="0"/>
    <n v="0"/>
    <n v="0"/>
    <n v="0"/>
    <n v="334310.95300000004"/>
    <n v="0"/>
    <n v="626.58600000000001"/>
    <n v="72.397000000000006"/>
    <n v="13912.989"/>
    <n v="492.63299999999998"/>
    <n v="28918.694"/>
    <n v="28758.743999999999"/>
    <n v="37694.762000000002"/>
    <n v="48975.76"/>
    <n v="54208.588000000003"/>
    <n v="213661.15299999999"/>
    <n v="86767.847000000067"/>
    <n v="109952.19500000007"/>
    <n v="23184.347999999998"/>
    <x v="0"/>
    <x v="0"/>
    <n v="213661.15299999999"/>
    <m/>
    <n v="213661.15299999999"/>
    <m/>
    <m/>
    <m/>
    <m/>
    <m/>
    <m/>
    <m/>
    <m/>
    <m/>
    <m/>
    <m/>
    <m/>
    <n v="0"/>
    <x v="0"/>
    <x v="0"/>
    <x v="0"/>
    <x v="0"/>
    <n v="247543.106"/>
    <n v="-86767.847000000038"/>
    <n v="-86767.847000000067"/>
    <n v="-86767.847000000067"/>
    <n v="-86767.847000000067"/>
    <n v="0"/>
    <n v="300429.00000000006"/>
    <n v="300429.00000000006"/>
    <n v="86767.847000000067"/>
    <n v="86767.847000000067"/>
    <n v="1"/>
  </r>
  <r>
    <x v="2"/>
    <x v="13"/>
    <s v="SIN ASIGNAR"/>
    <s v=" Título 4-4 “Sistema de Monitoreo&quot;"/>
    <s v="100/TT-173-01"/>
    <d v="2017-12-30T00:00:00"/>
    <d v="2020-06-30T00:00:00"/>
    <n v="6169.148000000001"/>
    <n v="0"/>
    <n v="0"/>
    <n v="20000"/>
    <n v="20000"/>
    <n v="29724.00000000012"/>
    <n v="30000.000000000004"/>
    <n v="30000.000000000004"/>
    <n v="30000.000000000004"/>
    <n v="40000"/>
    <n v="49999.999999999993"/>
    <n v="49999.999999999993"/>
    <n v="0"/>
    <n v="299724.00000000012"/>
    <n v="849914.94499999995"/>
    <n v="0"/>
    <n v="0"/>
    <n v="0"/>
    <n v="0"/>
    <n v="1155808.0930000001"/>
    <n v="696.38900000000001"/>
    <n v="0"/>
    <n v="0"/>
    <n v="0"/>
    <n v="0"/>
    <n v="0"/>
    <n v="0"/>
    <n v="10000"/>
    <n v="30000"/>
    <n v="30000"/>
    <n v="110000"/>
    <n v="119027.61100000015"/>
    <n v="299724.00000000012"/>
    <n v="849914.94499999995"/>
    <n v="0"/>
    <n v="0"/>
    <n v="0"/>
    <n v="0"/>
    <n v="1155808.0930000001"/>
    <n v="696.38900000000001"/>
    <n v="0"/>
    <n v="0"/>
    <n v="0"/>
    <n v="0"/>
    <n v="0"/>
    <n v="0"/>
    <n v="0"/>
    <n v="0"/>
    <n v="60000"/>
    <n v="60000"/>
    <n v="79027.611000000004"/>
    <n v="199724"/>
    <n v="949914.94499999983"/>
    <n v="0"/>
    <n v="0"/>
    <n v="0"/>
    <n v="0"/>
    <n v="1155808.0929999999"/>
    <n v="696.38900000000001"/>
    <n v="0"/>
    <n v="0"/>
    <n v="0"/>
    <n v="0"/>
    <n v="0"/>
    <n v="0"/>
    <n v="0"/>
    <n v="0"/>
    <n v="0"/>
    <n v="696.38900000000001"/>
    <n v="199027.611"/>
    <n v="139027.611"/>
    <n v="-60000"/>
    <x v="0"/>
    <x v="0"/>
    <n v="696.38900000000001"/>
    <m/>
    <n v="696.38900000000001"/>
    <m/>
    <m/>
    <m/>
    <m/>
    <m/>
    <m/>
    <m/>
    <m/>
    <m/>
    <m/>
    <m/>
    <m/>
    <n v="0"/>
    <x v="0"/>
    <x v="0"/>
    <x v="0"/>
    <x v="0"/>
    <n v="6865.5370000000012"/>
    <n v="-1148942.5559999999"/>
    <n v="-1148942.5559999999"/>
    <n v="-1148942.5559999999"/>
    <n v="-199027.611"/>
    <n v="-949914.94499999983"/>
    <n v="299724"/>
    <n v="199724"/>
    <n v="299027.61099999998"/>
    <n v="199027.611"/>
    <n v="0.66558272105514704"/>
  </r>
  <r>
    <x v="2"/>
    <x v="13"/>
    <s v="SIN ASIGNAR"/>
    <s v="Disponibilidad de TT/CC y TT/PP"/>
    <s v="100/TT-178"/>
    <d v="2017-09-01T00:00:00"/>
    <d v="2019-12-31T00:00:00"/>
    <n v="463906.89399999997"/>
    <n v="0"/>
    <n v="0"/>
    <n v="30079.906000000014"/>
    <n v="32000"/>
    <n v="37000"/>
    <n v="33000"/>
    <n v="21000"/>
    <n v="14999.999999999998"/>
    <n v="54820.999999999993"/>
    <n v="42999.999999999993"/>
    <n v="42999.999999999993"/>
    <n v="17999.999999999996"/>
    <n v="326900.90600000002"/>
    <n v="300000"/>
    <n v="0"/>
    <n v="0"/>
    <n v="0"/>
    <n v="0"/>
    <n v="1090807.7999999998"/>
    <n v="5848.8419999999996"/>
    <n v="4475.1980000000003"/>
    <n v="2924.451"/>
    <n v="8450.1409999999996"/>
    <n v="6134.1620000000003"/>
    <n v="2153.8029999999999"/>
    <n v="2846.1970000000001"/>
    <n v="20000"/>
    <n v="20000"/>
    <n v="70000"/>
    <n v="90000"/>
    <n v="94068.112000000023"/>
    <n v="326900.90600000002"/>
    <n v="300000"/>
    <n v="0"/>
    <n v="0"/>
    <n v="0"/>
    <n v="0"/>
    <n v="1090807.7999999998"/>
    <n v="5848.8419999999996"/>
    <n v="4475.1980000000003"/>
    <n v="2924.451"/>
    <n v="8450.1409999999996"/>
    <n v="6134.1620000000003"/>
    <n v="2153.8029999999999"/>
    <n v="13725.764999999999"/>
    <n v="31908.173999999999"/>
    <n v="144986.63500000001"/>
    <n v="0"/>
    <n v="35013.364999999991"/>
    <n v="71280.370000000024"/>
    <n v="326900.90600000002"/>
    <n v="300000"/>
    <n v="0"/>
    <n v="0"/>
    <n v="0"/>
    <n v="0"/>
    <n v="1090807.7999999998"/>
    <n v="5848.8419999999996"/>
    <n v="4475.1980000000003"/>
    <n v="2924.451"/>
    <n v="8450.1409999999996"/>
    <n v="6134.1620000000003"/>
    <n v="2153.8029999999999"/>
    <n v="13725.764999999999"/>
    <n v="31908.173999999999"/>
    <n v="144986.63500000001"/>
    <n v="19734.317999999999"/>
    <n v="240341.489"/>
    <n v="86559.417000000016"/>
    <n v="106293.73500000002"/>
    <n v="19734.317999999999"/>
    <x v="0"/>
    <x v="0"/>
    <n v="240341.489"/>
    <m/>
    <n v="240341.489"/>
    <m/>
    <m/>
    <m/>
    <m/>
    <m/>
    <m/>
    <m/>
    <m/>
    <m/>
    <m/>
    <m/>
    <m/>
    <n v="0"/>
    <x v="0"/>
    <x v="0"/>
    <x v="0"/>
    <x v="0"/>
    <n v="704248.38299999991"/>
    <n v="-386559.4169999999"/>
    <n v="-386559.41699999996"/>
    <n v="-386559.41700000002"/>
    <n v="-86559.417000000016"/>
    <n v="-300000"/>
    <n v="326900.90600000002"/>
    <n v="326900.90600000002"/>
    <n v="86559.417000000016"/>
    <n v="86559.417000000016"/>
    <n v="1"/>
  </r>
  <r>
    <x v="2"/>
    <x v="13"/>
    <s v="SIN ASIGNAR"/>
    <s v="Disponibilidad de TT/CC y TT/PP para Art. 3-30 y Título 4-4 FRONTEL"/>
    <s v="100/TT-019"/>
    <d v="2017-12-01T00:00:00"/>
    <d v="2019-12-31T00:00:00"/>
    <n v="201671.33000000002"/>
    <n v="0"/>
    <n v="0"/>
    <n v="0"/>
    <n v="0"/>
    <n v="18885.514727116013"/>
    <n v="29999.999999999996"/>
    <n v="0"/>
    <n v="0"/>
    <n v="0"/>
    <n v="0"/>
    <n v="0"/>
    <n v="0"/>
    <n v="48885.514727116009"/>
    <n v="0"/>
    <n v="0"/>
    <n v="0"/>
    <n v="0"/>
    <n v="0"/>
    <n v="250556.84472711603"/>
    <n v="0"/>
    <n v="0"/>
    <n v="0"/>
    <n v="0"/>
    <n v="13877.282999999999"/>
    <n v="4124.7460000000001"/>
    <n v="0"/>
    <n v="0"/>
    <n v="0"/>
    <n v="0"/>
    <n v="0"/>
    <n v="30883.485727116014"/>
    <n v="48885.514727116009"/>
    <n v="0"/>
    <n v="0"/>
    <n v="0"/>
    <n v="0"/>
    <n v="0"/>
    <n v="250556.84472711603"/>
    <n v="0"/>
    <n v="0"/>
    <n v="0"/>
    <n v="0"/>
    <n v="13877.282999999999"/>
    <n v="4124.7460000000001"/>
    <n v="3769.3380000000002"/>
    <n v="251.13"/>
    <n v="0"/>
    <n v="0"/>
    <n v="0"/>
    <n v="26863.017727116014"/>
    <n v="48885.514727116009"/>
    <n v="0"/>
    <n v="0"/>
    <n v="0"/>
    <n v="0"/>
    <n v="0"/>
    <n v="250556.84472711603"/>
    <n v="0"/>
    <n v="0"/>
    <n v="0"/>
    <n v="0"/>
    <n v="13877.282999999999"/>
    <n v="4124.7460000000001"/>
    <n v="3769.3380000000002"/>
    <n v="251.13"/>
    <n v="0"/>
    <n v="125.565"/>
    <n v="22148.061999999998"/>
    <n v="26737.452727116011"/>
    <n v="26863.017727116014"/>
    <n v="125.56500000000233"/>
    <x v="0"/>
    <x v="0"/>
    <n v="22148.061999999998"/>
    <m/>
    <n v="22148.061999999998"/>
    <m/>
    <m/>
    <m/>
    <m/>
    <m/>
    <m/>
    <m/>
    <m/>
    <m/>
    <m/>
    <m/>
    <m/>
    <n v="0"/>
    <x v="0"/>
    <x v="0"/>
    <x v="0"/>
    <x v="0"/>
    <n v="223819.39200000002"/>
    <n v="-26737.452727116004"/>
    <n v="-26737.452727116011"/>
    <n v="-26737.452727116011"/>
    <n v="-26737.452727116011"/>
    <n v="0"/>
    <n v="48885.514727116009"/>
    <n v="48885.514727116009"/>
    <n v="26737.452727116011"/>
    <n v="26737.452727116011"/>
    <n v="1"/>
  </r>
  <r>
    <x v="2"/>
    <x v="13"/>
    <s v="SIN ASIGNAR"/>
    <s v="Instalación de TTCC en barra de 23 kv de S/E Aihuapi"/>
    <s v="100/TT-111-06"/>
    <d v="2015-12-01T00:00:00"/>
    <d v="2019-06-30T00:00:00"/>
    <n v="100855.539"/>
    <n v="0"/>
    <n v="0"/>
    <n v="4539.7245166768225"/>
    <n v="12457.78106845633"/>
    <n v="0"/>
    <n v="0"/>
    <n v="0"/>
    <n v="0"/>
    <n v="0"/>
    <n v="0"/>
    <n v="0"/>
    <n v="0"/>
    <n v="16997.505585133153"/>
    <n v="0"/>
    <n v="0"/>
    <n v="0"/>
    <n v="0"/>
    <n v="0"/>
    <n v="117853.04458513316"/>
    <n v="0"/>
    <n v="0"/>
    <n v="0"/>
    <n v="10693.313"/>
    <n v="199.58199999999999"/>
    <n v="418.52300000000002"/>
    <n v="0"/>
    <n v="2581.4769999999999"/>
    <n v="3104.6105851331517"/>
    <n v="0"/>
    <n v="0"/>
    <n v="0"/>
    <n v="16997.505585133153"/>
    <n v="0"/>
    <n v="0"/>
    <n v="0"/>
    <n v="0"/>
    <n v="0"/>
    <n v="117853.04458513316"/>
    <n v="0"/>
    <n v="0"/>
    <n v="0"/>
    <n v="10693.313"/>
    <n v="199.58199999999999"/>
    <n v="418.52300000000002"/>
    <n v="0"/>
    <n v="0"/>
    <n v="0"/>
    <n v="0"/>
    <n v="0"/>
    <n v="5686.0875851331493"/>
    <n v="16997.505585133149"/>
    <n v="0"/>
    <n v="0"/>
    <n v="0"/>
    <n v="0"/>
    <n v="0"/>
    <n v="117853.04458513315"/>
    <n v="0"/>
    <n v="0"/>
    <n v="0"/>
    <n v="10693.313"/>
    <n v="199.58199999999999"/>
    <n v="418.52300000000002"/>
    <n v="0"/>
    <n v="0"/>
    <n v="0"/>
    <n v="173.602"/>
    <n v="11485.02"/>
    <n v="5512.4855851331486"/>
    <n v="5686.0875851331493"/>
    <n v="173.60200000000077"/>
    <x v="0"/>
    <x v="0"/>
    <n v="11485.02"/>
    <m/>
    <n v="11485.02"/>
    <m/>
    <m/>
    <m/>
    <m/>
    <m/>
    <m/>
    <m/>
    <m/>
    <m/>
    <m/>
    <m/>
    <m/>
    <n v="0"/>
    <x v="0"/>
    <x v="0"/>
    <x v="0"/>
    <x v="0"/>
    <n v="112340.55900000001"/>
    <n v="-5512.4855851331376"/>
    <n v="-5512.4855851331486"/>
    <n v="-5512.4855851331486"/>
    <n v="-5512.4855851331486"/>
    <n v="0"/>
    <n v="16997.505585133149"/>
    <n v="16997.505585133149"/>
    <n v="5512.4855851331486"/>
    <n v="5512.4855851331486"/>
    <n v="1"/>
  </r>
  <r>
    <x v="2"/>
    <x v="13"/>
    <s v="SIN ASIGNAR"/>
    <s v="Medidores de Alimentadores FRONTEL_GR"/>
    <s v="100/TS-003"/>
    <d v="2018-12-30T00:00:00"/>
    <d v="2019-12-31T00:00:00"/>
    <n v="6825.1329999999998"/>
    <n v="0"/>
    <n v="13491.675999999999"/>
    <n v="0"/>
    <n v="0"/>
    <n v="0"/>
    <n v="0"/>
    <n v="0"/>
    <n v="0"/>
    <n v="0"/>
    <n v="0"/>
    <n v="0"/>
    <n v="0"/>
    <n v="13491.675999999999"/>
    <n v="0"/>
    <n v="0"/>
    <n v="0"/>
    <n v="0"/>
    <n v="0"/>
    <n v="20316.809000000001"/>
    <n v="0"/>
    <n v="13491.675999999999"/>
    <n v="236.99700000000001"/>
    <n v="0"/>
    <n v="0"/>
    <n v="0"/>
    <n v="0"/>
    <n v="0"/>
    <n v="0"/>
    <n v="0"/>
    <n v="0"/>
    <n v="0"/>
    <n v="13728.672999999999"/>
    <n v="0"/>
    <n v="0"/>
    <n v="0"/>
    <n v="0"/>
    <n v="0"/>
    <n v="20553.805999999997"/>
    <n v="0"/>
    <n v="13491.675999999999"/>
    <n v="236.99700000000001"/>
    <n v="0"/>
    <n v="0"/>
    <n v="0"/>
    <n v="0"/>
    <n v="0"/>
    <n v="0"/>
    <n v="0"/>
    <n v="0"/>
    <n v="0"/>
    <n v="13728.672999999999"/>
    <n v="0"/>
    <n v="0"/>
    <n v="0"/>
    <n v="0"/>
    <n v="0"/>
    <n v="20553.805999999997"/>
    <n v="0"/>
    <n v="13491.675999999999"/>
    <n v="236.99700000000001"/>
    <n v="0"/>
    <n v="0"/>
    <n v="0"/>
    <n v="0"/>
    <n v="0"/>
    <n v="0"/>
    <n v="0"/>
    <n v="13728.672999999999"/>
    <n v="0"/>
    <n v="0"/>
    <n v="0"/>
    <x v="0"/>
    <x v="0"/>
    <n v="13728.672999999999"/>
    <m/>
    <n v="13728.672999999999"/>
    <m/>
    <m/>
    <m/>
    <m/>
    <m/>
    <m/>
    <m/>
    <m/>
    <m/>
    <m/>
    <m/>
    <m/>
    <n v="0"/>
    <x v="0"/>
    <x v="0"/>
    <x v="0"/>
    <x v="0"/>
    <n v="20553.805999999997"/>
    <n v="0"/>
    <n v="0"/>
    <n v="0"/>
    <n v="0"/>
    <n v="0"/>
    <n v="13728.672999999999"/>
    <n v="13728.672999999999"/>
    <n v="0"/>
    <n v="0"/>
    <e v="#DIV/0!"/>
  </r>
  <r>
    <x v="2"/>
    <x v="13"/>
    <s v="SIN ASIGNAR"/>
    <s v="Medidores de Alimentadores SAESA_GR"/>
    <s v="100/TS-203"/>
    <d v="2018-12-30T00:00:00"/>
    <d v="2019-12-31T00:00:00"/>
    <n v="388964.07699999999"/>
    <n v="0"/>
    <n v="0"/>
    <n v="0"/>
    <n v="0"/>
    <n v="0"/>
    <n v="0"/>
    <n v="0"/>
    <n v="0"/>
    <n v="0"/>
    <n v="0"/>
    <n v="0"/>
    <n v="0"/>
    <n v="0"/>
    <n v="0"/>
    <n v="0"/>
    <n v="0"/>
    <n v="0"/>
    <n v="0"/>
    <n v="388964.07699999999"/>
    <n v="0"/>
    <n v="9000"/>
    <n v="0"/>
    <n v="0"/>
    <n v="0"/>
    <n v="0"/>
    <n v="0"/>
    <n v="0"/>
    <n v="0"/>
    <n v="0"/>
    <n v="0"/>
    <n v="0"/>
    <n v="9000"/>
    <n v="0"/>
    <n v="0"/>
    <n v="0"/>
    <n v="0"/>
    <n v="0"/>
    <n v="397964.07699999999"/>
    <n v="0"/>
    <n v="9000"/>
    <n v="0"/>
    <n v="0"/>
    <n v="0"/>
    <n v="0"/>
    <n v="0"/>
    <n v="0"/>
    <n v="0"/>
    <n v="0"/>
    <n v="0"/>
    <n v="0"/>
    <n v="9000"/>
    <n v="0"/>
    <n v="0"/>
    <n v="0"/>
    <n v="0"/>
    <n v="0"/>
    <n v="397964.07699999999"/>
    <n v="0"/>
    <n v="9000"/>
    <n v="0"/>
    <n v="0"/>
    <n v="0"/>
    <n v="0"/>
    <n v="0"/>
    <n v="0"/>
    <n v="0"/>
    <n v="0"/>
    <n v="9000"/>
    <n v="0"/>
    <n v="0"/>
    <n v="0"/>
    <x v="0"/>
    <x v="0"/>
    <n v="9000"/>
    <m/>
    <n v="9000"/>
    <m/>
    <m/>
    <m/>
    <m/>
    <m/>
    <m/>
    <m/>
    <m/>
    <m/>
    <m/>
    <m/>
    <m/>
    <n v="0"/>
    <x v="0"/>
    <x v="0"/>
    <x v="0"/>
    <x v="0"/>
    <n v="397964.07699999999"/>
    <n v="0"/>
    <n v="0"/>
    <n v="0"/>
    <n v="0"/>
    <n v="0"/>
    <n v="9000"/>
    <n v="9000"/>
    <n v="0"/>
    <n v="0"/>
    <e v="#DIV/0!"/>
  </r>
  <r>
    <x v="2"/>
    <x v="13"/>
    <s v="SIN ASIGNAR"/>
    <s v="SE Alto Bonito - Nuevo Paño E3"/>
    <s v="100/TT-145-03"/>
    <d v="2018-11-30T00:00:00"/>
    <d v="2019-05-01T00:00:00"/>
    <n v="125406.554"/>
    <n v="0"/>
    <n v="0"/>
    <n v="0"/>
    <n v="0"/>
    <n v="0"/>
    <n v="0"/>
    <n v="0"/>
    <n v="0"/>
    <n v="0"/>
    <n v="0"/>
    <n v="0"/>
    <n v="0"/>
    <n v="0"/>
    <n v="0"/>
    <n v="0"/>
    <n v="0"/>
    <n v="0"/>
    <n v="0"/>
    <n v="125406.554"/>
    <n v="0"/>
    <n v="29.436"/>
    <n v="757.37"/>
    <n v="3369.9090000000001"/>
    <n v="518.5"/>
    <n v="418.21499999999997"/>
    <n v="4581.7849999999999"/>
    <n v="2324.7849999999999"/>
    <n v="0"/>
    <n v="0"/>
    <n v="0"/>
    <n v="0"/>
    <n v="12000"/>
    <n v="0"/>
    <n v="0"/>
    <n v="0"/>
    <n v="0"/>
    <n v="0"/>
    <n v="137406.554"/>
    <n v="0"/>
    <n v="29.436"/>
    <n v="757.37"/>
    <n v="3369.9090000000001"/>
    <n v="518.5"/>
    <n v="418.21499999999997"/>
    <n v="78.129000000000005"/>
    <n v="215.28299999999999"/>
    <n v="0"/>
    <n v="1000"/>
    <n v="0"/>
    <n v="5613.1579999999994"/>
    <n v="12000"/>
    <n v="0"/>
    <n v="0"/>
    <n v="0"/>
    <n v="0"/>
    <n v="0"/>
    <n v="137406.554"/>
    <n v="0"/>
    <n v="29.436"/>
    <n v="757.37"/>
    <n v="3369.9090000000001"/>
    <n v="518.5"/>
    <n v="418.21499999999997"/>
    <n v="78.129000000000005"/>
    <n v="215.28299999999999"/>
    <n v="0"/>
    <n v="0"/>
    <n v="5386.8420000000006"/>
    <n v="6613.1579999999994"/>
    <n v="5613.1579999999994"/>
    <n v="-1000"/>
    <x v="0"/>
    <x v="0"/>
    <n v="5386.8420000000006"/>
    <m/>
    <n v="5386.8420000000006"/>
    <m/>
    <m/>
    <m/>
    <m/>
    <m/>
    <m/>
    <m/>
    <m/>
    <m/>
    <m/>
    <m/>
    <m/>
    <n v="0"/>
    <x v="0"/>
    <x v="0"/>
    <x v="0"/>
    <x v="0"/>
    <n v="130793.39600000001"/>
    <n v="-6613.1579999999958"/>
    <n v="-6613.1579999999994"/>
    <n v="-6613.1579999999994"/>
    <n v="-6613.1579999999994"/>
    <n v="0"/>
    <n v="12000"/>
    <n v="12000"/>
    <n v="6613.1579999999994"/>
    <n v="6613.1579999999994"/>
    <n v="1"/>
  </r>
  <r>
    <x v="2"/>
    <x v="13"/>
    <s v="SIN ASIGNAR"/>
    <s v="SE Río Bonito - Habilitación Paño E1"/>
    <s v="100/TT-136-03"/>
    <d v="2018-12-31T00:00:00"/>
    <d v="2019-06-01T00:00:00"/>
    <n v="8616.357"/>
    <n v="11987.872203621166"/>
    <n v="27625.800173083531"/>
    <n v="0"/>
    <n v="0"/>
    <n v="0"/>
    <n v="0"/>
    <n v="0"/>
    <n v="0"/>
    <n v="0"/>
    <n v="0"/>
    <n v="0"/>
    <n v="0"/>
    <n v="39613.672376704693"/>
    <n v="0"/>
    <n v="0"/>
    <n v="0"/>
    <n v="0"/>
    <n v="0"/>
    <n v="48230.029376704697"/>
    <n v="5243.4589999999998"/>
    <n v="11905.395"/>
    <n v="1619.104"/>
    <n v="8662.4760000000006"/>
    <n v="1599.424"/>
    <n v="649.57299999999998"/>
    <n v="0"/>
    <n v="0"/>
    <n v="0"/>
    <n v="0"/>
    <n v="5000"/>
    <n v="4934.2413767046928"/>
    <n v="39613.672376704693"/>
    <n v="0"/>
    <n v="0"/>
    <n v="0"/>
    <n v="0"/>
    <n v="0"/>
    <n v="48230.029376704697"/>
    <n v="5243.4589999999998"/>
    <n v="11905.395"/>
    <n v="1619.104"/>
    <n v="8662.4760000000006"/>
    <n v="1599.424"/>
    <n v="649.57299999999998"/>
    <n v="0"/>
    <n v="0"/>
    <n v="0"/>
    <n v="0"/>
    <n v="5000.1123767046956"/>
    <n v="4934.1290000000008"/>
    <n v="39613.672376704693"/>
    <n v="0"/>
    <n v="0"/>
    <n v="0"/>
    <n v="0"/>
    <n v="0"/>
    <n v="48230.029376704697"/>
    <n v="5243.4589999999998"/>
    <n v="11905.395"/>
    <n v="1619.104"/>
    <n v="8662.4760000000006"/>
    <n v="1599.424"/>
    <n v="649.57299999999998"/>
    <n v="0"/>
    <n v="0"/>
    <n v="0"/>
    <n v="0"/>
    <n v="29679.431"/>
    <n v="9934.2413767046928"/>
    <n v="9934.2413767046964"/>
    <n v="0"/>
    <x v="0"/>
    <x v="0"/>
    <n v="29679.431"/>
    <m/>
    <n v="29679.431"/>
    <m/>
    <m/>
    <m/>
    <m/>
    <m/>
    <m/>
    <m/>
    <m/>
    <m/>
    <m/>
    <m/>
    <m/>
    <n v="0"/>
    <x v="0"/>
    <x v="0"/>
    <x v="0"/>
    <x v="0"/>
    <n v="38295.788"/>
    <n v="-9934.2413767046964"/>
    <n v="-9934.2413767046928"/>
    <n v="-9934.2413767046928"/>
    <n v="-9934.2413767046928"/>
    <n v="0"/>
    <n v="39613.672376704693"/>
    <n v="39613.672376704693"/>
    <n v="9934.2413767046928"/>
    <n v="9934.2413767046928"/>
    <n v="1"/>
  </r>
  <r>
    <x v="2"/>
    <x v="14"/>
    <s v="SIN ASIGNAR"/>
    <s v=" Art. 3-30 &quot;Información para SITR y Sistema Monitoreo&quot; (incluye 4-16)"/>
    <s v="100/TS-112-01"/>
    <d v="2017-12-30T00:00:00"/>
    <d v="2020-06-30T00:00:00"/>
    <n v="166140.06100000002"/>
    <n v="0"/>
    <n v="13200"/>
    <n v="50699.999999999993"/>
    <n v="23699.999999999996"/>
    <n v="13200"/>
    <n v="9199.9999999999982"/>
    <n v="6500"/>
    <n v="5199.9999999999991"/>
    <n v="5199.9999999999991"/>
    <n v="3900"/>
    <n v="120250"/>
    <n v="7024.9999999999991"/>
    <n v="258075"/>
    <n v="100000"/>
    <n v="0"/>
    <n v="0"/>
    <n v="0"/>
    <n v="0"/>
    <n v="524215.06099999999"/>
    <n v="2971.567"/>
    <n v="1436.846"/>
    <n v="4209.33"/>
    <n v="0"/>
    <n v="0"/>
    <n v="7434.6390000000001"/>
    <n v="565.36099999999988"/>
    <n v="0"/>
    <n v="50000"/>
    <n v="50000"/>
    <n v="50000"/>
    <n v="91457.256999999983"/>
    <n v="258075"/>
    <n v="100000"/>
    <n v="0"/>
    <n v="0"/>
    <n v="0"/>
    <n v="0"/>
    <n v="524215.06099999999"/>
    <n v="2971.567"/>
    <n v="1436.846"/>
    <n v="4209.33"/>
    <n v="0"/>
    <n v="0"/>
    <n v="7434.6390000000001"/>
    <n v="0"/>
    <n v="914.72500000000002"/>
    <n v="7851.7380000000003"/>
    <n v="42148.262000000002"/>
    <n v="25000"/>
    <n v="66107.892999999996"/>
    <n v="158075"/>
    <n v="200000"/>
    <n v="0"/>
    <n v="0"/>
    <n v="0"/>
    <n v="0"/>
    <n v="524215.06099999999"/>
    <n v="2971.567"/>
    <n v="1436.846"/>
    <n v="4209.33"/>
    <n v="0"/>
    <n v="0"/>
    <n v="7434.6390000000001"/>
    <n v="0"/>
    <n v="914.72500000000002"/>
    <n v="7851.7380000000003"/>
    <n v="19013.422999999999"/>
    <n v="43832.267999999996"/>
    <n v="114242.732"/>
    <n v="91107.892999999996"/>
    <n v="-23134.839000000007"/>
    <x v="0"/>
    <x v="0"/>
    <n v="43832.267999999996"/>
    <m/>
    <n v="43832.267999999996"/>
    <m/>
    <m/>
    <m/>
    <m/>
    <m/>
    <m/>
    <m/>
    <m/>
    <m/>
    <m/>
    <m/>
    <m/>
    <n v="0"/>
    <x v="0"/>
    <x v="0"/>
    <x v="0"/>
    <x v="0"/>
    <n v="209972.32900000003"/>
    <n v="-314242.73199999996"/>
    <n v="-314242.73200000002"/>
    <n v="-314242.73200000002"/>
    <n v="-114242.732"/>
    <n v="-200000"/>
    <n v="158075"/>
    <n v="158075"/>
    <n v="114242.732"/>
    <n v="114242.732"/>
    <n v="1"/>
  </r>
  <r>
    <x v="2"/>
    <x v="14"/>
    <s v="SIN ASIGNAR"/>
    <s v="Habilitación en el Scada los Reset de Relés Maestros de SSEE"/>
    <s v="100/TS-124-02"/>
    <d v="2019-12-01T00:00:00"/>
    <d v="2020-06-30T00:00:00"/>
    <n v="40136.945"/>
    <n v="0"/>
    <n v="0"/>
    <n v="36646.670760058892"/>
    <n v="17567.142769782418"/>
    <n v="11998.335032066059"/>
    <n v="12001.301668364169"/>
    <n v="12004.334038964033"/>
    <n v="12288.516921491124"/>
    <n v="6005.1669525669622"/>
    <n v="6006.6945232198123"/>
    <n v="5347.2949121744505"/>
    <n v="0"/>
    <n v="119865.45757868791"/>
    <n v="0"/>
    <n v="0"/>
    <n v="0"/>
    <n v="0"/>
    <n v="0"/>
    <n v="160002.40257868791"/>
    <n v="0"/>
    <n v="0"/>
    <n v="0"/>
    <n v="0"/>
    <n v="39947.025000000001"/>
    <n v="0"/>
    <n v="0"/>
    <n v="0"/>
    <n v="16005.16"/>
    <n v="20000"/>
    <n v="20000"/>
    <n v="23913.272578687916"/>
    <n v="119865.45757868791"/>
    <n v="0"/>
    <n v="0"/>
    <n v="0"/>
    <n v="0"/>
    <n v="0"/>
    <n v="160002.40257868791"/>
    <n v="0"/>
    <n v="0"/>
    <n v="0"/>
    <n v="0"/>
    <n v="39947.025000000001"/>
    <n v="0"/>
    <n v="0"/>
    <n v="8962.2860000000001"/>
    <n v="30808.843000000001"/>
    <n v="5196.3169999999991"/>
    <n v="20000"/>
    <n v="14950.986578687898"/>
    <n v="119865.4575786879"/>
    <n v="0"/>
    <n v="0"/>
    <n v="0"/>
    <n v="0"/>
    <n v="0"/>
    <n v="160002.40257868791"/>
    <n v="0"/>
    <n v="0"/>
    <n v="0"/>
    <n v="0"/>
    <n v="39947.025000000001"/>
    <n v="0"/>
    <n v="0"/>
    <n v="8962.2860000000001"/>
    <n v="30808.843000000001"/>
    <n v="1414.4939999999999"/>
    <n v="81132.648000000016"/>
    <n v="38732.809578687884"/>
    <n v="34950.986578687895"/>
    <n v="-3781.8229999999894"/>
    <x v="0"/>
    <x v="0"/>
    <n v="81132.648000000016"/>
    <m/>
    <n v="81132.648000000016"/>
    <m/>
    <m/>
    <m/>
    <m/>
    <m/>
    <m/>
    <m/>
    <m/>
    <m/>
    <m/>
    <m/>
    <m/>
    <n v="0"/>
    <x v="0"/>
    <x v="0"/>
    <x v="0"/>
    <x v="0"/>
    <n v="121269.59300000002"/>
    <n v="-38732.809578687884"/>
    <n v="-38732.809578687884"/>
    <n v="-38732.809578687884"/>
    <n v="-38732.809578687884"/>
    <n v="0"/>
    <n v="119865.4575786879"/>
    <n v="119865.4575786879"/>
    <n v="38732.809578687884"/>
    <n v="38732.809578687884"/>
    <n v="1"/>
  </r>
  <r>
    <x v="2"/>
    <x v="14"/>
    <s v="SIN ASIGNAR"/>
    <s v="Piloto Sincrofasores en Sistema Aysén"/>
    <s v="E161/0108/503"/>
    <d v="2016-03-01T00:00:00"/>
    <s v="(en blanco)"/>
    <n v="18343.738000000001"/>
    <n v="0"/>
    <n v="0"/>
    <n v="0"/>
    <n v="0"/>
    <n v="0"/>
    <n v="0"/>
    <n v="0"/>
    <n v="0"/>
    <n v="0"/>
    <n v="0"/>
    <n v="0"/>
    <n v="16488"/>
    <n v="16488"/>
    <n v="0"/>
    <n v="0"/>
    <n v="0"/>
    <n v="0"/>
    <n v="0"/>
    <n v="34831.737999999998"/>
    <n v="0"/>
    <n v="0"/>
    <n v="0"/>
    <n v="0"/>
    <n v="0"/>
    <n v="0"/>
    <n v="0"/>
    <n v="0"/>
    <n v="0"/>
    <n v="0"/>
    <n v="0"/>
    <n v="16488"/>
    <n v="16488"/>
    <n v="0"/>
    <n v="0"/>
    <n v="0"/>
    <n v="0"/>
    <n v="0"/>
    <n v="34831.737999999998"/>
    <n v="0"/>
    <n v="0"/>
    <n v="0"/>
    <n v="0"/>
    <n v="0"/>
    <n v="0"/>
    <n v="0"/>
    <n v="0"/>
    <n v="0"/>
    <n v="0"/>
    <n v="0"/>
    <n v="16488"/>
    <n v="16488"/>
    <n v="0"/>
    <n v="0"/>
    <n v="0"/>
    <n v="0"/>
    <n v="0"/>
    <n v="34831.737999999998"/>
    <n v="0"/>
    <n v="0"/>
    <n v="0"/>
    <n v="0"/>
    <n v="0"/>
    <n v="0"/>
    <n v="0"/>
    <n v="0"/>
    <n v="0"/>
    <n v="0"/>
    <n v="0"/>
    <n v="16488"/>
    <n v="16488"/>
    <n v="0"/>
    <x v="0"/>
    <x v="0"/>
    <n v="0"/>
    <m/>
    <n v="0"/>
    <m/>
    <m/>
    <m/>
    <m/>
    <m/>
    <m/>
    <m/>
    <m/>
    <m/>
    <m/>
    <m/>
    <m/>
    <n v="0"/>
    <x v="0"/>
    <x v="0"/>
    <x v="0"/>
    <x v="0"/>
    <n v="18343.738000000001"/>
    <n v="-16487.999999999996"/>
    <n v="-16488"/>
    <n v="-16488"/>
    <n v="-16488"/>
    <n v="0"/>
    <n v="16488"/>
    <n v="16488"/>
    <n v="16488"/>
    <n v="16488"/>
    <n v="1"/>
  </r>
  <r>
    <x v="2"/>
    <x v="7"/>
    <s v="SIN ASIGNAR"/>
    <s v="Cargadores y banco de baterias para respaldo"/>
    <s v="100/TM-065"/>
    <s v="(en blanco)"/>
    <s v="(en blanco)"/>
    <n v="0"/>
    <n v="0"/>
    <n v="0"/>
    <n v="0"/>
    <n v="0"/>
    <n v="0"/>
    <n v="0"/>
    <n v="0"/>
    <n v="0"/>
    <n v="0"/>
    <n v="0"/>
    <n v="0"/>
    <n v="0"/>
    <n v="0"/>
    <n v="0"/>
    <n v="0"/>
    <n v="0"/>
    <n v="0"/>
    <n v="0"/>
    <n v="0"/>
    <n v="0"/>
    <n v="0"/>
    <n v="0"/>
    <n v="0"/>
    <n v="0"/>
    <n v="0"/>
    <n v="0"/>
    <n v="0"/>
    <n v="0"/>
    <n v="0"/>
    <n v="0"/>
    <n v="0"/>
    <n v="0"/>
    <n v="74767"/>
    <n v="0"/>
    <n v="0"/>
    <n v="0"/>
    <n v="0"/>
    <n v="74767"/>
    <n v="0"/>
    <n v="0"/>
    <n v="0"/>
    <n v="0"/>
    <n v="0"/>
    <n v="0"/>
    <n v="0"/>
    <n v="0"/>
    <n v="0"/>
    <n v="0"/>
    <n v="0"/>
    <n v="0"/>
    <n v="0"/>
    <n v="74767"/>
    <n v="0"/>
    <n v="0"/>
    <n v="0"/>
    <n v="0"/>
    <n v="74767"/>
    <n v="0"/>
    <n v="0"/>
    <n v="0"/>
    <n v="0"/>
    <n v="0"/>
    <n v="0"/>
    <n v="0"/>
    <n v="0"/>
    <n v="0"/>
    <n v="0"/>
    <n v="0"/>
    <n v="0"/>
    <n v="0"/>
    <n v="0"/>
    <x v="0"/>
    <x v="0"/>
    <n v="0"/>
    <m/>
    <n v="0"/>
    <m/>
    <m/>
    <m/>
    <m/>
    <m/>
    <m/>
    <m/>
    <m/>
    <m/>
    <m/>
    <m/>
    <m/>
    <n v="0"/>
    <x v="0"/>
    <x v="0"/>
    <x v="0"/>
    <x v="0"/>
    <n v="0"/>
    <n v="-74767"/>
    <n v="-74767"/>
    <n v="-74767"/>
    <n v="0"/>
    <n v="-74767"/>
    <n v="0"/>
    <n v="0"/>
    <n v="0"/>
    <n v="0"/>
    <e v="#DIV/0!"/>
  </r>
  <r>
    <x v="2"/>
    <x v="7"/>
    <s v="SIN ASIGNAR"/>
    <s v="Compra equipamiento II"/>
    <s v="100/TM-060"/>
    <s v="(en blanco)"/>
    <s v="(en blanco)"/>
    <n v="0"/>
    <n v="0"/>
    <n v="0"/>
    <n v="0"/>
    <n v="0"/>
    <n v="0"/>
    <n v="0"/>
    <n v="0"/>
    <n v="0"/>
    <n v="0"/>
    <n v="0"/>
    <n v="0"/>
    <n v="0"/>
    <n v="0"/>
    <n v="0"/>
    <n v="0"/>
    <n v="0"/>
    <n v="0"/>
    <n v="0"/>
    <n v="0"/>
    <n v="0"/>
    <n v="0"/>
    <n v="0"/>
    <n v="0"/>
    <n v="0"/>
    <n v="0"/>
    <n v="0"/>
    <n v="0"/>
    <n v="0"/>
    <n v="0"/>
    <n v="0"/>
    <n v="0"/>
    <n v="0"/>
    <n v="124429"/>
    <n v="0"/>
    <n v="0"/>
    <n v="0"/>
    <n v="0"/>
    <n v="124429"/>
    <n v="0"/>
    <n v="0"/>
    <n v="0"/>
    <n v="0"/>
    <n v="0"/>
    <n v="0"/>
    <n v="0"/>
    <n v="0"/>
    <n v="0"/>
    <n v="0"/>
    <n v="0"/>
    <n v="0"/>
    <n v="0"/>
    <n v="124429"/>
    <n v="0"/>
    <n v="0"/>
    <n v="0"/>
    <n v="0"/>
    <n v="124429"/>
    <n v="0"/>
    <n v="0"/>
    <n v="0"/>
    <n v="0"/>
    <n v="0"/>
    <n v="0"/>
    <n v="0"/>
    <n v="0"/>
    <n v="0"/>
    <n v="0"/>
    <n v="0"/>
    <n v="0"/>
    <n v="0"/>
    <n v="0"/>
    <x v="0"/>
    <x v="0"/>
    <n v="0"/>
    <m/>
    <n v="0"/>
    <m/>
    <m/>
    <m/>
    <m/>
    <m/>
    <m/>
    <m/>
    <m/>
    <m/>
    <m/>
    <m/>
    <m/>
    <n v="0"/>
    <x v="0"/>
    <x v="0"/>
    <x v="0"/>
    <x v="0"/>
    <n v="0"/>
    <n v="-124429"/>
    <n v="-124429"/>
    <n v="-124429"/>
    <n v="0"/>
    <n v="-124429"/>
    <n v="0"/>
    <n v="0"/>
    <n v="0"/>
    <n v="0"/>
    <e v="#DIV/0!"/>
  </r>
  <r>
    <x v="2"/>
    <x v="7"/>
    <s v="SIN ASIGNAR"/>
    <s v="Gestión de activos transformadores de poder"/>
    <s v="100/TM-087"/>
    <s v="(en blanco)"/>
    <s v="(en blanco)"/>
    <n v="0"/>
    <n v="0"/>
    <n v="0"/>
    <n v="0"/>
    <n v="0"/>
    <n v="0"/>
    <n v="0"/>
    <n v="0"/>
    <n v="0"/>
    <n v="0"/>
    <n v="0"/>
    <n v="0"/>
    <n v="0"/>
    <n v="0"/>
    <n v="0"/>
    <n v="0"/>
    <n v="0"/>
    <n v="0"/>
    <n v="0"/>
    <n v="0"/>
    <n v="0"/>
    <n v="0"/>
    <n v="0"/>
    <n v="0"/>
    <n v="0"/>
    <n v="0"/>
    <n v="0"/>
    <n v="0"/>
    <n v="0"/>
    <n v="0"/>
    <n v="0"/>
    <n v="0"/>
    <n v="0"/>
    <n v="334482.46250000002"/>
    <n v="0"/>
    <n v="0"/>
    <n v="0"/>
    <n v="0"/>
    <n v="334482.46250000002"/>
    <n v="0"/>
    <n v="0"/>
    <n v="0"/>
    <n v="0"/>
    <n v="0"/>
    <n v="0"/>
    <n v="0"/>
    <n v="0"/>
    <n v="0"/>
    <n v="0"/>
    <n v="0"/>
    <n v="0"/>
    <n v="0"/>
    <n v="334482.46250000002"/>
    <n v="0"/>
    <n v="0"/>
    <n v="0"/>
    <n v="0"/>
    <n v="334482.46250000002"/>
    <n v="0"/>
    <n v="0"/>
    <n v="0"/>
    <n v="0"/>
    <n v="0"/>
    <n v="0"/>
    <n v="0"/>
    <n v="0"/>
    <n v="0"/>
    <n v="0"/>
    <n v="0"/>
    <n v="0"/>
    <n v="0"/>
    <n v="0"/>
    <x v="0"/>
    <x v="0"/>
    <n v="0"/>
    <m/>
    <n v="0"/>
    <m/>
    <m/>
    <m/>
    <m/>
    <m/>
    <m/>
    <m/>
    <m/>
    <m/>
    <m/>
    <m/>
    <m/>
    <n v="0"/>
    <x v="0"/>
    <x v="0"/>
    <x v="0"/>
    <x v="0"/>
    <n v="0"/>
    <n v="-334482.46250000002"/>
    <n v="-334482.46250000002"/>
    <n v="-334482.46250000002"/>
    <n v="0"/>
    <n v="-334482.46250000002"/>
    <n v="0"/>
    <n v="0"/>
    <n v="0"/>
    <n v="0"/>
    <e v="#DIV/0!"/>
  </r>
  <r>
    <x v="2"/>
    <x v="7"/>
    <s v="SIN ASIGNAR"/>
    <s v="Habilitación aire acondicionado en sala de mando"/>
    <s v="100/TM-081"/>
    <s v="(en blanco)"/>
    <s v="(en blanco)"/>
    <n v="0"/>
    <n v="0"/>
    <n v="0"/>
    <n v="0"/>
    <n v="0"/>
    <n v="0"/>
    <n v="0"/>
    <n v="0"/>
    <n v="0"/>
    <n v="0"/>
    <n v="0"/>
    <n v="0"/>
    <n v="0"/>
    <n v="0"/>
    <n v="0"/>
    <n v="0"/>
    <n v="0"/>
    <n v="0"/>
    <n v="0"/>
    <n v="0"/>
    <n v="0"/>
    <n v="0"/>
    <n v="0"/>
    <n v="0"/>
    <n v="0"/>
    <n v="0"/>
    <n v="0"/>
    <n v="0"/>
    <n v="0"/>
    <n v="0"/>
    <n v="0"/>
    <n v="0"/>
    <n v="0"/>
    <n v="8128"/>
    <n v="0"/>
    <n v="0"/>
    <n v="0"/>
    <n v="0"/>
    <n v="8128"/>
    <n v="0"/>
    <n v="0"/>
    <n v="0"/>
    <n v="0"/>
    <n v="0"/>
    <n v="0"/>
    <n v="0"/>
    <n v="0"/>
    <n v="0"/>
    <n v="0"/>
    <n v="0"/>
    <n v="0"/>
    <n v="0"/>
    <n v="8128"/>
    <n v="0"/>
    <n v="0"/>
    <n v="0"/>
    <n v="0"/>
    <n v="8128"/>
    <n v="0"/>
    <n v="0"/>
    <n v="0"/>
    <n v="0"/>
    <n v="0"/>
    <n v="0"/>
    <n v="0"/>
    <n v="0"/>
    <n v="0"/>
    <n v="0"/>
    <n v="0"/>
    <n v="0"/>
    <n v="0"/>
    <n v="0"/>
    <x v="0"/>
    <x v="0"/>
    <n v="0"/>
    <m/>
    <n v="0"/>
    <m/>
    <m/>
    <m/>
    <m/>
    <m/>
    <m/>
    <m/>
    <m/>
    <m/>
    <m/>
    <m/>
    <m/>
    <n v="0"/>
    <x v="0"/>
    <x v="0"/>
    <x v="0"/>
    <x v="0"/>
    <n v="0"/>
    <n v="-8128"/>
    <n v="-8128"/>
    <n v="-8128"/>
    <n v="0"/>
    <n v="-8128"/>
    <n v="0"/>
    <n v="0"/>
    <n v="0"/>
    <n v="0"/>
    <e v="#DIV/0!"/>
  </r>
  <r>
    <x v="2"/>
    <x v="7"/>
    <s v="SIN ASIGNAR"/>
    <s v="Habilitar detectores de humo en salas de mando de SSEE."/>
    <s v="100/TM-080"/>
    <s v="(en blanco)"/>
    <s v="(en blanco)"/>
    <n v="0"/>
    <n v="0"/>
    <n v="0"/>
    <n v="0"/>
    <n v="0"/>
    <n v="0"/>
    <n v="0"/>
    <n v="0"/>
    <n v="0"/>
    <n v="0"/>
    <n v="0"/>
    <n v="0"/>
    <n v="0"/>
    <n v="0"/>
    <n v="0"/>
    <n v="0"/>
    <n v="0"/>
    <n v="0"/>
    <n v="0"/>
    <n v="0"/>
    <n v="0"/>
    <n v="0"/>
    <n v="0"/>
    <n v="0"/>
    <n v="0"/>
    <n v="0"/>
    <n v="0"/>
    <n v="0"/>
    <n v="0"/>
    <n v="0"/>
    <n v="0"/>
    <n v="0"/>
    <n v="0"/>
    <n v="20668"/>
    <n v="20668"/>
    <n v="20668"/>
    <n v="20668"/>
    <n v="20668"/>
    <n v="103340"/>
    <n v="0"/>
    <n v="0"/>
    <n v="0"/>
    <n v="0"/>
    <n v="0"/>
    <n v="0"/>
    <n v="0"/>
    <n v="0"/>
    <n v="0"/>
    <n v="0"/>
    <n v="0"/>
    <n v="0"/>
    <n v="0"/>
    <n v="20668"/>
    <n v="20668"/>
    <n v="20668"/>
    <n v="20668"/>
    <n v="20668"/>
    <n v="103340"/>
    <n v="0"/>
    <n v="0"/>
    <n v="0"/>
    <n v="0"/>
    <n v="0"/>
    <n v="0"/>
    <n v="0"/>
    <n v="0"/>
    <n v="0"/>
    <n v="0"/>
    <n v="0"/>
    <n v="0"/>
    <n v="0"/>
    <n v="0"/>
    <x v="0"/>
    <x v="0"/>
    <n v="0"/>
    <m/>
    <n v="0"/>
    <m/>
    <m/>
    <m/>
    <m/>
    <m/>
    <m/>
    <m/>
    <m/>
    <m/>
    <m/>
    <m/>
    <m/>
    <n v="0"/>
    <x v="0"/>
    <x v="0"/>
    <x v="0"/>
    <x v="0"/>
    <n v="0"/>
    <n v="-103340"/>
    <n v="-103340"/>
    <n v="-20668"/>
    <n v="0"/>
    <n v="-20668"/>
    <n v="0"/>
    <n v="0"/>
    <n v="0"/>
    <n v="0"/>
    <e v="#DIV/0!"/>
  </r>
  <r>
    <x v="2"/>
    <x v="7"/>
    <s v="SIN ASIGNAR"/>
    <s v="IMPLEMENTAR MOTOR DE ACCIONAMIENTO DESCONECTADORES AT"/>
    <s v="100/TM-069"/>
    <s v="(en blanco)"/>
    <s v="(en blanco)"/>
    <n v="0"/>
    <n v="0"/>
    <n v="0"/>
    <n v="0"/>
    <n v="0"/>
    <n v="0"/>
    <n v="0"/>
    <n v="0"/>
    <n v="0"/>
    <n v="0"/>
    <n v="0"/>
    <n v="0"/>
    <n v="0"/>
    <n v="0"/>
    <n v="0"/>
    <n v="0"/>
    <n v="0"/>
    <n v="0"/>
    <n v="0"/>
    <n v="0"/>
    <n v="0"/>
    <n v="0"/>
    <n v="0"/>
    <n v="0"/>
    <n v="0"/>
    <n v="0"/>
    <n v="0"/>
    <n v="0"/>
    <n v="0"/>
    <n v="0"/>
    <n v="0"/>
    <n v="0"/>
    <n v="0"/>
    <n v="38250"/>
    <n v="38250"/>
    <n v="0"/>
    <n v="0"/>
    <n v="0"/>
    <n v="76500"/>
    <n v="0"/>
    <n v="0"/>
    <n v="0"/>
    <n v="0"/>
    <n v="0"/>
    <n v="0"/>
    <n v="0"/>
    <n v="0"/>
    <n v="0"/>
    <n v="0"/>
    <n v="0"/>
    <n v="0"/>
    <n v="0"/>
    <n v="38250"/>
    <n v="38250"/>
    <n v="0"/>
    <n v="0"/>
    <n v="0"/>
    <n v="76500"/>
    <n v="0"/>
    <n v="0"/>
    <n v="0"/>
    <n v="0"/>
    <n v="0"/>
    <n v="0"/>
    <n v="0"/>
    <n v="0"/>
    <n v="0"/>
    <n v="0"/>
    <n v="0"/>
    <n v="0"/>
    <n v="0"/>
    <n v="0"/>
    <x v="0"/>
    <x v="0"/>
    <n v="0"/>
    <m/>
    <n v="0"/>
    <m/>
    <m/>
    <m/>
    <m/>
    <m/>
    <m/>
    <m/>
    <m/>
    <m/>
    <m/>
    <m/>
    <m/>
    <n v="0"/>
    <x v="0"/>
    <x v="0"/>
    <x v="0"/>
    <x v="0"/>
    <n v="0"/>
    <n v="-76500"/>
    <n v="-76500"/>
    <n v="-38250"/>
    <n v="0"/>
    <n v="-38250"/>
    <n v="0"/>
    <n v="0"/>
    <n v="0"/>
    <n v="0"/>
    <e v="#DIV/0!"/>
  </r>
  <r>
    <x v="2"/>
    <x v="7"/>
    <s v="SIN ASIGNAR"/>
    <s v="Instalar desconectadores en AT por operación y normalización "/>
    <s v="100/TM-067"/>
    <s v="(en blanco)"/>
    <s v="(en blanco)"/>
    <n v="0"/>
    <n v="0"/>
    <n v="0"/>
    <n v="0"/>
    <n v="0"/>
    <n v="0"/>
    <n v="0"/>
    <n v="0"/>
    <n v="0"/>
    <n v="0"/>
    <n v="0"/>
    <n v="0"/>
    <n v="0"/>
    <n v="0"/>
    <n v="0"/>
    <n v="0"/>
    <n v="0"/>
    <n v="0"/>
    <n v="0"/>
    <n v="0"/>
    <n v="0"/>
    <n v="0"/>
    <n v="0"/>
    <n v="0"/>
    <n v="0"/>
    <n v="0"/>
    <n v="0"/>
    <n v="0"/>
    <n v="0"/>
    <n v="0"/>
    <n v="0"/>
    <n v="0"/>
    <n v="0"/>
    <n v="51750"/>
    <n v="0"/>
    <n v="0"/>
    <n v="0"/>
    <n v="0"/>
    <n v="51750"/>
    <n v="0"/>
    <n v="0"/>
    <n v="0"/>
    <n v="0"/>
    <n v="0"/>
    <n v="0"/>
    <n v="0"/>
    <n v="0"/>
    <n v="0"/>
    <n v="0"/>
    <n v="0"/>
    <n v="0"/>
    <n v="0"/>
    <n v="51750"/>
    <n v="0"/>
    <n v="0"/>
    <n v="0"/>
    <n v="0"/>
    <n v="51750"/>
    <n v="0"/>
    <n v="0"/>
    <n v="0"/>
    <n v="0"/>
    <n v="0"/>
    <n v="0"/>
    <n v="0"/>
    <n v="0"/>
    <n v="0"/>
    <n v="0"/>
    <n v="0"/>
    <n v="0"/>
    <n v="0"/>
    <n v="0"/>
    <x v="0"/>
    <x v="0"/>
    <n v="0"/>
    <m/>
    <n v="0"/>
    <m/>
    <m/>
    <m/>
    <m/>
    <m/>
    <m/>
    <m/>
    <m/>
    <m/>
    <m/>
    <m/>
    <m/>
    <n v="0"/>
    <x v="0"/>
    <x v="0"/>
    <x v="0"/>
    <x v="0"/>
    <n v="0"/>
    <n v="-51750"/>
    <n v="-51750"/>
    <n v="-51750"/>
    <n v="0"/>
    <n v="-51750"/>
    <n v="0"/>
    <n v="0"/>
    <n v="0"/>
    <n v="0"/>
    <e v="#DIV/0!"/>
  </r>
  <r>
    <x v="2"/>
    <x v="7"/>
    <s v="SIN ASIGNAR"/>
    <s v="Mantenimiento Mayor, habilitación avanzada de TR en SE Ancud"/>
    <s v="100/TM-061"/>
    <s v="(en blanco)"/>
    <s v="(en blanco)"/>
    <n v="0"/>
    <n v="0"/>
    <n v="0"/>
    <n v="0"/>
    <n v="0"/>
    <n v="0"/>
    <n v="0"/>
    <n v="0"/>
    <n v="0"/>
    <n v="0"/>
    <n v="0"/>
    <n v="0"/>
    <n v="0"/>
    <n v="0"/>
    <n v="0"/>
    <n v="0"/>
    <n v="0"/>
    <n v="0"/>
    <n v="0"/>
    <n v="0"/>
    <n v="0"/>
    <n v="0"/>
    <n v="0"/>
    <n v="0"/>
    <n v="0"/>
    <n v="0"/>
    <n v="0"/>
    <n v="0"/>
    <n v="0"/>
    <n v="0"/>
    <n v="0"/>
    <n v="0"/>
    <n v="0"/>
    <n v="15003"/>
    <n v="0"/>
    <n v="0"/>
    <n v="0"/>
    <n v="0"/>
    <n v="15003"/>
    <n v="0"/>
    <n v="0"/>
    <n v="0"/>
    <n v="0"/>
    <n v="0"/>
    <n v="0"/>
    <n v="0"/>
    <n v="0"/>
    <n v="0"/>
    <n v="0"/>
    <n v="0"/>
    <n v="0"/>
    <n v="0"/>
    <n v="15003"/>
    <n v="0"/>
    <n v="0"/>
    <n v="0"/>
    <n v="0"/>
    <n v="15003"/>
    <n v="0"/>
    <n v="0"/>
    <n v="0"/>
    <n v="0"/>
    <n v="0"/>
    <n v="0"/>
    <n v="0"/>
    <n v="0"/>
    <n v="0"/>
    <n v="0"/>
    <n v="0"/>
    <n v="0"/>
    <n v="0"/>
    <n v="0"/>
    <x v="0"/>
    <x v="0"/>
    <n v="0"/>
    <m/>
    <n v="0"/>
    <m/>
    <m/>
    <m/>
    <m/>
    <m/>
    <m/>
    <m/>
    <m/>
    <m/>
    <m/>
    <m/>
    <m/>
    <n v="0"/>
    <x v="0"/>
    <x v="0"/>
    <x v="0"/>
    <x v="0"/>
    <n v="0"/>
    <n v="-15003"/>
    <n v="-15003"/>
    <n v="-15003"/>
    <n v="0"/>
    <n v="-15003"/>
    <n v="0"/>
    <n v="0"/>
    <n v="0"/>
    <n v="0"/>
    <e v="#DIV/0!"/>
  </r>
  <r>
    <x v="2"/>
    <x v="7"/>
    <s v="SIN ASIGNAR"/>
    <s v="Mantenimiento Mayor, habilitación avanzada de TR en SE Cabrero"/>
    <s v="100/TS-008"/>
    <s v="(en blanco)"/>
    <s v="(en blanco)"/>
    <n v="0"/>
    <n v="0"/>
    <n v="0"/>
    <n v="0"/>
    <n v="0"/>
    <n v="0"/>
    <n v="0"/>
    <n v="0"/>
    <n v="0"/>
    <n v="0"/>
    <n v="0"/>
    <n v="0"/>
    <n v="0"/>
    <n v="0"/>
    <n v="0"/>
    <n v="0"/>
    <n v="0"/>
    <n v="0"/>
    <n v="0"/>
    <n v="0"/>
    <n v="0"/>
    <n v="0"/>
    <n v="0"/>
    <n v="0"/>
    <n v="0"/>
    <n v="0"/>
    <n v="0"/>
    <n v="0"/>
    <n v="0"/>
    <n v="0"/>
    <n v="0"/>
    <n v="0"/>
    <n v="0"/>
    <n v="15003"/>
    <n v="0"/>
    <n v="0"/>
    <n v="0"/>
    <n v="0"/>
    <n v="15003"/>
    <n v="0"/>
    <n v="0"/>
    <n v="0"/>
    <n v="0"/>
    <n v="0"/>
    <n v="0"/>
    <n v="0"/>
    <n v="0"/>
    <n v="0"/>
    <n v="0"/>
    <n v="0"/>
    <n v="0"/>
    <n v="0"/>
    <n v="15003"/>
    <n v="0"/>
    <n v="0"/>
    <n v="0"/>
    <n v="0"/>
    <n v="15003"/>
    <n v="0"/>
    <n v="0"/>
    <n v="0"/>
    <n v="0"/>
    <n v="0"/>
    <n v="0"/>
    <n v="0"/>
    <n v="0"/>
    <n v="0"/>
    <n v="0"/>
    <n v="0"/>
    <n v="0"/>
    <n v="0"/>
    <n v="0"/>
    <x v="0"/>
    <x v="0"/>
    <n v="0"/>
    <m/>
    <n v="0"/>
    <m/>
    <m/>
    <m/>
    <m/>
    <m/>
    <m/>
    <m/>
    <m/>
    <m/>
    <m/>
    <m/>
    <m/>
    <n v="0"/>
    <x v="0"/>
    <x v="0"/>
    <x v="0"/>
    <x v="0"/>
    <n v="0"/>
    <n v="-15003"/>
    <n v="-15003"/>
    <n v="-15003"/>
    <n v="0"/>
    <n v="-15003"/>
    <n v="0"/>
    <n v="0"/>
    <n v="0"/>
    <n v="0"/>
    <e v="#DIV/0!"/>
  </r>
  <r>
    <x v="2"/>
    <x v="7"/>
    <s v="SIN ASIGNAR"/>
    <s v="Mantenimiento Mayor, habilitación avanzada de TR en SE Nueva Imperial"/>
    <s v="100/TS-007"/>
    <s v="(en blanco)"/>
    <s v="(en blanco)"/>
    <n v="0"/>
    <n v="0"/>
    <n v="0"/>
    <n v="0"/>
    <n v="0"/>
    <n v="0"/>
    <n v="0"/>
    <n v="0"/>
    <n v="0"/>
    <n v="0"/>
    <n v="0"/>
    <n v="0"/>
    <n v="0"/>
    <n v="0"/>
    <n v="0"/>
    <n v="0"/>
    <n v="0"/>
    <n v="0"/>
    <n v="0"/>
    <n v="0"/>
    <n v="0"/>
    <n v="0"/>
    <n v="0"/>
    <n v="0"/>
    <n v="0"/>
    <n v="0"/>
    <n v="0"/>
    <n v="0"/>
    <n v="0"/>
    <n v="0"/>
    <n v="0"/>
    <n v="0"/>
    <n v="0"/>
    <n v="15003"/>
    <n v="0"/>
    <n v="0"/>
    <n v="0"/>
    <n v="0"/>
    <n v="15003"/>
    <n v="0"/>
    <n v="0"/>
    <n v="0"/>
    <n v="0"/>
    <n v="0"/>
    <n v="0"/>
    <n v="0"/>
    <n v="0"/>
    <n v="0"/>
    <n v="0"/>
    <n v="0"/>
    <n v="0"/>
    <n v="0"/>
    <n v="15003"/>
    <n v="0"/>
    <n v="0"/>
    <n v="0"/>
    <n v="0"/>
    <n v="15003"/>
    <n v="0"/>
    <n v="0"/>
    <n v="0"/>
    <n v="0"/>
    <n v="0"/>
    <n v="0"/>
    <n v="0"/>
    <n v="0"/>
    <n v="0"/>
    <n v="0"/>
    <n v="0"/>
    <n v="0"/>
    <n v="0"/>
    <n v="0"/>
    <x v="0"/>
    <x v="0"/>
    <n v="0"/>
    <m/>
    <n v="0"/>
    <m/>
    <m/>
    <m/>
    <m/>
    <m/>
    <m/>
    <m/>
    <m/>
    <m/>
    <m/>
    <m/>
    <m/>
    <n v="0"/>
    <x v="0"/>
    <x v="0"/>
    <x v="0"/>
    <x v="0"/>
    <n v="0"/>
    <n v="-15003"/>
    <n v="-15003"/>
    <n v="-15003"/>
    <n v="0"/>
    <n v="-15003"/>
    <n v="0"/>
    <n v="0"/>
    <n v="0"/>
    <n v="0"/>
    <e v="#DIV/0!"/>
  </r>
  <r>
    <x v="2"/>
    <x v="7"/>
    <s v="SIN ASIGNAR"/>
    <s v="Normalización montaje TF SE Loncoche"/>
    <s v="100/TM-068"/>
    <s v="(en blanco)"/>
    <s v="(en blanco)"/>
    <n v="0"/>
    <n v="0"/>
    <n v="0"/>
    <n v="0"/>
    <n v="0"/>
    <n v="0"/>
    <n v="0"/>
    <n v="0"/>
    <n v="0"/>
    <n v="0"/>
    <n v="0"/>
    <n v="0"/>
    <n v="0"/>
    <n v="0"/>
    <n v="0"/>
    <n v="0"/>
    <n v="0"/>
    <n v="0"/>
    <n v="0"/>
    <n v="0"/>
    <n v="0"/>
    <n v="0"/>
    <n v="0"/>
    <n v="0"/>
    <n v="0"/>
    <n v="0"/>
    <n v="0"/>
    <n v="0"/>
    <n v="0"/>
    <n v="0"/>
    <n v="0"/>
    <n v="0"/>
    <n v="0"/>
    <n v="29200"/>
    <n v="0"/>
    <n v="0"/>
    <n v="0"/>
    <n v="0"/>
    <n v="29200"/>
    <n v="0"/>
    <n v="0"/>
    <n v="0"/>
    <n v="0"/>
    <n v="0"/>
    <n v="0"/>
    <n v="0"/>
    <n v="0"/>
    <n v="0"/>
    <n v="0"/>
    <n v="0"/>
    <n v="0"/>
    <n v="0"/>
    <n v="29200"/>
    <n v="0"/>
    <n v="0"/>
    <n v="0"/>
    <n v="0"/>
    <n v="29200"/>
    <n v="0"/>
    <n v="0"/>
    <n v="0"/>
    <n v="0"/>
    <n v="0"/>
    <n v="0"/>
    <n v="0"/>
    <n v="0"/>
    <n v="0"/>
    <n v="0"/>
    <n v="0"/>
    <n v="0"/>
    <n v="0"/>
    <n v="0"/>
    <x v="0"/>
    <x v="0"/>
    <n v="0"/>
    <m/>
    <n v="0"/>
    <m/>
    <m/>
    <m/>
    <m/>
    <m/>
    <m/>
    <m/>
    <m/>
    <m/>
    <m/>
    <m/>
    <m/>
    <n v="0"/>
    <x v="0"/>
    <x v="0"/>
    <x v="0"/>
    <x v="0"/>
    <n v="0"/>
    <n v="-29200"/>
    <n v="-29200"/>
    <n v="-29200"/>
    <n v="0"/>
    <n v="-29200"/>
    <n v="0"/>
    <n v="0"/>
    <n v="0"/>
    <n v="0"/>
    <e v="#DIV/0!"/>
  </r>
  <r>
    <x v="2"/>
    <x v="7"/>
    <s v="SIN ASIGNAR"/>
    <s v="Reemplazar desconectadores en barra 66kV SE Licanco"/>
    <s v="100/TS-006"/>
    <s v="(en blanco)"/>
    <s v="(en blanco)"/>
    <n v="0"/>
    <n v="0"/>
    <n v="0"/>
    <n v="0"/>
    <n v="0"/>
    <n v="0"/>
    <n v="0"/>
    <n v="0"/>
    <n v="0"/>
    <n v="0"/>
    <n v="0"/>
    <n v="0"/>
    <n v="0"/>
    <n v="0"/>
    <n v="0"/>
    <n v="0"/>
    <n v="0"/>
    <n v="0"/>
    <n v="0"/>
    <n v="0"/>
    <n v="0"/>
    <n v="0"/>
    <n v="0"/>
    <n v="0"/>
    <n v="0"/>
    <n v="0"/>
    <n v="0"/>
    <n v="0"/>
    <n v="0"/>
    <n v="0"/>
    <n v="0"/>
    <n v="0"/>
    <n v="0"/>
    <n v="43470"/>
    <n v="0"/>
    <n v="0"/>
    <n v="0"/>
    <n v="0"/>
    <n v="43470"/>
    <n v="0"/>
    <n v="0"/>
    <n v="0"/>
    <n v="0"/>
    <n v="0"/>
    <n v="0"/>
    <n v="0"/>
    <n v="0"/>
    <n v="0"/>
    <n v="0"/>
    <n v="0"/>
    <n v="0"/>
    <n v="0"/>
    <n v="43470"/>
    <n v="0"/>
    <n v="0"/>
    <n v="0"/>
    <n v="0"/>
    <n v="43470"/>
    <n v="0"/>
    <n v="0"/>
    <n v="0"/>
    <n v="0"/>
    <n v="0"/>
    <n v="0"/>
    <n v="0"/>
    <n v="0"/>
    <n v="0"/>
    <n v="0"/>
    <n v="0"/>
    <n v="0"/>
    <n v="0"/>
    <n v="0"/>
    <x v="0"/>
    <x v="0"/>
    <n v="0"/>
    <m/>
    <n v="0"/>
    <m/>
    <m/>
    <m/>
    <m/>
    <m/>
    <m/>
    <m/>
    <m/>
    <m/>
    <m/>
    <m/>
    <m/>
    <n v="0"/>
    <x v="0"/>
    <x v="0"/>
    <x v="0"/>
    <x v="0"/>
    <n v="0"/>
    <n v="-43470"/>
    <n v="-43470"/>
    <n v="-43470"/>
    <n v="0"/>
    <n v="-43470"/>
    <n v="0"/>
    <n v="0"/>
    <n v="0"/>
    <n v="0"/>
    <e v="#DIV/0!"/>
  </r>
  <r>
    <x v="2"/>
    <x v="7"/>
    <s v="SIN ASIGNAR"/>
    <s v="REEMPLAZO DE DESCONECTADORES AT"/>
    <s v="100/TM-064"/>
    <s v="(en blanco)"/>
    <s v="(en blanco)"/>
    <n v="0"/>
    <n v="0"/>
    <n v="0"/>
    <n v="0"/>
    <n v="0"/>
    <n v="0"/>
    <n v="0"/>
    <n v="0"/>
    <n v="0"/>
    <n v="0"/>
    <n v="0"/>
    <n v="0"/>
    <n v="0"/>
    <n v="0"/>
    <n v="0"/>
    <n v="0"/>
    <n v="0"/>
    <n v="0"/>
    <n v="0"/>
    <n v="0"/>
    <n v="0"/>
    <n v="0"/>
    <n v="0"/>
    <n v="0"/>
    <n v="0"/>
    <n v="0"/>
    <n v="0"/>
    <n v="0"/>
    <n v="0"/>
    <n v="0"/>
    <n v="0"/>
    <n v="0"/>
    <n v="0"/>
    <n v="91650"/>
    <n v="91650"/>
    <n v="91650"/>
    <n v="91650"/>
    <n v="0"/>
    <n v="366600"/>
    <n v="0"/>
    <n v="0"/>
    <n v="0"/>
    <n v="0"/>
    <n v="0"/>
    <n v="0"/>
    <n v="0"/>
    <n v="0"/>
    <n v="0"/>
    <n v="0"/>
    <n v="0"/>
    <n v="0"/>
    <n v="0"/>
    <n v="91650"/>
    <n v="91650"/>
    <n v="91650"/>
    <n v="91650"/>
    <n v="0"/>
    <n v="366600"/>
    <n v="0"/>
    <n v="0"/>
    <n v="0"/>
    <n v="0"/>
    <n v="0"/>
    <n v="0"/>
    <n v="0"/>
    <n v="0"/>
    <n v="0"/>
    <n v="0"/>
    <n v="0"/>
    <n v="0"/>
    <n v="0"/>
    <n v="0"/>
    <x v="0"/>
    <x v="0"/>
    <n v="0"/>
    <m/>
    <n v="0"/>
    <m/>
    <m/>
    <m/>
    <m/>
    <m/>
    <m/>
    <m/>
    <m/>
    <m/>
    <m/>
    <m/>
    <m/>
    <n v="0"/>
    <x v="0"/>
    <x v="0"/>
    <x v="0"/>
    <x v="0"/>
    <n v="0"/>
    <n v="-366600"/>
    <n v="-366600"/>
    <n v="-91650"/>
    <n v="0"/>
    <n v="-91650"/>
    <n v="0"/>
    <n v="0"/>
    <n v="0"/>
    <n v="0"/>
    <e v="#DIV/0!"/>
  </r>
  <r>
    <x v="2"/>
    <x v="7"/>
    <s v="SIN ASIGNAR"/>
    <s v="REEMPLAZO DE DESCONECTADORES MT"/>
    <s v="100/TM-063"/>
    <s v="(en blanco)"/>
    <s v="(en blanco)"/>
    <n v="0"/>
    <n v="0"/>
    <n v="0"/>
    <n v="0"/>
    <n v="0"/>
    <n v="0"/>
    <n v="0"/>
    <n v="0"/>
    <n v="0"/>
    <n v="0"/>
    <n v="0"/>
    <n v="0"/>
    <n v="0"/>
    <n v="0"/>
    <n v="0"/>
    <n v="0"/>
    <n v="0"/>
    <n v="0"/>
    <n v="0"/>
    <n v="0"/>
    <n v="0"/>
    <n v="0"/>
    <n v="0"/>
    <n v="0"/>
    <n v="0"/>
    <n v="0"/>
    <n v="0"/>
    <n v="0"/>
    <n v="0"/>
    <n v="0"/>
    <n v="0"/>
    <n v="0"/>
    <n v="0"/>
    <n v="14700"/>
    <n v="9800"/>
    <n v="0"/>
    <n v="0"/>
    <n v="0"/>
    <n v="24500"/>
    <n v="0"/>
    <n v="0"/>
    <n v="0"/>
    <n v="0"/>
    <n v="0"/>
    <n v="0"/>
    <n v="0"/>
    <n v="0"/>
    <n v="0"/>
    <n v="0"/>
    <n v="0"/>
    <n v="0"/>
    <n v="0"/>
    <n v="14700"/>
    <n v="9800"/>
    <n v="0"/>
    <n v="0"/>
    <n v="0"/>
    <n v="24500"/>
    <n v="0"/>
    <n v="0"/>
    <n v="0"/>
    <n v="0"/>
    <n v="0"/>
    <n v="0"/>
    <n v="0"/>
    <n v="0"/>
    <n v="0"/>
    <n v="0"/>
    <n v="0"/>
    <n v="0"/>
    <n v="0"/>
    <n v="0"/>
    <x v="0"/>
    <x v="0"/>
    <n v="0"/>
    <m/>
    <n v="0"/>
    <m/>
    <m/>
    <m/>
    <m/>
    <m/>
    <m/>
    <m/>
    <m/>
    <m/>
    <m/>
    <m/>
    <m/>
    <n v="0"/>
    <x v="0"/>
    <x v="0"/>
    <x v="0"/>
    <x v="0"/>
    <n v="0"/>
    <n v="-24500"/>
    <n v="-24500"/>
    <n v="-14700"/>
    <n v="0"/>
    <n v="-14700"/>
    <n v="0"/>
    <n v="0"/>
    <n v="0"/>
    <n v="0"/>
    <e v="#DIV/0!"/>
  </r>
  <r>
    <x v="2"/>
    <x v="7"/>
    <s v="SIN ASIGNAR"/>
    <s v="Reemplazo de tierras de estructuras en Lineas de AT"/>
    <s v="100/TM-062"/>
    <s v="(en blanco)"/>
    <s v="(en blanco)"/>
    <n v="0"/>
    <n v="0"/>
    <n v="0"/>
    <n v="0"/>
    <n v="0"/>
    <n v="0"/>
    <n v="0"/>
    <n v="0"/>
    <n v="0"/>
    <n v="0"/>
    <n v="0"/>
    <n v="0"/>
    <n v="0"/>
    <n v="0"/>
    <n v="0"/>
    <n v="0"/>
    <n v="0"/>
    <n v="0"/>
    <n v="0"/>
    <n v="0"/>
    <n v="0"/>
    <n v="0"/>
    <n v="0"/>
    <n v="0"/>
    <n v="0"/>
    <n v="0"/>
    <n v="0"/>
    <n v="0"/>
    <n v="0"/>
    <n v="0"/>
    <n v="0"/>
    <n v="0"/>
    <n v="0"/>
    <n v="39677"/>
    <n v="0"/>
    <n v="0"/>
    <n v="0"/>
    <n v="0"/>
    <n v="39677"/>
    <n v="0"/>
    <n v="0"/>
    <n v="0"/>
    <n v="0"/>
    <n v="0"/>
    <n v="0"/>
    <n v="0"/>
    <n v="0"/>
    <n v="0"/>
    <n v="0"/>
    <n v="0"/>
    <n v="0"/>
    <n v="0"/>
    <n v="39677"/>
    <n v="0"/>
    <n v="0"/>
    <n v="0"/>
    <n v="0"/>
    <n v="39677"/>
    <n v="0"/>
    <n v="0"/>
    <n v="0"/>
    <n v="0"/>
    <n v="0"/>
    <n v="0"/>
    <n v="0"/>
    <n v="0"/>
    <n v="0"/>
    <n v="0"/>
    <n v="0"/>
    <n v="0"/>
    <n v="0"/>
    <n v="0"/>
    <x v="0"/>
    <x v="0"/>
    <n v="0"/>
    <m/>
    <n v="0"/>
    <m/>
    <m/>
    <m/>
    <m/>
    <m/>
    <m/>
    <m/>
    <m/>
    <m/>
    <m/>
    <m/>
    <m/>
    <n v="0"/>
    <x v="0"/>
    <x v="0"/>
    <x v="0"/>
    <x v="0"/>
    <n v="0"/>
    <n v="-39677"/>
    <n v="-39677"/>
    <n v="-39677"/>
    <n v="0"/>
    <n v="-39677"/>
    <n v="0"/>
    <n v="0"/>
    <n v="0"/>
    <n v="0"/>
    <e v="#DIV/0!"/>
  </r>
  <r>
    <x v="2"/>
    <x v="7"/>
    <s v="SIN ASIGNAR"/>
    <s v="Reemplazo interruptores bancos de condensadores"/>
    <s v="100/TM-066"/>
    <s v="(en blanco)"/>
    <s v="(en blanco)"/>
    <n v="0"/>
    <n v="0"/>
    <n v="0"/>
    <n v="0"/>
    <n v="0"/>
    <n v="0"/>
    <n v="0"/>
    <n v="0"/>
    <n v="0"/>
    <n v="0"/>
    <n v="0"/>
    <n v="0"/>
    <n v="0"/>
    <n v="0"/>
    <n v="0"/>
    <n v="0"/>
    <n v="0"/>
    <n v="0"/>
    <n v="0"/>
    <n v="0"/>
    <n v="0"/>
    <n v="0"/>
    <n v="0"/>
    <n v="0"/>
    <n v="0"/>
    <n v="0"/>
    <n v="0"/>
    <n v="0"/>
    <n v="0"/>
    <n v="0"/>
    <n v="0"/>
    <n v="0"/>
    <n v="0"/>
    <n v="16100"/>
    <n v="16100"/>
    <n v="0"/>
    <n v="0"/>
    <n v="0"/>
    <n v="32200"/>
    <n v="0"/>
    <n v="0"/>
    <n v="0"/>
    <n v="0"/>
    <n v="0"/>
    <n v="0"/>
    <n v="0"/>
    <n v="0"/>
    <n v="0"/>
    <n v="0"/>
    <n v="0"/>
    <n v="0"/>
    <n v="0"/>
    <n v="16100"/>
    <n v="16100"/>
    <n v="0"/>
    <n v="0"/>
    <n v="0"/>
    <n v="32200"/>
    <n v="0"/>
    <n v="0"/>
    <n v="0"/>
    <n v="0"/>
    <n v="0"/>
    <n v="0"/>
    <n v="0"/>
    <n v="0"/>
    <n v="0"/>
    <n v="0"/>
    <n v="0"/>
    <n v="0"/>
    <n v="0"/>
    <n v="0"/>
    <x v="0"/>
    <x v="0"/>
    <n v="0"/>
    <m/>
    <n v="0"/>
    <m/>
    <m/>
    <m/>
    <m/>
    <m/>
    <m/>
    <m/>
    <m/>
    <m/>
    <m/>
    <m/>
    <m/>
    <n v="0"/>
    <x v="0"/>
    <x v="0"/>
    <x v="0"/>
    <x v="0"/>
    <n v="0"/>
    <n v="-32200"/>
    <n v="-32200"/>
    <n v="-16100"/>
    <n v="0"/>
    <n v="-16100"/>
    <n v="0"/>
    <n v="0"/>
    <n v="0"/>
    <n v="0"/>
    <e v="#DIV/0!"/>
  </r>
  <r>
    <x v="2"/>
    <x v="7"/>
    <s v="SIN ASIGNAR"/>
    <s v="S/E Osorno; Habilitación Paño 23kV E9 por CNT. "/>
    <s v="100/TM-044"/>
    <s v="(en blanco)"/>
    <s v="(en blanco)"/>
    <n v="0"/>
    <n v="0"/>
    <n v="0"/>
    <n v="0"/>
    <n v="0"/>
    <n v="0"/>
    <n v="0"/>
    <n v="0"/>
    <n v="0"/>
    <n v="0"/>
    <n v="0"/>
    <n v="0"/>
    <n v="0"/>
    <n v="0"/>
    <n v="0"/>
    <n v="0"/>
    <n v="0"/>
    <n v="0"/>
    <n v="0"/>
    <n v="0"/>
    <n v="0"/>
    <n v="0"/>
    <n v="0"/>
    <n v="0"/>
    <n v="0"/>
    <n v="0"/>
    <n v="0"/>
    <n v="0"/>
    <n v="0"/>
    <n v="0"/>
    <n v="0"/>
    <n v="0"/>
    <n v="0"/>
    <n v="0"/>
    <n v="0"/>
    <n v="0"/>
    <n v="0"/>
    <n v="0"/>
    <n v="0"/>
    <n v="0"/>
    <n v="0"/>
    <n v="0"/>
    <n v="0"/>
    <n v="0"/>
    <n v="0"/>
    <n v="0"/>
    <n v="0"/>
    <n v="0"/>
    <n v="15000"/>
    <n v="10000"/>
    <n v="12000"/>
    <n v="37000"/>
    <n v="95600"/>
    <n v="0"/>
    <n v="0"/>
    <n v="0"/>
    <n v="0"/>
    <n v="132600"/>
    <n v="0"/>
    <n v="0"/>
    <n v="0"/>
    <n v="0"/>
    <n v="0"/>
    <n v="0"/>
    <n v="0"/>
    <n v="0"/>
    <n v="0"/>
    <n v="22963.994999999999"/>
    <n v="22963.994999999999"/>
    <n v="14036.005000000001"/>
    <n v="22000"/>
    <n v="7963.994999999999"/>
    <x v="0"/>
    <x v="0"/>
    <n v="22963.994999999999"/>
    <m/>
    <n v="22963.994999999999"/>
    <m/>
    <m/>
    <m/>
    <m/>
    <m/>
    <m/>
    <m/>
    <m/>
    <m/>
    <m/>
    <m/>
    <m/>
    <n v="0"/>
    <x v="0"/>
    <x v="0"/>
    <x v="0"/>
    <x v="0"/>
    <n v="22963.994999999999"/>
    <n v="-109636.005"/>
    <n v="-109636.005"/>
    <n v="-109636.005"/>
    <n v="-14036.005000000001"/>
    <n v="-95600"/>
    <n v="132600"/>
    <n v="37000"/>
    <n v="109636.005"/>
    <n v="14036.005000000001"/>
    <n v="0.12802368163633837"/>
  </r>
  <r>
    <x v="2"/>
    <x v="7"/>
    <s v="SIN ASIGNAR"/>
    <s v="S/E Osorno; Habilitación Paño 23kV ET4 por CNT. "/>
    <s v="100/TM-045"/>
    <s v="(en blanco)"/>
    <s v="(en blanco)"/>
    <n v="0"/>
    <n v="0"/>
    <n v="0"/>
    <n v="0"/>
    <n v="0"/>
    <n v="0"/>
    <n v="0"/>
    <n v="0"/>
    <n v="0"/>
    <n v="0"/>
    <n v="0"/>
    <n v="0"/>
    <n v="0"/>
    <n v="0"/>
    <n v="0"/>
    <n v="0"/>
    <n v="0"/>
    <n v="0"/>
    <n v="0"/>
    <n v="0"/>
    <n v="0"/>
    <n v="0"/>
    <n v="0"/>
    <n v="0"/>
    <n v="0"/>
    <n v="0"/>
    <n v="0"/>
    <n v="0"/>
    <n v="0"/>
    <n v="0"/>
    <n v="0"/>
    <n v="0"/>
    <n v="0"/>
    <n v="0"/>
    <n v="0"/>
    <n v="0"/>
    <n v="0"/>
    <n v="0"/>
    <n v="0"/>
    <n v="0"/>
    <n v="0"/>
    <n v="0"/>
    <n v="0"/>
    <n v="0"/>
    <n v="0"/>
    <n v="0"/>
    <n v="0"/>
    <n v="0"/>
    <n v="3000"/>
    <n v="6000"/>
    <n v="0"/>
    <n v="9000"/>
    <n v="19569"/>
    <n v="0"/>
    <n v="0"/>
    <n v="0"/>
    <n v="0"/>
    <n v="28569"/>
    <n v="0"/>
    <n v="0"/>
    <n v="0"/>
    <n v="0"/>
    <n v="0"/>
    <n v="0"/>
    <n v="0"/>
    <n v="0"/>
    <n v="0"/>
    <n v="0"/>
    <n v="0"/>
    <n v="9000"/>
    <n v="6000"/>
    <n v="-3000"/>
    <x v="0"/>
    <x v="0"/>
    <n v="0"/>
    <m/>
    <n v="0"/>
    <m/>
    <m/>
    <m/>
    <m/>
    <m/>
    <m/>
    <m/>
    <m/>
    <m/>
    <m/>
    <m/>
    <m/>
    <n v="0"/>
    <x v="0"/>
    <x v="0"/>
    <x v="0"/>
    <x v="0"/>
    <n v="0"/>
    <n v="-28569"/>
    <n v="-28569"/>
    <n v="-28569"/>
    <n v="-9000"/>
    <n v="-19569"/>
    <n v="28569"/>
    <n v="9000"/>
    <n v="28569"/>
    <n v="9000"/>
    <n v="0.31502677727606848"/>
  </r>
  <r>
    <x v="2"/>
    <x v="15"/>
    <s v="SIN ASIGNAR"/>
    <s v=" Art. 3-3.a.I “Conexiones aéreas flexibles con holguras&quot;"/>
    <s v="100/TM-013"/>
    <d v="2017-09-01T00:00:00"/>
    <d v="2019-12-31T00:00:00"/>
    <n v="584658.00300000003"/>
    <n v="18253.314787378753"/>
    <n v="17308.473477483425"/>
    <n v="19336.303396365685"/>
    <n v="17815.548582405503"/>
    <n v="15944.806562190681"/>
    <n v="19654.049657511274"/>
    <n v="15524.157359991166"/>
    <n v="19780.030863187432"/>
    <n v="15198.877807949741"/>
    <n v="19172.689895282318"/>
    <n v="22760.711237412936"/>
    <n v="11561.20479479114"/>
    <n v="212310.16842195005"/>
    <n v="104394"/>
    <n v="0"/>
    <n v="0"/>
    <n v="0"/>
    <n v="0"/>
    <n v="901362.1714219501"/>
    <n v="13250.704"/>
    <n v="5108.2370000000001"/>
    <n v="18610.781999999999"/>
    <n v="5481.7809999999999"/>
    <n v="23220.351999999999"/>
    <n v="12913.816999999999"/>
    <n v="2086.1830000000009"/>
    <n v="5000"/>
    <n v="10000"/>
    <n v="10000"/>
    <n v="15000"/>
    <n v="91638.312421950061"/>
    <n v="212310.16842195007"/>
    <n v="104394"/>
    <n v="0"/>
    <n v="0"/>
    <n v="0"/>
    <n v="0"/>
    <n v="901362.1714219501"/>
    <n v="13250.704"/>
    <n v="5108.2370000000001"/>
    <n v="18610.781999999999"/>
    <n v="5481.7809999999999"/>
    <n v="23220.351999999999"/>
    <n v="12913.816999999999"/>
    <n v="5216.6229999999996"/>
    <n v="3115.5889999999999"/>
    <n v="689.71799999999996"/>
    <n v="9310.2819999999992"/>
    <n v="5000"/>
    <n v="5015.4670000000042"/>
    <n v="106933.35200000001"/>
    <n v="209770.81642195"/>
    <n v="0"/>
    <n v="0"/>
    <n v="0"/>
    <n v="0"/>
    <n v="901362.17142194998"/>
    <n v="13250.704"/>
    <n v="5108.2370000000001"/>
    <n v="18610.781999999999"/>
    <n v="5481.7809999999999"/>
    <n v="23220.351999999999"/>
    <n v="12913.816999999999"/>
    <n v="5216.6229999999996"/>
    <n v="3115.5889999999999"/>
    <n v="689.71799999999996"/>
    <n v="6009.4040000000005"/>
    <n v="93617.006999999998"/>
    <n v="13316.345000000016"/>
    <n v="10015.467000000004"/>
    <n v="-3300.8780000000115"/>
    <x v="0"/>
    <x v="0"/>
    <n v="93617.006999999998"/>
    <m/>
    <n v="93617.006999999998"/>
    <m/>
    <m/>
    <m/>
    <m/>
    <m/>
    <m/>
    <m/>
    <m/>
    <m/>
    <m/>
    <m/>
    <m/>
    <n v="0"/>
    <x v="0"/>
    <x v="0"/>
    <x v="0"/>
    <x v="0"/>
    <n v="678275.01"/>
    <n v="-223087.16142194998"/>
    <n v="-223087.16142195003"/>
    <n v="-223087.16142195003"/>
    <n v="-13316.345000000016"/>
    <n v="-209770.81642195"/>
    <n v="106933.35200000001"/>
    <n v="106933.35200000001"/>
    <n v="13316.345000000016"/>
    <n v="13316.345000000016"/>
    <n v="1"/>
  </r>
  <r>
    <x v="2"/>
    <x v="15"/>
    <s v="SIN ASIGNAR"/>
    <s v="Compra de Camión Hodroelevador de 66kV"/>
    <s v="100/TT-210"/>
    <d v="2019-12-01T00:00:00"/>
    <d v="2019-12-31T00:00:00"/>
    <n v="0"/>
    <n v="0"/>
    <n v="0"/>
    <n v="0"/>
    <n v="0"/>
    <n v="0"/>
    <n v="0"/>
    <n v="0"/>
    <n v="0"/>
    <n v="0"/>
    <n v="0"/>
    <n v="0"/>
    <n v="95760"/>
    <n v="95760"/>
    <n v="0"/>
    <n v="0"/>
    <n v="0"/>
    <n v="0"/>
    <n v="0"/>
    <n v="95760"/>
    <n v="0"/>
    <n v="0"/>
    <n v="0"/>
    <n v="138927.462"/>
    <n v="0"/>
    <n v="0"/>
    <n v="0"/>
    <n v="0"/>
    <n v="0"/>
    <n v="0"/>
    <n v="0"/>
    <n v="3082.538"/>
    <n v="142010"/>
    <n v="0"/>
    <n v="0"/>
    <n v="0"/>
    <n v="0"/>
    <n v="0"/>
    <n v="142010"/>
    <n v="0"/>
    <n v="0"/>
    <n v="0"/>
    <n v="138927.462"/>
    <n v="0"/>
    <n v="0"/>
    <n v="0"/>
    <n v="0"/>
    <n v="0"/>
    <n v="0"/>
    <n v="0"/>
    <n v="3082.5380000000005"/>
    <n v="142010"/>
    <n v="0"/>
    <n v="0"/>
    <n v="0"/>
    <n v="0"/>
    <n v="0"/>
    <n v="142010"/>
    <n v="0"/>
    <n v="0"/>
    <n v="0"/>
    <n v="138927.462"/>
    <n v="0"/>
    <n v="0"/>
    <n v="0"/>
    <n v="0"/>
    <n v="0"/>
    <n v="0"/>
    <n v="138927.462"/>
    <n v="3082.5380000000005"/>
    <n v="3082.5380000000005"/>
    <n v="0"/>
    <x v="0"/>
    <x v="0"/>
    <n v="138927.462"/>
    <m/>
    <n v="138927.462"/>
    <m/>
    <m/>
    <m/>
    <m/>
    <m/>
    <m/>
    <m/>
    <m/>
    <m/>
    <m/>
    <m/>
    <m/>
    <n v="0"/>
    <x v="0"/>
    <x v="0"/>
    <x v="0"/>
    <x v="0"/>
    <n v="138927.462"/>
    <n v="-3082.5380000000005"/>
    <n v="-3082.5380000000005"/>
    <n v="-3082.5380000000005"/>
    <n v="-3082.5380000000005"/>
    <n v="0"/>
    <n v="142010"/>
    <n v="142010"/>
    <n v="3082.5380000000005"/>
    <n v="3082.5380000000005"/>
    <n v="1"/>
  </r>
  <r>
    <x v="2"/>
    <x v="15"/>
    <s v="SIN ASIGNAR"/>
    <s v="Compra de Elementos LLTT y SSEE"/>
    <s v="100/TM-029"/>
    <s v="(en blanco)"/>
    <d v="2019-12-31T00:00:00"/>
    <n v="88655.842999999979"/>
    <n v="0"/>
    <n v="0"/>
    <n v="0"/>
    <n v="10700.000000000002"/>
    <n v="0"/>
    <n v="0"/>
    <n v="0"/>
    <n v="0"/>
    <n v="0"/>
    <n v="0"/>
    <n v="0"/>
    <n v="0"/>
    <n v="10700.000000000002"/>
    <n v="0"/>
    <n v="0"/>
    <n v="0"/>
    <n v="0"/>
    <n v="0"/>
    <n v="99355.842999999979"/>
    <n v="10657.5"/>
    <n v="0"/>
    <n v="0"/>
    <n v="0"/>
    <n v="0"/>
    <n v="0"/>
    <n v="0"/>
    <n v="0"/>
    <n v="0"/>
    <n v="0"/>
    <n v="0"/>
    <n v="0"/>
    <n v="10657.5"/>
    <n v="0"/>
    <n v="0"/>
    <n v="0"/>
    <n v="0"/>
    <n v="0"/>
    <n v="99313.342999999979"/>
    <n v="10657.5"/>
    <n v="0"/>
    <n v="0"/>
    <n v="0"/>
    <n v="0"/>
    <n v="0"/>
    <n v="0"/>
    <n v="0"/>
    <n v="0"/>
    <n v="0"/>
    <n v="0"/>
    <n v="0"/>
    <n v="10657.5"/>
    <n v="0"/>
    <n v="0"/>
    <n v="0"/>
    <n v="0"/>
    <n v="0"/>
    <n v="99313.342999999979"/>
    <n v="10657.5"/>
    <n v="0"/>
    <n v="0"/>
    <n v="0"/>
    <n v="0"/>
    <n v="0"/>
    <n v="0"/>
    <n v="0"/>
    <n v="0"/>
    <n v="0"/>
    <n v="10657.5"/>
    <n v="0"/>
    <n v="0"/>
    <n v="0"/>
    <x v="0"/>
    <x v="0"/>
    <n v="10657.5"/>
    <m/>
    <n v="10657.5"/>
    <m/>
    <m/>
    <m/>
    <m/>
    <m/>
    <m/>
    <m/>
    <m/>
    <m/>
    <m/>
    <m/>
    <m/>
    <n v="0"/>
    <x v="0"/>
    <x v="0"/>
    <x v="0"/>
    <x v="0"/>
    <n v="99313.342999999979"/>
    <n v="0"/>
    <n v="0"/>
    <n v="0"/>
    <n v="0"/>
    <n v="0"/>
    <n v="10657.5"/>
    <n v="10657.5"/>
    <n v="0"/>
    <n v="0"/>
    <e v="#DIV/0!"/>
  </r>
  <r>
    <x v="2"/>
    <x v="15"/>
    <s v="SIN ASIGNAR"/>
    <s v="Compra de Equipos Localizadores de Fallas en líneas  Zonales - Gerencia Zonal SUR"/>
    <s v="100/TM-054-03"/>
    <s v="(en blanco)"/>
    <d v="2019-12-31T00:00:00"/>
    <n v="22098.11"/>
    <n v="0"/>
    <n v="209.58963861605292"/>
    <n v="0"/>
    <n v="0"/>
    <n v="0"/>
    <n v="0"/>
    <n v="0"/>
    <n v="0"/>
    <n v="0"/>
    <n v="3282.047898657635"/>
    <n v="28892.683647069513"/>
    <n v="32317.397244313037"/>
    <n v="64701.718428656241"/>
    <n v="0"/>
    <n v="0"/>
    <n v="0"/>
    <n v="0"/>
    <n v="0"/>
    <n v="86799.828428656241"/>
    <n v="0"/>
    <n v="0"/>
    <n v="0"/>
    <n v="0"/>
    <n v="0"/>
    <n v="0"/>
    <n v="0"/>
    <n v="0"/>
    <n v="0"/>
    <n v="3282.047898657635"/>
    <n v="28892.683647069513"/>
    <n v="32526.98688292909"/>
    <n v="64701.718428656241"/>
    <n v="0"/>
    <n v="0"/>
    <n v="0"/>
    <n v="0"/>
    <n v="0"/>
    <n v="86799.828428656241"/>
    <n v="0"/>
    <n v="0"/>
    <n v="0"/>
    <n v="0"/>
    <n v="0"/>
    <n v="0"/>
    <n v="0"/>
    <n v="0"/>
    <n v="0"/>
    <n v="3282.047898657635"/>
    <n v="28892.683647069513"/>
    <n v="32526.98688292909"/>
    <n v="64701.718428656241"/>
    <n v="0"/>
    <n v="0"/>
    <n v="0"/>
    <n v="0"/>
    <n v="0"/>
    <n v="86799.828428656241"/>
    <n v="0"/>
    <n v="0"/>
    <n v="0"/>
    <n v="0"/>
    <n v="0"/>
    <n v="0"/>
    <n v="0"/>
    <n v="0"/>
    <n v="0"/>
    <n v="0"/>
    <n v="0"/>
    <n v="64701.718428656241"/>
    <n v="61419.670529998606"/>
    <n v="-3282.0478986576345"/>
    <x v="0"/>
    <x v="0"/>
    <n v="0"/>
    <m/>
    <n v="0"/>
    <m/>
    <m/>
    <m/>
    <m/>
    <m/>
    <m/>
    <m/>
    <m/>
    <m/>
    <m/>
    <m/>
    <m/>
    <n v="0"/>
    <x v="0"/>
    <x v="0"/>
    <x v="0"/>
    <x v="0"/>
    <n v="22098.11"/>
    <n v="-64701.718428656241"/>
    <n v="-64701.718428656241"/>
    <n v="-64701.718428656241"/>
    <n v="-64701.718428656241"/>
    <n v="0"/>
    <n v="64701.718428656241"/>
    <n v="64701.718428656241"/>
    <n v="64701.718428656241"/>
    <n v="64701.718428656241"/>
    <n v="1"/>
  </r>
  <r>
    <x v="2"/>
    <x v="15"/>
    <s v="SIN ASIGNAR"/>
    <s v="Compra de Equipos Zonales - Gerencia Zonal SUR"/>
    <s v="100/TM-053-01"/>
    <s v="(en blanco)"/>
    <d v="2019-12-31T00:00:00"/>
    <n v="10399.047999999999"/>
    <n v="0"/>
    <n v="0"/>
    <n v="0"/>
    <n v="0"/>
    <n v="0"/>
    <n v="0"/>
    <n v="24928.69490380264"/>
    <n v="0"/>
    <n v="49956.317245902625"/>
    <n v="0"/>
    <n v="1102.2380143866419"/>
    <n v="53914.971998672772"/>
    <n v="129902.22216276468"/>
    <n v="0"/>
    <n v="0"/>
    <n v="0"/>
    <n v="0"/>
    <n v="0"/>
    <n v="140301.27016276467"/>
    <n v="0"/>
    <n v="0"/>
    <n v="0"/>
    <n v="1314.4059999999999"/>
    <n v="34226.14"/>
    <n v="4335.6559999999999"/>
    <n v="7664.3440000000001"/>
    <n v="0"/>
    <n v="34361.676162764677"/>
    <n v="0"/>
    <n v="0"/>
    <n v="48000"/>
    <n v="129902.22216276468"/>
    <n v="0"/>
    <n v="0"/>
    <n v="0"/>
    <n v="0"/>
    <n v="0"/>
    <n v="140301.27016276467"/>
    <n v="0"/>
    <n v="0"/>
    <n v="0"/>
    <n v="1314.4059999999999"/>
    <n v="34226.14"/>
    <n v="4335.6559999999999"/>
    <n v="9046.2690000000002"/>
    <n v="22703.48"/>
    <n v="746.51499999999999"/>
    <n v="23615.1611627647"/>
    <n v="0"/>
    <n v="33914.594999999987"/>
    <n v="129902.22216276468"/>
    <n v="0"/>
    <n v="0"/>
    <n v="0"/>
    <n v="0"/>
    <n v="0"/>
    <n v="140301.27016276467"/>
    <n v="0"/>
    <n v="0"/>
    <n v="0"/>
    <n v="1314.4059999999999"/>
    <n v="34226.14"/>
    <n v="4335.6559999999999"/>
    <n v="9046.2690000000002"/>
    <n v="22703.48"/>
    <n v="746.51499999999999"/>
    <n v="2505.223"/>
    <n v="74877.688999999998"/>
    <n v="55024.533162764681"/>
    <n v="33914.594999999987"/>
    <n v="-21109.938162764694"/>
    <x v="0"/>
    <x v="0"/>
    <n v="74877.688999999998"/>
    <m/>
    <n v="74877.688999999998"/>
    <m/>
    <m/>
    <m/>
    <m/>
    <m/>
    <m/>
    <m/>
    <m/>
    <m/>
    <m/>
    <m/>
    <m/>
    <n v="0"/>
    <x v="0"/>
    <x v="0"/>
    <x v="0"/>
    <x v="0"/>
    <n v="85276.736999999994"/>
    <n v="-55024.533162764681"/>
    <n v="-55024.533162764681"/>
    <n v="-55024.533162764681"/>
    <n v="-55024.533162764681"/>
    <n v="0"/>
    <n v="129902.22216276468"/>
    <n v="129902.22216276468"/>
    <n v="55024.533162764681"/>
    <n v="55024.533162764681"/>
    <n v="1"/>
  </r>
  <r>
    <x v="2"/>
    <x v="15"/>
    <s v="SIN ASIGNAR"/>
    <s v="Compra Elementos de Operación LLVV"/>
    <s v="100/TS-128-01"/>
    <d v="2018-12-01T00:00:00"/>
    <d v="2019-12-31T00:00:00"/>
    <n v="40079.326000000001"/>
    <n v="0"/>
    <n v="0"/>
    <n v="0"/>
    <n v="0"/>
    <n v="0"/>
    <n v="0"/>
    <n v="0"/>
    <n v="0"/>
    <n v="0"/>
    <n v="0"/>
    <n v="0"/>
    <n v="0"/>
    <n v="0"/>
    <n v="0"/>
    <n v="0"/>
    <n v="0"/>
    <n v="0"/>
    <n v="0"/>
    <n v="40079.326000000001"/>
    <n v="739.30600000000004"/>
    <n v="0"/>
    <n v="0"/>
    <n v="0"/>
    <n v="0"/>
    <n v="0"/>
    <n v="0"/>
    <n v="0"/>
    <n v="0"/>
    <n v="0"/>
    <n v="0"/>
    <n v="0"/>
    <n v="739.30600000000004"/>
    <n v="0"/>
    <n v="0"/>
    <n v="0"/>
    <n v="0"/>
    <n v="0"/>
    <n v="40818.631999999998"/>
    <n v="739.30600000000004"/>
    <n v="0"/>
    <n v="0"/>
    <n v="0"/>
    <n v="0"/>
    <n v="0"/>
    <n v="0"/>
    <n v="0"/>
    <n v="0"/>
    <n v="0"/>
    <n v="0"/>
    <n v="0"/>
    <n v="739.30600000000004"/>
    <n v="0"/>
    <n v="0"/>
    <n v="0"/>
    <n v="0"/>
    <n v="0"/>
    <n v="40818.631999999998"/>
    <n v="739.30600000000004"/>
    <n v="0"/>
    <n v="0"/>
    <n v="0"/>
    <n v="0"/>
    <n v="0"/>
    <n v="0"/>
    <n v="0"/>
    <n v="0"/>
    <n v="0"/>
    <n v="739.30600000000004"/>
    <n v="0"/>
    <n v="0"/>
    <n v="0"/>
    <x v="0"/>
    <x v="0"/>
    <n v="739.30600000000004"/>
    <m/>
    <n v="739.30600000000004"/>
    <m/>
    <m/>
    <m/>
    <m/>
    <m/>
    <m/>
    <m/>
    <m/>
    <m/>
    <m/>
    <m/>
    <m/>
    <n v="0"/>
    <x v="0"/>
    <x v="0"/>
    <x v="0"/>
    <x v="0"/>
    <n v="40818.631999999998"/>
    <n v="0"/>
    <n v="0"/>
    <n v="0"/>
    <n v="0"/>
    <n v="0"/>
    <n v="739.30600000000004"/>
    <n v="739.30600000000004"/>
    <n v="0"/>
    <n v="0"/>
    <e v="#DIV/0!"/>
  </r>
  <r>
    <x v="2"/>
    <x v="15"/>
    <s v="SIN ASIGNAR"/>
    <s v="Habilitar Brigada de LLVV Tx"/>
    <s v="100/TT-208"/>
    <d v="2019-12-01T00:00:00"/>
    <d v="2019-12-31T00:00:00"/>
    <n v="0"/>
    <n v="0"/>
    <n v="0"/>
    <n v="0"/>
    <n v="0"/>
    <n v="0"/>
    <n v="0"/>
    <n v="0"/>
    <n v="0"/>
    <n v="0"/>
    <n v="0"/>
    <n v="0"/>
    <n v="572980"/>
    <n v="572980"/>
    <n v="0"/>
    <n v="0"/>
    <n v="0"/>
    <n v="0"/>
    <n v="0"/>
    <n v="572980"/>
    <n v="0"/>
    <n v="0"/>
    <n v="5731.0249999999996"/>
    <n v="38380.593000000001"/>
    <n v="59804.195"/>
    <n v="5016.7330000000002"/>
    <n v="0"/>
    <n v="0"/>
    <n v="0"/>
    <n v="66000"/>
    <n v="240000"/>
    <n v="158047.45400000006"/>
    <n v="572980"/>
    <n v="0"/>
    <n v="0"/>
    <n v="0"/>
    <n v="0"/>
    <n v="0"/>
    <n v="572980"/>
    <n v="0"/>
    <n v="0"/>
    <n v="5731.0249999999996"/>
    <n v="38380.593000000001"/>
    <n v="59804.195"/>
    <n v="5016.7330000000002"/>
    <n v="22960.112000000001"/>
    <n v="6597.1859999999997"/>
    <n v="4030.2640000000001"/>
    <n v="21969.736000000001"/>
    <n v="240000"/>
    <n v="68490.156000000046"/>
    <n v="472980"/>
    <n v="0"/>
    <n v="0"/>
    <n v="0"/>
    <n v="0"/>
    <n v="0"/>
    <n v="472980"/>
    <n v="0"/>
    <n v="0"/>
    <n v="5731.0249999999996"/>
    <n v="38380.593000000001"/>
    <n v="59804.195"/>
    <n v="5016.7330000000002"/>
    <n v="22960.112000000001"/>
    <n v="6597.1859999999997"/>
    <n v="4030.2640000000001"/>
    <n v="30359.312999999998"/>
    <n v="172879.42099999997"/>
    <n v="300100.57900000003"/>
    <n v="308490.15600000008"/>
    <n v="8389.5770000000484"/>
    <x v="0"/>
    <x v="0"/>
    <n v="172879.42099999997"/>
    <m/>
    <n v="172879.42099999997"/>
    <m/>
    <m/>
    <m/>
    <m/>
    <m/>
    <m/>
    <m/>
    <m/>
    <m/>
    <m/>
    <m/>
    <m/>
    <n v="0"/>
    <x v="0"/>
    <x v="0"/>
    <x v="0"/>
    <x v="0"/>
    <n v="172879.42099999997"/>
    <n v="-300100.57900000003"/>
    <n v="-300100.57900000003"/>
    <n v="-300100.57900000003"/>
    <n v="-300100.57900000003"/>
    <n v="0"/>
    <n v="435352.5959999999"/>
    <n v="472980"/>
    <n v="262473.17499999993"/>
    <n v="300100.57900000003"/>
    <n v="1.1433571411630925"/>
  </r>
  <r>
    <x v="2"/>
    <x v="15"/>
    <s v="SIN ASIGNAR"/>
    <s v="Normalización Sanitaria en SSEE"/>
    <s v="100/TM-023"/>
    <d v="2017-12-10T00:00:00"/>
    <d v="2019-12-31T00:00:00"/>
    <n v="34073.150999999998"/>
    <n v="0"/>
    <n v="0"/>
    <n v="0"/>
    <n v="0"/>
    <n v="0"/>
    <n v="0"/>
    <n v="19949.847343263231"/>
    <n v="0"/>
    <n v="0"/>
    <n v="20024.657104641185"/>
    <n v="0"/>
    <n v="6974.3810422330989"/>
    <n v="46948.885490137516"/>
    <n v="0"/>
    <n v="0"/>
    <n v="0"/>
    <n v="0"/>
    <n v="0"/>
    <n v="81022.036490137514"/>
    <n v="0"/>
    <n v="0"/>
    <n v="858.11"/>
    <n v="0"/>
    <n v="0"/>
    <n v="0"/>
    <n v="0"/>
    <n v="0"/>
    <n v="19093"/>
    <n v="20024"/>
    <n v="6973.7754901375156"/>
    <n v="0"/>
    <n v="46948.885490137516"/>
    <n v="0"/>
    <n v="0"/>
    <n v="0"/>
    <n v="0"/>
    <n v="0"/>
    <n v="81022.036490137514"/>
    <n v="0"/>
    <n v="0"/>
    <n v="858.11"/>
    <n v="0"/>
    <n v="0"/>
    <n v="0"/>
    <n v="0"/>
    <n v="0"/>
    <n v="2236.2739999999999"/>
    <n v="16856.725999999999"/>
    <n v="20024"/>
    <n v="6973.7754901375101"/>
    <n v="46948.885490137509"/>
    <n v="0"/>
    <n v="0"/>
    <n v="0"/>
    <n v="0"/>
    <n v="0"/>
    <n v="81022.036490137514"/>
    <n v="0"/>
    <n v="0"/>
    <n v="858.11"/>
    <n v="0"/>
    <n v="0"/>
    <n v="0"/>
    <n v="0"/>
    <n v="0"/>
    <n v="2236.2739999999999"/>
    <n v="0"/>
    <n v="3094.384"/>
    <n v="43854.501490137511"/>
    <n v="26997.775490137508"/>
    <n v="-16856.726000000002"/>
    <x v="0"/>
    <x v="0"/>
    <n v="3094.384"/>
    <m/>
    <n v="3094.384"/>
    <m/>
    <m/>
    <m/>
    <m/>
    <m/>
    <m/>
    <m/>
    <m/>
    <m/>
    <m/>
    <m/>
    <m/>
    <n v="0"/>
    <x v="0"/>
    <x v="0"/>
    <x v="0"/>
    <x v="0"/>
    <n v="37167.534999999996"/>
    <n v="-43854.501490137518"/>
    <n v="-43854.501490137511"/>
    <n v="-43854.501490137511"/>
    <n v="-43854.501490137511"/>
    <n v="0"/>
    <n v="46948.885490137509"/>
    <n v="46948.885490137509"/>
    <n v="43854.501490137511"/>
    <n v="43854.501490137511"/>
    <n v="1"/>
  </r>
  <r>
    <x v="2"/>
    <x v="15"/>
    <s v="SIN ASIGNAR"/>
    <s v="Reemplazo de equipos en contingencias por fallas"/>
    <s v="100/TM-050-01"/>
    <s v="(en blanco)"/>
    <d v="2019-12-31T00:00:00"/>
    <n v="20872.512999999999"/>
    <n v="0"/>
    <n v="0"/>
    <n v="0"/>
    <n v="8430.4230065988813"/>
    <n v="13147.587401999885"/>
    <n v="9172.4898976237073"/>
    <n v="6487.0774695619148"/>
    <n v="5194.8362228804517"/>
    <n v="5199.9728150587489"/>
    <n v="3903.9173330469584"/>
    <n v="6913.7808188098934"/>
    <n v="41551.778285868277"/>
    <n v="100001.86325144873"/>
    <n v="100000"/>
    <n v="0"/>
    <n v="0"/>
    <n v="0"/>
    <n v="0"/>
    <n v="220874.37625144873"/>
    <n v="0"/>
    <n v="0"/>
    <n v="0"/>
    <n v="0"/>
    <n v="0"/>
    <n v="371.2"/>
    <n v="0"/>
    <n v="0"/>
    <n v="0"/>
    <n v="0"/>
    <n v="0"/>
    <n v="69630.663251448714"/>
    <n v="70001.863251448711"/>
    <n v="100000"/>
    <n v="0"/>
    <n v="0"/>
    <n v="0"/>
    <n v="0"/>
    <n v="190874.37625144873"/>
    <n v="0"/>
    <n v="0"/>
    <n v="0"/>
    <n v="0"/>
    <n v="0"/>
    <n v="371.2"/>
    <n v="0"/>
    <n v="0"/>
    <n v="4461.0720000000001"/>
    <n v="0"/>
    <n v="0"/>
    <n v="87894.39225144872"/>
    <n v="92726.664251448718"/>
    <n v="100000"/>
    <n v="0"/>
    <n v="0"/>
    <n v="0"/>
    <n v="0"/>
    <n v="213599.17725144871"/>
    <n v="0"/>
    <n v="0"/>
    <n v="0"/>
    <n v="0"/>
    <n v="0"/>
    <n v="371.2"/>
    <n v="0"/>
    <n v="0"/>
    <n v="0"/>
    <n v="32031.421999999999"/>
    <n v="32402.621999999999"/>
    <n v="60324.042251448715"/>
    <n v="87894.39225144872"/>
    <n v="27570.350000000006"/>
    <x v="0"/>
    <x v="0"/>
    <n v="32402.621999999999"/>
    <m/>
    <n v="32402.621999999999"/>
    <m/>
    <m/>
    <m/>
    <m/>
    <m/>
    <m/>
    <m/>
    <m/>
    <m/>
    <m/>
    <m/>
    <m/>
    <n v="0"/>
    <x v="0"/>
    <x v="0"/>
    <x v="0"/>
    <x v="0"/>
    <n v="53275.134999999995"/>
    <n v="-160324.04225144873"/>
    <n v="-160324.0422514487"/>
    <n v="-160324.04225144873"/>
    <n v="-60324.042251448715"/>
    <n v="-100000"/>
    <n v="70001.863251448696"/>
    <n v="92726.664251448718"/>
    <n v="37599.241251448693"/>
    <n v="60324.042251448715"/>
    <n v="1.6043952017016949"/>
  </r>
  <r>
    <x v="2"/>
    <x v="15"/>
    <s v="SIN ASIGNAR"/>
    <s v="Reemplazo de equipos en contingencias por fallas (Frontel)"/>
    <s v="100/TM-040"/>
    <d v="2019-12-01T00:00:00"/>
    <d v="2019-12-31T00:00:00"/>
    <n v="0"/>
    <n v="0"/>
    <n v="0"/>
    <n v="0"/>
    <n v="0"/>
    <n v="0"/>
    <n v="0"/>
    <n v="0"/>
    <n v="0"/>
    <n v="0"/>
    <n v="0"/>
    <n v="0"/>
    <n v="0"/>
    <n v="0"/>
    <n v="0"/>
    <n v="0"/>
    <n v="0"/>
    <n v="0"/>
    <n v="0"/>
    <n v="0"/>
    <n v="0"/>
    <n v="0"/>
    <n v="0"/>
    <n v="1012.429"/>
    <n v="4238.6639999999998"/>
    <n v="0"/>
    <n v="0"/>
    <n v="0"/>
    <n v="0"/>
    <n v="0"/>
    <n v="0"/>
    <n v="24748.906999999999"/>
    <n v="30000"/>
    <n v="0"/>
    <n v="0"/>
    <n v="0"/>
    <n v="0"/>
    <n v="0"/>
    <n v="30000"/>
    <n v="0"/>
    <n v="0"/>
    <n v="0"/>
    <n v="1012.429"/>
    <n v="4238.6639999999998"/>
    <n v="0"/>
    <n v="0"/>
    <n v="2024.106"/>
    <n v="0"/>
    <n v="0"/>
    <n v="0"/>
    <n v="0"/>
    <n v="7275.1989999999996"/>
    <n v="0"/>
    <n v="0"/>
    <n v="0"/>
    <n v="0"/>
    <n v="0"/>
    <n v="7275.1989999999996"/>
    <n v="0"/>
    <n v="0"/>
    <n v="0"/>
    <n v="1012.429"/>
    <n v="4238.6639999999998"/>
    <n v="0"/>
    <n v="0"/>
    <n v="2024.106"/>
    <n v="4461.0720000000001"/>
    <n v="791.8"/>
    <n v="12528.071"/>
    <n v="-5252.8720000000003"/>
    <n v="0"/>
    <n v="5252.8720000000003"/>
    <x v="0"/>
    <x v="0"/>
    <n v="12528.071"/>
    <m/>
    <n v="12528.071"/>
    <m/>
    <m/>
    <m/>
    <m/>
    <m/>
    <m/>
    <m/>
    <m/>
    <m/>
    <m/>
    <m/>
    <m/>
    <n v="0"/>
    <x v="0"/>
    <x v="0"/>
    <x v="0"/>
    <x v="0"/>
    <n v="12528.071"/>
    <n v="5252.8720000000003"/>
    <n v="5252.8720000000003"/>
    <n v="5252.8720000000003"/>
    <n v="5252.8720000000003"/>
    <n v="0"/>
    <n v="30000"/>
    <n v="7275.1989999999996"/>
    <n v="17471.929"/>
    <n v="-5252.8720000000003"/>
    <n v="-0.300646368240164"/>
  </r>
  <r>
    <x v="2"/>
    <x v="15"/>
    <s v="SIN ASIGNAR"/>
    <s v="Reemplazo Reconectadores SSEE Frontel"/>
    <s v="100/TM-057"/>
    <d v="2019-12-01T00:00:00"/>
    <d v="2019-12-31T00:00:00"/>
    <n v="0"/>
    <n v="0"/>
    <n v="0"/>
    <n v="4790.6950170086311"/>
    <n v="4793.217381947723"/>
    <n v="4795.7955465478171"/>
    <n v="67476.521151422276"/>
    <n v="0"/>
    <n v="13227.621779430843"/>
    <n v="27470.569360290341"/>
    <n v="0"/>
    <n v="0"/>
    <n v="0"/>
    <n v="122554.42023664762"/>
    <n v="0"/>
    <n v="0"/>
    <n v="0"/>
    <n v="0"/>
    <n v="0"/>
    <n v="122554.42023664762"/>
    <n v="0"/>
    <n v="0"/>
    <n v="0"/>
    <n v="5075.5370000000003"/>
    <n v="53953.332000000002"/>
    <n v="19328.218000000001"/>
    <n v="1671.7819999999992"/>
    <n v="0"/>
    <n v="0"/>
    <n v="24000"/>
    <n v="8000"/>
    <n v="10525.551236647618"/>
    <n v="122554.42023664762"/>
    <n v="0"/>
    <n v="0"/>
    <n v="0"/>
    <n v="0"/>
    <n v="0"/>
    <n v="122554.42023664762"/>
    <n v="0"/>
    <n v="0"/>
    <n v="0"/>
    <n v="5075.5370000000003"/>
    <n v="53953.332000000002"/>
    <n v="19328.218000000001"/>
    <n v="485.16899999999998"/>
    <n v="144.83199999999999"/>
    <n v="7634.2"/>
    <n v="16365.8"/>
    <n v="8000"/>
    <n v="11567.332236647637"/>
    <n v="122554.42023664762"/>
    <n v="0"/>
    <n v="0"/>
    <n v="0"/>
    <n v="0"/>
    <n v="0"/>
    <n v="122554.42023664762"/>
    <n v="0"/>
    <n v="0"/>
    <n v="0"/>
    <n v="5075.5370000000003"/>
    <n v="53953.332000000002"/>
    <n v="19328.218000000001"/>
    <n v="485.16899999999998"/>
    <n v="144.83199999999999"/>
    <n v="7634.2"/>
    <n v="755.63400000000001"/>
    <n v="87376.921999999991"/>
    <n v="35177.498236647632"/>
    <n v="19567.332236647635"/>
    <n v="-15610.165999999997"/>
    <x v="0"/>
    <x v="0"/>
    <n v="87376.921999999991"/>
    <m/>
    <n v="87376.921999999991"/>
    <m/>
    <m/>
    <m/>
    <m/>
    <m/>
    <m/>
    <m/>
    <m/>
    <m/>
    <m/>
    <m/>
    <m/>
    <n v="0"/>
    <x v="0"/>
    <x v="0"/>
    <x v="0"/>
    <x v="0"/>
    <n v="87376.921999999991"/>
    <n v="-35177.498236647632"/>
    <n v="-35177.498236647632"/>
    <n v="-35177.498236647632"/>
    <n v="-35177.498236647632"/>
    <n v="0"/>
    <n v="122554.75223664762"/>
    <n v="122554.42023664762"/>
    <n v="35177.830236647627"/>
    <n v="35177.498236647632"/>
    <n v="0.99999056223770022"/>
  </r>
  <r>
    <x v="2"/>
    <x v="15"/>
    <s v="SIN ASIGNAR"/>
    <s v="Reemplazo TTCC SSEE Frontel"/>
    <s v="100/TM-056"/>
    <d v="2019-12-01T00:00:00"/>
    <d v="2019-12-31T00:00:00"/>
    <n v="0"/>
    <n v="0"/>
    <n v="0"/>
    <n v="0"/>
    <n v="0"/>
    <n v="0"/>
    <n v="22443.890967762298"/>
    <n v="4795.442612257084"/>
    <n v="18961.064588296758"/>
    <n v="23800.019011381199"/>
    <n v="0"/>
    <n v="0"/>
    <n v="0"/>
    <n v="70000.417179697339"/>
    <n v="35000"/>
    <n v="0"/>
    <n v="0"/>
    <n v="0"/>
    <n v="0"/>
    <n v="105000.41717969734"/>
    <n v="0"/>
    <n v="0"/>
    <n v="0"/>
    <n v="1645.8889999999999"/>
    <n v="9138.0519999999997"/>
    <n v="0"/>
    <n v="0"/>
    <n v="19800"/>
    <n v="0"/>
    <n v="0"/>
    <n v="13500"/>
    <n v="25916.476179697347"/>
    <n v="70000.417179697339"/>
    <n v="35000"/>
    <n v="0"/>
    <n v="0"/>
    <n v="0"/>
    <n v="0"/>
    <n v="105000.41717969734"/>
    <n v="0"/>
    <n v="0"/>
    <n v="0"/>
    <n v="1645.8889999999999"/>
    <n v="9138.0519999999997"/>
    <n v="0"/>
    <n v="191.48"/>
    <n v="21055.231"/>
    <n v="0"/>
    <n v="0"/>
    <n v="13500"/>
    <n v="14469.765179697333"/>
    <n v="60000.417179697339"/>
    <n v="45000"/>
    <n v="0"/>
    <n v="0"/>
    <n v="0"/>
    <n v="0"/>
    <n v="105000.41717969734"/>
    <n v="0"/>
    <n v="0"/>
    <n v="0"/>
    <n v="1645.8889999999999"/>
    <n v="9138.0519999999997"/>
    <n v="0"/>
    <n v="191.48"/>
    <n v="21055.231"/>
    <n v="0"/>
    <n v="1540.8320000000001"/>
    <n v="33571.483999999997"/>
    <n v="26428.933179697342"/>
    <n v="27969.765179697333"/>
    <n v="1540.8319999999912"/>
    <x v="0"/>
    <x v="0"/>
    <n v="33571.483999999997"/>
    <m/>
    <n v="33571.483999999997"/>
    <m/>
    <m/>
    <m/>
    <m/>
    <m/>
    <m/>
    <m/>
    <m/>
    <m/>
    <m/>
    <m/>
    <m/>
    <n v="0"/>
    <x v="0"/>
    <x v="0"/>
    <x v="0"/>
    <x v="0"/>
    <n v="33571.483999999997"/>
    <n v="-71428.933179697342"/>
    <n v="-71428.933179697342"/>
    <n v="-71428.933179697342"/>
    <n v="-26428.933179697342"/>
    <n v="-45000"/>
    <n v="60000.417179697339"/>
    <n v="60000.417179697339"/>
    <n v="26428.933179697342"/>
    <n v="26428.933179697342"/>
    <n v="1"/>
  </r>
  <r>
    <x v="2"/>
    <x v="15"/>
    <s v="SIN ASIGNAR"/>
    <s v="Reemplazo TTCC SSEE STS"/>
    <s v="100/TM-055"/>
    <d v="2019-12-01T00:00:00"/>
    <d v="2019-12-31T00:00:00"/>
    <n v="0"/>
    <n v="0"/>
    <n v="0"/>
    <n v="0"/>
    <n v="0"/>
    <n v="0"/>
    <n v="45812.941013982454"/>
    <n v="0"/>
    <n v="0"/>
    <n v="0"/>
    <n v="4804.7093156887422"/>
    <n v="37794.412439242456"/>
    <n v="34923.25932445607"/>
    <n v="123335.32209336973"/>
    <n v="35000"/>
    <n v="0"/>
    <n v="0"/>
    <n v="0"/>
    <n v="0"/>
    <n v="158335.32209336973"/>
    <n v="0"/>
    <n v="0"/>
    <n v="0"/>
    <n v="0"/>
    <n v="0"/>
    <n v="4002.4029999999998"/>
    <n v="0"/>
    <n v="36300"/>
    <n v="0"/>
    <n v="22500"/>
    <n v="13500"/>
    <n v="47032.919093369732"/>
    <n v="123335.32209336973"/>
    <n v="35000"/>
    <n v="0"/>
    <n v="0"/>
    <n v="0"/>
    <n v="0"/>
    <n v="158335.32209336973"/>
    <n v="0"/>
    <n v="0"/>
    <n v="0"/>
    <n v="0"/>
    <n v="0"/>
    <n v="4002.4029999999998"/>
    <n v="6298.576"/>
    <n v="35667.970999999998"/>
    <n v="0"/>
    <n v="22500"/>
    <n v="13500"/>
    <n v="21366.372093369733"/>
    <n v="103335.32209336973"/>
    <n v="55000"/>
    <n v="0"/>
    <n v="0"/>
    <n v="0"/>
    <n v="0"/>
    <n v="158335.32209336973"/>
    <n v="0"/>
    <n v="0"/>
    <n v="0"/>
    <n v="0"/>
    <n v="0"/>
    <n v="4002.4029999999998"/>
    <n v="6298.576"/>
    <n v="35667.970999999998"/>
    <n v="0"/>
    <n v="7498.3249999999998"/>
    <n v="53467.274999999994"/>
    <n v="49868.047093369736"/>
    <n v="34866.372093369733"/>
    <n v="-15001.675000000003"/>
    <x v="0"/>
    <x v="0"/>
    <n v="53467.274999999994"/>
    <m/>
    <n v="53467.274999999994"/>
    <m/>
    <m/>
    <m/>
    <m/>
    <m/>
    <m/>
    <m/>
    <m/>
    <m/>
    <m/>
    <m/>
    <m/>
    <n v="0"/>
    <x v="0"/>
    <x v="0"/>
    <x v="0"/>
    <x v="0"/>
    <n v="53467.274999999994"/>
    <n v="-104868.04709336974"/>
    <n v="-104868.04709336974"/>
    <n v="-104868.04709336974"/>
    <n v="-49868.047093369736"/>
    <n v="-55000"/>
    <n v="103335.32209336973"/>
    <n v="103335.32209336973"/>
    <n v="49868.047093369736"/>
    <n v="49868.047093369736"/>
    <n v="1"/>
  </r>
  <r>
    <x v="3"/>
    <x v="16"/>
    <s v="LARQUI-TRES ESQUINAS"/>
    <s v="Línea Tres Esquinas - Larqui"/>
    <s v="100/TL-071-01"/>
    <d v="2020-09-01T00:00:00"/>
    <d v="2020-09-30T00:00:00"/>
    <n v="52645.534"/>
    <n v="0"/>
    <n v="3628.7078460678831"/>
    <n v="4424.6703042579275"/>
    <n v="6407.0135866287446"/>
    <n v="494.09129021781581"/>
    <n v="29718.868699324492"/>
    <n v="35256.098645361177"/>
    <n v="32855.209445537541"/>
    <n v="39923.088270294167"/>
    <n v="19011.334769542034"/>
    <n v="55658.557144669459"/>
    <n v="147942.23451537665"/>
    <n v="375319.87451727793"/>
    <n v="1438651"/>
    <n v="403059"/>
    <n v="0"/>
    <n v="0"/>
    <n v="0"/>
    <n v="2269675.4085172778"/>
    <n v="457.887"/>
    <n v="996.65499999999997"/>
    <n v="9081.3780000000006"/>
    <n v="385.37"/>
    <n v="371.57400000000001"/>
    <n v="31730.991999999998"/>
    <n v="6437.1470000000008"/>
    <n v="2000"/>
    <n v="0"/>
    <n v="99000"/>
    <n v="124250"/>
    <n v="128715.01051727794"/>
    <n v="403426.01351727796"/>
    <n v="1438710.3504827218"/>
    <n v="403000"/>
    <n v="0"/>
    <n v="0"/>
    <n v="0"/>
    <n v="2297781.898"/>
    <n v="457.887"/>
    <n v="996.65499999999997"/>
    <n v="9081.3780000000006"/>
    <n v="385.37"/>
    <n v="371.57400000000001"/>
    <n v="31730.991999999998"/>
    <n v="0"/>
    <n v="2330.6640000000002"/>
    <n v="6512.8689999999997"/>
    <n v="144499.62139079999"/>
    <n v="140082.4903908"/>
    <n v="117952.94192439999"/>
    <n v="454402.442706"/>
    <n v="1790733.9212939995"/>
    <n v="0"/>
    <n v="0"/>
    <n v="0"/>
    <n v="0"/>
    <n v="2297781.8979999996"/>
    <n v="457.887"/>
    <n v="996.65499999999997"/>
    <n v="9081.3780000000006"/>
    <n v="385.37"/>
    <n v="371.57400000000001"/>
    <n v="31730.991999999998"/>
    <n v="0"/>
    <n v="2330.6640000000002"/>
    <n v="6512.8689999999997"/>
    <n v="1639.0160000000001"/>
    <n v="53506.404999999999"/>
    <n v="400896.03770600003"/>
    <n v="258035.43231519999"/>
    <n v="-142860.60539080005"/>
    <x v="0"/>
    <x v="0"/>
    <n v="53506.404999999999"/>
    <m/>
    <n v="53506.404999999999"/>
    <m/>
    <m/>
    <m/>
    <m/>
    <m/>
    <m/>
    <m/>
    <m/>
    <m/>
    <m/>
    <m/>
    <m/>
    <n v="0"/>
    <x v="0"/>
    <x v="0"/>
    <x v="0"/>
    <x v="0"/>
    <n v="106151.939"/>
    <n v="-2191629.9589999998"/>
    <n v="-2191629.9589999998"/>
    <n v="-2191629.9589999998"/>
    <n v="-400896.03770600003"/>
    <n v="-1790733.9212939995"/>
    <n v="734653.47398600006"/>
    <n v="454402.442706"/>
    <n v="681147.06898600003"/>
    <n v="400896.03770600003"/>
    <n v="0.588560174387596"/>
  </r>
  <r>
    <x v="3"/>
    <x v="16"/>
    <s v="LARQUI-TRES ESQUINAS"/>
    <s v="Línea Tres Esquinas - Larqui (MASC)"/>
    <s v="100/TL-071-02"/>
    <d v="2020-09-01T00:00:00"/>
    <d v="2020-09-30T00:00:00"/>
    <n v="785836.21000000008"/>
    <n v="2785.3170070506731"/>
    <n v="3562.997936520137"/>
    <n v="0"/>
    <n v="11773.239017153828"/>
    <n v="2970.4111304457447"/>
    <n v="0"/>
    <n v="3311.4876011871643"/>
    <n v="0"/>
    <n v="0"/>
    <n v="0"/>
    <n v="0"/>
    <n v="528713.53911074332"/>
    <n v="553116.99180310091"/>
    <n v="504996.69099999999"/>
    <n v="1000"/>
    <n v="5350"/>
    <n v="21531.599999999999"/>
    <n v="0"/>
    <n v="1871831.492803101"/>
    <n v="3616.9789999999998"/>
    <n v="4927"/>
    <n v="13782.895"/>
    <n v="10221.603999999999"/>
    <n v="4057.393"/>
    <n v="4164.7250000000004"/>
    <n v="0"/>
    <n v="0"/>
    <n v="0"/>
    <n v="0"/>
    <n v="0"/>
    <n v="512346.3958031009"/>
    <n v="553116.99180310091"/>
    <n v="504839.69099999999"/>
    <n v="1000"/>
    <n v="5350"/>
    <n v="21688.238803100678"/>
    <n v="0"/>
    <n v="1871831.1316062016"/>
    <n v="3616.9789999999998"/>
    <n v="4927"/>
    <n v="13782.895"/>
    <n v="10221.603999999999"/>
    <n v="4057.393"/>
    <n v="4164.7250000000004"/>
    <n v="1299.412"/>
    <n v="5444.69"/>
    <n v="25444.29"/>
    <n v="1655.25"/>
    <n v="49870.1"/>
    <n v="11695.907000000001"/>
    <n v="136180.245"/>
    <n v="921776.43780310079"/>
    <n v="1000"/>
    <n v="5350"/>
    <n v="21688.238803100678"/>
    <n v="0"/>
    <n v="1871831.1316062016"/>
    <n v="3616.9789999999998"/>
    <n v="4927"/>
    <n v="13782.895"/>
    <n v="10221.603999999999"/>
    <n v="4057.393"/>
    <n v="4164.7250000000004"/>
    <n v="1299.412"/>
    <n v="5444.69"/>
    <n v="25444.29"/>
    <n v="87459.038"/>
    <n v="160418.02600000001"/>
    <n v="-24237.781000000017"/>
    <n v="61566.006999999998"/>
    <n v="85803.788000000015"/>
    <x v="0"/>
    <x v="0"/>
    <n v="160418.02600000001"/>
    <m/>
    <n v="160418.02600000001"/>
    <m/>
    <m/>
    <m/>
    <m/>
    <m/>
    <m/>
    <m/>
    <m/>
    <m/>
    <m/>
    <m/>
    <m/>
    <n v="0"/>
    <x v="0"/>
    <x v="0"/>
    <x v="0"/>
    <x v="0"/>
    <n v="946254.23600000003"/>
    <n v="-925576.89560620161"/>
    <n v="-925576.89560620161"/>
    <n v="-897538.65680310084"/>
    <n v="24237.781000000017"/>
    <n v="-921776.43780310079"/>
    <n v="136180.245"/>
    <n v="136180.245"/>
    <n v="-24237.781000000017"/>
    <n v="-24237.781000000017"/>
    <n v="1"/>
  </r>
  <r>
    <x v="3"/>
    <x v="16"/>
    <s v="LARQUI-TRES ESQUINAS"/>
    <s v="S/E Larqui"/>
    <s v="100/TT-025-01"/>
    <d v="2020-09-01T00:00:00"/>
    <d v="2020-09-30T00:00:00"/>
    <n v="119618.662"/>
    <n v="6031.7472177962773"/>
    <n v="5383.762705095759"/>
    <n v="18704.445157819555"/>
    <n v="19001.757806267564"/>
    <n v="20424.722066553368"/>
    <n v="31685.142868618888"/>
    <n v="3902.6854292516873"/>
    <n v="221.07295234275946"/>
    <n v="1720.9338019150241"/>
    <n v="60070.428430684951"/>
    <n v="62231.858650743619"/>
    <n v="79194.610968831519"/>
    <n v="308573.16805592098"/>
    <n v="943429.57617760496"/>
    <n v="0"/>
    <n v="0"/>
    <n v="0"/>
    <n v="0"/>
    <n v="1371621.4062335258"/>
    <n v="-2346.4160000000002"/>
    <n v="1791.0070000000001"/>
    <n v="315.84699999999998"/>
    <n v="17063.671999999999"/>
    <n v="185525.63"/>
    <n v="58412.728999999999"/>
    <n v="10155.050000000003"/>
    <n v="2952"/>
    <n v="138842"/>
    <n v="44326.666666666664"/>
    <n v="25116.552"/>
    <n v="53392.148106400004"/>
    <n v="535546.88577306666"/>
    <n v="943429.18546045874"/>
    <n v="0"/>
    <n v="0"/>
    <n v="0"/>
    <n v="0"/>
    <n v="1598594.7332335254"/>
    <n v="-2346.4160000000002"/>
    <n v="1791.0070000000001"/>
    <n v="315.84699999999998"/>
    <n v="17063.671999999999"/>
    <n v="185525.63"/>
    <n v="58412.728999999999"/>
    <n v="7193.4210000000003"/>
    <n v="6804.4229999999998"/>
    <n v="-20550.733"/>
    <n v="77566.733000000007"/>
    <n v="145556.552"/>
    <n v="318180.19810639997"/>
    <n v="795513.06310639996"/>
    <n v="683463.00812712545"/>
    <n v="0"/>
    <n v="0"/>
    <n v="0"/>
    <n v="0"/>
    <n v="1598594.7332335254"/>
    <n v="-2346.4160000000002"/>
    <n v="1791.0070000000001"/>
    <n v="315.84699999999998"/>
    <n v="17063.671999999999"/>
    <n v="185525.63"/>
    <n v="58412.728999999999"/>
    <n v="7193.4210000000003"/>
    <n v="6804.4229999999998"/>
    <n v="-20550.733"/>
    <n v="222414.163"/>
    <n v="476623.74299999996"/>
    <n v="318889.3201064"/>
    <n v="463736.7501064"/>
    <n v="144847.43"/>
    <x v="0"/>
    <x v="0"/>
    <n v="476623.74299999996"/>
    <m/>
    <n v="476623.74299999996"/>
    <m/>
    <m/>
    <m/>
    <m/>
    <m/>
    <m/>
    <m/>
    <m/>
    <m/>
    <m/>
    <m/>
    <m/>
    <n v="0"/>
    <x v="0"/>
    <x v="0"/>
    <x v="0"/>
    <x v="0"/>
    <n v="596242.40499999991"/>
    <n v="-1002352.3282335255"/>
    <n v="-1002352.3282335254"/>
    <n v="-1002352.3282335254"/>
    <n v="-318889.3201064"/>
    <n v="-683463.00812712545"/>
    <n v="1066503.0631064"/>
    <n v="795513.06310639996"/>
    <n v="589879.32010639994"/>
    <n v="318889.3201064"/>
    <n v="0.54060094876504583"/>
  </r>
  <r>
    <x v="3"/>
    <x v="16"/>
    <s v="LARQUI-TRES ESQUINAS"/>
    <s v="S/E Larqui (Control)"/>
    <s v="100/TT-151-01"/>
    <s v="(en blanco)"/>
    <s v="(en blanco)"/>
    <n v="0"/>
    <n v="0"/>
    <n v="0"/>
    <n v="0"/>
    <n v="0"/>
    <n v="0"/>
    <n v="0"/>
    <n v="0"/>
    <n v="0"/>
    <n v="0"/>
    <n v="0"/>
    <n v="0"/>
    <n v="0"/>
    <n v="0"/>
    <n v="0"/>
    <n v="0"/>
    <n v="0"/>
    <n v="0"/>
    <n v="0"/>
    <n v="0"/>
    <n v="0"/>
    <n v="0"/>
    <n v="0"/>
    <n v="0"/>
    <n v="-178005.54800000001"/>
    <n v="-314527.99200000003"/>
    <n v="0"/>
    <n v="0"/>
    <n v="0"/>
    <n v="0"/>
    <n v="0"/>
    <n v="0"/>
    <n v="-492533.54000000004"/>
    <n v="0"/>
    <n v="0"/>
    <n v="0"/>
    <n v="0"/>
    <n v="0"/>
    <n v="-492533.54000000004"/>
    <n v="0"/>
    <n v="0"/>
    <n v="0"/>
    <n v="0"/>
    <n v="-178005.54800000001"/>
    <n v="-314527.99200000003"/>
    <n v="0"/>
    <n v="0"/>
    <n v="0"/>
    <n v="0"/>
    <n v="0"/>
    <n v="0"/>
    <n v="-492533.54000000004"/>
    <n v="0"/>
    <n v="0"/>
    <n v="0"/>
    <n v="0"/>
    <n v="0"/>
    <n v="-492533.54000000004"/>
    <n v="0"/>
    <n v="0"/>
    <n v="0"/>
    <n v="0"/>
    <n v="-178005.54800000001"/>
    <n v="-314527.99200000003"/>
    <n v="0"/>
    <n v="0"/>
    <n v="0"/>
    <n v="0"/>
    <n v="-492533.54000000004"/>
    <n v="0"/>
    <n v="0"/>
    <n v="0"/>
    <x v="0"/>
    <x v="0"/>
    <n v="-492533.54000000004"/>
    <m/>
    <n v="-492533.54000000004"/>
    <m/>
    <m/>
    <m/>
    <m/>
    <m/>
    <m/>
    <m/>
    <m/>
    <m/>
    <m/>
    <m/>
    <m/>
    <n v="0"/>
    <x v="0"/>
    <x v="0"/>
    <x v="0"/>
    <x v="0"/>
    <n v="-492533.54000000004"/>
    <n v="0"/>
    <n v="0"/>
    <n v="0"/>
    <n v="0"/>
    <n v="0"/>
    <n v="-492533.54000000004"/>
    <n v="-492533.54000000004"/>
    <n v="0"/>
    <n v="0"/>
    <e v="#DIV/0!"/>
  </r>
  <r>
    <x v="3"/>
    <x v="16"/>
    <s v="LARQUI-TRES ESQUINAS"/>
    <s v="S/E Larqui MASC"/>
    <s v="100/TT-025-02"/>
    <s v="(en blanco)"/>
    <d v="2020-09-30T00:00: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x v="0"/>
    <n v="0"/>
    <m/>
    <n v="0"/>
    <m/>
    <m/>
    <m/>
    <m/>
    <m/>
    <m/>
    <m/>
    <m/>
    <m/>
    <m/>
    <m/>
    <m/>
    <n v="0"/>
    <x v="0"/>
    <x v="0"/>
    <x v="0"/>
    <x v="0"/>
    <n v="0"/>
    <n v="0"/>
    <n v="0"/>
    <n v="0"/>
    <n v="0"/>
    <n v="0"/>
    <n v="0"/>
    <n v="0"/>
    <n v="0"/>
    <n v="0"/>
    <e v="#DIV/0!"/>
  </r>
  <r>
    <x v="3"/>
    <x v="16"/>
    <s v="LARQUI-TRES ESQUINAS"/>
    <s v="S/E Tres Esquinas "/>
    <s v="100/TT-026-01"/>
    <d v="2020-09-01T00:00:00"/>
    <d v="2020-09-30T00:00:00"/>
    <n v="118749.34500000002"/>
    <n v="773.30622454122147"/>
    <n v="5459.7254768486955"/>
    <n v="18755.432387518951"/>
    <n v="19052.396464377485"/>
    <n v="20472.88758257353"/>
    <n v="32523.370340143385"/>
    <n v="6327.7529067284586"/>
    <n v="1034.3885056750016"/>
    <n v="51968.11281171177"/>
    <n v="34772.224462841245"/>
    <n v="70666.054892207292"/>
    <n v="172020.29720206646"/>
    <n v="433825.94925723353"/>
    <n v="1052728.1969600001"/>
    <n v="0"/>
    <n v="0"/>
    <n v="0"/>
    <n v="0"/>
    <n v="1605303.4912172335"/>
    <n v="1534.586"/>
    <n v="0"/>
    <n v="869.99"/>
    <n v="19502.772000000001"/>
    <n v="6472.7150000000001"/>
    <n v="7812.6710000000003"/>
    <n v="10434.85025"/>
    <n v="11797.3508"/>
    <n v="218452.68413333336"/>
    <n v="42751.684133333336"/>
    <n v="48821.684133333336"/>
    <n v="65374.961807233507"/>
    <n v="433825.94925723353"/>
    <n v="1052728.1969599999"/>
    <n v="0"/>
    <n v="0"/>
    <n v="0"/>
    <n v="0"/>
    <n v="1605303.4912172335"/>
    <n v="1534.586"/>
    <n v="0"/>
    <n v="869.99"/>
    <n v="19502.772000000001"/>
    <n v="6472.7150000000001"/>
    <n v="7812.6710000000003"/>
    <n v="9096.6260000000002"/>
    <n v="8000.9120000000003"/>
    <n v="364.73700000000002"/>
    <n v="88419.784250000012"/>
    <n v="77218.3508"/>
    <n v="214532.80520723358"/>
    <n v="433825.94925723359"/>
    <n v="1052728.3984227665"/>
    <n v="0"/>
    <n v="0"/>
    <n v="0"/>
    <n v="0"/>
    <n v="1605303.6926800001"/>
    <n v="1534.586"/>
    <n v="0"/>
    <n v="869.99"/>
    <n v="19502.772000000001"/>
    <n v="6472.7150000000001"/>
    <n v="7812.6710000000003"/>
    <n v="9096.6260000000002"/>
    <n v="8000.9120000000003"/>
    <n v="364.73700000000002"/>
    <n v="99086.516000000003"/>
    <n v="152741.52499999999"/>
    <n v="281084.42425723362"/>
    <n v="291751.1560072336"/>
    <n v="10666.731749999977"/>
    <x v="0"/>
    <x v="0"/>
    <n v="152741.52499999999"/>
    <m/>
    <n v="152741.52499999999"/>
    <m/>
    <m/>
    <m/>
    <m/>
    <m/>
    <m/>
    <m/>
    <m/>
    <m/>
    <m/>
    <m/>
    <m/>
    <n v="0"/>
    <x v="0"/>
    <x v="0"/>
    <x v="0"/>
    <x v="0"/>
    <n v="271490.87"/>
    <n v="-1333812.8226800002"/>
    <n v="-1333812.8226800002"/>
    <n v="-1333812.8226800002"/>
    <n v="-281084.42425723362"/>
    <n v="-1052728.3984227665"/>
    <n v="641137.26579999994"/>
    <n v="433825.94925723359"/>
    <n v="488395.74079999991"/>
    <n v="281084.42425723362"/>
    <n v="0.57552595318872546"/>
  </r>
  <r>
    <x v="3"/>
    <x v="16"/>
    <s v="LARQUI-TRES ESQUINAS"/>
    <s v="S/E Tres Esquinas MASC"/>
    <s v="100/TT-026-02"/>
    <d v="2019-02-01T00:00:00"/>
    <d v="2020-09-30T00:00:00"/>
    <n v="74502.990000000005"/>
    <n v="0"/>
    <n v="0"/>
    <n v="0"/>
    <n v="0"/>
    <n v="0"/>
    <n v="0"/>
    <n v="0"/>
    <n v="0"/>
    <n v="0"/>
    <n v="0"/>
    <n v="0"/>
    <n v="0"/>
    <n v="0"/>
    <n v="0"/>
    <n v="0"/>
    <n v="0"/>
    <n v="0"/>
    <n v="0"/>
    <n v="74502.990000000005"/>
    <n v="0"/>
    <n v="16500"/>
    <n v="0"/>
    <n v="243"/>
    <n v="0"/>
    <n v="0"/>
    <n v="1100"/>
    <n v="16500"/>
    <n v="2057"/>
    <n v="0"/>
    <n v="0"/>
    <n v="0"/>
    <n v="36400"/>
    <n v="0"/>
    <n v="0"/>
    <n v="0"/>
    <n v="0"/>
    <n v="0"/>
    <n v="110902.99"/>
    <n v="0"/>
    <n v="16500"/>
    <n v="0"/>
    <n v="243"/>
    <n v="0"/>
    <n v="0"/>
    <n v="17700"/>
    <n v="1500"/>
    <n v="0"/>
    <n v="0"/>
    <n v="0"/>
    <n v="457"/>
    <n v="36400"/>
    <n v="0"/>
    <n v="0"/>
    <n v="0"/>
    <n v="0"/>
    <n v="0"/>
    <n v="110902.99"/>
    <n v="0"/>
    <n v="16500"/>
    <n v="0"/>
    <n v="243"/>
    <n v="0"/>
    <n v="0"/>
    <n v="17700"/>
    <n v="1500"/>
    <n v="0"/>
    <n v="0"/>
    <n v="35943"/>
    <n v="457"/>
    <n v="457"/>
    <n v="0"/>
    <x v="0"/>
    <x v="0"/>
    <n v="35943"/>
    <m/>
    <n v="35943"/>
    <m/>
    <m/>
    <m/>
    <m/>
    <m/>
    <m/>
    <m/>
    <m/>
    <m/>
    <m/>
    <m/>
    <m/>
    <n v="0"/>
    <x v="0"/>
    <x v="0"/>
    <x v="0"/>
    <x v="0"/>
    <n v="110445.99"/>
    <n v="-457"/>
    <n v="-457"/>
    <n v="-457"/>
    <n v="-457"/>
    <n v="0"/>
    <n v="36400"/>
    <n v="36400"/>
    <n v="457"/>
    <n v="457"/>
    <n v="1"/>
  </r>
  <r>
    <x v="3"/>
    <x v="16"/>
    <s v="Parque eólico Negrete"/>
    <s v="Parque eólico Negrete"/>
    <s v="100/TT-002-04"/>
    <s v="(en blanco)"/>
    <s v="terminada"/>
    <n v="51581"/>
    <n v="0"/>
    <n v="0"/>
    <n v="34145.190870938735"/>
    <n v="34183.206129486382"/>
    <n v="0"/>
    <n v="0"/>
    <n v="0"/>
    <n v="0"/>
    <n v="0"/>
    <n v="0"/>
    <n v="0"/>
    <n v="0"/>
    <n v="68328.397000425117"/>
    <n v="0"/>
    <n v="0"/>
    <n v="0"/>
    <n v="0"/>
    <n v="0"/>
    <n v="119909.39700042512"/>
    <n v="1253.223"/>
    <n v="71.62"/>
    <n v="4024.5680000000002"/>
    <n v="24.981000000000002"/>
    <n v="0"/>
    <n v="0"/>
    <n v="0"/>
    <n v="0"/>
    <n v="0"/>
    <n v="0"/>
    <n v="0"/>
    <n v="0"/>
    <n v="5374.3919999999998"/>
    <n v="0"/>
    <n v="0"/>
    <n v="0"/>
    <n v="0"/>
    <n v="0"/>
    <n v="56955.392"/>
    <n v="1253.223"/>
    <n v="71.62"/>
    <n v="4024.5680000000002"/>
    <n v="24.981000000000002"/>
    <n v="0"/>
    <n v="0"/>
    <n v="0"/>
    <n v="0"/>
    <n v="19.344999999999999"/>
    <n v="0"/>
    <n v="0"/>
    <n v="0"/>
    <n v="5393.7370000000001"/>
    <n v="0"/>
    <n v="0"/>
    <n v="0"/>
    <n v="0"/>
    <n v="0"/>
    <n v="56974.737000000001"/>
    <n v="1253.223"/>
    <n v="71.62"/>
    <n v="4024.5680000000002"/>
    <n v="24.981000000000002"/>
    <n v="0"/>
    <n v="0"/>
    <n v="0"/>
    <n v="0"/>
    <n v="19.344999999999999"/>
    <n v="534.41399999999999"/>
    <n v="5928.1509999999998"/>
    <n v="-534.41399999999976"/>
    <n v="0"/>
    <n v="534.41399999999976"/>
    <x v="0"/>
    <x v="0"/>
    <n v="5928.1509999999998"/>
    <m/>
    <n v="5928.1509999999998"/>
    <m/>
    <m/>
    <m/>
    <m/>
    <m/>
    <m/>
    <m/>
    <m/>
    <m/>
    <m/>
    <m/>
    <m/>
    <n v="0"/>
    <x v="0"/>
    <x v="0"/>
    <x v="0"/>
    <x v="0"/>
    <n v="57509.150999999998"/>
    <n v="534.41399999999703"/>
    <n v="534.41399999999976"/>
    <n v="534.41399999999976"/>
    <n v="534.41399999999976"/>
    <n v="0"/>
    <n v="5374.3919999999998"/>
    <n v="5393.7370000000001"/>
    <n v="-553.75900000000001"/>
    <n v="-534.41399999999976"/>
    <n v="0.96506603052952589"/>
  </r>
  <r>
    <x v="3"/>
    <x v="16"/>
    <s v="SE CHIRRE"/>
    <s v="S/E Chirre MASC"/>
    <s v="100/TT-185-02"/>
    <d v="2019-02-01T00:00:00"/>
    <d v="2019-08-31T00:00:00"/>
    <n v="41001.425999999999"/>
    <n v="0"/>
    <n v="0"/>
    <n v="6233.6462164882141"/>
    <n v="0"/>
    <n v="0"/>
    <n v="0"/>
    <n v="0"/>
    <n v="0"/>
    <n v="0"/>
    <n v="0"/>
    <n v="0"/>
    <n v="6409.8250781142169"/>
    <n v="12643.47129460243"/>
    <n v="0"/>
    <n v="0"/>
    <n v="0"/>
    <n v="0"/>
    <n v="0"/>
    <n v="53644.89729460243"/>
    <n v="1147.2370000000001"/>
    <n v="50"/>
    <n v="9385.2999999999993"/>
    <n v="0"/>
    <n v="0"/>
    <n v="0"/>
    <n v="0"/>
    <n v="0"/>
    <n v="0"/>
    <n v="0"/>
    <n v="0"/>
    <n v="2060.9342946024299"/>
    <n v="12643.47129460243"/>
    <n v="0"/>
    <n v="0"/>
    <n v="0"/>
    <n v="0"/>
    <n v="0"/>
    <n v="53644.89729460243"/>
    <n v="1147.2370000000001"/>
    <n v="50"/>
    <n v="9385.2999999999993"/>
    <n v="0"/>
    <n v="0"/>
    <n v="0"/>
    <n v="0"/>
    <n v="0"/>
    <n v="0"/>
    <n v="0"/>
    <n v="0"/>
    <n v="2060.9342946024299"/>
    <n v="12643.47129460243"/>
    <n v="0"/>
    <n v="0"/>
    <n v="0"/>
    <n v="0"/>
    <n v="0"/>
    <n v="53644.89729460243"/>
    <n v="1147.2370000000001"/>
    <n v="50"/>
    <n v="9385.2999999999993"/>
    <n v="0"/>
    <n v="0"/>
    <n v="0"/>
    <n v="0"/>
    <n v="0"/>
    <n v="0"/>
    <n v="0"/>
    <n v="10582.537"/>
    <n v="2060.9342946024299"/>
    <n v="2060.9342946024299"/>
    <n v="0"/>
    <x v="0"/>
    <x v="0"/>
    <n v="10582.537"/>
    <m/>
    <n v="10582.537"/>
    <m/>
    <m/>
    <m/>
    <m/>
    <m/>
    <m/>
    <m/>
    <m/>
    <m/>
    <m/>
    <m/>
    <m/>
    <n v="0"/>
    <x v="0"/>
    <x v="0"/>
    <x v="0"/>
    <x v="0"/>
    <n v="51583.963000000003"/>
    <n v="-2060.9342946024262"/>
    <n v="-2060.9342946024299"/>
    <n v="-2060.9342946024299"/>
    <n v="-2060.9342946024299"/>
    <n v="0"/>
    <n v="12803.537"/>
    <n v="12643.47129460243"/>
    <n v="2221"/>
    <n v="2060.9342946024299"/>
    <n v="0.92793079450807292"/>
  </r>
  <r>
    <x v="3"/>
    <x v="16"/>
    <s v="SE CHIRRE"/>
    <s v="S/E Chirre Obras"/>
    <s v="100/TT-185-01"/>
    <d v="2019-02-01T00:00:00"/>
    <d v="2019-08-31T00:00:00"/>
    <n v="1693905.3080000002"/>
    <n v="38617.215359116693"/>
    <n v="123302.50202765968"/>
    <n v="172120.02245545379"/>
    <n v="211119.5889670575"/>
    <n v="187216.66418899689"/>
    <n v="110682.83397477321"/>
    <n v="203861.48020169945"/>
    <n v="141395.80658485452"/>
    <n v="3030.2996171788436"/>
    <n v="506.32479011485964"/>
    <n v="837.72816489884758"/>
    <n v="14868.981838997352"/>
    <n v="1207559.4481708016"/>
    <n v="0"/>
    <n v="0"/>
    <n v="0"/>
    <n v="0"/>
    <n v="0"/>
    <n v="2901464.7561708018"/>
    <n v="31213.866999999998"/>
    <n v="219629.41500000001"/>
    <n v="38958.624000000003"/>
    <n v="347555.08799999999"/>
    <n v="210601.74600000001"/>
    <n v="23715.672999999999"/>
    <n v="144072.32699999999"/>
    <n v="109500"/>
    <n v="160172"/>
    <n v="3400"/>
    <n v="900"/>
    <n v="8071.101999999999"/>
    <n v="1297789.8419999999"/>
    <n v="0"/>
    <n v="0"/>
    <n v="0"/>
    <n v="0"/>
    <n v="0"/>
    <n v="2991695.1500000004"/>
    <n v="31213.866999999998"/>
    <n v="219629.41500000001"/>
    <n v="38958.624000000003"/>
    <n v="347555.08799999999"/>
    <n v="210601.74600000001"/>
    <n v="23715.672999999999"/>
    <n v="83806.786999999997"/>
    <n v="16101.983"/>
    <n v="210399.47500000001"/>
    <n v="42229.524999999994"/>
    <n v="45216"/>
    <n v="28361.658999999985"/>
    <n v="1297789.8419999999"/>
    <n v="0"/>
    <n v="0"/>
    <n v="0"/>
    <n v="0"/>
    <n v="0"/>
    <n v="2991695.1500000004"/>
    <n v="31213.866999999998"/>
    <n v="219629.41500000001"/>
    <n v="38958.624000000003"/>
    <n v="347555.08799999999"/>
    <n v="210601.74600000001"/>
    <n v="23715.672999999999"/>
    <n v="83806.786999999997"/>
    <n v="16101.983"/>
    <n v="210399.47500000001"/>
    <n v="5534.5690000000004"/>
    <n v="1187517.227"/>
    <n v="110272.61499999999"/>
    <n v="73577.658999999985"/>
    <n v="-36694.956000000006"/>
    <x v="0"/>
    <x v="0"/>
    <n v="1187517.227"/>
    <m/>
    <n v="1187517.227"/>
    <m/>
    <m/>
    <m/>
    <m/>
    <m/>
    <m/>
    <m/>
    <m/>
    <m/>
    <m/>
    <m/>
    <m/>
    <n v="0"/>
    <x v="0"/>
    <x v="0"/>
    <x v="0"/>
    <x v="0"/>
    <n v="2881422.5350000001"/>
    <n v="-110272.61500000022"/>
    <n v="-110272.61499999999"/>
    <n v="-110272.61499999999"/>
    <n v="-110272.61499999999"/>
    <n v="0"/>
    <n v="1272928.183"/>
    <n v="1297789.8419999999"/>
    <n v="85410.956000000006"/>
    <n v="110272.61499999999"/>
    <n v="1.2910827856791578"/>
  </r>
  <r>
    <x v="3"/>
    <x v="16"/>
    <s v="SE CUNCO"/>
    <s v="Costos Pendientes (S/E Cunco)"/>
    <s v="100/TT-015-02"/>
    <s v="(en blanco)"/>
    <s v="(en blanco)"/>
    <n v="0"/>
    <n v="0"/>
    <n v="0"/>
    <n v="0"/>
    <n v="0"/>
    <n v="0"/>
    <n v="0"/>
    <n v="0"/>
    <n v="0"/>
    <n v="0"/>
    <n v="0"/>
    <n v="0"/>
    <n v="0"/>
    <n v="0"/>
    <n v="0"/>
    <n v="0"/>
    <n v="0"/>
    <n v="0"/>
    <n v="0"/>
    <n v="0"/>
    <n v="0"/>
    <n v="0"/>
    <n v="0"/>
    <n v="0"/>
    <n v="0"/>
    <n v="0"/>
    <n v="0"/>
    <n v="0"/>
    <n v="0"/>
    <n v="0"/>
    <n v="0"/>
    <n v="0"/>
    <n v="0"/>
    <n v="0"/>
    <n v="0"/>
    <n v="0"/>
    <n v="0"/>
    <n v="0"/>
    <n v="0"/>
    <n v="0"/>
    <n v="0"/>
    <n v="0"/>
    <n v="0"/>
    <n v="0"/>
    <n v="0"/>
    <n v="8057.7"/>
    <n v="17.100000000000001"/>
    <n v="0"/>
    <n v="0"/>
    <n v="0"/>
    <n v="0"/>
    <n v="8074.8"/>
    <n v="0"/>
    <n v="0"/>
    <n v="0"/>
    <n v="0"/>
    <n v="0"/>
    <n v="8074.8"/>
    <n v="0"/>
    <n v="0"/>
    <n v="0"/>
    <n v="0"/>
    <n v="0"/>
    <n v="0"/>
    <n v="8057.7"/>
    <n v="17.100000000000001"/>
    <n v="0"/>
    <n v="300"/>
    <n v="8374.7999999999993"/>
    <n v="-299.99999999999909"/>
    <n v="0"/>
    <n v="299.99999999999909"/>
    <x v="0"/>
    <x v="0"/>
    <n v="8374.7999999999993"/>
    <m/>
    <n v="8374.7999999999993"/>
    <m/>
    <m/>
    <m/>
    <m/>
    <m/>
    <m/>
    <m/>
    <m/>
    <m/>
    <m/>
    <m/>
    <m/>
    <n v="0"/>
    <x v="0"/>
    <x v="0"/>
    <x v="0"/>
    <x v="0"/>
    <n v="8374.7999999999993"/>
    <n v="299.99999999999909"/>
    <n v="299.99999999999909"/>
    <n v="299.99999999999909"/>
    <n v="299.99999999999909"/>
    <n v="0"/>
    <n v="8074.8"/>
    <n v="8074.8"/>
    <n v="-299.99999999999909"/>
    <n v="-299.99999999999909"/>
    <n v="1"/>
  </r>
  <r>
    <x v="3"/>
    <x v="16"/>
    <s v="SE CUNCO"/>
    <s v="S/E Cunco"/>
    <s v="100/TT-015-01"/>
    <d v="2017-12-30T00:00:00"/>
    <d v="2018-07-01T00:00:00"/>
    <n v="3196414.6970000002"/>
    <n v="14452.532298232687"/>
    <n v="0"/>
    <n v="0"/>
    <n v="0"/>
    <n v="0"/>
    <n v="0"/>
    <n v="0"/>
    <n v="0"/>
    <n v="0"/>
    <n v="303.86363913258884"/>
    <n v="0"/>
    <n v="243.81528137948476"/>
    <n v="15000.21121874476"/>
    <n v="0"/>
    <n v="0"/>
    <n v="0"/>
    <n v="0"/>
    <n v="0"/>
    <n v="3211414.9082187451"/>
    <n v="4900.6869999999999"/>
    <n v="6042.05"/>
    <n v="-672.07"/>
    <n v="5027.357"/>
    <n v="236.97499999999999"/>
    <n v="0"/>
    <n v="10500"/>
    <n v="0"/>
    <n v="820"/>
    <n v="3000"/>
    <n v="0"/>
    <n v="3240"/>
    <n v="33094.999000000003"/>
    <n v="1640"/>
    <n v="820"/>
    <n v="0"/>
    <n v="0"/>
    <n v="0"/>
    <n v="3231969.696"/>
    <n v="4900.6869999999999"/>
    <n v="6042.05"/>
    <n v="-672.07"/>
    <n v="5027.357"/>
    <n v="236.97499999999999"/>
    <n v="0"/>
    <n v="0"/>
    <n v="0"/>
    <n v="0"/>
    <n v="19983"/>
    <n v="0"/>
    <n v="4965"/>
    <n v="40482.999000000003"/>
    <n v="1640"/>
    <n v="820"/>
    <n v="0"/>
    <n v="0"/>
    <n v="0"/>
    <n v="3239357.696"/>
    <n v="4900.6869999999999"/>
    <n v="6042.05"/>
    <n v="-672.07"/>
    <n v="5027.357"/>
    <n v="236.97499999999999"/>
    <n v="0"/>
    <n v="0"/>
    <n v="0"/>
    <n v="0"/>
    <n v="0"/>
    <n v="15534.999000000002"/>
    <n v="24948"/>
    <n v="4965"/>
    <n v="-19983"/>
    <x v="0"/>
    <x v="0"/>
    <n v="15534.999000000002"/>
    <m/>
    <n v="15534.999000000002"/>
    <m/>
    <m/>
    <m/>
    <m/>
    <m/>
    <m/>
    <m/>
    <m/>
    <m/>
    <m/>
    <m/>
    <m/>
    <n v="0"/>
    <x v="0"/>
    <x v="0"/>
    <x v="0"/>
    <x v="0"/>
    <n v="3211949.696"/>
    <n v="-27408"/>
    <n v="-27408"/>
    <n v="-26588"/>
    <n v="-24948"/>
    <n v="-1640"/>
    <n v="25020.199000000004"/>
    <n v="40482.999000000003"/>
    <n v="9485.2000000000025"/>
    <n v="24948"/>
    <n v="2.6302028423227757"/>
  </r>
  <r>
    <x v="3"/>
    <x v="16"/>
    <s v="SE DEUCO"/>
    <s v="Costos Pendientes (S/E Deuco - Angol)"/>
    <s v="100/TT-014-04"/>
    <s v="(en blanco)"/>
    <s v="(en blanco)"/>
    <n v="0"/>
    <n v="0"/>
    <n v="0"/>
    <n v="0"/>
    <n v="0"/>
    <n v="0"/>
    <n v="0"/>
    <n v="0"/>
    <n v="0"/>
    <n v="0"/>
    <n v="0"/>
    <n v="0"/>
    <n v="0"/>
    <n v="0"/>
    <n v="0"/>
    <n v="0"/>
    <n v="0"/>
    <n v="0"/>
    <n v="0"/>
    <n v="0"/>
    <n v="0"/>
    <n v="0"/>
    <n v="0"/>
    <n v="0"/>
    <n v="0"/>
    <n v="0"/>
    <n v="0"/>
    <n v="0"/>
    <n v="0"/>
    <n v="0"/>
    <n v="0"/>
    <n v="0"/>
    <n v="0"/>
    <n v="0"/>
    <n v="0"/>
    <n v="0"/>
    <n v="0"/>
    <n v="0"/>
    <n v="0"/>
    <n v="0"/>
    <n v="0"/>
    <n v="0"/>
    <n v="0"/>
    <n v="0"/>
    <n v="0"/>
    <n v="22935.98"/>
    <n v="2417.8000000000002"/>
    <n v="0"/>
    <n v="0"/>
    <n v="0"/>
    <n v="0"/>
    <n v="25353.78"/>
    <n v="0"/>
    <n v="0"/>
    <n v="0"/>
    <n v="0"/>
    <n v="0"/>
    <n v="25353.78"/>
    <n v="0"/>
    <n v="0"/>
    <n v="0"/>
    <n v="0"/>
    <n v="0"/>
    <n v="0"/>
    <n v="22935.98"/>
    <n v="2417.8000000000002"/>
    <n v="0"/>
    <n v="0"/>
    <n v="25353.78"/>
    <n v="0"/>
    <n v="0"/>
    <n v="0"/>
    <x v="0"/>
    <x v="0"/>
    <n v="25353.78"/>
    <m/>
    <n v="25353.78"/>
    <m/>
    <m/>
    <m/>
    <m/>
    <m/>
    <m/>
    <m/>
    <m/>
    <m/>
    <m/>
    <m/>
    <m/>
    <n v="0"/>
    <x v="0"/>
    <x v="0"/>
    <x v="0"/>
    <x v="0"/>
    <n v="25353.78"/>
    <n v="0"/>
    <n v="0"/>
    <n v="0"/>
    <n v="0"/>
    <n v="0"/>
    <n v="37264.851782854414"/>
    <n v="25353.78"/>
    <n v="11911.071782854415"/>
    <n v="0"/>
    <n v="0"/>
  </r>
  <r>
    <x v="3"/>
    <x v="16"/>
    <s v="SE DEUCO"/>
    <s v="Proyecto S/E Deuco - Angol (Secc. Línea Angol - Picoiquen 1x66 kV)"/>
    <s v="100/TT-014-03"/>
    <d v="2018-07-01T00:00:00"/>
    <d v="2018-11-01T00:00:00"/>
    <n v="2253023.8719999995"/>
    <n v="33999.667000000001"/>
    <n v="0"/>
    <n v="499.99999999941781"/>
    <n v="0"/>
    <n v="153663.45250000097"/>
    <n v="0"/>
    <n v="0"/>
    <n v="0"/>
    <n v="0"/>
    <n v="0"/>
    <n v="0"/>
    <n v="0"/>
    <n v="188163.11950000038"/>
    <n v="0"/>
    <n v="0"/>
    <n v="0"/>
    <n v="0"/>
    <n v="0"/>
    <n v="2441186.9915"/>
    <n v="8075.5649999999996"/>
    <n v="805.19600000000003"/>
    <n v="1508.6130000000001"/>
    <n v="2593.2550000000001"/>
    <n v="-37307.752"/>
    <n v="237658.07399999999"/>
    <n v="35598.65928285406"/>
    <n v="0"/>
    <n v="0"/>
    <n v="1666.0000000003799"/>
    <n v="0"/>
    <n v="175019.1925"/>
    <n v="425616.80278285441"/>
    <n v="0"/>
    <n v="0"/>
    <n v="0"/>
    <n v="0"/>
    <n v="0"/>
    <n v="2678640.674782854"/>
    <n v="8075.5649999999996"/>
    <n v="805.19600000000003"/>
    <n v="1508.6130000000001"/>
    <n v="2593.2550000000001"/>
    <n v="-37307.752"/>
    <n v="237658.07399999999"/>
    <n v="0"/>
    <n v="0"/>
    <n v="0"/>
    <n v="900"/>
    <n v="0"/>
    <n v="5500"/>
    <n v="219732.951"/>
    <n v="0"/>
    <n v="0"/>
    <n v="0"/>
    <n v="0"/>
    <n v="0"/>
    <n v="2472756.8229999994"/>
    <n v="8075.5649999999996"/>
    <n v="805.19600000000003"/>
    <n v="1508.6130000000001"/>
    <n v="2593.2550000000001"/>
    <n v="-37307.752"/>
    <n v="237658.07399999999"/>
    <n v="0"/>
    <n v="0"/>
    <n v="0"/>
    <n v="0"/>
    <n v="213332.951"/>
    <n v="6400"/>
    <n v="5500"/>
    <n v="-900"/>
    <x v="0"/>
    <x v="0"/>
    <n v="213332.951"/>
    <m/>
    <n v="213332.951"/>
    <m/>
    <m/>
    <m/>
    <m/>
    <m/>
    <m/>
    <m/>
    <m/>
    <m/>
    <m/>
    <m/>
    <m/>
    <n v="0"/>
    <x v="0"/>
    <x v="0"/>
    <x v="0"/>
    <x v="0"/>
    <n v="2466356.8229999994"/>
    <n v="-6400"/>
    <n v="-6400"/>
    <n v="-6400"/>
    <n v="-6400"/>
    <n v="0"/>
    <n v="213332.951"/>
    <n v="219732.951"/>
    <n v="0"/>
    <n v="6400"/>
    <e v="#DIV/0!"/>
  </r>
  <r>
    <x v="3"/>
    <x v="16"/>
    <s v="SE Lota Nuevo Paño C4"/>
    <s v="SE Lota Nuevo Paño C4"/>
    <s v="100/TT-005-03"/>
    <d v="2017-11-01T00:00:00"/>
    <d v="2019-01-09T00:00:00"/>
    <n v="91762.531000000003"/>
    <n v="7420.0103831960987"/>
    <n v="0"/>
    <n v="0"/>
    <n v="0"/>
    <n v="0"/>
    <n v="0"/>
    <n v="0"/>
    <n v="0"/>
    <n v="0"/>
    <n v="0"/>
    <n v="0"/>
    <n v="0"/>
    <n v="7420.0103831960987"/>
    <n v="0"/>
    <n v="0"/>
    <n v="0"/>
    <n v="0"/>
    <n v="0"/>
    <n v="99182.541383196105"/>
    <n v="1627.087"/>
    <n v="664.55700000000002"/>
    <n v="0"/>
    <n v="0"/>
    <n v="4627.8249999999998"/>
    <n v="0"/>
    <n v="0"/>
    <n v="0"/>
    <n v="0"/>
    <n v="0"/>
    <n v="0"/>
    <n v="0"/>
    <n v="6919.4690000000001"/>
    <n v="0"/>
    <n v="0"/>
    <n v="0"/>
    <n v="0"/>
    <n v="0"/>
    <n v="98682"/>
    <n v="1627.087"/>
    <n v="664.55700000000002"/>
    <n v="0"/>
    <n v="0"/>
    <n v="4627.8249999999998"/>
    <n v="0"/>
    <n v="0"/>
    <n v="0"/>
    <n v="0"/>
    <n v="0"/>
    <n v="0"/>
    <n v="0"/>
    <n v="6919.4690000000001"/>
    <n v="0"/>
    <n v="0"/>
    <n v="0"/>
    <n v="0"/>
    <n v="0"/>
    <n v="98682"/>
    <n v="1627.087"/>
    <n v="664.55700000000002"/>
    <n v="0"/>
    <n v="0"/>
    <n v="4627.8249999999998"/>
    <n v="0"/>
    <n v="0"/>
    <n v="0"/>
    <n v="0"/>
    <n v="0"/>
    <n v="6919.4690000000001"/>
    <n v="0"/>
    <n v="0"/>
    <n v="0"/>
    <x v="0"/>
    <x v="0"/>
    <n v="6919.4690000000001"/>
    <m/>
    <n v="6919.4690000000001"/>
    <m/>
    <m/>
    <m/>
    <m/>
    <m/>
    <m/>
    <m/>
    <m/>
    <m/>
    <m/>
    <m/>
    <m/>
    <n v="0"/>
    <x v="0"/>
    <x v="0"/>
    <x v="0"/>
    <x v="0"/>
    <n v="98682"/>
    <n v="0"/>
    <n v="0"/>
    <n v="0"/>
    <n v="0"/>
    <n v="0"/>
    <n v="6919.4690000000001"/>
    <n v="6919.4690000000001"/>
    <n v="0"/>
    <n v="0"/>
    <e v="#DIV/0!"/>
  </r>
  <r>
    <x v="3"/>
    <x v="16"/>
    <s v="SE SANGRA"/>
    <s v="S/E Sangra Masc"/>
    <s v="100/TT-186-02"/>
    <d v="2019-06-01T00:00:00"/>
    <d v="2019-11-05T00:00:00"/>
    <n v="18148.080999999998"/>
    <n v="0"/>
    <n v="0"/>
    <n v="1472.3383799509113"/>
    <n v="693.60129603320217"/>
    <n v="0"/>
    <n v="0"/>
    <n v="0"/>
    <n v="0"/>
    <n v="0"/>
    <n v="476.76780160241964"/>
    <n v="1008.3294227866874"/>
    <n v="1213.0497653411087"/>
    <n v="4864.0866657143288"/>
    <n v="17864"/>
    <n v="1138.4000000000001"/>
    <n v="0"/>
    <n v="0"/>
    <n v="0"/>
    <n v="42014.567665714327"/>
    <n v="0"/>
    <n v="1377.1079999999999"/>
    <n v="777.35400000000004"/>
    <n v="1036"/>
    <n v="0"/>
    <n v="0"/>
    <n v="0"/>
    <n v="0"/>
    <n v="0"/>
    <n v="474"/>
    <n v="1012.246"/>
    <n v="1200"/>
    <n v="5876.7079999999996"/>
    <n v="16850.892"/>
    <n v="1138.4000000000001"/>
    <n v="0"/>
    <n v="0"/>
    <n v="0"/>
    <n v="42014.080999999998"/>
    <n v="0"/>
    <n v="1377.1079999999999"/>
    <n v="777.35400000000004"/>
    <n v="1036"/>
    <n v="0"/>
    <n v="0"/>
    <n v="0"/>
    <n v="0"/>
    <n v="0"/>
    <n v="476"/>
    <n v="0"/>
    <n v="0"/>
    <n v="3666.462"/>
    <n v="19061.137999999999"/>
    <n v="1138.4000000000001"/>
    <n v="0"/>
    <n v="0"/>
    <n v="0"/>
    <n v="42014.080999999998"/>
    <n v="0"/>
    <n v="1377.1079999999999"/>
    <n v="777.35400000000004"/>
    <n v="1036"/>
    <n v="0"/>
    <n v="0"/>
    <n v="0"/>
    <n v="0"/>
    <n v="0"/>
    <n v="476"/>
    <n v="3666.462"/>
    <n v="0"/>
    <n v="0"/>
    <n v="0"/>
    <x v="0"/>
    <x v="0"/>
    <n v="3666.462"/>
    <m/>
    <n v="3666.462"/>
    <m/>
    <m/>
    <m/>
    <m/>
    <m/>
    <m/>
    <m/>
    <m/>
    <m/>
    <m/>
    <m/>
    <m/>
    <n v="0"/>
    <x v="0"/>
    <x v="0"/>
    <x v="0"/>
    <x v="0"/>
    <n v="21814.542999999998"/>
    <n v="-20199.538"/>
    <n v="-20199.538"/>
    <n v="-19061.137999999999"/>
    <n v="0"/>
    <n v="-19061.137999999999"/>
    <n v="3666.462"/>
    <n v="3666.462"/>
    <n v="0"/>
    <n v="0"/>
    <e v="#DIV/0!"/>
  </r>
  <r>
    <x v="3"/>
    <x v="16"/>
    <s v="SE SANGRA"/>
    <s v="S/E Sangra Obras"/>
    <s v="100/TT-186-01"/>
    <d v="2019-06-01T00:00:00"/>
    <d v="2019-11-05T00:00:00"/>
    <n v="1103906.7930000001"/>
    <n v="112814.24053730785"/>
    <n v="121230.81422839026"/>
    <n v="264729.41077764728"/>
    <n v="170236.95344938969"/>
    <n v="262580.3815191848"/>
    <n v="150653.84099951174"/>
    <n v="278207.64876116434"/>
    <n v="182164.08059684446"/>
    <n v="283070.53029319504"/>
    <n v="328735.72040303971"/>
    <n v="334924.63606781227"/>
    <n v="256063.37383970871"/>
    <n v="2745411.6314731962"/>
    <n v="649299"/>
    <n v="0"/>
    <n v="0"/>
    <n v="0"/>
    <n v="0"/>
    <n v="4498617.4244731963"/>
    <n v="111061.484"/>
    <n v="53427.502999999997"/>
    <n v="378936.74200000003"/>
    <n v="369311.9"/>
    <n v="269655.05099999998"/>
    <n v="168689.50200000001"/>
    <n v="208526.49132361336"/>
    <n v="227425.70426180668"/>
    <n v="313161.45706180669"/>
    <n v="181944.12372847335"/>
    <n v="208299.54319514002"/>
    <n v="254972.12990235604"/>
    <n v="2745411.6314731962"/>
    <n v="649298.99999999988"/>
    <n v="0"/>
    <n v="0"/>
    <n v="0"/>
    <n v="0"/>
    <n v="4498617.4244731963"/>
    <n v="111061.484"/>
    <n v="53427.502999999997"/>
    <n v="378936.74200000003"/>
    <n v="369311.9"/>
    <n v="269655.05099999998"/>
    <n v="168689.50200000001"/>
    <n v="405780.67099999997"/>
    <n v="311114.53700000001"/>
    <n v="237324.122"/>
    <n v="329509.70999999996"/>
    <n v="49368.078363195993"/>
    <n v="61232.331109999999"/>
    <n v="2745411.6314731962"/>
    <n v="649298.92163680401"/>
    <n v="0"/>
    <n v="0"/>
    <n v="0"/>
    <n v="0"/>
    <n v="4498617.3461100003"/>
    <n v="111061.484"/>
    <n v="53427.502999999997"/>
    <n v="378936.74200000003"/>
    <n v="369311.9"/>
    <n v="269655.05099999998"/>
    <n v="168689.50200000001"/>
    <n v="405780.67099999997"/>
    <n v="311114.53700000001"/>
    <n v="237324.122"/>
    <n v="48217.392"/>
    <n v="2353518.9040000001"/>
    <n v="391892.72747319611"/>
    <n v="110600.40947319599"/>
    <n v="-281292.31800000009"/>
    <x v="0"/>
    <x v="0"/>
    <n v="2353518.9040000001"/>
    <m/>
    <n v="2353518.9040000001"/>
    <m/>
    <m/>
    <m/>
    <m/>
    <m/>
    <m/>
    <m/>
    <m/>
    <m/>
    <m/>
    <m/>
    <m/>
    <n v="0"/>
    <x v="0"/>
    <x v="0"/>
    <x v="0"/>
    <x v="0"/>
    <n v="3457425.6970000002"/>
    <n v="-1041191.6491100001"/>
    <n v="-1041191.6491100001"/>
    <n v="-1041191.6491100001"/>
    <n v="-391892.72747319611"/>
    <n v="-649298.92163680401"/>
    <n v="2745411.6314731962"/>
    <n v="2745411.6314731962"/>
    <n v="391892.72747319611"/>
    <n v="391892.72747319611"/>
    <n v="1"/>
  </r>
  <r>
    <x v="3"/>
    <x v="17"/>
    <s v="La Flor"/>
    <s v="S/E Nahuelbuta Conexión Central La Flor"/>
    <s v="100/TT-011-02"/>
    <s v="(en blanco)"/>
    <d v="2019-10-18T00:00:00"/>
    <n v="818295.89099999995"/>
    <n v="0"/>
    <n v="0"/>
    <n v="268207.62641971244"/>
    <n v="268711.67917930428"/>
    <n v="269226.88257482363"/>
    <n v="269733.42955560976"/>
    <n v="270251.20053177036"/>
    <n v="0"/>
    <n v="0"/>
    <n v="0"/>
    <n v="0"/>
    <n v="0"/>
    <n v="1346130.8182612206"/>
    <n v="0"/>
    <n v="0"/>
    <n v="0"/>
    <n v="0"/>
    <n v="0"/>
    <n v="2164426.7092612204"/>
    <n v="26840.170999999998"/>
    <n v="27887.005000000001"/>
    <n v="55556.313999999998"/>
    <n v="330.51"/>
    <n v="24234.885999999999"/>
    <n v="225857.35800000001"/>
    <n v="469659.21519224998"/>
    <n v="216209.49903400001"/>
    <n v="9325"/>
    <n v="98719.038090000002"/>
    <n v="2040"/>
    <n v="181970.88968375005"/>
    <n v="1338629.8859999999"/>
    <n v="1788"/>
    <n v="1848"/>
    <n v="1908"/>
    <n v="1956.9322612206452"/>
    <n v="0"/>
    <n v="2164426.7092612204"/>
    <n v="26840.170999999998"/>
    <n v="27887.005000000001"/>
    <n v="55556.313999999998"/>
    <n v="330.51"/>
    <n v="24234.885999999999"/>
    <n v="225857.35800000001"/>
    <n v="239142.603"/>
    <n v="210187.89600000001"/>
    <n v="1152.1880000000001"/>
    <n v="121331.81200000001"/>
    <n v="157811"/>
    <n v="246092.981"/>
    <n v="1336424.7239999999"/>
    <n v="3993.1620000000003"/>
    <n v="1848"/>
    <n v="1908"/>
    <n v="1956.9322612206452"/>
    <n v="0"/>
    <n v="2164426.7092612204"/>
    <n v="26840.170999999998"/>
    <n v="27887.005000000001"/>
    <n v="55556.313999999998"/>
    <n v="330.51"/>
    <n v="24234.885999999999"/>
    <n v="225857.35800000001"/>
    <n v="239142.603"/>
    <n v="210187.89600000001"/>
    <n v="1152.1880000000001"/>
    <n v="74331.952000000005"/>
    <n v="885520.88300000003"/>
    <n v="450903.8409999999"/>
    <n v="403903.98100000003"/>
    <n v="-46999.85999999987"/>
    <x v="0"/>
    <x v="0"/>
    <n v="885520.88300000003"/>
    <m/>
    <n v="885520.88300000003"/>
    <m/>
    <m/>
    <m/>
    <m/>
    <m/>
    <m/>
    <m/>
    <m/>
    <m/>
    <m/>
    <m/>
    <m/>
    <n v="0"/>
    <x v="0"/>
    <x v="0"/>
    <x v="0"/>
    <x v="0"/>
    <n v="1703816.774"/>
    <n v="-460609.93526122044"/>
    <n v="-460609.93526122055"/>
    <n v="-454897.00299999991"/>
    <n v="-450903.8409999999"/>
    <n v="-3993.1620000000003"/>
    <n v="1379068.585"/>
    <n v="1336424.7239999999"/>
    <n v="493547.70199999993"/>
    <n v="450903.8409999999"/>
    <n v="0.91359728588099065"/>
  </r>
  <r>
    <x v="3"/>
    <x v="17"/>
    <s v="SIN ASIGNAR"/>
    <s v="Normalización salida 2x220 kV Melipulli - Plaza de Peajes"/>
    <s v="100/TL-063-03"/>
    <s v="(en blanco)"/>
    <s v="(en blanco)"/>
    <n v="0"/>
    <n v="0"/>
    <n v="0"/>
    <n v="0"/>
    <n v="0"/>
    <n v="0"/>
    <n v="0"/>
    <n v="0"/>
    <n v="0"/>
    <n v="0"/>
    <n v="0"/>
    <n v="0"/>
    <n v="0"/>
    <n v="0"/>
    <n v="0"/>
    <n v="0"/>
    <n v="0"/>
    <n v="0"/>
    <n v="0"/>
    <n v="0"/>
    <n v="0"/>
    <n v="0"/>
    <n v="0"/>
    <n v="0"/>
    <n v="0"/>
    <n v="0"/>
    <n v="0"/>
    <n v="0"/>
    <n v="0"/>
    <n v="0"/>
    <n v="0"/>
    <n v="0"/>
    <n v="0"/>
    <n v="797479"/>
    <n v="0"/>
    <n v="0"/>
    <n v="0"/>
    <n v="0"/>
    <n v="797479"/>
    <n v="0"/>
    <n v="0"/>
    <n v="0"/>
    <n v="0"/>
    <n v="0"/>
    <n v="0"/>
    <n v="0"/>
    <n v="0"/>
    <n v="0"/>
    <n v="0"/>
    <n v="0"/>
    <n v="0"/>
    <n v="0"/>
    <n v="797479"/>
    <n v="0"/>
    <n v="0"/>
    <n v="0"/>
    <n v="0"/>
    <n v="797479"/>
    <n v="0"/>
    <n v="0"/>
    <n v="0"/>
    <n v="0"/>
    <n v="0"/>
    <n v="0"/>
    <n v="0"/>
    <n v="0"/>
    <n v="0"/>
    <n v="0"/>
    <n v="0"/>
    <n v="0"/>
    <n v="0"/>
    <n v="0"/>
    <x v="0"/>
    <x v="0"/>
    <n v="0"/>
    <m/>
    <n v="0"/>
    <m/>
    <m/>
    <m/>
    <m/>
    <m/>
    <m/>
    <m/>
    <m/>
    <m/>
    <m/>
    <m/>
    <m/>
    <n v="0"/>
    <x v="0"/>
    <x v="0"/>
    <x v="0"/>
    <x v="0"/>
    <n v="0"/>
    <n v="-797479"/>
    <n v="-797479"/>
    <n v="-797479"/>
    <n v="0"/>
    <n v="-797479"/>
    <n v="0"/>
    <n v="0"/>
    <n v="0"/>
    <n v="0"/>
    <e v="#DIV/0!"/>
  </r>
  <r>
    <x v="3"/>
    <x v="18"/>
    <s v="CHILOÉ-GAMBOA"/>
    <s v="Línea Chiloé - Gamboa"/>
    <s v="100/TL-044-01"/>
    <d v="2019-04-01T00:00:00"/>
    <d v="2022-12-31T00:00:00"/>
    <n v="8545235.8469999991"/>
    <n v="337878.23735466029"/>
    <n v="619262.85984219017"/>
    <n v="691715.95580156904"/>
    <n v="632966.90866152756"/>
    <n v="351939.85014780291"/>
    <n v="284927.71863346396"/>
    <n v="156305.47415390026"/>
    <n v="4123.4095711499958"/>
    <n v="4133.6177375187517"/>
    <n v="3834.9342282093621"/>
    <n v="0"/>
    <n v="-478506.41264370905"/>
    <n v="2608582.5534882825"/>
    <n v="2666103.7953925375"/>
    <n v="0"/>
    <n v="0"/>
    <n v="0"/>
    <n v="0"/>
    <n v="13819922.195880819"/>
    <n v="402497.62699999998"/>
    <n v="178327.93700000001"/>
    <n v="608144.05200000003"/>
    <n v="525314.24"/>
    <n v="357529.59100000001"/>
    <n v="304157.86"/>
    <n v="99848.140000000014"/>
    <n v="427003"/>
    <n v="707107.94781513745"/>
    <n v="57003"/>
    <n v="4400"/>
    <n v="4400"/>
    <n v="3675733.3948151376"/>
    <n v="1663679.7597765031"/>
    <n v="0"/>
    <n v="0"/>
    <n v="0"/>
    <n v="0"/>
    <n v="13884649.00159164"/>
    <n v="402497.62699999998"/>
    <n v="178327.93700000001"/>
    <n v="608144.05200000003"/>
    <n v="525314.24"/>
    <n v="357529.59100000001"/>
    <n v="304157.86"/>
    <n v="378357.58"/>
    <n v="348613.75900000002"/>
    <n v="946892.20900000003"/>
    <n v="277570.22996807192"/>
    <n v="343539.67996807181"/>
    <n v="149675"/>
    <n v="4820619.7649361445"/>
    <n v="518793.38965549582"/>
    <n v="0"/>
    <n v="0"/>
    <n v="0"/>
    <n v="0"/>
    <n v="13884649.00159164"/>
    <n v="402497.62699999998"/>
    <n v="178327.93700000001"/>
    <n v="608144.05200000003"/>
    <n v="525314.24"/>
    <n v="357529.59100000001"/>
    <n v="304157.86"/>
    <n v="378357.58"/>
    <n v="348613.75900000002"/>
    <n v="946892.20900000003"/>
    <n v="466943.86900000001"/>
    <n v="4516778.7240000004"/>
    <n v="303841.04093614407"/>
    <n v="493214.67996807181"/>
    <n v="189373.63903192774"/>
    <x v="0"/>
    <x v="0"/>
    <n v="4516778.7240000004"/>
    <m/>
    <n v="4516778.7240000004"/>
    <m/>
    <m/>
    <m/>
    <m/>
    <m/>
    <m/>
    <m/>
    <m/>
    <m/>
    <m/>
    <m/>
    <m/>
    <n v="0"/>
    <x v="0"/>
    <x v="0"/>
    <x v="0"/>
    <x v="0"/>
    <n v="13062014.570999999"/>
    <n v="-822634.43059164099"/>
    <n v="-822634.43059164006"/>
    <n v="-822634.43059163983"/>
    <n v="-303841.04093614407"/>
    <n v="-518793.38965549582"/>
    <n v="4450387.0059361439"/>
    <n v="4820619.7649361445"/>
    <n v="-66391.718063856475"/>
    <n v="303841.04093614407"/>
    <n v="-4.5764901074544504"/>
  </r>
  <r>
    <x v="3"/>
    <x v="18"/>
    <s v="CHILOÉ-GAMBOA"/>
    <s v="Línea Chiloé - Gamboa (Control)"/>
    <s v="100/TL-144"/>
    <s v="(en blanco)"/>
    <s v="(en blanco)"/>
    <n v="244017.092"/>
    <n v="0"/>
    <n v="0"/>
    <n v="0"/>
    <n v="0"/>
    <n v="0"/>
    <n v="0"/>
    <n v="0"/>
    <n v="0"/>
    <n v="0"/>
    <n v="0"/>
    <n v="0"/>
    <n v="0"/>
    <n v="0"/>
    <n v="0"/>
    <n v="0"/>
    <n v="0"/>
    <n v="0"/>
    <n v="0"/>
    <n v="244017.092"/>
    <n v="0"/>
    <n v="0"/>
    <n v="0"/>
    <n v="0"/>
    <n v="-64726.953000000001"/>
    <n v="-179290.079"/>
    <n v="0"/>
    <n v="0"/>
    <n v="0"/>
    <n v="0"/>
    <n v="0"/>
    <n v="0"/>
    <n v="-244017.03200000001"/>
    <n v="0"/>
    <n v="0"/>
    <n v="0"/>
    <n v="0"/>
    <n v="0"/>
    <n v="5.9999999997671694E-2"/>
    <n v="0"/>
    <n v="0"/>
    <n v="0"/>
    <n v="0"/>
    <n v="-64726.953000000001"/>
    <n v="-179290.079"/>
    <n v="0"/>
    <n v="0"/>
    <n v="0"/>
    <n v="0"/>
    <n v="0"/>
    <n v="0"/>
    <n v="-244017.03200000001"/>
    <n v="0"/>
    <n v="0"/>
    <n v="0"/>
    <n v="0"/>
    <n v="0"/>
    <n v="5.9999999997671694E-2"/>
    <n v="0"/>
    <n v="0"/>
    <n v="0"/>
    <n v="0"/>
    <n v="-64726.953000000001"/>
    <n v="-179290.079"/>
    <n v="0"/>
    <n v="0"/>
    <n v="0"/>
    <n v="0"/>
    <n v="-244017.03200000001"/>
    <n v="0"/>
    <n v="0"/>
    <n v="0"/>
    <x v="0"/>
    <x v="0"/>
    <n v="-244017.03200000001"/>
    <m/>
    <n v="-244017.03200000001"/>
    <m/>
    <m/>
    <m/>
    <m/>
    <m/>
    <m/>
    <m/>
    <m/>
    <m/>
    <m/>
    <m/>
    <m/>
    <n v="0"/>
    <x v="0"/>
    <x v="0"/>
    <x v="0"/>
    <x v="0"/>
    <n v="5.9999999997671694E-2"/>
    <n v="0"/>
    <n v="0"/>
    <n v="0"/>
    <n v="0"/>
    <n v="0"/>
    <n v="-244017.03200000001"/>
    <n v="-244017.03200000001"/>
    <n v="0"/>
    <n v="0"/>
    <e v="#DIV/0!"/>
  </r>
  <r>
    <x v="3"/>
    <x v="18"/>
    <s v="CHILOÉ-GAMBOA"/>
    <s v="Medioambiente, Concesiones y Servidumbre Línea Chiloé - Gamboa"/>
    <s v="100/TL-044-02"/>
    <d v="2019-04-01T00:00:00"/>
    <d v="2022-12-31T00:00:00"/>
    <n v="4534583.9570000004"/>
    <n v="3435.8080821187455"/>
    <n v="3494.8815656683246"/>
    <n v="64784.299448314508"/>
    <n v="96884.787152216697"/>
    <n v="68975.055085319764"/>
    <n v="2590.8628959693397"/>
    <n v="0"/>
    <n v="0"/>
    <n v="35252.880825640539"/>
    <n v="137552.78500565203"/>
    <n v="23207.094639976636"/>
    <n v="76303.739767074323"/>
    <n v="512482.19446795085"/>
    <n v="674416.522"/>
    <n v="81587.14499999999"/>
    <n v="56493.743999999999"/>
    <n v="0"/>
    <n v="0"/>
    <n v="5859563.5624679513"/>
    <n v="9099.3369999999995"/>
    <n v="4010"/>
    <n v="69278.486000000004"/>
    <n v="76135.616999999998"/>
    <n v="274718.67599999998"/>
    <n v="113502.27800000001"/>
    <n v="725.7219999999943"/>
    <n v="6876"/>
    <n v="35113"/>
    <n v="74803"/>
    <n v="25500"/>
    <n v="2010.157467950834"/>
    <n v="691772.27346795076"/>
    <n v="674416"/>
    <n v="81587.14499999999"/>
    <n v="56494.413289179749"/>
    <n v="0"/>
    <n v="0"/>
    <n v="6038853.7887571305"/>
    <n v="9099.3369999999995"/>
    <n v="4010"/>
    <n v="69278.486000000004"/>
    <n v="76135.616999999998"/>
    <n v="274718.67599999998"/>
    <n v="113502.27800000001"/>
    <n v="11148.035"/>
    <n v="63547.413"/>
    <n v="5889.1189999999997"/>
    <n v="148676.88099999999"/>
    <n v="25590"/>
    <n v="68574"/>
    <n v="870169.84199999995"/>
    <n v="496018.43146795081"/>
    <n v="81587.14499999999"/>
    <n v="56494.413289179749"/>
    <n v="0"/>
    <n v="0"/>
    <n v="6038853.7887571305"/>
    <n v="9099.3369999999995"/>
    <n v="4010"/>
    <n v="69278.486000000004"/>
    <n v="76135.616999999998"/>
    <n v="274718.67599999998"/>
    <n v="113502.27800000001"/>
    <n v="11148.035"/>
    <n v="63547.413"/>
    <n v="5889.1189999999997"/>
    <n v="178902.8"/>
    <n v="806231.76099999994"/>
    <n v="63938.081000000006"/>
    <n v="94164"/>
    <n v="30225.918999999994"/>
    <x v="0"/>
    <x v="0"/>
    <n v="806231.76099999994"/>
    <m/>
    <n v="806231.76099999994"/>
    <m/>
    <m/>
    <m/>
    <m/>
    <m/>
    <m/>
    <m/>
    <m/>
    <m/>
    <m/>
    <m/>
    <m/>
    <n v="0"/>
    <x v="0"/>
    <x v="0"/>
    <x v="0"/>
    <x v="0"/>
    <n v="5340815.7180000003"/>
    <n v="-698038.07075713016"/>
    <n v="-698038.07075713063"/>
    <n v="-559956.51246795082"/>
    <n v="-63938.081000000006"/>
    <n v="-496018.43146795081"/>
    <n v="870169.84199999995"/>
    <n v="870169.84199999995"/>
    <n v="63938.081000000006"/>
    <n v="63938.081000000006"/>
    <n v="1"/>
  </r>
  <r>
    <x v="3"/>
    <x v="18"/>
    <s v="CHILOÉ-GAMBOA"/>
    <s v="S/E Chiloe"/>
    <s v="100/TT-140-05"/>
    <d v="2019-04-01T00:00:00"/>
    <d v="2022-12-31T00:00:00"/>
    <n v="1570831.399"/>
    <n v="31272.359408394655"/>
    <n v="28734.45656695863"/>
    <n v="363882.48277537408"/>
    <n v="680373.78861271066"/>
    <n v="41634.925819256219"/>
    <n v="680020.84440095106"/>
    <n v="21671.480703557307"/>
    <n v="391132.46819287899"/>
    <n v="390933.99285937403"/>
    <n v="0"/>
    <n v="0"/>
    <n v="1519.8952608387017"/>
    <n v="2631176.6946002943"/>
    <n v="1581810.9714850262"/>
    <n v="0"/>
    <n v="0"/>
    <n v="0"/>
    <n v="0"/>
    <n v="5783819.0650853207"/>
    <n v="25404.132000000001"/>
    <n v="26867.048999999999"/>
    <n v="453043.217"/>
    <n v="988350.23899999994"/>
    <n v="209362.804"/>
    <n v="266587.55499999999"/>
    <n v="89412.445000000007"/>
    <n v="6000"/>
    <n v="366100"/>
    <n v="23050"/>
    <n v="151007"/>
    <n v="25992.253600294702"/>
    <n v="2631176.6946002943"/>
    <n v="1581810.9714850262"/>
    <n v="0"/>
    <n v="0"/>
    <n v="0"/>
    <n v="0"/>
    <n v="5783819.0650853207"/>
    <n v="25404.132000000001"/>
    <n v="26867.048999999999"/>
    <n v="453043.217"/>
    <n v="988350.23899999994"/>
    <n v="209362.804"/>
    <n v="266587.55499999999"/>
    <n v="316292.15000000002"/>
    <n v="214660.83"/>
    <n v="238878.83900000001"/>
    <n v="0"/>
    <n v="148144.16099999999"/>
    <n v="39650"/>
    <n v="2927240.9759999998"/>
    <n v="1285746.690085321"/>
    <n v="0"/>
    <n v="0"/>
    <n v="0"/>
    <n v="0"/>
    <n v="5783819.0650853207"/>
    <n v="25404.132000000001"/>
    <n v="26867.048999999999"/>
    <n v="453043.217"/>
    <n v="988350.23899999994"/>
    <n v="209362.804"/>
    <n v="266587.55499999999"/>
    <n v="316292.15000000002"/>
    <n v="214660.83"/>
    <n v="238878.83900000001"/>
    <n v="307923.33399999997"/>
    <n v="3047370.1489999997"/>
    <n v="-120129.17299999995"/>
    <n v="187794.16099999999"/>
    <n v="307923.33399999992"/>
    <x v="0"/>
    <x v="0"/>
    <n v="3047370.1489999997"/>
    <m/>
    <n v="3047370.1489999997"/>
    <m/>
    <m/>
    <m/>
    <m/>
    <m/>
    <m/>
    <m/>
    <m/>
    <m/>
    <m/>
    <m/>
    <m/>
    <n v="0"/>
    <x v="0"/>
    <x v="0"/>
    <x v="0"/>
    <x v="0"/>
    <n v="4618201.5479999995"/>
    <n v="-1165617.5170853212"/>
    <n v="-1165617.5170853208"/>
    <n v="-1165617.517085321"/>
    <n v="120129.17299999995"/>
    <n v="-1285746.690085321"/>
    <n v="3142556.9759999998"/>
    <n v="2927240.9759999998"/>
    <n v="95186.827000000048"/>
    <n v="-120129.17299999995"/>
    <n v="-1.2620356911361263"/>
  </r>
  <r>
    <x v="3"/>
    <x v="18"/>
    <s v="CHILOÉ-GAMBOA"/>
    <s v="S/E Gamboa"/>
    <s v="100/TT-150-01"/>
    <d v="2019-04-01T00:00:00"/>
    <d v="2022-12-31T00:00:00"/>
    <n v="2151098.2910000002"/>
    <n v="992.21485158330165"/>
    <n v="1333.0684658203704"/>
    <n v="33100.763200571142"/>
    <n v="665089.36344271258"/>
    <n v="201206.91835541328"/>
    <n v="33723.855750340415"/>
    <n v="9403.2575491469634"/>
    <n v="2213.8329015846925"/>
    <n v="0"/>
    <n v="120111.48155214006"/>
    <n v="607.03181373167581"/>
    <n v="16673.863171822279"/>
    <n v="1084455.6510548668"/>
    <n v="7359881.3833333328"/>
    <n v="2397462.2346666702"/>
    <n v="0"/>
    <n v="0"/>
    <n v="0"/>
    <n v="12992897.560054868"/>
    <n v="28606.733"/>
    <n v="15445.603999999999"/>
    <n v="19736.888999999999"/>
    <n v="759433.28700000001"/>
    <n v="30661.557000000001"/>
    <n v="29603.439999999999"/>
    <n v="10646.219000000001"/>
    <n v="3000"/>
    <n v="73000"/>
    <n v="5103"/>
    <n v="3600"/>
    <n v="117386.92205486678"/>
    <n v="1096223.6510548668"/>
    <n v="2971706.1876666662"/>
    <n v="6785637.0113882031"/>
    <n v="0"/>
    <n v="0"/>
    <n v="0"/>
    <n v="13004665.141109738"/>
    <n v="28606.733"/>
    <n v="15445.603999999999"/>
    <n v="19736.888999999999"/>
    <n v="759433.28700000001"/>
    <n v="30661.557000000001"/>
    <n v="29603.439999999999"/>
    <n v="32243.940999999999"/>
    <n v="4023.6080000000002"/>
    <n v="20191.149000000001"/>
    <n v="54353.850999999995"/>
    <n v="24750"/>
    <n v="146007"/>
    <n v="1165057.0589999999"/>
    <n v="2902872.7797215311"/>
    <n v="6785637.0113882031"/>
    <n v="0"/>
    <n v="0"/>
    <n v="0"/>
    <n v="13004665.141109735"/>
    <n v="28606.733"/>
    <n v="15445.603999999999"/>
    <n v="19736.888999999999"/>
    <n v="759433.28700000001"/>
    <n v="30661.557000000001"/>
    <n v="29603.439999999999"/>
    <n v="32243.940999999999"/>
    <n v="4023.6080000000002"/>
    <n v="20191.149000000001"/>
    <n v="42784.79"/>
    <n v="982730.99800000002"/>
    <n v="182326.06099999987"/>
    <n v="170757"/>
    <n v="-11569.060999999871"/>
    <x v="0"/>
    <x v="0"/>
    <n v="982730.99800000002"/>
    <m/>
    <n v="982730.99800000002"/>
    <m/>
    <m/>
    <m/>
    <m/>
    <m/>
    <m/>
    <m/>
    <m/>
    <m/>
    <m/>
    <m/>
    <m/>
    <n v="0"/>
    <x v="0"/>
    <x v="0"/>
    <x v="0"/>
    <x v="0"/>
    <n v="3133829.2890000003"/>
    <n v="-9870835.852109734"/>
    <n v="-9870835.852109734"/>
    <n v="-3085198.8407215308"/>
    <n v="-182326.06099999987"/>
    <n v="-2902872.7797215311"/>
    <n v="1165057.0589999999"/>
    <n v="1165057.0589999999"/>
    <n v="182326.06099999987"/>
    <n v="182326.06099999987"/>
    <n v="1"/>
  </r>
  <r>
    <x v="3"/>
    <x v="18"/>
    <s v="CHILOÉ-GAMBOA"/>
    <s v="S/E Gamboa (Control)"/>
    <s v="100/TT-250"/>
    <s v="(en blanco)"/>
    <s v="(en blanco)"/>
    <n v="0"/>
    <n v="0"/>
    <n v="0"/>
    <n v="0"/>
    <n v="0"/>
    <n v="0"/>
    <n v="0"/>
    <n v="0"/>
    <n v="0"/>
    <n v="0"/>
    <n v="0"/>
    <n v="0"/>
    <n v="0"/>
    <n v="0"/>
    <n v="0"/>
    <n v="0"/>
    <n v="0"/>
    <n v="0"/>
    <n v="0"/>
    <n v="0"/>
    <n v="0"/>
    <n v="0"/>
    <n v="0"/>
    <n v="0"/>
    <n v="-11768"/>
    <n v="0"/>
    <n v="0"/>
    <n v="0"/>
    <n v="0"/>
    <n v="0"/>
    <n v="0"/>
    <n v="0"/>
    <n v="-11768"/>
    <n v="0"/>
    <n v="0"/>
    <n v="0"/>
    <n v="0"/>
    <n v="0"/>
    <n v="-11768"/>
    <n v="0"/>
    <n v="0"/>
    <n v="0"/>
    <n v="0"/>
    <n v="-11768"/>
    <n v="-0.33500000000000002"/>
    <n v="0"/>
    <n v="0"/>
    <n v="0"/>
    <n v="0"/>
    <n v="0"/>
    <n v="0.33499999999912689"/>
    <n v="-11768"/>
    <n v="0"/>
    <n v="0"/>
    <n v="0"/>
    <n v="0"/>
    <n v="0"/>
    <n v="-11768"/>
    <n v="0"/>
    <n v="0"/>
    <n v="0"/>
    <n v="0"/>
    <n v="-11768"/>
    <n v="-0.33500000000000002"/>
    <n v="0"/>
    <n v="0"/>
    <n v="0"/>
    <n v="0"/>
    <n v="-11768.334999999999"/>
    <n v="0.33499999999912689"/>
    <n v="0.33499999999912689"/>
    <n v="0"/>
    <x v="0"/>
    <x v="0"/>
    <n v="-11768.334999999999"/>
    <m/>
    <n v="-11768.334999999999"/>
    <m/>
    <m/>
    <m/>
    <m/>
    <m/>
    <m/>
    <m/>
    <m/>
    <m/>
    <m/>
    <m/>
    <m/>
    <n v="0"/>
    <x v="0"/>
    <x v="0"/>
    <x v="0"/>
    <x v="0"/>
    <n v="-11768.334999999999"/>
    <n v="-0.33499999999912689"/>
    <n v="-0.33499999999912689"/>
    <n v="-0.33499999999912689"/>
    <n v="-0.33499999999912689"/>
    <n v="0"/>
    <n v="-11768.334999999999"/>
    <n v="-11768"/>
    <n v="0"/>
    <n v="0.33499999999912689"/>
    <e v="#DIV/0!"/>
  </r>
  <r>
    <x v="3"/>
    <x v="18"/>
    <s v="CHILOÉ-GAMBOA"/>
    <s v="Socialización del proyecto LAT Chiloé-Gamboa."/>
    <s v="100/TL-044-03"/>
    <d v="2018-12-01T00:00:00"/>
    <d v="2022-12-31T00:00:00"/>
    <n v="20000"/>
    <n v="1181.4773845315217"/>
    <n v="0"/>
    <n v="5553.4885615756002"/>
    <n v="17470.491231367887"/>
    <n v="9946.5659639974201"/>
    <n v="0"/>
    <n v="0"/>
    <n v="0"/>
    <n v="0"/>
    <n v="0"/>
    <n v="66007.323638859787"/>
    <n v="0"/>
    <n v="100159.34678033221"/>
    <n v="62000"/>
    <n v="0"/>
    <n v="0"/>
    <n v="0"/>
    <n v="0"/>
    <n v="182159.34678033221"/>
    <n v="1578.364"/>
    <n v="0"/>
    <n v="4638.37"/>
    <n v="0"/>
    <n v="89.263999999999996"/>
    <n v="2369.89"/>
    <n v="20730.11"/>
    <n v="0"/>
    <n v="0"/>
    <n v="18169.014999999999"/>
    <n v="14099.428"/>
    <n v="38484.905780332221"/>
    <n v="100159.34678033221"/>
    <n v="62000"/>
    <n v="0"/>
    <n v="0"/>
    <n v="0"/>
    <n v="0"/>
    <n v="182159.34678033221"/>
    <n v="1578.364"/>
    <n v="0"/>
    <n v="4638.37"/>
    <n v="0"/>
    <n v="89.263999999999996"/>
    <n v="2369.89"/>
    <n v="35"/>
    <n v="17002.210999999999"/>
    <n v="1598.6780000000001"/>
    <n v="0"/>
    <n v="0"/>
    <n v="0"/>
    <n v="27311.777000000002"/>
    <n v="134847.56978033198"/>
    <n v="0"/>
    <n v="0"/>
    <n v="0"/>
    <n v="0"/>
    <n v="182159.34678033198"/>
    <n v="1578.364"/>
    <n v="0"/>
    <n v="4638.37"/>
    <n v="0"/>
    <n v="89.263999999999996"/>
    <n v="2369.89"/>
    <n v="35"/>
    <n v="17002.210999999999"/>
    <n v="1598.6780000000001"/>
    <n v="21168"/>
    <n v="48479.777000000002"/>
    <n v="-21168"/>
    <n v="0"/>
    <n v="21168"/>
    <x v="0"/>
    <x v="0"/>
    <n v="48479.777000000002"/>
    <m/>
    <n v="48479.777000000002"/>
    <m/>
    <m/>
    <m/>
    <m/>
    <m/>
    <m/>
    <m/>
    <m/>
    <m/>
    <m/>
    <m/>
    <m/>
    <n v="0"/>
    <x v="0"/>
    <x v="0"/>
    <x v="0"/>
    <x v="0"/>
    <n v="68479.777000000002"/>
    <n v="-113679.56978033198"/>
    <n v="-113679.56978033198"/>
    <n v="-113679.56978033198"/>
    <n v="21168"/>
    <n v="-134847.56978033198"/>
    <n v="162159.34678033198"/>
    <n v="27311.777000000002"/>
    <n v="113679.56978033198"/>
    <n v="-21168"/>
    <n v="-0.18620760125063682"/>
  </r>
  <r>
    <x v="3"/>
    <x v="18"/>
    <s v="SE EL EMPALME"/>
    <s v="SE El Empalme"/>
    <s v="100/TT-289-01"/>
    <d v="2019-10-31T00:00:00"/>
    <d v="2020-02-28T00:00:00"/>
    <n v="47706.803"/>
    <n v="5600.1622589428207"/>
    <n v="48781.023367629685"/>
    <n v="56885.682469890671"/>
    <n v="139714.2033499598"/>
    <n v="248819.54278433952"/>
    <n v="149827.78305849346"/>
    <n v="171815.17309857986"/>
    <n v="63862.533214546507"/>
    <n v="188649.17280338285"/>
    <n v="307835.83241788362"/>
    <n v="11075.61993444729"/>
    <n v="28338.87175563076"/>
    <n v="1421205.6005137269"/>
    <n v="394801.92500000016"/>
    <n v="0"/>
    <n v="0"/>
    <n v="0"/>
    <n v="0"/>
    <n v="1863714.3285137273"/>
    <n v="2511.9749999999999"/>
    <n v="3088.1030000000001"/>
    <n v="12109.885"/>
    <n v="18924.358"/>
    <n v="31713.289000000001"/>
    <n v="128742.37300000001"/>
    <n v="135812.62699999998"/>
    <n v="179367"/>
    <n v="170538"/>
    <n v="238144"/>
    <n v="169787"/>
    <n v="330466.99051372707"/>
    <n v="1421205.6005137269"/>
    <n v="394801.915513727"/>
    <n v="0"/>
    <n v="0"/>
    <n v="0"/>
    <n v="0"/>
    <n v="1863714.3190274539"/>
    <n v="2511.9749999999999"/>
    <n v="3088.1030000000001"/>
    <n v="12109.885"/>
    <n v="18924.358"/>
    <n v="31713.289000000001"/>
    <n v="128742.37300000001"/>
    <n v="97403.248999999996"/>
    <n v="211115.606"/>
    <n v="82280.794999999998"/>
    <n v="337946.20500000002"/>
    <n v="317454"/>
    <n v="177915.76251372695"/>
    <n v="1421205.6005137269"/>
    <n v="394801.91551372688"/>
    <n v="0"/>
    <n v="0"/>
    <n v="0"/>
    <n v="0"/>
    <n v="1863714.3190274539"/>
    <n v="2511.9749999999999"/>
    <n v="3088.1030000000001"/>
    <n v="12109.885"/>
    <n v="18924.358"/>
    <n v="31713.289000000001"/>
    <n v="128742.37300000001"/>
    <n v="97403.248999999996"/>
    <n v="211115.606"/>
    <n v="82280.794999999998"/>
    <n v="218643.27100000001"/>
    <n v="806532.9040000001"/>
    <n v="614672.69651372684"/>
    <n v="495369.76251372695"/>
    <n v="-119302.93399999989"/>
    <x v="0"/>
    <x v="0"/>
    <n v="806532.9040000001"/>
    <m/>
    <n v="806532.9040000001"/>
    <m/>
    <m/>
    <m/>
    <m/>
    <m/>
    <m/>
    <m/>
    <m/>
    <m/>
    <m/>
    <m/>
    <m/>
    <n v="0"/>
    <x v="0"/>
    <x v="0"/>
    <x v="0"/>
    <x v="0"/>
    <n v="854239.70700000005"/>
    <n v="-1009474.6120274538"/>
    <n v="-1009474.6120274537"/>
    <n v="-1009474.6120274537"/>
    <n v="-614672.69651372684"/>
    <n v="-394801.91551372688"/>
    <n v="1650917.838"/>
    <n v="1421205.6005137269"/>
    <n v="844384.93399999989"/>
    <n v="614672.69651372684"/>
    <n v="0.72795317841818208"/>
  </r>
  <r>
    <x v="3"/>
    <x v="18"/>
    <s v="SIN ASIGNAR"/>
    <s v="Traslado Torre AT-Construccion P.Chacao"/>
    <s v="100/TL-080"/>
    <s v="(en blanco)"/>
    <d v="2019-12-31T00:00:00"/>
    <n v="0"/>
    <n v="0"/>
    <n v="0"/>
    <n v="0"/>
    <n v="0"/>
    <n v="0"/>
    <n v="0"/>
    <n v="0"/>
    <n v="0"/>
    <n v="0"/>
    <n v="0"/>
    <n v="0"/>
    <n v="282664"/>
    <n v="282664"/>
    <n v="0"/>
    <n v="0"/>
    <n v="0"/>
    <n v="0"/>
    <n v="0"/>
    <n v="282664"/>
    <n v="0"/>
    <n v="0"/>
    <n v="47664"/>
    <n v="50082.411"/>
    <n v="5539.4"/>
    <n v="8302.2479999999996"/>
    <n v="0"/>
    <n v="0"/>
    <n v="0"/>
    <n v="0"/>
    <n v="0"/>
    <n v="171075.94100000002"/>
    <n v="282664"/>
    <n v="0"/>
    <n v="0"/>
    <n v="0"/>
    <n v="0"/>
    <n v="0"/>
    <n v="282664"/>
    <n v="0"/>
    <n v="0"/>
    <n v="47664"/>
    <n v="50082.411"/>
    <n v="5539.4"/>
    <n v="8302.2479999999996"/>
    <n v="1581.59"/>
    <n v="0"/>
    <n v="0"/>
    <n v="0"/>
    <n v="0"/>
    <n v="169494.35100000002"/>
    <n v="282664"/>
    <n v="0"/>
    <n v="0"/>
    <n v="0"/>
    <n v="0"/>
    <n v="0"/>
    <n v="282664"/>
    <n v="0"/>
    <n v="0"/>
    <n v="47664"/>
    <n v="50082.411"/>
    <n v="5539.4"/>
    <n v="8302.2479999999996"/>
    <n v="1581.59"/>
    <n v="0"/>
    <n v="0"/>
    <n v="982.28700000000003"/>
    <n v="114151.93599999997"/>
    <n v="168512.06400000001"/>
    <n v="169494.35100000002"/>
    <n v="982.28700000001118"/>
    <x v="0"/>
    <x v="0"/>
    <n v="114151.93599999997"/>
    <m/>
    <n v="114151.93599999997"/>
    <m/>
    <m/>
    <m/>
    <m/>
    <m/>
    <m/>
    <m/>
    <m/>
    <m/>
    <m/>
    <m/>
    <m/>
    <n v="0"/>
    <x v="0"/>
    <x v="0"/>
    <x v="0"/>
    <x v="0"/>
    <n v="114151.93599999997"/>
    <n v="-168512.06400000001"/>
    <n v="-168512.06400000001"/>
    <n v="-168512.06400000001"/>
    <n v="-168512.06400000001"/>
    <n v="0"/>
    <n v="282664"/>
    <n v="282664"/>
    <n v="168512.06400000001"/>
    <n v="168512.06400000001"/>
    <n v="1"/>
  </r>
  <r>
    <x v="3"/>
    <x v="19"/>
    <s v="REMEHUE- LA MISION"/>
    <s v="Línea Remehue-La Misión (MASC)"/>
    <s v="100/TL-072-02"/>
    <d v="2020-03-01T00:00:00"/>
    <d v="2020-12-31T00:00:00"/>
    <n v="200518.60599999997"/>
    <n v="736.7792249767009"/>
    <n v="0"/>
    <n v="1251.2129253459623"/>
    <n v="0"/>
    <n v="99.223313405531144"/>
    <n v="99.468953794312952"/>
    <n v="150537.36792707336"/>
    <n v="4229.2069946123174"/>
    <n v="300.65049551473908"/>
    <n v="3114.5638163764338"/>
    <n v="2014.3707175845943"/>
    <n v="44730.94386276383"/>
    <n v="207113.7882314478"/>
    <n v="1447871.72"/>
    <n v="0"/>
    <n v="0"/>
    <n v="0"/>
    <n v="0"/>
    <n v="1855504.1142314477"/>
    <n v="755.6"/>
    <n v="0"/>
    <n v="3009.9180000000001"/>
    <n v="247.77699999999999"/>
    <n v="412.8"/>
    <n v="136.11099999999999"/>
    <n v="0"/>
    <n v="222.90700000000001"/>
    <n v="3360"/>
    <n v="3460"/>
    <n v="151031.88"/>
    <n v="44476.795231447795"/>
    <n v="207113.7882314478"/>
    <n v="1438439.72"/>
    <n v="1000"/>
    <n v="4880"/>
    <n v="3552"/>
    <n v="0"/>
    <n v="1855504.1142314477"/>
    <n v="755.6"/>
    <n v="0"/>
    <n v="3009.9180000000001"/>
    <n v="247.77699999999999"/>
    <n v="412.8"/>
    <n v="136.11099999999999"/>
    <n v="239975.97"/>
    <n v="670.3"/>
    <n v="4495.9080000000004"/>
    <n v="3930.8869999999997"/>
    <n v="143754.394"/>
    <n v="4151.1360000000004"/>
    <n v="401540.80099999998"/>
    <n v="1244012.7072314478"/>
    <n v="1000"/>
    <n v="4880"/>
    <n v="3552"/>
    <n v="0"/>
    <n v="1855504.1142314477"/>
    <n v="755.6"/>
    <n v="0"/>
    <n v="3009.9180000000001"/>
    <n v="247.77699999999999"/>
    <n v="412.8"/>
    <n v="136.11099999999999"/>
    <n v="239975.97"/>
    <n v="670.3"/>
    <n v="4495.9080000000004"/>
    <n v="148359.41899999999"/>
    <n v="398063.80299999996"/>
    <n v="3476.9980000000214"/>
    <n v="147905.53"/>
    <n v="144428.53199999998"/>
    <x v="0"/>
    <x v="0"/>
    <n v="398063.80299999996"/>
    <m/>
    <n v="398063.80299999996"/>
    <m/>
    <m/>
    <m/>
    <m/>
    <m/>
    <m/>
    <m/>
    <m/>
    <m/>
    <m/>
    <m/>
    <m/>
    <n v="0"/>
    <x v="0"/>
    <x v="0"/>
    <x v="0"/>
    <x v="0"/>
    <n v="598582.40899999999"/>
    <n v="-1256921.7052314477"/>
    <n v="-1256921.7052314477"/>
    <n v="-1247489.7052314477"/>
    <n v="-3476.9980000000214"/>
    <n v="-1244012.7072314478"/>
    <n v="401540.80100000004"/>
    <n v="401540.80099999998"/>
    <n v="3476.9980000000796"/>
    <n v="3476.9980000000214"/>
    <n v="0.99999999999998324"/>
  </r>
  <r>
    <x v="3"/>
    <x v="19"/>
    <s v="REMEHUE- LA MISION"/>
    <s v="Línea Remehue-La Misión (Obras)"/>
    <s v="100/TL-072-01"/>
    <d v="2020-03-01T00:00:00"/>
    <d v="2020-12-31T00:00:00"/>
    <n v="53585.123999999996"/>
    <n v="0"/>
    <n v="0"/>
    <n v="3275.9165594727651"/>
    <n v="8794.2262168967954"/>
    <n v="6983.7023885911658"/>
    <n v="175075.64380784446"/>
    <n v="13664.13162695989"/>
    <n v="0"/>
    <n v="0"/>
    <n v="0"/>
    <n v="0"/>
    <n v="1522.8935705376491"/>
    <n v="209316.51417030272"/>
    <n v="2256370"/>
    <n v="0"/>
    <n v="0"/>
    <n v="0"/>
    <n v="0"/>
    <n v="2519271.6381703024"/>
    <n v="0"/>
    <n v="476.6"/>
    <n v="713.73599999999999"/>
    <n v="385.37"/>
    <n v="2937.5740000000001"/>
    <n v="673.60299999999995"/>
    <n v="0"/>
    <n v="21870"/>
    <n v="21150"/>
    <n v="3500"/>
    <n v="0"/>
    <n v="157609.63117030272"/>
    <n v="209316.51417030272"/>
    <n v="2256370"/>
    <n v="0"/>
    <n v="0"/>
    <n v="0"/>
    <n v="0"/>
    <n v="2519271.6381703024"/>
    <n v="0"/>
    <n v="476.6"/>
    <n v="713.73599999999999"/>
    <n v="385.37"/>
    <n v="2937.5740000000001"/>
    <n v="673.60299999999995"/>
    <n v="0"/>
    <n v="2630.105"/>
    <n v="91908.456999999995"/>
    <n v="0"/>
    <n v="0"/>
    <n v="140776.70800000001"/>
    <n v="240502.15299999999"/>
    <n v="2225184.3611703021"/>
    <n v="0"/>
    <n v="0"/>
    <n v="0"/>
    <n v="0"/>
    <n v="2519271.6381703019"/>
    <n v="0"/>
    <n v="476.6"/>
    <n v="713.73599999999999"/>
    <n v="385.37"/>
    <n v="2937.5740000000001"/>
    <n v="673.60299999999995"/>
    <n v="0"/>
    <n v="2630.105"/>
    <n v="91908.456999999995"/>
    <n v="6501.5280000000002"/>
    <n v="106226.973"/>
    <n v="134275.18"/>
    <n v="140776.70800000001"/>
    <n v="6501.5280000000203"/>
    <x v="0"/>
    <x v="0"/>
    <n v="106226.973"/>
    <m/>
    <n v="106226.973"/>
    <m/>
    <m/>
    <m/>
    <m/>
    <m/>
    <m/>
    <m/>
    <m/>
    <m/>
    <m/>
    <m/>
    <m/>
    <n v="0"/>
    <x v="0"/>
    <x v="0"/>
    <x v="0"/>
    <x v="0"/>
    <n v="159812.09700000001"/>
    <n v="-2359459.5411703018"/>
    <n v="-2359459.5411703018"/>
    <n v="-2359459.5411703023"/>
    <n v="-134275.18"/>
    <n v="-2225184.3611703021"/>
    <n v="240502.15300000002"/>
    <n v="240502.15299999999"/>
    <n v="134275.18000000002"/>
    <n v="134275.18"/>
    <n v="0.99999999999999978"/>
  </r>
  <r>
    <x v="3"/>
    <x v="19"/>
    <s v="REMEHUE- LA MISION"/>
    <s v="S/E La Misión (Proyecto La Misión)"/>
    <s v="100/TT-187-01"/>
    <d v="2020-03-01T00:00:00"/>
    <d v="2020-12-31T00:00:00"/>
    <n v="208952.86800000002"/>
    <n v="0"/>
    <n v="11608.710061246369"/>
    <n v="16071.277315715601"/>
    <n v="95778.245050247264"/>
    <n v="119146.81119540347"/>
    <n v="160237.49841050059"/>
    <n v="112265.42974986647"/>
    <n v="1038.0746953652642"/>
    <n v="149723.49617222455"/>
    <n v="86855.864008236123"/>
    <n v="141684.03507472551"/>
    <n v="145391.22132486719"/>
    <n v="1039800.6630583984"/>
    <n v="1687382.733081423"/>
    <n v="0"/>
    <n v="0"/>
    <n v="0"/>
    <n v="0"/>
    <n v="2936136.2641398218"/>
    <n v="-365.69400000000002"/>
    <n v="-658.36800000000005"/>
    <n v="782.73699999999997"/>
    <n v="41702.894"/>
    <n v="70620.447"/>
    <n v="55248.889000000003"/>
    <n v="146398.01100000003"/>
    <n v="58297.400000000009"/>
    <n v="196702.1"/>
    <n v="144280.6"/>
    <n v="83082"/>
    <n v="243709.64705839835"/>
    <n v="1039800.6630583984"/>
    <n v="1687383.1"/>
    <n v="0"/>
    <n v="0"/>
    <n v="0"/>
    <n v="0"/>
    <n v="2936136.6310583986"/>
    <n v="-365.69400000000002"/>
    <n v="-658.36800000000005"/>
    <n v="782.73699999999997"/>
    <n v="41702.894"/>
    <n v="70620.447"/>
    <n v="55248.889000000003"/>
    <n v="85111.741999999998"/>
    <n v="62307.016000000003"/>
    <n v="9254.1880000000001"/>
    <n v="308678.72453666665"/>
    <n v="22169.281268333332"/>
    <n v="197036.86326833334"/>
    <n v="851888.72007333336"/>
    <n v="1875295.0429850654"/>
    <n v="0"/>
    <n v="0"/>
    <n v="0"/>
    <n v="0"/>
    <n v="2936136.6310583986"/>
    <n v="-365.69400000000002"/>
    <n v="-658.36800000000005"/>
    <n v="782.73699999999997"/>
    <n v="41702.894"/>
    <n v="70620.447"/>
    <n v="55248.889000000003"/>
    <n v="85111.741999999998"/>
    <n v="62307.016000000003"/>
    <n v="9254.1880000000001"/>
    <n v="238367.55600000001"/>
    <n v="562371.40700000001"/>
    <n v="289517.31307333335"/>
    <n v="219206.14453666669"/>
    <n v="-70311.168536666664"/>
    <x v="0"/>
    <x v="0"/>
    <n v="562371.40700000001"/>
    <m/>
    <n v="562371.40700000001"/>
    <m/>
    <m/>
    <m/>
    <m/>
    <m/>
    <m/>
    <m/>
    <m/>
    <m/>
    <m/>
    <m/>
    <m/>
    <n v="0"/>
    <x v="0"/>
    <x v="0"/>
    <x v="0"/>
    <x v="0"/>
    <n v="771324.27500000002"/>
    <n v="-2164812.3560583987"/>
    <n v="-2164812.3560583987"/>
    <n v="-2164812.3560583987"/>
    <n v="-289517.31307333335"/>
    <n v="-1875295.0429850654"/>
    <n v="851888.72007333336"/>
    <n v="851888.72007333336"/>
    <n v="289517.31307333335"/>
    <n v="289517.31307333335"/>
    <n v="1"/>
  </r>
  <r>
    <x v="3"/>
    <x v="19"/>
    <s v="REMEHUE- LA MISION"/>
    <s v="S/E La Misión MASC"/>
    <s v="100/TT-187-02"/>
    <d v="2019-02-01T00:00:00"/>
    <d v="2020-12-31T00:00:00"/>
    <n v="46351.663999999997"/>
    <n v="0"/>
    <n v="0"/>
    <n v="0"/>
    <n v="0"/>
    <n v="0"/>
    <n v="0"/>
    <n v="20280.756544884593"/>
    <n v="0"/>
    <n v="0"/>
    <n v="0"/>
    <n v="0"/>
    <n v="1509.4600786538929"/>
    <n v="21790.216623538487"/>
    <n v="41382.865000000005"/>
    <n v="0"/>
    <n v="0"/>
    <n v="0"/>
    <n v="0"/>
    <n v="109524.74562353849"/>
    <n v="0"/>
    <n v="0"/>
    <n v="0"/>
    <n v="0"/>
    <n v="21806.508999999998"/>
    <n v="0"/>
    <n v="0"/>
    <n v="750"/>
    <n v="26321.542000000001"/>
    <n v="1200"/>
    <n v="0"/>
    <n v="1118"/>
    <n v="51196.050999999999"/>
    <n v="3196.0306235384924"/>
    <n v="2200"/>
    <n v="6581"/>
    <n v="0"/>
    <n v="0"/>
    <n v="109524.74562353849"/>
    <n v="0"/>
    <n v="0"/>
    <n v="0"/>
    <n v="0"/>
    <n v="21806.508999999998"/>
    <n v="0"/>
    <n v="450"/>
    <n v="500"/>
    <n v="250"/>
    <n v="0"/>
    <n v="0"/>
    <n v="0"/>
    <n v="23006.508999999998"/>
    <n v="31385.572623538494"/>
    <n v="2200"/>
    <n v="6581"/>
    <n v="0"/>
    <n v="0"/>
    <n v="109524.74562353849"/>
    <n v="0"/>
    <n v="0"/>
    <n v="0"/>
    <n v="0"/>
    <n v="21806.508999999998"/>
    <n v="0"/>
    <n v="450"/>
    <n v="500"/>
    <n v="250"/>
    <n v="0"/>
    <n v="23006.508999999998"/>
    <n v="0"/>
    <n v="0"/>
    <n v="0"/>
    <x v="0"/>
    <x v="0"/>
    <n v="23006.508999999998"/>
    <m/>
    <n v="23006.508999999998"/>
    <m/>
    <m/>
    <m/>
    <m/>
    <m/>
    <m/>
    <m/>
    <m/>
    <m/>
    <m/>
    <m/>
    <m/>
    <n v="0"/>
    <x v="0"/>
    <x v="0"/>
    <x v="0"/>
    <x v="0"/>
    <n v="69358.172999999995"/>
    <n v="-40166.572623538494"/>
    <n v="-40166.572623538494"/>
    <n v="-31385.572623538494"/>
    <n v="0"/>
    <n v="-31385.572623538494"/>
    <n v="22756.508999999998"/>
    <n v="23006.508999999998"/>
    <n v="-250"/>
    <n v="0"/>
    <n v="0"/>
  </r>
  <r>
    <x v="3"/>
    <x v="19"/>
    <s v="REMEHUE- LA MISION"/>
    <s v="S/E Remehue (Proyecto La Misión)"/>
    <s v="100/TT-188-01"/>
    <d v="2020-03-01T00:00:00"/>
    <d v="2020-12-31T00:00:00"/>
    <n v="314822.53499999997"/>
    <n v="0"/>
    <n v="7676.5565255881966"/>
    <n v="26927.348359797998"/>
    <n v="27027.62839963103"/>
    <n v="129181.5508627469"/>
    <n v="192795.42316749319"/>
    <n v="53110.288633736098"/>
    <n v="816.8503803583518"/>
    <n v="123123.20531030226"/>
    <n v="81123.488388428188"/>
    <n v="125592.77914190484"/>
    <n v="268638.34508412005"/>
    <n v="1036013.4642541071"/>
    <n v="2277305.2355371299"/>
    <n v="0"/>
    <n v="0"/>
    <n v="0"/>
    <n v="0"/>
    <n v="3628141.2347912369"/>
    <n v="1562.74"/>
    <n v="1184.4269999999999"/>
    <n v="1593.7190000000001"/>
    <n v="42557.612999999998"/>
    <n v="98520.411999999997"/>
    <n v="77964.313999999998"/>
    <n v="102578.086"/>
    <n v="78169.2"/>
    <n v="154984.6"/>
    <n v="189566.625"/>
    <n v="85326.6"/>
    <n v="202005.12825410708"/>
    <n v="1036013.4642541071"/>
    <n v="2277305.6"/>
    <n v="0"/>
    <n v="0"/>
    <n v="0"/>
    <n v="0"/>
    <n v="3628141.5992541071"/>
    <n v="1562.74"/>
    <n v="1184.4269999999999"/>
    <n v="1593.7190000000001"/>
    <n v="42557.612999999998"/>
    <n v="98520.411999999997"/>
    <n v="77964.313999999998"/>
    <n v="115228.376"/>
    <n v="76134.019"/>
    <n v="31165.785"/>
    <n v="52441.214999999997"/>
    <n v="83235.225000000006"/>
    <n v="186418.0312"/>
    <n v="768005.87619999994"/>
    <n v="2545313.1880541071"/>
    <n v="0"/>
    <n v="0"/>
    <n v="0"/>
    <n v="0"/>
    <n v="3628141.5992541071"/>
    <n v="1562.74"/>
    <n v="1184.4269999999999"/>
    <n v="1593.7190000000001"/>
    <n v="42557.612999999998"/>
    <n v="98520.411999999997"/>
    <n v="77964.313999999998"/>
    <n v="115228.376"/>
    <n v="76134.019"/>
    <n v="31165.785"/>
    <n v="88815.562999999995"/>
    <n v="534726.96799999999"/>
    <n v="233278.90819999995"/>
    <n v="269653.2562"/>
    <n v="36374.348000000056"/>
    <x v="0"/>
    <x v="0"/>
    <n v="534726.96799999999"/>
    <m/>
    <n v="534726.96799999999"/>
    <m/>
    <m/>
    <m/>
    <m/>
    <m/>
    <m/>
    <m/>
    <m/>
    <m/>
    <m/>
    <m/>
    <m/>
    <n v="0"/>
    <x v="0"/>
    <x v="0"/>
    <x v="0"/>
    <x v="0"/>
    <n v="849549.50300000003"/>
    <n v="-2778592.0962541071"/>
    <n v="-2778592.0962541071"/>
    <n v="-2778592.0962541071"/>
    <n v="-233278.90819999995"/>
    <n v="-2545313.1880541071"/>
    <n v="768005.87619999994"/>
    <n v="768005.87619999994"/>
    <n v="233278.90819999995"/>
    <n v="233278.90819999995"/>
    <n v="1"/>
  </r>
  <r>
    <x v="3"/>
    <x v="19"/>
    <s v="REMEHUE- LA MISION"/>
    <s v="S/E Remehue MASC"/>
    <s v="100/TT-188-02"/>
    <d v="2020-03-01T00:00:00"/>
    <d v="2020-12-31T00:00:00"/>
    <n v="214669.85199999998"/>
    <n v="0"/>
    <n v="0"/>
    <n v="1108"/>
    <n v="0"/>
    <n v="0"/>
    <n v="0"/>
    <n v="0"/>
    <n v="0"/>
    <n v="0"/>
    <n v="0"/>
    <n v="0"/>
    <n v="0"/>
    <n v="1108"/>
    <n v="12668.1680549049"/>
    <n v="0"/>
    <n v="0"/>
    <n v="0"/>
    <n v="0"/>
    <n v="228446.02005490489"/>
    <n v="0"/>
    <n v="0"/>
    <n v="1104.93"/>
    <n v="10922.226000000001"/>
    <n v="0"/>
    <n v="80"/>
    <n v="16713.373"/>
    <n v="0"/>
    <n v="0"/>
    <n v="0"/>
    <n v="0"/>
    <n v="0"/>
    <n v="28820.529000000002"/>
    <n v="0"/>
    <n v="1200"/>
    <n v="0"/>
    <n v="0"/>
    <n v="0"/>
    <n v="244690.38099999999"/>
    <n v="0"/>
    <n v="0"/>
    <n v="1104.93"/>
    <n v="10922.226000000001"/>
    <n v="0"/>
    <n v="80"/>
    <n v="11523.189"/>
    <n v="10000"/>
    <n v="0"/>
    <n v="0"/>
    <n v="0"/>
    <n v="0"/>
    <n v="33630.345000000001"/>
    <n v="82000"/>
    <n v="1200"/>
    <n v="0"/>
    <n v="0"/>
    <n v="0"/>
    <n v="331500.19699999999"/>
    <n v="0"/>
    <n v="0"/>
    <n v="1104.93"/>
    <n v="10922.226000000001"/>
    <n v="0"/>
    <n v="80"/>
    <n v="11523.189"/>
    <n v="10000"/>
    <n v="0"/>
    <n v="0"/>
    <n v="33630.345000000001"/>
    <n v="0"/>
    <n v="0"/>
    <n v="0"/>
    <x v="0"/>
    <x v="0"/>
    <n v="33630.345000000001"/>
    <m/>
    <n v="33630.345000000001"/>
    <m/>
    <m/>
    <m/>
    <m/>
    <m/>
    <m/>
    <m/>
    <m/>
    <m/>
    <m/>
    <m/>
    <m/>
    <n v="0"/>
    <x v="0"/>
    <x v="0"/>
    <x v="0"/>
    <x v="0"/>
    <n v="248300.19699999999"/>
    <n v="-83200"/>
    <n v="-83200"/>
    <n v="-82000"/>
    <n v="0"/>
    <n v="-82000"/>
    <n v="33630.345000000001"/>
    <n v="33630.345000000001"/>
    <n v="0"/>
    <n v="0"/>
    <e v="#DIV/0!"/>
  </r>
  <r>
    <x v="3"/>
    <x v="20"/>
    <s v="CASUALIDAD LICAN"/>
    <s v="Línea 1x100 kV Casualidad - Licán OBRAS"/>
    <s v="100/TL-021-01"/>
    <d v="2016-10-01T00:00:00"/>
    <d v="2019-01-27T00:00:00"/>
    <n v="5102555.375"/>
    <n v="0"/>
    <n v="63081.669999999896"/>
    <n v="0"/>
    <n v="0"/>
    <n v="0"/>
    <n v="0"/>
    <n v="0"/>
    <n v="0"/>
    <n v="0"/>
    <n v="0"/>
    <n v="0"/>
    <n v="0"/>
    <n v="63081.669999999896"/>
    <n v="0"/>
    <n v="0"/>
    <n v="0"/>
    <n v="0"/>
    <n v="0"/>
    <n v="5165637.0449999999"/>
    <n v="0"/>
    <n v="0"/>
    <n v="6583.2030000000004"/>
    <n v="1544.8"/>
    <n v="0"/>
    <n v="0"/>
    <n v="36534"/>
    <n v="18419.666999999899"/>
    <n v="0"/>
    <n v="0"/>
    <n v="0"/>
    <n v="0"/>
    <n v="63081.669999999896"/>
    <n v="0"/>
    <n v="0"/>
    <n v="0"/>
    <n v="0"/>
    <n v="0"/>
    <n v="5165637.0449999999"/>
    <n v="0"/>
    <n v="0"/>
    <n v="6583.2030000000004"/>
    <n v="1544.8"/>
    <n v="0"/>
    <n v="0"/>
    <n v="0"/>
    <n v="0"/>
    <n v="0"/>
    <n v="0"/>
    <n v="54953.666999999899"/>
    <n v="0"/>
    <n v="63081.669999999896"/>
    <n v="0"/>
    <n v="0"/>
    <n v="0"/>
    <n v="0"/>
    <n v="0"/>
    <n v="5165637.0449999999"/>
    <n v="0"/>
    <n v="0"/>
    <n v="6583.2030000000004"/>
    <n v="1544.8"/>
    <n v="0"/>
    <n v="0"/>
    <n v="0"/>
    <n v="0"/>
    <n v="0"/>
    <n v="0"/>
    <n v="8128.0030000000006"/>
    <n v="54953.666999999899"/>
    <n v="54953.666999999899"/>
    <n v="0"/>
    <x v="0"/>
    <x v="0"/>
    <n v="8128.0030000000006"/>
    <m/>
    <n v="8128.0030000000006"/>
    <m/>
    <m/>
    <m/>
    <m/>
    <m/>
    <m/>
    <m/>
    <m/>
    <m/>
    <m/>
    <m/>
    <m/>
    <n v="0"/>
    <x v="0"/>
    <x v="0"/>
    <x v="0"/>
    <x v="0"/>
    <n v="5110683.3779999996"/>
    <n v="-54953.667000000365"/>
    <n v="-54953.666999999899"/>
    <n v="-54953.666999999899"/>
    <n v="-54953.666999999899"/>
    <n v="0"/>
    <n v="63081.002999999997"/>
    <n v="63081.669999999896"/>
    <n v="54953"/>
    <n v="54953.666999999899"/>
    <n v="1.0000121376448947"/>
  </r>
  <r>
    <x v="3"/>
    <x v="20"/>
    <s v="CASUALIDAD LICAN"/>
    <s v="Medioambiente, Concesiones y Servidumbre Línea 1x100 kV Casualidad - Licán OBRAS"/>
    <s v="100/TL-021-02"/>
    <s v="(en blanco)"/>
    <s v="(en blanc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x v="0"/>
    <n v="0"/>
    <m/>
    <n v="0"/>
    <m/>
    <m/>
    <m/>
    <m/>
    <m/>
    <m/>
    <m/>
    <m/>
    <m/>
    <m/>
    <m/>
    <m/>
    <n v="0"/>
    <x v="0"/>
    <x v="0"/>
    <x v="0"/>
    <x v="0"/>
    <n v="0"/>
    <n v="0"/>
    <n v="0"/>
    <n v="0"/>
    <n v="0"/>
    <n v="0"/>
    <n v="0"/>
    <n v="0"/>
    <n v="0"/>
    <n v="0"/>
    <e v="#DIV/0!"/>
  </r>
  <r>
    <x v="3"/>
    <x v="20"/>
    <s v="CASUALIDAD LICAN"/>
    <s v="Servicio Línea 1x100 kV Casualidad - Licán OBRAS"/>
    <s v="100/TL-021-03"/>
    <s v="(en blanco)"/>
    <s v="(en blanc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x v="0"/>
    <n v="0"/>
    <m/>
    <n v="0"/>
    <m/>
    <m/>
    <m/>
    <m/>
    <m/>
    <m/>
    <m/>
    <m/>
    <m/>
    <m/>
    <m/>
    <m/>
    <n v="0"/>
    <x v="0"/>
    <x v="0"/>
    <x v="0"/>
    <x v="0"/>
    <n v="0"/>
    <n v="0"/>
    <n v="0"/>
    <n v="0"/>
    <n v="0"/>
    <n v="0"/>
    <n v="0"/>
    <n v="0"/>
    <n v="0"/>
    <n v="0"/>
    <e v="#DIV/0!"/>
  </r>
  <r>
    <x v="3"/>
    <x v="20"/>
    <s v="LLOLLELHUE-AMPL. PICHIRROPULLI"/>
    <s v="S/E Nva. Pichirropulli STS: Construcción S/E 90 MVA 220/66 kV"/>
    <s v="100/TT-160-01"/>
    <d v="2019-02-01T00:00:00"/>
    <d v="2019-11-20T00:00:00"/>
    <n v="2508954.054"/>
    <n v="32005.215719164065"/>
    <n v="47842.234314086709"/>
    <n v="29083.04743191761"/>
    <n v="547410.52401724993"/>
    <n v="203536.03773791832"/>
    <n v="473252.24291227321"/>
    <n v="391353.29937186837"/>
    <n v="436886.21511726768"/>
    <n v="6786.3313297638533"/>
    <n v="8318.4099344538172"/>
    <n v="8354.3229185522796"/>
    <n v="6836.3547943147205"/>
    <n v="2191664.2355988305"/>
    <n v="3468521.5292701777"/>
    <n v="0"/>
    <n v="0"/>
    <n v="0"/>
    <n v="0"/>
    <n v="8169139.8188690078"/>
    <n v="48150.659"/>
    <n v="238583.478"/>
    <n v="182763.96100000001"/>
    <n v="467321.62"/>
    <n v="60715.754000000001"/>
    <n v="27816.927"/>
    <n v="103565.0592217456"/>
    <n v="307054.78300000005"/>
    <n v="262902.56510000001"/>
    <n v="273664.34700000001"/>
    <n v="83634.204999999987"/>
    <n v="135490.8772770855"/>
    <n v="2191664.2355988314"/>
    <n v="3468521.1334011713"/>
    <n v="0"/>
    <n v="0"/>
    <n v="0"/>
    <n v="0"/>
    <n v="8169139.4230000023"/>
    <n v="48150.659"/>
    <n v="238583.478"/>
    <n v="182763.96100000001"/>
    <n v="467321.62"/>
    <n v="60715.754000000001"/>
    <n v="27816.927"/>
    <n v="48156.582000000002"/>
    <n v="253064.929"/>
    <n v="124797.859"/>
    <n v="442011.20122174564"/>
    <n v="239875.12818242307"/>
    <n v="58406.13719466186"/>
    <n v="2191664.2355988305"/>
    <n v="3468521.1334011718"/>
    <n v="0"/>
    <n v="0"/>
    <n v="0"/>
    <n v="0"/>
    <n v="8169139.4230000023"/>
    <n v="48150.659"/>
    <n v="238583.478"/>
    <n v="182763.96100000001"/>
    <n v="467321.62"/>
    <n v="60715.754000000001"/>
    <n v="27816.927"/>
    <n v="48156.582000000002"/>
    <n v="253064.929"/>
    <n v="124797.859"/>
    <n v="234643.73699999999"/>
    <n v="1686015.5059999998"/>
    <n v="505648.72959883069"/>
    <n v="298281.26537708496"/>
    <n v="-207367.46422174573"/>
    <x v="0"/>
    <x v="0"/>
    <n v="1686015.5059999998"/>
    <m/>
    <n v="1686015.5059999998"/>
    <m/>
    <m/>
    <m/>
    <m/>
    <m/>
    <m/>
    <m/>
    <m/>
    <m/>
    <m/>
    <m/>
    <m/>
    <n v="0"/>
    <x v="0"/>
    <x v="0"/>
    <x v="0"/>
    <x v="0"/>
    <n v="4194969.5599999996"/>
    <n v="-3974169.8630000027"/>
    <n v="-3974169.8630000027"/>
    <n v="-3974169.8630000027"/>
    <n v="-505648.72959883069"/>
    <n v="-3468521.1334011718"/>
    <n v="2927850.8302683639"/>
    <n v="2191664.2355988305"/>
    <n v="1241835.3242683641"/>
    <n v="505648.72959883069"/>
    <n v="0.40717856846014355"/>
  </r>
  <r>
    <x v="3"/>
    <x v="20"/>
    <s v="LLOLLELHUE-AMPL. PICHIRROPULLI"/>
    <s v="S/E Nva. Pichirropulli STS: Interconexión obras S/E Pichirropulli"/>
    <s v="100/TT-119-04"/>
    <d v="2019-02-01T00:00:00"/>
    <d v="2019-11-20T00:00:00"/>
    <n v="76432.048999999985"/>
    <n v="1388.3507679349959"/>
    <n v="1391.7137177452842"/>
    <n v="55978.00983463959"/>
    <n v="56691.861153145357"/>
    <n v="34572.656949126002"/>
    <n v="33426.292855142572"/>
    <n v="13962.778647378351"/>
    <n v="41993.058649903898"/>
    <n v="0"/>
    <n v="129190.04985797853"/>
    <n v="126995.03367770344"/>
    <n v="118649.86919811674"/>
    <n v="614239.67530881474"/>
    <n v="0"/>
    <n v="0"/>
    <n v="0"/>
    <n v="0"/>
    <n v="0"/>
    <n v="690671.72430881474"/>
    <n v="0"/>
    <n v="24656.326000000001"/>
    <n v="16544.631000000001"/>
    <n v="32804.675000000003"/>
    <n v="5048.8159999999998"/>
    <n v="1543.9939999999999"/>
    <n v="16532.523000000001"/>
    <n v="49708.659999999996"/>
    <n v="29875.743000000002"/>
    <n v="22666.194"/>
    <n v="11333.097"/>
    <n v="403525.01630881469"/>
    <n v="614239.67530881474"/>
    <n v="0"/>
    <n v="0"/>
    <n v="0"/>
    <n v="0"/>
    <n v="0"/>
    <n v="690671.72430881474"/>
    <n v="0"/>
    <n v="24656.326000000001"/>
    <n v="16544.631000000001"/>
    <n v="32804.675000000003"/>
    <n v="5048.8159999999998"/>
    <n v="1543.9939999999999"/>
    <n v="2677.3040000000001"/>
    <n v="24272.073"/>
    <n v="10119.898999999999"/>
    <n v="33456.087"/>
    <n v="85050.063223491321"/>
    <n v="378065.80708532332"/>
    <n v="614239.67530881474"/>
    <n v="0"/>
    <n v="0"/>
    <n v="0"/>
    <n v="0"/>
    <n v="0"/>
    <n v="690671.72430881474"/>
    <n v="0"/>
    <n v="24656.326000000001"/>
    <n v="16544.631000000001"/>
    <n v="32804.675000000003"/>
    <n v="5048.8159999999998"/>
    <n v="1543.9939999999999"/>
    <n v="2677.3040000000001"/>
    <n v="24272.073"/>
    <n v="10119.898999999999"/>
    <n v="18587.548999999999"/>
    <n v="136255.26700000005"/>
    <n v="477984.40830881469"/>
    <n v="463115.87030881463"/>
    <n v="-14868.538000000059"/>
    <x v="0"/>
    <x v="0"/>
    <n v="136255.26700000005"/>
    <m/>
    <n v="136255.26700000005"/>
    <m/>
    <m/>
    <m/>
    <m/>
    <m/>
    <m/>
    <m/>
    <m/>
    <m/>
    <m/>
    <m/>
    <m/>
    <n v="0"/>
    <x v="0"/>
    <x v="0"/>
    <x v="0"/>
    <x v="0"/>
    <n v="212687.31600000005"/>
    <n v="-477984.40830881469"/>
    <n v="-477984.40830881469"/>
    <n v="-477984.40830881469"/>
    <n v="-477984.40830881469"/>
    <n v="0"/>
    <n v="614187.83708532341"/>
    <n v="614239.67530881474"/>
    <n v="477932.57008532336"/>
    <n v="477984.40830881469"/>
    <n v="1.0001084634668904"/>
  </r>
  <r>
    <x v="3"/>
    <x v="20"/>
    <s v="LLOLLELHUE-AMPL. PICHIRROPULLI"/>
    <s v="S/E Nva. Pichirropulli STS: Línea Nva. Pichirropulli-Pichirropulli tramo 66 kV"/>
    <s v="100/TL-066-01"/>
    <d v="2019-05-01T00:00:00"/>
    <d v="2019-11-20T00:00:00"/>
    <n v="61148.564999999988"/>
    <n v="781.52870161195005"/>
    <n v="783.4217691706117"/>
    <n v="18113.099811809701"/>
    <n v="39213.155446878249"/>
    <n v="21290.136057681208"/>
    <n v="21698.313865308282"/>
    <n v="13508.330352968571"/>
    <n v="26265.200858256008"/>
    <n v="0"/>
    <n v="76638.75857104949"/>
    <n v="76828.494873997202"/>
    <n v="79989.599475976676"/>
    <n v="375110.03978470794"/>
    <n v="0"/>
    <n v="0"/>
    <n v="0"/>
    <n v="0"/>
    <n v="0"/>
    <n v="436258.60478470795"/>
    <n v="837.01300000000003"/>
    <n v="14520.223"/>
    <n v="10313.736000000001"/>
    <n v="19682.808000000001"/>
    <n v="3119.701"/>
    <n v="926"/>
    <n v="6625.9650000000001"/>
    <n v="33166.879506128011"/>
    <n v="26825.54"/>
    <n v="13599.717000000001"/>
    <n v="6799.8580000000002"/>
    <n v="238692.59927857982"/>
    <n v="375110.03978470783"/>
    <n v="0"/>
    <n v="0"/>
    <n v="0"/>
    <n v="0"/>
    <n v="0"/>
    <n v="436258.60478470783"/>
    <n v="837.01300000000003"/>
    <n v="14520.223"/>
    <n v="10313.736000000001"/>
    <n v="19682.808000000001"/>
    <n v="3119.701"/>
    <n v="926.39800000000002"/>
    <n v="1606.384"/>
    <n v="14531.745000000001"/>
    <n v="7162.7250000000004"/>
    <n v="0"/>
    <n v="70926.450506128109"/>
    <n v="231482.8562785798"/>
    <n v="375110.03978470794"/>
    <n v="0"/>
    <n v="0"/>
    <n v="0"/>
    <n v="0"/>
    <n v="0"/>
    <n v="436258.60478470795"/>
    <n v="837.01300000000003"/>
    <n v="14520.223"/>
    <n v="10313.736000000001"/>
    <n v="19682.808000000001"/>
    <n v="3119.701"/>
    <n v="926.39800000000002"/>
    <n v="1606.384"/>
    <n v="14531.745000000001"/>
    <n v="7162.7250000000004"/>
    <n v="12112.409"/>
    <n v="84813.142000000007"/>
    <n v="290296.89778470795"/>
    <n v="302409.30678470794"/>
    <n v="12112.408999999985"/>
    <x v="0"/>
    <x v="0"/>
    <n v="84813.142000000007"/>
    <m/>
    <n v="84813.142000000007"/>
    <m/>
    <m/>
    <m/>
    <m/>
    <m/>
    <m/>
    <m/>
    <m/>
    <m/>
    <m/>
    <m/>
    <m/>
    <n v="0"/>
    <x v="0"/>
    <x v="0"/>
    <x v="0"/>
    <x v="0"/>
    <n v="145961.70699999999"/>
    <n v="-290296.89778470795"/>
    <n v="-290296.89778470795"/>
    <n v="-290296.89778470795"/>
    <n v="-290296.89778470795"/>
    <n v="0"/>
    <n v="375112.85878470785"/>
    <n v="375110.03978470794"/>
    <n v="290299.71678470785"/>
    <n v="290296.89778470795"/>
    <n v="0.99999028934636547"/>
  </r>
  <r>
    <x v="3"/>
    <x v="20"/>
    <s v="LLOLLELHUE-AMPL. PICHIRROPULLI"/>
    <s v="S/E Nva. Pichirropulli STS: Paño 220 kV conexión a S/E Nva. Pichirropulli Eletrans"/>
    <s v="100/TT-161-01"/>
    <d v="2019-02-01T00:00:00"/>
    <d v="2019-11-20T00:00:00"/>
    <n v="2271859.9900000002"/>
    <n v="0"/>
    <n v="157102.36611607336"/>
    <n v="261016.08222995396"/>
    <n v="176671.48449005632"/>
    <n v="513679.83102044521"/>
    <n v="299605.03523001121"/>
    <n v="582.28193866785512"/>
    <n v="298410.94103204948"/>
    <n v="124618.17819365874"/>
    <n v="0"/>
    <n v="1977.6933359921866"/>
    <n v="0"/>
    <n v="1833663.8935869085"/>
    <n v="1331379.3059289309"/>
    <n v="0"/>
    <n v="0"/>
    <n v="0"/>
    <n v="0"/>
    <n v="5436903.1895158393"/>
    <n v="322.017"/>
    <n v="206610.84599999999"/>
    <n v="151495.13"/>
    <n v="351256.64500000002"/>
    <n v="49229.197999999997"/>
    <n v="16662.276000000002"/>
    <n v="196014.55680219998"/>
    <n v="125618.17505406137"/>
    <n v="496304.04306306492"/>
    <n v="82225.63"/>
    <n v="83048.445000000007"/>
    <n v="74876.931667582423"/>
    <n v="1833663.8935869085"/>
    <n v="1328990.5459289311"/>
    <n v="1174.8"/>
    <n v="1213.96"/>
    <n v="0"/>
    <n v="0"/>
    <n v="5436903.1895158393"/>
    <n v="322.017"/>
    <n v="206610.84599999999"/>
    <n v="151495.13"/>
    <n v="351256.64500000002"/>
    <n v="49229.197999999997"/>
    <n v="16662.276000000002"/>
    <n v="30310.378000000001"/>
    <n v="243152.01500000001"/>
    <n v="108251.928"/>
    <n v="117428.26097439999"/>
    <n v="355537.78219240002"/>
    <n v="203407.41742010857"/>
    <n v="1833663.8935869085"/>
    <n v="1328990.5459289309"/>
    <n v="1174.8"/>
    <n v="1213.96"/>
    <n v="0"/>
    <n v="0"/>
    <n v="5436903.1895158393"/>
    <n v="322.017"/>
    <n v="206610.84599999999"/>
    <n v="151495.13"/>
    <n v="351256.64500000002"/>
    <n v="49229.197999999997"/>
    <n v="16662.276000000002"/>
    <n v="30310.378000000001"/>
    <n v="243152.01500000001"/>
    <n v="108251.928"/>
    <n v="206494.55300000001"/>
    <n v="1363784.986"/>
    <n v="469878.90758690843"/>
    <n v="558945.19961250853"/>
    <n v="89066.292025600094"/>
    <x v="0"/>
    <x v="0"/>
    <n v="1363784.986"/>
    <m/>
    <n v="1363784.986"/>
    <m/>
    <m/>
    <m/>
    <m/>
    <m/>
    <m/>
    <m/>
    <m/>
    <m/>
    <m/>
    <m/>
    <m/>
    <n v="0"/>
    <x v="0"/>
    <x v="0"/>
    <x v="0"/>
    <x v="0"/>
    <n v="3635644.9760000003"/>
    <n v="-1801258.2135158391"/>
    <n v="-1801258.2135158391"/>
    <n v="-1798869.4535158393"/>
    <n v="-469878.90758690843"/>
    <n v="-1328990.5459289309"/>
    <n v="2346763.4138937262"/>
    <n v="1833663.8935869085"/>
    <n v="982978.42789372616"/>
    <n v="469878.90758690843"/>
    <n v="0.47801548259175936"/>
  </r>
  <r>
    <x v="3"/>
    <x v="20"/>
    <s v="Los tambores OOSS"/>
    <s v="S/E Los tambores: Obras Sanitarias"/>
    <s v="100/TT-141-04"/>
    <d v="2019-06-01T00:00:00"/>
    <d v="2019-10-31T00:00:00"/>
    <n v="1971.8520000000001"/>
    <n v="0"/>
    <n v="14308.436211312319"/>
    <n v="15739.741598845152"/>
    <n v="0"/>
    <n v="0"/>
    <n v="0"/>
    <n v="0"/>
    <n v="0"/>
    <n v="0"/>
    <n v="0"/>
    <n v="0"/>
    <n v="0"/>
    <n v="30048.177810157471"/>
    <n v="0"/>
    <n v="0"/>
    <n v="0"/>
    <n v="0"/>
    <n v="0"/>
    <n v="32020.02981015747"/>
    <n v="0"/>
    <n v="0"/>
    <n v="0"/>
    <n v="0"/>
    <n v="0"/>
    <n v="0"/>
    <n v="19188"/>
    <n v="5000"/>
    <n v="4486"/>
    <n v="0"/>
    <n v="0"/>
    <n v="1374.177810157471"/>
    <n v="30048.177810157471"/>
    <n v="0"/>
    <n v="0"/>
    <n v="0"/>
    <n v="0"/>
    <n v="0"/>
    <n v="32020.02981015747"/>
    <n v="0"/>
    <n v="0"/>
    <n v="0"/>
    <n v="0"/>
    <n v="0"/>
    <n v="0"/>
    <n v="0"/>
    <n v="15000"/>
    <n v="0"/>
    <n v="8703.177810157471"/>
    <n v="5000"/>
    <n v="1345"/>
    <n v="30048.177810157471"/>
    <n v="0"/>
    <n v="0"/>
    <n v="0"/>
    <n v="0"/>
    <n v="0"/>
    <n v="32020.02981015747"/>
    <n v="0"/>
    <n v="0"/>
    <n v="0"/>
    <n v="0"/>
    <n v="0"/>
    <n v="0"/>
    <n v="0"/>
    <n v="15000"/>
    <n v="0"/>
    <n v="0"/>
    <n v="15000"/>
    <n v="15048.177810157471"/>
    <n v="6345"/>
    <n v="-8703.177810157471"/>
    <x v="0"/>
    <x v="0"/>
    <n v="15000"/>
    <m/>
    <n v="15000"/>
    <m/>
    <m/>
    <m/>
    <m/>
    <m/>
    <m/>
    <m/>
    <m/>
    <m/>
    <m/>
    <m/>
    <m/>
    <n v="0"/>
    <x v="0"/>
    <x v="0"/>
    <x v="0"/>
    <x v="0"/>
    <n v="16971.851999999999"/>
    <n v="-15048.177810157471"/>
    <n v="-15048.177810157471"/>
    <n v="-15048.177810157471"/>
    <n v="-15048.177810157471"/>
    <n v="0"/>
    <n v="30048.177810157471"/>
    <n v="30048.177810157471"/>
    <n v="15048.177810157471"/>
    <n v="15048.177810157471"/>
    <n v="1"/>
  </r>
  <r>
    <x v="3"/>
    <x v="20"/>
    <s v="Ltx LLOLLELHUE-LA UNIÓN"/>
    <s v="Línea Llollelhue-La Unión 66 Kv Servidumbre"/>
    <s v="100/TL-058-02"/>
    <d v="2020-06-01T00:00:00"/>
    <d v="2020-12-31T00:00:00"/>
    <n v="577819.19700000004"/>
    <n v="11014.570112148784"/>
    <n v="359.21031916938637"/>
    <n v="4912.1853223723683"/>
    <n v="80493.74907616296"/>
    <n v="536.3902885553963"/>
    <n v="537.71819340454226"/>
    <n v="2036.5075267204709"/>
    <n v="40231.507466321076"/>
    <n v="902.93523270624223"/>
    <n v="60346.623146312057"/>
    <n v="907.45549389077178"/>
    <n v="59203.062380434683"/>
    <n v="261481.91455819874"/>
    <n v="1041376.37"/>
    <n v="0"/>
    <n v="11000"/>
    <n v="16199.612999999999"/>
    <n v="0"/>
    <n v="1907877.0945581985"/>
    <n v="91200"/>
    <n v="481.6"/>
    <n v="3993.8310000000001"/>
    <n v="149040.52600000001"/>
    <n v="1309.4580000000001"/>
    <n v="101227.395"/>
    <n v="1874.6049999999959"/>
    <n v="504"/>
    <n v="338.42200000000003"/>
    <n v="9999"/>
    <n v="0"/>
    <n v="6581.1769999999997"/>
    <n v="366550.01400000008"/>
    <n v="940161.18200000003"/>
    <n v="10508"/>
    <n v="12838.701558198791"/>
    <n v="0"/>
    <n v="0"/>
    <n v="1907877.0945581989"/>
    <n v="91200"/>
    <n v="481.6"/>
    <n v="3993.8310000000001"/>
    <n v="149040.52600000001"/>
    <n v="1309.4580000000001"/>
    <n v="101227.395"/>
    <n v="2468.6669999999999"/>
    <n v="5977.3239999999996"/>
    <n v="309432.10399999999"/>
    <n v="65407.695999999996"/>
    <n v="0"/>
    <n v="12900.616999999969"/>
    <n v="743439.21799999999"/>
    <n v="563262.36699999997"/>
    <n v="10508"/>
    <n v="12838.701558198791"/>
    <n v="0"/>
    <n v="0"/>
    <n v="1907867.4835581989"/>
    <n v="91200"/>
    <n v="481.6"/>
    <n v="3993.8310000000001"/>
    <n v="149040.52600000001"/>
    <n v="1309.4580000000001"/>
    <n v="101227.395"/>
    <n v="2468.6669999999999"/>
    <n v="5977.3239999999996"/>
    <n v="309432.10399999999"/>
    <n v="4066.5419999999999"/>
    <n v="669197.44700000004"/>
    <n v="74241.77099999995"/>
    <n v="12900.616999999969"/>
    <n v="-61341.15399999998"/>
    <x v="0"/>
    <x v="0"/>
    <n v="669197.44700000004"/>
    <m/>
    <n v="669197.44700000004"/>
    <m/>
    <m/>
    <m/>
    <m/>
    <m/>
    <m/>
    <m/>
    <m/>
    <m/>
    <m/>
    <m/>
    <m/>
    <n v="0"/>
    <x v="0"/>
    <x v="0"/>
    <x v="0"/>
    <x v="0"/>
    <n v="1247016.6440000001"/>
    <n v="-660850.83955819882"/>
    <n v="-660850.8395581987"/>
    <n v="-637504.13799999992"/>
    <n v="-74241.77099999995"/>
    <n v="-563262.36699999997"/>
    <n v="743439.21800000011"/>
    <n v="743439.21799999999"/>
    <n v="74241.771000000066"/>
    <n v="74241.77099999995"/>
    <n v="0.99999999999999845"/>
  </r>
  <r>
    <x v="3"/>
    <x v="20"/>
    <s v="Ltx LLOLLELHUE-LA UNIÓN"/>
    <s v="S/E Nva. Pichirropulli STS: Línea Nva. Pichirropulli-La Unión 66 kV"/>
    <s v="100/TL-058-01"/>
    <d v="2020-06-30T00:00:00"/>
    <d v="2020-12-31T00:00:00"/>
    <n v="163540.41199999998"/>
    <n v="0"/>
    <n v="7925.002211717333"/>
    <n v="299739.65371911501"/>
    <n v="97367.35410626138"/>
    <n v="642037.0334728763"/>
    <n v="228145.15598940634"/>
    <n v="339402.08899976447"/>
    <n v="427645.3840864987"/>
    <n v="21604.13756944592"/>
    <n v="0"/>
    <n v="0"/>
    <n v="0"/>
    <n v="2063865.8101550855"/>
    <n v="2984674.9399582902"/>
    <n v="0"/>
    <n v="0"/>
    <n v="0"/>
    <n v="0"/>
    <n v="5212081.162113375"/>
    <n v="19181.807000000001"/>
    <n v="7970.3180000000002"/>
    <n v="53057.241000000002"/>
    <n v="6708.1940000000004"/>
    <n v="28519.923999999999"/>
    <n v="1897.3810000000001"/>
    <n v="0"/>
    <n v="30257.50957625013"/>
    <n v="334456.9936951251"/>
    <n v="178003.2871356876"/>
    <n v="830771.49513444817"/>
    <n v="573041.65961357439"/>
    <n v="2063865.8101550853"/>
    <n v="2984674.9399582897"/>
    <n v="0"/>
    <n v="0"/>
    <n v="0"/>
    <n v="0"/>
    <n v="5212081.162113375"/>
    <n v="19181.807000000001"/>
    <n v="7970.3180000000002"/>
    <n v="53057.241000000002"/>
    <n v="6708.1940000000004"/>
    <n v="28519.923999999999"/>
    <n v="1897.3810000000001"/>
    <n v="17054.966"/>
    <n v="2926.4380000000001"/>
    <n v="56404.811000000002"/>
    <n v="126422.4051356876"/>
    <n v="617124.49513444817"/>
    <n v="710604.29112975579"/>
    <n v="1647872.2713998915"/>
    <n v="3400668.4787134845"/>
    <n v="0"/>
    <n v="0"/>
    <n v="0"/>
    <n v="0"/>
    <n v="5212081.162113375"/>
    <n v="19181.807000000001"/>
    <n v="7970.3180000000002"/>
    <n v="53057.241000000002"/>
    <n v="6708.1940000000004"/>
    <n v="28519.923999999999"/>
    <n v="1897.3810000000001"/>
    <n v="17054.966"/>
    <n v="2926.4380000000001"/>
    <n v="56404.811000000002"/>
    <n v="88911.910999999993"/>
    <n v="282632.99100000004"/>
    <n v="1365239.2803998915"/>
    <n v="1327728.786264204"/>
    <n v="-37510.494135687593"/>
    <x v="0"/>
    <x v="0"/>
    <n v="282632.99100000004"/>
    <m/>
    <n v="282632.99100000004"/>
    <m/>
    <m/>
    <m/>
    <m/>
    <m/>
    <m/>
    <m/>
    <m/>
    <m/>
    <m/>
    <m/>
    <m/>
    <n v="0"/>
    <x v="0"/>
    <x v="0"/>
    <x v="0"/>
    <x v="0"/>
    <n v="446173.40300000005"/>
    <n v="-4765907.7591133751"/>
    <n v="-4765907.7591133751"/>
    <n v="-4765907.759113376"/>
    <n v="-1365239.2803998915"/>
    <n v="-3400668.4787134845"/>
    <n v="1647872.2713998915"/>
    <n v="1647872.2713998915"/>
    <n v="1365239.2803998915"/>
    <n v="1365239.2803998915"/>
    <n v="1"/>
  </r>
  <r>
    <x v="3"/>
    <x v="20"/>
    <s v="Ltx LLOLLELHUE-LA UNIÓN"/>
    <s v="S/E Nva. Pichirropulli STS: Paño de línea y obras S/E La Unión"/>
    <s v="100/TT-112-03"/>
    <d v="2020-06-30T00:00:00"/>
    <d v="2020-12-31T00:00:00"/>
    <n v="1950.3810000000001"/>
    <n v="0"/>
    <n v="0"/>
    <n v="42515.293018974524"/>
    <n v="217.45179236129897"/>
    <n v="19.818245874951831"/>
    <n v="1986.7308554423141"/>
    <n v="0"/>
    <n v="1497.5439668834383"/>
    <n v="0"/>
    <n v="0"/>
    <n v="0"/>
    <n v="76639.784784909716"/>
    <n v="122876.62266444624"/>
    <n v="167879.4"/>
    <n v="0"/>
    <n v="0"/>
    <n v="0"/>
    <n v="0"/>
    <n v="292706.40366444626"/>
    <n v="0"/>
    <n v="0"/>
    <n v="0"/>
    <n v="0"/>
    <n v="3500"/>
    <n v="0"/>
    <n v="0"/>
    <n v="0"/>
    <n v="19586"/>
    <n v="12086"/>
    <n v="11686"/>
    <n v="76018.622664446244"/>
    <n v="122876.62266444624"/>
    <n v="167879.40000000002"/>
    <n v="0"/>
    <n v="0"/>
    <n v="0"/>
    <n v="0"/>
    <n v="292706.40366444626"/>
    <n v="0"/>
    <n v="0"/>
    <n v="0"/>
    <n v="0"/>
    <n v="3500"/>
    <n v="0"/>
    <n v="129.059"/>
    <n v="181.81399999999999"/>
    <n v="9991.8940000000002"/>
    <n v="9243.1059999999998"/>
    <n v="16823"/>
    <n v="97454.622600000002"/>
    <n v="137323.49559999999"/>
    <n v="153432.52706444636"/>
    <n v="0"/>
    <n v="0"/>
    <n v="0"/>
    <n v="0"/>
    <n v="292706.40366444638"/>
    <n v="0"/>
    <n v="0"/>
    <n v="0"/>
    <n v="0"/>
    <n v="3500"/>
    <n v="0"/>
    <n v="129.059"/>
    <n v="181.81399999999999"/>
    <n v="9991.8940000000002"/>
    <n v="10744.88"/>
    <n v="24547.646999999997"/>
    <n v="112775.8486"/>
    <n v="114277.6226"/>
    <n v="1501.7740000000049"/>
    <x v="0"/>
    <x v="0"/>
    <n v="24547.646999999997"/>
    <m/>
    <n v="24547.646999999997"/>
    <m/>
    <m/>
    <m/>
    <m/>
    <m/>
    <m/>
    <m/>
    <m/>
    <m/>
    <m/>
    <m/>
    <m/>
    <n v="0"/>
    <x v="0"/>
    <x v="0"/>
    <x v="0"/>
    <x v="0"/>
    <n v="26498.027999999998"/>
    <n v="-266208.37566444639"/>
    <n v="-266208.37566444639"/>
    <n v="-266208.37566444639"/>
    <n v="-112775.8486"/>
    <n v="-153432.52706444636"/>
    <n v="137323.49559999999"/>
    <n v="137323.49559999999"/>
    <n v="112775.8486"/>
    <n v="112775.8486"/>
    <n v="1"/>
  </r>
  <r>
    <x v="3"/>
    <x v="20"/>
    <s v="Mantilhue OOSS"/>
    <s v="S/E Mantilhue: Obras sanitarias adicionales"/>
    <s v="100/TT-146-03"/>
    <s v="(en blanco)"/>
    <d v="2019-10-31T00:00:00"/>
    <n v="12638.723"/>
    <n v="6257.4833284301885"/>
    <n v="20709.670535136371"/>
    <n v="1796.6044284698607"/>
    <n v="120.08343696667787"/>
    <n v="42693.08807940207"/>
    <n v="0"/>
    <n v="0"/>
    <n v="0"/>
    <n v="0"/>
    <n v="0"/>
    <n v="0"/>
    <n v="0"/>
    <n v="71576.92980840517"/>
    <n v="0"/>
    <n v="0"/>
    <n v="0"/>
    <n v="0"/>
    <n v="0"/>
    <n v="84215.652808405168"/>
    <n v="1246.326"/>
    <n v="19455.523000000001"/>
    <n v="7798.9960000000001"/>
    <n v="3775.6849999999999"/>
    <n v="0"/>
    <n v="0"/>
    <n v="14797.212"/>
    <n v="13036.106"/>
    <n v="8036.1059999999998"/>
    <n v="3036.1060000000002"/>
    <n v="0"/>
    <n v="394.86980840517208"/>
    <n v="71576.92980840517"/>
    <n v="0"/>
    <n v="0"/>
    <n v="0"/>
    <n v="0"/>
    <n v="0"/>
    <n v="84215.652808405168"/>
    <n v="1246.326"/>
    <n v="19455.523000000001"/>
    <n v="7798.9960000000001"/>
    <n v="3775.6849999999999"/>
    <n v="0"/>
    <n v="0"/>
    <n v="0"/>
    <n v="0"/>
    <n v="0"/>
    <n v="25000"/>
    <n v="14300.399808405171"/>
    <n v="0"/>
    <n v="71576.92980840517"/>
    <n v="0"/>
    <n v="0"/>
    <n v="0"/>
    <n v="0"/>
    <n v="0"/>
    <n v="84215.652808405168"/>
    <n v="1246.326"/>
    <n v="19455.523000000001"/>
    <n v="7798.9960000000001"/>
    <n v="3775.6849999999999"/>
    <n v="0"/>
    <n v="0"/>
    <n v="0"/>
    <n v="0"/>
    <n v="0"/>
    <n v="0"/>
    <n v="32276.530000000002"/>
    <n v="39300.399808405171"/>
    <n v="14300.399808405171"/>
    <n v="-25000"/>
    <x v="0"/>
    <x v="0"/>
    <n v="32276.530000000002"/>
    <m/>
    <n v="32276.530000000002"/>
    <m/>
    <m/>
    <m/>
    <m/>
    <m/>
    <m/>
    <m/>
    <m/>
    <m/>
    <m/>
    <m/>
    <m/>
    <n v="0"/>
    <x v="0"/>
    <x v="0"/>
    <x v="0"/>
    <x v="0"/>
    <n v="44915.253000000004"/>
    <n v="-39300.399808405164"/>
    <n v="-39300.399808405171"/>
    <n v="-39300.399808405171"/>
    <n v="-39300.399808405171"/>
    <n v="0"/>
    <n v="71576.92980840517"/>
    <n v="71576.92980840517"/>
    <n v="39300.399808405171"/>
    <n v="39300.399808405171"/>
    <n v="1"/>
  </r>
  <r>
    <x v="3"/>
    <x v="21"/>
    <s v="ESO"/>
    <s v="LTx 1x66 kV Paposo-Armazones- Medioambiente, Concesiones y Servidumbre"/>
    <s v="100/TL-040-02"/>
    <d v="2017-07-08T00:00:00"/>
    <d v="2017-07-08T00:00:00"/>
    <n v="819532.25899999996"/>
    <n v="3202.7600046713155"/>
    <n v="12842.07171873936"/>
    <n v="16093.971434114517"/>
    <n v="0"/>
    <n v="0"/>
    <n v="0"/>
    <n v="0"/>
    <n v="0"/>
    <n v="0"/>
    <n v="0"/>
    <n v="0"/>
    <n v="34022.651320033416"/>
    <n v="66161.454477558611"/>
    <n v="14058.036"/>
    <n v="0"/>
    <n v="0"/>
    <n v="0"/>
    <n v="0"/>
    <n v="899751.74947755854"/>
    <n v="2430.3989999999999"/>
    <n v="0"/>
    <n v="4085.797"/>
    <n v="0"/>
    <n v="0"/>
    <n v="0"/>
    <n v="9588"/>
    <n v="2198"/>
    <n v="4179"/>
    <n v="0"/>
    <n v="4222"/>
    <n v="853"/>
    <n v="27556.196"/>
    <n v="52661"/>
    <n v="0"/>
    <n v="0"/>
    <n v="0"/>
    <n v="0"/>
    <n v="899749.45499999996"/>
    <n v="2430.3989999999999"/>
    <n v="0"/>
    <n v="4085.797"/>
    <n v="0"/>
    <n v="0"/>
    <n v="0"/>
    <n v="11788.601000000001"/>
    <n v="4145.3670000000002"/>
    <n v="0"/>
    <n v="0"/>
    <n v="0"/>
    <n v="853.34400000000005"/>
    <n v="23303.507999999998"/>
    <n v="0"/>
    <n v="0"/>
    <n v="0"/>
    <n v="0"/>
    <n v="0"/>
    <n v="842835.76699999999"/>
    <n v="2430.3989999999999"/>
    <n v="0"/>
    <n v="4085.797"/>
    <n v="0"/>
    <n v="0"/>
    <n v="0"/>
    <n v="11788.601000000001"/>
    <n v="4145.3670000000002"/>
    <n v="0"/>
    <n v="0"/>
    <n v="22450.163999999997"/>
    <n v="853.34400000000096"/>
    <n v="853.34400000000005"/>
    <n v="-9.0949470177292824E-13"/>
    <x v="0"/>
    <x v="0"/>
    <n v="22450.163999999997"/>
    <m/>
    <n v="22450.163999999997"/>
    <m/>
    <m/>
    <m/>
    <m/>
    <m/>
    <m/>
    <m/>
    <m/>
    <m/>
    <m/>
    <m/>
    <m/>
    <n v="0"/>
    <x v="0"/>
    <x v="0"/>
    <x v="0"/>
    <x v="0"/>
    <n v="841982.42299999995"/>
    <n v="-853.34400000004098"/>
    <n v="-853.34400000000096"/>
    <n v="-853.34400000000096"/>
    <n v="-853.34400000000096"/>
    <n v="0"/>
    <n v="27558.035999999996"/>
    <n v="23303.507999999998"/>
    <n v="5107.8719999999994"/>
    <n v="853.34400000000096"/>
    <n v="0.16706448399646684"/>
  </r>
  <r>
    <x v="3"/>
    <x v="21"/>
    <s v="SIN ASIGNAR"/>
    <s v="Plaza Peaje-Cruce Paredes"/>
    <s v="100/TL-002"/>
    <s v="(en blanco)"/>
    <s v="(en blanco)"/>
    <n v="0"/>
    <n v="0"/>
    <n v="0"/>
    <n v="0"/>
    <n v="0"/>
    <n v="0"/>
    <n v="0"/>
    <n v="0"/>
    <n v="0"/>
    <n v="0"/>
    <n v="0"/>
    <n v="0"/>
    <n v="0"/>
    <n v="0"/>
    <n v="0"/>
    <n v="0"/>
    <n v="0"/>
    <n v="0"/>
    <n v="0"/>
    <n v="0"/>
    <n v="0"/>
    <n v="0"/>
    <n v="0"/>
    <n v="0"/>
    <n v="0"/>
    <n v="473182.03200000001"/>
    <n v="0"/>
    <n v="0"/>
    <n v="0"/>
    <n v="0"/>
    <n v="0"/>
    <n v="0"/>
    <n v="473182.03200000001"/>
    <n v="0"/>
    <n v="0"/>
    <n v="0"/>
    <n v="0"/>
    <n v="0"/>
    <n v="473182.03200000001"/>
    <n v="0"/>
    <n v="0"/>
    <n v="0"/>
    <n v="0"/>
    <n v="0"/>
    <n v="473182.03200000001"/>
    <n v="150"/>
    <n v="263526.44500000001"/>
    <n v="0"/>
    <n v="0"/>
    <n v="0"/>
    <n v="0"/>
    <n v="736858.47699999996"/>
    <n v="0"/>
    <n v="0"/>
    <n v="0"/>
    <n v="0"/>
    <n v="0"/>
    <n v="736858.47699999996"/>
    <n v="0"/>
    <n v="0"/>
    <n v="0"/>
    <n v="0"/>
    <n v="0"/>
    <n v="473182.03200000001"/>
    <n v="150"/>
    <n v="263526.44500000001"/>
    <n v="0"/>
    <n v="0"/>
    <n v="736858.47699999996"/>
    <n v="0"/>
    <n v="0"/>
    <n v="0"/>
    <x v="0"/>
    <x v="0"/>
    <n v="736858.47699999996"/>
    <m/>
    <n v="736858.47699999996"/>
    <m/>
    <m/>
    <m/>
    <m/>
    <m/>
    <m/>
    <m/>
    <m/>
    <m/>
    <m/>
    <m/>
    <m/>
    <n v="0"/>
    <x v="0"/>
    <x v="0"/>
    <x v="0"/>
    <x v="0"/>
    <n v="736858.47699999996"/>
    <n v="0"/>
    <n v="0"/>
    <n v="0"/>
    <n v="0"/>
    <n v="0"/>
    <n v="736858.47699999996"/>
    <n v="736858.47699999996"/>
    <n v="0"/>
    <n v="0"/>
    <e v="#DIV/0!"/>
  </r>
  <r>
    <x v="3"/>
    <x v="22"/>
    <s v="NORMALIZACION PTO VARAS"/>
    <s v="SE Puerto Varas: Normalización Paño B4"/>
    <s v="100/TT-290-01"/>
    <d v="2019-04-26T00:00:00"/>
    <d v="2019-11-08T00:00:00"/>
    <n v="22678.862999999998"/>
    <n v="1478.4991624936656"/>
    <n v="26201.37461606443"/>
    <n v="33992.504511431223"/>
    <n v="40484.129268298893"/>
    <n v="1990.1162321577845"/>
    <n v="90213.50982714133"/>
    <n v="59574.414259676443"/>
    <n v="60118.052230118454"/>
    <n v="106628.89432543292"/>
    <n v="56708.735211263433"/>
    <n v="26897.830287478933"/>
    <n v="0"/>
    <n v="504288.05993155745"/>
    <n v="0"/>
    <n v="0"/>
    <n v="0"/>
    <n v="0"/>
    <n v="0"/>
    <n v="526966.9229315574"/>
    <n v="1961.575"/>
    <n v="0"/>
    <n v="231.553"/>
    <n v="183.959"/>
    <n v="2656.7629999999999"/>
    <n v="31358.414000000001"/>
    <n v="60473.471659228569"/>
    <n v="93855.831550736548"/>
    <n v="57948.798907613091"/>
    <n v="95813.296310536098"/>
    <n v="12171.428571428571"/>
    <n v="147632.96993201456"/>
    <n v="504288.06093155744"/>
    <n v="0"/>
    <n v="0"/>
    <n v="0"/>
    <n v="0"/>
    <n v="0"/>
    <n v="526966.92393155745"/>
    <n v="1961.575"/>
    <n v="0"/>
    <n v="231.553"/>
    <n v="183.959"/>
    <n v="2656.7629999999999"/>
    <n v="31358.414000000001"/>
    <n v="1370.682"/>
    <n v="1430.1389999999999"/>
    <n v="1662.2639999999999"/>
    <n v="140932.33539130798"/>
    <n v="96496.728011984524"/>
    <n v="226003.64852826498"/>
    <n v="504288.06093155744"/>
    <n v="0"/>
    <n v="0"/>
    <n v="0"/>
    <n v="0"/>
    <n v="0"/>
    <n v="526966.92393155745"/>
    <n v="1961.575"/>
    <n v="0"/>
    <n v="231.553"/>
    <n v="183.959"/>
    <n v="2656.7629999999999"/>
    <n v="31358.414000000001"/>
    <n v="1370.682"/>
    <n v="1430.1389999999999"/>
    <n v="1662.2639999999999"/>
    <n v="22106.971000000001"/>
    <n v="62962.320000000007"/>
    <n v="441325.74093155743"/>
    <n v="322500.3765402495"/>
    <n v="-118825.36439130793"/>
    <x v="0"/>
    <x v="0"/>
    <n v="62962.320000000007"/>
    <m/>
    <n v="62962.320000000007"/>
    <m/>
    <m/>
    <m/>
    <m/>
    <m/>
    <m/>
    <m/>
    <m/>
    <m/>
    <m/>
    <m/>
    <m/>
    <n v="0"/>
    <x v="0"/>
    <x v="0"/>
    <x v="0"/>
    <x v="0"/>
    <n v="85641.183000000005"/>
    <n v="-441325.74093155743"/>
    <n v="-441325.74093155743"/>
    <n v="-441325.74093155743"/>
    <n v="-441325.74093155743"/>
    <n v="0"/>
    <n v="504280.67220450006"/>
    <n v="504288.06093155744"/>
    <n v="441318.35220450006"/>
    <n v="441325.74093155743"/>
    <n v="1.0000167423970032"/>
  </r>
  <r>
    <x v="3"/>
    <x v="22"/>
    <s v="NORMALIZACION PURRANQUE"/>
    <s v="SE Purranque: Normalización Paño B4"/>
    <s v="100/TT-291-01"/>
    <d v="2019-06-26T00:00:00"/>
    <d v="2019-11-08T00:00:00"/>
    <n v="22735.440999999999"/>
    <n v="1477.7195460929358"/>
    <n v="2666.4896818476732"/>
    <n v="35186.526424575284"/>
    <n v="44674.611112373139"/>
    <n v="26303.083767088599"/>
    <n v="63991.626964836862"/>
    <n v="32788.702517887068"/>
    <n v="63391.663831909515"/>
    <n v="103175.23087884822"/>
    <n v="48135.276392113628"/>
    <n v="30578.325609120173"/>
    <n v="0"/>
    <n v="452369.25672669313"/>
    <n v="0"/>
    <n v="0"/>
    <n v="0"/>
    <n v="0"/>
    <n v="0"/>
    <n v="475104.69772669312"/>
    <n v="2856.636"/>
    <n v="0"/>
    <n v="231.553"/>
    <n v="0"/>
    <n v="2544.0990000000002"/>
    <n v="33400.468999999997"/>
    <n v="63658.416659228576"/>
    <n v="88161.979462736548"/>
    <n v="115213.29890761309"/>
    <n v="64368.379131736088"/>
    <n v="10794.428571428571"/>
    <n v="71139.996993950263"/>
    <n v="452369.25672669313"/>
    <n v="0"/>
    <n v="0"/>
    <n v="0"/>
    <n v="0"/>
    <n v="0"/>
    <n v="475104.69772669312"/>
    <n v="2856.636"/>
    <n v="0"/>
    <n v="231.553"/>
    <n v="0"/>
    <n v="2544.0990000000002"/>
    <n v="33400.468999999997"/>
    <n v="1123.758"/>
    <n v="1639.414"/>
    <n v="684.76400000000001"/>
    <n v="146549.70572749252"/>
    <n v="120089.45614810752"/>
    <n v="143249.40185109311"/>
    <n v="452369.25672669313"/>
    <n v="0"/>
    <n v="0"/>
    <n v="0"/>
    <n v="0"/>
    <n v="0"/>
    <n v="475104.69772669312"/>
    <n v="2856.636"/>
    <n v="0"/>
    <n v="231.553"/>
    <n v="0"/>
    <n v="2544.0990000000002"/>
    <n v="33400.468999999997"/>
    <n v="1123.758"/>
    <n v="1639.414"/>
    <n v="684.76400000000001"/>
    <n v="21678.940999999999"/>
    <n v="64159.633999999998"/>
    <n v="388209.62272669311"/>
    <n v="263338.85799920064"/>
    <n v="-124870.76472749247"/>
    <x v="0"/>
    <x v="0"/>
    <n v="64159.633999999998"/>
    <m/>
    <n v="64159.633999999998"/>
    <m/>
    <m/>
    <m/>
    <m/>
    <m/>
    <m/>
    <m/>
    <m/>
    <m/>
    <m/>
    <m/>
    <m/>
    <n v="0"/>
    <x v="0"/>
    <x v="0"/>
    <x v="0"/>
    <x v="0"/>
    <n v="86895.074999999997"/>
    <n v="-388209.62272669311"/>
    <n v="-388209.62272669311"/>
    <n v="-388209.62272669311"/>
    <n v="-388209.62272669311"/>
    <n v="0"/>
    <n v="452335.97765250003"/>
    <n v="452369.25672669313"/>
    <n v="388176.34365250001"/>
    <n v="388209.62272669311"/>
    <n v="1.000085731845171"/>
  </r>
  <r>
    <x v="3"/>
    <x v="22"/>
    <s v="SE DALCAHUE"/>
    <s v="Conexión Secc. SE Dalcahue"/>
    <s v="100/TT-153-02"/>
    <s v="(en blanco)"/>
    <s v="(en blanc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615.6040000000003"/>
    <n v="0"/>
    <n v="-6615.6040000000003"/>
    <n v="6615.6040000000003"/>
    <n v="0"/>
    <n v="-6615.6040000000003"/>
    <x v="0"/>
    <x v="0"/>
    <n v="-6615.6040000000003"/>
    <m/>
    <n v="-6615.6040000000003"/>
    <m/>
    <m/>
    <m/>
    <m/>
    <m/>
    <m/>
    <m/>
    <m/>
    <m/>
    <m/>
    <m/>
    <m/>
    <n v="0"/>
    <x v="0"/>
    <x v="0"/>
    <x v="0"/>
    <x v="0"/>
    <n v="-6615.6040000000003"/>
    <n v="-6615.6040000000003"/>
    <n v="-6615.6040000000003"/>
    <n v="-6615.6040000000003"/>
    <n v="-6615.6040000000003"/>
    <n v="0"/>
    <n v="0"/>
    <n v="0"/>
    <n v="6615.6040000000003"/>
    <n v="6615.6040000000003"/>
    <n v="1"/>
  </r>
  <r>
    <x v="3"/>
    <x v="22"/>
    <s v="SE DALCAHUE"/>
    <s v="Conexión Secc. SE Dalcahue (Corregido)"/>
    <s v="100/TT-153-03"/>
    <d v="2016-09-01T00:00:00"/>
    <d v="2019-03-05T00:00:00"/>
    <n v="14686.346000000001"/>
    <n v="0"/>
    <n v="0"/>
    <n v="37815.324022537505"/>
    <n v="38828.221432184291"/>
    <n v="0"/>
    <n v="0"/>
    <n v="0"/>
    <n v="0"/>
    <n v="0"/>
    <n v="0"/>
    <n v="0"/>
    <n v="0"/>
    <n v="76643.545454721796"/>
    <n v="0"/>
    <n v="0"/>
    <n v="0"/>
    <n v="0"/>
    <n v="0"/>
    <n v="91329.891454721801"/>
    <n v="0"/>
    <n v="0"/>
    <n v="66993.570999999996"/>
    <n v="2038.26"/>
    <n v="2429.404"/>
    <n v="922.97799999999995"/>
    <n v="7390.0219999999999"/>
    <n v="0"/>
    <n v="0"/>
    <n v="0"/>
    <n v="0"/>
    <n v="0"/>
    <n v="79774.234999999986"/>
    <n v="0"/>
    <n v="0"/>
    <n v="0"/>
    <n v="0"/>
    <n v="0"/>
    <n v="94460.580999999991"/>
    <n v="0"/>
    <n v="0"/>
    <n v="66993.570999999996"/>
    <n v="2038.26"/>
    <n v="2429.404"/>
    <n v="922.97799999999995"/>
    <n v="0"/>
    <n v="0"/>
    <n v="2686.4079999999999"/>
    <n v="0"/>
    <n v="0"/>
    <n v="0"/>
    <n v="75070.620999999985"/>
    <n v="0"/>
    <n v="0"/>
    <n v="0"/>
    <n v="0"/>
    <n v="0"/>
    <n v="89756.96699999999"/>
    <n v="0"/>
    <n v="0"/>
    <n v="66993.570999999996"/>
    <n v="2038.26"/>
    <n v="2429.404"/>
    <n v="922.97799999999995"/>
    <n v="0"/>
    <n v="0"/>
    <n v="9302.0120000000006"/>
    <n v="0"/>
    <n v="81686.224999999991"/>
    <n v="-6615.6040000000066"/>
    <n v="0"/>
    <n v="6615.6040000000066"/>
    <x v="0"/>
    <x v="0"/>
    <n v="81686.224999999991"/>
    <m/>
    <n v="81686.224999999991"/>
    <m/>
    <m/>
    <m/>
    <m/>
    <m/>
    <m/>
    <m/>
    <m/>
    <m/>
    <m/>
    <m/>
    <m/>
    <n v="0"/>
    <x v="0"/>
    <x v="0"/>
    <x v="0"/>
    <x v="0"/>
    <n v="96372.570999999996"/>
    <n v="6615.6040000000066"/>
    <n v="6615.6040000000066"/>
    <n v="6615.6040000000066"/>
    <n v="6615.6040000000066"/>
    <n v="0"/>
    <n v="72384.212999999989"/>
    <n v="75070.620999999985"/>
    <n v="-9302.0120000000024"/>
    <n v="-6615.6040000000066"/>
    <n v="0.71120140459934955"/>
  </r>
  <r>
    <x v="3"/>
    <x v="22"/>
    <s v="SE FRUTILLAR"/>
    <s v="S/E Frutillar- Inst. transformador 10MVA"/>
    <s v="100/TT-110-03"/>
    <d v="2017-12-01T00:00:00"/>
    <d v="2019-09-09T00:00:00"/>
    <n v="2335167.3720000004"/>
    <n v="10949.417492667249"/>
    <n v="104309.27054953715"/>
    <n v="41241.709595076791"/>
    <n v="26496.605851508677"/>
    <n v="126820.12193641008"/>
    <n v="1450.5208945869331"/>
    <n v="150706.16083078785"/>
    <n v="193961.2347949699"/>
    <n v="1768.3131850107357"/>
    <n v="0"/>
    <n v="0"/>
    <n v="0"/>
    <n v="657703.35513055534"/>
    <n v="0"/>
    <n v="0"/>
    <n v="0"/>
    <n v="0"/>
    <n v="0"/>
    <n v="2992870.7271305555"/>
    <n v="19259.851999999999"/>
    <n v="28698.161"/>
    <n v="13173.204"/>
    <n v="25697.607"/>
    <n v="13992.083000000001"/>
    <n v="58367.122000000003"/>
    <n v="16106.341399999998"/>
    <n v="167344.0626"/>
    <n v="253391.81569999998"/>
    <n v="61673.106430555461"/>
    <n v="0"/>
    <n v="0"/>
    <n v="657703.35513055534"/>
    <n v="0"/>
    <n v="0"/>
    <n v="0"/>
    <n v="0"/>
    <n v="0"/>
    <n v="2992870.7271305555"/>
    <n v="19259.851999999999"/>
    <n v="28698.161"/>
    <n v="13173.204"/>
    <n v="25697.607"/>
    <n v="13992.083000000001"/>
    <n v="58367.122000000003"/>
    <n v="43824.31"/>
    <n v="86881.092000000004"/>
    <n v="9360.2099999999991"/>
    <n v="287954.62650417595"/>
    <n v="79825.328999999998"/>
    <n v="158970.66320000001"/>
    <n v="826004.25970417587"/>
    <n v="1010.375"/>
    <n v="0"/>
    <n v="0"/>
    <n v="0"/>
    <n v="0"/>
    <n v="3162182.0067041763"/>
    <n v="19259.851999999999"/>
    <n v="28698.161"/>
    <n v="13173.204"/>
    <n v="25697.607"/>
    <n v="13992.083000000001"/>
    <n v="58367.122000000003"/>
    <n v="43824.31"/>
    <n v="86881.092000000004"/>
    <n v="9360.2099999999991"/>
    <n v="25094.972000000002"/>
    <n v="324348.61300000001"/>
    <n v="501655.64670417586"/>
    <n v="238795.99220000001"/>
    <n v="-262859.65450417588"/>
    <x v="0"/>
    <x v="0"/>
    <n v="324348.61300000001"/>
    <m/>
    <n v="324348.61300000001"/>
    <m/>
    <m/>
    <m/>
    <m/>
    <m/>
    <m/>
    <m/>
    <m/>
    <m/>
    <m/>
    <m/>
    <m/>
    <n v="0"/>
    <x v="0"/>
    <x v="0"/>
    <x v="0"/>
    <x v="0"/>
    <n v="2659515.9850000003"/>
    <n v="-502666.02170417598"/>
    <n v="-502666.02170417586"/>
    <n v="-502666.02170417586"/>
    <n v="-501655.64670417586"/>
    <n v="-1010.375"/>
    <n v="826004.25970417587"/>
    <n v="826004.25970417587"/>
    <n v="501655.64670417586"/>
    <n v="501655.64670417586"/>
    <n v="1"/>
  </r>
  <r>
    <x v="3"/>
    <x v="22"/>
    <s v="SE LLANQUIHUE"/>
    <s v="SE LLanquihue 220/66/23kV"/>
    <s v="100/TT-184-01"/>
    <d v="2019-12-01T00:00:00"/>
    <d v="2021-05-31T00:00:00"/>
    <n v="873694.61499999999"/>
    <n v="16990.182834560022"/>
    <n v="28476.056533818995"/>
    <n v="60920.651307647953"/>
    <n v="1652.3714898077553"/>
    <n v="19336.662607498471"/>
    <n v="31381.19112216141"/>
    <n v="205260.24926154694"/>
    <n v="332495.79744502302"/>
    <n v="151383.14919478633"/>
    <n v="144734.45255803512"/>
    <n v="203391.67613510031"/>
    <n v="51984.553687980027"/>
    <n v="1248006.9941779664"/>
    <n v="3403087.9436999997"/>
    <n v="3114220"/>
    <n v="0"/>
    <n v="0"/>
    <n v="0"/>
    <n v="8639009.5528779663"/>
    <n v="370.36799999999999"/>
    <n v="1774.8710000000001"/>
    <n v="27806.831999999999"/>
    <n v="412401.4"/>
    <n v="479634.908"/>
    <n v="302215.25199999998"/>
    <n v="378599.37060000002"/>
    <n v="160705.6226"/>
    <n v="155948.6226"/>
    <n v="517712.9339"/>
    <n v="46122"/>
    <n v="0"/>
    <n v="2483292.1806999999"/>
    <n v="3917334.068"/>
    <n v="1828139.3661779659"/>
    <n v="0"/>
    <n v="0"/>
    <n v="0"/>
    <n v="9102460.2298779655"/>
    <n v="370.36799999999999"/>
    <n v="1774.8710000000001"/>
    <n v="27806.831999999999"/>
    <n v="412401.4"/>
    <n v="479634.908"/>
    <n v="302215.25199999998"/>
    <n v="40242.533000000003"/>
    <n v="127625.605"/>
    <n v="15208.133"/>
    <n v="602743.39430000004"/>
    <n v="291599.19084400003"/>
    <n v="181669.69355600019"/>
    <n v="2483292.1806999999"/>
    <n v="4317572.1384260003"/>
    <n v="1427901.2957519665"/>
    <n v="0"/>
    <n v="0"/>
    <n v="0"/>
    <n v="9102460.2298779674"/>
    <n v="370.36799999999999"/>
    <n v="1774.8710000000001"/>
    <n v="27806.831999999999"/>
    <n v="412401.4"/>
    <n v="479634.908"/>
    <n v="302215.25199999998"/>
    <n v="40242.533000000003"/>
    <n v="127625.605"/>
    <n v="15208.133"/>
    <n v="583148.13500000001"/>
    <n v="1990428.037"/>
    <n v="492864.1436999999"/>
    <n v="473268.88440000021"/>
    <n v="-19595.259299999685"/>
    <x v="0"/>
    <x v="0"/>
    <n v="1990428.037"/>
    <m/>
    <n v="1990428.037"/>
    <m/>
    <m/>
    <m/>
    <m/>
    <m/>
    <m/>
    <m/>
    <m/>
    <m/>
    <m/>
    <m/>
    <m/>
    <n v="0"/>
    <x v="0"/>
    <x v="0"/>
    <x v="0"/>
    <x v="0"/>
    <n v="2864122.6519999998"/>
    <n v="-6238337.5778779676"/>
    <n v="-6238337.5778779667"/>
    <n v="-4810436.2821260002"/>
    <n v="-492864.1436999999"/>
    <n v="-4317572.1384260003"/>
    <n v="2656007.8945379998"/>
    <n v="2483292.1806999999"/>
    <n v="665579.85753799975"/>
    <n v="492864.1436999999"/>
    <n v="0.74050339432313872"/>
  </r>
  <r>
    <x v="3"/>
    <x v="22"/>
    <s v="SE LLANQUIHUE"/>
    <s v="SE LLanquihue 220/66/23kV (Control)"/>
    <s v="100/TT-252"/>
    <s v="(en blanco)"/>
    <s v="(en blanco)"/>
    <n v="433112"/>
    <n v="0"/>
    <n v="0"/>
    <n v="0"/>
    <n v="0"/>
    <n v="0"/>
    <n v="0"/>
    <n v="0"/>
    <n v="0"/>
    <n v="0"/>
    <n v="0"/>
    <n v="0"/>
    <n v="0"/>
    <n v="0"/>
    <n v="0"/>
    <n v="0"/>
    <n v="0"/>
    <n v="0"/>
    <n v="0"/>
    <n v="433112"/>
    <n v="0"/>
    <n v="0"/>
    <n v="0"/>
    <n v="0"/>
    <n v="-463450.67700000003"/>
    <n v="0"/>
    <n v="0"/>
    <n v="0"/>
    <n v="0"/>
    <n v="0"/>
    <n v="0"/>
    <n v="0"/>
    <n v="-463450.67700000003"/>
    <n v="0"/>
    <n v="0"/>
    <n v="0"/>
    <n v="0"/>
    <n v="0"/>
    <n v="-30338.677000000025"/>
    <n v="0"/>
    <n v="0"/>
    <n v="0"/>
    <n v="0"/>
    <n v="-463450.67700000003"/>
    <n v="0"/>
    <n v="0"/>
    <n v="0"/>
    <n v="0"/>
    <n v="0"/>
    <n v="0"/>
    <n v="0"/>
    <n v="-463450.67700000003"/>
    <n v="0"/>
    <n v="0"/>
    <n v="0"/>
    <n v="0"/>
    <n v="0"/>
    <n v="-30338.677000000025"/>
    <n v="0"/>
    <n v="0"/>
    <n v="0"/>
    <n v="0"/>
    <n v="-463450.67700000003"/>
    <n v="0"/>
    <n v="0"/>
    <n v="0"/>
    <n v="0"/>
    <n v="0"/>
    <n v="-463450.67700000003"/>
    <n v="0"/>
    <n v="0"/>
    <n v="0"/>
    <x v="0"/>
    <x v="0"/>
    <n v="-463450.67700000003"/>
    <m/>
    <n v="-463450.67700000003"/>
    <m/>
    <m/>
    <m/>
    <m/>
    <m/>
    <m/>
    <m/>
    <m/>
    <m/>
    <m/>
    <m/>
    <m/>
    <n v="0"/>
    <x v="0"/>
    <x v="0"/>
    <x v="0"/>
    <x v="0"/>
    <n v="-30338.677000000025"/>
    <n v="0"/>
    <n v="0"/>
    <n v="0"/>
    <n v="0"/>
    <n v="0"/>
    <n v="-463450.67700000003"/>
    <n v="-463450.67700000003"/>
    <n v="0"/>
    <n v="0"/>
    <e v="#DIV/0!"/>
  </r>
  <r>
    <x v="3"/>
    <x v="22"/>
    <s v="SE RIO NEGRO"/>
    <s v="S/E Río Negro MASC"/>
    <s v="100/TT-180-02"/>
    <s v="(en blanco)"/>
    <d v="2019-05-17T00:00:00"/>
    <n v="50047.535000000003"/>
    <n v="493.74170735066662"/>
    <n v="0"/>
    <n v="0"/>
    <n v="0"/>
    <n v="0"/>
    <n v="0"/>
    <n v="4998.9437766242718"/>
    <n v="0"/>
    <n v="0"/>
    <n v="1504.191961166594"/>
    <n v="0"/>
    <n v="0"/>
    <n v="6996.877445141532"/>
    <n v="0"/>
    <n v="0"/>
    <n v="0"/>
    <n v="0"/>
    <n v="0"/>
    <n v="57044.412445141534"/>
    <n v="551.31500000000005"/>
    <n v="0"/>
    <n v="117.64700000000001"/>
    <n v="0"/>
    <n v="0"/>
    <n v="0"/>
    <n v="5000"/>
    <n v="0"/>
    <n v="0"/>
    <n v="1327.9154451415316"/>
    <n v="0"/>
    <n v="0"/>
    <n v="6996.877445141532"/>
    <n v="0"/>
    <n v="0"/>
    <n v="0"/>
    <n v="0"/>
    <n v="0"/>
    <n v="57044.412445141534"/>
    <n v="551.31500000000005"/>
    <n v="0"/>
    <n v="117.64700000000001"/>
    <n v="0"/>
    <n v="0"/>
    <n v="0"/>
    <n v="0"/>
    <n v="0"/>
    <n v="0"/>
    <n v="0"/>
    <n v="0"/>
    <n v="6327.9154451415316"/>
    <n v="6996.877445141532"/>
    <n v="0"/>
    <n v="0"/>
    <n v="0"/>
    <n v="0"/>
    <n v="0"/>
    <n v="57044.412445141534"/>
    <n v="551.31500000000005"/>
    <n v="0"/>
    <n v="117.64700000000001"/>
    <n v="0"/>
    <n v="0"/>
    <n v="0"/>
    <n v="0"/>
    <n v="0"/>
    <n v="0"/>
    <n v="0"/>
    <n v="668.9620000000001"/>
    <n v="6327.9154451415316"/>
    <n v="6327.9154451415316"/>
    <n v="0"/>
    <x v="0"/>
    <x v="0"/>
    <n v="668.9620000000001"/>
    <m/>
    <n v="668.9620000000001"/>
    <m/>
    <m/>
    <m/>
    <m/>
    <m/>
    <m/>
    <m/>
    <m/>
    <m/>
    <m/>
    <m/>
    <m/>
    <n v="0"/>
    <x v="0"/>
    <x v="0"/>
    <x v="0"/>
    <x v="0"/>
    <n v="50716.497000000003"/>
    <n v="-6327.9154451415307"/>
    <n v="-6327.9154451415316"/>
    <n v="-6327.9154451415316"/>
    <n v="-6327.9154451415316"/>
    <n v="0"/>
    <n v="6996.8"/>
    <n v="6996.877445141532"/>
    <n v="6327.8379999999997"/>
    <n v="6327.9154451415316"/>
    <n v="1.0000122387996551"/>
  </r>
  <r>
    <x v="3"/>
    <x v="22"/>
    <s v="SE RIO NEGRO"/>
    <s v="SE Río Negro - Construcción subestación 66/23 kV 10 MVA"/>
    <s v="100/TT-180-01"/>
    <d v="2018-08-11T00:00:00"/>
    <d v="2019-05-17T00:00:00"/>
    <n v="2086397.1260000002"/>
    <n v="38536.031902267547"/>
    <n v="1176.5292268605535"/>
    <n v="107154.90564898479"/>
    <n v="0"/>
    <n v="0"/>
    <n v="0"/>
    <n v="0"/>
    <n v="0"/>
    <n v="0"/>
    <n v="0"/>
    <n v="0"/>
    <n v="532405.70198340144"/>
    <n v="679273.16876151436"/>
    <n v="0"/>
    <n v="0"/>
    <n v="0"/>
    <n v="0"/>
    <n v="0"/>
    <n v="2765670.2947615143"/>
    <n v="67766.668000000005"/>
    <n v="212323.74600000001"/>
    <n v="12545.368"/>
    <n v="27961.317999999999"/>
    <n v="17408.780999999999"/>
    <n v="26300.960999999999"/>
    <n v="0"/>
    <n v="0"/>
    <n v="0"/>
    <n v="0"/>
    <n v="0"/>
    <n v="314966.3267615136"/>
    <n v="679273.16876151366"/>
    <n v="0"/>
    <n v="0"/>
    <n v="0"/>
    <n v="0"/>
    <n v="0"/>
    <n v="2765670.2947615138"/>
    <n v="67766.668000000005"/>
    <n v="212323.74600000001"/>
    <n v="12545.368"/>
    <n v="27961.317999999999"/>
    <n v="17408.780999999999"/>
    <n v="26300.960999999999"/>
    <n v="7349.2389999999996"/>
    <n v="58.701999999999998"/>
    <n v="853.15700000000004"/>
    <n v="0"/>
    <n v="27274.763608333302"/>
    <n v="26698.606"/>
    <n v="426541.30960833328"/>
    <n v="0"/>
    <n v="0"/>
    <n v="0"/>
    <n v="0"/>
    <n v="0"/>
    <n v="2512938.4356083334"/>
    <n v="67766.668000000005"/>
    <n v="212323.74600000001"/>
    <n v="12545.368"/>
    <n v="27961.317999999999"/>
    <n v="17408.780999999999"/>
    <n v="26300.960999999999"/>
    <n v="7349.2389999999996"/>
    <n v="58.701999999999998"/>
    <n v="853.15700000000004"/>
    <n v="8296.0930000000008"/>
    <n v="380864.033"/>
    <n v="45677.276608333283"/>
    <n v="53973.369608333305"/>
    <n v="8296.0930000000226"/>
    <x v="0"/>
    <x v="0"/>
    <n v="380864.033"/>
    <m/>
    <n v="380864.033"/>
    <m/>
    <m/>
    <m/>
    <m/>
    <m/>
    <m/>
    <m/>
    <m/>
    <m/>
    <m/>
    <m/>
    <m/>
    <n v="0"/>
    <x v="0"/>
    <x v="0"/>
    <x v="0"/>
    <x v="0"/>
    <n v="2467261.159"/>
    <n v="-45677.276608333457"/>
    <n v="-45677.276608333283"/>
    <n v="-45677.276608333283"/>
    <n v="-45677.276608333283"/>
    <n v="0"/>
    <n v="426541.30960833328"/>
    <n v="426541.30960833328"/>
    <n v="45677.276608333283"/>
    <n v="45677.276608333283"/>
    <n v="1"/>
  </r>
  <r>
    <x v="3"/>
    <x v="23"/>
    <s v="ESO"/>
    <s v="SE Paposo: Conexión a barra 220 Kv (Transelec)"/>
    <s v="100/TT-154-02"/>
    <d v="2017-06-01T00:00:00"/>
    <d v="2017-07-08T00:00:00"/>
    <n v="999346.92499999981"/>
    <n v="0"/>
    <n v="0"/>
    <n v="0"/>
    <n v="30000"/>
    <n v="0"/>
    <n v="0"/>
    <n v="0"/>
    <n v="0"/>
    <n v="0"/>
    <n v="0"/>
    <n v="0"/>
    <n v="0"/>
    <n v="30000"/>
    <n v="0"/>
    <n v="0"/>
    <n v="0"/>
    <n v="0"/>
    <n v="0"/>
    <n v="1029346.9249999998"/>
    <n v="0"/>
    <n v="0"/>
    <n v="11663.246999999999"/>
    <n v="0"/>
    <n v="0"/>
    <n v="0"/>
    <n v="0"/>
    <n v="18337"/>
    <n v="0"/>
    <n v="0"/>
    <n v="0"/>
    <n v="0"/>
    <n v="30000.246999999999"/>
    <n v="0"/>
    <n v="0"/>
    <n v="0"/>
    <n v="0"/>
    <n v="0"/>
    <n v="1029347.1719999998"/>
    <n v="0"/>
    <n v="0"/>
    <n v="11663.246999999999"/>
    <n v="0"/>
    <n v="0"/>
    <n v="0"/>
    <n v="0"/>
    <n v="0"/>
    <n v="0"/>
    <n v="0"/>
    <n v="0"/>
    <n v="0"/>
    <n v="11663.246999999999"/>
    <n v="0"/>
    <n v="0"/>
    <n v="0"/>
    <n v="0"/>
    <n v="0"/>
    <n v="1011010.1719999998"/>
    <n v="0"/>
    <n v="0"/>
    <n v="11663.246999999999"/>
    <n v="0"/>
    <n v="0"/>
    <n v="0"/>
    <n v="0"/>
    <n v="0"/>
    <n v="0"/>
    <n v="0"/>
    <n v="11663.246999999999"/>
    <n v="0"/>
    <n v="0"/>
    <n v="0"/>
    <x v="0"/>
    <x v="0"/>
    <n v="11663.246999999999"/>
    <m/>
    <n v="11663.246999999999"/>
    <m/>
    <m/>
    <m/>
    <m/>
    <m/>
    <m/>
    <m/>
    <m/>
    <m/>
    <m/>
    <m/>
    <m/>
    <n v="0"/>
    <x v="0"/>
    <x v="0"/>
    <x v="0"/>
    <x v="0"/>
    <n v="1011010.1719999998"/>
    <n v="0"/>
    <n v="0"/>
    <n v="0"/>
    <n v="0"/>
    <n v="0"/>
    <n v="11663.246999999999"/>
    <n v="11663.246999999999"/>
    <n v="0"/>
    <n v="0"/>
    <e v="#DIV/0!"/>
  </r>
  <r>
    <x v="3"/>
    <x v="23"/>
    <s v="MELIPULLI GIS"/>
    <s v="Construcción S/E Melipulli GIS"/>
    <s v="100/TT-177-03"/>
    <d v="2018-12-01T00:00:00"/>
    <d v="2019-12-30T00:00:00"/>
    <n v="5740504.1239999998"/>
    <n v="0"/>
    <n v="0"/>
    <n v="300604.28710274928"/>
    <n v="430497.87938629149"/>
    <n v="0"/>
    <n v="0"/>
    <n v="0"/>
    <n v="0"/>
    <n v="0"/>
    <n v="0"/>
    <n v="569513.71196891146"/>
    <n v="494161.04246381513"/>
    <n v="1794776.9209217674"/>
    <n v="1559743.245405372"/>
    <n v="0"/>
    <n v="0"/>
    <n v="0"/>
    <n v="0"/>
    <n v="9095024.2903271392"/>
    <n v="35.49"/>
    <n v="0"/>
    <n v="1378839.852"/>
    <n v="-78458.289000000004"/>
    <n v="68.33"/>
    <n v="74211.581999999995"/>
    <n v="245985.41800000001"/>
    <n v="352845"/>
    <n v="192694"/>
    <n v="136729"/>
    <n v="279636.52999999997"/>
    <n v="7800"/>
    <n v="2590386.9129999997"/>
    <n v="590478.04032713943"/>
    <n v="0"/>
    <n v="0"/>
    <n v="0"/>
    <n v="0"/>
    <n v="8921369.0773271397"/>
    <n v="35.49"/>
    <n v="0"/>
    <n v="1378839.852"/>
    <n v="-78458.289000000004"/>
    <n v="68.33"/>
    <n v="-69755.785000000003"/>
    <n v="12.3"/>
    <n v="-6995.01"/>
    <n v="413817.84899999999"/>
    <n v="0"/>
    <n v="225369.201"/>
    <n v="135413.65000000014"/>
    <n v="1998347.5880000002"/>
    <n v="590275.29132713994"/>
    <n v="0"/>
    <n v="0"/>
    <n v="0"/>
    <n v="0"/>
    <n v="8329127.0033271406"/>
    <n v="35.49"/>
    <n v="0"/>
    <n v="1378839.852"/>
    <n v="-78458.289000000004"/>
    <n v="68.33"/>
    <n v="-69755.785000000003"/>
    <n v="12.3"/>
    <n v="-6995.01"/>
    <n v="24.65"/>
    <n v="103.89100000000001"/>
    <n v="1223875.429"/>
    <n v="774472.15900000022"/>
    <n v="360782.85100000014"/>
    <n v="-413689.30800000008"/>
    <x v="0"/>
    <x v="0"/>
    <n v="1223875.429"/>
    <m/>
    <n v="1223875.429"/>
    <m/>
    <m/>
    <m/>
    <m/>
    <m/>
    <m/>
    <m/>
    <m/>
    <m/>
    <m/>
    <m/>
    <m/>
    <n v="0"/>
    <x v="0"/>
    <x v="0"/>
    <x v="0"/>
    <x v="0"/>
    <n v="6964379.5529999994"/>
    <n v="-1364747.4503271412"/>
    <n v="-1364747.4503271403"/>
    <n v="-1364747.4503271403"/>
    <n v="-774472.15900000022"/>
    <n v="-590275.29132713994"/>
    <n v="1223746.888"/>
    <n v="1998347.5880000002"/>
    <n v="-128.54099999996834"/>
    <n v="774472.15900000022"/>
    <n v="-6025.0982877073538"/>
  </r>
  <r>
    <x v="3"/>
    <x v="23"/>
    <s v="MELIPULLI GIS"/>
    <s v="Construcción S/E Melipulli GIS 2"/>
    <s v="100/TT-177-04"/>
    <s v="(en blanco)"/>
    <s v="(en blanco)"/>
    <n v="0"/>
    <n v="0"/>
    <n v="0"/>
    <n v="0"/>
    <n v="0"/>
    <n v="0"/>
    <n v="0"/>
    <n v="0"/>
    <n v="0"/>
    <n v="0"/>
    <n v="0"/>
    <n v="0"/>
    <n v="0"/>
    <n v="0"/>
    <n v="0"/>
    <n v="0"/>
    <n v="0"/>
    <n v="0"/>
    <n v="0"/>
    <n v="0"/>
    <n v="0"/>
    <n v="0"/>
    <n v="3071.0459999999998"/>
    <n v="48219.497000000003"/>
    <n v="122364.675"/>
    <n v="0"/>
    <n v="0"/>
    <n v="0"/>
    <n v="0"/>
    <n v="0"/>
    <n v="0"/>
    <n v="0"/>
    <n v="173655.21799999999"/>
    <n v="0"/>
    <n v="0"/>
    <n v="0"/>
    <n v="0"/>
    <n v="0"/>
    <n v="173655.21799999999"/>
    <n v="0"/>
    <n v="0"/>
    <n v="3071.0459999999998"/>
    <n v="48219.497000000003"/>
    <n v="122364.675"/>
    <n v="143967.367"/>
    <n v="114618.56200000001"/>
    <n v="333453.39600000001"/>
    <n v="0"/>
    <n v="0"/>
    <n v="0"/>
    <n v="0"/>
    <n v="765694.54300000006"/>
    <n v="0"/>
    <n v="0"/>
    <n v="0"/>
    <n v="0"/>
    <n v="0"/>
    <n v="765694.54300000006"/>
    <n v="0"/>
    <n v="0"/>
    <n v="3071.0459999999998"/>
    <n v="48219.497000000003"/>
    <n v="122364.675"/>
    <n v="143967.367"/>
    <n v="114618.56200000001"/>
    <n v="333453.39600000001"/>
    <n v="413793.19900000002"/>
    <n v="25714.901000000002"/>
    <n v="1205202.6430000002"/>
    <n v="-439508.10000000009"/>
    <n v="0"/>
    <n v="439508.10000000009"/>
    <x v="0"/>
    <x v="0"/>
    <n v="1205202.6430000002"/>
    <m/>
    <n v="1205202.6430000002"/>
    <m/>
    <m/>
    <m/>
    <m/>
    <m/>
    <m/>
    <m/>
    <m/>
    <m/>
    <m/>
    <m/>
    <m/>
    <n v="0"/>
    <x v="0"/>
    <x v="0"/>
    <x v="0"/>
    <x v="0"/>
    <n v="1205202.6430000002"/>
    <n v="439508.10000000009"/>
    <n v="439508.10000000009"/>
    <n v="439508.10000000009"/>
    <n v="439508.10000000009"/>
    <n v="0"/>
    <n v="1829497.9920000001"/>
    <n v="765694.54300000006"/>
    <n v="624295.34899999993"/>
    <n v="-439508.10000000009"/>
    <n v="-0.7040066864249539"/>
  </r>
  <r>
    <x v="3"/>
    <x v="23"/>
    <s v="NORMALIZACIÓN COLACO"/>
    <s v="Normalización SE Colaco"/>
    <s v="100/TT-199-01"/>
    <d v="2019-07-01T00:00:00"/>
    <d v="2019-07-21T00:00:00"/>
    <n v="109533.24"/>
    <n v="47181.602055278614"/>
    <n v="63183.941048511027"/>
    <n v="115072.34967694439"/>
    <n v="118028.34660355339"/>
    <n v="153100.47746374347"/>
    <n v="61260.391161725107"/>
    <n v="184086.26693317041"/>
    <n v="0"/>
    <n v="0"/>
    <n v="0"/>
    <n v="0"/>
    <n v="11023.386738165593"/>
    <n v="752936.76168109209"/>
    <n v="0"/>
    <n v="0"/>
    <n v="0"/>
    <n v="0"/>
    <n v="0"/>
    <n v="862470.00168109208"/>
    <n v="2470.489"/>
    <n v="24601.647000000001"/>
    <n v="12057.406000000001"/>
    <n v="5289.5529999999999"/>
    <n v="3072.8040000000001"/>
    <n v="2380.5030000000002"/>
    <n v="36101.497000000003"/>
    <n v="125054.20330056324"/>
    <n v="55384.637359549415"/>
    <n v="232963.47801966206"/>
    <n v="65129.27471909883"/>
    <n v="188431.26928221859"/>
    <n v="752936.7616810922"/>
    <n v="0"/>
    <n v="0"/>
    <n v="0"/>
    <n v="0"/>
    <n v="0"/>
    <n v="862470.0016810922"/>
    <n v="2470.489"/>
    <n v="24601.647000000001"/>
    <n v="12057.406000000001"/>
    <n v="5289.5529999999999"/>
    <n v="3072.8040000000001"/>
    <n v="2380.5030000000002"/>
    <n v="126653.084"/>
    <n v="10303.934999999999"/>
    <n v="64004.031000000003"/>
    <n v="126310.90490000001"/>
    <n v="59282.935900000004"/>
    <n v="316509.46888109209"/>
    <n v="752936.76168109209"/>
    <n v="0"/>
    <n v="0"/>
    <n v="0"/>
    <n v="0"/>
    <n v="0"/>
    <n v="862470.00168109208"/>
    <n v="2470.489"/>
    <n v="24601.647000000001"/>
    <n v="12057.406000000001"/>
    <n v="5289.5529999999999"/>
    <n v="3072.8040000000001"/>
    <n v="2380.5030000000002"/>
    <n v="126653.084"/>
    <n v="10303.934999999999"/>
    <n v="64004.031000000003"/>
    <n v="23586.710999999999"/>
    <n v="274420.163"/>
    <n v="478516.59868109209"/>
    <n v="375792.40478109207"/>
    <n v="-102724.19390000001"/>
    <x v="0"/>
    <x v="0"/>
    <n v="274420.163"/>
    <m/>
    <n v="274420.163"/>
    <m/>
    <m/>
    <m/>
    <m/>
    <m/>
    <m/>
    <m/>
    <m/>
    <m/>
    <m/>
    <m/>
    <m/>
    <n v="0"/>
    <x v="0"/>
    <x v="0"/>
    <x v="0"/>
    <x v="0"/>
    <n v="383953.40299999999"/>
    <n v="-478516.59868109209"/>
    <n v="-478516.59868109209"/>
    <n v="-478516.59868109209"/>
    <n v="-478516.59868109209"/>
    <n v="0"/>
    <n v="752936.30868109199"/>
    <n v="752936.76168109209"/>
    <n v="478516.14568109199"/>
    <n v="478516.59868109209"/>
    <n v="1.0000009466765212"/>
  </r>
  <r>
    <x v="3"/>
    <x v="23"/>
    <s v="SE PARGUA"/>
    <s v="S/E Pargua"/>
    <s v="100/TT-163-02"/>
    <d v="2019-04-30T00:00:00"/>
    <d v="2019-10-16T00:00:00"/>
    <n v="3302661.9040000001"/>
    <n v="81179.721572397815"/>
    <n v="55676.208122239652"/>
    <n v="148481.09856357073"/>
    <n v="965968.6851339665"/>
    <n v="574457.14262850257"/>
    <n v="2279188.1746678376"/>
    <n v="582660.35804610502"/>
    <n v="20673.846548657224"/>
    <n v="6772.7095961155765"/>
    <n v="6789.8053617971245"/>
    <n v="6806.615036054669"/>
    <n v="1216440.6662239721"/>
    <n v="5945095.0315012159"/>
    <n v="1995257.0337399989"/>
    <n v="0"/>
    <n v="0"/>
    <n v="0"/>
    <n v="0"/>
    <n v="11243013.969241215"/>
    <n v="54745.906000000003"/>
    <n v="820060.15599999996"/>
    <n v="618741.08499999996"/>
    <n v="1326842.567"/>
    <n v="32858.425000000003"/>
    <n v="610235.91700000002"/>
    <n v="152213.08299999998"/>
    <n v="76216"/>
    <n v="327598"/>
    <n v="589098"/>
    <n v="15798"/>
    <n v="820688.34299999999"/>
    <n v="5445095.4819999998"/>
    <n v="1995257"/>
    <n v="0"/>
    <n v="0"/>
    <n v="0"/>
    <n v="0"/>
    <n v="10743014.386"/>
    <n v="54745.906000000003"/>
    <n v="820060.15599999996"/>
    <n v="618741.08499999996"/>
    <n v="1326842.567"/>
    <n v="32858.425000000003"/>
    <n v="610235.91700000002"/>
    <n v="79272.645999999993"/>
    <n v="10978.272000000001"/>
    <n v="47350.877"/>
    <n v="653769.12300000002"/>
    <n v="36598"/>
    <n v="1153642.5080000004"/>
    <n v="5445095.4819999998"/>
    <n v="1995257.0000000009"/>
    <n v="0"/>
    <n v="0"/>
    <n v="0"/>
    <n v="0"/>
    <n v="10743014.386"/>
    <n v="54745.906000000003"/>
    <n v="820060.15599999996"/>
    <n v="618741.08499999996"/>
    <n v="1326842.567"/>
    <n v="32858.425000000003"/>
    <n v="610235.91700000002"/>
    <n v="79272.645999999993"/>
    <n v="10978.272000000001"/>
    <n v="47350.877"/>
    <n v="641657.53899999999"/>
    <n v="4242743.3899999997"/>
    <n v="1202352.0920000002"/>
    <n v="1190240.5080000004"/>
    <n v="-12111.583999999799"/>
    <x v="0"/>
    <x v="0"/>
    <n v="4242743.3899999997"/>
    <m/>
    <n v="4242743.3899999997"/>
    <m/>
    <m/>
    <m/>
    <m/>
    <m/>
    <m/>
    <m/>
    <m/>
    <m/>
    <m/>
    <m/>
    <m/>
    <n v="0"/>
    <x v="0"/>
    <x v="0"/>
    <x v="0"/>
    <x v="0"/>
    <n v="7545405.2939999998"/>
    <n v="-3197609.0920000002"/>
    <n v="-3197609.0920000011"/>
    <n v="-3197609.0920000011"/>
    <n v="-1202352.0920000002"/>
    <n v="-1995257.0000000009"/>
    <n v="5444460.995000001"/>
    <n v="5445095.4819999998"/>
    <n v="1201717.6050000014"/>
    <n v="1202352.0920000002"/>
    <n v="1.0005279834441627"/>
  </r>
  <r>
    <x v="3"/>
    <x v="23"/>
    <s v="SE PARGUA"/>
    <s v="S/E Pargua 30 MVA 110/23 kV"/>
    <s v="100/TT-163-01"/>
    <d v="2018-12-30T00:00:00"/>
    <d v="2019-10-16T00:00:00"/>
    <n v="556318.61800000002"/>
    <n v="0"/>
    <n v="0"/>
    <n v="0"/>
    <n v="0"/>
    <n v="-361770.277"/>
    <n v="0"/>
    <n v="0"/>
    <n v="0"/>
    <n v="0"/>
    <n v="0"/>
    <n v="0"/>
    <n v="0"/>
    <n v="-361770.277"/>
    <n v="0"/>
    <n v="0"/>
    <n v="0"/>
    <n v="0"/>
    <n v="0"/>
    <n v="194548.34100000001"/>
    <n v="-1657.0940000000001"/>
    <n v="653.16"/>
    <n v="0"/>
    <n v="0"/>
    <n v="0"/>
    <n v="0"/>
    <n v="0"/>
    <n v="0"/>
    <n v="0"/>
    <n v="0"/>
    <n v="0"/>
    <n v="-360766.34299999999"/>
    <n v="-361770.277"/>
    <n v="0"/>
    <n v="0"/>
    <n v="0"/>
    <n v="0"/>
    <n v="0"/>
    <n v="194548.34100000001"/>
    <n v="-1657.0940000000001"/>
    <n v="653.16"/>
    <n v="0"/>
    <n v="0"/>
    <n v="0"/>
    <n v="0"/>
    <n v="0"/>
    <n v="0"/>
    <n v="0"/>
    <n v="0"/>
    <n v="-360766.34299999999"/>
    <n v="0"/>
    <n v="-361770.277"/>
    <n v="0"/>
    <n v="0"/>
    <n v="0"/>
    <n v="0"/>
    <n v="0"/>
    <n v="194548.34100000001"/>
    <n v="-1657.0940000000001"/>
    <n v="653.16"/>
    <n v="0"/>
    <n v="0"/>
    <n v="0"/>
    <n v="0"/>
    <n v="0"/>
    <n v="0"/>
    <n v="0"/>
    <n v="0"/>
    <n v="-1003.9340000000001"/>
    <n v="-360766.34299999999"/>
    <n v="-360766.34299999999"/>
    <n v="0"/>
    <x v="0"/>
    <x v="0"/>
    <n v="-1003.9340000000001"/>
    <m/>
    <n v="-1003.9340000000001"/>
    <m/>
    <m/>
    <m/>
    <m/>
    <m/>
    <m/>
    <m/>
    <m/>
    <m/>
    <m/>
    <m/>
    <m/>
    <n v="0"/>
    <x v="0"/>
    <x v="0"/>
    <x v="0"/>
    <x v="0"/>
    <n v="555314.68400000001"/>
    <n v="360766.34299999999"/>
    <n v="360766.34299999999"/>
    <n v="360766.34299999999"/>
    <n v="360766.34299999999"/>
    <n v="0"/>
    <n v="-361770.277"/>
    <n v="-361770.277"/>
    <n v="-360766.34299999999"/>
    <n v="-360766.34299999999"/>
    <n v="1"/>
  </r>
  <r>
    <x v="3"/>
    <x v="23"/>
    <s v="SE PARGUA"/>
    <s v="S/E Pargua MASC"/>
    <s v="100/TT-163-03"/>
    <d v="2019-04-30T00:00:00"/>
    <d v="2019-10-16T00:00:00"/>
    <n v="157754.848"/>
    <n v="0"/>
    <n v="0"/>
    <n v="4954.378871711363"/>
    <n v="0"/>
    <n v="6973.6443544582025"/>
    <n v="0"/>
    <n v="15388.063989023252"/>
    <n v="0"/>
    <n v="2867.6989607922683"/>
    <n v="0"/>
    <n v="1011.2474363082681"/>
    <n v="1712.017566855578"/>
    <n v="32907.051179148933"/>
    <n v="264011.05798362067"/>
    <n v="0"/>
    <n v="0"/>
    <n v="0"/>
    <n v="0"/>
    <n v="454672.95716276963"/>
    <n v="0"/>
    <n v="0"/>
    <n v="6332.8639999999996"/>
    <n v="0"/>
    <n v="-930"/>
    <n v="5776.4380000000001"/>
    <n v="23.561999999999898"/>
    <n v="7000"/>
    <n v="0"/>
    <n v="0"/>
    <n v="1000"/>
    <n v="13704.187179148932"/>
    <n v="32907.051179148933"/>
    <n v="20171.322"/>
    <n v="243839.86499999999"/>
    <n v="0"/>
    <n v="0"/>
    <n v="0"/>
    <n v="454673.08617914893"/>
    <n v="0"/>
    <n v="0"/>
    <n v="6332.8639999999996"/>
    <n v="0"/>
    <n v="-930"/>
    <n v="5776.4380000000001"/>
    <n v="0"/>
    <n v="10663.972"/>
    <n v="0"/>
    <n v="0"/>
    <n v="0"/>
    <n v="16738"/>
    <n v="38581.273999999998"/>
    <n v="14487.964179148921"/>
    <n v="243839.86499999999"/>
    <n v="0"/>
    <n v="0"/>
    <n v="0"/>
    <n v="454663.95117914892"/>
    <n v="0"/>
    <n v="0"/>
    <n v="6332.8639999999996"/>
    <n v="0"/>
    <n v="-930"/>
    <n v="5776.4380000000001"/>
    <n v="0"/>
    <n v="10663.972"/>
    <n v="0"/>
    <n v="0"/>
    <n v="21843.273999999998"/>
    <n v="16738"/>
    <n v="16738"/>
    <n v="0"/>
    <x v="0"/>
    <x v="0"/>
    <n v="21843.273999999998"/>
    <m/>
    <n v="21843.273999999998"/>
    <m/>
    <m/>
    <m/>
    <m/>
    <m/>
    <m/>
    <m/>
    <m/>
    <m/>
    <m/>
    <m/>
    <m/>
    <n v="0"/>
    <x v="0"/>
    <x v="0"/>
    <x v="0"/>
    <x v="0"/>
    <n v="179598.122"/>
    <n v="-275065.82917914889"/>
    <n v="-275065.82917914895"/>
    <n v="-31225.964179148919"/>
    <n v="-16738"/>
    <n v="-14487.964179148921"/>
    <n v="38581.273999999998"/>
    <n v="38581.273999999998"/>
    <n v="16738"/>
    <n v="16738"/>
    <n v="1"/>
  </r>
  <r>
    <x v="3"/>
    <x v="23"/>
    <s v="SE PUERTO MONTT"/>
    <s v="S/E Pto. Montt-Melipulli:_x000a_ Cableado 23 kV Interconexión T33 con Barra Puerto Montt 2015"/>
    <s v="100/TT-113-10"/>
    <s v="(en blanco)"/>
    <s v="(en blanco)"/>
    <n v="42653.273999999998"/>
    <n v="0"/>
    <n v="0"/>
    <n v="0"/>
    <n v="0"/>
    <n v="0"/>
    <n v="0"/>
    <n v="0"/>
    <n v="0"/>
    <m/>
    <n v="0"/>
    <n v="0"/>
    <n v="0"/>
    <n v="0"/>
    <n v="0"/>
    <n v="0"/>
    <n v="0"/>
    <n v="0"/>
    <n v="0"/>
    <n v="42653.273999999998"/>
    <n v="0"/>
    <n v="0"/>
    <n v="0"/>
    <n v="0"/>
    <n v="0"/>
    <n v="0"/>
    <n v="0"/>
    <n v="0"/>
    <n v="0"/>
    <n v="0"/>
    <n v="0"/>
    <n v="0"/>
    <n v="0"/>
    <n v="0"/>
    <n v="0"/>
    <n v="0"/>
    <n v="0"/>
    <n v="0"/>
    <n v="42653.273999999998"/>
    <n v="0"/>
    <n v="0"/>
    <n v="0"/>
    <n v="0"/>
    <n v="0"/>
    <n v="0"/>
    <n v="0"/>
    <n v="0"/>
    <n v="0"/>
    <n v="0"/>
    <n v="0"/>
    <n v="0"/>
    <n v="0"/>
    <n v="0"/>
    <n v="0"/>
    <n v="0"/>
    <n v="0"/>
    <n v="0"/>
    <n v="42653.273999999998"/>
    <n v="0"/>
    <n v="0"/>
    <n v="0"/>
    <n v="0"/>
    <n v="0"/>
    <n v="0"/>
    <n v="0"/>
    <n v="0"/>
    <n v="0"/>
    <n v="0"/>
    <n v="0"/>
    <n v="0"/>
    <n v="0"/>
    <n v="0"/>
    <x v="0"/>
    <x v="0"/>
    <n v="0"/>
    <m/>
    <n v="0"/>
    <m/>
    <m/>
    <m/>
    <m/>
    <m/>
    <m/>
    <m/>
    <m/>
    <m/>
    <m/>
    <m/>
    <m/>
    <n v="0"/>
    <x v="0"/>
    <x v="0"/>
    <x v="0"/>
    <x v="0"/>
    <n v="42653.273999999998"/>
    <n v="0"/>
    <n v="0"/>
    <n v="0"/>
    <n v="0"/>
    <n v="0"/>
    <n v="0"/>
    <n v="0"/>
    <n v="0"/>
    <n v="0"/>
    <e v="#DIV/0!"/>
  </r>
  <r>
    <x v="3"/>
    <x v="23"/>
    <s v="SE PUERTO MONTT"/>
    <s v="SE Pto Montt-Melipulli: Instalación Transformador 220/23 SE Puerto Montt"/>
    <s v="100/TT-130-06"/>
    <d v="2019-12-01T00:00:00"/>
    <d v="2020-02-28T00:00:00"/>
    <n v="353589.4800000001"/>
    <n v="9861.9260865857104"/>
    <n v="6956.9954799238867"/>
    <n v="279449.49183922494"/>
    <n v="324403.32036773494"/>
    <n v="36223.243103989618"/>
    <n v="427489.68012006301"/>
    <n v="250299.49847928644"/>
    <n v="653598.65197904198"/>
    <n v="336279.83998558449"/>
    <n v="190096.18645008144"/>
    <n v="383545.85664312576"/>
    <n v="133692.75193000937"/>
    <n v="3031897.442464652"/>
    <n v="949361.55662500206"/>
    <n v="0"/>
    <n v="0"/>
    <n v="0"/>
    <n v="0"/>
    <n v="4334848.4790896541"/>
    <n v="-709.38800000000003"/>
    <n v="134.27000000000001"/>
    <n v="8206.9560000000001"/>
    <n v="242173.99799999999"/>
    <n v="86694.782000000007"/>
    <n v="234430.79199999999"/>
    <n v="41305.294435000018"/>
    <n v="93816"/>
    <n v="259527.68124999999"/>
    <n v="889907"/>
    <n v="504416.0567796519"/>
    <n v="671994"/>
    <n v="3031897.442464652"/>
    <n v="949361.55662500206"/>
    <n v="0"/>
    <n v="0"/>
    <n v="0"/>
    <n v="0"/>
    <n v="4334848.4790896541"/>
    <n v="-709.38800000000003"/>
    <n v="134.27000000000001"/>
    <n v="8206.9560000000001"/>
    <n v="242173.99799999999"/>
    <n v="86694.782000000007"/>
    <n v="234430.79199999999"/>
    <n v="221714.17"/>
    <n v="89513.907999999996"/>
    <n v="261053.57500000001"/>
    <n v="825952.51143499999"/>
    <n v="657442.68125000002"/>
    <n v="405289.18677965179"/>
    <n v="3031897.442464652"/>
    <n v="949361.55662500206"/>
    <n v="0"/>
    <n v="0"/>
    <n v="0"/>
    <n v="0"/>
    <n v="4334848.4790896541"/>
    <n v="-709.38800000000003"/>
    <n v="134.27000000000001"/>
    <n v="8206.9560000000001"/>
    <n v="242173.99799999999"/>
    <n v="86694.782000000007"/>
    <n v="234430.79199999999"/>
    <n v="221714.17"/>
    <n v="89513.907999999996"/>
    <n v="261053.57500000001"/>
    <n v="343190.69799999997"/>
    <n v="1486403.7609999999"/>
    <n v="1545493.6814646521"/>
    <n v="1062731.8680296517"/>
    <n v="-482761.81343500037"/>
    <x v="0"/>
    <x v="0"/>
    <n v="1486403.7609999999"/>
    <m/>
    <n v="1486403.7609999999"/>
    <m/>
    <m/>
    <m/>
    <m/>
    <m/>
    <m/>
    <m/>
    <m/>
    <m/>
    <m/>
    <m/>
    <m/>
    <n v="0"/>
    <x v="0"/>
    <x v="0"/>
    <x v="0"/>
    <x v="0"/>
    <n v="1839993.2409999999"/>
    <n v="-2494855.2380896541"/>
    <n v="-2494855.2380896541"/>
    <n v="-2494855.2380896541"/>
    <n v="-1545493.6814646521"/>
    <n v="-949361.55662500206"/>
    <n v="3058615.2556850002"/>
    <n v="3031897.442464652"/>
    <n v="1572211.4946850003"/>
    <n v="1545493.6814646521"/>
    <n v="0.98300622192963849"/>
  </r>
  <r>
    <x v="3"/>
    <x v="23"/>
    <s v="SE PUERTO MONTT"/>
    <s v="Transformador Respaldo 220/23 kV Melipulli"/>
    <s v="100/TT-113-08"/>
    <d v="2016-09-01T00:00:00"/>
    <d v="2020-02-28T00:00:00"/>
    <n v="677853.853"/>
    <n v="0"/>
    <n v="0"/>
    <n v="0"/>
    <n v="28499.999999999996"/>
    <n v="0"/>
    <n v="0"/>
    <n v="0"/>
    <n v="0"/>
    <n v="0"/>
    <n v="0"/>
    <n v="0"/>
    <n v="0"/>
    <n v="28499.999999999996"/>
    <n v="0"/>
    <n v="0"/>
    <n v="0"/>
    <n v="0"/>
    <n v="0"/>
    <n v="706353.853"/>
    <n v="0"/>
    <n v="0"/>
    <n v="0"/>
    <n v="0"/>
    <n v="0"/>
    <n v="0"/>
    <n v="0"/>
    <n v="0"/>
    <n v="0"/>
    <n v="0"/>
    <n v="0"/>
    <n v="28499.999999999996"/>
    <n v="28499.999999999996"/>
    <n v="0"/>
    <n v="0"/>
    <n v="0"/>
    <n v="0"/>
    <n v="0"/>
    <n v="706353.853"/>
    <n v="0"/>
    <n v="0"/>
    <n v="0"/>
    <n v="0"/>
    <n v="0"/>
    <n v="0"/>
    <n v="0"/>
    <n v="0"/>
    <n v="0"/>
    <n v="0"/>
    <n v="0"/>
    <n v="28500"/>
    <n v="28500"/>
    <n v="0"/>
    <n v="0"/>
    <n v="0"/>
    <n v="0"/>
    <n v="0"/>
    <n v="706353.853"/>
    <n v="0"/>
    <n v="0"/>
    <n v="0"/>
    <n v="0"/>
    <n v="0"/>
    <n v="0"/>
    <n v="0"/>
    <n v="0"/>
    <n v="0"/>
    <n v="0"/>
    <n v="0"/>
    <n v="28500"/>
    <n v="28500"/>
    <n v="0"/>
    <x v="0"/>
    <x v="0"/>
    <n v="0"/>
    <m/>
    <n v="0"/>
    <m/>
    <m/>
    <m/>
    <m/>
    <m/>
    <m/>
    <m/>
    <m/>
    <m/>
    <m/>
    <m/>
    <m/>
    <n v="0"/>
    <x v="0"/>
    <x v="0"/>
    <x v="0"/>
    <x v="0"/>
    <n v="677853.853"/>
    <n v="-28500"/>
    <n v="-28500"/>
    <n v="-28500"/>
    <n v="-28500"/>
    <n v="0"/>
    <n v="28500"/>
    <n v="28500"/>
    <n v="28500"/>
    <n v="28500"/>
    <n v="1"/>
  </r>
  <r>
    <x v="3"/>
    <x v="23"/>
    <s v="SIN ASIGNAR"/>
    <s v="Costos Pendientes (SE Armazones: Subestación 66/23)"/>
    <s v="100/TT-156-02"/>
    <s v="(en blanco)"/>
    <s v="(en blanco)"/>
    <n v="0"/>
    <n v="0"/>
    <n v="0"/>
    <n v="0"/>
    <n v="0"/>
    <n v="0"/>
    <n v="0"/>
    <n v="0"/>
    <n v="0"/>
    <n v="0"/>
    <n v="0"/>
    <n v="0"/>
    <n v="0"/>
    <n v="0"/>
    <n v="0"/>
    <n v="0"/>
    <n v="0"/>
    <n v="0"/>
    <n v="0"/>
    <n v="0"/>
    <n v="-1660.5540000000001"/>
    <n v="0"/>
    <n v="2575.8090000000002"/>
    <n v="0"/>
    <n v="0"/>
    <n v="0"/>
    <n v="0"/>
    <n v="0"/>
    <n v="0"/>
    <n v="0"/>
    <n v="0"/>
    <n v="0"/>
    <n v="915.25500000000011"/>
    <n v="0"/>
    <n v="0"/>
    <n v="0"/>
    <n v="0"/>
    <n v="0"/>
    <n v="915.25500000000011"/>
    <n v="-1660.5540000000001"/>
    <n v="0"/>
    <n v="2575.8090000000002"/>
    <n v="0"/>
    <n v="0"/>
    <n v="0"/>
    <n v="0"/>
    <n v="0"/>
    <n v="0"/>
    <n v="0"/>
    <n v="0"/>
    <n v="0"/>
    <n v="915.25500000000011"/>
    <n v="0"/>
    <n v="0"/>
    <n v="0"/>
    <n v="0"/>
    <n v="0"/>
    <n v="915.25500000000011"/>
    <n v="-1660.5540000000001"/>
    <n v="0"/>
    <n v="2575.8090000000002"/>
    <n v="0"/>
    <n v="0"/>
    <n v="0"/>
    <n v="0"/>
    <n v="0"/>
    <n v="0"/>
    <n v="0"/>
    <n v="915.25500000000011"/>
    <n v="0"/>
    <n v="0"/>
    <n v="0"/>
    <x v="0"/>
    <x v="0"/>
    <n v="915.25500000000011"/>
    <m/>
    <n v="915.25500000000011"/>
    <m/>
    <m/>
    <m/>
    <m/>
    <m/>
    <m/>
    <m/>
    <m/>
    <m/>
    <m/>
    <m/>
    <m/>
    <n v="0"/>
    <x v="0"/>
    <x v="0"/>
    <x v="0"/>
    <x v="0"/>
    <n v="915.25500000000011"/>
    <n v="0"/>
    <n v="0"/>
    <n v="0"/>
    <n v="0"/>
    <n v="0"/>
    <n v="915.25500000000011"/>
    <n v="915.25500000000011"/>
    <n v="0"/>
    <n v="0"/>
    <e v="#DIV/0!"/>
  </r>
  <r>
    <x v="3"/>
    <x v="23"/>
    <s v="SIN ASIGNAR"/>
    <s v="SE Armazones: Subestación 66/23"/>
    <s v="100/TT-156-01"/>
    <d v="2017-06-01T00:00:00"/>
    <d v="2017-07-08T00:00:00"/>
    <n v="2310565.1979999999"/>
    <n v="0"/>
    <n v="0"/>
    <n v="0"/>
    <n v="0"/>
    <n v="0"/>
    <n v="0"/>
    <n v="0"/>
    <n v="0"/>
    <n v="0"/>
    <n v="0"/>
    <n v="0"/>
    <n v="0"/>
    <n v="0"/>
    <n v="0"/>
    <n v="0"/>
    <n v="0"/>
    <n v="0"/>
    <n v="0"/>
    <n v="2310565.1979999999"/>
    <n v="0"/>
    <n v="0"/>
    <n v="0"/>
    <n v="0"/>
    <n v="0"/>
    <n v="0"/>
    <n v="0"/>
    <n v="0"/>
    <n v="0"/>
    <n v="0"/>
    <n v="0"/>
    <n v="0"/>
    <n v="0"/>
    <n v="0"/>
    <n v="0"/>
    <n v="0"/>
    <n v="0"/>
    <n v="0"/>
    <n v="2310565.1979999999"/>
    <n v="0"/>
    <n v="0"/>
    <n v="0"/>
    <n v="0"/>
    <n v="0"/>
    <n v="0"/>
    <n v="0"/>
    <n v="0"/>
    <n v="0"/>
    <n v="0"/>
    <n v="0"/>
    <n v="0"/>
    <n v="0"/>
    <n v="0"/>
    <n v="0"/>
    <n v="0"/>
    <n v="0"/>
    <n v="0"/>
    <n v="2310565.1979999999"/>
    <n v="0"/>
    <n v="0"/>
    <n v="0"/>
    <n v="0"/>
    <n v="0"/>
    <n v="0"/>
    <n v="0"/>
    <n v="0"/>
    <n v="0"/>
    <n v="0"/>
    <n v="0"/>
    <n v="0"/>
    <n v="0"/>
    <n v="0"/>
    <x v="0"/>
    <x v="0"/>
    <n v="0"/>
    <m/>
    <n v="0"/>
    <m/>
    <m/>
    <m/>
    <m/>
    <m/>
    <m/>
    <m/>
    <m/>
    <m/>
    <m/>
    <m/>
    <m/>
    <n v="0"/>
    <x v="0"/>
    <x v="0"/>
    <x v="0"/>
    <x v="0"/>
    <n v="2310565.1979999999"/>
    <n v="0"/>
    <n v="0"/>
    <n v="0"/>
    <n v="0"/>
    <n v="0"/>
    <n v="0"/>
    <n v="0"/>
    <n v="0"/>
    <n v="0"/>
    <e v="#DIV/0!"/>
  </r>
  <r>
    <x v="3"/>
    <x v="7"/>
    <s v="SIN ASIGNAR"/>
    <s v="DEGAN"/>
    <s v="(en blanco)"/>
    <s v="(en blanco)"/>
    <s v="(en blanc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x v="0"/>
    <n v="0"/>
    <m/>
    <n v="0"/>
    <m/>
    <m/>
    <m/>
    <m/>
    <m/>
    <m/>
    <m/>
    <m/>
    <m/>
    <m/>
    <m/>
    <m/>
    <n v="0"/>
    <x v="0"/>
    <x v="0"/>
    <x v="0"/>
    <x v="0"/>
    <n v="0"/>
    <n v="0"/>
    <n v="0"/>
    <n v="0"/>
    <n v="0"/>
    <n v="0"/>
    <n v="0"/>
    <n v="0"/>
    <n v="0"/>
    <n v="0"/>
    <e v="#DIV/0!"/>
  </r>
  <r>
    <x v="3"/>
    <x v="7"/>
    <s v="SIN ASIGNAR"/>
    <s v="PINAR"/>
    <s v="(en blanco)"/>
    <s v="(en blanco)"/>
    <s v="(en blanc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x v="0"/>
    <n v="0"/>
    <m/>
    <n v="0"/>
    <m/>
    <m/>
    <m/>
    <m/>
    <m/>
    <m/>
    <m/>
    <m/>
    <m/>
    <m/>
    <m/>
    <m/>
    <n v="0"/>
    <x v="0"/>
    <x v="0"/>
    <x v="0"/>
    <x v="0"/>
    <n v="0"/>
    <n v="0"/>
    <n v="0"/>
    <n v="0"/>
    <n v="0"/>
    <n v="0"/>
    <n v="0"/>
    <n v="0"/>
    <n v="0"/>
    <n v="0"/>
    <e v="#DI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
  <r>
    <s v="100/TL-040-02"/>
    <x v="0"/>
    <x v="0"/>
    <x v="0"/>
    <x v="0"/>
    <x v="0"/>
    <n v="2430.3989999999999"/>
    <n v="0"/>
    <n v="4085.797"/>
    <n v="0"/>
    <n v="0"/>
    <n v="0"/>
    <n v="11788.601000000001"/>
    <n v="4145.3670000000002"/>
    <n v="0"/>
    <n v="0"/>
    <n v="4174.2340000000004"/>
    <n v="0"/>
    <n v="26624.397999999997"/>
    <n v="0"/>
    <n v="0"/>
    <n v="0"/>
    <n v="0"/>
    <n v="0"/>
    <n v="0"/>
    <n v="0.01"/>
    <n v="0"/>
    <n v="0"/>
    <n v="0"/>
    <n v="0"/>
    <n v="0"/>
    <n v="0.97"/>
    <n v="0.97"/>
    <n v="0.97"/>
    <n v="0.97"/>
    <n v="0.97"/>
    <n v="0.97"/>
    <n v="0.98"/>
    <n v="0.98"/>
    <n v="0.98"/>
    <n v="0.98"/>
    <n v="0.98"/>
    <n v="0.98"/>
    <n v="0.97097975051632845"/>
    <n v="0.97097975051632845"/>
    <n v="0.97195950103265705"/>
    <n v="0.97195950103265705"/>
    <n v="0.97195950103265705"/>
    <n v="0.97293925154898553"/>
    <n v="0.97293925154898553"/>
    <n v="0.97293925154898553"/>
    <n v="0.97391900206531401"/>
    <n v="0.97391900206531401"/>
    <n v="0.97391900206531401"/>
    <n v="0.9748987525816426"/>
    <n v="0.98"/>
    <n v="0.97"/>
    <n v="819532.25899999996"/>
    <n v="3202.7600046713155"/>
    <n v="12842.07171873936"/>
    <n v="16093.971434114517"/>
    <n v="0"/>
    <n v="0"/>
    <n v="0"/>
    <n v="0"/>
    <n v="0"/>
    <n v="0"/>
    <n v="0"/>
    <n v="0"/>
    <n v="34022.651320033416"/>
    <n v="66161.454477558611"/>
    <n v="9.7975051632852219E-4"/>
    <n v="0"/>
    <n v="9.7975051632852219E-4"/>
    <n v="0"/>
    <n v="0"/>
    <n v="9.7975051632852219E-4"/>
    <n v="0"/>
    <n v="0"/>
    <n v="9.7975051632852219E-4"/>
    <n v="0"/>
    <n v="0"/>
    <n v="9.7975051632852219E-4"/>
    <n v="0.9748987525816426"/>
    <n v="0"/>
    <n v="0"/>
    <n v="2800"/>
    <n v="0"/>
    <n v="0"/>
    <n v="2800"/>
    <n v="0"/>
    <n v="0"/>
    <n v="2800"/>
    <n v="0"/>
    <n v="2858.0360000000001"/>
    <n v="2800"/>
    <n v="14058.036"/>
    <n v="0"/>
    <n v="0"/>
    <n v="0"/>
    <n v="0"/>
    <n v="899751.74947755854"/>
    <n v="3202.7600046713155"/>
    <n v="12842.07171873936"/>
    <n v="16093.971434114517"/>
    <n v="0"/>
    <n v="0"/>
    <n v="0"/>
    <n v="0"/>
    <n v="0"/>
    <n v="0"/>
    <n v="0"/>
    <n v="0"/>
    <n v="34022.651320033416"/>
    <n v="66161.454477558611"/>
    <n v="0"/>
    <n v="0"/>
    <n v="2800"/>
    <n v="0"/>
    <n v="0"/>
    <n v="2800"/>
    <n v="0"/>
    <n v="0"/>
    <n v="2800"/>
    <n v="0"/>
    <n v="2858.0360000000001"/>
    <n v="2800"/>
    <n v="14058.036"/>
    <n v="0"/>
    <n v="0"/>
    <n v="0"/>
    <n v="0"/>
    <n v="899751.74947755854"/>
    <n v="2430.3989999999999"/>
    <n v="0"/>
    <n v="4085.797"/>
    <n v="0"/>
    <n v="0"/>
    <n v="0"/>
    <n v="9588"/>
    <n v="2198"/>
    <n v="4179"/>
    <n v="0"/>
    <n v="4222"/>
    <n v="853"/>
    <n v="27556.196"/>
    <n v="0"/>
    <n v="0"/>
    <n v="0"/>
    <n v="0"/>
    <n v="0"/>
    <n v="8.194521256998169E-3"/>
    <n v="1.8786391154202364E-3"/>
    <n v="3.5720126190759188E-3"/>
    <n v="0"/>
    <n v="0"/>
    <n v="3.6100127533214071E-3"/>
    <n v="7.2935642279761887E-4"/>
    <n v="1.7984542167613353E-2"/>
    <n v="0.97"/>
    <n v="0.97"/>
    <n v="0.97"/>
    <n v="0.97"/>
    <n v="0.97"/>
    <n v="0.97819452125699813"/>
    <n v="0.98007316037241843"/>
    <n v="0.98364517299149434"/>
    <n v="0.98364517299149434"/>
    <n v="0.98364517299149434"/>
    <n v="0.98725518574481574"/>
    <n v="0.98798454216761333"/>
    <n v="52661"/>
    <n v="0"/>
    <n v="0"/>
    <n v="0"/>
    <n v="0"/>
    <n v="0"/>
    <n v="0"/>
    <n v="0"/>
    <n v="0"/>
    <n v="0"/>
    <n v="0"/>
    <n v="0"/>
    <n v="52661"/>
    <n v="0"/>
    <n v="0"/>
    <n v="0"/>
    <n v="0"/>
    <n v="899749.45499999996"/>
    <n v="2430.3989999999999"/>
    <n v="0"/>
    <n v="4085.797"/>
    <n v="0"/>
    <n v="0"/>
    <n v="0"/>
    <n v="11788.601000000001"/>
    <n v="4145.3670000000002"/>
    <n v="0"/>
    <n v="0"/>
    <n v="0"/>
    <n v="853.34400000000005"/>
    <n v="23303.507999999998"/>
    <n v="0"/>
    <n v="0"/>
    <n v="0"/>
    <n v="0"/>
    <n v="0"/>
    <n v="0"/>
    <n v="0"/>
    <n v="0"/>
    <n v="0"/>
    <n v="0"/>
    <n v="0"/>
    <n v="0"/>
    <n v="0"/>
    <n v="0"/>
    <n v="0"/>
    <n v="0"/>
    <n v="0"/>
    <n v="842835.76699999999"/>
    <n v="2430.3989999999999"/>
    <n v="0"/>
    <n v="4085.797"/>
    <n v="0"/>
    <n v="0"/>
    <n v="0"/>
    <n v="11788.601000000001"/>
    <n v="4145.3670000000002"/>
    <n v="0"/>
    <n v="0"/>
    <n v="4174.2340000000004"/>
    <n v="0"/>
    <n v="26624.397999999997"/>
    <n v="0"/>
    <n v="0"/>
    <n v="0"/>
    <n v="0"/>
    <n v="0"/>
    <n v="0"/>
    <n v="0"/>
    <n v="0"/>
    <n v="0"/>
    <n v="0"/>
    <n v="0"/>
    <n v="0"/>
    <n v="0"/>
    <n v="0"/>
    <n v="0"/>
    <n v="0"/>
    <n v="0"/>
    <n v="846156.65700000001"/>
    <n v="32138.803157525195"/>
    <n v="26624.397999999997"/>
    <n v="846156.65700000001"/>
    <n v="851671.06215752522"/>
    <n v="-5514.4051575252088"/>
    <n v="53595.09247755853"/>
    <n v="26703.196"/>
    <n v="26624.397999999997"/>
    <n v="846156.65700000001"/>
    <n v="846235.45499999996"/>
    <n v="-78.797999999951571"/>
    <n v="53592.797999999952"/>
    <n v="22450.163999999997"/>
    <n v="26624.397999999997"/>
    <n v="846156.65700000001"/>
    <n v="841982.42299999995"/>
    <n v="4174.2340000000549"/>
    <n v="-3320.890000000014"/>
  </r>
  <r>
    <s v="100/TT-015-01"/>
    <x v="1"/>
    <x v="1"/>
    <x v="0"/>
    <x v="1"/>
    <x v="1"/>
    <n v="4900.6869999999999"/>
    <n v="6042.05"/>
    <n v="-672.07"/>
    <n v="5027.357"/>
    <n v="236.97499999999999"/>
    <n v="0"/>
    <n v="0"/>
    <n v="0"/>
    <n v="0"/>
    <n v="0"/>
    <n v="0"/>
    <n v="0"/>
    <n v="15534.999000000002"/>
    <n v="0"/>
    <n v="0"/>
    <n v="0"/>
    <n v="0"/>
    <n v="0"/>
    <n v="0.01"/>
    <n v="0"/>
    <n v="0"/>
    <n v="0"/>
    <n v="0"/>
    <n v="0"/>
    <n v="0"/>
    <n v="0.99"/>
    <n v="0.99"/>
    <n v="0.99"/>
    <n v="0.99"/>
    <n v="0.99"/>
    <n v="1"/>
    <n v="1"/>
    <n v="1"/>
    <n v="1"/>
    <n v="1"/>
    <n v="1"/>
    <n v="1"/>
    <n v="0.99"/>
    <n v="0.99"/>
    <n v="1"/>
    <n v="1"/>
    <n v="1"/>
    <n v="1"/>
    <n v="1"/>
    <n v="1"/>
    <n v="1"/>
    <n v="1"/>
    <n v="1"/>
    <n v="1"/>
    <n v="1"/>
    <n v="0.99"/>
    <n v="3196414.6970000002"/>
    <n v="14452.532298232687"/>
    <n v="0"/>
    <n v="0"/>
    <n v="0"/>
    <n v="0"/>
    <n v="0"/>
    <n v="0"/>
    <n v="0"/>
    <n v="0"/>
    <n v="303.86363913258884"/>
    <n v="0"/>
    <n v="243.81528137948476"/>
    <n v="15000.21121874476"/>
    <n v="0"/>
    <n v="0"/>
    <n v="0.01"/>
    <n v="0"/>
    <n v="0"/>
    <n v="0"/>
    <n v="0"/>
    <n v="0"/>
    <n v="0"/>
    <n v="0"/>
    <n v="0"/>
    <n v="0"/>
    <n v="1"/>
    <n v="0"/>
    <n v="0"/>
    <n v="0"/>
    <n v="0"/>
    <n v="0"/>
    <n v="0"/>
    <n v="0"/>
    <n v="0"/>
    <n v="0"/>
    <n v="0"/>
    <n v="0"/>
    <n v="0"/>
    <n v="0"/>
    <n v="0"/>
    <n v="0"/>
    <n v="0"/>
    <n v="0"/>
    <n v="3211414.9082187451"/>
    <n v="14452.532298232687"/>
    <n v="0"/>
    <n v="0"/>
    <n v="0"/>
    <n v="0"/>
    <n v="0"/>
    <n v="0"/>
    <n v="0"/>
    <n v="0"/>
    <n v="303.86363913258884"/>
    <n v="0"/>
    <n v="243.81528137948476"/>
    <n v="15000.21121874476"/>
    <n v="0"/>
    <n v="0"/>
    <n v="0"/>
    <n v="0"/>
    <n v="0"/>
    <n v="0"/>
    <n v="0"/>
    <n v="0"/>
    <n v="0"/>
    <n v="0"/>
    <n v="0"/>
    <n v="0"/>
    <n v="0"/>
    <n v="0"/>
    <n v="0"/>
    <n v="0"/>
    <n v="0"/>
    <n v="3211414.9082187451"/>
    <n v="4900.6869999999999"/>
    <n v="6042.05"/>
    <n v="-672.07"/>
    <n v="5027.357"/>
    <n v="236.97499999999999"/>
    <n v="0"/>
    <n v="10500"/>
    <n v="0"/>
    <n v="820"/>
    <n v="3000"/>
    <n v="0"/>
    <n v="3240"/>
    <n v="33094.999000000003"/>
    <n v="0"/>
    <n v="0"/>
    <n v="0"/>
    <n v="0"/>
    <n v="0"/>
    <n v="0.01"/>
    <n v="0"/>
    <n v="0"/>
    <n v="0"/>
    <n v="0"/>
    <n v="0"/>
    <n v="0"/>
    <n v="0.01"/>
    <n v="0.99"/>
    <n v="0.99"/>
    <n v="0.99"/>
    <n v="0.99"/>
    <n v="0.99"/>
    <n v="1"/>
    <n v="1"/>
    <n v="1"/>
    <n v="1"/>
    <n v="1"/>
    <n v="1"/>
    <n v="1"/>
    <n v="0"/>
    <n v="0"/>
    <n v="820"/>
    <n v="0"/>
    <n v="0"/>
    <n v="0"/>
    <n v="0"/>
    <n v="0"/>
    <n v="820"/>
    <n v="0"/>
    <n v="0"/>
    <n v="0"/>
    <n v="1640"/>
    <n v="820"/>
    <n v="0"/>
    <n v="0"/>
    <n v="0"/>
    <n v="3231969.696"/>
    <n v="4900.6869999999999"/>
    <n v="6042.05"/>
    <n v="-672.07"/>
    <n v="5027.357"/>
    <n v="236.97499999999999"/>
    <n v="0"/>
    <n v="0"/>
    <n v="0"/>
    <n v="0"/>
    <n v="19983"/>
    <n v="0"/>
    <n v="4965"/>
    <n v="40482.999000000003"/>
    <n v="0"/>
    <n v="0"/>
    <n v="820"/>
    <n v="0"/>
    <n v="0"/>
    <n v="0"/>
    <n v="0"/>
    <n v="0"/>
    <n v="820"/>
    <n v="0"/>
    <n v="0"/>
    <n v="0"/>
    <n v="1640"/>
    <n v="820"/>
    <n v="0"/>
    <n v="0"/>
    <n v="0"/>
    <n v="3239357.696"/>
    <n v="4900.6869999999999"/>
    <n v="6042.05"/>
    <n v="-672.07"/>
    <n v="5027.357"/>
    <n v="236.97499999999999"/>
    <n v="0"/>
    <n v="0"/>
    <n v="0"/>
    <n v="0"/>
    <n v="0"/>
    <n v="0"/>
    <n v="4964.7489999999998"/>
    <n v="20499.748"/>
    <n v="0"/>
    <n v="0"/>
    <n v="0"/>
    <n v="0"/>
    <n v="0"/>
    <n v="0"/>
    <n v="0"/>
    <n v="0"/>
    <n v="0"/>
    <n v="0"/>
    <n v="0"/>
    <n v="0"/>
    <n v="1640"/>
    <n v="820"/>
    <n v="0"/>
    <n v="0"/>
    <n v="0"/>
    <n v="3219374.4450000003"/>
    <n v="14756.395937365276"/>
    <n v="15534.999000000002"/>
    <n v="3211949.696"/>
    <n v="3211171.0929373656"/>
    <n v="778.60306263435632"/>
    <n v="-534.78778125485405"/>
    <n v="29854.999000000003"/>
    <n v="15534.999000000002"/>
    <n v="3211949.696"/>
    <n v="3226269.696"/>
    <n v="-14320"/>
    <n v="20020"/>
    <n v="35517.999000000003"/>
    <n v="15534.999000000002"/>
    <n v="3211949.696"/>
    <n v="3231932.696"/>
    <n v="-19983"/>
    <n v="27408"/>
  </r>
  <r>
    <s v="100/TT-014-03"/>
    <x v="1"/>
    <x v="2"/>
    <x v="0"/>
    <x v="2"/>
    <x v="1"/>
    <n v="8075.5649999999996"/>
    <n v="805.19600000000003"/>
    <n v="1508.6130000000001"/>
    <n v="2593.2550000000001"/>
    <n v="-37307.752"/>
    <n v="237658.07399999999"/>
    <n v="0"/>
    <n v="0"/>
    <n v="0"/>
    <n v="0"/>
    <n v="0"/>
    <n v="0"/>
    <n v="213332.951"/>
    <n v="0"/>
    <n v="0.01"/>
    <n v="0"/>
    <n v="0"/>
    <n v="0"/>
    <n v="0.02"/>
    <n v="0"/>
    <n v="0"/>
    <n v="0"/>
    <n v="0"/>
    <n v="0"/>
    <n v="0"/>
    <n v="0.97"/>
    <n v="0.98"/>
    <n v="0.98"/>
    <n v="0.98"/>
    <n v="0.98"/>
    <n v="1"/>
    <n v="1"/>
    <n v="1"/>
    <n v="1"/>
    <n v="1"/>
    <n v="1"/>
    <n v="1"/>
    <n v="0.97"/>
    <n v="0.97"/>
    <n v="0.98"/>
    <n v="1"/>
    <n v="1"/>
    <n v="1"/>
    <n v="1"/>
    <n v="1"/>
    <n v="1"/>
    <n v="1"/>
    <n v="1"/>
    <n v="1"/>
    <n v="1"/>
    <n v="0.97"/>
    <n v="2253023.8719999995"/>
    <n v="33999.667000000001"/>
    <n v="0"/>
    <n v="499.99999999941781"/>
    <n v="0"/>
    <n v="153663.45250000097"/>
    <n v="0"/>
    <n v="0"/>
    <n v="0"/>
    <n v="0"/>
    <n v="0"/>
    <n v="0"/>
    <n v="0"/>
    <n v="188163.11950000038"/>
    <n v="0"/>
    <n v="0"/>
    <n v="0.01"/>
    <n v="0.02"/>
    <n v="0"/>
    <n v="0"/>
    <n v="0"/>
    <n v="0"/>
    <n v="0"/>
    <n v="0"/>
    <n v="0"/>
    <n v="0"/>
    <n v="1"/>
    <n v="0"/>
    <n v="0"/>
    <n v="0"/>
    <n v="0"/>
    <n v="0"/>
    <n v="0"/>
    <n v="0"/>
    <n v="0"/>
    <n v="0"/>
    <n v="0"/>
    <n v="0"/>
    <n v="0"/>
    <n v="0"/>
    <n v="0"/>
    <n v="0"/>
    <n v="0"/>
    <n v="0"/>
    <n v="2441186.9915"/>
    <n v="33999.667000000001"/>
    <n v="0"/>
    <n v="499.99999999941781"/>
    <n v="0"/>
    <n v="153663.45250000097"/>
    <n v="0"/>
    <n v="0"/>
    <n v="0"/>
    <n v="0"/>
    <n v="0"/>
    <n v="0"/>
    <n v="0"/>
    <n v="188163.11950000038"/>
    <n v="0"/>
    <n v="0"/>
    <n v="0"/>
    <n v="0"/>
    <n v="0"/>
    <n v="0"/>
    <n v="0"/>
    <n v="0"/>
    <n v="0"/>
    <n v="0"/>
    <n v="0"/>
    <n v="0"/>
    <n v="0"/>
    <n v="0"/>
    <n v="0"/>
    <n v="0"/>
    <n v="0"/>
    <n v="2441186.9915"/>
    <n v="8075.5649999999996"/>
    <n v="805.19600000000003"/>
    <n v="1508.6130000000001"/>
    <n v="2593.2550000000001"/>
    <n v="-37307.752"/>
    <n v="237658.07399999999"/>
    <n v="35598.65928285406"/>
    <n v="0"/>
    <n v="0"/>
    <n v="1666.0000000003799"/>
    <n v="0"/>
    <n v="175019.1925"/>
    <n v="425616.80278285441"/>
    <n v="0"/>
    <n v="0.01"/>
    <n v="0"/>
    <n v="0"/>
    <n v="0"/>
    <n v="0.01"/>
    <n v="0"/>
    <n v="0"/>
    <n v="0"/>
    <n v="0"/>
    <n v="0"/>
    <n v="0"/>
    <n v="0.02"/>
    <n v="0.97"/>
    <n v="0.98"/>
    <n v="0.98"/>
    <n v="0.98"/>
    <n v="0.98"/>
    <n v="0.99"/>
    <n v="0.99"/>
    <n v="0.99"/>
    <n v="0.99"/>
    <n v="0.99"/>
    <n v="0.99"/>
    <n v="0.99"/>
    <n v="0"/>
    <n v="0"/>
    <n v="0"/>
    <n v="0"/>
    <n v="0"/>
    <n v="0"/>
    <n v="0"/>
    <n v="0"/>
    <n v="0"/>
    <n v="0"/>
    <n v="0"/>
    <n v="0"/>
    <n v="0"/>
    <n v="0"/>
    <n v="0"/>
    <n v="0"/>
    <n v="0"/>
    <n v="2678640.674782854"/>
    <n v="8075.5649999999996"/>
    <n v="805.19600000000003"/>
    <n v="1508.6130000000001"/>
    <n v="2593.2550000000001"/>
    <n v="-37307.752"/>
    <n v="237658.07399999999"/>
    <n v="0"/>
    <n v="0"/>
    <n v="0"/>
    <n v="900"/>
    <n v="0"/>
    <n v="5500"/>
    <n v="219732.951"/>
    <n v="0"/>
    <n v="0"/>
    <n v="0"/>
    <n v="0"/>
    <n v="0"/>
    <n v="0"/>
    <n v="0"/>
    <n v="0"/>
    <n v="0"/>
    <n v="0"/>
    <n v="0"/>
    <n v="0"/>
    <n v="0"/>
    <n v="0"/>
    <n v="0"/>
    <n v="0"/>
    <n v="0"/>
    <n v="2472756.8229999994"/>
    <n v="8075.5649999999996"/>
    <n v="805.19600000000003"/>
    <n v="1508.6130000000001"/>
    <n v="2593.2550000000001"/>
    <n v="-37307.752"/>
    <n v="237658.07399999999"/>
    <n v="0"/>
    <n v="0"/>
    <n v="0"/>
    <n v="0"/>
    <n v="0"/>
    <n v="6400"/>
    <n v="219732.951"/>
    <n v="0"/>
    <n v="0"/>
    <n v="0"/>
    <n v="0"/>
    <n v="0"/>
    <n v="0"/>
    <n v="0"/>
    <n v="0"/>
    <n v="0"/>
    <n v="0"/>
    <n v="0"/>
    <n v="0"/>
    <n v="0"/>
    <n v="0"/>
    <n v="0"/>
    <n v="0"/>
    <n v="0"/>
    <n v="2472756.8229999994"/>
    <n v="188163.11950000038"/>
    <n v="213332.951"/>
    <n v="2466356.8229999994"/>
    <n v="2441186.9915"/>
    <n v="25169.831499999389"/>
    <n v="-25169.831499999389"/>
    <n v="250597.61028285444"/>
    <n v="213332.951"/>
    <n v="2466356.8229999994"/>
    <n v="2503621.4822828542"/>
    <n v="-37264.659282854758"/>
    <n v="212283.85178285465"/>
    <n v="214232.951"/>
    <n v="213332.951"/>
    <n v="2466356.8229999994"/>
    <n v="2467256.8229999994"/>
    <n v="-900"/>
    <n v="6400"/>
  </r>
  <r>
    <s v="100/TT-005-03"/>
    <x v="0"/>
    <x v="3"/>
    <x v="0"/>
    <x v="3"/>
    <x v="1"/>
    <n v="1627.087"/>
    <n v="664.55700000000002"/>
    <n v="0"/>
    <n v="0"/>
    <n v="4627.8249999999998"/>
    <n v="0"/>
    <n v="0"/>
    <n v="0"/>
    <n v="0"/>
    <n v="0"/>
    <n v="0"/>
    <n v="0"/>
    <n v="6919.4690000000001"/>
    <n v="0.11"/>
    <n v="0"/>
    <n v="0"/>
    <n v="0"/>
    <n v="0"/>
    <n v="0"/>
    <n v="0"/>
    <n v="0.05"/>
    <n v="0"/>
    <n v="0"/>
    <n v="0"/>
    <n v="0"/>
    <n v="0.95000000000000007"/>
    <n v="0.95000000000000007"/>
    <n v="0.95000000000000007"/>
    <n v="0.95000000000000007"/>
    <n v="0.95000000000000007"/>
    <n v="0.95000000000000007"/>
    <n v="0.95000000000000007"/>
    <n v="1"/>
    <n v="1"/>
    <n v="1"/>
    <n v="1"/>
    <n v="1"/>
    <n v="0.98000000000000009"/>
    <n v="0.98000000000000009"/>
    <n v="0.98000000000000009"/>
    <n v="0.98000000000000009"/>
    <n v="0.98000000000000009"/>
    <n v="0.98000000000000009"/>
    <n v="0.9900000000000001"/>
    <n v="1"/>
    <n v="1"/>
    <n v="1"/>
    <n v="1"/>
    <n v="1"/>
    <n v="1"/>
    <n v="0.84000000000000008"/>
    <n v="91762.531000000003"/>
    <n v="7420.0103831960987"/>
    <n v="0"/>
    <n v="0"/>
    <n v="0"/>
    <n v="0"/>
    <n v="0"/>
    <n v="0"/>
    <n v="0"/>
    <n v="0"/>
    <n v="0"/>
    <n v="0"/>
    <n v="0"/>
    <n v="7420.0103831960987"/>
    <n v="0.14000000000000001"/>
    <n v="0"/>
    <n v="0"/>
    <n v="0"/>
    <n v="0"/>
    <n v="0"/>
    <n v="0.01"/>
    <n v="0.01"/>
    <n v="0"/>
    <n v="0"/>
    <n v="0"/>
    <n v="0"/>
    <n v="1"/>
    <n v="0"/>
    <n v="0"/>
    <n v="0"/>
    <n v="0"/>
    <n v="0"/>
    <n v="0"/>
    <n v="0"/>
    <n v="0"/>
    <n v="0"/>
    <n v="0"/>
    <n v="0"/>
    <n v="0"/>
    <n v="0"/>
    <n v="0"/>
    <n v="0"/>
    <n v="0"/>
    <n v="0"/>
    <n v="99182.541383196105"/>
    <n v="7420.0103831960987"/>
    <n v="0"/>
    <n v="0"/>
    <n v="0"/>
    <n v="0"/>
    <n v="0"/>
    <n v="0"/>
    <n v="0"/>
    <n v="0"/>
    <n v="0"/>
    <n v="0"/>
    <n v="0"/>
    <n v="7420.0103831960987"/>
    <n v="0"/>
    <n v="0"/>
    <n v="0"/>
    <n v="0"/>
    <n v="0"/>
    <n v="0"/>
    <n v="0"/>
    <n v="0"/>
    <n v="0"/>
    <n v="0"/>
    <n v="0"/>
    <n v="0"/>
    <n v="0"/>
    <n v="0"/>
    <n v="0"/>
    <n v="0"/>
    <n v="0"/>
    <n v="99182.541383196105"/>
    <n v="1627.087"/>
    <n v="664.55700000000002"/>
    <n v="0"/>
    <n v="0"/>
    <n v="4627.8249999999998"/>
    <n v="0"/>
    <n v="0"/>
    <n v="0"/>
    <n v="0"/>
    <n v="0"/>
    <n v="0"/>
    <n v="0"/>
    <n v="6919.4690000000001"/>
    <n v="0.11"/>
    <n v="0"/>
    <n v="0"/>
    <n v="0"/>
    <n v="0"/>
    <n v="2.220348510399206E-3"/>
    <n v="0"/>
    <n v="0"/>
    <n v="2.5295109612141653E-2"/>
    <n v="0"/>
    <n v="1.0955593029792017E-2"/>
    <n v="1.152894884766723E-2"/>
    <n v="0.16000000000000009"/>
    <n v="0.95000000000000007"/>
    <n v="0.95000000000000007"/>
    <n v="0.95000000000000007"/>
    <n v="0.95000000000000007"/>
    <n v="0.95000000000000007"/>
    <n v="0.95222034851039927"/>
    <n v="0.95222034851039927"/>
    <n v="0.95222034851039927"/>
    <n v="0.97751545812254093"/>
    <n v="0.97751545812254093"/>
    <n v="0.98847105115233291"/>
    <n v="1.0000000000000002"/>
    <n v="0"/>
    <n v="0"/>
    <n v="0"/>
    <n v="0"/>
    <n v="0"/>
    <n v="0"/>
    <n v="0"/>
    <n v="0"/>
    <n v="0"/>
    <n v="0"/>
    <n v="0"/>
    <n v="0"/>
    <n v="0"/>
    <n v="0"/>
    <n v="0"/>
    <n v="0"/>
    <n v="0"/>
    <n v="98682"/>
    <n v="1627.087"/>
    <n v="664.55700000000002"/>
    <n v="0"/>
    <n v="0"/>
    <n v="4627.8249999999998"/>
    <n v="0"/>
    <n v="0"/>
    <n v="0"/>
    <n v="0"/>
    <n v="0"/>
    <n v="0"/>
    <n v="0"/>
    <n v="6919.4690000000001"/>
    <n v="0"/>
    <n v="0"/>
    <n v="0"/>
    <n v="0"/>
    <n v="0"/>
    <n v="0"/>
    <n v="0"/>
    <n v="0"/>
    <n v="0"/>
    <n v="0"/>
    <n v="0"/>
    <n v="0"/>
    <n v="0"/>
    <n v="0"/>
    <n v="0"/>
    <n v="0"/>
    <n v="0"/>
    <n v="98682"/>
    <n v="1627.087"/>
    <n v="664.55700000000002"/>
    <n v="0"/>
    <n v="0"/>
    <n v="4627.8249999999998"/>
    <n v="0"/>
    <n v="0"/>
    <n v="0"/>
    <n v="0"/>
    <n v="0"/>
    <n v="0"/>
    <n v="0"/>
    <n v="6919.4690000000001"/>
    <n v="0"/>
    <n v="0"/>
    <n v="0"/>
    <n v="0"/>
    <n v="0"/>
    <n v="0"/>
    <n v="0"/>
    <n v="0"/>
    <n v="0"/>
    <n v="0"/>
    <n v="0"/>
    <n v="0"/>
    <n v="0"/>
    <n v="0"/>
    <n v="0"/>
    <n v="0"/>
    <n v="0"/>
    <n v="98682"/>
    <n v="7420.0103831960987"/>
    <n v="6919.4690000000001"/>
    <n v="98682"/>
    <n v="99182.541383196105"/>
    <n v="-500.54138319610502"/>
    <n v="500.54138319610502"/>
    <n v="6919.4690000000001"/>
    <n v="6919.4690000000001"/>
    <n v="98682"/>
    <n v="98682"/>
    <n v="0"/>
    <n v="0"/>
    <n v="6919.4690000000001"/>
    <n v="6919.4690000000001"/>
    <n v="98682"/>
    <n v="98682"/>
    <n v="0"/>
    <n v="0"/>
  </r>
  <r>
    <s v="100/TT-185-01"/>
    <x v="1"/>
    <x v="4"/>
    <x v="0"/>
    <x v="4"/>
    <x v="1"/>
    <n v="31213.866999999998"/>
    <n v="219629.41500000001"/>
    <n v="38958.624000000003"/>
    <n v="347555.08799999999"/>
    <n v="210601.74600000001"/>
    <n v="23715.672999999999"/>
    <n v="83806.786999999997"/>
    <n v="16101.983"/>
    <n v="210399.47500000001"/>
    <n v="5534.5690000000004"/>
    <n v="9872.74"/>
    <n v="658.54200000000003"/>
    <n v="1198048.5089999998"/>
    <n v="0.04"/>
    <n v="0.17"/>
    <n v="0.02"/>
    <n v="0.03"/>
    <n v="0"/>
    <n v="0.01"/>
    <n v="0"/>
    <n v="0.02"/>
    <n v="0.01"/>
    <n v="0"/>
    <n v="0"/>
    <n v="0"/>
    <n v="0.72004000000000012"/>
    <n v="0.89004000000000016"/>
    <n v="0.91004000000000007"/>
    <n v="0.9400400000000001"/>
    <n v="0.9400400000000001"/>
    <n v="0.95004000000000011"/>
    <n v="0.95004000000000011"/>
    <n v="0.97004000000000012"/>
    <n v="0.98004000000000013"/>
    <n v="0.98004000000000013"/>
    <n v="0.98004000000000013"/>
    <n v="0.98004000000000013"/>
    <n v="0.78310824381710908"/>
    <n v="0.81548594997440793"/>
    <n v="0.82556306385659406"/>
    <n v="0.82776567481677721"/>
    <n v="0.83984741215710768"/>
    <n v="0.85473359746666"/>
    <n v="0.86789526663629357"/>
    <n v="0.86843298269296754"/>
    <n v="0.87848647306638772"/>
    <n v="0.8894961530803368"/>
    <n v="0.89039384641344521"/>
    <n v="0.89039384641344521"/>
    <n v="0.98004000000000013"/>
    <n v="0.68004000000000009"/>
    <n v="1693905.3080000002"/>
    <n v="38617.215359116693"/>
    <n v="123302.50202765968"/>
    <n v="172120.02245545379"/>
    <n v="211119.5889670575"/>
    <n v="187216.66418899689"/>
    <n v="110682.83397477321"/>
    <n v="203861.48020169945"/>
    <n v="141395.80658485452"/>
    <n v="3030.2996171788436"/>
    <n v="506.32479011485964"/>
    <n v="837.72816489884758"/>
    <n v="14868.981838997352"/>
    <n v="1207559.4481708016"/>
    <n v="0.10306824381710902"/>
    <n v="3.2377706157298812E-2"/>
    <n v="1.0077113882186184E-2"/>
    <n v="2.2026109601831377E-3"/>
    <n v="1.2081737340330389E-2"/>
    <n v="1.4886185309552331E-2"/>
    <n v="1.3161669169633664E-2"/>
    <n v="5.3771605667392232E-4"/>
    <n v="1.0053490373420175E-2"/>
    <n v="1.1009680013949117E-2"/>
    <n v="8.976933331083473E-4"/>
    <n v="0"/>
    <n v="0.89039384641344521"/>
    <n v="0"/>
    <n v="0"/>
    <n v="0"/>
    <n v="0"/>
    <n v="0"/>
    <n v="0"/>
    <n v="0"/>
    <n v="0"/>
    <n v="0"/>
    <n v="0"/>
    <n v="0"/>
    <n v="0"/>
    <n v="0"/>
    <n v="0"/>
    <n v="0"/>
    <n v="0"/>
    <n v="0"/>
    <n v="2901464.7561708018"/>
    <n v="38617.215359116693"/>
    <n v="123302.50202765968"/>
    <n v="172120.02245545379"/>
    <n v="211119.5889670575"/>
    <n v="187216.66418899689"/>
    <n v="110682.83397477321"/>
    <n v="203861.48020169945"/>
    <n v="141395.80658485452"/>
    <n v="3030.2996171788436"/>
    <n v="506.32479011485964"/>
    <n v="837.72816489884758"/>
    <n v="14868.981838997352"/>
    <n v="1207559.4481708016"/>
    <n v="0"/>
    <n v="0"/>
    <n v="0"/>
    <n v="0"/>
    <n v="0"/>
    <n v="0"/>
    <n v="0"/>
    <n v="0"/>
    <n v="0"/>
    <n v="0"/>
    <n v="0"/>
    <n v="0"/>
    <n v="0"/>
    <n v="0"/>
    <n v="0"/>
    <n v="0"/>
    <n v="0"/>
    <n v="2901464.7561708018"/>
    <n v="31213.866999999998"/>
    <n v="219629.41500000001"/>
    <n v="38958.624000000003"/>
    <n v="347555.08799999999"/>
    <n v="210601.74600000001"/>
    <n v="23715.672999999999"/>
    <n v="144072.32699999999"/>
    <n v="109500"/>
    <n v="160172"/>
    <n v="3400"/>
    <n v="900"/>
    <n v="8071.101999999999"/>
    <n v="1297789.8419999999"/>
    <n v="0.04"/>
    <n v="0.17"/>
    <n v="0.02"/>
    <n v="0.03"/>
    <n v="0"/>
    <n v="7.6886012858626797E-3"/>
    <n v="2.5522701699655159E-2"/>
    <n v="4.4371478013932649E-3"/>
    <n v="3.2675611501542198E-3"/>
    <n v="1.154E-2"/>
    <n v="7.5044684353820449E-3"/>
    <n v="0"/>
    <n v="0.31996048037244734"/>
    <n v="0.72004000000000012"/>
    <n v="0.89004000000000016"/>
    <n v="0.91004000000000007"/>
    <n v="0.9400400000000001"/>
    <n v="0.9400400000000001"/>
    <n v="0.94772860128586278"/>
    <n v="0.97325130298551787"/>
    <n v="0.97768845078691125"/>
    <n v="0.98095601193706539"/>
    <n v="0.99249601193706538"/>
    <n v="1.0000004803724474"/>
    <n v="1.0000004803724474"/>
    <n v="0"/>
    <n v="0"/>
    <n v="0"/>
    <n v="0"/>
    <n v="0"/>
    <n v="0"/>
    <n v="0"/>
    <n v="0"/>
    <n v="0"/>
    <n v="0"/>
    <n v="0"/>
    <n v="0"/>
    <n v="0"/>
    <n v="0"/>
    <n v="0"/>
    <n v="0"/>
    <n v="0"/>
    <n v="2991695.1500000004"/>
    <n v="31213.866999999998"/>
    <n v="219629.41500000001"/>
    <n v="38958.624000000003"/>
    <n v="347555.08799999999"/>
    <n v="210601.74600000001"/>
    <n v="23715.672999999999"/>
    <n v="83806.786999999997"/>
    <n v="16101.983"/>
    <n v="210399.47500000001"/>
    <n v="42229.524999999994"/>
    <n v="45216"/>
    <n v="28361.658999999985"/>
    <n v="1297789.8419999999"/>
    <n v="0"/>
    <n v="0"/>
    <n v="0"/>
    <n v="0"/>
    <n v="0"/>
    <n v="0"/>
    <n v="0"/>
    <n v="0"/>
    <n v="0"/>
    <n v="0"/>
    <n v="0"/>
    <n v="0"/>
    <n v="0"/>
    <n v="0"/>
    <n v="0"/>
    <n v="0"/>
    <n v="0"/>
    <n v="2991695.1500000004"/>
    <n v="31213.866999999998"/>
    <n v="219629.41500000001"/>
    <n v="38958.624000000003"/>
    <n v="347555.08799999999"/>
    <n v="210601.74600000001"/>
    <n v="23715.672999999999"/>
    <n v="83806.786999999997"/>
    <n v="16101.983"/>
    <n v="210399.47500000001"/>
    <n v="5534.5690000000004"/>
    <n v="9872.74"/>
    <n v="100399.875"/>
    <n v="1297789.8419999999"/>
    <n v="0"/>
    <n v="0"/>
    <n v="0"/>
    <n v="0"/>
    <n v="0"/>
    <n v="0"/>
    <n v="0"/>
    <n v="0"/>
    <n v="0"/>
    <n v="0"/>
    <n v="0"/>
    <n v="0"/>
    <n v="0"/>
    <n v="0"/>
    <n v="0"/>
    <n v="0"/>
    <n v="0"/>
    <n v="2991695.1500000004"/>
    <n v="1192690.4663318042"/>
    <n v="1197389.9669999999"/>
    <n v="2891295.2750000004"/>
    <n v="2886595.7743318044"/>
    <n v="4699.5006681960076"/>
    <n v="10169.481170801446"/>
    <n v="1289718.74"/>
    <n v="1197389.9669999999"/>
    <n v="2891295.2750000004"/>
    <n v="2983624.0480000004"/>
    <n v="-92328.773000000045"/>
    <n v="100399.875"/>
    <n v="1269428.183"/>
    <n v="1197389.9669999999"/>
    <n v="2891295.2750000004"/>
    <n v="2963333.4910000004"/>
    <n v="-72038.216000000015"/>
    <n v="100399.875"/>
  </r>
  <r>
    <s v="100/TT-025-01"/>
    <x v="1"/>
    <x v="5"/>
    <x v="0"/>
    <x v="5"/>
    <x v="1"/>
    <n v="-2346.4160000000002"/>
    <n v="1791.0070000000001"/>
    <n v="315.84699999999998"/>
    <n v="17063.671999999999"/>
    <n v="185525.63"/>
    <n v="58412.728999999999"/>
    <n v="7193.4210000000003"/>
    <n v="6804.4229999999998"/>
    <n v="-20550.733"/>
    <n v="222414.163"/>
    <n v="1556.107"/>
    <n v="544.09799999999996"/>
    <n v="478723.94799999997"/>
    <n v="0"/>
    <n v="0"/>
    <n v="0"/>
    <n v="0.01"/>
    <n v="0.01"/>
    <n v="0"/>
    <n v="0.01"/>
    <n v="0"/>
    <n v="0.01"/>
    <n v="1.0000000000000009E-2"/>
    <n v="0.01"/>
    <n v="0"/>
    <n v="0.29002"/>
    <n v="0.29002"/>
    <n v="0.29002"/>
    <n v="0.30002000000000001"/>
    <n v="0.31002000000000002"/>
    <n v="0.31002000000000002"/>
    <n v="0.32001999999999997"/>
    <n v="0.32001999999999997"/>
    <n v="0.33001999999999998"/>
    <n v="0.34001999999999999"/>
    <n v="0.35002"/>
    <n v="0.35002"/>
    <n v="0.29340940350901279"/>
    <n v="0.29642737649931589"/>
    <n v="0.30688555732911726"/>
    <n v="0.31748373531413265"/>
    <n v="0.32884688376106025"/>
    <n v="0.34643115482833975"/>
    <n v="0.34859157073432739"/>
    <n v="0.34871364525554582"/>
    <n v="0.34966158284694859"/>
    <n v="0.38266671224063409"/>
    <n v="0.41677497644998918"/>
    <n v="0.46007095343028398"/>
    <n v="0.35002"/>
    <n v="0.29002"/>
    <n v="119618.662"/>
    <n v="6031.7472177962773"/>
    <n v="5383.762705095759"/>
    <n v="18704.445157819555"/>
    <n v="19001.757806267564"/>
    <n v="20424.722066553368"/>
    <n v="31685.142868618888"/>
    <n v="3902.6854292516873"/>
    <n v="221.07295234275946"/>
    <n v="1720.9338019150241"/>
    <n v="60070.428430684951"/>
    <n v="62231.858650743619"/>
    <n v="79194.610968831519"/>
    <n v="308573.16805592098"/>
    <n v="3.389403509012782E-3"/>
    <n v="3.017972990303082E-3"/>
    <n v="1.0458180829801371E-2"/>
    <n v="1.0598177985015399E-2"/>
    <n v="1.1363148446927599E-2"/>
    <n v="1.7584271067279507E-2"/>
    <n v="2.1604159059876514E-3"/>
    <n v="1.2207452121843491E-4"/>
    <n v="9.4793759140274507E-4"/>
    <n v="3.3005129393685495E-2"/>
    <n v="3.4108264209355109E-2"/>
    <n v="4.3295976980294804E-2"/>
    <n v="0.46007095343028398"/>
    <n v="36220.801111872097"/>
    <n v="37924.801111872097"/>
    <n v="195120.8011118721"/>
    <n v="27878.801111872097"/>
    <n v="138678.76394701211"/>
    <n v="77500.801111872104"/>
    <n v="70460.801111872104"/>
    <n v="111360.8011118721"/>
    <n v="71056.801111872104"/>
    <n v="132678.8011118721"/>
    <n v="30224.801111872097"/>
    <n v="14322.801111872097"/>
    <n v="943429.57617760496"/>
    <n v="0"/>
    <n v="0"/>
    <n v="0"/>
    <n v="0"/>
    <n v="1371621.4062335258"/>
    <n v="6031.7472177962773"/>
    <n v="5383.762705095759"/>
    <n v="18704.445157819555"/>
    <n v="19001.757806267564"/>
    <n v="20424.722066553368"/>
    <n v="31685.142868618888"/>
    <n v="3902.6854292516873"/>
    <n v="221.07295234275946"/>
    <n v="1720.9338019150241"/>
    <n v="60070.428430684951"/>
    <n v="62231.858650743619"/>
    <n v="79194.610968831519"/>
    <n v="308573.16805592098"/>
    <n v="36220.801111872097"/>
    <n v="37924.801111872097"/>
    <n v="195120.8011118721"/>
    <n v="27878.801111872097"/>
    <n v="138678.76394701211"/>
    <n v="77500.801111872104"/>
    <n v="70460.801111872104"/>
    <n v="111360.8011118721"/>
    <n v="71056.801111872104"/>
    <n v="132678.8011118721"/>
    <n v="30224.801111872097"/>
    <n v="14322.801111872097"/>
    <n v="943429.57617760496"/>
    <n v="0"/>
    <n v="0"/>
    <n v="0"/>
    <n v="0"/>
    <n v="1371621.4062335258"/>
    <n v="-2346.4160000000002"/>
    <n v="1791.0070000000001"/>
    <n v="315.84699999999998"/>
    <n v="17063.671999999999"/>
    <n v="185525.63"/>
    <n v="58412.728999999999"/>
    <n v="10155.050000000003"/>
    <n v="2952"/>
    <n v="138842"/>
    <n v="44326.666666666664"/>
    <n v="25116.552"/>
    <n v="53392.148106400004"/>
    <n v="535546.88577306666"/>
    <n v="0"/>
    <n v="0"/>
    <n v="0"/>
    <n v="0.01"/>
    <n v="0.01"/>
    <n v="5.8428407544346235E-3"/>
    <n v="5.9936360564928834E-3"/>
    <n v="1.8142201878642236E-2"/>
    <n v="2.1467333729091469E-2"/>
    <n v="2.0206570475806901E-2"/>
    <n v="5.4569765732817452E-2"/>
    <n v="5.0868600027868506E-2"/>
    <n v="0.19709094865515406"/>
    <n v="0.29002"/>
    <n v="0.29002"/>
    <n v="0.29002"/>
    <n v="0.30002000000000001"/>
    <n v="0.31002000000000002"/>
    <n v="0.3158628407544346"/>
    <n v="0.32185647681092749"/>
    <n v="0.33999867868956973"/>
    <n v="0.36146601241866122"/>
    <n v="0.38167258289446815"/>
    <n v="0.43624234862728556"/>
    <n v="0.48711094865515403"/>
    <n v="190720.37601059378"/>
    <n v="133893.3260105938"/>
    <n v="175227.35934392712"/>
    <n v="81222.659343927124"/>
    <n v="-67504.550656072883"/>
    <n v="177539.7093439271"/>
    <n v="-65237.340656072876"/>
    <n v="274302.65934392711"/>
    <n v="-7848.9906560728705"/>
    <n v="131222.65934392711"/>
    <n v="9722.6593439271237"/>
    <n v="-89831.340656072876"/>
    <n v="943429.18546045874"/>
    <n v="0"/>
    <n v="0"/>
    <n v="0"/>
    <n v="0"/>
    <n v="1598594.7332335254"/>
    <n v="-2346.4160000000002"/>
    <n v="1791.0070000000001"/>
    <n v="315.84699999999998"/>
    <n v="17063.671999999999"/>
    <n v="185525.63"/>
    <n v="58412.728999999999"/>
    <n v="7193.4210000000003"/>
    <n v="6804.4229999999998"/>
    <n v="-20550.733"/>
    <n v="77566.733000000007"/>
    <n v="145556.552"/>
    <n v="318180.19810639997"/>
    <n v="795513.06310639996"/>
    <n v="75940.334236347277"/>
    <n v="75940.334236347277"/>
    <n v="75940.334236347277"/>
    <n v="75940.334236347277"/>
    <n v="75940.334236347277"/>
    <n v="75940.334236347277"/>
    <n v="75940.334236347277"/>
    <n v="75940.334236347277"/>
    <n v="75940.334236347277"/>
    <n v="0"/>
    <n v="0"/>
    <n v="0"/>
    <n v="683463.00812712545"/>
    <n v="0"/>
    <n v="0"/>
    <n v="0"/>
    <n v="0"/>
    <n v="1598594.7332335254"/>
    <n v="-2346.4160000000002"/>
    <n v="1791.0070000000001"/>
    <n v="315.84699999999998"/>
    <n v="17063.671999999999"/>
    <n v="185525.63"/>
    <n v="58412.728999999999"/>
    <n v="7193.4210000000003"/>
    <n v="6804.4229999999998"/>
    <n v="-20550.733"/>
    <n v="222414.163"/>
    <n v="1556.107"/>
    <n v="317333.21310639998"/>
    <n v="795513.06310639996"/>
    <n v="0"/>
    <n v="0"/>
    <n v="0"/>
    <n v="0"/>
    <n v="0"/>
    <n v="0"/>
    <n v="0"/>
    <n v="0"/>
    <n v="0"/>
    <n v="0"/>
    <n v="0"/>
    <n v="0"/>
    <n v="683463.00812712545"/>
    <n v="0"/>
    <n v="0"/>
    <n v="0"/>
    <n v="0"/>
    <n v="1598594.7332335254"/>
    <n v="229378.55708708946"/>
    <n v="478179.85"/>
    <n v="597798.51199999999"/>
    <n v="348997.21908708947"/>
    <n v="248801.29291291052"/>
    <n v="773822.89423352585"/>
    <n v="482154.73766666668"/>
    <n v="478179.85"/>
    <n v="597798.51199999999"/>
    <n v="601773.39966666664"/>
    <n v="-3974.8876666666474"/>
    <n v="1000796.2212335254"/>
    <n v="477332.86499999999"/>
    <n v="478179.85"/>
    <n v="597798.51199999999"/>
    <n v="596951.527"/>
    <n v="846.98499999998603"/>
    <n v="1000796.2212335254"/>
  </r>
  <r>
    <s v="100/TT-026-01"/>
    <x v="1"/>
    <x v="6"/>
    <x v="0"/>
    <x v="5"/>
    <x v="1"/>
    <n v="1534.586"/>
    <n v="0"/>
    <n v="869.99"/>
    <n v="19502.772000000001"/>
    <n v="6472.7150000000001"/>
    <n v="7812.6710000000003"/>
    <n v="9096.6260000000002"/>
    <n v="8000.9120000000003"/>
    <n v="364.73700000000002"/>
    <n v="99086.516000000003"/>
    <n v="1399.82"/>
    <n v="448.505"/>
    <n v="154589.85"/>
    <n v="0"/>
    <n v="0"/>
    <n v="0.01"/>
    <n v="0.01"/>
    <n v="0.01"/>
    <n v="0"/>
    <n v="0"/>
    <n v="0.01"/>
    <n v="0"/>
    <n v="1.0000000000000009E-2"/>
    <n v="0.01"/>
    <n v="0"/>
    <n v="0.23002"/>
    <n v="0.23002"/>
    <n v="0.24002000000000001"/>
    <n v="0.25002000000000002"/>
    <n v="0.26002000000000003"/>
    <n v="0.26002000000000003"/>
    <n v="0.26002000000000003"/>
    <n v="0.27001999999999998"/>
    <n v="0.27001999999999998"/>
    <n v="0.28001999999999999"/>
    <n v="0.29002"/>
    <n v="0.29002"/>
    <n v="0.2303654159042168"/>
    <n v="0.2327982412255952"/>
    <n v="0.24113407565338521"/>
    <n v="0.24958098284956121"/>
    <n v="0.25863481228503687"/>
    <n v="0.27298226911709944"/>
    <n v="0.27576668442818197"/>
    <n v="0.27622071363025974"/>
    <n v="0.29897499945655914"/>
    <n v="0.31416171529363091"/>
    <n v="0.34494878641146504"/>
    <n v="0.4197041382791738"/>
    <n v="0.29002"/>
    <n v="0.23002"/>
    <n v="118749.34500000002"/>
    <n v="773.30622454122147"/>
    <n v="5459.7254768486955"/>
    <n v="18755.432387518951"/>
    <n v="19052.396464377485"/>
    <n v="20472.88758257353"/>
    <n v="32523.370340143385"/>
    <n v="6327.7529067284586"/>
    <n v="1034.3885056750016"/>
    <n v="51968.11281171177"/>
    <n v="34772.224462841245"/>
    <n v="70666.054892207292"/>
    <n v="172020.29720206646"/>
    <n v="433825.94925723353"/>
    <n v="3.4541590421680783E-4"/>
    <n v="2.4328253213783983E-3"/>
    <n v="8.3358344277900068E-3"/>
    <n v="8.4469071961759835E-3"/>
    <n v="9.0538294354757E-3"/>
    <n v="1.4347456832062571E-2"/>
    <n v="2.7844153110825154E-3"/>
    <n v="4.5402920207776137E-4"/>
    <n v="2.2754285826299396E-2"/>
    <n v="1.5186715837071775E-2"/>
    <n v="3.078707111783412E-2"/>
    <n v="7.4755351867708764E-2"/>
    <n v="0.4197041382791738"/>
    <n v="61845.326506666672"/>
    <n v="54550.160386666677"/>
    <n v="160644.20250666668"/>
    <n v="37019.202506666676"/>
    <n v="84916.702506666683"/>
    <n v="78719.202506666683"/>
    <n v="113656.70250666668"/>
    <n v="162522.88750666668"/>
    <n v="80935.202506666683"/>
    <n v="73055.202506666683"/>
    <n v="88789.202506666683"/>
    <n v="56074.202506666676"/>
    <n v="1052728.1969600001"/>
    <n v="0"/>
    <n v="0"/>
    <n v="0"/>
    <n v="0"/>
    <n v="1605303.4912172337"/>
    <n v="773.30622454122147"/>
    <n v="5459.7254768486955"/>
    <n v="18755.432387518951"/>
    <n v="19052.396464377485"/>
    <n v="20472.88758257353"/>
    <n v="32523.370340143385"/>
    <n v="6327.7529067284586"/>
    <n v="1034.3885056750016"/>
    <n v="51968.11281171177"/>
    <n v="34772.224462841245"/>
    <n v="70666.054892207292"/>
    <n v="172020.29720206646"/>
    <n v="433825.94925723353"/>
    <n v="61845.326506666672"/>
    <n v="54550.160386666677"/>
    <n v="160644.20250666668"/>
    <n v="37019.202506666676"/>
    <n v="84916.702506666683"/>
    <n v="78719.202506666683"/>
    <n v="113656.70250666668"/>
    <n v="162522.88750666668"/>
    <n v="80935.202506666683"/>
    <n v="73055.202506666683"/>
    <n v="88789.202506666683"/>
    <n v="56074.202506666676"/>
    <n v="1052728.1969600001"/>
    <n v="0"/>
    <n v="0"/>
    <n v="0"/>
    <n v="0"/>
    <n v="1605303.4912172337"/>
    <n v="1534.586"/>
    <n v="0"/>
    <n v="869.99"/>
    <n v="19502.772000000001"/>
    <n v="6472.7150000000001"/>
    <n v="7812.6710000000003"/>
    <n v="10434.85025"/>
    <n v="11797.3508"/>
    <n v="218452.68413333336"/>
    <n v="42751.684133333336"/>
    <n v="48821.684133333336"/>
    <n v="65374.961807233507"/>
    <n v="433825.94925723353"/>
    <n v="0"/>
    <n v="0"/>
    <n v="0.01"/>
    <n v="0.01"/>
    <n v="0.01"/>
    <n v="1.4570271354124463E-2"/>
    <n v="2.768310531600545E-2"/>
    <n v="6.0395959380471154E-2"/>
    <n v="5.4780569005711793E-2"/>
    <n v="0.11682883777316692"/>
    <n v="0.12998372306022876"/>
    <n v="0.12088320090584705"/>
    <n v="0.55512566679555564"/>
    <n v="0.23002"/>
    <n v="0.23002"/>
    <n v="0.24002000000000001"/>
    <n v="0.25002000000000002"/>
    <n v="0.26002000000000003"/>
    <n v="0.27459027135412445"/>
    <n v="0.30227337667012988"/>
    <n v="0.36266933605060103"/>
    <n v="0.41744990505631285"/>
    <n v="0.53427874282947974"/>
    <n v="0.6642624658897085"/>
    <n v="0.78514566679555564"/>
    <n v="153480.54886777778"/>
    <n v="136609.56608111109"/>
    <n v="43878.608201111085"/>
    <n v="34678.608201111085"/>
    <n v="132573.60820111108"/>
    <n v="76378.608201111085"/>
    <n v="61318.608201111085"/>
    <n v="120318.60820111108"/>
    <n v="82594.608201111085"/>
    <n v="112569.60820111108"/>
    <n v="86448.608201111085"/>
    <n v="11878.608201111085"/>
    <n v="1052728.1969599999"/>
    <n v="0"/>
    <n v="0"/>
    <n v="0"/>
    <n v="0"/>
    <n v="1605303.4912172335"/>
    <n v="1534.586"/>
    <n v="0"/>
    <n v="869.99"/>
    <n v="19502.772000000001"/>
    <n v="6472.7150000000001"/>
    <n v="7812.6710000000003"/>
    <n v="9096.6260000000002"/>
    <n v="8000.9120000000003"/>
    <n v="364.73700000000002"/>
    <n v="88419.784250000012"/>
    <n v="77218.3508"/>
    <n v="214532.80520723358"/>
    <n v="433825.94925723359"/>
    <n v="116969.82204697405"/>
    <n v="116969.82204697405"/>
    <n v="116969.82204697405"/>
    <n v="116969.82204697405"/>
    <n v="116969.82204697405"/>
    <n v="116969.82204697405"/>
    <n v="116969.82204697405"/>
    <n v="116969.82204697405"/>
    <n v="116969.82204697405"/>
    <n v="0"/>
    <n v="0"/>
    <n v="0"/>
    <n v="1052728.3984227665"/>
    <n v="0"/>
    <n v="0"/>
    <n v="0"/>
    <n v="0"/>
    <n v="1605303.6926800001"/>
    <n v="1534.586"/>
    <n v="0"/>
    <n v="869.99"/>
    <n v="19502.772000000001"/>
    <n v="6472.7150000000001"/>
    <n v="7812.6710000000003"/>
    <n v="9096.6260000000002"/>
    <n v="8000.9120000000003"/>
    <n v="364.73700000000002"/>
    <n v="99086.516000000003"/>
    <n v="1399.82"/>
    <n v="279684.60425723367"/>
    <n v="433825.94925723365"/>
    <n v="0"/>
    <n v="0"/>
    <n v="0"/>
    <n v="0"/>
    <n v="0"/>
    <n v="0"/>
    <n v="0"/>
    <n v="0"/>
    <n v="0"/>
    <n v="0"/>
    <n v="0"/>
    <n v="0"/>
    <n v="1052728.3984227665"/>
    <n v="0"/>
    <n v="0"/>
    <n v="0"/>
    <n v="0"/>
    <n v="1605303.6926800001"/>
    <n v="261805.65205516704"/>
    <n v="154141.345"/>
    <n v="272890.69"/>
    <n v="380554.99705516704"/>
    <n v="-107664.30705516704"/>
    <n v="1332412.8012172338"/>
    <n v="368450.98745000002"/>
    <n v="154141.345"/>
    <n v="272890.69"/>
    <n v="487200.33245000005"/>
    <n v="-214309.64245000004"/>
    <n v="1332412.8012172335"/>
    <n v="219293.14405"/>
    <n v="154141.345"/>
    <n v="272890.69"/>
    <n v="338042.48905000003"/>
    <n v="-65151.799050000031"/>
    <n v="1332413.0026800002"/>
  </r>
  <r>
    <s v="100/TL-071-01"/>
    <x v="1"/>
    <x v="7"/>
    <x v="0"/>
    <x v="5"/>
    <x v="1"/>
    <n v="457.887"/>
    <n v="996.65499999999997"/>
    <n v="9081.3780000000006"/>
    <n v="385.37"/>
    <n v="371.57400000000001"/>
    <n v="31730.991999999998"/>
    <n v="0"/>
    <n v="2330.6640000000002"/>
    <n v="6512.8689999999997"/>
    <n v="1639.0160000000001"/>
    <n v="41963.256000000001"/>
    <n v="0"/>
    <n v="95469.660999999993"/>
    <n v="0"/>
    <n v="0"/>
    <n v="0"/>
    <n v="0"/>
    <n v="0"/>
    <n v="0"/>
    <n v="0"/>
    <n v="0"/>
    <n v="0.01"/>
    <n v="1.0000000000000009E-2"/>
    <n v="0"/>
    <n v="0"/>
    <n v="0.26001000000000002"/>
    <n v="0.26001000000000002"/>
    <n v="0.26001000000000002"/>
    <n v="0.26001000000000002"/>
    <n v="0.26001000000000002"/>
    <n v="0.26001000000000002"/>
    <n v="0.26001000000000002"/>
    <n v="0.26001000000000002"/>
    <n v="0.27001000000000003"/>
    <n v="0.28001000000000004"/>
    <n v="0.28001000000000004"/>
    <n v="0.28001000000000004"/>
    <n v="0.26001000000000002"/>
    <n v="0.26147861293720887"/>
    <n v="0.26326476380678715"/>
    <n v="0.26584475950728914"/>
    <n v="0.26604322071502007"/>
    <n v="0.27795089317887545"/>
    <n v="0.29204163892777096"/>
    <n v="0.30514007863801185"/>
    <n v="0.32101697525648565"/>
    <n v="0.32855850115026075"/>
    <n v="0.35058293213940761"/>
    <n v="0.40897717007340051"/>
    <n v="0.28001000000000004"/>
    <n v="0.26001000000000002"/>
    <n v="52645.534"/>
    <n v="0"/>
    <n v="3628.7078460678831"/>
    <n v="4424.6703042579275"/>
    <n v="6407.0135866287446"/>
    <n v="494.09129021781581"/>
    <n v="29718.868699324492"/>
    <n v="35256.098645361177"/>
    <n v="32855.209445537541"/>
    <n v="39923.088270294167"/>
    <n v="19011.334769542034"/>
    <n v="55658.557144669459"/>
    <n v="147942.23451537665"/>
    <n v="375319.87451727793"/>
    <n v="0"/>
    <n v="1.4686129372088283E-3"/>
    <n v="1.7861508695783048E-3"/>
    <n v="2.5799957005019957E-3"/>
    <n v="1.9846120773092272E-4"/>
    <n v="1.1907672463855365E-2"/>
    <n v="1.4090745748895517E-2"/>
    <n v="1.3098439710240901E-2"/>
    <n v="1.5876896618473819E-2"/>
    <n v="7.5415258937750647E-3"/>
    <n v="2.2024430989146884E-2"/>
    <n v="5.8394237933992905E-2"/>
    <n v="0.40897717007340051"/>
    <n v="0"/>
    <n v="0"/>
    <n v="0"/>
    <n v="163749.99999999997"/>
    <n v="163750"/>
    <n v="116249.99999999997"/>
    <n v="113250"/>
    <n v="171750"/>
    <n v="206650.99999999997"/>
    <n v="167750"/>
    <n v="167750"/>
    <n v="167750"/>
    <n v="1438651"/>
    <n v="403059"/>
    <n v="0"/>
    <n v="0"/>
    <n v="0"/>
    <n v="2269675.4085172778"/>
    <n v="0"/>
    <n v="3628.7078460678831"/>
    <n v="4424.6703042579275"/>
    <n v="6407.0135866287446"/>
    <n v="494.09129021781581"/>
    <n v="29718.868699324492"/>
    <n v="35256.098645361177"/>
    <n v="32855.209445537541"/>
    <n v="39923.088270294167"/>
    <n v="19011.334769542034"/>
    <n v="55658.557144669459"/>
    <n v="147942.23451537665"/>
    <n v="375319.87451727793"/>
    <n v="0"/>
    <n v="0"/>
    <n v="0"/>
    <n v="163749.99999999997"/>
    <n v="163750"/>
    <n v="116249.99999999997"/>
    <n v="113250"/>
    <n v="171750"/>
    <n v="206650.99999999997"/>
    <n v="167750"/>
    <n v="167750"/>
    <n v="167750"/>
    <n v="1438651"/>
    <n v="403059"/>
    <n v="0"/>
    <n v="0"/>
    <n v="0"/>
    <n v="2269675.4085172778"/>
    <n v="457.887"/>
    <n v="996.65499999999997"/>
    <n v="9081.3780000000006"/>
    <n v="385.37"/>
    <n v="371.57400000000001"/>
    <n v="31730.991999999998"/>
    <n v="6437.1470000000008"/>
    <n v="2000"/>
    <n v="0"/>
    <n v="99000"/>
    <n v="124250"/>
    <n v="128715.01051727794"/>
    <n v="403426.01351727796"/>
    <n v="0"/>
    <n v="0"/>
    <n v="0"/>
    <n v="0"/>
    <n v="0"/>
    <n v="1.2813034948166168E-3"/>
    <n v="6.3519097278555694E-3"/>
    <n v="6.4131653736238248E-2"/>
    <n v="6.1182044023340452E-2"/>
    <n v="6.0999226785970077E-2"/>
    <n v="8.5078077205856154E-2"/>
    <n v="0.13354680477414155"/>
    <n v="0.41257101974821869"/>
    <n v="0.26001000000000002"/>
    <n v="0.26001000000000002"/>
    <n v="0.26001000000000002"/>
    <n v="0.26001000000000002"/>
    <n v="0.26001000000000002"/>
    <n v="0.26129130349481666"/>
    <n v="0.2676432132226722"/>
    <n v="0.33177486695891045"/>
    <n v="0.39295691098225094"/>
    <n v="0.45395613776822097"/>
    <n v="0.53903421497407722"/>
    <n v="0.67258101974821871"/>
    <n v="116650.68676272209"/>
    <n v="30750"/>
    <n v="40750"/>
    <n v="167750"/>
    <n v="167750"/>
    <n v="124250"/>
    <n v="115250"/>
    <n v="169750"/>
    <n v="210651"/>
    <n v="190394"/>
    <n v="100872.66371999972"/>
    <n v="3892"/>
    <n v="1438710.3504827218"/>
    <n v="403000"/>
    <n v="0"/>
    <n v="0"/>
    <n v="0"/>
    <n v="2297781.898"/>
    <n v="457.887"/>
    <n v="996.65499999999997"/>
    <n v="9081.3780000000006"/>
    <n v="385.37"/>
    <n v="371.57400000000001"/>
    <n v="31730.991999999998"/>
    <n v="0"/>
    <n v="2330.6640000000002"/>
    <n v="6512.8689999999997"/>
    <n v="144499.62139079999"/>
    <n v="140082.4903908"/>
    <n v="117952.94192439999"/>
    <n v="454402.442706"/>
    <n v="156996.45153359999"/>
    <n v="322985.45153359999"/>
    <n v="104734.4515336"/>
    <n v="103818.83189640001"/>
    <n v="172118.83189639999"/>
    <n v="208034.45153359999"/>
    <n v="174034.45153359999"/>
    <n v="167733.16072720004"/>
    <n v="139401"/>
    <n v="120500"/>
    <n v="120000"/>
    <n v="376.83910599956198"/>
    <n v="1790733.9212939995"/>
    <n v="0"/>
    <n v="0"/>
    <n v="0"/>
    <n v="0"/>
    <n v="2297781.8979999996"/>
    <n v="457.887"/>
    <n v="996.65499999999997"/>
    <n v="9081.3780000000006"/>
    <n v="385.37"/>
    <n v="371.57400000000001"/>
    <n v="31730.991999999998"/>
    <n v="0"/>
    <n v="2330.6640000000002"/>
    <n v="6512.8689999999997"/>
    <n v="1639.0160000000001"/>
    <n v="41963.256000000001"/>
    <n v="358932.7817060001"/>
    <n v="454402.44270600006"/>
    <n v="0"/>
    <n v="0"/>
    <n v="0"/>
    <n v="0"/>
    <n v="0"/>
    <n v="0"/>
    <n v="0"/>
    <n v="0"/>
    <n v="0"/>
    <n v="0"/>
    <n v="0"/>
    <n v="0"/>
    <n v="1790733.9212939995"/>
    <n v="0"/>
    <n v="0"/>
    <n v="0"/>
    <n v="0"/>
    <n v="2297781.8979999996"/>
    <n v="227377.64000190125"/>
    <n v="95469.660999999993"/>
    <n v="148115.19500000001"/>
    <n v="280023.17400190124"/>
    <n v="-131907.97900190123"/>
    <n v="2121560.213517278"/>
    <n v="274711.00300000003"/>
    <n v="95469.660999999993"/>
    <n v="148115.19500000001"/>
    <n v="327356.53700000001"/>
    <n v="-179241.342"/>
    <n v="2149666.7030000002"/>
    <n v="336449.50078160001"/>
    <n v="95469.660999999993"/>
    <n v="148115.19500000001"/>
    <n v="389095.0347816"/>
    <n v="-240979.83978159999"/>
    <n v="2149666.7029999997"/>
  </r>
  <r>
    <s v="100/TT-185-02"/>
    <x v="1"/>
    <x v="8"/>
    <x v="0"/>
    <x v="4"/>
    <x v="1"/>
    <n v="1147.2370000000001"/>
    <n v="50"/>
    <n v="9385.2999999999993"/>
    <n v="0"/>
    <n v="0"/>
    <n v="0"/>
    <n v="0"/>
    <n v="0"/>
    <n v="0"/>
    <n v="0"/>
    <n v="362.41"/>
    <n v="0"/>
    <n v="10944.947"/>
    <n v="0"/>
    <n v="0"/>
    <n v="0"/>
    <n v="0"/>
    <n v="0"/>
    <n v="0.02"/>
    <n v="0"/>
    <n v="0"/>
    <n v="0"/>
    <n v="0"/>
    <n v="0"/>
    <n v="0"/>
    <n v="0.92"/>
    <n v="0.92"/>
    <n v="0.92"/>
    <n v="0.92"/>
    <n v="0.92"/>
    <n v="0.94000000000000006"/>
    <n v="0.94000000000000006"/>
    <n v="0.94000000000000006"/>
    <n v="0.94000000000000006"/>
    <n v="0.94000000000000006"/>
    <n v="0.94000000000000006"/>
    <n v="0.94000000000000006"/>
    <n v="0.92"/>
    <n v="0.92"/>
    <n v="0.94220000000000004"/>
    <n v="0.94220000000000004"/>
    <n v="0.94220000000000004"/>
    <n v="0.94220000000000004"/>
    <n v="0.94220000000000004"/>
    <n v="0.94220000000000004"/>
    <n v="0.94220000000000004"/>
    <n v="0.94220000000000004"/>
    <n v="0.95077968140783042"/>
    <n v="0.99999845375075069"/>
    <n v="0.94000000000000006"/>
    <n v="0.92"/>
    <n v="41001.425999999999"/>
    <n v="0"/>
    <n v="0"/>
    <n v="6233.6462164882141"/>
    <n v="0"/>
    <n v="0"/>
    <n v="0"/>
    <n v="0"/>
    <n v="0"/>
    <n v="0"/>
    <n v="0"/>
    <n v="0"/>
    <n v="6409.8250781142169"/>
    <n v="12643.47129460243"/>
    <n v="0"/>
    <n v="0"/>
    <n v="2.2200000000000001E-2"/>
    <n v="0"/>
    <n v="0"/>
    <n v="0"/>
    <n v="0"/>
    <n v="0"/>
    <n v="0"/>
    <n v="0"/>
    <n v="8.579681407830388E-3"/>
    <n v="4.9218772342920325E-2"/>
    <n v="0.99999845375075069"/>
    <n v="0"/>
    <n v="0"/>
    <n v="0"/>
    <n v="0"/>
    <n v="0"/>
    <n v="0"/>
    <n v="0"/>
    <n v="0"/>
    <n v="0"/>
    <n v="0"/>
    <n v="0"/>
    <n v="0"/>
    <n v="0"/>
    <n v="0"/>
    <n v="0"/>
    <n v="0"/>
    <n v="0"/>
    <n v="53644.89729460243"/>
    <n v="0"/>
    <n v="0"/>
    <n v="6233.6462164882141"/>
    <n v="0"/>
    <n v="0"/>
    <n v="0"/>
    <n v="0"/>
    <n v="0"/>
    <n v="0"/>
    <n v="0"/>
    <n v="0"/>
    <n v="6409.8250781142169"/>
    <n v="12643.47129460243"/>
    <n v="0"/>
    <n v="0"/>
    <n v="0"/>
    <n v="0"/>
    <n v="0"/>
    <n v="0"/>
    <n v="0"/>
    <n v="0"/>
    <n v="0"/>
    <n v="0"/>
    <n v="0"/>
    <n v="0"/>
    <n v="0"/>
    <n v="0"/>
    <n v="0"/>
    <n v="0"/>
    <n v="0"/>
    <n v="53644.89729460243"/>
    <n v="1147.2370000000001"/>
    <n v="50"/>
    <n v="9385.2999999999993"/>
    <n v="0"/>
    <n v="0"/>
    <n v="0"/>
    <n v="0"/>
    <n v="0"/>
    <n v="0"/>
    <n v="0"/>
    <n v="0"/>
    <n v="2060.9342946024299"/>
    <n v="12643.47129460243"/>
    <n v="0"/>
    <n v="0"/>
    <n v="0"/>
    <n v="0"/>
    <n v="0"/>
    <n v="0"/>
    <n v="0"/>
    <n v="0"/>
    <n v="0"/>
    <n v="0"/>
    <n v="0"/>
    <n v="2.9208491816093269E-2"/>
    <n v="2.9208491816093269E-2"/>
    <n v="0.92"/>
    <n v="0.92"/>
    <n v="0.92"/>
    <n v="0.92"/>
    <n v="0.92"/>
    <n v="0.92"/>
    <n v="0.92"/>
    <n v="0.92"/>
    <n v="0.92"/>
    <n v="0.92"/>
    <n v="0.92"/>
    <n v="0.94920849181609335"/>
    <n v="0"/>
    <n v="0"/>
    <n v="0"/>
    <n v="0"/>
    <n v="0"/>
    <n v="0"/>
    <n v="0"/>
    <n v="0"/>
    <n v="0"/>
    <n v="0"/>
    <n v="0"/>
    <n v="0"/>
    <n v="0"/>
    <n v="0"/>
    <n v="0"/>
    <n v="0"/>
    <n v="0"/>
    <n v="53644.89729460243"/>
    <n v="1147.2370000000001"/>
    <n v="50"/>
    <n v="9385.2999999999993"/>
    <n v="0"/>
    <n v="0"/>
    <n v="0"/>
    <n v="0"/>
    <n v="0"/>
    <n v="0"/>
    <n v="0"/>
    <n v="0"/>
    <n v="2060.9342946024299"/>
    <n v="12643.47129460243"/>
    <n v="0"/>
    <n v="0"/>
    <n v="0"/>
    <n v="0"/>
    <n v="0"/>
    <n v="0"/>
    <n v="0"/>
    <n v="0"/>
    <n v="0"/>
    <n v="0"/>
    <n v="0"/>
    <n v="0"/>
    <n v="0"/>
    <n v="0"/>
    <n v="0"/>
    <n v="0"/>
    <n v="0"/>
    <n v="53644.89729460243"/>
    <n v="1147.2370000000001"/>
    <n v="50"/>
    <n v="9385.2999999999993"/>
    <n v="0"/>
    <n v="0"/>
    <n v="0"/>
    <n v="0"/>
    <n v="0"/>
    <n v="0"/>
    <n v="0"/>
    <n v="362.41"/>
    <n v="1698.52429460243"/>
    <n v="12643.47129460243"/>
    <n v="0"/>
    <n v="0"/>
    <n v="0"/>
    <n v="0"/>
    <n v="0"/>
    <n v="0"/>
    <n v="0"/>
    <n v="0"/>
    <n v="0"/>
    <n v="0"/>
    <n v="0"/>
    <n v="0"/>
    <n v="0"/>
    <n v="0"/>
    <n v="0"/>
    <n v="0"/>
    <n v="0"/>
    <n v="53644.89729460243"/>
    <n v="6233.6462164882141"/>
    <n v="10944.947"/>
    <n v="51946.373"/>
    <n v="47235.072216488217"/>
    <n v="4711.3007835117824"/>
    <n v="1698.52429460243"/>
    <n v="10582.537"/>
    <n v="10944.947"/>
    <n v="51946.373"/>
    <n v="51583.963000000003"/>
    <n v="362.40999999999622"/>
    <n v="1698.52429460243"/>
    <n v="10582.537"/>
    <n v="10944.947"/>
    <n v="51946.373"/>
    <n v="51583.963000000003"/>
    <n v="362.40999999999622"/>
    <n v="1698.52429460243"/>
  </r>
  <r>
    <s v="100/TT-026-02"/>
    <x v="1"/>
    <x v="9"/>
    <x v="0"/>
    <x v="5"/>
    <x v="1"/>
    <n v="0"/>
    <n v="16500"/>
    <n v="0"/>
    <n v="243"/>
    <n v="0"/>
    <n v="0"/>
    <n v="17700"/>
    <n v="1500"/>
    <n v="0"/>
    <n v="0"/>
    <n v="0"/>
    <n v="0"/>
    <n v="35943"/>
    <n v="0"/>
    <n v="0"/>
    <n v="0"/>
    <n v="0"/>
    <n v="0"/>
    <n v="0"/>
    <n v="0"/>
    <n v="0"/>
    <n v="0"/>
    <n v="0"/>
    <n v="0"/>
    <n v="0"/>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6167000000000002"/>
    <n v="0.98129999999999995"/>
    <n v="0.99997000000000003"/>
    <n v="0.99997000000000003"/>
    <n v="0.99997000000000003"/>
    <n v="0.99997000000000003"/>
    <n v="0.99997000000000003"/>
    <n v="0.95996999999999999"/>
    <n v="0.95996999999999999"/>
    <n v="74502.990000000005"/>
    <n v="0"/>
    <n v="0"/>
    <n v="0"/>
    <n v="0"/>
    <n v="0"/>
    <n v="0"/>
    <n v="0"/>
    <n v="0"/>
    <n v="0"/>
    <n v="0"/>
    <n v="0"/>
    <n v="0"/>
    <n v="0"/>
    <n v="0"/>
    <n v="0"/>
    <n v="0"/>
    <n v="0"/>
    <n v="0"/>
    <n v="1.6999999999999999E-3"/>
    <n v="1.9629999999999998E-2"/>
    <n v="1.8669999999999999E-2"/>
    <n v="0"/>
    <n v="0"/>
    <n v="0"/>
    <n v="0"/>
    <n v="0.99997000000000003"/>
    <n v="0"/>
    <n v="0"/>
    <n v="0"/>
    <n v="0"/>
    <n v="0"/>
    <n v="0"/>
    <n v="0"/>
    <n v="0"/>
    <n v="0"/>
    <n v="0"/>
    <n v="0"/>
    <n v="0"/>
    <n v="0"/>
    <n v="0"/>
    <n v="0"/>
    <n v="0"/>
    <n v="0"/>
    <n v="74502.990000000005"/>
    <n v="0"/>
    <n v="0"/>
    <n v="0"/>
    <n v="0"/>
    <n v="0"/>
    <n v="0"/>
    <n v="0"/>
    <n v="0"/>
    <n v="0"/>
    <n v="0"/>
    <n v="0"/>
    <n v="0"/>
    <n v="0"/>
    <n v="0"/>
    <n v="0"/>
    <n v="0"/>
    <n v="0"/>
    <n v="0"/>
    <n v="0"/>
    <n v="0"/>
    <n v="0"/>
    <n v="0"/>
    <n v="0"/>
    <n v="0"/>
    <n v="0"/>
    <n v="0"/>
    <n v="0"/>
    <n v="0"/>
    <n v="0"/>
    <n v="0"/>
    <n v="74502.990000000005"/>
    <n v="0"/>
    <n v="16500"/>
    <n v="0"/>
    <n v="243"/>
    <n v="0"/>
    <n v="0"/>
    <n v="1100"/>
    <n v="16500"/>
    <n v="2057"/>
    <n v="0"/>
    <n v="0"/>
    <n v="0"/>
    <n v="36400"/>
    <n v="0"/>
    <n v="0"/>
    <n v="0"/>
    <n v="0"/>
    <n v="0"/>
    <n v="0"/>
    <n v="0"/>
    <n v="0"/>
    <n v="0"/>
    <n v="0"/>
    <n v="0"/>
    <n v="0"/>
    <n v="0"/>
    <n v="0.95996999999999999"/>
    <n v="0.95996999999999999"/>
    <n v="0.95996999999999999"/>
    <n v="0.95996999999999999"/>
    <n v="0.95996999999999999"/>
    <n v="0.95996999999999999"/>
    <n v="0.95996999999999999"/>
    <n v="0.95996999999999999"/>
    <n v="0.95996999999999999"/>
    <n v="0.95996999999999999"/>
    <n v="0.95996999999999999"/>
    <n v="0.95996999999999999"/>
    <n v="0"/>
    <n v="0"/>
    <n v="0"/>
    <n v="0"/>
    <n v="0"/>
    <n v="0"/>
    <n v="0"/>
    <n v="0"/>
    <n v="0"/>
    <n v="0"/>
    <n v="0"/>
    <n v="0"/>
    <n v="0"/>
    <n v="0"/>
    <n v="0"/>
    <n v="0"/>
    <n v="0"/>
    <n v="110902.99"/>
    <n v="0"/>
    <n v="16500"/>
    <n v="0"/>
    <n v="243"/>
    <n v="0"/>
    <n v="0"/>
    <n v="17700"/>
    <n v="1500"/>
    <n v="0"/>
    <n v="0"/>
    <n v="0"/>
    <n v="457"/>
    <n v="36400"/>
    <n v="0"/>
    <n v="0"/>
    <n v="0"/>
    <n v="0"/>
    <n v="0"/>
    <n v="0"/>
    <n v="0"/>
    <n v="0"/>
    <n v="0"/>
    <n v="0"/>
    <n v="0"/>
    <n v="0"/>
    <n v="0"/>
    <n v="0"/>
    <n v="0"/>
    <n v="0"/>
    <n v="0"/>
    <n v="110902.99"/>
    <n v="0"/>
    <n v="16500"/>
    <n v="0"/>
    <n v="243"/>
    <n v="0"/>
    <n v="0"/>
    <n v="17700"/>
    <n v="1500"/>
    <n v="0"/>
    <n v="0"/>
    <n v="0"/>
    <n v="457"/>
    <n v="36400"/>
    <n v="0"/>
    <n v="0"/>
    <n v="0"/>
    <n v="0"/>
    <n v="0"/>
    <n v="0"/>
    <n v="0"/>
    <n v="0"/>
    <n v="0"/>
    <n v="0"/>
    <n v="0"/>
    <n v="0"/>
    <n v="0"/>
    <n v="0"/>
    <n v="0"/>
    <n v="0"/>
    <n v="0"/>
    <n v="110902.99"/>
    <n v="0"/>
    <n v="35943"/>
    <n v="110445.99"/>
    <n v="74502.990000000005"/>
    <n v="35943"/>
    <n v="-35943"/>
    <n v="36400"/>
    <n v="35943"/>
    <n v="110445.99"/>
    <n v="110902.99"/>
    <n v="-457"/>
    <n v="457"/>
    <n v="35943"/>
    <n v="35943"/>
    <n v="110445.99"/>
    <n v="110445.99"/>
    <n v="0"/>
    <n v="457"/>
  </r>
  <r>
    <s v="100/TL-071-02"/>
    <x v="1"/>
    <x v="10"/>
    <x v="0"/>
    <x v="5"/>
    <x v="1"/>
    <n v="3616.9789999999998"/>
    <n v="4927"/>
    <n v="13782.895"/>
    <n v="10221.603999999999"/>
    <n v="4057.393"/>
    <n v="4164.7250000000004"/>
    <n v="1299.412"/>
    <n v="5444.69"/>
    <n v="25444.29"/>
    <n v="87459.038"/>
    <n v="0.26900000000000002"/>
    <n v="0"/>
    <n v="160418.29500000001"/>
    <n v="0"/>
    <n v="0"/>
    <n v="7.5499999999999998E-2"/>
    <n v="0"/>
    <n v="0"/>
    <n v="0"/>
    <n v="0"/>
    <n v="0"/>
    <n v="0"/>
    <n v="0"/>
    <n v="0"/>
    <n v="0"/>
    <n v="0.64446999999999999"/>
    <n v="0.64446999999999999"/>
    <n v="0.71997"/>
    <n v="0.71997"/>
    <n v="0.71997"/>
    <n v="0.71997"/>
    <n v="0.71997"/>
    <n v="0.71997"/>
    <n v="0.71997"/>
    <n v="0.71997"/>
    <n v="0.71997"/>
    <n v="0.71997"/>
    <n v="0.64536548372613833"/>
    <n v="0.64650822505472039"/>
    <n v="0.64650822505472039"/>
    <n v="0.65026518284731893"/>
    <n v="0.6512106838917896"/>
    <n v="0.6512106838917896"/>
    <n v="0.65225950127555665"/>
    <n v="0.65225950127555665"/>
    <n v="0.65225950127555665"/>
    <n v="0.65225950127555665"/>
    <n v="0.65225950127555665"/>
    <n v="0.66109665465180512"/>
    <n v="0.71997"/>
    <n v="0.64446999999999999"/>
    <n v="785836.21000000008"/>
    <n v="2785.3170070506731"/>
    <n v="3562.997936520137"/>
    <n v="0"/>
    <n v="11773.239017153828"/>
    <n v="2970.4111304457447"/>
    <n v="0"/>
    <n v="3311.4876011871643"/>
    <n v="0"/>
    <n v="0"/>
    <n v="0"/>
    <n v="0"/>
    <n v="528713.53911074332"/>
    <n v="553116.99180310091"/>
    <n v="8.954837261383261E-4"/>
    <n v="1.1427413285820635E-3"/>
    <n v="0"/>
    <n v="3.7569577925985653E-3"/>
    <n v="9.4550104447063894E-4"/>
    <n v="0"/>
    <n v="1.0488173837670995E-3"/>
    <n v="0"/>
    <n v="0"/>
    <n v="0"/>
    <n v="0"/>
    <n v="8.8371533762484564E-3"/>
    <n v="0.66109665465180512"/>
    <n v="0"/>
    <n v="20000"/>
    <n v="223391.57199999999"/>
    <n v="0"/>
    <n v="0"/>
    <n v="0"/>
    <n v="0"/>
    <n v="7500"/>
    <n v="0"/>
    <n v="0"/>
    <n v="254105.11900000001"/>
    <n v="0"/>
    <n v="504996.69099999999"/>
    <n v="1000"/>
    <n v="5350"/>
    <n v="21531.599999999999"/>
    <n v="0"/>
    <n v="1871831.492803101"/>
    <n v="2785.3170070506731"/>
    <n v="3562.997936520137"/>
    <n v="0"/>
    <n v="11773.239017153828"/>
    <n v="2970.4111304457447"/>
    <n v="0"/>
    <n v="3311.4876011871643"/>
    <n v="0"/>
    <n v="0"/>
    <n v="0"/>
    <n v="0"/>
    <n v="528713.53911074332"/>
    <n v="553116.99180310091"/>
    <n v="0"/>
    <n v="20000"/>
    <n v="223391.57199999999"/>
    <n v="0"/>
    <n v="0"/>
    <n v="0"/>
    <n v="0"/>
    <n v="7500"/>
    <n v="0"/>
    <n v="0"/>
    <n v="254105.11900000001"/>
    <n v="0"/>
    <n v="504996.69099999999"/>
    <n v="1000"/>
    <n v="5350"/>
    <n v="21531.599999999999"/>
    <n v="0"/>
    <n v="1871831.492803101"/>
    <n v="3616.9789999999998"/>
    <n v="4927"/>
    <n v="13782.895"/>
    <n v="10221.603999999999"/>
    <n v="4057.393"/>
    <n v="4164.7250000000004"/>
    <n v="0"/>
    <n v="0"/>
    <n v="0"/>
    <n v="0"/>
    <n v="0"/>
    <n v="512346.3958031009"/>
    <n v="553116.99180310091"/>
    <n v="0"/>
    <n v="0"/>
    <n v="7.5499999999999998E-2"/>
    <n v="0"/>
    <n v="0"/>
    <n v="1.4668706360289451E-3"/>
    <n v="1.6135576996318393E-3"/>
    <n v="1.5412471753205534E-3"/>
    <n v="3.0163818712707884E-3"/>
    <n v="1.9108572553002412E-2"/>
    <n v="1.7575589437603147E-2"/>
    <n v="3.7047780627142313E-2"/>
    <n v="0.15687000000000001"/>
    <n v="0.64446999999999999"/>
    <n v="0.64446999999999999"/>
    <n v="0.71997"/>
    <n v="0.71997"/>
    <n v="0.71997"/>
    <n v="0.7214368706360289"/>
    <n v="0.7230504283356608"/>
    <n v="0.72459167551098136"/>
    <n v="0.72760805738225209"/>
    <n v="0.74671662993525456"/>
    <n v="0.76429221937285763"/>
    <n v="0.80133999999999994"/>
    <n v="0"/>
    <n v="20000"/>
    <n v="223391.57199999999"/>
    <n v="0"/>
    <n v="0"/>
    <n v="0"/>
    <n v="0"/>
    <n v="7500"/>
    <n v="0"/>
    <n v="0"/>
    <n v="253948.11900000001"/>
    <n v="0"/>
    <n v="504839.69099999999"/>
    <n v="1000"/>
    <n v="5350"/>
    <n v="21688.238803100678"/>
    <n v="0"/>
    <n v="1871831.1316062016"/>
    <n v="3616.9789999999998"/>
    <n v="4927"/>
    <n v="13782.895"/>
    <n v="10221.603999999999"/>
    <n v="4057.393"/>
    <n v="4164.7250000000004"/>
    <n v="1299.412"/>
    <n v="5444.69"/>
    <n v="25444.29"/>
    <n v="1655.25"/>
    <n v="49870.1"/>
    <n v="11695.907000000001"/>
    <n v="136180.245"/>
    <n v="0"/>
    <n v="0"/>
    <n v="0"/>
    <n v="18414.78680310084"/>
    <n v="0"/>
    <n v="223391.57199999999"/>
    <n v="0"/>
    <n v="427605.96"/>
    <n v="0"/>
    <n v="0"/>
    <n v="252364.11900000001"/>
    <n v="0"/>
    <n v="921776.43780310079"/>
    <n v="1000"/>
    <n v="5350"/>
    <n v="21688.238803100678"/>
    <n v="0"/>
    <n v="1871831.1316062016"/>
    <n v="3616.9789999999998"/>
    <n v="4927"/>
    <n v="13782.895"/>
    <n v="10221.603999999999"/>
    <n v="4057.393"/>
    <n v="4164.7250000000004"/>
    <n v="1299.412"/>
    <n v="5444.69"/>
    <n v="25444.29"/>
    <n v="87459.038"/>
    <n v="0.26900000000000002"/>
    <n v="0"/>
    <n v="160418.29500000001"/>
    <n v="0"/>
    <n v="0"/>
    <n v="0"/>
    <n v="0"/>
    <n v="0"/>
    <n v="0"/>
    <n v="0"/>
    <n v="0"/>
    <n v="0"/>
    <n v="0"/>
    <n v="0"/>
    <n v="0"/>
    <n v="897538.38780310075"/>
    <n v="1000"/>
    <n v="5350"/>
    <n v="21688.238803100678"/>
    <n v="0"/>
    <n v="1871831.1316062016"/>
    <n v="24403.452692357547"/>
    <n v="160418.29500000001"/>
    <n v="946254.50500000012"/>
    <n v="810239.66269235767"/>
    <n v="136014.84230764245"/>
    <n v="925576.98780310084"/>
    <n v="40770.595999999998"/>
    <n v="160418.29500000001"/>
    <n v="946254.50500000012"/>
    <n v="826606.8060000001"/>
    <n v="119647.69900000002"/>
    <n v="925576.62660620152"/>
    <n v="124484.33799999999"/>
    <n v="160418.29500000001"/>
    <n v="946254.50500000012"/>
    <n v="910320.54800000007"/>
    <n v="35933.957000000053"/>
    <n v="925576.62660620152"/>
  </r>
  <r>
    <s v="100/TS-128-01"/>
    <x v="0"/>
    <x v="11"/>
    <x v="1"/>
    <x v="6"/>
    <x v="2"/>
    <n v="739.30600000000004"/>
    <n v="0"/>
    <n v="0"/>
    <n v="0"/>
    <n v="0"/>
    <n v="0"/>
    <n v="0"/>
    <n v="0"/>
    <n v="0"/>
    <n v="0"/>
    <n v="0"/>
    <n v="0"/>
    <n v="739.30600000000004"/>
    <n v="0"/>
    <n v="0"/>
    <n v="0"/>
    <n v="0"/>
    <n v="0"/>
    <n v="0"/>
    <n v="0"/>
    <n v="0"/>
    <n v="0"/>
    <n v="0"/>
    <n v="0"/>
    <n v="0"/>
    <n v="0.98"/>
    <n v="0.98"/>
    <n v="0.98"/>
    <n v="0.98"/>
    <n v="0.98"/>
    <n v="0.98"/>
    <n v="0.98"/>
    <n v="0.98"/>
    <n v="0.98"/>
    <n v="0.98"/>
    <n v="0.98"/>
    <n v="0.98"/>
    <n v="0.98"/>
    <n v="0.98"/>
    <n v="1"/>
    <n v="1"/>
    <n v="1"/>
    <n v="1"/>
    <n v="1"/>
    <n v="1"/>
    <n v="1"/>
    <n v="1"/>
    <n v="1"/>
    <n v="1"/>
    <n v="0.98"/>
    <n v="0.98"/>
    <n v="40079.326000000001"/>
    <n v="0"/>
    <n v="0"/>
    <n v="0"/>
    <n v="0"/>
    <n v="0"/>
    <n v="0"/>
    <n v="0"/>
    <n v="0"/>
    <n v="0"/>
    <n v="0"/>
    <n v="0"/>
    <n v="0"/>
    <n v="0"/>
    <n v="0"/>
    <n v="0"/>
    <n v="0.02"/>
    <n v="0"/>
    <n v="0"/>
    <n v="0"/>
    <n v="0"/>
    <n v="0"/>
    <n v="0"/>
    <n v="0"/>
    <n v="0"/>
    <n v="0"/>
    <n v="1"/>
    <n v="0"/>
    <n v="0"/>
    <n v="0"/>
    <n v="0"/>
    <n v="0"/>
    <n v="0"/>
    <n v="0"/>
    <n v="0"/>
    <n v="0"/>
    <n v="0"/>
    <n v="0"/>
    <n v="0"/>
    <n v="0"/>
    <n v="0"/>
    <n v="0"/>
    <n v="0"/>
    <n v="0"/>
    <n v="40079.326000000001"/>
    <n v="0"/>
    <n v="0"/>
    <n v="0"/>
    <n v="0"/>
    <n v="0"/>
    <n v="0"/>
    <n v="0"/>
    <n v="0"/>
    <n v="0"/>
    <n v="0"/>
    <n v="0"/>
    <n v="0"/>
    <n v="0"/>
    <n v="0"/>
    <n v="0"/>
    <n v="0"/>
    <n v="0"/>
    <n v="0"/>
    <n v="0"/>
    <n v="0"/>
    <n v="0"/>
    <n v="0"/>
    <n v="0"/>
    <n v="0"/>
    <n v="0"/>
    <n v="0"/>
    <n v="0"/>
    <n v="0"/>
    <n v="0"/>
    <n v="0"/>
    <n v="40079.326000000001"/>
    <n v="739.30600000000004"/>
    <n v="0"/>
    <n v="0"/>
    <n v="0"/>
    <n v="0"/>
    <n v="0"/>
    <n v="0"/>
    <n v="0"/>
    <n v="0"/>
    <n v="0"/>
    <n v="0"/>
    <n v="0"/>
    <n v="739.30600000000004"/>
    <n v="0"/>
    <n v="0"/>
    <n v="0"/>
    <n v="0"/>
    <n v="0"/>
    <n v="0"/>
    <n v="0"/>
    <n v="0"/>
    <n v="0"/>
    <n v="0"/>
    <n v="0"/>
    <n v="0"/>
    <n v="0"/>
    <n v="0.98"/>
    <n v="0.98"/>
    <n v="0.98"/>
    <n v="0.98"/>
    <n v="0.98"/>
    <n v="0.98"/>
    <n v="0.98"/>
    <n v="0.98"/>
    <n v="0.98"/>
    <n v="0.98"/>
    <n v="0.98"/>
    <n v="0.98"/>
    <n v="0"/>
    <n v="0"/>
    <n v="0"/>
    <n v="0"/>
    <n v="0"/>
    <n v="0"/>
    <n v="0"/>
    <n v="0"/>
    <n v="0"/>
    <n v="0"/>
    <n v="0"/>
    <n v="0"/>
    <n v="0"/>
    <n v="0"/>
    <n v="0"/>
    <n v="0"/>
    <n v="0"/>
    <n v="40818.631999999998"/>
    <n v="739.30600000000004"/>
    <n v="0"/>
    <n v="0"/>
    <n v="0"/>
    <n v="0"/>
    <n v="0"/>
    <n v="0"/>
    <n v="0"/>
    <n v="0"/>
    <n v="0"/>
    <n v="0"/>
    <n v="0"/>
    <n v="739.30600000000004"/>
    <n v="0"/>
    <n v="0"/>
    <n v="0"/>
    <n v="0"/>
    <n v="0"/>
    <n v="0"/>
    <n v="0"/>
    <n v="0"/>
    <n v="0"/>
    <n v="0"/>
    <n v="0"/>
    <n v="0"/>
    <n v="0"/>
    <n v="0"/>
    <n v="0"/>
    <n v="0"/>
    <n v="0"/>
    <n v="40818.631999999998"/>
    <n v="739.30600000000004"/>
    <n v="0"/>
    <n v="0"/>
    <n v="0"/>
    <n v="0"/>
    <n v="0"/>
    <n v="0"/>
    <n v="0"/>
    <n v="0"/>
    <n v="0"/>
    <n v="0"/>
    <n v="0"/>
    <n v="739.30600000000004"/>
    <n v="0"/>
    <n v="0"/>
    <n v="0"/>
    <n v="0"/>
    <n v="0"/>
    <n v="0"/>
    <n v="0"/>
    <n v="0"/>
    <n v="0"/>
    <n v="0"/>
    <n v="0"/>
    <n v="0"/>
    <n v="0"/>
    <n v="0"/>
    <n v="0"/>
    <n v="0"/>
    <n v="0"/>
    <n v="40818.631999999998"/>
    <n v="0"/>
    <n v="739.30600000000004"/>
    <n v="40818.631999999998"/>
    <n v="40079.326000000001"/>
    <n v="739.30599999999686"/>
    <n v="-739.30599999999686"/>
    <n v="739.30600000000004"/>
    <n v="739.30600000000004"/>
    <n v="40818.631999999998"/>
    <n v="40818.631999999998"/>
    <n v="0"/>
    <n v="0"/>
    <n v="739.30600000000004"/>
    <n v="739.30600000000004"/>
    <n v="40818.631999999998"/>
    <n v="40818.631999999998"/>
    <n v="0"/>
    <n v="0"/>
  </r>
  <r>
    <s v="100/TT-113-08"/>
    <x v="1"/>
    <x v="12"/>
    <x v="0"/>
    <x v="7"/>
    <x v="3"/>
    <n v="0"/>
    <n v="0"/>
    <n v="0"/>
    <n v="0"/>
    <n v="0"/>
    <n v="0"/>
    <n v="0"/>
    <n v="0"/>
    <n v="0"/>
    <n v="0"/>
    <n v="0"/>
    <n v="0"/>
    <n v="0"/>
    <n v="0"/>
    <n v="0"/>
    <n v="0"/>
    <n v="0"/>
    <n v="0"/>
    <n v="0"/>
    <n v="0"/>
    <n v="0"/>
    <n v="0"/>
    <n v="0"/>
    <n v="0"/>
    <n v="0"/>
    <n v="0.99"/>
    <n v="0.99"/>
    <n v="0.99"/>
    <n v="0.99"/>
    <n v="0.99"/>
    <n v="0.99"/>
    <n v="0.99"/>
    <n v="0.99"/>
    <n v="0.99"/>
    <n v="0.99"/>
    <n v="0.99"/>
    <n v="0.99"/>
    <n v="0.99"/>
    <n v="0.99"/>
    <n v="0.99"/>
    <n v="0.995"/>
    <n v="0.99749999999999994"/>
    <n v="1"/>
    <n v="1"/>
    <n v="1"/>
    <n v="1"/>
    <n v="1"/>
    <n v="1"/>
    <n v="1"/>
    <n v="0.99"/>
    <n v="0.99"/>
    <n v="677853.853"/>
    <n v="0"/>
    <n v="0"/>
    <n v="0"/>
    <n v="28499.999999999996"/>
    <n v="0"/>
    <n v="0"/>
    <n v="0"/>
    <n v="0"/>
    <n v="0"/>
    <n v="0"/>
    <n v="0"/>
    <n v="0"/>
    <n v="28499.999999999996"/>
    <n v="0"/>
    <n v="0"/>
    <n v="0"/>
    <n v="5.0000000000000001E-3"/>
    <n v="2.5000000000000001E-3"/>
    <n v="2.5000000000000001E-3"/>
    <n v="0"/>
    <n v="0"/>
    <n v="0"/>
    <n v="0"/>
    <n v="0"/>
    <n v="0"/>
    <n v="1"/>
    <n v="0"/>
    <n v="0"/>
    <n v="0"/>
    <n v="0"/>
    <n v="0"/>
    <n v="0"/>
    <n v="0"/>
    <n v="0"/>
    <n v="0"/>
    <n v="0"/>
    <n v="0"/>
    <n v="0"/>
    <n v="0"/>
    <n v="0"/>
    <n v="0"/>
    <n v="0"/>
    <n v="0"/>
    <n v="706353.853"/>
    <n v="0"/>
    <n v="0"/>
    <n v="0"/>
    <n v="28499.999999999996"/>
    <n v="0"/>
    <n v="0"/>
    <n v="0"/>
    <n v="0"/>
    <n v="0"/>
    <n v="0"/>
    <n v="0"/>
    <n v="0"/>
    <n v="28499.999999999996"/>
    <n v="0"/>
    <n v="0"/>
    <n v="0"/>
    <n v="0"/>
    <n v="0"/>
    <n v="0"/>
    <n v="0"/>
    <n v="0"/>
    <n v="0"/>
    <n v="0"/>
    <n v="0"/>
    <n v="0"/>
    <n v="0"/>
    <n v="0"/>
    <n v="0"/>
    <n v="0"/>
    <n v="0"/>
    <n v="706353.853"/>
    <n v="0"/>
    <n v="0"/>
    <n v="0"/>
    <n v="0"/>
    <n v="0"/>
    <n v="0"/>
    <n v="0"/>
    <n v="0"/>
    <n v="0"/>
    <n v="0"/>
    <n v="0"/>
    <n v="28499.999999999996"/>
    <n v="28499.999999999996"/>
    <n v="0"/>
    <n v="0"/>
    <n v="0"/>
    <n v="0"/>
    <n v="0"/>
    <n v="0"/>
    <n v="0"/>
    <n v="0"/>
    <n v="0"/>
    <n v="0"/>
    <n v="0"/>
    <n v="0.01"/>
    <n v="0.01"/>
    <n v="0.99"/>
    <n v="0.99"/>
    <n v="0.99"/>
    <n v="0.99"/>
    <n v="0.99"/>
    <n v="0.99"/>
    <n v="0.99"/>
    <n v="0.99"/>
    <n v="0.99"/>
    <n v="0.99"/>
    <n v="0.99"/>
    <n v="1"/>
    <n v="0"/>
    <n v="0"/>
    <n v="0"/>
    <n v="0"/>
    <n v="0"/>
    <n v="0"/>
    <n v="0"/>
    <n v="0"/>
    <n v="0"/>
    <n v="0"/>
    <n v="0"/>
    <n v="0"/>
    <n v="0"/>
    <n v="0"/>
    <n v="0"/>
    <n v="0"/>
    <n v="0"/>
    <n v="706353.853"/>
    <n v="0"/>
    <n v="0"/>
    <n v="0"/>
    <n v="0"/>
    <n v="0"/>
    <n v="0"/>
    <n v="0"/>
    <n v="0"/>
    <n v="0"/>
    <n v="0"/>
    <n v="0"/>
    <n v="28500"/>
    <n v="28500"/>
    <n v="0"/>
    <n v="0"/>
    <n v="0"/>
    <n v="0"/>
    <n v="0"/>
    <n v="0"/>
    <n v="0"/>
    <n v="0"/>
    <n v="0"/>
    <n v="0"/>
    <n v="0"/>
    <n v="0"/>
    <n v="0"/>
    <n v="0"/>
    <n v="0"/>
    <n v="0"/>
    <n v="0"/>
    <n v="706353.853"/>
    <n v="0"/>
    <n v="0"/>
    <n v="0"/>
    <n v="0"/>
    <n v="0"/>
    <n v="0"/>
    <n v="0"/>
    <n v="0"/>
    <n v="0"/>
    <n v="0"/>
    <n v="0"/>
    <n v="0"/>
    <n v="0"/>
    <n v="0"/>
    <n v="0"/>
    <n v="0"/>
    <n v="0"/>
    <n v="0"/>
    <n v="0"/>
    <n v="0"/>
    <n v="0"/>
    <n v="0"/>
    <n v="0"/>
    <n v="0"/>
    <n v="0"/>
    <n v="0"/>
    <n v="0"/>
    <n v="0"/>
    <n v="0"/>
    <n v="0"/>
    <n v="677853.853"/>
    <n v="28499.999999999996"/>
    <n v="0"/>
    <n v="677853.853"/>
    <n v="706353.853"/>
    <n v="-28500"/>
    <n v="28500"/>
    <n v="0"/>
    <n v="0"/>
    <n v="677853.853"/>
    <n v="677853.853"/>
    <n v="0"/>
    <n v="28500"/>
    <n v="0"/>
    <n v="0"/>
    <n v="677853.853"/>
    <n v="677853.853"/>
    <n v="0"/>
    <n v="28500"/>
  </r>
  <r>
    <s v="100/TT-005-02"/>
    <x v="0"/>
    <x v="13"/>
    <x v="1"/>
    <x v="8"/>
    <x v="4"/>
    <n v="0"/>
    <n v="0"/>
    <n v="0"/>
    <n v="0"/>
    <n v="0"/>
    <n v="0"/>
    <n v="0"/>
    <n v="0"/>
    <n v="0"/>
    <n v="0"/>
    <n v="0"/>
    <n v="0"/>
    <n v="0"/>
    <n v="0"/>
    <n v="0"/>
    <n v="0"/>
    <n v="0"/>
    <n v="0"/>
    <n v="0"/>
    <n v="0"/>
    <n v="0"/>
    <n v="0"/>
    <n v="0"/>
    <n v="0"/>
    <n v="0"/>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98"/>
    <n v="1"/>
    <n v="0.41000000000000003"/>
    <n v="0.41000000000000003"/>
    <n v="1874492.2880000002"/>
    <n v="0"/>
    <n v="0"/>
    <n v="0"/>
    <n v="13540.29"/>
    <n v="0"/>
    <n v="0"/>
    <n v="0"/>
    <n v="0"/>
    <n v="0"/>
    <n v="0"/>
    <n v="0"/>
    <n v="0"/>
    <n v="13540.29"/>
    <n v="0"/>
    <n v="0"/>
    <n v="0"/>
    <n v="0"/>
    <n v="0"/>
    <n v="0"/>
    <n v="0"/>
    <n v="0"/>
    <n v="0"/>
    <n v="0"/>
    <n v="0.56999999999999995"/>
    <n v="0.02"/>
    <n v="1"/>
    <n v="0"/>
    <n v="0"/>
    <n v="0"/>
    <n v="0"/>
    <n v="0"/>
    <n v="0"/>
    <n v="0"/>
    <n v="0"/>
    <n v="0"/>
    <n v="0"/>
    <n v="0"/>
    <n v="0"/>
    <n v="0"/>
    <n v="0"/>
    <n v="0"/>
    <n v="0"/>
    <n v="0"/>
    <n v="1888032.5780000002"/>
    <n v="0"/>
    <n v="0"/>
    <n v="0"/>
    <n v="13540.29"/>
    <n v="0"/>
    <n v="0"/>
    <n v="0"/>
    <n v="0"/>
    <n v="0"/>
    <n v="0"/>
    <n v="0"/>
    <n v="0"/>
    <n v="13540.29"/>
    <n v="0"/>
    <n v="0"/>
    <n v="0"/>
    <n v="0"/>
    <n v="0"/>
    <n v="0"/>
    <n v="0"/>
    <n v="0"/>
    <n v="0"/>
    <n v="0"/>
    <n v="0"/>
    <n v="0"/>
    <n v="0"/>
    <n v="0"/>
    <n v="0"/>
    <n v="0"/>
    <n v="0"/>
    <n v="1888032.5780000002"/>
    <n v="0"/>
    <n v="0"/>
    <n v="0"/>
    <n v="0"/>
    <n v="0"/>
    <n v="0"/>
    <n v="0"/>
    <n v="0"/>
    <n v="0"/>
    <n v="0"/>
    <n v="0"/>
    <n v="13540.29"/>
    <n v="13540.29"/>
    <n v="0"/>
    <n v="0"/>
    <n v="0"/>
    <n v="0"/>
    <n v="0"/>
    <n v="0"/>
    <n v="0"/>
    <n v="0"/>
    <n v="0"/>
    <n v="0"/>
    <n v="0"/>
    <n v="0.57999999999999996"/>
    <n v="0.57999999999999996"/>
    <n v="0.41000000000000003"/>
    <n v="0.41000000000000003"/>
    <n v="0.41000000000000003"/>
    <n v="0.41000000000000003"/>
    <n v="0.41000000000000003"/>
    <n v="0.41000000000000003"/>
    <n v="0.41000000000000003"/>
    <n v="0.41000000000000003"/>
    <n v="0.41000000000000003"/>
    <n v="0.41000000000000003"/>
    <n v="0.41000000000000003"/>
    <n v="0.99"/>
    <n v="0"/>
    <n v="0"/>
    <n v="0"/>
    <n v="0"/>
    <n v="0"/>
    <n v="0"/>
    <n v="0"/>
    <n v="0"/>
    <n v="0"/>
    <n v="0"/>
    <n v="0"/>
    <n v="0"/>
    <n v="0"/>
    <n v="0"/>
    <n v="0"/>
    <n v="0"/>
    <n v="0"/>
    <n v="1888032.5780000002"/>
    <n v="0"/>
    <n v="0"/>
    <n v="0"/>
    <n v="0"/>
    <n v="0"/>
    <n v="0"/>
    <n v="0"/>
    <n v="0"/>
    <n v="0"/>
    <n v="0"/>
    <n v="0"/>
    <n v="0"/>
    <n v="0"/>
    <n v="0"/>
    <n v="0"/>
    <n v="0"/>
    <n v="0"/>
    <n v="0"/>
    <n v="0"/>
    <n v="0"/>
    <n v="0"/>
    <n v="0"/>
    <n v="0"/>
    <n v="0"/>
    <n v="0"/>
    <n v="0"/>
    <n v="0"/>
    <n v="0"/>
    <n v="0"/>
    <n v="0"/>
    <n v="1874492.2880000002"/>
    <n v="0"/>
    <n v="0"/>
    <n v="0"/>
    <n v="0"/>
    <n v="0"/>
    <n v="0"/>
    <n v="0"/>
    <n v="0"/>
    <n v="0"/>
    <n v="0"/>
    <n v="0"/>
    <n v="0"/>
    <n v="0"/>
    <n v="0"/>
    <n v="0"/>
    <n v="0"/>
    <n v="0"/>
    <n v="0"/>
    <n v="0"/>
    <n v="0"/>
    <n v="0"/>
    <n v="0"/>
    <n v="0"/>
    <n v="0"/>
    <n v="0"/>
    <n v="0"/>
    <n v="0"/>
    <n v="0"/>
    <n v="0"/>
    <n v="0"/>
    <n v="1874492.2880000002"/>
    <n v="13540.29"/>
    <n v="0"/>
    <n v="1874492.2880000002"/>
    <n v="1888032.5780000002"/>
    <n v="-13540.290000000037"/>
    <n v="13540.290000000037"/>
    <n v="0"/>
    <n v="0"/>
    <n v="1874492.2880000002"/>
    <n v="1874492.2880000002"/>
    <n v="0"/>
    <n v="13540.290000000037"/>
    <n v="0"/>
    <n v="0"/>
    <n v="1874492.2880000002"/>
    <n v="1874492.2880000002"/>
    <n v="0"/>
    <n v="0"/>
  </r>
  <r>
    <s v="100/TT-011-02"/>
    <x v="0"/>
    <x v="14"/>
    <x v="0"/>
    <x v="9"/>
    <x v="5"/>
    <n v="26840.170999999998"/>
    <n v="27887.005000000001"/>
    <n v="55556.313999999998"/>
    <n v="330.51"/>
    <n v="24234.885999999999"/>
    <n v="225857.35800000001"/>
    <n v="239142.603"/>
    <n v="210187.89600000001"/>
    <n v="1152.1880000000001"/>
    <n v="74331.952000000005"/>
    <n v="2063.348"/>
    <n v="539.10199999999998"/>
    <n v="888123.33299999998"/>
    <n v="0.02"/>
    <n v="0.3"/>
    <n v="0"/>
    <n v="0"/>
    <n v="0"/>
    <n v="0.55500000000000005"/>
    <n v="0"/>
    <n v="0.02"/>
    <n v="0.02"/>
    <n v="7.0000000000000062E-2"/>
    <n v="0"/>
    <n v="0"/>
    <n v="2.5000000000000001E-2"/>
    <n v="0.32500000000000001"/>
    <n v="0.32500000000000001"/>
    <n v="0.32500000000000001"/>
    <n v="0.32500000000000001"/>
    <n v="0.88"/>
    <n v="0.88"/>
    <n v="0.9"/>
    <n v="0.92"/>
    <n v="0.9900000000000001"/>
    <n v="0.9900000000000001"/>
    <n v="0.9900000000000001"/>
    <n v="5.0000000000000001E-3"/>
    <n v="5.0000000000000001E-3"/>
    <n v="0.20400000000000001"/>
    <n v="0.40300000000000002"/>
    <n v="0.60199999999999998"/>
    <n v="0.80100000000000005"/>
    <n v="1"/>
    <n v="1"/>
    <n v="1"/>
    <n v="1"/>
    <n v="1"/>
    <n v="1"/>
    <n v="0.9900000000000001"/>
    <n v="5.0000000000000001E-3"/>
    <n v="818295.89099999995"/>
    <n v="0"/>
    <n v="0"/>
    <n v="268207.62641971244"/>
    <n v="268711.67917930428"/>
    <n v="269226.88257482363"/>
    <n v="269733.42955560976"/>
    <n v="270251.20053177036"/>
    <n v="0"/>
    <n v="0"/>
    <n v="0"/>
    <n v="0"/>
    <n v="0"/>
    <n v="1346130.8182612206"/>
    <n v="0"/>
    <n v="0"/>
    <n v="0.19900000000000001"/>
    <n v="0.19900000000000001"/>
    <n v="0.19900000000000001"/>
    <n v="0.19900000000000001"/>
    <n v="0.19900000000000001"/>
    <n v="0"/>
    <n v="0"/>
    <n v="0"/>
    <n v="0"/>
    <n v="0"/>
    <n v="1"/>
    <n v="0"/>
    <n v="0"/>
    <n v="0"/>
    <n v="0"/>
    <n v="0"/>
    <n v="0"/>
    <n v="0"/>
    <n v="0"/>
    <n v="0"/>
    <n v="0"/>
    <n v="0"/>
    <n v="0"/>
    <n v="0"/>
    <n v="0"/>
    <n v="0"/>
    <n v="0"/>
    <n v="0"/>
    <n v="2164426.7092612204"/>
    <n v="0"/>
    <n v="0"/>
    <n v="268207.62641971244"/>
    <n v="268711.67917930428"/>
    <n v="269226.88257482363"/>
    <n v="269733.42955560976"/>
    <n v="270251.20053177036"/>
    <n v="0"/>
    <n v="0"/>
    <n v="0"/>
    <n v="0"/>
    <n v="0"/>
    <n v="1346130.8182612206"/>
    <n v="0"/>
    <n v="0"/>
    <n v="0"/>
    <n v="0"/>
    <n v="0"/>
    <n v="0"/>
    <n v="0"/>
    <n v="0"/>
    <n v="0"/>
    <n v="0"/>
    <n v="0"/>
    <n v="0"/>
    <n v="0"/>
    <n v="0"/>
    <n v="0"/>
    <n v="0"/>
    <n v="0"/>
    <n v="2164426.7092612204"/>
    <n v="26840.170999999998"/>
    <n v="27887.005000000001"/>
    <n v="55556.313999999998"/>
    <n v="330.51"/>
    <n v="24234.885999999999"/>
    <n v="225857.35800000001"/>
    <n v="469659.21519224998"/>
    <n v="216209.49903400001"/>
    <n v="9325"/>
    <n v="98719.038090000002"/>
    <n v="2040"/>
    <n v="181970.88968375005"/>
    <n v="1338629.8859999999"/>
    <n v="0.02"/>
    <n v="0.3"/>
    <n v="0"/>
    <n v="0"/>
    <n v="0"/>
    <n v="0"/>
    <n v="0"/>
    <n v="0"/>
    <n v="0"/>
    <n v="0.65500000000000003"/>
    <n v="0"/>
    <n v="0"/>
    <n v="0.97500000000000009"/>
    <n v="2.5000000000000001E-2"/>
    <n v="0.32500000000000001"/>
    <n v="0.32500000000000001"/>
    <n v="0.32500000000000001"/>
    <n v="0.32500000000000001"/>
    <n v="0.32500000000000001"/>
    <n v="0.32500000000000001"/>
    <n v="0.32500000000000001"/>
    <n v="0.32500000000000001"/>
    <n v="0.98000000000000009"/>
    <n v="0.98000000000000009"/>
    <n v="0.98000000000000009"/>
    <n v="0"/>
    <n v="0"/>
    <n v="0"/>
    <n v="0"/>
    <n v="0"/>
    <n v="0"/>
    <n v="0"/>
    <n v="0"/>
    <n v="0"/>
    <n v="0"/>
    <n v="1788"/>
    <n v="0"/>
    <n v="1788"/>
    <n v="1848"/>
    <n v="1908"/>
    <n v="1956.9322612206452"/>
    <n v="0"/>
    <n v="2164426.7092612204"/>
    <n v="26840.170999999998"/>
    <n v="27887.005000000001"/>
    <n v="55556.313999999998"/>
    <n v="330.51"/>
    <n v="24234.885999999999"/>
    <n v="225857.35800000001"/>
    <n v="239142.603"/>
    <n v="210187.89600000001"/>
    <n v="1152.1880000000001"/>
    <n v="121331.81200000001"/>
    <n v="157811"/>
    <n v="246092.981"/>
    <n v="1336424.7239999999"/>
    <n v="0"/>
    <n v="0"/>
    <n v="0"/>
    <n v="0"/>
    <n v="855"/>
    <n v="0"/>
    <n v="1350.162"/>
    <n v="0"/>
    <n v="0"/>
    <n v="0"/>
    <n v="1788"/>
    <n v="0"/>
    <n v="3993.1620000000003"/>
    <n v="1848"/>
    <n v="1908"/>
    <n v="1956.9322612206452"/>
    <n v="0"/>
    <n v="2164426.7092612204"/>
    <n v="26840.170999999998"/>
    <n v="27887.005000000001"/>
    <n v="55556.313999999998"/>
    <n v="330.51"/>
    <n v="24234.885999999999"/>
    <n v="225857.35800000001"/>
    <n v="239142.603"/>
    <n v="210187.89600000001"/>
    <n v="1152.1880000000001"/>
    <n v="74331.952000000005"/>
    <n v="2063.348"/>
    <n v="448840.49300000002"/>
    <n v="1336424.7239999999"/>
    <n v="0"/>
    <n v="0"/>
    <n v="0"/>
    <n v="0"/>
    <n v="0"/>
    <n v="0"/>
    <n v="0"/>
    <n v="0"/>
    <n v="0"/>
    <n v="0"/>
    <n v="0"/>
    <n v="0"/>
    <n v="3993.1620000000003"/>
    <n v="1848"/>
    <n v="1908"/>
    <n v="1956.9322612206452"/>
    <n v="0"/>
    <n v="2164426.7092612204"/>
    <n v="1346130.8182612206"/>
    <n v="887584.23100000003"/>
    <n v="1705880.122"/>
    <n v="2164426.7092612204"/>
    <n v="-458546.58726122044"/>
    <n v="458546.58726122044"/>
    <n v="1156658.9963162499"/>
    <n v="887584.23100000003"/>
    <n v="1705880.122"/>
    <n v="1974954.8873162498"/>
    <n v="-269074.7653162498"/>
    <n v="458546.58726122044"/>
    <n v="1090331.743"/>
    <n v="887584.23100000003"/>
    <n v="1705880.122"/>
    <n v="1908627.6340000001"/>
    <n v="-202747.5120000001"/>
    <n v="458546.58726122044"/>
  </r>
  <r>
    <s v="100/TT-002-04"/>
    <x v="0"/>
    <x v="15"/>
    <x v="0"/>
    <x v="10"/>
    <x v="1"/>
    <n v="1253.223"/>
    <n v="71.62"/>
    <n v="4024.5680000000002"/>
    <n v="24.981000000000002"/>
    <n v="0"/>
    <n v="0"/>
    <n v="0"/>
    <n v="0"/>
    <n v="19.344999999999999"/>
    <n v="534.41399999999999"/>
    <n v="396.77199999999999"/>
    <n v="676.58699999999999"/>
    <n v="7001.51"/>
    <n v="0"/>
    <n v="0"/>
    <n v="0"/>
    <n v="0"/>
    <n v="0"/>
    <n v="0"/>
    <n v="0"/>
    <n v="0"/>
    <n v="0"/>
    <n v="0.1283"/>
    <n v="0"/>
    <n v="0"/>
    <n v="1.6999999999999999E-3"/>
    <n v="1.6999999999999999E-3"/>
    <n v="1.6999999999999999E-3"/>
    <n v="1.6999999999999999E-3"/>
    <n v="1.6999999999999999E-3"/>
    <n v="1.6999999999999999E-3"/>
    <n v="1.6999999999999999E-3"/>
    <n v="1.6999999999999999E-3"/>
    <n v="1.6999999999999999E-3"/>
    <n v="0.13"/>
    <n v="0.13"/>
    <n v="0.13"/>
    <n v="1.6999999999999999E-3"/>
    <n v="1.6999999999999999E-3"/>
    <n v="0.15840417903191037"/>
    <n v="0.3151083580638207"/>
    <n v="0.3151083580638207"/>
    <n v="0.3151083580638207"/>
    <n v="0.3151083580638207"/>
    <n v="0.3151083580638207"/>
    <n v="0.3151083580638207"/>
    <n v="0.3151083580638207"/>
    <n v="0.32510835806382071"/>
    <n v="0.33510835806382072"/>
    <n v="0.13"/>
    <n v="1.6999999999999999E-3"/>
    <n v="51581"/>
    <n v="0"/>
    <n v="0"/>
    <n v="34145.190870938735"/>
    <n v="34183.206129486382"/>
    <n v="0"/>
    <n v="0"/>
    <n v="0"/>
    <n v="0"/>
    <n v="0"/>
    <n v="0"/>
    <n v="0"/>
    <n v="0"/>
    <n v="68328.397000425117"/>
    <n v="0"/>
    <n v="0"/>
    <n v="0.15670417903191036"/>
    <n v="0.15670417903191036"/>
    <n v="0"/>
    <n v="0"/>
    <n v="0"/>
    <n v="0"/>
    <n v="0"/>
    <n v="0"/>
    <n v="0.01"/>
    <n v="0.01"/>
    <n v="0.33510835806382072"/>
    <n v="0"/>
    <n v="0"/>
    <n v="0"/>
    <n v="0"/>
    <n v="0"/>
    <n v="0"/>
    <n v="0"/>
    <n v="0"/>
    <n v="0"/>
    <n v="0"/>
    <n v="0"/>
    <n v="0"/>
    <n v="0"/>
    <n v="0"/>
    <n v="0"/>
    <n v="0"/>
    <n v="0"/>
    <n v="119909.39700042512"/>
    <n v="0"/>
    <n v="0"/>
    <n v="34145.190870938735"/>
    <n v="34183.206129486382"/>
    <n v="0"/>
    <n v="0"/>
    <n v="0"/>
    <n v="0"/>
    <n v="0"/>
    <n v="0"/>
    <n v="0"/>
    <n v="0"/>
    <n v="68328.397000425117"/>
    <n v="0"/>
    <n v="0"/>
    <n v="0"/>
    <n v="0"/>
    <n v="0"/>
    <n v="0"/>
    <n v="0"/>
    <n v="0"/>
    <n v="0"/>
    <n v="0"/>
    <n v="0"/>
    <n v="0"/>
    <n v="0"/>
    <n v="0"/>
    <n v="0"/>
    <n v="0"/>
    <n v="0"/>
    <n v="119909.39700042512"/>
    <n v="1253.223"/>
    <n v="71.62"/>
    <n v="4024.5680000000002"/>
    <n v="24.981000000000002"/>
    <n v="0"/>
    <n v="0"/>
    <n v="0"/>
    <n v="0"/>
    <n v="0"/>
    <n v="0"/>
    <n v="0"/>
    <n v="0"/>
    <n v="5374.3919999999998"/>
    <n v="0"/>
    <n v="0"/>
    <n v="0"/>
    <n v="0"/>
    <n v="0"/>
    <n v="0"/>
    <n v="0"/>
    <n v="0"/>
    <n v="0"/>
    <n v="0"/>
    <n v="0"/>
    <n v="0.99829999999999997"/>
    <n v="0.99829999999999997"/>
    <n v="1.6999999999999999E-3"/>
    <n v="1.6999999999999999E-3"/>
    <n v="1.6999999999999999E-3"/>
    <n v="1.6999999999999999E-3"/>
    <n v="1.6999999999999999E-3"/>
    <n v="1.6999999999999999E-3"/>
    <n v="1.6999999999999999E-3"/>
    <n v="1.6999999999999999E-3"/>
    <n v="1.6999999999999999E-3"/>
    <n v="1.6999999999999999E-3"/>
    <n v="1.6999999999999999E-3"/>
    <n v="1"/>
    <n v="0"/>
    <n v="0"/>
    <n v="0"/>
    <n v="0"/>
    <n v="0"/>
    <n v="0"/>
    <n v="0"/>
    <n v="0"/>
    <n v="0"/>
    <n v="0"/>
    <n v="0"/>
    <n v="0"/>
    <n v="0"/>
    <n v="0"/>
    <n v="0"/>
    <n v="0"/>
    <n v="0"/>
    <n v="56955.392"/>
    <n v="1253.223"/>
    <n v="71.62"/>
    <n v="4024.5680000000002"/>
    <n v="24.981000000000002"/>
    <n v="0"/>
    <n v="0"/>
    <n v="0"/>
    <n v="0"/>
    <n v="19.344999999999999"/>
    <n v="0"/>
    <n v="0"/>
    <n v="0"/>
    <n v="5393.7370000000001"/>
    <n v="0"/>
    <n v="0"/>
    <n v="0"/>
    <n v="0"/>
    <n v="0"/>
    <n v="0"/>
    <n v="0"/>
    <n v="0"/>
    <n v="0"/>
    <n v="0"/>
    <n v="0"/>
    <n v="0"/>
    <n v="0"/>
    <n v="0"/>
    <n v="0"/>
    <n v="0"/>
    <n v="0"/>
    <n v="56974.737000000001"/>
    <n v="1253.223"/>
    <n v="71.62"/>
    <n v="4024.5680000000002"/>
    <n v="24.981000000000002"/>
    <n v="0"/>
    <n v="0"/>
    <n v="0"/>
    <n v="0"/>
    <n v="19.344999999999999"/>
    <n v="534.41399999999999"/>
    <n v="396.77199999999999"/>
    <n v="0"/>
    <n v="6324.9229999999998"/>
    <n v="0"/>
    <n v="0"/>
    <n v="0"/>
    <n v="0"/>
    <n v="0"/>
    <n v="0"/>
    <n v="0"/>
    <n v="0"/>
    <n v="0"/>
    <n v="0"/>
    <n v="0"/>
    <n v="0"/>
    <n v="0"/>
    <n v="0"/>
    <n v="0"/>
    <n v="0"/>
    <n v="0"/>
    <n v="57905.923000000003"/>
    <n v="68328.397000425117"/>
    <n v="6324.9229999999998"/>
    <n v="57905.923000000003"/>
    <n v="119909.39700042512"/>
    <n v="-62003.474000425114"/>
    <n v="62003.474000425114"/>
    <n v="5374.3919999999998"/>
    <n v="6324.9229999999998"/>
    <n v="57905.923000000003"/>
    <n v="56955.392"/>
    <n v="950.53100000000268"/>
    <n v="-950.53100000000268"/>
    <n v="5393.7370000000001"/>
    <n v="6324.9229999999998"/>
    <n v="57905.923000000003"/>
    <n v="56974.737000000001"/>
    <n v="931.18600000000151"/>
    <n v="-931.18600000000151"/>
  </r>
  <r>
    <s v="100/TT-141-04"/>
    <x v="0"/>
    <x v="16"/>
    <x v="0"/>
    <x v="11"/>
    <x v="6"/>
    <n v="0"/>
    <n v="0"/>
    <n v="0"/>
    <n v="0"/>
    <n v="0"/>
    <n v="0"/>
    <n v="0"/>
    <n v="15000"/>
    <n v="0"/>
    <n v="0"/>
    <n v="0"/>
    <n v="0"/>
    <n v="15000"/>
    <n v="0"/>
    <n v="0"/>
    <n v="0"/>
    <n v="0"/>
    <n v="0"/>
    <n v="0"/>
    <n v="0"/>
    <n v="0"/>
    <n v="0"/>
    <n v="5.0000000000000044E-2"/>
    <n v="0"/>
    <n v="0"/>
    <n v="0.55000000000000004"/>
    <n v="0.55000000000000004"/>
    <n v="0.55000000000000004"/>
    <n v="0.55000000000000004"/>
    <n v="0.55000000000000004"/>
    <n v="0.55000000000000004"/>
    <n v="0.55000000000000004"/>
    <n v="0.55000000000000004"/>
    <n v="0.55000000000000004"/>
    <n v="0.60000000000000009"/>
    <n v="0.60000000000000009"/>
    <n v="0.60000000000000009"/>
    <n v="0.55000000000000004"/>
    <n v="0.98"/>
    <n v="0.98"/>
    <n v="0.98"/>
    <n v="0.98"/>
    <n v="0.98"/>
    <n v="0.98"/>
    <n v="0.99"/>
    <n v="1"/>
    <n v="1"/>
    <n v="1"/>
    <n v="1"/>
    <n v="0.60000000000000009"/>
    <n v="0.55000000000000004"/>
    <n v="1971.8520000000001"/>
    <n v="0"/>
    <n v="14308.436211312319"/>
    <n v="15739.741598845152"/>
    <n v="0"/>
    <n v="0"/>
    <n v="0"/>
    <n v="0"/>
    <n v="0"/>
    <n v="0"/>
    <n v="0"/>
    <n v="0"/>
    <n v="0"/>
    <n v="30048.177810157471"/>
    <n v="0"/>
    <n v="0.43"/>
    <n v="0"/>
    <n v="0"/>
    <n v="0"/>
    <n v="0"/>
    <n v="0"/>
    <n v="0.01"/>
    <n v="0.01"/>
    <n v="0"/>
    <n v="0"/>
    <n v="0"/>
    <n v="1"/>
    <n v="0"/>
    <n v="0"/>
    <n v="0"/>
    <n v="0"/>
    <n v="0"/>
    <n v="0"/>
    <n v="0"/>
    <n v="0"/>
    <n v="0"/>
    <n v="0"/>
    <n v="0"/>
    <n v="0"/>
    <n v="0"/>
    <n v="0"/>
    <n v="0"/>
    <n v="0"/>
    <n v="0"/>
    <n v="32020.02981015747"/>
    <n v="0"/>
    <n v="14308.436211312319"/>
    <n v="15739.741598845152"/>
    <n v="0"/>
    <n v="0"/>
    <n v="0"/>
    <n v="0"/>
    <n v="0"/>
    <n v="0"/>
    <n v="0"/>
    <n v="0"/>
    <n v="0"/>
    <n v="30048.177810157471"/>
    <n v="0"/>
    <n v="0"/>
    <n v="0"/>
    <n v="0"/>
    <n v="0"/>
    <n v="0"/>
    <n v="0"/>
    <n v="0"/>
    <n v="0"/>
    <n v="0"/>
    <n v="0"/>
    <n v="0"/>
    <n v="0"/>
    <n v="0"/>
    <n v="0"/>
    <n v="0"/>
    <n v="0"/>
    <n v="32020.02981015747"/>
    <n v="0"/>
    <n v="0"/>
    <n v="0"/>
    <n v="0"/>
    <n v="0"/>
    <n v="0"/>
    <n v="19188"/>
    <n v="5000"/>
    <n v="4486"/>
    <n v="0"/>
    <n v="0"/>
    <n v="1374.177810157471"/>
    <n v="30048.177810157471"/>
    <n v="0"/>
    <n v="0"/>
    <n v="0"/>
    <n v="0"/>
    <n v="0"/>
    <n v="0"/>
    <n v="0.43"/>
    <n v="0"/>
    <n v="0"/>
    <n v="0"/>
    <n v="0"/>
    <n v="0.02"/>
    <n v="0.45"/>
    <n v="0.55000000000000004"/>
    <n v="0.55000000000000004"/>
    <n v="0.55000000000000004"/>
    <n v="0.55000000000000004"/>
    <n v="0.55000000000000004"/>
    <n v="0.55000000000000004"/>
    <n v="0.98"/>
    <n v="0.98"/>
    <n v="0.98"/>
    <n v="0.98"/>
    <n v="0.98"/>
    <n v="1"/>
    <n v="0"/>
    <n v="0"/>
    <n v="0"/>
    <n v="0"/>
    <n v="0"/>
    <n v="0"/>
    <n v="0"/>
    <n v="0"/>
    <n v="0"/>
    <n v="0"/>
    <n v="0"/>
    <n v="0"/>
    <n v="0"/>
    <n v="0"/>
    <n v="0"/>
    <n v="0"/>
    <n v="0"/>
    <n v="32020.02981015747"/>
    <n v="0"/>
    <n v="0"/>
    <n v="0"/>
    <n v="0"/>
    <n v="0"/>
    <n v="0"/>
    <n v="0"/>
    <n v="15000"/>
    <n v="0"/>
    <n v="8703.177810157471"/>
    <n v="5000"/>
    <n v="1345"/>
    <n v="30048.177810157471"/>
    <n v="0"/>
    <n v="0"/>
    <n v="0"/>
    <n v="0"/>
    <n v="0"/>
    <n v="0"/>
    <n v="0"/>
    <n v="0"/>
    <n v="0"/>
    <n v="0"/>
    <n v="0"/>
    <n v="0"/>
    <n v="0"/>
    <n v="0"/>
    <n v="0"/>
    <n v="0"/>
    <n v="0"/>
    <n v="32020.02981015747"/>
    <n v="0"/>
    <n v="0"/>
    <n v="0"/>
    <n v="0"/>
    <n v="0"/>
    <n v="0"/>
    <n v="0"/>
    <n v="15000"/>
    <n v="0"/>
    <n v="0"/>
    <n v="0"/>
    <n v="15048.1778101575"/>
    <n v="30048.1778101575"/>
    <n v="0"/>
    <n v="0"/>
    <n v="0"/>
    <n v="0"/>
    <n v="0"/>
    <n v="0"/>
    <n v="0"/>
    <n v="0"/>
    <n v="0"/>
    <n v="0"/>
    <n v="0"/>
    <n v="0"/>
    <n v="-2.9103830456733704E-11"/>
    <n v="0"/>
    <n v="0"/>
    <n v="0"/>
    <n v="0"/>
    <n v="32020.02981015747"/>
    <n v="30048.177810157471"/>
    <n v="15000"/>
    <n v="16971.851999999999"/>
    <n v="32020.02981015747"/>
    <n v="-15048.177810157471"/>
    <n v="15048.177810157471"/>
    <n v="28674"/>
    <n v="15000"/>
    <n v="16971.851999999999"/>
    <n v="30645.851999999999"/>
    <n v="-13674"/>
    <n v="15048.177810157471"/>
    <n v="28703.177810157471"/>
    <n v="15000"/>
    <n v="16971.851999999999"/>
    <n v="30675.02981015747"/>
    <n v="-13703.177810157471"/>
    <n v="15048.177810157471"/>
  </r>
  <r>
    <s v="100/TT-306-01"/>
    <x v="0"/>
    <x v="17"/>
    <x v="2"/>
    <x v="6"/>
    <x v="7"/>
    <n v="0"/>
    <n v="0"/>
    <n v="2634.1959999999999"/>
    <n v="-0.18"/>
    <n v="0"/>
    <n v="0"/>
    <n v="0"/>
    <n v="0"/>
    <n v="0"/>
    <n v="0"/>
    <n v="0"/>
    <n v="0"/>
    <n v="2634.0160000000001"/>
    <n v="0"/>
    <n v="0"/>
    <n v="0"/>
    <n v="0"/>
    <n v="0.03"/>
    <n v="0"/>
    <n v="0"/>
    <n v="0"/>
    <n v="0"/>
    <n v="0"/>
    <n v="0"/>
    <n v="0"/>
    <n v="0.96"/>
    <n v="0.96"/>
    <n v="0.96"/>
    <n v="0.96"/>
    <n v="0.99"/>
    <n v="0.99"/>
    <n v="0.99"/>
    <n v="0.99"/>
    <n v="0.99"/>
    <n v="0.99"/>
    <n v="0.99"/>
    <n v="0.99"/>
    <n v="0.96"/>
    <n v="0.96"/>
    <n v="0.96"/>
    <n v="0.96"/>
    <n v="0.96"/>
    <n v="0.96"/>
    <n v="0.96"/>
    <n v="0.96"/>
    <n v="0.96"/>
    <n v="0.96"/>
    <n v="0.96"/>
    <n v="0.96"/>
    <n v="0.99"/>
    <n v="0.96"/>
    <n v="186248.97700000001"/>
    <n v="0"/>
    <n v="0"/>
    <n v="2017.5099999999948"/>
    <n v="0"/>
    <n v="0"/>
    <n v="0"/>
    <n v="0"/>
    <n v="0"/>
    <n v="0"/>
    <n v="0"/>
    <n v="0"/>
    <n v="0"/>
    <n v="2017.5099999999948"/>
    <n v="0"/>
    <n v="0"/>
    <n v="0"/>
    <n v="0"/>
    <n v="0"/>
    <n v="0"/>
    <n v="0"/>
    <n v="0"/>
    <n v="0"/>
    <n v="0"/>
    <n v="0"/>
    <n v="0"/>
    <n v="0.96"/>
    <n v="0"/>
    <n v="0"/>
    <n v="0"/>
    <n v="0"/>
    <n v="0"/>
    <n v="0"/>
    <n v="0"/>
    <n v="0"/>
    <n v="0"/>
    <n v="0"/>
    <n v="0"/>
    <n v="0"/>
    <n v="0"/>
    <n v="0"/>
    <n v="0"/>
    <n v="0"/>
    <n v="0"/>
    <n v="188266.48700000002"/>
    <n v="0"/>
    <n v="0"/>
    <n v="2017.5099999999948"/>
    <n v="0"/>
    <n v="0"/>
    <n v="0"/>
    <n v="0"/>
    <n v="0"/>
    <n v="0"/>
    <n v="0"/>
    <n v="0"/>
    <n v="0"/>
    <n v="2017.5099999999948"/>
    <n v="0"/>
    <n v="0"/>
    <n v="0"/>
    <n v="0"/>
    <n v="0"/>
    <n v="0"/>
    <n v="0"/>
    <n v="0"/>
    <n v="0"/>
    <n v="0"/>
    <n v="0"/>
    <n v="0"/>
    <n v="0"/>
    <n v="0"/>
    <n v="0"/>
    <n v="0"/>
    <n v="0"/>
    <n v="188266.48700000002"/>
    <n v="0"/>
    <n v="0"/>
    <n v="2634.1959999999999"/>
    <n v="-0.18"/>
    <n v="0"/>
    <n v="0"/>
    <n v="0"/>
    <n v="0"/>
    <n v="0"/>
    <n v="0"/>
    <n v="0"/>
    <n v="0"/>
    <n v="2634.0160000000001"/>
    <n v="0"/>
    <n v="0"/>
    <n v="0"/>
    <n v="0"/>
    <n v="0.03"/>
    <n v="0"/>
    <n v="0"/>
    <n v="0"/>
    <n v="0"/>
    <n v="0"/>
    <n v="0"/>
    <n v="0.01"/>
    <n v="0.04"/>
    <n v="0.96"/>
    <n v="0.96"/>
    <n v="0.96"/>
    <n v="0.96"/>
    <n v="0.99"/>
    <n v="0.99"/>
    <n v="0.99"/>
    <n v="0.99"/>
    <n v="0.99"/>
    <n v="0.99"/>
    <n v="0.99"/>
    <n v="1"/>
    <n v="0"/>
    <n v="0"/>
    <n v="0"/>
    <n v="0"/>
    <n v="0"/>
    <n v="0"/>
    <n v="0"/>
    <n v="0"/>
    <n v="0"/>
    <n v="0"/>
    <n v="0"/>
    <n v="0"/>
    <n v="0"/>
    <n v="0"/>
    <n v="0"/>
    <n v="0"/>
    <n v="0"/>
    <n v="188882.99300000002"/>
    <n v="0"/>
    <n v="0"/>
    <n v="2634.1959999999999"/>
    <n v="-0.18"/>
    <n v="0"/>
    <n v="0"/>
    <n v="0"/>
    <n v="0"/>
    <n v="0"/>
    <n v="0"/>
    <n v="0"/>
    <n v="0"/>
    <n v="2634.0160000000001"/>
    <n v="0"/>
    <n v="0"/>
    <n v="0"/>
    <n v="0"/>
    <n v="0"/>
    <n v="0"/>
    <n v="0"/>
    <n v="0"/>
    <n v="0"/>
    <n v="0"/>
    <n v="0"/>
    <n v="0"/>
    <n v="0"/>
    <n v="0"/>
    <n v="0"/>
    <n v="0"/>
    <n v="0"/>
    <n v="188882.99300000002"/>
    <n v="0"/>
    <n v="0"/>
    <n v="2634.1959999999999"/>
    <n v="-0.18"/>
    <n v="0"/>
    <n v="0"/>
    <n v="0"/>
    <n v="0"/>
    <n v="0"/>
    <n v="0"/>
    <n v="0"/>
    <n v="0"/>
    <n v="2634.0160000000001"/>
    <n v="0"/>
    <n v="0"/>
    <n v="0"/>
    <n v="0"/>
    <n v="0"/>
    <n v="0"/>
    <n v="0"/>
    <n v="0"/>
    <n v="0"/>
    <n v="0"/>
    <n v="0"/>
    <n v="0"/>
    <n v="0"/>
    <n v="0"/>
    <n v="0"/>
    <n v="0"/>
    <n v="0"/>
    <n v="188882.99300000002"/>
    <n v="2017.5099999999948"/>
    <n v="2634.0160000000001"/>
    <n v="188882.99300000002"/>
    <n v="188266.48700000002"/>
    <n v="616.50599999999395"/>
    <n v="-616.50599999999395"/>
    <n v="2634.0160000000001"/>
    <n v="2634.0160000000001"/>
    <n v="188882.99300000002"/>
    <n v="188882.99300000002"/>
    <n v="0"/>
    <n v="0"/>
    <n v="2634.0160000000001"/>
    <n v="2634.0160000000001"/>
    <n v="188882.99300000002"/>
    <n v="188882.99300000002"/>
    <n v="0"/>
    <n v="0"/>
  </r>
  <r>
    <s v="100/TS-120-01"/>
    <x v="0"/>
    <x v="18"/>
    <x v="3"/>
    <x v="6"/>
    <x v="8"/>
    <n v="0"/>
    <n v="0"/>
    <n v="5475.7359999999999"/>
    <n v="36378.258999999998"/>
    <n v="3.9510000000000001"/>
    <n v="1610.2670000000001"/>
    <n v="567.52"/>
    <n v="1883.2439999999999"/>
    <n v="-20.692"/>
    <n v="15.03"/>
    <n v="0"/>
    <n v="0"/>
    <n v="45913.314999999988"/>
    <n v="0"/>
    <n v="7.0000000000000007E-2"/>
    <n v="0"/>
    <n v="0.02"/>
    <n v="0.14000000000000001"/>
    <n v="0.12"/>
    <n v="0"/>
    <n v="0"/>
    <n v="0"/>
    <n v="0"/>
    <n v="0"/>
    <n v="0"/>
    <n v="0.6"/>
    <n v="0.66999999999999993"/>
    <n v="0.66999999999999993"/>
    <n v="0.69"/>
    <n v="0.83000000000000007"/>
    <n v="0.95"/>
    <n v="0.95"/>
    <n v="0.95"/>
    <n v="0.95"/>
    <n v="0.95"/>
    <n v="0.95"/>
    <n v="0.95"/>
    <n v="0.64278074866310153"/>
    <n v="0.68856951871657746"/>
    <n v="0.76318951871657759"/>
    <n v="0.79730099547511313"/>
    <n v="0.8280702262443439"/>
    <n v="0.83737311085972854"/>
    <n v="0.83941638009049768"/>
    <n v="0.83941638009049768"/>
    <n v="0.83941638009049768"/>
    <n v="0.9832439662973943"/>
    <n v="0.99057155250429085"/>
    <n v="0.99999155250429084"/>
    <n v="0.95"/>
    <n v="0.6"/>
    <n v="12402.696"/>
    <n v="0"/>
    <n v="13692.523700669444"/>
    <n v="0"/>
    <n v="4053.692737887437"/>
    <n v="0"/>
    <n v="0"/>
    <n v="29679.033726402966"/>
    <n v="0"/>
    <n v="0"/>
    <n v="0"/>
    <n v="0"/>
    <n v="173.06448672849612"/>
    <n v="47598.314651688343"/>
    <n v="4.2780748663101602E-2"/>
    <n v="4.5788770053475938E-2"/>
    <n v="7.4620000000000006E-2"/>
    <n v="3.4111476758535583E-2"/>
    <n v="3.0769230769230771E-2"/>
    <n v="9.3028846153846156E-3"/>
    <n v="2.0432692307692309E-3"/>
    <n v="0"/>
    <n v="0"/>
    <n v="0.14382758620689653"/>
    <n v="7.3275862068965499E-3"/>
    <n v="9.4199999999999996E-3"/>
    <n v="0.99999155250429084"/>
    <n v="0"/>
    <n v="0"/>
    <n v="0"/>
    <n v="0"/>
    <n v="0"/>
    <n v="0"/>
    <n v="0"/>
    <n v="0"/>
    <n v="0"/>
    <n v="0"/>
    <n v="0"/>
    <n v="0"/>
    <n v="0"/>
    <n v="0"/>
    <n v="0"/>
    <n v="0"/>
    <n v="0"/>
    <n v="60001.010651688339"/>
    <n v="0"/>
    <n v="13692.523700669444"/>
    <n v="0"/>
    <n v="4053.692737887437"/>
    <n v="0"/>
    <n v="0"/>
    <n v="29679.033726402966"/>
    <n v="0"/>
    <n v="0"/>
    <n v="0"/>
    <n v="0"/>
    <n v="173.06448672849612"/>
    <n v="47598.314651688343"/>
    <n v="0"/>
    <n v="0"/>
    <n v="0"/>
    <n v="0"/>
    <n v="0"/>
    <n v="0"/>
    <n v="0"/>
    <n v="0"/>
    <n v="0"/>
    <n v="0"/>
    <n v="0"/>
    <n v="0"/>
    <n v="0"/>
    <n v="0"/>
    <n v="0"/>
    <n v="0"/>
    <n v="0"/>
    <n v="60001.010651688339"/>
    <n v="0"/>
    <n v="0"/>
    <n v="5475.7359999999999"/>
    <n v="36378.258999999998"/>
    <n v="3.9510000000000001"/>
    <n v="1610.2670000000001"/>
    <n v="3957.0371649598455"/>
    <n v="0"/>
    <n v="0"/>
    <n v="0"/>
    <n v="0"/>
    <n v="173.06448672849612"/>
    <n v="47598.314651688335"/>
    <n v="0"/>
    <n v="7.0000000000000007E-2"/>
    <n v="0"/>
    <n v="0.02"/>
    <n v="0.14000000000000001"/>
    <n v="0"/>
    <n v="0.15"/>
    <n v="0"/>
    <n v="0"/>
    <n v="0"/>
    <n v="0"/>
    <n v="0.02"/>
    <n v="0.4"/>
    <n v="0.6"/>
    <n v="0.66999999999999993"/>
    <n v="0.66999999999999993"/>
    <n v="0.69"/>
    <n v="0.83000000000000007"/>
    <n v="0.83000000000000007"/>
    <n v="0.98"/>
    <n v="0.98"/>
    <n v="0.98"/>
    <n v="0.98"/>
    <n v="0.98"/>
    <n v="1"/>
    <n v="0"/>
    <n v="0"/>
    <n v="0"/>
    <n v="0"/>
    <n v="0"/>
    <n v="0"/>
    <n v="0"/>
    <n v="0"/>
    <n v="0"/>
    <n v="0"/>
    <n v="0"/>
    <n v="0"/>
    <n v="0"/>
    <n v="0"/>
    <n v="0"/>
    <n v="0"/>
    <n v="0"/>
    <n v="60001.010651688339"/>
    <n v="0"/>
    <n v="0"/>
    <n v="5475.7359999999999"/>
    <n v="36378.258999999998"/>
    <n v="3.9510000000000001"/>
    <n v="1610.2670000000001"/>
    <n v="567.52"/>
    <n v="1883.2439999999999"/>
    <n v="-20.692"/>
    <n v="1700.0296516883436"/>
    <n v="0"/>
    <n v="0"/>
    <n v="47598.314651688335"/>
    <n v="0"/>
    <n v="0"/>
    <n v="0"/>
    <n v="0"/>
    <n v="0"/>
    <n v="0"/>
    <n v="0"/>
    <n v="0"/>
    <n v="0"/>
    <n v="0"/>
    <n v="0"/>
    <n v="0"/>
    <n v="0"/>
    <n v="0"/>
    <n v="0"/>
    <n v="0"/>
    <n v="0"/>
    <n v="60001.010651688339"/>
    <n v="0"/>
    <n v="0"/>
    <n v="5475.7359999999999"/>
    <n v="36378.258999999998"/>
    <n v="3.9510000000000001"/>
    <n v="1610.2670000000001"/>
    <n v="567.52"/>
    <n v="1883.2439999999999"/>
    <n v="-20.692"/>
    <n v="15.03"/>
    <n v="0"/>
    <n v="1684.9996516883475"/>
    <n v="47598.314651688335"/>
    <n v="0"/>
    <n v="0"/>
    <n v="0"/>
    <n v="0"/>
    <n v="0"/>
    <n v="0"/>
    <n v="0"/>
    <n v="0"/>
    <n v="0"/>
    <n v="0"/>
    <n v="0"/>
    <n v="0"/>
    <n v="0"/>
    <n v="0"/>
    <n v="0"/>
    <n v="0"/>
    <n v="0"/>
    <n v="60001.010651688339"/>
    <n v="47425.250164959849"/>
    <n v="45913.314999999988"/>
    <n v="58316.010999999984"/>
    <n v="59827.946164959852"/>
    <n v="-1511.9351649598684"/>
    <n v="1684.9996516883548"/>
    <n v="47425.250164959842"/>
    <n v="45913.314999999988"/>
    <n v="58316.010999999984"/>
    <n v="59827.946164959838"/>
    <n v="-1511.9351649598539"/>
    <n v="1684.9996516883548"/>
    <n v="47598.314651688335"/>
    <n v="45913.314999999988"/>
    <n v="58316.010999999984"/>
    <n v="60001.010651688339"/>
    <n v="-1684.9996516883548"/>
    <n v="1684.9996516883548"/>
  </r>
  <r>
    <s v="100/TT-305-01"/>
    <x v="0"/>
    <x v="19"/>
    <x v="2"/>
    <x v="6"/>
    <x v="7"/>
    <n v="181.56"/>
    <n v="0"/>
    <n v="551.31500000000005"/>
    <n v="0"/>
    <n v="0"/>
    <n v="0"/>
    <n v="0"/>
    <n v="0"/>
    <n v="0"/>
    <n v="0"/>
    <n v="0"/>
    <n v="0"/>
    <n v="732.875"/>
    <n v="0"/>
    <n v="0"/>
    <n v="0"/>
    <n v="0"/>
    <n v="0"/>
    <n v="0"/>
    <n v="0"/>
    <n v="0"/>
    <n v="0"/>
    <n v="0"/>
    <n v="0"/>
    <n v="0"/>
    <n v="0.9"/>
    <n v="0.9"/>
    <n v="0.9"/>
    <n v="0.9"/>
    <n v="0.9"/>
    <n v="0.9"/>
    <n v="0.9"/>
    <n v="0.9"/>
    <n v="0.9"/>
    <n v="0.9"/>
    <n v="0.9"/>
    <n v="0.9"/>
    <n v="0.9"/>
    <n v="0.9"/>
    <n v="0.9"/>
    <n v="0.9"/>
    <n v="0.9"/>
    <n v="0.9"/>
    <n v="0.9"/>
    <n v="0.9"/>
    <n v="0.9"/>
    <n v="0.9"/>
    <n v="0.9"/>
    <n v="0.9"/>
    <n v="0.9"/>
    <n v="0.9"/>
    <n v="74631.824999999997"/>
    <n v="2121"/>
    <n v="0"/>
    <n v="0"/>
    <n v="0"/>
    <n v="0"/>
    <n v="0"/>
    <n v="0"/>
    <n v="0"/>
    <n v="0"/>
    <n v="0"/>
    <n v="0"/>
    <n v="0"/>
    <n v="2121"/>
    <n v="0"/>
    <n v="0"/>
    <n v="0"/>
    <n v="0"/>
    <n v="0"/>
    <n v="0"/>
    <n v="0"/>
    <n v="0"/>
    <n v="0"/>
    <n v="0"/>
    <n v="0"/>
    <n v="0"/>
    <n v="0.9"/>
    <n v="0"/>
    <n v="0"/>
    <n v="0"/>
    <n v="0"/>
    <n v="0"/>
    <n v="0"/>
    <n v="0"/>
    <n v="0"/>
    <n v="0"/>
    <n v="0"/>
    <n v="0"/>
    <n v="0"/>
    <n v="0"/>
    <n v="0"/>
    <n v="0"/>
    <n v="0"/>
    <n v="0"/>
    <n v="76752.824999999997"/>
    <n v="2121"/>
    <n v="0"/>
    <n v="0"/>
    <n v="0"/>
    <n v="0"/>
    <n v="0"/>
    <n v="0"/>
    <n v="0"/>
    <n v="0"/>
    <n v="0"/>
    <n v="0"/>
    <n v="0"/>
    <n v="2121"/>
    <n v="0"/>
    <n v="0"/>
    <n v="0"/>
    <n v="0"/>
    <n v="0"/>
    <n v="0"/>
    <n v="0"/>
    <n v="0"/>
    <n v="0"/>
    <n v="0"/>
    <n v="0"/>
    <n v="0"/>
    <n v="0"/>
    <n v="0"/>
    <n v="0"/>
    <n v="0"/>
    <n v="0"/>
    <n v="76752.824999999997"/>
    <n v="181.56"/>
    <n v="0"/>
    <n v="551.31500000000005"/>
    <n v="0"/>
    <n v="0"/>
    <n v="0"/>
    <n v="0"/>
    <n v="0"/>
    <n v="0"/>
    <n v="0"/>
    <n v="0"/>
    <n v="0"/>
    <n v="732.875"/>
    <n v="0"/>
    <n v="0"/>
    <n v="0"/>
    <n v="0"/>
    <n v="0"/>
    <n v="0"/>
    <n v="0"/>
    <n v="0"/>
    <n v="0"/>
    <n v="0"/>
    <n v="0"/>
    <n v="0.1"/>
    <n v="0.1"/>
    <n v="0.9"/>
    <n v="0.9"/>
    <n v="0.9"/>
    <n v="0.9"/>
    <n v="0.9"/>
    <n v="0.9"/>
    <n v="0.9"/>
    <n v="0.9"/>
    <n v="0.9"/>
    <n v="0.9"/>
    <n v="0.9"/>
    <n v="1"/>
    <n v="0"/>
    <n v="0"/>
    <n v="0"/>
    <n v="0"/>
    <n v="0"/>
    <n v="0"/>
    <n v="0"/>
    <n v="0"/>
    <n v="0"/>
    <n v="0"/>
    <n v="0"/>
    <n v="0"/>
    <n v="0"/>
    <n v="0"/>
    <n v="0"/>
    <n v="0"/>
    <n v="0"/>
    <n v="75364.7"/>
    <n v="181.56"/>
    <n v="0"/>
    <n v="551.31500000000005"/>
    <n v="0"/>
    <n v="0"/>
    <n v="0"/>
    <n v="0"/>
    <n v="0"/>
    <n v="0"/>
    <n v="0"/>
    <n v="0"/>
    <n v="0"/>
    <n v="732.875"/>
    <n v="0"/>
    <n v="0"/>
    <n v="0"/>
    <n v="0"/>
    <n v="0"/>
    <n v="0"/>
    <n v="0"/>
    <n v="0"/>
    <n v="0"/>
    <n v="0"/>
    <n v="0"/>
    <n v="0"/>
    <n v="0"/>
    <n v="0"/>
    <n v="0"/>
    <n v="0"/>
    <n v="0"/>
    <n v="75364.7"/>
    <n v="181.56"/>
    <n v="0"/>
    <n v="551.31500000000005"/>
    <n v="0"/>
    <n v="0"/>
    <n v="0"/>
    <n v="0"/>
    <n v="0"/>
    <n v="0"/>
    <n v="0"/>
    <n v="0"/>
    <n v="0"/>
    <n v="732.875"/>
    <n v="0"/>
    <n v="0"/>
    <n v="0"/>
    <n v="0"/>
    <n v="0"/>
    <n v="0"/>
    <n v="0"/>
    <n v="0"/>
    <n v="0"/>
    <n v="0"/>
    <n v="0"/>
    <n v="0"/>
    <n v="0"/>
    <n v="0"/>
    <n v="0"/>
    <n v="0"/>
    <n v="0"/>
    <n v="75364.7"/>
    <n v="2121"/>
    <n v="732.875"/>
    <n v="75364.7"/>
    <n v="76752.824999999997"/>
    <n v="-1388.125"/>
    <n v="1388.125"/>
    <n v="732.875"/>
    <n v="732.875"/>
    <n v="75364.7"/>
    <n v="75364.7"/>
    <n v="0"/>
    <n v="0"/>
    <n v="732.875"/>
    <n v="732.875"/>
    <n v="75364.7"/>
    <n v="75364.7"/>
    <n v="0"/>
    <n v="0"/>
  </r>
  <r>
    <s v="100/TT-130-06"/>
    <x v="1"/>
    <x v="20"/>
    <x v="0"/>
    <x v="7"/>
    <x v="3"/>
    <n v="-709.38800000000003"/>
    <n v="134.27000000000001"/>
    <n v="8206.9560000000001"/>
    <n v="242173.99799999999"/>
    <n v="86694.782000000007"/>
    <n v="234430.79199999999"/>
    <n v="221714.17"/>
    <n v="89513.907999999996"/>
    <n v="261053.57500000001"/>
    <n v="343190.69799999997"/>
    <n v="669440.86199999996"/>
    <n v="157878.372"/>
    <n v="2313722.9949999996"/>
    <n v="0.01"/>
    <n v="0.01"/>
    <n v="7.0000000000000007E-2"/>
    <n v="0.01"/>
    <n v="0.01"/>
    <n v="0"/>
    <n v="0.12"/>
    <n v="0.01"/>
    <n v="0.01"/>
    <n v="5.0000000000000044E-2"/>
    <n v="0.08"/>
    <n v="0"/>
    <n v="0.31000000000000005"/>
    <n v="0.32000000000000006"/>
    <n v="0.39000000000000007"/>
    <n v="0.4"/>
    <n v="0.41000000000000003"/>
    <n v="0.41000000000000003"/>
    <n v="0.53"/>
    <n v="0.54"/>
    <n v="0.55000000000000004"/>
    <n v="0.60000000000000009"/>
    <n v="0.68000000000000016"/>
    <n v="0.68000000000000016"/>
    <n v="0.32387063004955641"/>
    <n v="0.34427147090358046"/>
    <n v="0.39357244767878707"/>
    <n v="0.45197001291673355"/>
    <n v="0.49351672843623107"/>
    <n v="0.54657347764054343"/>
    <n v="0.63804379025926339"/>
    <n v="0.72879334070628365"/>
    <n v="0.78431207841217054"/>
    <n v="0.82185186279558653"/>
    <n v="0.85781293530658265"/>
    <n v="0.85844610851744618"/>
    <n v="0.68000000000000016"/>
    <n v="0.30000000000000004"/>
    <n v="353589.4800000001"/>
    <n v="9861.9260865857104"/>
    <n v="6956.9954799238867"/>
    <n v="279449.49183922494"/>
    <n v="324403.32036773494"/>
    <n v="36223.243103989618"/>
    <n v="427489.68012006301"/>
    <n v="250299.49847928644"/>
    <n v="653598.65197904198"/>
    <n v="336279.83998558449"/>
    <n v="190096.18645008144"/>
    <n v="383545.85664312576"/>
    <n v="133692.75193000937"/>
    <n v="3031897.442464652"/>
    <n v="2.3870630049556359E-2"/>
    <n v="2.0400840854024029E-2"/>
    <n v="4.9300976775206638E-2"/>
    <n v="5.8397565237946501E-2"/>
    <n v="4.1546715519497519E-2"/>
    <n v="5.3056749204312338E-2"/>
    <n v="9.147031261871999E-2"/>
    <n v="9.0749550447020308E-2"/>
    <n v="5.5518737705886834E-2"/>
    <n v="3.7539784383415938E-2"/>
    <n v="3.596107251099611E-2"/>
    <n v="6.3317321086356392E-4"/>
    <n v="0.85844610851744618"/>
    <n v="684884"/>
    <n v="264477.55662500206"/>
    <n v="0"/>
    <n v="0"/>
    <n v="0"/>
    <n v="0"/>
    <n v="0"/>
    <n v="0"/>
    <n v="0"/>
    <n v="0"/>
    <n v="0"/>
    <n v="0"/>
    <n v="949361.55662500206"/>
    <n v="0"/>
    <n v="0"/>
    <n v="0"/>
    <n v="0"/>
    <n v="4334848.4790896541"/>
    <n v="9861.9260865857104"/>
    <n v="6956.9954799238867"/>
    <n v="279449.49183922494"/>
    <n v="324403.32036773494"/>
    <n v="36223.243103989618"/>
    <n v="427489.68012006301"/>
    <n v="250299.49847928644"/>
    <n v="653598.65197904198"/>
    <n v="336279.83998558449"/>
    <n v="190096.18645008144"/>
    <n v="383545.85664312576"/>
    <n v="133692.75193000937"/>
    <n v="3031897.442464652"/>
    <n v="684884"/>
    <n v="264477.55662500206"/>
    <n v="0"/>
    <n v="0"/>
    <n v="0"/>
    <n v="0"/>
    <n v="0"/>
    <n v="0"/>
    <n v="0"/>
    <n v="0"/>
    <n v="0"/>
    <n v="0"/>
    <n v="949361.55662500206"/>
    <n v="0"/>
    <n v="0"/>
    <n v="0"/>
    <n v="0"/>
    <n v="4334848.4790896541"/>
    <n v="-709.38800000000003"/>
    <n v="134.27000000000001"/>
    <n v="8206.9560000000001"/>
    <n v="242173.99799999999"/>
    <n v="86694.782000000007"/>
    <n v="234430.79199999999"/>
    <n v="41305.294435000018"/>
    <n v="93816"/>
    <n v="259527.68124999999"/>
    <n v="889907"/>
    <n v="504416.0567796519"/>
    <n v="671994"/>
    <n v="3031897.442464652"/>
    <n v="0.01"/>
    <n v="0.01"/>
    <n v="7.0000000000000007E-2"/>
    <n v="0.01"/>
    <n v="0.01"/>
    <n v="3.9489644248190868E-2"/>
    <n v="5.9525230278504093E-2"/>
    <n v="4.8317800609736263E-2"/>
    <n v="7.5518330060431155E-2"/>
    <n v="0.12145143266320212"/>
    <n v="9.4694643651473898E-2"/>
    <n v="3.3036421434073628E-2"/>
    <n v="0.58203350294561196"/>
    <n v="0.31000000000000005"/>
    <n v="0.32000000000000006"/>
    <n v="0.39000000000000007"/>
    <n v="0.4"/>
    <n v="0.41000000000000003"/>
    <n v="0.44948964424819093"/>
    <n v="0.50901487452669503"/>
    <n v="0.55733267513643125"/>
    <n v="0.63285100519686244"/>
    <n v="0.75430243786006457"/>
    <n v="0.84899708151153841"/>
    <n v="0.882033502945612"/>
    <n v="26500"/>
    <n v="317186"/>
    <n v="328827"/>
    <n v="224505"/>
    <n v="1390"/>
    <n v="0"/>
    <n v="0"/>
    <n v="0"/>
    <n v="0"/>
    <n v="0"/>
    <n v="0"/>
    <n v="50953.556625002064"/>
    <n v="949361.55662500206"/>
    <n v="0"/>
    <n v="0"/>
    <n v="0"/>
    <n v="0"/>
    <n v="4334848.4790896541"/>
    <n v="-709.38800000000003"/>
    <n v="134.27000000000001"/>
    <n v="8206.9560000000001"/>
    <n v="242173.99799999999"/>
    <n v="86694.782000000007"/>
    <n v="234430.79199999999"/>
    <n v="221714.17"/>
    <n v="89513.907999999996"/>
    <n v="261053.57500000001"/>
    <n v="825952.51143499999"/>
    <n v="657442.68125000002"/>
    <n v="405289.18677965179"/>
    <n v="3031897.442464652"/>
    <n v="334206"/>
    <n v="156454.81322034821"/>
    <n v="109593"/>
    <n v="40118"/>
    <n v="1390"/>
    <n v="0"/>
    <n v="0"/>
    <n v="0"/>
    <n v="0"/>
    <n v="0"/>
    <n v="0"/>
    <n v="307599.74340465385"/>
    <n v="949361.55662500206"/>
    <n v="0"/>
    <n v="0"/>
    <n v="0"/>
    <n v="0"/>
    <n v="4334848.4790896541"/>
    <n v="-709.38800000000003"/>
    <n v="134.27000000000001"/>
    <n v="8206.9560000000001"/>
    <n v="242173.99799999999"/>
    <n v="86694.782000000007"/>
    <n v="234430.79199999999"/>
    <n v="221714.17"/>
    <n v="89513.907999999996"/>
    <n v="261053.57500000001"/>
    <n v="343190.69799999997"/>
    <n v="669440.86199999996"/>
    <n v="625240.90568500012"/>
    <n v="2781085.5286849998"/>
    <n v="0"/>
    <n v="0"/>
    <n v="0"/>
    <n v="0"/>
    <n v="0"/>
    <n v="0"/>
    <n v="0"/>
    <n v="0"/>
    <n v="0"/>
    <n v="0"/>
    <n v="0"/>
    <n v="0"/>
    <n v="1228673"/>
    <n v="0"/>
    <n v="0"/>
    <n v="0"/>
    <n v="0"/>
    <n v="4363348.0086850002"/>
    <n v="2898204.6905346424"/>
    <n v="2155844.6229999997"/>
    <n v="2509434.1029999997"/>
    <n v="3251794.1705346424"/>
    <n v="-742360.06753464276"/>
    <n v="1825414.3760896544"/>
    <n v="2359903.442464652"/>
    <n v="2155844.6229999997"/>
    <n v="2509434.1029999997"/>
    <n v="2713492.922464652"/>
    <n v="-204058.81946465233"/>
    <n v="1825414.3760896544"/>
    <n v="2626608.2556850002"/>
    <n v="2155844.6229999997"/>
    <n v="2509434.1029999997"/>
    <n v="2980197.7356850002"/>
    <n v="-470763.63268500054"/>
    <n v="1825414.3760896544"/>
  </r>
  <r>
    <s v="100/TT-154-02"/>
    <x v="0"/>
    <x v="21"/>
    <x v="0"/>
    <x v="0"/>
    <x v="3"/>
    <n v="0"/>
    <n v="0"/>
    <n v="11663.246999999999"/>
    <n v="0"/>
    <n v="0"/>
    <n v="0"/>
    <n v="0"/>
    <n v="0"/>
    <n v="0"/>
    <n v="0"/>
    <n v="0"/>
    <n v="0"/>
    <n v="11663.246999999999"/>
    <n v="0"/>
    <n v="0"/>
    <n v="0.11"/>
    <n v="0.01"/>
    <n v="0"/>
    <n v="0"/>
    <n v="0"/>
    <n v="0.02"/>
    <n v="0"/>
    <n v="0"/>
    <n v="0"/>
    <n v="0"/>
    <n v="0.84"/>
    <n v="0.84"/>
    <n v="0.95"/>
    <n v="0.96"/>
    <n v="0.96"/>
    <n v="0.96"/>
    <n v="0.96"/>
    <n v="0.98"/>
    <n v="0.98"/>
    <n v="0.98"/>
    <n v="0.98"/>
    <n v="0.98"/>
    <n v="0.84"/>
    <n v="0.84"/>
    <n v="0.84"/>
    <n v="0.84"/>
    <n v="0.84"/>
    <n v="0.84"/>
    <n v="0.84"/>
    <n v="0.84"/>
    <n v="0.84"/>
    <n v="0.84"/>
    <n v="0.84"/>
    <n v="0.84"/>
    <n v="0.98"/>
    <n v="0.84"/>
    <n v="999346.92499999981"/>
    <n v="0"/>
    <n v="0"/>
    <n v="0"/>
    <n v="30000"/>
    <n v="0"/>
    <n v="0"/>
    <n v="0"/>
    <n v="0"/>
    <n v="0"/>
    <n v="0"/>
    <n v="0"/>
    <n v="0"/>
    <n v="30000"/>
    <n v="0"/>
    <n v="0"/>
    <n v="0"/>
    <n v="0"/>
    <n v="0"/>
    <n v="0"/>
    <n v="0"/>
    <n v="0"/>
    <n v="0"/>
    <n v="0"/>
    <n v="0"/>
    <n v="0"/>
    <n v="0.84"/>
    <n v="0"/>
    <n v="0"/>
    <n v="0"/>
    <n v="0"/>
    <n v="0"/>
    <n v="0"/>
    <n v="0"/>
    <n v="0"/>
    <n v="0"/>
    <n v="0"/>
    <n v="0"/>
    <n v="0"/>
    <n v="0"/>
    <n v="0"/>
    <n v="0"/>
    <n v="0"/>
    <n v="0"/>
    <n v="1029346.9249999998"/>
    <n v="0"/>
    <n v="0"/>
    <n v="0"/>
    <n v="30000"/>
    <n v="0"/>
    <n v="0"/>
    <n v="0"/>
    <n v="0"/>
    <n v="0"/>
    <n v="0"/>
    <n v="0"/>
    <n v="0"/>
    <n v="30000"/>
    <n v="0"/>
    <n v="0"/>
    <n v="0"/>
    <n v="0"/>
    <n v="0"/>
    <n v="0"/>
    <n v="0"/>
    <n v="0"/>
    <n v="0"/>
    <n v="0"/>
    <n v="0"/>
    <n v="0"/>
    <n v="0"/>
    <n v="0"/>
    <n v="0"/>
    <n v="0"/>
    <n v="0"/>
    <n v="1029346.9249999998"/>
    <n v="0"/>
    <n v="0"/>
    <n v="11663.246999999999"/>
    <n v="0"/>
    <n v="0"/>
    <n v="0"/>
    <n v="0"/>
    <n v="18337"/>
    <n v="0"/>
    <n v="0"/>
    <n v="0"/>
    <n v="0"/>
    <n v="30000.246999999999"/>
    <n v="0"/>
    <n v="0"/>
    <n v="0.11"/>
    <n v="0.01"/>
    <n v="0"/>
    <n v="0"/>
    <n v="0"/>
    <n v="2.8040498967343098E-2"/>
    <n v="0"/>
    <n v="0"/>
    <n v="0"/>
    <n v="1.1959501032656972E-2"/>
    <n v="0.16000000000000006"/>
    <n v="0.84"/>
    <n v="0.84"/>
    <n v="0.95"/>
    <n v="0.96"/>
    <n v="0.96"/>
    <n v="0.96"/>
    <n v="0.96"/>
    <n v="0.98804049896734303"/>
    <n v="0.98804049896734303"/>
    <n v="0.98804049896734303"/>
    <n v="0.98804049896734303"/>
    <n v="1"/>
    <n v="0"/>
    <n v="0"/>
    <n v="0"/>
    <n v="0"/>
    <n v="0"/>
    <n v="0"/>
    <n v="0"/>
    <n v="0"/>
    <n v="0"/>
    <n v="0"/>
    <n v="0"/>
    <n v="0"/>
    <n v="0"/>
    <n v="0"/>
    <n v="0"/>
    <n v="0"/>
    <n v="0"/>
    <n v="1029347.1719999998"/>
    <n v="0"/>
    <n v="0"/>
    <n v="11663.246999999999"/>
    <n v="0"/>
    <n v="0"/>
    <n v="0"/>
    <n v="0"/>
    <n v="0"/>
    <n v="0"/>
    <n v="0"/>
    <n v="0"/>
    <n v="0"/>
    <n v="11663.246999999999"/>
    <n v="0"/>
    <n v="0"/>
    <n v="0"/>
    <n v="0"/>
    <n v="0"/>
    <n v="0"/>
    <n v="0"/>
    <n v="0"/>
    <n v="0"/>
    <n v="0"/>
    <n v="0"/>
    <n v="0"/>
    <n v="0"/>
    <n v="0"/>
    <n v="0"/>
    <n v="0"/>
    <n v="0"/>
    <n v="1011010.1719999998"/>
    <n v="0"/>
    <n v="0"/>
    <n v="11663.246999999999"/>
    <n v="0"/>
    <n v="0"/>
    <n v="0"/>
    <n v="0"/>
    <n v="0"/>
    <n v="0"/>
    <n v="0"/>
    <n v="0"/>
    <n v="0"/>
    <n v="11663.246999999999"/>
    <n v="0"/>
    <n v="0"/>
    <n v="0"/>
    <n v="0"/>
    <n v="0"/>
    <n v="0"/>
    <n v="0"/>
    <n v="0"/>
    <n v="0"/>
    <n v="0"/>
    <n v="0"/>
    <n v="0"/>
    <n v="0"/>
    <n v="0"/>
    <n v="0"/>
    <n v="0"/>
    <n v="0"/>
    <n v="1011010.1719999998"/>
    <n v="30000"/>
    <n v="11663.246999999999"/>
    <n v="1011010.1719999998"/>
    <n v="1029346.9249999998"/>
    <n v="-18336.753000000026"/>
    <n v="18336.753000000026"/>
    <n v="30000.246999999999"/>
    <n v="11663.246999999999"/>
    <n v="1011010.1719999998"/>
    <n v="1029347.1719999998"/>
    <n v="-18337"/>
    <n v="18337"/>
    <n v="11663.246999999999"/>
    <n v="11663.246999999999"/>
    <n v="1011010.1719999998"/>
    <n v="1011010.1719999998"/>
    <n v="0"/>
    <n v="0"/>
  </r>
  <r>
    <s v="100/TT-156-01"/>
    <x v="0"/>
    <x v="22"/>
    <x v="0"/>
    <x v="6"/>
    <x v="3"/>
    <n v="0"/>
    <n v="0"/>
    <n v="0"/>
    <n v="0"/>
    <n v="0"/>
    <n v="0"/>
    <n v="0"/>
    <n v="0"/>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2310565.1979999999"/>
    <n v="2310565.1979999999"/>
    <n v="0"/>
    <n v="0"/>
    <n v="0"/>
    <n v="0"/>
    <n v="2310565.1979999999"/>
    <n v="2310565.1979999999"/>
    <n v="0"/>
    <n v="0"/>
    <n v="0"/>
    <n v="0"/>
    <n v="2310565.1979999999"/>
    <n v="2310565.1979999999"/>
    <n v="0"/>
    <n v="0"/>
  </r>
  <r>
    <s v="100/TT-163-01"/>
    <x v="1"/>
    <x v="23"/>
    <x v="0"/>
    <x v="12"/>
    <x v="3"/>
    <n v="-1657.0940000000001"/>
    <n v="653.16"/>
    <n v="0"/>
    <n v="0"/>
    <n v="0"/>
    <n v="0"/>
    <n v="0"/>
    <n v="0"/>
    <n v="0"/>
    <n v="0"/>
    <n v="0"/>
    <n v="0"/>
    <n v="-1003.9340000000001"/>
    <n v="0"/>
    <n v="0"/>
    <n v="0"/>
    <n v="0"/>
    <n v="0"/>
    <n v="0"/>
    <n v="0"/>
    <n v="0"/>
    <n v="0"/>
    <n v="0"/>
    <n v="0"/>
    <n v="0"/>
    <n v="0.15"/>
    <n v="0.15"/>
    <n v="0.15"/>
    <n v="0.15"/>
    <n v="0.15"/>
    <n v="0.15"/>
    <n v="0.15"/>
    <n v="0.15"/>
    <n v="0.15"/>
    <n v="0.15"/>
    <n v="0.15"/>
    <n v="0.15"/>
    <n v="0.15"/>
    <n v="0.15"/>
    <n v="0.15"/>
    <n v="0.15"/>
    <n v="0.15"/>
    <n v="0.15"/>
    <n v="0.15"/>
    <n v="0.15"/>
    <n v="0.15"/>
    <n v="0.15"/>
    <n v="0.15"/>
    <n v="0.15"/>
    <n v="0.15"/>
    <n v="0.15"/>
    <n v="556318.61800000002"/>
    <n v="0"/>
    <n v="0"/>
    <n v="0"/>
    <n v="0"/>
    <n v="-361770.277"/>
    <n v="0"/>
    <n v="0"/>
    <n v="0"/>
    <n v="0"/>
    <n v="0"/>
    <n v="0"/>
    <n v="0"/>
    <n v="-361770.277"/>
    <n v="0"/>
    <n v="0"/>
    <n v="0"/>
    <n v="0"/>
    <n v="0"/>
    <n v="0"/>
    <n v="0"/>
    <n v="0"/>
    <n v="0"/>
    <n v="0"/>
    <n v="0"/>
    <n v="0"/>
    <n v="0.15"/>
    <n v="0"/>
    <n v="0"/>
    <n v="0"/>
    <n v="0"/>
    <n v="0"/>
    <n v="0"/>
    <n v="0"/>
    <n v="0"/>
    <n v="0"/>
    <n v="0"/>
    <n v="0"/>
    <n v="0"/>
    <n v="0"/>
    <n v="0"/>
    <n v="0"/>
    <n v="0"/>
    <n v="0"/>
    <n v="194548.34100000001"/>
    <n v="0"/>
    <n v="0"/>
    <n v="0"/>
    <n v="0"/>
    <n v="-361770.277"/>
    <n v="0"/>
    <n v="0"/>
    <n v="0"/>
    <n v="0"/>
    <n v="0"/>
    <n v="0"/>
    <n v="0"/>
    <n v="-361770.277"/>
    <n v="0"/>
    <n v="0"/>
    <n v="0"/>
    <n v="0"/>
    <n v="0"/>
    <n v="0"/>
    <n v="0"/>
    <n v="0"/>
    <n v="0"/>
    <n v="0"/>
    <n v="0"/>
    <n v="0"/>
    <n v="0"/>
    <n v="0"/>
    <n v="0"/>
    <n v="0"/>
    <n v="0"/>
    <n v="194548.34100000001"/>
    <n v="-1657.0940000000001"/>
    <n v="653.16"/>
    <n v="0"/>
    <n v="0"/>
    <n v="0"/>
    <n v="0"/>
    <n v="0"/>
    <n v="0"/>
    <n v="0"/>
    <n v="0"/>
    <n v="0"/>
    <n v="-360766.34299999999"/>
    <n v="-361770.277"/>
    <n v="0"/>
    <n v="0"/>
    <n v="0"/>
    <n v="0"/>
    <n v="0"/>
    <n v="0"/>
    <n v="0"/>
    <n v="0"/>
    <n v="0"/>
    <n v="0"/>
    <n v="0"/>
    <n v="0"/>
    <n v="0"/>
    <n v="0.15"/>
    <n v="0.15"/>
    <n v="0.15"/>
    <n v="0.15"/>
    <n v="0.15"/>
    <n v="0.15"/>
    <n v="0.15"/>
    <n v="0.15"/>
    <n v="0.15"/>
    <n v="0.15"/>
    <n v="0.15"/>
    <n v="0.15"/>
    <n v="0"/>
    <n v="0"/>
    <n v="0"/>
    <n v="0"/>
    <n v="0"/>
    <n v="0"/>
    <n v="0"/>
    <n v="0"/>
    <n v="0"/>
    <n v="0"/>
    <n v="0"/>
    <n v="0"/>
    <n v="0"/>
    <n v="0"/>
    <n v="0"/>
    <n v="0"/>
    <n v="0"/>
    <n v="194548.34100000001"/>
    <n v="-1657.0940000000001"/>
    <n v="653.16"/>
    <n v="0"/>
    <n v="0"/>
    <n v="0"/>
    <n v="0"/>
    <n v="0"/>
    <n v="0"/>
    <n v="0"/>
    <n v="0"/>
    <n v="-360766.34299999999"/>
    <n v="0"/>
    <n v="-361770.277"/>
    <n v="0"/>
    <n v="0"/>
    <n v="0"/>
    <n v="0"/>
    <n v="0"/>
    <n v="0"/>
    <n v="0"/>
    <n v="0"/>
    <n v="0"/>
    <n v="0"/>
    <n v="0"/>
    <n v="0"/>
    <n v="0"/>
    <n v="0"/>
    <n v="0"/>
    <n v="0"/>
    <n v="0"/>
    <n v="194548.34100000001"/>
    <n v="-1657.0940000000001"/>
    <n v="653.16"/>
    <n v="0"/>
    <n v="0"/>
    <n v="0"/>
    <n v="0"/>
    <n v="0"/>
    <n v="0"/>
    <n v="0"/>
    <n v="0"/>
    <n v="0"/>
    <n v="0"/>
    <n v="-1003.9340000000001"/>
    <n v="0"/>
    <n v="0"/>
    <n v="0"/>
    <n v="0"/>
    <n v="0"/>
    <n v="0"/>
    <n v="0"/>
    <n v="0"/>
    <n v="0"/>
    <n v="0"/>
    <n v="0"/>
    <n v="0"/>
    <n v="0"/>
    <n v="0"/>
    <n v="0"/>
    <n v="0"/>
    <n v="0"/>
    <n v="555314.68400000001"/>
    <n v="-361770.277"/>
    <n v="-1003.9340000000001"/>
    <n v="555314.68400000001"/>
    <n v="194548.34100000001"/>
    <n v="360766.34299999999"/>
    <n v="-360766.34299999999"/>
    <n v="-1003.9340000000001"/>
    <n v="-1003.9340000000001"/>
    <n v="555314.68400000001"/>
    <n v="555314.68400000001"/>
    <n v="0"/>
    <n v="-360766.34299999999"/>
    <n v="-361770.277"/>
    <n v="-1003.9340000000001"/>
    <n v="555314.68400000001"/>
    <n v="194548.34100000001"/>
    <n v="360766.34299999999"/>
    <n v="-360766.34299999999"/>
  </r>
  <r>
    <s v="100/TT-177-03"/>
    <x v="0"/>
    <x v="24"/>
    <x v="0"/>
    <x v="13"/>
    <x v="3"/>
    <n v="35.49"/>
    <n v="0"/>
    <n v="1378839.852"/>
    <n v="-78458.289000000004"/>
    <n v="68.33"/>
    <n v="-69755.785000000003"/>
    <n v="12.3"/>
    <n v="-6995.01"/>
    <n v="24.65"/>
    <n v="103.89100000000001"/>
    <n v="0"/>
    <n v="0"/>
    <n v="1223875.429"/>
    <n v="0"/>
    <n v="0"/>
    <n v="0"/>
    <n v="0"/>
    <n v="0"/>
    <n v="0"/>
    <n v="0"/>
    <n v="0.05"/>
    <n v="1.6799999999999999E-2"/>
    <n v="3.1999999999999806E-3"/>
    <n v="0.04"/>
    <n v="0"/>
    <n v="0.8299700000000001"/>
    <n v="0.8299700000000001"/>
    <n v="0.8299700000000001"/>
    <n v="0.8299700000000001"/>
    <n v="0.8299700000000001"/>
    <n v="0.8299700000000001"/>
    <n v="0.8299700000000001"/>
    <n v="0.87997000000000014"/>
    <n v="0.89677000000000007"/>
    <n v="0.89997000000000005"/>
    <n v="0.93997000000000008"/>
    <n v="0.93997000000000008"/>
    <n v="0.8299700000000001"/>
    <n v="0.8299700000000001"/>
    <n v="0.84540362250395129"/>
    <n v="0.867451654652453"/>
    <n v="0.867451654652453"/>
    <n v="0.867451654652453"/>
    <n v="0.867451654652453"/>
    <n v="0.867451654652453"/>
    <n v="0.867451654652453"/>
    <n v="0.867451654652453"/>
    <n v="0.89611404576503406"/>
    <n v="0.92092147752366227"/>
    <n v="0.93997000000000008"/>
    <n v="0.8299700000000001"/>
    <n v="5740504.1239999998"/>
    <n v="0"/>
    <n v="0"/>
    <n v="300604.28710274928"/>
    <n v="430497.87938629149"/>
    <n v="0"/>
    <n v="0"/>
    <n v="0"/>
    <n v="0"/>
    <n v="0"/>
    <n v="0"/>
    <n v="569513.71196891146"/>
    <n v="494161.04246381513"/>
    <n v="1794776.9209217674"/>
    <n v="0"/>
    <n v="0"/>
    <n v="1.5433622503951177E-2"/>
    <n v="2.2048032148501682E-2"/>
    <n v="0"/>
    <n v="0"/>
    <n v="0"/>
    <n v="0"/>
    <n v="0"/>
    <n v="0"/>
    <n v="2.8662391112581086E-2"/>
    <n v="2.4807431758628273E-2"/>
    <n v="0.92092147752366227"/>
    <n v="1087600"/>
    <n v="472143.245405372"/>
    <n v="0"/>
    <n v="0"/>
    <n v="0"/>
    <n v="0"/>
    <n v="0"/>
    <n v="0"/>
    <n v="0"/>
    <n v="0"/>
    <n v="0"/>
    <n v="0"/>
    <n v="1559743.245405372"/>
    <n v="0"/>
    <n v="0"/>
    <n v="0"/>
    <n v="0"/>
    <n v="9095024.2903271392"/>
    <n v="0"/>
    <n v="0"/>
    <n v="300604.28710274928"/>
    <n v="430497.87938629149"/>
    <n v="0"/>
    <n v="0"/>
    <n v="0"/>
    <n v="0"/>
    <n v="0"/>
    <n v="0"/>
    <n v="569513.71196891146"/>
    <n v="494161.04246381513"/>
    <n v="1794776.9209217674"/>
    <n v="1087600"/>
    <n v="472143.245405372"/>
    <n v="0"/>
    <n v="0"/>
    <n v="0"/>
    <n v="0"/>
    <n v="0"/>
    <n v="0"/>
    <n v="0"/>
    <n v="0"/>
    <n v="0"/>
    <n v="0"/>
    <n v="1559743.245405372"/>
    <n v="0"/>
    <n v="0"/>
    <n v="0"/>
    <n v="0"/>
    <n v="9095024.2903271392"/>
    <n v="35.49"/>
    <n v="0"/>
    <n v="1378839.852"/>
    <n v="-78458.289000000004"/>
    <n v="68.33"/>
    <n v="74211.581999999995"/>
    <n v="245985.41800000001"/>
    <n v="352845"/>
    <n v="192694"/>
    <n v="136729"/>
    <n v="279636.52999999997"/>
    <n v="7800"/>
    <n v="2590386.9129999997"/>
    <n v="0"/>
    <n v="0"/>
    <n v="0"/>
    <n v="0"/>
    <n v="0"/>
    <n v="0.01"/>
    <n v="0.03"/>
    <n v="0.05"/>
    <n v="0.03"/>
    <n v="0.01"/>
    <n v="0.01"/>
    <n v="0.01"/>
    <n v="0.15000000000000002"/>
    <n v="0.8299700000000001"/>
    <n v="0.8299700000000001"/>
    <n v="0.8299700000000001"/>
    <n v="0.8299700000000001"/>
    <n v="0.8299700000000001"/>
    <n v="0.83997000000000011"/>
    <n v="0.86997000000000013"/>
    <n v="0.91997000000000007"/>
    <n v="0.94997000000000009"/>
    <n v="0.9599700000000001"/>
    <n v="0.96997000000000011"/>
    <n v="0.97997000000000012"/>
    <n v="383768.39899999998"/>
    <n v="206709.6413271394"/>
    <n v="0"/>
    <n v="0"/>
    <n v="0"/>
    <n v="0"/>
    <n v="0"/>
    <n v="0"/>
    <n v="0"/>
    <n v="0"/>
    <n v="0"/>
    <n v="0"/>
    <n v="590478.04032713943"/>
    <n v="0"/>
    <n v="0"/>
    <n v="0"/>
    <n v="0"/>
    <n v="8921369.0773271397"/>
    <n v="35.49"/>
    <n v="0"/>
    <n v="1378839.852"/>
    <n v="-78458.289000000004"/>
    <n v="68.33"/>
    <n v="-69755.785000000003"/>
    <n v="12.3"/>
    <n v="-6995.01"/>
    <n v="413817.84899999999"/>
    <n v="0"/>
    <n v="225369.201"/>
    <n v="135413.65000000014"/>
    <n v="1998347.5880000002"/>
    <n v="313409.3"/>
    <n v="78944"/>
    <n v="197921.99132713999"/>
    <n v="0"/>
    <n v="0"/>
    <n v="0"/>
    <n v="0"/>
    <n v="0"/>
    <n v="0"/>
    <n v="0"/>
    <n v="0"/>
    <n v="0"/>
    <n v="590275.29132713994"/>
    <n v="0"/>
    <n v="0"/>
    <n v="0"/>
    <n v="0"/>
    <n v="8329127.0033271406"/>
    <n v="35.49"/>
    <n v="0"/>
    <n v="1378839.852"/>
    <n v="-78458.289000000004"/>
    <n v="68.33"/>
    <n v="-69755.785000000003"/>
    <n v="12.3"/>
    <n v="-6995.01"/>
    <n v="24.65"/>
    <n v="103.89100000000001"/>
    <n v="0"/>
    <n v="284835.288"/>
    <n v="1508710.7169999999"/>
    <n v="0"/>
    <n v="0"/>
    <n v="0"/>
    <n v="0"/>
    <n v="0"/>
    <n v="0"/>
    <n v="0"/>
    <n v="0"/>
    <n v="0"/>
    <n v="0"/>
    <n v="0"/>
    <n v="0"/>
    <n v="422894.9903271395"/>
    <n v="0"/>
    <n v="0"/>
    <n v="0"/>
    <n v="0"/>
    <n v="7672109.8313271394"/>
    <n v="1300615.8784579523"/>
    <n v="1223875.429"/>
    <n v="6964379.5529999994"/>
    <n v="7041120.0024579521"/>
    <n v="-76740.449457952753"/>
    <n v="2130644.7373271398"/>
    <n v="2582586.9129999997"/>
    <n v="1223875.429"/>
    <n v="6964379.5529999994"/>
    <n v="8323091.0369999995"/>
    <n v="-1358711.4840000002"/>
    <n v="1956989.5243271403"/>
    <n v="1862933.9380000001"/>
    <n v="1223875.429"/>
    <n v="6964379.5529999994"/>
    <n v="7603438.0619999999"/>
    <n v="-639058.50900000054"/>
    <n v="1364747.4503271412"/>
  </r>
  <r>
    <s v="100/TT-146-03"/>
    <x v="0"/>
    <x v="25"/>
    <x v="0"/>
    <x v="14"/>
    <x v="6"/>
    <n v="1246.326"/>
    <n v="19455.523000000001"/>
    <n v="7798.9960000000001"/>
    <n v="3775.6849999999999"/>
    <n v="0"/>
    <n v="0"/>
    <n v="0"/>
    <n v="0"/>
    <n v="0"/>
    <n v="0"/>
    <n v="9446.9590000000007"/>
    <n v="0"/>
    <n v="41723.489000000001"/>
    <n v="0"/>
    <n v="0"/>
    <n v="0"/>
    <n v="0"/>
    <n v="0"/>
    <n v="0"/>
    <n v="7.0000000000000007E-2"/>
    <n v="0"/>
    <n v="0"/>
    <n v="0"/>
    <n v="0.54"/>
    <n v="0"/>
    <n v="0.36"/>
    <n v="0.36"/>
    <n v="0.36"/>
    <n v="0.36"/>
    <n v="0.36"/>
    <n v="0.36"/>
    <n v="0.43"/>
    <n v="0.43"/>
    <n v="0.43"/>
    <n v="0.43"/>
    <n v="0.97000000000000008"/>
    <n v="0.97000000000000008"/>
    <n v="0.40752989828992958"/>
    <n v="0.56445400692969705"/>
    <n v="0.57803397786967703"/>
    <n v="0.57893930926567561"/>
    <n v="0.9"/>
    <n v="0.9"/>
    <n v="0.9"/>
    <n v="0.9"/>
    <n v="0.9"/>
    <n v="0.9"/>
    <n v="0.91"/>
    <n v="0.92"/>
    <n v="0.97000000000000008"/>
    <n v="0.36"/>
    <n v="12638.723"/>
    <n v="6257.4833284301885"/>
    <n v="20709.670535136371"/>
    <n v="1796.6044284698607"/>
    <n v="120.08343696667787"/>
    <n v="42693.08807940207"/>
    <n v="0"/>
    <n v="0"/>
    <n v="0"/>
    <n v="0"/>
    <n v="0"/>
    <n v="0"/>
    <n v="0"/>
    <n v="71576.92980840517"/>
    <n v="4.7529898289929588E-2"/>
    <n v="0.15692410863976752"/>
    <n v="1.3579970939979882E-2"/>
    <n v="9.0533139599865888E-4"/>
    <n v="0.32106069073432436"/>
    <n v="0"/>
    <n v="0"/>
    <n v="0"/>
    <n v="0"/>
    <n v="0"/>
    <n v="0.01"/>
    <n v="0.01"/>
    <n v="0.92"/>
    <n v="0"/>
    <n v="0"/>
    <n v="0"/>
    <n v="0"/>
    <n v="0"/>
    <n v="0"/>
    <n v="0"/>
    <n v="0"/>
    <n v="0"/>
    <n v="0"/>
    <n v="0"/>
    <n v="0"/>
    <n v="0"/>
    <n v="0"/>
    <n v="0"/>
    <n v="0"/>
    <n v="0"/>
    <n v="84215.652808405168"/>
    <n v="6257.4833284301885"/>
    <n v="20709.670535136371"/>
    <n v="1796.6044284698607"/>
    <n v="120.08343696667787"/>
    <n v="42693.08807940207"/>
    <n v="0"/>
    <n v="0"/>
    <n v="0"/>
    <n v="0"/>
    <n v="0"/>
    <n v="0"/>
    <n v="0"/>
    <n v="71576.92980840517"/>
    <n v="0"/>
    <n v="0"/>
    <n v="0"/>
    <n v="0"/>
    <n v="0"/>
    <n v="0"/>
    <n v="0"/>
    <n v="0"/>
    <n v="0"/>
    <n v="0"/>
    <n v="0"/>
    <n v="0"/>
    <n v="0"/>
    <n v="0"/>
    <n v="0"/>
    <n v="0"/>
    <n v="0"/>
    <n v="84215.652808405168"/>
    <n v="1246.326"/>
    <n v="19455.523000000001"/>
    <n v="7798.9960000000001"/>
    <n v="3775.6849999999999"/>
    <n v="0"/>
    <n v="0"/>
    <n v="14797.212"/>
    <n v="13036.106"/>
    <n v="8036.1059999999998"/>
    <n v="3036.1060000000002"/>
    <n v="0"/>
    <n v="394.86980840517208"/>
    <n v="71576.92980840517"/>
    <n v="0"/>
    <n v="0"/>
    <n v="0"/>
    <n v="0"/>
    <n v="0"/>
    <n v="0"/>
    <n v="0.54"/>
    <n v="0"/>
    <n v="0"/>
    <n v="0"/>
    <n v="0"/>
    <n v="0.02"/>
    <n v="0.56000000000000005"/>
    <n v="0.36"/>
    <n v="0.36"/>
    <n v="0.36"/>
    <n v="0.36"/>
    <n v="0.36"/>
    <n v="0.36"/>
    <n v="0.9"/>
    <n v="0.9"/>
    <n v="0.9"/>
    <n v="0.9"/>
    <n v="0.9"/>
    <n v="0.92"/>
    <n v="0"/>
    <n v="0"/>
    <n v="0"/>
    <n v="0"/>
    <n v="0"/>
    <n v="0"/>
    <n v="0"/>
    <n v="0"/>
    <n v="0"/>
    <n v="0"/>
    <n v="0"/>
    <n v="0"/>
    <n v="0"/>
    <n v="0"/>
    <n v="0"/>
    <n v="0"/>
    <n v="0"/>
    <n v="84215.652808405168"/>
    <n v="1246.326"/>
    <n v="19455.523000000001"/>
    <n v="7798.9960000000001"/>
    <n v="3775.6849999999999"/>
    <n v="0"/>
    <n v="0"/>
    <n v="0"/>
    <n v="0"/>
    <n v="0"/>
    <n v="25000"/>
    <n v="14300.399808405171"/>
    <n v="0"/>
    <n v="71576.92980840517"/>
    <n v="0"/>
    <n v="0"/>
    <n v="0"/>
    <n v="0"/>
    <n v="0"/>
    <n v="0"/>
    <n v="0"/>
    <n v="0"/>
    <n v="0"/>
    <n v="0"/>
    <n v="0"/>
    <n v="0"/>
    <n v="0"/>
    <n v="0"/>
    <n v="0"/>
    <n v="0"/>
    <n v="0"/>
    <n v="84215.652808405168"/>
    <n v="1246.326"/>
    <n v="19455.523000000001"/>
    <n v="7798.9960000000001"/>
    <n v="3775.6849999999999"/>
    <n v="0"/>
    <n v="0"/>
    <n v="0"/>
    <n v="0"/>
    <n v="0"/>
    <n v="0"/>
    <n v="9446.9590000000007"/>
    <n v="29853.440808405197"/>
    <n v="71576.929808405199"/>
    <n v="0"/>
    <n v="0"/>
    <n v="0"/>
    <n v="0"/>
    <n v="0"/>
    <n v="0"/>
    <n v="0"/>
    <n v="0"/>
    <n v="0"/>
    <n v="0"/>
    <n v="0"/>
    <n v="0"/>
    <n v="0"/>
    <n v="0"/>
    <n v="0"/>
    <n v="0"/>
    <n v="0"/>
    <n v="84215.652808405197"/>
    <n v="71576.92980840517"/>
    <n v="41723.489000000001"/>
    <n v="54362.212"/>
    <n v="84215.652808405168"/>
    <n v="-29853.440808405168"/>
    <n v="29853.440808405168"/>
    <n v="71182.06"/>
    <n v="41723.489000000001"/>
    <n v="54362.212"/>
    <n v="83820.782999999996"/>
    <n v="-29458.570999999996"/>
    <n v="29853.440808405168"/>
    <n v="71576.92980840517"/>
    <n v="41723.489000000001"/>
    <n v="54362.212"/>
    <n v="84215.652808405168"/>
    <n v="-29853.440808405168"/>
    <n v="29853.440808405168"/>
  </r>
  <r>
    <s v="100/TT-163-02"/>
    <x v="1"/>
    <x v="26"/>
    <x v="0"/>
    <x v="12"/>
    <x v="3"/>
    <n v="54745.906000000003"/>
    <n v="820060.15599999996"/>
    <n v="618741.08499999996"/>
    <n v="1326842.567"/>
    <n v="32858.425000000003"/>
    <n v="610235.91700000002"/>
    <n v="79272.645999999993"/>
    <n v="10978.272000000001"/>
    <n v="47350.877"/>
    <n v="641657.53899999999"/>
    <n v="29934.245999999999"/>
    <n v="129.309"/>
    <n v="4272806.9450000003"/>
    <n v="0.05"/>
    <n v="0.08"/>
    <n v="0.11"/>
    <n v="0.04"/>
    <n v="0"/>
    <n v="0.02"/>
    <n v="0.02"/>
    <n v="0.03"/>
    <n v="0.01"/>
    <n v="0"/>
    <n v="0"/>
    <n v="0"/>
    <n v="0.67"/>
    <n v="0.75"/>
    <n v="0.86"/>
    <n v="0.89999999999999991"/>
    <n v="0.89999999999999991"/>
    <n v="0.91999999999999993"/>
    <n v="0.94"/>
    <n v="0.97"/>
    <n v="0.98"/>
    <n v="0.98"/>
    <n v="0.98"/>
    <n v="0.98"/>
    <n v="0.62408173889884422"/>
    <n v="0.62687438954081953"/>
    <n v="0.63430287041609312"/>
    <n v="0.68251074657703337"/>
    <n v="0.71110756245278928"/>
    <n v="0.82428670615434041"/>
    <n v="0.85314740287783231"/>
    <n v="0.85416887901989835"/>
    <n v="0.85450268610914792"/>
    <n v="0.85483649319839761"/>
    <n v="0.85517030028764718"/>
    <n v="0.91467624649121126"/>
    <n v="0.98"/>
    <n v="0.62"/>
    <n v="3302661.9040000001"/>
    <n v="81179.721572397815"/>
    <n v="55676.208122239652"/>
    <n v="148481.09856357073"/>
    <n v="965968.6851339665"/>
    <n v="574457.14262850257"/>
    <n v="2279188.1746678376"/>
    <n v="582660.35804610502"/>
    <n v="20673.846548657224"/>
    <n v="6772.7095961155765"/>
    <n v="6789.8053617971245"/>
    <n v="6806.615036054669"/>
    <n v="1216440.6662239721"/>
    <n v="5945095.0315012159"/>
    <n v="4.0817388988442435E-3"/>
    <n v="2.7926506419752493E-3"/>
    <n v="7.4284808752736794E-3"/>
    <n v="4.8207876160940237E-2"/>
    <n v="2.8596815875755847E-2"/>
    <n v="0.11317914370155113"/>
    <n v="2.8860696723491942E-2"/>
    <n v="1.0214761420660056E-3"/>
    <n v="3.3380708924959544E-4"/>
    <n v="3.3380708924959544E-4"/>
    <n v="3.3380708924959544E-4"/>
    <n v="5.9505946203564107E-2"/>
    <n v="0.91467624649121126"/>
    <n v="6734.2070000000003"/>
    <n v="800627.20699999994"/>
    <n v="449868.75673999963"/>
    <n v="684153.20700000005"/>
    <n v="6734.2070000000003"/>
    <n v="6734.2070000000003"/>
    <n v="6734.2070000000003"/>
    <n v="6734.2070000000003"/>
    <n v="6734.2070000000003"/>
    <n v="6734.2070000000003"/>
    <n v="6734.2070000000003"/>
    <n v="6734.2070000000003"/>
    <n v="1995257.0337399989"/>
    <n v="0"/>
    <n v="0"/>
    <n v="0"/>
    <n v="0"/>
    <n v="11243013.969241215"/>
    <n v="81179.721572397815"/>
    <n v="55676.208122239652"/>
    <n v="148481.09856357073"/>
    <n v="965968.6851339665"/>
    <n v="574457.14262850257"/>
    <n v="2279188.1746678376"/>
    <n v="582660.35804610502"/>
    <n v="20673.846548657224"/>
    <n v="6772.7095961155765"/>
    <n v="6789.8053617971245"/>
    <n v="6806.615036054669"/>
    <n v="1216440.6662239721"/>
    <n v="5945095.0315012159"/>
    <n v="6734.2070000000003"/>
    <n v="800627.20699999994"/>
    <n v="449868.75673999963"/>
    <n v="684153.20700000005"/>
    <n v="6734.2070000000003"/>
    <n v="6734.2070000000003"/>
    <n v="6734.2070000000003"/>
    <n v="6734.2070000000003"/>
    <n v="6734.2070000000003"/>
    <n v="6734.2070000000003"/>
    <n v="6734.2070000000003"/>
    <n v="6734.2070000000003"/>
    <n v="1995257.0337399989"/>
    <n v="0"/>
    <n v="0"/>
    <n v="0"/>
    <n v="0"/>
    <n v="11243013.969241215"/>
    <n v="54745.906000000003"/>
    <n v="820060.15599999996"/>
    <n v="618741.08499999996"/>
    <n v="1326842.567"/>
    <n v="32858.425000000003"/>
    <n v="610235.91700000002"/>
    <n v="152213.08299999998"/>
    <n v="76216"/>
    <n v="327598"/>
    <n v="589098"/>
    <n v="15798"/>
    <n v="820688.34299999999"/>
    <n v="5445095.4819999998"/>
    <n v="0.05"/>
    <n v="0.08"/>
    <n v="0.11"/>
    <n v="0.04"/>
    <n v="0"/>
    <n v="0.01"/>
    <n v="7.0000000000000007E-2"/>
    <n v="0"/>
    <n v="0"/>
    <n v="0"/>
    <n v="0.01"/>
    <n v="0.01"/>
    <n v="0.38"/>
    <n v="0.67"/>
    <n v="0.75"/>
    <n v="0.86"/>
    <n v="0.89999999999999991"/>
    <n v="0.89999999999999991"/>
    <n v="0.90999999999999992"/>
    <n v="0.98"/>
    <n v="0.98"/>
    <n v="0.98"/>
    <n v="0.98"/>
    <n v="0.99"/>
    <n v="1"/>
    <n v="15000"/>
    <n v="15000"/>
    <n v="15000"/>
    <n v="15000"/>
    <n v="15000"/>
    <n v="15000"/>
    <n v="15000"/>
    <n v="15000"/>
    <n v="15000"/>
    <n v="15000"/>
    <n v="208172"/>
    <n v="1637085"/>
    <n v="1995257"/>
    <n v="0"/>
    <n v="0"/>
    <n v="0"/>
    <n v="0"/>
    <n v="10743014.386"/>
    <n v="54745.906000000003"/>
    <n v="820060.15599999996"/>
    <n v="618741.08499999996"/>
    <n v="1326842.567"/>
    <n v="32858.425000000003"/>
    <n v="610235.91700000002"/>
    <n v="79272.645999999993"/>
    <n v="10978.272000000001"/>
    <n v="47350.877"/>
    <n v="653769.12300000002"/>
    <n v="36598"/>
    <n v="1153642.5080000004"/>
    <n v="5445095.4819999998"/>
    <n v="0"/>
    <n v="377146.5130000012"/>
    <n v="0"/>
    <n v="0"/>
    <n v="0"/>
    <n v="0"/>
    <n v="0"/>
    <n v="0"/>
    <n v="0"/>
    <n v="0"/>
    <n v="0"/>
    <n v="1618110.4869999997"/>
    <n v="1995257.0000000009"/>
    <n v="0"/>
    <n v="0"/>
    <n v="0"/>
    <n v="0"/>
    <n v="10743014.386"/>
    <n v="54745.906000000003"/>
    <n v="820060.15599999996"/>
    <n v="618741.08499999996"/>
    <n v="1326842.567"/>
    <n v="32858.425000000003"/>
    <n v="610235.91700000002"/>
    <n v="79272.645999999993"/>
    <n v="10978.272000000001"/>
    <n v="47350.877"/>
    <n v="641657.53899999999"/>
    <n v="29934.245999999999"/>
    <n v="395778.75399999972"/>
    <n v="4668456.3899999997"/>
    <n v="0"/>
    <n v="0"/>
    <n v="0"/>
    <n v="0"/>
    <n v="0"/>
    <n v="0"/>
    <n v="0"/>
    <n v="0"/>
    <n v="0"/>
    <n v="0"/>
    <n v="0"/>
    <n v="0"/>
    <n v="1995257.0000000009"/>
    <n v="0"/>
    <n v="0"/>
    <n v="0"/>
    <n v="0"/>
    <n v="9966375.2939999998"/>
    <n v="4728654.3652772438"/>
    <n v="4272677.6359999999"/>
    <n v="7575339.54"/>
    <n v="8031316.2692772439"/>
    <n v="-455976.72927724384"/>
    <n v="3667674.4292412149"/>
    <n v="4624407.1389999995"/>
    <n v="4272677.6359999999"/>
    <n v="7575339.54"/>
    <n v="7927069.0429999996"/>
    <n v="-351729.50299999956"/>
    <n v="3167674.8459999999"/>
    <n v="4291452.9739999995"/>
    <n v="4272677.6359999999"/>
    <n v="7575339.54"/>
    <n v="7594114.8779999996"/>
    <n v="-18775.337999999523"/>
    <n v="3167674.8459999999"/>
  </r>
  <r>
    <s v="100/TT-163-03"/>
    <x v="1"/>
    <x v="27"/>
    <x v="0"/>
    <x v="12"/>
    <x v="3"/>
    <n v="0"/>
    <n v="0"/>
    <n v="6332.8639999999996"/>
    <n v="0"/>
    <n v="-930"/>
    <n v="5776.4380000000001"/>
    <n v="0"/>
    <n v="10663.972"/>
    <n v="0"/>
    <n v="0"/>
    <n v="0"/>
    <n v="0"/>
    <n v="21843.273999999998"/>
    <n v="0"/>
    <n v="0"/>
    <n v="0"/>
    <n v="0.01"/>
    <n v="0.02"/>
    <n v="0"/>
    <n v="0.25"/>
    <n v="0.01"/>
    <n v="0"/>
    <n v="0"/>
    <n v="0"/>
    <n v="0"/>
    <n v="0.67999999999999994"/>
    <n v="0.67999999999999994"/>
    <n v="0.67999999999999994"/>
    <n v="0.69"/>
    <n v="0.71"/>
    <n v="0.71"/>
    <n v="0.96"/>
    <n v="0.97"/>
    <n v="0.97"/>
    <n v="0.97"/>
    <n v="0.97"/>
    <n v="0.97"/>
    <n v="0.67999999999999994"/>
    <n v="0.67999999999999994"/>
    <n v="0.68771792469457604"/>
    <n v="0.69079767349096943"/>
    <n v="0.69480505746699928"/>
    <n v="0.69772710828285445"/>
    <n v="0.70134488548343699"/>
    <n v="0.70134488548343699"/>
    <n v="0.70412779102234668"/>
    <n v="0.70412779102234668"/>
    <n v="0.70412779102234668"/>
    <n v="0.71618704835762181"/>
    <n v="0.97"/>
    <n v="0.67999999999999994"/>
    <n v="157754.848"/>
    <n v="0"/>
    <n v="0"/>
    <n v="4954.378871711363"/>
    <n v="0"/>
    <n v="6973.6443544582025"/>
    <n v="0"/>
    <n v="15388.063989023252"/>
    <n v="0"/>
    <n v="2867.6989607922683"/>
    <n v="0"/>
    <n v="1011.2474363082681"/>
    <n v="1712.017566855578"/>
    <n v="32907.051179148933"/>
    <n v="0"/>
    <n v="0"/>
    <n v="7.7179246945761112E-3"/>
    <n v="3.0797487963933516E-3"/>
    <n v="4.0073839760299042E-3"/>
    <n v="2.922050815855138E-3"/>
    <n v="3.6177772005825518E-3"/>
    <n v="0"/>
    <n v="2.7829055389096552E-3"/>
    <n v="0"/>
    <n v="0"/>
    <n v="1.2059257335275173E-2"/>
    <n v="0.71618704835762181"/>
    <n v="12319.6939836207"/>
    <n v="11335.322"/>
    <n v="224354.04199999999"/>
    <n v="2000"/>
    <n v="0"/>
    <n v="4000"/>
    <n v="0"/>
    <n v="0"/>
    <n v="0"/>
    <n v="1000"/>
    <n v="0"/>
    <n v="9002"/>
    <n v="264011.05798362067"/>
    <n v="0"/>
    <n v="0"/>
    <n v="0"/>
    <n v="0"/>
    <n v="454672.95716276963"/>
    <n v="0"/>
    <n v="0"/>
    <n v="4954.378871711363"/>
    <n v="0"/>
    <n v="6973.6443544582025"/>
    <n v="0"/>
    <n v="15388.063989023252"/>
    <n v="0"/>
    <n v="2867.6989607922683"/>
    <n v="0"/>
    <n v="1011.2474363082681"/>
    <n v="1712.017566855578"/>
    <n v="32907.051179148933"/>
    <n v="12319.6939836207"/>
    <n v="11335.322"/>
    <n v="224354.04199999999"/>
    <n v="2000"/>
    <n v="0"/>
    <n v="4000"/>
    <n v="0"/>
    <n v="0"/>
    <n v="0"/>
    <n v="1000"/>
    <n v="0"/>
    <n v="9002"/>
    <n v="264011.05798362067"/>
    <n v="0"/>
    <n v="0"/>
    <n v="0"/>
    <n v="0"/>
    <n v="454672.95716276963"/>
    <n v="0"/>
    <n v="0"/>
    <n v="6332.8639999999996"/>
    <n v="0"/>
    <n v="-930"/>
    <n v="5776.4380000000001"/>
    <n v="23.561999999999898"/>
    <n v="7000"/>
    <n v="0"/>
    <n v="0"/>
    <n v="1000"/>
    <n v="13704.187179148932"/>
    <n v="32907.051179148933"/>
    <n v="0"/>
    <n v="0"/>
    <n v="0"/>
    <n v="0.01"/>
    <n v="0.02"/>
    <n v="2.922050815855138E-3"/>
    <n v="3.6177772005825518E-3"/>
    <n v="0"/>
    <n v="2.7829055389096552E-3"/>
    <n v="0"/>
    <n v="0"/>
    <n v="1.2059257335275173E-2"/>
    <n v="5.1381990890622516E-2"/>
    <n v="0.67999999999999994"/>
    <n v="0.67999999999999994"/>
    <n v="0.67999999999999994"/>
    <n v="0.69"/>
    <n v="0.71"/>
    <n v="0.71292205081585502"/>
    <n v="0.71653982801643767"/>
    <n v="0.71653982801643767"/>
    <n v="0.71932273355534726"/>
    <n v="0.71932273355534726"/>
    <n v="0.71932273355534726"/>
    <n v="0.7313819908906225"/>
    <n v="0"/>
    <n v="8435.3220000000001"/>
    <n v="0"/>
    <n v="6736"/>
    <n v="0"/>
    <n v="4000"/>
    <n v="0"/>
    <n v="0"/>
    <n v="0"/>
    <n v="1000"/>
    <n v="0"/>
    <n v="0"/>
    <n v="20171.322"/>
    <n v="243839.86499999999"/>
    <n v="0"/>
    <n v="0"/>
    <n v="0"/>
    <n v="454673.08617914893"/>
    <n v="0"/>
    <n v="0"/>
    <n v="6332.8639999999996"/>
    <n v="0"/>
    <n v="-930"/>
    <n v="5776.4380000000001"/>
    <n v="0"/>
    <n v="10663.972"/>
    <n v="0"/>
    <n v="0"/>
    <n v="0"/>
    <n v="16738"/>
    <n v="38581.273999999998"/>
    <n v="0"/>
    <n v="8435.3220000000001"/>
    <n v="1061.49"/>
    <n v="0"/>
    <n v="0"/>
    <n v="0"/>
    <n v="4000"/>
    <n v="0"/>
    <n v="0"/>
    <n v="0"/>
    <n v="0"/>
    <n v="991.15217914892105"/>
    <n v="14487.964179148921"/>
    <n v="243839.86499999999"/>
    <n v="0"/>
    <n v="0"/>
    <n v="0"/>
    <n v="454663.95117914892"/>
    <n v="0"/>
    <n v="0"/>
    <n v="6332.8639999999996"/>
    <n v="0"/>
    <n v="-930"/>
    <n v="5776.4380000000001"/>
    <n v="0"/>
    <n v="10663.972"/>
    <n v="0"/>
    <n v="0"/>
    <n v="0"/>
    <n v="16738"/>
    <n v="38581.273999999998"/>
    <n v="0"/>
    <n v="0"/>
    <n v="0"/>
    <n v="0"/>
    <n v="0"/>
    <n v="0"/>
    <n v="0"/>
    <n v="0"/>
    <n v="0"/>
    <n v="0"/>
    <n v="0"/>
    <n v="0"/>
    <n v="14487.964179148921"/>
    <n v="243839.86499999999"/>
    <n v="0"/>
    <n v="0"/>
    <n v="0"/>
    <n v="454663.95117914892"/>
    <n v="31195.033612293359"/>
    <n v="21843.273999999998"/>
    <n v="179598.122"/>
    <n v="188949.88161229336"/>
    <n v="-9351.759612293361"/>
    <n v="275074.83516276965"/>
    <n v="19202.864000000001"/>
    <n v="21843.273999999998"/>
    <n v="179598.122"/>
    <n v="176957.712"/>
    <n v="2640.4100000000035"/>
    <n v="275074.9641791489"/>
    <n v="21843.273999999998"/>
    <n v="21843.273999999998"/>
    <n v="179598.122"/>
    <n v="179598.122"/>
    <n v="0"/>
    <n v="275065.82917914889"/>
  </r>
  <r>
    <s v="100/TM-029"/>
    <x v="0"/>
    <x v="28"/>
    <x v="1"/>
    <x v="6"/>
    <x v="2"/>
    <n v="10657.5"/>
    <n v="0"/>
    <n v="0"/>
    <n v="0"/>
    <n v="0"/>
    <n v="0"/>
    <n v="0"/>
    <n v="0"/>
    <n v="0"/>
    <n v="0"/>
    <n v="0"/>
    <n v="0"/>
    <n v="10657.5"/>
    <n v="0"/>
    <n v="0"/>
    <n v="0"/>
    <n v="0.02"/>
    <n v="0"/>
    <n v="0"/>
    <n v="0"/>
    <n v="0"/>
    <n v="0"/>
    <n v="0"/>
    <n v="0"/>
    <n v="0"/>
    <n v="0.98"/>
    <n v="0.98"/>
    <n v="0.98"/>
    <n v="1"/>
    <n v="1"/>
    <n v="1"/>
    <n v="1"/>
    <n v="1"/>
    <n v="1"/>
    <n v="1"/>
    <n v="1"/>
    <n v="1"/>
    <n v="1"/>
    <n v="1"/>
    <n v="1"/>
    <n v="1"/>
    <n v="1"/>
    <n v="1"/>
    <n v="1"/>
    <n v="1"/>
    <n v="1"/>
    <n v="1"/>
    <n v="1"/>
    <n v="1"/>
    <n v="1"/>
    <n v="0.98"/>
    <n v="88655.842999999979"/>
    <n v="0"/>
    <n v="0"/>
    <n v="0"/>
    <n v="10700.000000000002"/>
    <n v="0"/>
    <n v="0"/>
    <n v="0"/>
    <n v="0"/>
    <n v="0"/>
    <n v="0"/>
    <n v="0"/>
    <n v="0"/>
    <n v="10700.000000000002"/>
    <n v="0.02"/>
    <n v="0"/>
    <n v="0"/>
    <n v="0"/>
    <n v="0"/>
    <n v="0"/>
    <n v="0"/>
    <n v="0"/>
    <n v="0"/>
    <n v="0"/>
    <n v="0"/>
    <n v="0"/>
    <n v="1"/>
    <n v="0"/>
    <n v="0"/>
    <n v="0"/>
    <n v="0"/>
    <n v="0"/>
    <n v="0"/>
    <n v="0"/>
    <n v="0"/>
    <n v="0"/>
    <n v="0"/>
    <n v="0"/>
    <n v="0"/>
    <n v="0"/>
    <n v="0"/>
    <n v="0"/>
    <n v="0"/>
    <n v="0"/>
    <n v="99355.842999999979"/>
    <n v="0"/>
    <n v="0"/>
    <n v="0"/>
    <n v="10700.000000000002"/>
    <n v="0"/>
    <n v="0"/>
    <n v="0"/>
    <n v="0"/>
    <n v="0"/>
    <n v="0"/>
    <n v="0"/>
    <n v="0"/>
    <n v="10700.000000000002"/>
    <n v="0"/>
    <n v="0"/>
    <n v="0"/>
    <n v="0"/>
    <n v="0"/>
    <n v="0"/>
    <n v="0"/>
    <n v="0"/>
    <n v="0"/>
    <n v="0"/>
    <n v="0"/>
    <n v="0"/>
    <n v="0"/>
    <n v="0"/>
    <n v="0"/>
    <n v="0"/>
    <n v="0"/>
    <n v="99355.842999999979"/>
    <n v="10657.5"/>
    <n v="0"/>
    <n v="0"/>
    <n v="0"/>
    <n v="0"/>
    <n v="0"/>
    <n v="0"/>
    <n v="0"/>
    <n v="0"/>
    <n v="0"/>
    <n v="0"/>
    <n v="0"/>
    <n v="10657.5"/>
    <n v="0"/>
    <n v="0"/>
    <n v="0"/>
    <n v="0.02"/>
    <n v="0"/>
    <n v="0"/>
    <n v="0"/>
    <n v="0"/>
    <n v="0"/>
    <n v="0"/>
    <n v="0"/>
    <n v="0"/>
    <n v="0.02"/>
    <n v="0.98"/>
    <n v="0.98"/>
    <n v="0.98"/>
    <n v="1"/>
    <n v="1"/>
    <n v="1"/>
    <n v="1"/>
    <n v="1"/>
    <n v="1"/>
    <n v="1"/>
    <n v="1"/>
    <n v="1"/>
    <n v="0"/>
    <n v="0"/>
    <n v="0"/>
    <n v="0"/>
    <n v="0"/>
    <n v="0"/>
    <n v="0"/>
    <n v="0"/>
    <n v="0"/>
    <n v="0"/>
    <n v="0"/>
    <n v="0"/>
    <n v="0"/>
    <n v="0"/>
    <n v="0"/>
    <n v="0"/>
    <n v="0"/>
    <n v="99313.342999999979"/>
    <n v="10657.5"/>
    <n v="0"/>
    <n v="0"/>
    <n v="0"/>
    <n v="0"/>
    <n v="0"/>
    <n v="0"/>
    <n v="0"/>
    <n v="0"/>
    <n v="0"/>
    <n v="0"/>
    <n v="0"/>
    <n v="10657.5"/>
    <n v="0"/>
    <n v="0"/>
    <n v="0"/>
    <n v="0"/>
    <n v="0"/>
    <n v="0"/>
    <n v="0"/>
    <n v="0"/>
    <n v="0"/>
    <n v="0"/>
    <n v="0"/>
    <n v="0"/>
    <n v="0"/>
    <n v="0"/>
    <n v="0"/>
    <n v="0"/>
    <n v="0"/>
    <n v="99313.342999999979"/>
    <n v="10657.5"/>
    <n v="0"/>
    <n v="0"/>
    <n v="0"/>
    <n v="0"/>
    <n v="0"/>
    <n v="0"/>
    <n v="0"/>
    <n v="0"/>
    <n v="0"/>
    <n v="0"/>
    <n v="0"/>
    <n v="10657.5"/>
    <n v="0"/>
    <n v="0"/>
    <n v="0"/>
    <n v="0"/>
    <n v="0"/>
    <n v="0"/>
    <n v="0"/>
    <n v="0"/>
    <n v="0"/>
    <n v="0"/>
    <n v="0"/>
    <n v="0"/>
    <n v="0"/>
    <n v="0"/>
    <n v="0"/>
    <n v="0"/>
    <n v="0"/>
    <n v="99313.342999999979"/>
    <n v="10700.000000000002"/>
    <n v="10657.5"/>
    <n v="99313.342999999979"/>
    <n v="99355.842999999979"/>
    <n v="-42.5"/>
    <n v="42.5"/>
    <n v="10657.5"/>
    <n v="10657.5"/>
    <n v="99313.342999999979"/>
    <n v="99313.342999999979"/>
    <n v="0"/>
    <n v="0"/>
    <n v="10657.5"/>
    <n v="10657.5"/>
    <n v="99313.342999999979"/>
    <n v="99313.342999999979"/>
    <n v="0"/>
    <n v="0"/>
  </r>
  <r>
    <s v="E161/0108/503"/>
    <x v="0"/>
    <x v="29"/>
    <x v="1"/>
    <x v="6"/>
    <x v="9"/>
    <n v="0"/>
    <n v="0"/>
    <n v="0"/>
    <n v="0"/>
    <n v="0"/>
    <n v="0"/>
    <n v="0"/>
    <n v="0"/>
    <n v="0"/>
    <n v="0"/>
    <n v="0"/>
    <n v="0"/>
    <n v="0"/>
    <n v="0"/>
    <n v="0"/>
    <n v="0"/>
    <n v="0"/>
    <n v="0"/>
    <n v="0"/>
    <n v="0"/>
    <n v="0"/>
    <n v="0"/>
    <n v="0"/>
    <n v="0"/>
    <n v="0"/>
    <n v="0.52"/>
    <n v="0.52"/>
    <n v="0.52"/>
    <n v="0.52"/>
    <n v="0.52"/>
    <n v="0.52"/>
    <n v="0.52"/>
    <n v="0.52"/>
    <n v="0.52"/>
    <n v="0.52"/>
    <n v="0.52"/>
    <n v="0.52"/>
    <n v="0.52"/>
    <n v="0.52"/>
    <n v="0.52"/>
    <n v="0.52"/>
    <n v="0.52"/>
    <n v="0.52"/>
    <n v="0.52"/>
    <n v="0.52"/>
    <n v="0.52"/>
    <n v="0.52"/>
    <n v="0.52"/>
    <n v="0.98"/>
    <n v="0.52"/>
    <n v="0.52"/>
    <n v="18343.738000000001"/>
    <n v="0"/>
    <n v="0"/>
    <n v="0"/>
    <n v="0"/>
    <n v="0"/>
    <n v="0"/>
    <n v="0"/>
    <n v="0"/>
    <n v="0"/>
    <n v="0"/>
    <n v="0"/>
    <n v="16488"/>
    <n v="16488"/>
    <n v="0"/>
    <n v="0"/>
    <n v="0"/>
    <n v="0"/>
    <n v="0"/>
    <n v="0"/>
    <n v="0"/>
    <n v="0"/>
    <n v="0"/>
    <n v="0"/>
    <n v="0"/>
    <n v="0.46"/>
    <n v="0.9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0"/>
    <n v="0"/>
    <n v="0"/>
    <n v="0"/>
    <n v="0"/>
    <n v="0"/>
    <n v="0"/>
    <n v="0"/>
    <n v="0"/>
    <n v="16488"/>
    <n v="16488"/>
    <n v="0"/>
    <n v="0"/>
    <n v="0"/>
    <n v="0"/>
    <n v="0"/>
    <n v="0"/>
    <n v="0"/>
    <n v="0"/>
    <n v="0"/>
    <n v="0"/>
    <n v="0"/>
    <n v="0.46"/>
    <n v="0.46"/>
    <n v="0.52"/>
    <n v="0.52"/>
    <n v="0.52"/>
    <n v="0.52"/>
    <n v="0.52"/>
    <n v="0.52"/>
    <n v="0.52"/>
    <n v="0.52"/>
    <n v="0.52"/>
    <n v="0.52"/>
    <n v="0.52"/>
    <n v="0.9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18343.738000000001"/>
    <n v="18343.738000000001"/>
    <n v="0"/>
    <n v="16487.999999999996"/>
    <n v="0"/>
    <n v="0"/>
    <n v="18343.738000000001"/>
    <n v="18343.738000000001"/>
    <n v="0"/>
    <n v="16487.999999999996"/>
    <n v="0"/>
    <n v="0"/>
    <n v="18343.738000000001"/>
    <n v="18343.738000000001"/>
    <n v="0"/>
    <n v="16487.999999999996"/>
  </r>
  <r>
    <s v="100/TS-123-01"/>
    <x v="0"/>
    <x v="30"/>
    <x v="3"/>
    <x v="6"/>
    <x v="10"/>
    <n v="0.501"/>
    <n v="0"/>
    <n v="0"/>
    <n v="0"/>
    <n v="0"/>
    <n v="0"/>
    <n v="0"/>
    <n v="0"/>
    <n v="0"/>
    <n v="0"/>
    <n v="0"/>
    <n v="0"/>
    <n v="0.501"/>
    <n v="0"/>
    <n v="0"/>
    <n v="0"/>
    <n v="0"/>
    <n v="0"/>
    <n v="0"/>
    <n v="0"/>
    <n v="0"/>
    <n v="0"/>
    <n v="0"/>
    <n v="0"/>
    <n v="0"/>
    <n v="0"/>
    <n v="0"/>
    <n v="0"/>
    <n v="0"/>
    <n v="0"/>
    <n v="0"/>
    <n v="0"/>
    <n v="0"/>
    <n v="0"/>
    <n v="0"/>
    <n v="0"/>
    <n v="0"/>
    <n v="0"/>
    <n v="0"/>
    <n v="0"/>
    <n v="0"/>
    <n v="0"/>
    <n v="0"/>
    <n v="0"/>
    <n v="0"/>
    <n v="0"/>
    <n v="0"/>
    <n v="0"/>
    <n v="0"/>
    <n v="0"/>
    <n v="0"/>
    <n v="20030.437000000002"/>
    <n v="0"/>
    <n v="0"/>
    <n v="0"/>
    <n v="0"/>
    <n v="0"/>
    <n v="0"/>
    <n v="0"/>
    <n v="0"/>
    <n v="0"/>
    <n v="0"/>
    <n v="0"/>
    <n v="0"/>
    <n v="0"/>
    <n v="0"/>
    <n v="0"/>
    <n v="0"/>
    <n v="0"/>
    <n v="0"/>
    <n v="0"/>
    <n v="0"/>
    <n v="0"/>
    <n v="0"/>
    <n v="0"/>
    <n v="0"/>
    <n v="0"/>
    <n v="0"/>
    <n v="0"/>
    <n v="0"/>
    <n v="0"/>
    <n v="0"/>
    <n v="0"/>
    <n v="0"/>
    <n v="0"/>
    <n v="0"/>
    <n v="0"/>
    <n v="0"/>
    <n v="0"/>
    <n v="0"/>
    <n v="0"/>
    <n v="0"/>
    <n v="0"/>
    <n v="0"/>
    <n v="0"/>
    <n v="20030.437000000002"/>
    <n v="0"/>
    <n v="0"/>
    <n v="0"/>
    <n v="0"/>
    <n v="0"/>
    <n v="0"/>
    <n v="0"/>
    <n v="0"/>
    <n v="0"/>
    <n v="0"/>
    <n v="0"/>
    <n v="0"/>
    <n v="0"/>
    <n v="0"/>
    <n v="0"/>
    <n v="0"/>
    <n v="0"/>
    <n v="0"/>
    <n v="0"/>
    <n v="0"/>
    <n v="0"/>
    <n v="0"/>
    <n v="0"/>
    <n v="0"/>
    <n v="0"/>
    <n v="0"/>
    <n v="0"/>
    <n v="0"/>
    <n v="0"/>
    <n v="0"/>
    <n v="20030.437000000002"/>
    <n v="0.501"/>
    <n v="0"/>
    <n v="0"/>
    <n v="0"/>
    <n v="0"/>
    <n v="0"/>
    <n v="0"/>
    <n v="0"/>
    <n v="0"/>
    <n v="0"/>
    <n v="0"/>
    <n v="0"/>
    <n v="0.501"/>
    <n v="0"/>
    <n v="0"/>
    <n v="0"/>
    <n v="0"/>
    <n v="0"/>
    <n v="0"/>
    <n v="0"/>
    <n v="0"/>
    <n v="0"/>
    <n v="0"/>
    <n v="0"/>
    <n v="0"/>
    <n v="0"/>
    <n v="0"/>
    <n v="0"/>
    <n v="0"/>
    <n v="0"/>
    <n v="0"/>
    <n v="0"/>
    <n v="0"/>
    <n v="0"/>
    <n v="0"/>
    <n v="0"/>
    <n v="0"/>
    <n v="0"/>
    <n v="0"/>
    <n v="0"/>
    <n v="0"/>
    <n v="0"/>
    <n v="0"/>
    <n v="0"/>
    <n v="0"/>
    <n v="0"/>
    <n v="0"/>
    <n v="0"/>
    <n v="0"/>
    <n v="0"/>
    <n v="0"/>
    <n v="0"/>
    <n v="0"/>
    <n v="0"/>
    <n v="0"/>
    <n v="20030.938000000002"/>
    <n v="0.501"/>
    <n v="0"/>
    <n v="0"/>
    <n v="0"/>
    <n v="0"/>
    <n v="0"/>
    <n v="0"/>
    <n v="0"/>
    <n v="0"/>
    <n v="0"/>
    <n v="0"/>
    <n v="0"/>
    <n v="0.501"/>
    <n v="0"/>
    <n v="0"/>
    <n v="0"/>
    <n v="0"/>
    <n v="0"/>
    <n v="0"/>
    <n v="0"/>
    <n v="0"/>
    <n v="0"/>
    <n v="0"/>
    <n v="0"/>
    <n v="0"/>
    <n v="0"/>
    <n v="0"/>
    <n v="0"/>
    <n v="0"/>
    <n v="0"/>
    <n v="20030.938000000002"/>
    <n v="0.501"/>
    <n v="0"/>
    <n v="0"/>
    <n v="0"/>
    <n v="0"/>
    <n v="0"/>
    <n v="0"/>
    <n v="0"/>
    <n v="0"/>
    <n v="0"/>
    <n v="0"/>
    <n v="0"/>
    <n v="0.501"/>
    <n v="0"/>
    <n v="0"/>
    <n v="0"/>
    <n v="0"/>
    <n v="0"/>
    <n v="0"/>
    <n v="0"/>
    <n v="0"/>
    <n v="0"/>
    <n v="0"/>
    <n v="0"/>
    <n v="0"/>
    <n v="0"/>
    <n v="0"/>
    <n v="0"/>
    <n v="0"/>
    <n v="0"/>
    <n v="20030.938000000002"/>
    <n v="0"/>
    <n v="0.501"/>
    <n v="20030.938000000002"/>
    <n v="20030.437000000002"/>
    <n v="0.50100000000020373"/>
    <n v="-0.50100000000020373"/>
    <n v="0.501"/>
    <n v="0.501"/>
    <n v="20030.938000000002"/>
    <n v="20030.938000000002"/>
    <n v="0"/>
    <n v="0"/>
    <n v="0.501"/>
    <n v="0.501"/>
    <n v="20030.938000000002"/>
    <n v="20030.938000000002"/>
    <n v="0"/>
    <n v="0"/>
  </r>
  <r>
    <s v="100/TT-140-05"/>
    <x v="1"/>
    <x v="31"/>
    <x v="0"/>
    <x v="15"/>
    <x v="11"/>
    <n v="25404.132000000001"/>
    <n v="26867.048999999999"/>
    <n v="453043.217"/>
    <n v="988350.23899999994"/>
    <n v="209362.804"/>
    <n v="266587.55499999999"/>
    <n v="316292.15000000002"/>
    <n v="214660.83"/>
    <n v="238878.83900000001"/>
    <n v="307923.33399999997"/>
    <n v="25906.627"/>
    <n v="0"/>
    <n v="3073276.7759999996"/>
    <n v="0.01"/>
    <n v="0.14000000000000001"/>
    <n v="0.1"/>
    <n v="0.12"/>
    <n v="0.04"/>
    <n v="0.04"/>
    <n v="0.03"/>
    <n v="0.09"/>
    <n v="0.04"/>
    <n v="0"/>
    <n v="0"/>
    <n v="0"/>
    <n v="0.35000000000000009"/>
    <n v="0.4900000000000001"/>
    <n v="0.59000000000000008"/>
    <n v="0.71000000000000008"/>
    <n v="0.75"/>
    <n v="0.79"/>
    <n v="0.82000000000000006"/>
    <n v="0.91"/>
    <n v="0.95000000000000007"/>
    <n v="0.95000000000000007"/>
    <n v="0.95000000000000007"/>
    <n v="0.95000000000000007"/>
    <n v="0.40042216905991324"/>
    <n v="0.44254858601454239"/>
    <n v="0.49216862631986752"/>
    <n v="0.54737447945239059"/>
    <n v="0.61801248371668649"/>
    <n v="0.70329651560653117"/>
    <n v="0.76092860603524182"/>
    <n v="0.76529470205542083"/>
    <n v="0.78484410435648155"/>
    <n v="0.81442270822375684"/>
    <n v="0.83311717764694582"/>
    <n v="0.8535903221975264"/>
    <n v="0.95000000000000007"/>
    <n v="0.34000000000000008"/>
    <n v="1570831.399"/>
    <n v="31272.359408394655"/>
    <n v="28734.45656695863"/>
    <n v="363882.48277537408"/>
    <n v="680373.78861271066"/>
    <n v="41634.925819256219"/>
    <n v="680020.84440095106"/>
    <n v="21671.480703557307"/>
    <n v="391132.46819287899"/>
    <n v="390933.99285937403"/>
    <n v="0"/>
    <n v="0"/>
    <n v="1519.8952608387017"/>
    <n v="2631176.6946002943"/>
    <n v="6.0422169059913163E-2"/>
    <n v="4.2126416954629174E-2"/>
    <n v="4.9620040305325089E-2"/>
    <n v="5.5205853132523075E-2"/>
    <n v="7.0638004264295853E-2"/>
    <n v="8.5284031889844666E-2"/>
    <n v="5.7632090428710654E-2"/>
    <n v="4.3660960201790553E-3"/>
    <n v="1.9549402301060795E-2"/>
    <n v="2.9578603867275205E-2"/>
    <n v="1.8694469423188947E-2"/>
    <n v="2.0473144550580542E-2"/>
    <n v="0.8535903221975264"/>
    <n v="739519"/>
    <n v="421145.98574251297"/>
    <n v="421145.98574251297"/>
    <n v="0"/>
    <n v="0"/>
    <n v="0"/>
    <n v="0"/>
    <n v="0"/>
    <n v="0"/>
    <n v="0"/>
    <n v="0"/>
    <n v="0"/>
    <n v="1581810.9714850262"/>
    <n v="0"/>
    <n v="0"/>
    <n v="0"/>
    <n v="0"/>
    <n v="5783819.0650853207"/>
    <n v="31272.359408394655"/>
    <n v="28734.45656695863"/>
    <n v="363882.48277537408"/>
    <n v="680373.78861271066"/>
    <n v="41634.925819256219"/>
    <n v="680020.84440095106"/>
    <n v="21671.480703557307"/>
    <n v="391132.46819287899"/>
    <n v="390933.99285937403"/>
    <n v="0"/>
    <n v="0"/>
    <n v="1519.8952608387017"/>
    <n v="2631176.6946002943"/>
    <n v="739519"/>
    <n v="421145.98574251297"/>
    <n v="421145.98574251297"/>
    <n v="0"/>
    <n v="0"/>
    <n v="0"/>
    <n v="0"/>
    <n v="0"/>
    <n v="0"/>
    <n v="0"/>
    <n v="0"/>
    <n v="0"/>
    <n v="1581810.9714850262"/>
    <n v="0"/>
    <n v="0"/>
    <n v="0"/>
    <n v="0"/>
    <n v="5783819.0650853207"/>
    <n v="25404.132000000001"/>
    <n v="26867.048999999999"/>
    <n v="453043.217"/>
    <n v="988350.23899999994"/>
    <n v="209362.804"/>
    <n v="266587.55499999999"/>
    <n v="89412.445000000007"/>
    <n v="6000"/>
    <n v="366100"/>
    <n v="23050"/>
    <n v="151007"/>
    <n v="25992.253600294702"/>
    <n v="2631176.6946002943"/>
    <n v="0.01"/>
    <n v="0.14000000000000001"/>
    <n v="0.1"/>
    <n v="0.12"/>
    <n v="0.04"/>
    <n v="6.9107929515418495E-3"/>
    <n v="3.8059838472834062E-2"/>
    <n v="5.8370044052863432E-2"/>
    <n v="3.1571218795888402E-2"/>
    <n v="4.0381791483113071E-3"/>
    <n v="3.6710719530102789E-3"/>
    <n v="2.0778267254038179E-2"/>
    <n v="0.57339941262848748"/>
    <n v="0.35000000000000009"/>
    <n v="0.4900000000000001"/>
    <n v="0.59000000000000008"/>
    <n v="0.71000000000000008"/>
    <n v="0.75"/>
    <n v="0.75691079295154196"/>
    <n v="0.79497063142437596"/>
    <n v="0.85334067547723935"/>
    <n v="0.88491189427312777"/>
    <n v="0.88895007342143906"/>
    <n v="0.89262114537444937"/>
    <n v="0.91339941262848756"/>
    <n v="251127"/>
    <n v="390132"/>
    <n v="154689"/>
    <n v="785862.9714850263"/>
    <n v="0"/>
    <n v="0"/>
    <n v="0"/>
    <n v="0"/>
    <n v="0"/>
    <n v="0"/>
    <n v="0"/>
    <n v="0"/>
    <n v="1581810.9714850262"/>
    <n v="0"/>
    <n v="0"/>
    <n v="0"/>
    <n v="0"/>
    <n v="5783819.0650853207"/>
    <n v="25404.132000000001"/>
    <n v="26867.048999999999"/>
    <n v="453043.217"/>
    <n v="988350.23899999994"/>
    <n v="209362.804"/>
    <n v="266587.55499999999"/>
    <n v="316292.15000000002"/>
    <n v="214660.83"/>
    <n v="238878.83900000001"/>
    <n v="0"/>
    <n v="148144.16099999999"/>
    <n v="39650"/>
    <n v="2927240.9759999998"/>
    <n v="215316"/>
    <n v="378600"/>
    <n v="691830.69008532097"/>
    <n v="0"/>
    <n v="0"/>
    <n v="0"/>
    <n v="0"/>
    <n v="0"/>
    <n v="0"/>
    <n v="0"/>
    <n v="0"/>
    <n v="0"/>
    <n v="1285746.690085321"/>
    <n v="0"/>
    <n v="0"/>
    <n v="0"/>
    <n v="0"/>
    <n v="5783819.0650853207"/>
    <n v="25404.132000000001"/>
    <n v="26867.048999999999"/>
    <n v="453043.217"/>
    <n v="988350.23899999994"/>
    <n v="209362.804"/>
    <n v="266587.55499999999"/>
    <n v="316292.15000000002"/>
    <n v="214660.83"/>
    <n v="238878.83900000001"/>
    <n v="307923.33399999997"/>
    <n v="25906.627"/>
    <n v="229293.37300000014"/>
    <n v="3302570.1489999997"/>
    <n v="0"/>
    <n v="0"/>
    <n v="0"/>
    <n v="0"/>
    <n v="0"/>
    <n v="0"/>
    <n v="0"/>
    <n v="0"/>
    <n v="0"/>
    <n v="0"/>
    <n v="0"/>
    <n v="0"/>
    <n v="910417.51708532101"/>
    <n v="0"/>
    <n v="0"/>
    <n v="0"/>
    <n v="0"/>
    <n v="5783819.0650853207"/>
    <n v="2629656.7993394556"/>
    <n v="3073276.7759999996"/>
    <n v="4644108.1749999998"/>
    <n v="4200488.1983394558"/>
    <n v="443619.97666054405"/>
    <n v="1139710.8900853209"/>
    <n v="2605184.4409999996"/>
    <n v="3073276.7759999996"/>
    <n v="4644108.1749999998"/>
    <n v="4176015.84"/>
    <n v="468092.33499999996"/>
    <n v="1139710.8900853209"/>
    <n v="2887590.9759999998"/>
    <n v="3073276.7759999996"/>
    <n v="4644108.1749999998"/>
    <n v="4458422.375"/>
    <n v="185685.79999999981"/>
    <n v="1139710.8900853209"/>
  </r>
  <r>
    <s v="100/TL-044-01"/>
    <x v="1"/>
    <x v="32"/>
    <x v="0"/>
    <x v="15"/>
    <x v="11"/>
    <n v="402497.62699999998"/>
    <n v="178327.93700000001"/>
    <n v="608144.05200000003"/>
    <n v="525314.24"/>
    <n v="357529.59100000001"/>
    <n v="304157.86"/>
    <n v="378357.58"/>
    <n v="348613.75900000002"/>
    <n v="946892.20900000003"/>
    <n v="466943.86900000001"/>
    <n v="485055.12"/>
    <n v="0"/>
    <n v="5001833.8440000005"/>
    <n v="0.02"/>
    <n v="0.01"/>
    <n v="0.02"/>
    <n v="0.01"/>
    <n v="0.01"/>
    <n v="7.0000000000000007E-2"/>
    <n v="0.02"/>
    <n v="3.8999999999999998E-3"/>
    <n v="1.61E-2"/>
    <n v="1.0000000000000009E-2"/>
    <n v="0.02"/>
    <n v="0"/>
    <n v="0.69003000000000003"/>
    <n v="0.70003000000000004"/>
    <n v="0.72003000000000006"/>
    <n v="0.73003000000000007"/>
    <n v="0.74002999999999997"/>
    <n v="0.81003000000000003"/>
    <n v="0.83003000000000005"/>
    <n v="0.83393000000000006"/>
    <n v="0.85003000000000006"/>
    <n v="0.86003000000000007"/>
    <n v="0.88002999999999998"/>
    <n v="0.88002999999999998"/>
    <n v="0.68993616199348518"/>
    <n v="0.72633199343289634"/>
    <n v="0.76688156616464287"/>
    <n v="0.80389553100878219"/>
    <n v="0.82442411655137138"/>
    <n v="0.84100282037132956"/>
    <n v="0.85007465613692879"/>
    <n v="0.85031337847816479"/>
    <n v="0.8505521008194008"/>
    <n v="0.85077301612302192"/>
    <n v="0.85077301612302192"/>
    <n v="0.85077301612302192"/>
    <n v="0.88002999999999998"/>
    <n v="0.67003000000000001"/>
    <n v="8545235.8469999991"/>
    <n v="337878.23735466029"/>
    <n v="619262.85984219017"/>
    <n v="691715.95580156904"/>
    <n v="632966.90866152756"/>
    <n v="351939.85014780291"/>
    <n v="284927.71863346396"/>
    <n v="156305.47415390026"/>
    <n v="4123.4095711499958"/>
    <n v="4133.6177375187517"/>
    <n v="3834.9342282093621"/>
    <n v="0"/>
    <n v="-478506.41264370905"/>
    <n v="2608582.5534882825"/>
    <n v="1.9906161993485178E-2"/>
    <n v="3.6395831439411178E-2"/>
    <n v="4.0549572731746461E-2"/>
    <n v="3.7013964844139352E-2"/>
    <n v="2.0528585542589198E-2"/>
    <n v="1.6578703819958164E-2"/>
    <n v="9.07183576559931E-3"/>
    <n v="2.3872234123594661E-4"/>
    <n v="2.3872234123594661E-4"/>
    <n v="2.2091530362113048E-4"/>
    <n v="0"/>
    <n v="0"/>
    <n v="0.85077301612302192"/>
    <n v="0"/>
    <n v="0"/>
    <n v="261086"/>
    <n v="261086"/>
    <n v="261086"/>
    <n v="261086"/>
    <n v="261086"/>
    <n v="261086"/>
    <n v="261086"/>
    <n v="261086"/>
    <n v="261086"/>
    <n v="316329.79539253749"/>
    <n v="2666103.7953925375"/>
    <n v="0"/>
    <n v="0"/>
    <n v="0"/>
    <n v="0"/>
    <n v="13819922.195880819"/>
    <n v="337878.23735466029"/>
    <n v="619262.85984219017"/>
    <n v="691715.95580156904"/>
    <n v="632966.90866152756"/>
    <n v="351939.85014780291"/>
    <n v="284927.71863346396"/>
    <n v="156305.47415390026"/>
    <n v="4123.4095711499958"/>
    <n v="4133.6177375187517"/>
    <n v="3834.9342282093621"/>
    <n v="0"/>
    <n v="-478506.41264370905"/>
    <n v="2608582.5534882825"/>
    <n v="0"/>
    <n v="0"/>
    <n v="261086"/>
    <n v="261086"/>
    <n v="261086"/>
    <n v="261086"/>
    <n v="261086"/>
    <n v="261086"/>
    <n v="261086"/>
    <n v="261086"/>
    <n v="261086"/>
    <n v="316329.79539253749"/>
    <n v="2666103.7953925375"/>
    <n v="0"/>
    <n v="0"/>
    <n v="0"/>
    <n v="0"/>
    <n v="13819922.195880819"/>
    <n v="402497.62699999998"/>
    <n v="178327.93700000001"/>
    <n v="608144.05200000003"/>
    <n v="525314.24"/>
    <n v="357529.59100000001"/>
    <n v="304157.86"/>
    <n v="99848.140000000014"/>
    <n v="427003"/>
    <n v="707107.94781513745"/>
    <n v="57003"/>
    <n v="4400"/>
    <n v="4400"/>
    <n v="3675733.3948151376"/>
    <n v="0.02"/>
    <n v="0.01"/>
    <n v="0.02"/>
    <n v="0.01"/>
    <n v="0.01"/>
    <n v="4.6086043737011494E-2"/>
    <n v="3.2194179019404454E-2"/>
    <n v="3.2765797756150412E-2"/>
    <n v="2.6264829480884089E-2"/>
    <n v="2.9118143743738077E-2"/>
    <n v="2.5957990660657584E-2"/>
    <n v="3.208138468673552E-2"/>
    <n v="0.29446836908458163"/>
    <n v="0.69003000000000003"/>
    <n v="0.70003000000000004"/>
    <n v="0.72003000000000006"/>
    <n v="0.73003000000000007"/>
    <n v="0.74002999999999997"/>
    <n v="0.78611604373701149"/>
    <n v="0.81831022275641596"/>
    <n v="0.85107602051256637"/>
    <n v="0.87734084999345052"/>
    <n v="0.90645899373718852"/>
    <n v="0.93241698439784615"/>
    <n v="0.96449836908458164"/>
    <n v="349001.67996807181"/>
    <n v="308539.67996807181"/>
    <n v="308539.67996807181"/>
    <n v="304139.67996807181"/>
    <n v="304139.67996807181"/>
    <n v="89319.35993614397"/>
    <n v="0"/>
    <n v="0"/>
    <n v="0"/>
    <n v="0"/>
    <n v="0"/>
    <n v="0"/>
    <n v="1663679.7597765031"/>
    <n v="0"/>
    <n v="0"/>
    <n v="0"/>
    <n v="0"/>
    <n v="13884649.00159164"/>
    <n v="402497.62699999998"/>
    <n v="178327.93700000001"/>
    <n v="608144.05200000003"/>
    <n v="525314.24"/>
    <n v="357529.59100000001"/>
    <n v="304157.86"/>
    <n v="378357.58"/>
    <n v="348613.75900000002"/>
    <n v="946892.20900000003"/>
    <n v="277570.22996807192"/>
    <n v="343539.67996807181"/>
    <n v="149675"/>
    <n v="4820619.7649361445"/>
    <n v="210253.70968742401"/>
    <n v="210253.70968742401"/>
    <n v="98285.970280647802"/>
    <n v="0"/>
    <n v="0"/>
    <n v="0"/>
    <n v="0"/>
    <n v="0"/>
    <n v="0"/>
    <n v="0"/>
    <n v="0"/>
    <n v="0"/>
    <n v="518793.38965549582"/>
    <n v="0"/>
    <n v="0"/>
    <n v="0"/>
    <n v="0"/>
    <n v="13884649.00159164"/>
    <n v="402497.62699999998"/>
    <n v="178327.93700000001"/>
    <n v="608144.05200000003"/>
    <n v="525314.24"/>
    <n v="357529.59100000001"/>
    <n v="304157.86"/>
    <n v="378357.58"/>
    <n v="348613.75900000002"/>
    <n v="946892.20900000003"/>
    <n v="466943.86900000001"/>
    <n v="485055.12"/>
    <n v="138553.87999999989"/>
    <n v="5140387.7240000004"/>
    <n v="0"/>
    <n v="0"/>
    <n v="0"/>
    <n v="0"/>
    <n v="0"/>
    <n v="0"/>
    <n v="0"/>
    <n v="0"/>
    <n v="0"/>
    <n v="0"/>
    <n v="0"/>
    <n v="0"/>
    <n v="199025.43059164268"/>
    <n v="0"/>
    <n v="0"/>
    <n v="0"/>
    <n v="0"/>
    <n v="13884649.001591641"/>
    <n v="3087088.9661319917"/>
    <n v="5001833.8440000005"/>
    <n v="13547069.691"/>
    <n v="11632324.813131992"/>
    <n v="1914744.8778680079"/>
    <n v="272852.50488081947"/>
    <n v="3671333.3948151376"/>
    <n v="5001833.8440000005"/>
    <n v="13547069.691"/>
    <n v="12216569.241815137"/>
    <n v="1330500.4491848629"/>
    <n v="337579.31059163995"/>
    <n v="4670944.7649361445"/>
    <n v="5001833.8440000005"/>
    <n v="13547069.691"/>
    <n v="13216180.611936145"/>
    <n v="330889.07906385511"/>
    <n v="337579.31059163995"/>
  </r>
  <r>
    <s v="100/TL-044-02"/>
    <x v="1"/>
    <x v="33"/>
    <x v="0"/>
    <x v="15"/>
    <x v="11"/>
    <n v="9099.3369999999995"/>
    <n v="4010"/>
    <n v="69278.486000000004"/>
    <n v="76135.616999999998"/>
    <n v="274718.67599999998"/>
    <n v="113502.27800000001"/>
    <n v="11148.035"/>
    <n v="63547.413"/>
    <n v="5889.1189999999997"/>
    <n v="178902.8"/>
    <n v="3000"/>
    <n v="533.29999999999995"/>
    <n v="809765.06099999999"/>
    <n v="0"/>
    <n v="0.01"/>
    <n v="0"/>
    <n v="0"/>
    <n v="0"/>
    <n v="0.04"/>
    <n v="0"/>
    <n v="1.4999999999999999E-2"/>
    <n v="0"/>
    <n v="0"/>
    <n v="0"/>
    <n v="0"/>
    <n v="0.87300000000000011"/>
    <n v="0.88300000000000012"/>
    <n v="0.88300000000000012"/>
    <n v="0.88300000000000012"/>
    <n v="0.88300000000000012"/>
    <n v="0.92300000000000015"/>
    <n v="0.92300000000000015"/>
    <n v="0.93800000000000017"/>
    <n v="0.93800000000000017"/>
    <n v="0.93800000000000017"/>
    <n v="0.93800000000000017"/>
    <n v="0.93800000000000017"/>
    <n v="0.87351333975950329"/>
    <n v="0.87403424384743744"/>
    <n v="0.88366536724824096"/>
    <n v="0.89803312124957546"/>
    <n v="0.91341657646555963"/>
    <n v="0.91379888060055336"/>
    <n v="0.91379888060055336"/>
    <n v="0.91379888060055336"/>
    <n v="0.91896192735165405"/>
    <n v="0.93905683255927763"/>
    <n v="0.94243875375345287"/>
    <n v="0.95353033850115354"/>
    <n v="0.93800000000000017"/>
    <n v="0.87300000000000011"/>
    <n v="4534583.9570000004"/>
    <n v="3435.8080821187455"/>
    <n v="3494.8815656683246"/>
    <n v="64784.299448314508"/>
    <n v="96884.787152216697"/>
    <n v="68975.055085319764"/>
    <n v="2590.8628959693397"/>
    <n v="0"/>
    <n v="0"/>
    <n v="35252.880825640539"/>
    <n v="137552.78500565203"/>
    <n v="23207.094639976636"/>
    <n v="76303.739767074323"/>
    <n v="512482.19446795085"/>
    <n v="5.1333975950314378E-4"/>
    <n v="5.2090408793415051E-4"/>
    <n v="9.6311234008036074E-3"/>
    <n v="1.43677540013344E-2"/>
    <n v="1.5383455215984186E-2"/>
    <n v="3.8230413499373101E-4"/>
    <n v="0"/>
    <n v="0"/>
    <n v="5.1630467511007208E-3"/>
    <n v="2.009490520762356E-2"/>
    <n v="3.3819211941753125E-3"/>
    <n v="1.1091584747700688E-2"/>
    <n v="0.95353033850115354"/>
    <n v="0"/>
    <n v="0"/>
    <n v="0"/>
    <n v="7291.079999999999"/>
    <n v="1500"/>
    <n v="0"/>
    <n v="0"/>
    <n v="0"/>
    <n v="51010.424999999996"/>
    <n v="24216"/>
    <n v="535177.272"/>
    <n v="55221.744999999995"/>
    <n v="674416.522"/>
    <n v="81587.14499999999"/>
    <n v="56493.743999999999"/>
    <n v="0"/>
    <n v="0"/>
    <n v="5859563.5624679504"/>
    <n v="3435.8080821187455"/>
    <n v="3494.8815656683246"/>
    <n v="64784.299448314508"/>
    <n v="96884.787152216697"/>
    <n v="68975.055085319764"/>
    <n v="2590.8628959693397"/>
    <n v="0"/>
    <n v="0"/>
    <n v="35252.880825640539"/>
    <n v="137552.78500565203"/>
    <n v="23207.094639976636"/>
    <n v="76303.739767074323"/>
    <n v="512482.19446795085"/>
    <n v="0"/>
    <n v="0"/>
    <n v="0"/>
    <n v="7291.079999999999"/>
    <n v="1500"/>
    <n v="0"/>
    <n v="0"/>
    <n v="0"/>
    <n v="51010.424999999996"/>
    <n v="24216"/>
    <n v="535177.272"/>
    <n v="55221.744999999995"/>
    <n v="674416.522"/>
    <n v="81587.14499999999"/>
    <n v="56493.743999999999"/>
    <n v="0"/>
    <n v="0"/>
    <n v="5859563.5624679504"/>
    <n v="9099.3369999999995"/>
    <n v="4010"/>
    <n v="69278.486000000004"/>
    <n v="76135.616999999998"/>
    <n v="274718.67599999998"/>
    <n v="113502.27800000001"/>
    <n v="725.7219999999943"/>
    <n v="6876"/>
    <n v="35113"/>
    <n v="74803"/>
    <n v="25500"/>
    <n v="2010.157467950834"/>
    <n v="691772.27346795076"/>
    <n v="0"/>
    <n v="0.01"/>
    <n v="0"/>
    <n v="0"/>
    <n v="0"/>
    <n v="0"/>
    <n v="0"/>
    <n v="3.1681528662420378E-3"/>
    <n v="8.9006369426751584E-3"/>
    <n v="1.8554140127388534E-2"/>
    <n v="2.1118471337579613E-2"/>
    <n v="5.5834394904458592E-3"/>
    <n v="6.7324840764331206E-2"/>
    <n v="0.87300000000000011"/>
    <n v="0.88300000000000012"/>
    <n v="0.88300000000000012"/>
    <n v="0.88300000000000012"/>
    <n v="0.88300000000000012"/>
    <n v="0.88300000000000012"/>
    <n v="0.88300000000000012"/>
    <n v="0.88616815286624218"/>
    <n v="0.89506878980891735"/>
    <n v="0.91362292993630589"/>
    <n v="0.9347414012738855"/>
    <n v="0.94032484076433132"/>
    <n v="0"/>
    <n v="0"/>
    <n v="0"/>
    <n v="7291"/>
    <n v="1500"/>
    <n v="0"/>
    <n v="0"/>
    <n v="0"/>
    <n v="51010"/>
    <n v="24216"/>
    <n v="535177"/>
    <n v="55222"/>
    <n v="674416"/>
    <n v="81587.14499999999"/>
    <n v="56494.413289179749"/>
    <n v="0"/>
    <n v="0"/>
    <n v="6038853.4317571307"/>
    <n v="9099.3369999999995"/>
    <n v="4010"/>
    <n v="69278.486000000004"/>
    <n v="76135.616999999998"/>
    <n v="274718.67599999998"/>
    <n v="113502.27800000001"/>
    <n v="11148.035"/>
    <n v="63547.413"/>
    <n v="5889.1189999999997"/>
    <n v="148676.88099999999"/>
    <n v="25590"/>
    <n v="68574"/>
    <n v="870169.84199999995"/>
    <n v="11151"/>
    <n v="0"/>
    <n v="0"/>
    <n v="3715"/>
    <n v="45076"/>
    <n v="0"/>
    <n v="65692"/>
    <n v="0"/>
    <n v="34872"/>
    <n v="24216"/>
    <n v="311296.43146795081"/>
    <n v="0"/>
    <n v="496018.43146795081"/>
    <n v="81587.14499999999"/>
    <n v="56494.413289179749"/>
    <n v="0"/>
    <n v="0"/>
    <n v="6038853.7887571305"/>
    <n v="9099.3369999999995"/>
    <n v="4010"/>
    <n v="69278.486000000004"/>
    <n v="76135.616999999998"/>
    <n v="274718.67599999998"/>
    <n v="113502.27800000001"/>
    <n v="11148.035"/>
    <n v="63547.413"/>
    <n v="5889.1189999999997"/>
    <n v="178902.8"/>
    <n v="3000"/>
    <n v="41164"/>
    <n v="850395.76099999994"/>
    <n v="0"/>
    <n v="0"/>
    <n v="0"/>
    <n v="0"/>
    <n v="0"/>
    <n v="0"/>
    <n v="0"/>
    <n v="0"/>
    <n v="0"/>
    <n v="0"/>
    <n v="0"/>
    <n v="0"/>
    <n v="515792.51246795082"/>
    <n v="81587.14499999999"/>
    <n v="56494.413289179749"/>
    <n v="0"/>
    <n v="0"/>
    <n v="6038853.7887571305"/>
    <n v="436178.45470087649"/>
    <n v="809231.76099999994"/>
    <n v="5343815.7180000003"/>
    <n v="4970762.4117008764"/>
    <n v="373053.30629912391"/>
    <n v="515747.84446795005"/>
    <n v="689762.11599999992"/>
    <n v="809231.76099999994"/>
    <n v="5343815.7180000003"/>
    <n v="5224346.0730000008"/>
    <n v="119469.64499999955"/>
    <n v="695037.71375713032"/>
    <n v="801595.84199999995"/>
    <n v="809231.76099999994"/>
    <n v="5343815.7180000003"/>
    <n v="5336179.7990000006"/>
    <n v="7635.9189999997616"/>
    <n v="695038.07075713016"/>
  </r>
  <r>
    <s v="100/TT-150-01"/>
    <x v="1"/>
    <x v="34"/>
    <x v="0"/>
    <x v="15"/>
    <x v="11"/>
    <n v="28606.733"/>
    <n v="15445.603999999999"/>
    <n v="19736.888999999999"/>
    <n v="759433.28700000001"/>
    <n v="30661.557000000001"/>
    <n v="29603.439999999999"/>
    <n v="32243.940999999999"/>
    <n v="4023.6080000000002"/>
    <n v="20191.149000000001"/>
    <n v="42784.79"/>
    <n v="14258.28"/>
    <n v="364.50900000000001"/>
    <n v="997353.78700000001"/>
    <n v="0.01"/>
    <n v="0"/>
    <n v="0.01"/>
    <n v="0"/>
    <n v="0"/>
    <n v="0"/>
    <n v="0"/>
    <n v="0"/>
    <n v="0"/>
    <n v="0"/>
    <n v="0"/>
    <n v="0"/>
    <n v="0.27"/>
    <n v="0.27"/>
    <n v="0.28000000000000003"/>
    <n v="0.28000000000000003"/>
    <n v="0.28000000000000003"/>
    <n v="0.28000000000000003"/>
    <n v="0.28000000000000003"/>
    <n v="0.28000000000000003"/>
    <n v="0.28000000000000003"/>
    <n v="0.28000000000000003"/>
    <n v="0.28000000000000003"/>
    <n v="0.28000000000000003"/>
    <n v="0.26006637191064008"/>
    <n v="0.26015537664280847"/>
    <n v="0.26236098160528909"/>
    <n v="0.30659259642253178"/>
    <n v="0.3203581306892852"/>
    <n v="0.32259220920143045"/>
    <n v="0.32321391488839613"/>
    <n v="0.32335999946371496"/>
    <n v="0.32335999946371496"/>
    <n v="0.33125493823435292"/>
    <n v="0.33129476138073699"/>
    <n v="0.33238646130150928"/>
    <n v="0.28000000000000003"/>
    <n v="0.26"/>
    <n v="2151098.2910000002"/>
    <n v="992.21485158330165"/>
    <n v="1333.0684658203704"/>
    <n v="33100.763200571142"/>
    <n v="665089.36344271258"/>
    <n v="201206.91835541328"/>
    <n v="33723.855750340415"/>
    <n v="9403.2575491469634"/>
    <n v="2213.8329015846925"/>
    <n v="0"/>
    <n v="120111.48155214006"/>
    <n v="607.03181373167581"/>
    <n v="16673.863171822279"/>
    <n v="1084455.6510548668"/>
    <n v="6.637191064008407E-5"/>
    <n v="8.9004732168352737E-5"/>
    <n v="2.2056049624806337E-3"/>
    <n v="4.423161481724272E-2"/>
    <n v="1.3765534266753435E-2"/>
    <n v="2.2340785121452295E-3"/>
    <n v="6.2170568696566747E-4"/>
    <n v="1.4608457531882504E-4"/>
    <n v="0"/>
    <n v="7.8949387706380002E-3"/>
    <n v="3.9823146384050438E-5"/>
    <n v="1.0916999207722649E-3"/>
    <n v="0.33238646130150928"/>
    <n v="709325.03833333333"/>
    <n v="285867.03833333333"/>
    <n v="379047.03833333333"/>
    <n v="237894.03833333333"/>
    <n v="30165.038333333334"/>
    <n v="2232032.0383333336"/>
    <n v="40165.03833333333"/>
    <n v="1663421.0383333333"/>
    <n v="34365.03833333333"/>
    <n v="1724997.0383333333"/>
    <n v="22603"/>
    <n v="0"/>
    <n v="7359881.3833333328"/>
    <n v="2397462.2346666702"/>
    <n v="0"/>
    <n v="0"/>
    <n v="0"/>
    <n v="12992897.56005487"/>
    <n v="992.21485158330165"/>
    <n v="1333.0684658203704"/>
    <n v="33100.763200571142"/>
    <n v="665089.36344271258"/>
    <n v="201206.91835541328"/>
    <n v="33723.855750340415"/>
    <n v="9403.2575491469634"/>
    <n v="2213.8329015846925"/>
    <n v="0"/>
    <n v="120111.48155214006"/>
    <n v="607.03181373167581"/>
    <n v="16673.863171822279"/>
    <n v="1084455.6510548668"/>
    <n v="709325.03833333333"/>
    <n v="285867.03833333333"/>
    <n v="379047.03833333333"/>
    <n v="237894.03833333333"/>
    <n v="30165.038333333334"/>
    <n v="2232032.0383333336"/>
    <n v="40165.03833333333"/>
    <n v="1663421.0383333333"/>
    <n v="34365.03833333333"/>
    <n v="1724997.0383333333"/>
    <n v="22603"/>
    <n v="0"/>
    <n v="7359881.3833333328"/>
    <n v="2397462.2346666702"/>
    <n v="0"/>
    <n v="0"/>
    <n v="0"/>
    <n v="12992897.56005487"/>
    <n v="28606.733"/>
    <n v="15445.603999999999"/>
    <n v="19736.888999999999"/>
    <n v="759433.28700000001"/>
    <n v="30661.557000000001"/>
    <n v="29603.439999999999"/>
    <n v="10646.219000000001"/>
    <n v="3000"/>
    <n v="73000"/>
    <n v="5103"/>
    <n v="3600"/>
    <n v="117386.92205486678"/>
    <n v="1096223.6510548668"/>
    <n v="0.01"/>
    <n v="0"/>
    <n v="0.01"/>
    <n v="0"/>
    <n v="0"/>
    <n v="2.9720359281993273E-3"/>
    <n v="4.8295583833239068E-3"/>
    <n v="4.862993787516149E-3"/>
    <n v="1.0182938098992945E-2"/>
    <n v="7.1551764971398814E-3"/>
    <n v="2.8020726235554284E-2"/>
    <n v="2.5135065101518247E-2"/>
    <n v="0.10315849403224474"/>
    <n v="0.27"/>
    <n v="0.27"/>
    <n v="0.28000000000000003"/>
    <n v="0.28000000000000003"/>
    <n v="0.28000000000000003"/>
    <n v="0.28297203592819936"/>
    <n v="0.28780159431152325"/>
    <n v="0.29266458809903939"/>
    <n v="0.30284752619803235"/>
    <n v="0.31000270269517222"/>
    <n v="0.33802342893072651"/>
    <n v="0.36315849403224476"/>
    <n v="691351.91933333303"/>
    <n v="353562.03833333333"/>
    <n v="3562.0383333333334"/>
    <n v="85722.03833333333"/>
    <n v="3562.0383333333334"/>
    <n v="28562.038333333334"/>
    <n v="3562.0383333333334"/>
    <n v="3562.0383333333334"/>
    <n v="64763"/>
    <n v="738366"/>
    <n v="464908"/>
    <n v="530223"/>
    <n v="2971706.1876666662"/>
    <n v="6785637.0113882031"/>
    <n v="0"/>
    <n v="0"/>
    <n v="0"/>
    <n v="13004665.141109738"/>
    <n v="28606.733"/>
    <n v="15445.603999999999"/>
    <n v="19736.888999999999"/>
    <n v="759433.28700000001"/>
    <n v="30661.557000000001"/>
    <n v="29603.439999999999"/>
    <n v="32243.940999999999"/>
    <n v="4023.6080000000002"/>
    <n v="20191.149000000001"/>
    <n v="54353.850999999995"/>
    <n v="24750"/>
    <n v="146007"/>
    <n v="1165057.0589999999"/>
    <n v="2000"/>
    <n v="4000"/>
    <n v="590409"/>
    <n v="439875"/>
    <n v="284295"/>
    <n v="26700"/>
    <n v="48259"/>
    <n v="2000"/>
    <n v="56763"/>
    <n v="731866"/>
    <n v="463408"/>
    <n v="253297.77972153109"/>
    <n v="2902872.7797215311"/>
    <n v="6785637.0113882031"/>
    <n v="0"/>
    <n v="0"/>
    <n v="0"/>
    <n v="13004665.141109735"/>
    <n v="28606.733"/>
    <n v="15445.603999999999"/>
    <n v="19736.888999999999"/>
    <n v="759433.28700000001"/>
    <n v="30661.557000000001"/>
    <n v="29603.439999999999"/>
    <n v="32243.940999999999"/>
    <n v="4023.6080000000002"/>
    <n v="20191.149000000001"/>
    <n v="42784.79"/>
    <n v="14258.28"/>
    <n v="80417.720000000088"/>
    <n v="1077406.9980000001"/>
    <n v="0"/>
    <n v="0"/>
    <n v="0"/>
    <n v="0"/>
    <n v="0"/>
    <n v="0"/>
    <n v="0"/>
    <n v="0"/>
    <n v="0"/>
    <n v="0"/>
    <n v="0"/>
    <n v="0"/>
    <n v="2990522.8407215308"/>
    <n v="6785637.0113882031"/>
    <n v="0"/>
    <n v="0"/>
    <n v="0"/>
    <n v="13004665.141109735"/>
    <n v="1067781.7878830445"/>
    <n v="996989.27800000005"/>
    <n v="3148087.5690000001"/>
    <n v="3218880.0788830444"/>
    <n v="-70792.509883044288"/>
    <n v="9844809.9910548702"/>
    <n v="978836.72900000005"/>
    <n v="996989.27800000005"/>
    <n v="3148087.5690000001"/>
    <n v="3129935.0200000005"/>
    <n v="18152.54899999965"/>
    <n v="9856577.5721097384"/>
    <n v="1019050.059"/>
    <n v="996989.27800000005"/>
    <n v="3148087.5690000001"/>
    <n v="3170148.35"/>
    <n v="-22060.780999999959"/>
    <n v="9856577.5721097346"/>
  </r>
  <r>
    <s v="100/TL-044-03"/>
    <x v="1"/>
    <x v="35"/>
    <x v="0"/>
    <x v="15"/>
    <x v="11"/>
    <n v="1578.364"/>
    <n v="0"/>
    <n v="4638.37"/>
    <n v="0"/>
    <n v="89.263999999999996"/>
    <n v="2369.89"/>
    <n v="35"/>
    <n v="17002.210999999999"/>
    <n v="1598.6780000000001"/>
    <n v="21168"/>
    <n v="5292"/>
    <n v="0"/>
    <n v="53771.777000000002"/>
    <n v="5.0000000000000001E-3"/>
    <n v="0"/>
    <n v="0"/>
    <n v="0"/>
    <n v="0"/>
    <n v="0"/>
    <n v="0"/>
    <n v="0.14000000000000001"/>
    <n v="0"/>
    <n v="5.0000000000000044E-3"/>
    <n v="0"/>
    <n v="0"/>
    <n v="8.5000000000000006E-2"/>
    <n v="8.5000000000000006E-2"/>
    <n v="8.5000000000000006E-2"/>
    <n v="8.5000000000000006E-2"/>
    <n v="8.5000000000000006E-2"/>
    <n v="8.5000000000000006E-2"/>
    <n v="8.5000000000000006E-2"/>
    <n v="0.22500000000000003"/>
    <n v="0.22500000000000003"/>
    <n v="0.23000000000000004"/>
    <n v="0.23000000000000004"/>
    <n v="0.23000000000000004"/>
    <n v="8.6632115270004112E-2"/>
    <n v="8.6632115270004112E-2"/>
    <n v="0.1177134606208574"/>
    <n v="0.21534676541218312"/>
    <n v="0.27084916782442114"/>
    <n v="0.27084916782442114"/>
    <n v="0.27084916782442114"/>
    <n v="0.27084916782442114"/>
    <n v="0.27084916782442114"/>
    <n v="0.27084916782442114"/>
    <n v="0.63588510504412443"/>
    <n v="0.63588510504412443"/>
    <n v="0.23000000000000004"/>
    <n v="0.08"/>
    <n v="20000"/>
    <n v="1181.4773845315217"/>
    <n v="0"/>
    <n v="5553.4885615756002"/>
    <n v="17470.491231367887"/>
    <n v="9946.5659639974201"/>
    <n v="0"/>
    <n v="0"/>
    <n v="0"/>
    <n v="0"/>
    <n v="0"/>
    <n v="66007.323638859787"/>
    <n v="0"/>
    <n v="100159.34678033221"/>
    <n v="6.6321152700041103E-3"/>
    <n v="0"/>
    <n v="3.1081345350853291E-2"/>
    <n v="9.763330479132569E-2"/>
    <n v="5.5502402412238021E-2"/>
    <n v="0"/>
    <n v="0"/>
    <n v="0"/>
    <n v="0"/>
    <n v="0"/>
    <n v="0.36503593721970329"/>
    <n v="0"/>
    <n v="0.63588510504412443"/>
    <n v="0"/>
    <n v="0"/>
    <n v="0"/>
    <n v="0"/>
    <n v="40000"/>
    <n v="22000"/>
    <n v="0"/>
    <n v="0"/>
    <n v="0"/>
    <n v="0"/>
    <n v="0"/>
    <n v="0"/>
    <n v="62000"/>
    <n v="0"/>
    <n v="0"/>
    <n v="0"/>
    <n v="0"/>
    <n v="182159.34678033221"/>
    <n v="1181.4773845315217"/>
    <n v="0"/>
    <n v="5553.4885615756002"/>
    <n v="17470.491231367887"/>
    <n v="9946.5659639974201"/>
    <n v="0"/>
    <n v="0"/>
    <n v="0"/>
    <n v="0"/>
    <n v="0"/>
    <n v="66007.323638859787"/>
    <n v="0"/>
    <n v="100159.34678033221"/>
    <n v="0"/>
    <n v="0"/>
    <n v="0"/>
    <n v="0"/>
    <n v="40000"/>
    <n v="22000"/>
    <n v="0"/>
    <n v="0"/>
    <n v="0"/>
    <n v="0"/>
    <n v="0"/>
    <n v="0"/>
    <n v="62000"/>
    <n v="0"/>
    <n v="0"/>
    <n v="0"/>
    <n v="0"/>
    <n v="182159.34678033221"/>
    <n v="1578.364"/>
    <n v="0"/>
    <n v="4638.37"/>
    <n v="0"/>
    <n v="89.263999999999996"/>
    <n v="2369.89"/>
    <n v="20730.11"/>
    <n v="0"/>
    <n v="0"/>
    <n v="18169.014999999999"/>
    <n v="14099.428"/>
    <n v="38484.905780332221"/>
    <n v="100159.34678033221"/>
    <n v="5.0000000000000001E-3"/>
    <n v="0"/>
    <n v="0"/>
    <n v="0"/>
    <n v="0"/>
    <n v="0.12857279074730243"/>
    <n v="7.0450844245097234E-3"/>
    <n v="0"/>
    <n v="0"/>
    <n v="0.10666853715431961"/>
    <n v="8.2776383831080227E-2"/>
    <n v="0.22594117524311896"/>
    <n v="0.55600397140033087"/>
    <n v="8.5000000000000006E-2"/>
    <n v="8.5000000000000006E-2"/>
    <n v="8.5000000000000006E-2"/>
    <n v="8.5000000000000006E-2"/>
    <n v="8.5000000000000006E-2"/>
    <n v="0.21357279074730245"/>
    <n v="0.22061787517181214"/>
    <n v="0.22061787517181214"/>
    <n v="0.22061787517181214"/>
    <n v="0.32728641232613176"/>
    <n v="0.41006279615721197"/>
    <n v="0.63600397140033083"/>
    <n v="0"/>
    <n v="0"/>
    <n v="0"/>
    <n v="0"/>
    <n v="40000"/>
    <n v="22000"/>
    <n v="0"/>
    <n v="0"/>
    <n v="0"/>
    <n v="0"/>
    <n v="0"/>
    <n v="0"/>
    <n v="62000"/>
    <n v="0"/>
    <n v="0"/>
    <n v="0"/>
    <n v="0"/>
    <n v="182159.34678033221"/>
    <n v="1578.364"/>
    <n v="0"/>
    <n v="4638.37"/>
    <n v="0"/>
    <n v="89.263999999999996"/>
    <n v="2369.89"/>
    <n v="35"/>
    <n v="17002.210999999999"/>
    <n v="1598.6780000000001"/>
    <n v="0"/>
    <n v="0"/>
    <n v="0"/>
    <n v="27311.777000000002"/>
    <n v="134847.56978033198"/>
    <n v="0"/>
    <n v="0"/>
    <n v="0"/>
    <n v="0"/>
    <n v="0"/>
    <n v="0"/>
    <n v="0"/>
    <n v="0"/>
    <n v="0"/>
    <n v="0"/>
    <n v="0"/>
    <n v="134847.56978033198"/>
    <n v="0"/>
    <n v="0"/>
    <n v="0"/>
    <n v="0"/>
    <n v="182159.34678033198"/>
    <n v="1578.364"/>
    <n v="0"/>
    <n v="4638.37"/>
    <n v="0"/>
    <n v="89.263999999999996"/>
    <n v="2369.89"/>
    <n v="35"/>
    <n v="17002.210999999999"/>
    <n v="1598.6780000000001"/>
    <n v="21168"/>
    <n v="5292"/>
    <n v="0"/>
    <n v="53771.777000000002"/>
    <n v="0"/>
    <n v="0"/>
    <n v="0"/>
    <n v="0"/>
    <n v="0"/>
    <n v="0"/>
    <n v="0"/>
    <n v="0"/>
    <n v="0"/>
    <n v="0"/>
    <n v="0"/>
    <n v="0"/>
    <n v="108387.56978033199"/>
    <n v="0"/>
    <n v="0"/>
    <n v="0"/>
    <n v="0"/>
    <n v="182159.34678033198"/>
    <n v="100159.34678033221"/>
    <n v="53771.777000000002"/>
    <n v="73771.777000000002"/>
    <n v="120159.34678033221"/>
    <n v="-46387.569780332211"/>
    <n v="108387.56978033221"/>
    <n v="61674.440999999999"/>
    <n v="53771.777000000002"/>
    <n v="73771.777000000002"/>
    <n v="81674.440999999992"/>
    <n v="-7902.6639999999898"/>
    <n v="108387.56978033221"/>
    <n v="27311.777000000002"/>
    <n v="53771.777000000002"/>
    <n v="73771.777000000002"/>
    <n v="47311.777000000002"/>
    <n v="26460"/>
    <n v="108387.56978033198"/>
  </r>
  <r>
    <s v="100/TT-187-01"/>
    <x v="1"/>
    <x v="36"/>
    <x v="0"/>
    <x v="16"/>
    <x v="12"/>
    <n v="-365.69400000000002"/>
    <n v="-658.36800000000005"/>
    <n v="782.73699999999997"/>
    <n v="41702.894"/>
    <n v="70620.447"/>
    <n v="55248.889000000003"/>
    <n v="85111.741999999998"/>
    <n v="62307.016000000003"/>
    <n v="9254.1880000000001"/>
    <n v="238367.55600000001"/>
    <n v="64481.154000000002"/>
    <n v="0"/>
    <n v="626852.56099999999"/>
    <n v="0"/>
    <n v="0"/>
    <n v="0.04"/>
    <n v="0.01"/>
    <n v="0.01"/>
    <n v="0.03"/>
    <n v="0"/>
    <n v="0.02"/>
    <n v="0.03"/>
    <n v="0"/>
    <n v="0.01"/>
    <n v="0"/>
    <n v="0.23001000000000002"/>
    <n v="0.23001000000000002"/>
    <n v="0.27001000000000003"/>
    <n v="0.28001000000000004"/>
    <n v="0.29001000000000005"/>
    <n v="0.32001000000000002"/>
    <n v="0.32001000000000002"/>
    <n v="0.34001000000000003"/>
    <n v="0.37001000000000006"/>
    <n v="0.37001000000000006"/>
    <n v="0.38001000000000007"/>
    <n v="0.38001000000000007"/>
    <n v="0.23001000000000002"/>
    <n v="0.23329275958902079"/>
    <n v="0.26596546627933937"/>
    <n v="0.33470033450719433"/>
    <n v="0.35421024498389847"/>
    <n v="0.35728351414429199"/>
    <n v="0.37470520619946696"/>
    <n v="0.37499436984961998"/>
    <n v="0.41659799894866367"/>
    <n v="0.44067184784584712"/>
    <n v="0.47984544368835413"/>
    <n v="0.56172945782263906"/>
    <n v="0.38001000000000007"/>
    <n v="0.23001000000000002"/>
    <n v="208952.86800000002"/>
    <n v="0"/>
    <n v="11608.710061246369"/>
    <n v="16071.277315715601"/>
    <n v="95778.245050247264"/>
    <n v="119146.81119540347"/>
    <n v="160237.49841050059"/>
    <n v="112265.42974986647"/>
    <n v="1038.0746953652642"/>
    <n v="149723.49617222455"/>
    <n v="86855.864008236123"/>
    <n v="141684.03507472551"/>
    <n v="145391.22132486719"/>
    <n v="1039800.6630583984"/>
    <n v="0"/>
    <n v="3.2827595890207845E-3"/>
    <n v="3.2672706690318541E-2"/>
    <n v="6.8734868227854989E-2"/>
    <n v="1.9509910476704143E-2"/>
    <n v="3.0732691603935249E-3"/>
    <n v="1.7421692055174968E-2"/>
    <n v="2.8916365015305281E-4"/>
    <n v="4.1603629099043707E-2"/>
    <n v="2.4073848897183395E-2"/>
    <n v="3.9173595842507021E-2"/>
    <n v="8.1884014134284908E-2"/>
    <n v="0.56172945782263906"/>
    <n v="331750"/>
    <n v="186250"/>
    <n v="55750"/>
    <n v="345420"/>
    <n v="225305"/>
    <n v="226500"/>
    <n v="176500"/>
    <n v="139907.73308142301"/>
    <n v="0"/>
    <n v="0"/>
    <n v="0"/>
    <n v="0"/>
    <n v="1687382.733081423"/>
    <n v="0"/>
    <n v="0"/>
    <n v="0"/>
    <n v="0"/>
    <n v="2936136.2641398218"/>
    <n v="0"/>
    <n v="11608.710061246369"/>
    <n v="16071.277315715601"/>
    <n v="95778.245050247264"/>
    <n v="119146.81119540347"/>
    <n v="160237.49841050059"/>
    <n v="112265.42974986647"/>
    <n v="1038.0746953652642"/>
    <n v="149723.49617222455"/>
    <n v="86855.864008236123"/>
    <n v="141684.03507472551"/>
    <n v="145391.22132486719"/>
    <n v="1039800.6630583984"/>
    <n v="331750"/>
    <n v="186250"/>
    <n v="55750"/>
    <n v="345420"/>
    <n v="225305"/>
    <n v="226500"/>
    <n v="176500"/>
    <n v="139907.73308142301"/>
    <n v="0"/>
    <n v="0"/>
    <n v="0"/>
    <n v="0"/>
    <n v="1687382.733081423"/>
    <n v="0"/>
    <n v="0"/>
    <n v="0"/>
    <n v="0"/>
    <n v="2936136.2641398218"/>
    <n v="-365.69400000000002"/>
    <n v="-658.36800000000005"/>
    <n v="782.73699999999997"/>
    <n v="41702.894"/>
    <n v="70620.447"/>
    <n v="55248.889000000003"/>
    <n v="146398.01100000003"/>
    <n v="58297.400000000009"/>
    <n v="196702.1"/>
    <n v="144280.6"/>
    <n v="83082"/>
    <n v="243709.64705839835"/>
    <n v="1039800.6630583984"/>
    <n v="0"/>
    <n v="0"/>
    <n v="0.04"/>
    <n v="0.01"/>
    <n v="0.01"/>
    <n v="2.4224159478105533E-2"/>
    <n v="2.3637368632759417E-2"/>
    <n v="3.220451497481279E-2"/>
    <n v="5.9855353816962463E-2"/>
    <n v="6.8521941050364576E-2"/>
    <n v="4.9972183426338933E-2"/>
    <n v="4.7836443922056264E-2"/>
    <n v="0.36625196530139997"/>
    <n v="0.23001000000000002"/>
    <n v="0.23001000000000002"/>
    <n v="0.27001000000000003"/>
    <n v="0.28001000000000004"/>
    <n v="0.29001000000000005"/>
    <n v="0.31423415947810557"/>
    <n v="0.33787152811086496"/>
    <n v="0.37007604308567776"/>
    <n v="0.42993139690264026"/>
    <n v="0.49845333795300484"/>
    <n v="0.54842552137934375"/>
    <n v="0.59626196530139997"/>
    <n v="346905.75"/>
    <n v="212816.76500000001"/>
    <n v="291490.27500000002"/>
    <n v="353730.03"/>
    <n v="260540.3125"/>
    <n v="80893.967499999999"/>
    <n v="89540"/>
    <n v="51466"/>
    <n v="0"/>
    <n v="0"/>
    <n v="0"/>
    <n v="0"/>
    <n v="1687383.1"/>
    <n v="0"/>
    <n v="0"/>
    <n v="0"/>
    <n v="0"/>
    <n v="2936136.6310583986"/>
    <n v="-365.69400000000002"/>
    <n v="-658.36800000000005"/>
    <n v="782.73699999999997"/>
    <n v="41702.894"/>
    <n v="70620.447"/>
    <n v="55248.889000000003"/>
    <n v="85111.741999999998"/>
    <n v="62307.016000000003"/>
    <n v="9254.1880000000001"/>
    <n v="308678.72453666665"/>
    <n v="22169.281268333332"/>
    <n v="197036.86326833334"/>
    <n v="851888.72007333336"/>
    <n v="127417.12"/>
    <n v="314997.625"/>
    <n v="383164.14500000002"/>
    <n v="525727.70250000001"/>
    <n v="253258.71249999999"/>
    <n v="127788.16750000001"/>
    <n v="94525.447500000009"/>
    <n v="0"/>
    <n v="0"/>
    <n v="48416.122985065449"/>
    <n v="0"/>
    <n v="0"/>
    <n v="1875295.0429850654"/>
    <n v="0"/>
    <n v="0"/>
    <n v="0"/>
    <n v="0"/>
    <n v="2936136.6310583986"/>
    <n v="-365.69400000000002"/>
    <n v="-658.36800000000005"/>
    <n v="782.73699999999997"/>
    <n v="41702.894"/>
    <n v="70620.447"/>
    <n v="55248.889000000003"/>
    <n v="85111.741999999998"/>
    <n v="62307.016000000003"/>
    <n v="9254.1880000000001"/>
    <n v="238367.55600000001"/>
    <n v="64481.154000000002"/>
    <n v="46229.84600000002"/>
    <n v="673082.40700000001"/>
    <n v="0"/>
    <n v="0"/>
    <n v="0"/>
    <n v="0"/>
    <n v="0"/>
    <n v="0"/>
    <n v="0"/>
    <n v="0"/>
    <n v="0"/>
    <n v="0"/>
    <n v="0"/>
    <n v="0"/>
    <n v="2054101.3560583987"/>
    <n v="0"/>
    <n v="0"/>
    <n v="0"/>
    <n v="0"/>
    <n v="2936136.6310583986"/>
    <n v="894409.44173353119"/>
    <n v="626852.56099999999"/>
    <n v="835805.429"/>
    <n v="1103362.3097335312"/>
    <n v="-267556.8807335312"/>
    <n v="2100330.8351398217"/>
    <n v="796091.01600000006"/>
    <n v="626852.56099999999"/>
    <n v="835805.429"/>
    <n v="1005043.8840000001"/>
    <n v="-169238.45500000007"/>
    <n v="2100331.2020583986"/>
    <n v="654851.85680499999"/>
    <n v="626852.56099999999"/>
    <n v="835805.429"/>
    <n v="863804.72480500001"/>
    <n v="-27999.295805000002"/>
    <n v="2100331.2020583986"/>
  </r>
  <r>
    <s v="100/TT-188-01"/>
    <x v="1"/>
    <x v="37"/>
    <x v="0"/>
    <x v="16"/>
    <x v="12"/>
    <n v="1562.74"/>
    <n v="1184.4269999999999"/>
    <n v="1593.7190000000001"/>
    <n v="42557.612999999998"/>
    <n v="98520.411999999997"/>
    <n v="77964.313999999998"/>
    <n v="115228.376"/>
    <n v="76134.019"/>
    <n v="31165.785"/>
    <n v="88815.562999999995"/>
    <n v="8695.4230000000007"/>
    <n v="144"/>
    <n v="543566.39099999995"/>
    <n v="0"/>
    <n v="0"/>
    <n v="0.02"/>
    <n v="0.01"/>
    <n v="0"/>
    <n v="0.06"/>
    <n v="0.01"/>
    <n v="0.1"/>
    <n v="0"/>
    <n v="0"/>
    <n v="0"/>
    <n v="0"/>
    <n v="0.21001000000000003"/>
    <n v="0.21001000000000003"/>
    <n v="0.23001000000000002"/>
    <n v="0.24001000000000003"/>
    <n v="0.24001000000000003"/>
    <n v="0.30001"/>
    <n v="0.31001000000000001"/>
    <n v="0.41001000000000004"/>
    <n v="0.41001000000000004"/>
    <n v="0.41001000000000004"/>
    <n v="0.41001000000000004"/>
    <n v="0.41001000000000004"/>
    <n v="0.21001000000000003"/>
    <n v="0.21182364400375689"/>
    <n v="0.24140900231414447"/>
    <n v="0.28262222634518441"/>
    <n v="0.30129225513629304"/>
    <n v="0.31152665475667296"/>
    <n v="0.31229775557733741"/>
    <n v="0.31248785819075015"/>
    <n v="0.34107111079327002"/>
    <n v="0.35985664202798029"/>
    <n v="0.38886797410960317"/>
    <n v="0.47865381026329873"/>
    <n v="0.41001000000000004"/>
    <n v="0.21001000000000003"/>
    <n v="314822.53499999997"/>
    <n v="0"/>
    <n v="7676.5565255881966"/>
    <n v="26927.348359797998"/>
    <n v="27027.62839963103"/>
    <n v="129181.5508627469"/>
    <n v="192795.42316749319"/>
    <n v="53110.288633736098"/>
    <n v="816.8503803583518"/>
    <n v="123123.20531030226"/>
    <n v="81123.488388428188"/>
    <n v="125592.77914190484"/>
    <n v="268638.34508412005"/>
    <n v="1036013.4642541071"/>
    <n v="0"/>
    <n v="1.8136440037568697E-3"/>
    <n v="2.9585358310387559E-2"/>
    <n v="4.1213224031039941E-2"/>
    <n v="1.8670028791108646E-2"/>
    <n v="1.0234399620379937E-2"/>
    <n v="7.7110082066444042E-4"/>
    <n v="1.9010261341275236E-4"/>
    <n v="2.8583252602519846E-2"/>
    <n v="1.878553123471028E-2"/>
    <n v="2.901133208162289E-2"/>
    <n v="8.9785836153695564E-2"/>
    <n v="0.47865381026329873"/>
    <n v="213750"/>
    <n v="238250"/>
    <n v="118966"/>
    <n v="499530"/>
    <n v="193310"/>
    <n v="236500"/>
    <n v="156500"/>
    <n v="620499.23553713004"/>
    <n v="0"/>
    <n v="0"/>
    <n v="0"/>
    <n v="0"/>
    <n v="2277305.2355371299"/>
    <n v="0"/>
    <n v="0"/>
    <n v="0"/>
    <n v="0"/>
    <n v="3628141.2347912369"/>
    <n v="0"/>
    <n v="7676.5565255881966"/>
    <n v="26927.348359797998"/>
    <n v="27027.62839963103"/>
    <n v="129181.5508627469"/>
    <n v="192795.42316749319"/>
    <n v="53110.288633736098"/>
    <n v="816.8503803583518"/>
    <n v="123123.20531030226"/>
    <n v="81123.488388428188"/>
    <n v="125592.77914190484"/>
    <n v="268638.34508412005"/>
    <n v="1036013.4642541071"/>
    <n v="213750"/>
    <n v="238250"/>
    <n v="118966"/>
    <n v="499530"/>
    <n v="193310"/>
    <n v="236500"/>
    <n v="156500"/>
    <n v="620499.23553713004"/>
    <n v="0"/>
    <n v="0"/>
    <n v="0"/>
    <n v="0"/>
    <n v="2277305.2355371299"/>
    <n v="0"/>
    <n v="0"/>
    <n v="0"/>
    <n v="0"/>
    <n v="3628141.2347912369"/>
    <n v="1562.74"/>
    <n v="1184.4269999999999"/>
    <n v="1593.7190000000001"/>
    <n v="42557.612999999998"/>
    <n v="98520.411999999997"/>
    <n v="77964.313999999998"/>
    <n v="102578.086"/>
    <n v="78169.2"/>
    <n v="154984.6"/>
    <n v="189566.625"/>
    <n v="85326.6"/>
    <n v="202005.12825410708"/>
    <n v="1036013.4642541071"/>
    <n v="0"/>
    <n v="0"/>
    <n v="0.02"/>
    <n v="0.01"/>
    <n v="0"/>
    <n v="2.9491717952997959E-2"/>
    <n v="3.486675670226904E-2"/>
    <n v="2.0836810832020023E-2"/>
    <n v="5.8529283609979672E-2"/>
    <n v="5.5188717079378044E-2"/>
    <n v="4.0480252504341022E-2"/>
    <n v="5.2420447475498559E-2"/>
    <n v="0.32181398615648432"/>
    <n v="0.21001000000000003"/>
    <n v="0.21001000000000003"/>
    <n v="0.23001000000000002"/>
    <n v="0.24001000000000003"/>
    <n v="0.24001000000000003"/>
    <n v="0.26950171795299799"/>
    <n v="0.30436847465526706"/>
    <n v="0.32520528548728705"/>
    <n v="0.38373456909726672"/>
    <n v="0.43892328617664478"/>
    <n v="0.47940353868098579"/>
    <n v="0.53182398615648441"/>
    <n v="322267.22499999998"/>
    <n v="300156.565"/>
    <n v="404075.75"/>
    <n v="516201.78"/>
    <n v="284325.1875"/>
    <n v="97558.842499999999"/>
    <n v="78583.25"/>
    <n v="274137"/>
    <n v="0"/>
    <n v="0"/>
    <n v="0"/>
    <n v="0"/>
    <n v="2277305.6"/>
    <n v="0"/>
    <n v="0"/>
    <n v="0"/>
    <n v="0"/>
    <n v="3628141.5992541071"/>
    <n v="1562.74"/>
    <n v="1184.4269999999999"/>
    <n v="1593.7190000000001"/>
    <n v="42557.612999999998"/>
    <n v="98520.411999999997"/>
    <n v="77964.313999999998"/>
    <n v="115228.376"/>
    <n v="76134.019"/>
    <n v="31165.785"/>
    <n v="52441.214999999997"/>
    <n v="83235.225000000006"/>
    <n v="186418.0312"/>
    <n v="768005.87619999994"/>
    <n v="310196.59999999998"/>
    <n v="472159.065"/>
    <n v="394140.75"/>
    <n v="367431.60499999998"/>
    <n v="647761.29249999998"/>
    <n v="217827.3015"/>
    <n v="105599.875"/>
    <n v="14033.250000000004"/>
    <n v="16163.449054107114"/>
    <n v="0"/>
    <n v="0"/>
    <n v="0"/>
    <n v="2545313.1880541071"/>
    <n v="0"/>
    <n v="0"/>
    <n v="0"/>
    <n v="0"/>
    <n v="3628141.5992541071"/>
    <n v="1562.74"/>
    <n v="1184.4269999999999"/>
    <n v="1593.7190000000001"/>
    <n v="42557.612999999998"/>
    <n v="98520.411999999997"/>
    <n v="77964.313999999998"/>
    <n v="115228.376"/>
    <n v="76134.019"/>
    <n v="31165.785"/>
    <n v="88815.562999999995"/>
    <n v="8695.4230000000007"/>
    <n v="11263.577000000048"/>
    <n v="554685.96799999999"/>
    <n v="0"/>
    <n v="0"/>
    <n v="0"/>
    <n v="0"/>
    <n v="0"/>
    <n v="0"/>
    <n v="0"/>
    <n v="0"/>
    <n v="0"/>
    <n v="0"/>
    <n v="0"/>
    <n v="0"/>
    <n v="2758633.0962541071"/>
    <n v="0"/>
    <n v="0"/>
    <n v="0"/>
    <n v="0"/>
    <n v="3628141.5992541071"/>
    <n v="767375.11916998704"/>
    <n v="543422.39099999995"/>
    <n v="858244.92599999998"/>
    <n v="1082197.654169987"/>
    <n v="-223952.72816998698"/>
    <n v="2769896.308791237"/>
    <n v="834008.33600000001"/>
    <n v="543422.39099999995"/>
    <n v="858244.92599999998"/>
    <n v="1148830.871"/>
    <n v="-290585.94500000007"/>
    <n v="2769896.6732541071"/>
    <n v="581587.84499999997"/>
    <n v="543422.39099999995"/>
    <n v="858244.92599999998"/>
    <n v="896410.37999999989"/>
    <n v="-38165.453999999911"/>
    <n v="2769896.6732541071"/>
  </r>
  <r>
    <s v="100/TL-072-01"/>
    <x v="1"/>
    <x v="38"/>
    <x v="0"/>
    <x v="16"/>
    <x v="12"/>
    <n v="0"/>
    <n v="476.6"/>
    <n v="713.73599999999999"/>
    <n v="385.37"/>
    <n v="2937.5740000000001"/>
    <n v="673.60299999999995"/>
    <n v="0"/>
    <n v="2630.105"/>
    <n v="91908.456999999995"/>
    <n v="6501.5280000000002"/>
    <n v="30727.134999999998"/>
    <n v="942.53499999999997"/>
    <n v="137896.64300000001"/>
    <n v="0"/>
    <n v="0.01"/>
    <n v="0.01"/>
    <n v="0"/>
    <n v="0"/>
    <n v="3.6799999999999999E-2"/>
    <n v="0.01"/>
    <n v="0.09"/>
    <n v="0.01"/>
    <n v="1.0000000000000009E-2"/>
    <n v="0"/>
    <n v="0"/>
    <n v="0.13317999999999999"/>
    <n v="0.14318"/>
    <n v="0.15317999999999998"/>
    <n v="0.15317999999999998"/>
    <n v="0.15317999999999998"/>
    <n v="0.18997999999999998"/>
    <n v="0.19997999999999999"/>
    <n v="0.28998000000000002"/>
    <n v="0.29998000000000002"/>
    <n v="0.30998000000000003"/>
    <n v="0.30998000000000003"/>
    <n v="0.30998000000000003"/>
    <n v="0.13317999999999999"/>
    <n v="0.13317999999999999"/>
    <n v="0.13431761460375016"/>
    <n v="0.13736400861991391"/>
    <n v="0.13977713050665669"/>
    <n v="0.20012270728207537"/>
    <n v="0.20482064079714785"/>
    <n v="0.20482064079714785"/>
    <n v="0.20482064079714785"/>
    <n v="0.20482064079714785"/>
    <n v="0.20482064079714785"/>
    <n v="0.20533773834430702"/>
    <n v="0.30998000000000003"/>
    <n v="0.13317999999999999"/>
    <n v="53585.123999999996"/>
    <n v="0"/>
    <n v="0"/>
    <n v="3275.9165594727651"/>
    <n v="8794.2262168967954"/>
    <n v="6983.7023885911658"/>
    <n v="175075.64380784446"/>
    <n v="13664.13162695989"/>
    <n v="0"/>
    <n v="0"/>
    <n v="0"/>
    <n v="0"/>
    <n v="1522.8935705376491"/>
    <n v="209316.51417030272"/>
    <n v="0"/>
    <n v="0"/>
    <n v="1.1376146037501769E-3"/>
    <n v="3.0463940161637314E-3"/>
    <n v="2.4131218867427997E-3"/>
    <n v="6.0345576775418679E-2"/>
    <n v="4.6979335150724852E-3"/>
    <n v="0"/>
    <n v="0"/>
    <n v="0"/>
    <n v="0"/>
    <n v="5.1709754715917138E-4"/>
    <n v="0.20533773834430702"/>
    <n v="1200"/>
    <n v="0"/>
    <n v="0"/>
    <n v="151500"/>
    <n v="191500"/>
    <n v="11500"/>
    <n v="191500"/>
    <n v="191500"/>
    <n v="191500"/>
    <n v="191500"/>
    <n v="211500"/>
    <n v="923170"/>
    <n v="2256370"/>
    <n v="0"/>
    <n v="0"/>
    <n v="0"/>
    <n v="0"/>
    <n v="2519271.6381703028"/>
    <n v="0"/>
    <n v="0"/>
    <n v="3275.9165594727651"/>
    <n v="8794.2262168967954"/>
    <n v="6983.7023885911658"/>
    <n v="175075.64380784446"/>
    <n v="13664.13162695989"/>
    <n v="0"/>
    <n v="0"/>
    <n v="0"/>
    <n v="0"/>
    <n v="1522.8935705376491"/>
    <n v="209316.51417030272"/>
    <n v="1200"/>
    <n v="0"/>
    <n v="0"/>
    <n v="151500"/>
    <n v="191500"/>
    <n v="11500"/>
    <n v="191500"/>
    <n v="191500"/>
    <n v="191500"/>
    <n v="191500"/>
    <n v="211500"/>
    <n v="923170"/>
    <n v="2256370"/>
    <n v="0"/>
    <n v="0"/>
    <n v="0"/>
    <n v="0"/>
    <n v="2519271.6381703028"/>
    <n v="0"/>
    <n v="476.6"/>
    <n v="713.73599999999999"/>
    <n v="385.37"/>
    <n v="2937.5740000000001"/>
    <n v="673.60299999999995"/>
    <n v="0"/>
    <n v="21870"/>
    <n v="21150"/>
    <n v="3500"/>
    <n v="0"/>
    <n v="157609.63117030272"/>
    <n v="209316.51417030272"/>
    <n v="0"/>
    <n v="0.01"/>
    <n v="0.01"/>
    <n v="0"/>
    <n v="0"/>
    <n v="7.9152613309042538E-2"/>
    <n v="8.1900916648202371E-2"/>
    <n v="6.1632897576667706E-2"/>
    <n v="5.4712490870446488E-2"/>
    <n v="9.2138326070722212E-2"/>
    <n v="7.5147098648415747E-2"/>
    <n v="4.1110481958361013E-2"/>
    <n v="0.50579482508185802"/>
    <n v="0.13317999999999999"/>
    <n v="0.14318"/>
    <n v="0.15317999999999998"/>
    <n v="0.15317999999999998"/>
    <n v="0.15317999999999998"/>
    <n v="0.23233261330904253"/>
    <n v="0.31423352995724491"/>
    <n v="0.37586642753391264"/>
    <n v="0.43057891840435913"/>
    <n v="0.52271724447508128"/>
    <n v="0.59786434312349701"/>
    <n v="0.63897482508185799"/>
    <n v="170085"/>
    <n v="125854.925"/>
    <n v="174874.92499999999"/>
    <n v="154654.92499999999"/>
    <n v="196379.92499999999"/>
    <n v="185029.92499999999"/>
    <n v="180279.92499999999"/>
    <n v="127629.925"/>
    <n v="127629.925"/>
    <n v="82429.925000000003"/>
    <n v="82429.925000000003"/>
    <n v="649090.75"/>
    <n v="2256370"/>
    <n v="0"/>
    <n v="0"/>
    <n v="0"/>
    <n v="0"/>
    <n v="2519271.6381703024"/>
    <n v="0"/>
    <n v="476.6"/>
    <n v="713.73599999999999"/>
    <n v="385.37"/>
    <n v="2937.5740000000001"/>
    <n v="673.60299999999995"/>
    <n v="0"/>
    <n v="2630.105"/>
    <n v="91908.456999999995"/>
    <n v="0"/>
    <n v="0"/>
    <n v="140776.70800000001"/>
    <n v="240502.15299999999"/>
    <n v="249525.82500000001"/>
    <n v="246716.23499999999"/>
    <n v="226929.92499999999"/>
    <n v="210469.92499999999"/>
    <n v="186719.92499999999"/>
    <n v="137289.92499999999"/>
    <n v="136014.92499999999"/>
    <n v="168854.92499999999"/>
    <n v="81154.925000000003"/>
    <n v="70429.925000000003"/>
    <n v="0"/>
    <n v="511077.90117030201"/>
    <n v="2225184.3611703021"/>
    <n v="0"/>
    <n v="0"/>
    <n v="0"/>
    <n v="0"/>
    <n v="2519271.6381703019"/>
    <n v="0"/>
    <n v="476.6"/>
    <n v="713.73599999999999"/>
    <n v="385.37"/>
    <n v="2937.5740000000001"/>
    <n v="673.60299999999995"/>
    <n v="0"/>
    <n v="2630.105"/>
    <n v="91908.456999999995"/>
    <n v="6501.5280000000002"/>
    <n v="30727.134999999998"/>
    <n v="103548.04500000001"/>
    <n v="240502.15300000002"/>
    <n v="0"/>
    <n v="0"/>
    <n v="0"/>
    <n v="0"/>
    <n v="0"/>
    <n v="0"/>
    <n v="0"/>
    <n v="0"/>
    <n v="0"/>
    <n v="0"/>
    <n v="0"/>
    <n v="0"/>
    <n v="2225184.3611703021"/>
    <n v="0"/>
    <n v="0"/>
    <n v="0"/>
    <n v="0"/>
    <n v="2519271.6381703019"/>
    <n v="207793.62059976507"/>
    <n v="136954.10800000001"/>
    <n v="190539.23200000002"/>
    <n v="261378.74459976505"/>
    <n v="-70839.512599765032"/>
    <n v="2328732.406170303"/>
    <n v="51706.883000000002"/>
    <n v="136954.10800000001"/>
    <n v="190539.23200000002"/>
    <n v="105292.007"/>
    <n v="85247.22500000002"/>
    <n v="2328732.4061703025"/>
    <n v="99725.444999999992"/>
    <n v="136954.10800000001"/>
    <n v="190539.23200000002"/>
    <n v="153310.56899999999"/>
    <n v="37228.66300000003"/>
    <n v="2328732.4061703021"/>
  </r>
  <r>
    <s v="100/TT-187-02"/>
    <x v="1"/>
    <x v="39"/>
    <x v="0"/>
    <x v="16"/>
    <x v="12"/>
    <n v="0"/>
    <n v="0"/>
    <n v="0"/>
    <n v="0"/>
    <n v="21806.508999999998"/>
    <n v="0"/>
    <n v="450"/>
    <n v="500"/>
    <n v="250"/>
    <n v="0"/>
    <n v="0"/>
    <n v="0"/>
    <n v="23006.508999999998"/>
    <n v="0"/>
    <n v="0"/>
    <n v="0"/>
    <n v="0"/>
    <n v="0"/>
    <n v="5.1900000000000002E-2"/>
    <n v="0"/>
    <n v="0.01"/>
    <n v="0"/>
    <n v="0"/>
    <n v="0"/>
    <n v="0"/>
    <n v="0.76811999999999991"/>
    <n v="0.76811999999999991"/>
    <n v="0.76811999999999991"/>
    <n v="0.76811999999999991"/>
    <n v="0.76811999999999991"/>
    <n v="0.82001999999999997"/>
    <n v="0.82001999999999997"/>
    <n v="0.83001999999999987"/>
    <n v="0.83001999999999987"/>
    <n v="0.83001999999999987"/>
    <n v="0.83001999999999987"/>
    <n v="0.83001999999999987"/>
    <n v="0.76811999999999991"/>
    <n v="0.76811999999999991"/>
    <n v="0.76811999999999991"/>
    <n v="0.76811999999999991"/>
    <n v="0.76811999999999991"/>
    <n v="0.7718488046891353"/>
    <n v="0.89590242969785772"/>
    <n v="0.89590242969785772"/>
    <n v="0.89590242969785772"/>
    <n v="0.89590242969785772"/>
    <n v="0.89590242969785772"/>
    <n v="0.89590242969785772"/>
    <n v="0.83001999999999987"/>
    <n v="0.76811999999999991"/>
    <n v="46351.663999999997"/>
    <n v="0"/>
    <n v="0"/>
    <n v="0"/>
    <n v="0"/>
    <n v="0"/>
    <n v="0"/>
    <n v="20280.756544884593"/>
    <n v="0"/>
    <n v="0"/>
    <n v="0"/>
    <n v="0"/>
    <n v="1509.4600786538929"/>
    <n v="21790.216623538487"/>
    <n v="0"/>
    <n v="0"/>
    <n v="0"/>
    <n v="0"/>
    <n v="0"/>
    <n v="3.7288046891354415E-3"/>
    <n v="0.12405362500872237"/>
    <n v="0"/>
    <n v="0"/>
    <n v="0"/>
    <n v="0"/>
    <n v="0"/>
    <n v="0.89590242969785772"/>
    <n v="0"/>
    <n v="0"/>
    <n v="0"/>
    <n v="0"/>
    <n v="0"/>
    <n v="0"/>
    <n v="0"/>
    <n v="0"/>
    <n v="0"/>
    <n v="0"/>
    <n v="29782.865000000002"/>
    <n v="11600"/>
    <n v="41382.865000000005"/>
    <n v="0"/>
    <n v="0"/>
    <n v="0"/>
    <n v="0"/>
    <n v="109524.74562353849"/>
    <n v="0"/>
    <n v="0"/>
    <n v="0"/>
    <n v="0"/>
    <n v="0"/>
    <n v="0"/>
    <n v="20280.756544884593"/>
    <n v="0"/>
    <n v="0"/>
    <n v="0"/>
    <n v="0"/>
    <n v="1509.4600786538929"/>
    <n v="21790.216623538487"/>
    <n v="0"/>
    <n v="0"/>
    <n v="0"/>
    <n v="0"/>
    <n v="0"/>
    <n v="0"/>
    <n v="0"/>
    <n v="0"/>
    <n v="0"/>
    <n v="0"/>
    <n v="29782.865000000002"/>
    <n v="11600"/>
    <n v="41382.865000000005"/>
    <n v="0"/>
    <n v="0"/>
    <n v="0"/>
    <n v="0"/>
    <n v="109524.74562353849"/>
    <n v="0"/>
    <n v="0"/>
    <n v="0"/>
    <n v="0"/>
    <n v="21806.508999999998"/>
    <n v="0"/>
    <n v="0"/>
    <n v="750"/>
    <n v="26321.542000000001"/>
    <n v="1200"/>
    <n v="0"/>
    <n v="1118"/>
    <n v="51196.050999999999"/>
    <n v="0"/>
    <n v="0"/>
    <n v="0"/>
    <n v="0"/>
    <n v="0"/>
    <n v="3.7287233810580859E-3"/>
    <n v="0.12405091996982133"/>
    <n v="0"/>
    <n v="0"/>
    <n v="0"/>
    <n v="0"/>
    <n v="0"/>
    <n v="0.12777964335087941"/>
    <n v="0.76811999999999991"/>
    <n v="0.76811999999999991"/>
    <n v="0.76811999999999991"/>
    <n v="0.76811999999999991"/>
    <n v="0.76811999999999991"/>
    <n v="0.77184872338105803"/>
    <n v="0.89589964335087935"/>
    <n v="0.89589964335087935"/>
    <n v="0.89589964335087935"/>
    <n v="0.89589964335087935"/>
    <n v="0.89589964335087935"/>
    <n v="0.89589964335087935"/>
    <n v="0"/>
    <n v="0"/>
    <n v="0"/>
    <n v="0"/>
    <n v="0"/>
    <n v="0"/>
    <n v="0"/>
    <n v="0"/>
    <n v="0"/>
    <n v="0"/>
    <n v="3196.0306235384924"/>
    <n v="0"/>
    <n v="3196.0306235384924"/>
    <n v="2200"/>
    <n v="6581"/>
    <n v="0"/>
    <n v="0"/>
    <n v="109524.74562353849"/>
    <n v="0"/>
    <n v="0"/>
    <n v="0"/>
    <n v="0"/>
    <n v="21806.508999999998"/>
    <n v="0"/>
    <n v="450"/>
    <n v="500"/>
    <n v="250"/>
    <n v="0"/>
    <n v="0"/>
    <n v="0"/>
    <n v="23006.508999999998"/>
    <n v="0"/>
    <n v="0"/>
    <n v="26071.542000000001"/>
    <n v="745"/>
    <n v="0"/>
    <n v="0"/>
    <n v="0"/>
    <n v="0"/>
    <n v="0"/>
    <n v="0"/>
    <n v="3200"/>
    <n v="1369.0306235384924"/>
    <n v="31385.572623538494"/>
    <n v="2200"/>
    <n v="6581"/>
    <n v="0"/>
    <n v="0"/>
    <n v="109524.74562353849"/>
    <n v="0"/>
    <n v="0"/>
    <n v="0"/>
    <n v="0"/>
    <n v="21806.508999999998"/>
    <n v="0"/>
    <n v="450"/>
    <n v="500"/>
    <n v="250"/>
    <n v="0"/>
    <n v="0"/>
    <n v="0"/>
    <n v="23006.508999999998"/>
    <n v="0"/>
    <n v="0"/>
    <n v="0"/>
    <n v="0"/>
    <n v="0"/>
    <n v="0"/>
    <n v="0"/>
    <n v="0"/>
    <n v="0"/>
    <n v="0"/>
    <n v="0"/>
    <n v="0"/>
    <n v="31385.572623538494"/>
    <n v="2200"/>
    <n v="6581"/>
    <n v="0"/>
    <n v="0"/>
    <n v="109524.74562353849"/>
    <n v="20280.756544884593"/>
    <n v="23006.508999999998"/>
    <n v="69358.172999999995"/>
    <n v="66632.42054488459"/>
    <n v="2725.7524551154056"/>
    <n v="40166.572623538494"/>
    <n v="50078.050999999999"/>
    <n v="23006.508999999998"/>
    <n v="69358.172999999995"/>
    <n v="96429.714999999997"/>
    <n v="-27071.542000000001"/>
    <n v="40166.572623538494"/>
    <n v="23006.508999999998"/>
    <n v="23006.508999999998"/>
    <n v="69358.172999999995"/>
    <n v="69358.172999999995"/>
    <n v="0"/>
    <n v="40166.572623538494"/>
  </r>
  <r>
    <s v="100/TT-188-02"/>
    <x v="1"/>
    <x v="40"/>
    <x v="0"/>
    <x v="16"/>
    <x v="12"/>
    <n v="0"/>
    <n v="0"/>
    <n v="1104.93"/>
    <n v="10922.226000000001"/>
    <n v="0"/>
    <n v="80"/>
    <n v="11523.189"/>
    <n v="10000"/>
    <n v="0"/>
    <n v="0"/>
    <n v="0"/>
    <n v="0"/>
    <n v="33630.345000000001"/>
    <n v="0"/>
    <n v="0"/>
    <n v="0"/>
    <n v="0.01"/>
    <n v="0"/>
    <n v="0"/>
    <n v="0"/>
    <n v="0.01"/>
    <n v="0"/>
    <n v="0"/>
    <n v="0"/>
    <n v="0"/>
    <n v="0.98"/>
    <n v="0.98"/>
    <n v="0.98"/>
    <n v="0.99"/>
    <n v="0.99"/>
    <n v="0.99"/>
    <n v="0.99"/>
    <n v="1"/>
    <n v="1"/>
    <n v="1"/>
    <n v="1"/>
    <n v="1"/>
    <n v="0.98"/>
    <n v="0.98"/>
    <n v="0.9828488129945856"/>
    <n v="0.98569762598917121"/>
    <n v="0.98854643898375671"/>
    <n v="0.99125364431486873"/>
    <n v="0.99531028738025817"/>
    <n v="0.99929196168263223"/>
    <n v="1"/>
    <n v="1"/>
    <n v="1"/>
    <n v="1"/>
    <n v="1"/>
    <n v="0.98"/>
    <n v="214669.85199999998"/>
    <n v="0"/>
    <n v="0"/>
    <n v="1108"/>
    <n v="0"/>
    <n v="0"/>
    <n v="0"/>
    <n v="0"/>
    <n v="0"/>
    <n v="0"/>
    <n v="0"/>
    <n v="0"/>
    <n v="0"/>
    <n v="1108"/>
    <n v="0"/>
    <n v="0"/>
    <n v="2.8488129945855897E-3"/>
    <n v="2.8488129945855897E-3"/>
    <n v="2.8488129945855897E-3"/>
    <n v="2.7072053311120369E-3"/>
    <n v="4.0566430653894217E-3"/>
    <n v="3.9816743023740114E-3"/>
    <n v="7.080383173677635E-4"/>
    <n v="0"/>
    <n v="0"/>
    <n v="0"/>
    <n v="1"/>
    <n v="0"/>
    <n v="0"/>
    <n v="0"/>
    <n v="0"/>
    <n v="0"/>
    <n v="0"/>
    <n v="0"/>
    <n v="0"/>
    <n v="0"/>
    <n v="0"/>
    <n v="0"/>
    <n v="12668.1680549049"/>
    <n v="12668.1680549049"/>
    <n v="0"/>
    <n v="0"/>
    <n v="0"/>
    <n v="0"/>
    <n v="228446.02005490489"/>
    <n v="0"/>
    <n v="0"/>
    <n v="1108"/>
    <n v="0"/>
    <n v="0"/>
    <n v="0"/>
    <n v="0"/>
    <n v="0"/>
    <n v="0"/>
    <n v="0"/>
    <n v="0"/>
    <n v="0"/>
    <n v="1108"/>
    <n v="0"/>
    <n v="0"/>
    <n v="0"/>
    <n v="0"/>
    <n v="0"/>
    <n v="0"/>
    <n v="0"/>
    <n v="0"/>
    <n v="0"/>
    <n v="0"/>
    <n v="0"/>
    <n v="12668.1680549049"/>
    <n v="12668.1680549049"/>
    <n v="0"/>
    <n v="0"/>
    <n v="0"/>
    <n v="0"/>
    <n v="228446.02005490489"/>
    <n v="0"/>
    <n v="0"/>
    <n v="1104.93"/>
    <n v="10922.226000000001"/>
    <n v="0"/>
    <n v="80"/>
    <n v="16713.373"/>
    <n v="0"/>
    <n v="0"/>
    <n v="0"/>
    <n v="0"/>
    <n v="0"/>
    <n v="28820.529000000002"/>
    <n v="0"/>
    <n v="0"/>
    <n v="0"/>
    <n v="0.01"/>
    <n v="0"/>
    <n v="6.3422546634225472E-3"/>
    <n v="2.208705055420384E-3"/>
    <n v="1.3895647472289808E-3"/>
    <n v="5.9475533928088668E-5"/>
    <n v="0"/>
    <n v="0"/>
    <n v="0"/>
    <n v="0.02"/>
    <n v="0.98"/>
    <n v="0.98"/>
    <n v="0.98"/>
    <n v="0.99"/>
    <n v="0.99"/>
    <n v="0.99634225466342252"/>
    <n v="0.99855095971884289"/>
    <n v="0.99994052446607185"/>
    <n v="1"/>
    <n v="1"/>
    <n v="1"/>
    <n v="1"/>
    <n v="0"/>
    <n v="0"/>
    <n v="0"/>
    <n v="0"/>
    <n v="0"/>
    <n v="0"/>
    <n v="0"/>
    <n v="0"/>
    <n v="0"/>
    <n v="0"/>
    <n v="0"/>
    <n v="0"/>
    <n v="0"/>
    <n v="1200"/>
    <n v="0"/>
    <n v="0"/>
    <n v="0"/>
    <n v="244690.38099999999"/>
    <n v="0"/>
    <n v="0"/>
    <n v="1104.93"/>
    <n v="10922.226000000001"/>
    <n v="0"/>
    <n v="80"/>
    <n v="11523.189"/>
    <n v="10000"/>
    <n v="0"/>
    <n v="0"/>
    <n v="0"/>
    <n v="0"/>
    <n v="33630.345000000001"/>
    <n v="0"/>
    <n v="0"/>
    <n v="82000"/>
    <n v="0"/>
    <n v="0"/>
    <n v="0"/>
    <n v="0"/>
    <n v="0"/>
    <n v="0"/>
    <n v="0"/>
    <n v="0"/>
    <n v="0"/>
    <n v="82000"/>
    <n v="1200"/>
    <n v="0"/>
    <n v="0"/>
    <n v="0"/>
    <n v="331500.19699999999"/>
    <n v="0"/>
    <n v="0"/>
    <n v="1104.93"/>
    <n v="10922.226000000001"/>
    <n v="0"/>
    <n v="80"/>
    <n v="11523.189"/>
    <n v="10000"/>
    <n v="0"/>
    <n v="0"/>
    <n v="0"/>
    <n v="0"/>
    <n v="33630.345000000001"/>
    <n v="0"/>
    <n v="0"/>
    <n v="0"/>
    <n v="0"/>
    <n v="0"/>
    <n v="0"/>
    <n v="0"/>
    <n v="0"/>
    <n v="0"/>
    <n v="0"/>
    <n v="0"/>
    <n v="0"/>
    <n v="82000"/>
    <n v="1200"/>
    <n v="0"/>
    <n v="0"/>
    <n v="0"/>
    <n v="331500.19699999999"/>
    <n v="1108"/>
    <n v="33630.345000000001"/>
    <n v="248300.19699999999"/>
    <n v="215777.85199999998"/>
    <n v="32522.345000000001"/>
    <n v="-19854.176945095096"/>
    <n v="28820.529000000002"/>
    <n v="33630.345000000001"/>
    <n v="248300.19699999999"/>
    <n v="243490.38099999999"/>
    <n v="4809.8159999999916"/>
    <n v="-3609.8159999999916"/>
    <n v="33630.345000000001"/>
    <n v="33630.345000000001"/>
    <n v="248300.19699999999"/>
    <n v="248300.19699999999"/>
    <n v="0"/>
    <n v="83200"/>
  </r>
  <r>
    <s v="100/TL-072-02"/>
    <x v="1"/>
    <x v="41"/>
    <x v="0"/>
    <x v="16"/>
    <x v="12"/>
    <n v="755.6"/>
    <n v="0"/>
    <n v="3009.9180000000001"/>
    <n v="247.77699999999999"/>
    <n v="412.8"/>
    <n v="136.11099999999999"/>
    <n v="239975.97"/>
    <n v="670.3"/>
    <n v="4495.9080000000004"/>
    <n v="148359.41899999999"/>
    <n v="212878.46299999999"/>
    <n v="270"/>
    <n v="611212.26599999995"/>
    <n v="0"/>
    <n v="0"/>
    <n v="0.03"/>
    <n v="0"/>
    <n v="0"/>
    <n v="0.02"/>
    <n v="0"/>
    <n v="0"/>
    <n v="0"/>
    <n v="1.0000000000000009E-2"/>
    <n v="0"/>
    <n v="0"/>
    <n v="0.43"/>
    <n v="0.43"/>
    <n v="0.45999999999999996"/>
    <n v="0.45999999999999996"/>
    <n v="0.45999999999999996"/>
    <n v="0.48"/>
    <n v="0.48"/>
    <n v="0.48"/>
    <n v="0.48"/>
    <n v="0.49"/>
    <n v="0.49"/>
    <n v="0.49"/>
    <n v="0.43029457399700738"/>
    <n v="0.43029457399700738"/>
    <n v="0.43077374769880605"/>
    <n v="0.43077374769880605"/>
    <n v="0.43081302423174039"/>
    <n v="0.43085230076467468"/>
    <n v="0.49014415488232105"/>
    <n v="0.49180575017916867"/>
    <n v="0.49192357977797163"/>
    <n v="0.49314115229893546"/>
    <n v="0.49392668295762182"/>
    <n v="0.51132618704752464"/>
    <n v="0.49"/>
    <n v="0.43"/>
    <n v="200518.60599999997"/>
    <n v="736.7792249767009"/>
    <n v="0"/>
    <n v="1251.2129253459623"/>
    <n v="0"/>
    <n v="99.223313405531144"/>
    <n v="99.468953794312952"/>
    <n v="150537.36792707336"/>
    <n v="4229.2069946123174"/>
    <n v="300.65049551473908"/>
    <n v="3114.5638163764338"/>
    <n v="2014.3707175845943"/>
    <n v="44730.94386276383"/>
    <n v="207113.7882314478"/>
    <n v="2.9457399700738443E-4"/>
    <n v="0"/>
    <n v="4.7917370179867869E-4"/>
    <n v="0"/>
    <n v="3.927653293431792E-5"/>
    <n v="3.927653293431792E-5"/>
    <n v="5.9291854117646335E-2"/>
    <n v="1.6615952968476371E-3"/>
    <n v="1.1782959880295375E-4"/>
    <n v="1.2175725209638557E-3"/>
    <n v="7.8553065868635849E-4"/>
    <n v="1.7399504089902838E-2"/>
    <n v="0.51132618704752464"/>
    <n v="9250.92"/>
    <n v="12000"/>
    <n v="1293613.3330000001"/>
    <n v="70000"/>
    <n v="0"/>
    <n v="50510.467000000004"/>
    <n v="0"/>
    <n v="0"/>
    <n v="0"/>
    <n v="2349"/>
    <n v="10148"/>
    <n v="0"/>
    <n v="1447871.72"/>
    <n v="0"/>
    <n v="0"/>
    <n v="0"/>
    <n v="0"/>
    <n v="1855504.1142314477"/>
    <n v="736.7792249767009"/>
    <n v="0"/>
    <n v="1251.2129253459623"/>
    <n v="0"/>
    <n v="99.223313405531144"/>
    <n v="99.468953794312952"/>
    <n v="150537.36792707336"/>
    <n v="4229.2069946123174"/>
    <n v="300.65049551473908"/>
    <n v="3114.5638163764338"/>
    <n v="2014.3707175845943"/>
    <n v="44730.94386276383"/>
    <n v="207113.7882314478"/>
    <n v="9250.92"/>
    <n v="12000"/>
    <n v="1293613.3330000001"/>
    <n v="70000"/>
    <n v="0"/>
    <n v="50510.467000000004"/>
    <n v="0"/>
    <n v="0"/>
    <n v="0"/>
    <n v="2349"/>
    <n v="10148"/>
    <n v="0"/>
    <n v="1447871.72"/>
    <n v="0"/>
    <n v="0"/>
    <n v="0"/>
    <n v="0"/>
    <n v="1855504.1142314477"/>
    <n v="755.6"/>
    <n v="0"/>
    <n v="3009.9180000000001"/>
    <n v="247.77699999999999"/>
    <n v="412.8"/>
    <n v="136.11099999999999"/>
    <n v="0"/>
    <n v="222.90700000000001"/>
    <n v="3360"/>
    <n v="3460"/>
    <n v="151031.88"/>
    <n v="44476.795231447795"/>
    <n v="207113.7882314478"/>
    <n v="0"/>
    <n v="0"/>
    <n v="0.03"/>
    <n v="0"/>
    <n v="0"/>
    <n v="2.7835022309612042E-2"/>
    <n v="3.3629849504650991E-2"/>
    <n v="3.0018717386372233E-2"/>
    <n v="2.1104325795961582E-2"/>
    <n v="2.460674582167436E-2"/>
    <n v="3.0964039930424264E-2"/>
    <n v="2.5036867579218032E-2"/>
    <n v="0.22319556832791348"/>
    <n v="0.43"/>
    <n v="0.43"/>
    <n v="0.45999999999999996"/>
    <n v="0.45999999999999996"/>
    <n v="0.45999999999999996"/>
    <n v="0.48783502230961207"/>
    <n v="0.52146487181426304"/>
    <n v="0.55148358920063523"/>
    <n v="0.57258791499659689"/>
    <n v="0.59719466081827122"/>
    <n v="0.62815870074869551"/>
    <n v="0.65319556832791348"/>
    <n v="9250.92"/>
    <n v="12000"/>
    <n v="1293613.3330000001"/>
    <n v="70000"/>
    <n v="0"/>
    <n v="50510.467000000004"/>
    <n v="0"/>
    <n v="0"/>
    <n v="0"/>
    <n v="2088"/>
    <n v="977"/>
    <n v="0"/>
    <n v="1438439.72"/>
    <n v="1000"/>
    <n v="4880"/>
    <n v="3552"/>
    <n v="0"/>
    <n v="1855504.1142314477"/>
    <n v="755.6"/>
    <n v="0"/>
    <n v="3009.9180000000001"/>
    <n v="247.77699999999999"/>
    <n v="412.8"/>
    <n v="136.11099999999999"/>
    <n v="239975.97"/>
    <n v="670.3"/>
    <n v="4495.9080000000004"/>
    <n v="3930.8869999999997"/>
    <n v="143754.394"/>
    <n v="4151.1360000000004"/>
    <n v="401540.80099999998"/>
    <n v="2000"/>
    <n v="20331.886999999999"/>
    <n v="109779.31600000001"/>
    <n v="10250.92"/>
    <n v="12600"/>
    <n v="26400.6"/>
    <n v="958685.97200000007"/>
    <n v="0"/>
    <n v="0"/>
    <n v="1646.1"/>
    <n v="0"/>
    <n v="102317.91223144764"/>
    <n v="1244012.7072314478"/>
    <n v="1000"/>
    <n v="4880"/>
    <n v="3552"/>
    <n v="0"/>
    <n v="1855504.1142314477"/>
    <n v="755.6"/>
    <n v="0"/>
    <n v="3009.9180000000001"/>
    <n v="247.77699999999999"/>
    <n v="412.8"/>
    <n v="136.11099999999999"/>
    <n v="239975.97"/>
    <n v="670.3"/>
    <n v="4495.9080000000004"/>
    <n v="148359.41899999999"/>
    <n v="212878.46299999999"/>
    <n v="0"/>
    <n v="610942.26599999995"/>
    <n v="0"/>
    <n v="0"/>
    <n v="0"/>
    <n v="0"/>
    <n v="0"/>
    <n v="0"/>
    <n v="0"/>
    <n v="0"/>
    <n v="0"/>
    <n v="0"/>
    <n v="0"/>
    <n v="0"/>
    <n v="1034611.2422314479"/>
    <n v="1000"/>
    <n v="4880"/>
    <n v="3552"/>
    <n v="0"/>
    <n v="1855504.1142314479"/>
    <n v="162382.84436868396"/>
    <n v="610942.26599999995"/>
    <n v="811460.87199999997"/>
    <n v="362901.4503686839"/>
    <n v="448559.42163131607"/>
    <n v="1044043.2422314477"/>
    <n v="162636.99300000002"/>
    <n v="610942.26599999995"/>
    <n v="811460.87199999997"/>
    <n v="363155.59899999999"/>
    <n v="448305.27299999999"/>
    <n v="1044043.2422314477"/>
    <n v="397389.66499999998"/>
    <n v="610942.26599999995"/>
    <n v="811460.87199999997"/>
    <n v="597908.27099999995"/>
    <n v="213552.60100000002"/>
    <n v="1044043.2422314477"/>
  </r>
  <r>
    <s v="100/TS-112-01"/>
    <x v="0"/>
    <x v="42"/>
    <x v="1"/>
    <x v="6"/>
    <x v="9"/>
    <n v="2971.567"/>
    <n v="1436.846"/>
    <n v="4209.33"/>
    <n v="0"/>
    <n v="0"/>
    <n v="7434.6390000000001"/>
    <n v="0"/>
    <n v="914.72500000000002"/>
    <n v="7851.7380000000003"/>
    <n v="19013.422999999999"/>
    <n v="44470.239000000001"/>
    <n v="15143.037"/>
    <n v="103445.54399999999"/>
    <n v="0"/>
    <n v="0"/>
    <n v="0"/>
    <n v="0"/>
    <n v="0"/>
    <n v="0"/>
    <n v="0"/>
    <n v="0"/>
    <n v="0"/>
    <n v="0"/>
    <n v="0"/>
    <n v="0"/>
    <n v="0.18"/>
    <n v="0.18"/>
    <n v="0.18"/>
    <n v="0.18"/>
    <n v="0.18"/>
    <n v="0.18"/>
    <n v="0.18"/>
    <n v="0.18"/>
    <n v="0.18"/>
    <n v="0.18"/>
    <n v="0.18"/>
    <n v="0.18"/>
    <n v="0.28049999999999997"/>
    <n v="0.37487500000000001"/>
    <n v="0.5"/>
    <n v="0.608375"/>
    <n v="0.70199999999999996"/>
    <n v="0.75700000000000012"/>
    <n v="0.82150000000000012"/>
    <n v="0.85750000000000015"/>
    <n v="0.89275000000000015"/>
    <n v="0.92275000000000018"/>
    <n v="0.94850000000000012"/>
    <n v="1.0000000000000002"/>
    <n v="0.18"/>
    <n v="0.18"/>
    <n v="166140.06100000002"/>
    <n v="0"/>
    <n v="13200"/>
    <n v="50699.999999999993"/>
    <n v="23699.999999999996"/>
    <n v="13200"/>
    <n v="9199.9999999999982"/>
    <n v="6500"/>
    <n v="5199.9999999999991"/>
    <n v="5199.9999999999991"/>
    <n v="3900"/>
    <n v="120250"/>
    <n v="7024.9999999999991"/>
    <n v="258075"/>
    <n v="0.10050000000000001"/>
    <n v="9.4375000000000001E-2"/>
    <n v="0.12512499999999999"/>
    <n v="0.108375"/>
    <n v="9.3625E-2"/>
    <n v="5.5E-2"/>
    <n v="6.4500000000000002E-2"/>
    <n v="3.5999999999999997E-2"/>
    <n v="3.5249999999999997E-2"/>
    <n v="0.03"/>
    <n v="2.5749999999999999E-2"/>
    <n v="5.1499999999999997E-2"/>
    <n v="1.0000000000000002"/>
    <n v="0"/>
    <n v="0"/>
    <n v="0"/>
    <n v="0"/>
    <n v="0"/>
    <n v="0"/>
    <n v="100000"/>
    <n v="0"/>
    <n v="0"/>
    <n v="0"/>
    <n v="0"/>
    <n v="0"/>
    <n v="100000"/>
    <n v="0"/>
    <n v="0"/>
    <n v="0"/>
    <n v="0"/>
    <n v="524215.06099999999"/>
    <n v="0"/>
    <n v="13200"/>
    <n v="50699.999999999993"/>
    <n v="23699.999999999996"/>
    <n v="13200"/>
    <n v="9199.9999999999982"/>
    <n v="6500"/>
    <n v="5199.9999999999991"/>
    <n v="5199.9999999999991"/>
    <n v="3900"/>
    <n v="120250"/>
    <n v="7024.9999999999991"/>
    <n v="258075"/>
    <n v="0"/>
    <n v="0"/>
    <n v="0"/>
    <n v="0"/>
    <n v="0"/>
    <n v="0"/>
    <n v="100000"/>
    <n v="0"/>
    <n v="0"/>
    <n v="0"/>
    <n v="0"/>
    <n v="0"/>
    <n v="100000"/>
    <n v="0"/>
    <n v="0"/>
    <n v="0"/>
    <n v="0"/>
    <n v="524215.06099999999"/>
    <n v="2971.567"/>
    <n v="1436.846"/>
    <n v="4209.33"/>
    <n v="0"/>
    <n v="0"/>
    <n v="7434.6390000000001"/>
    <n v="565.36099999999988"/>
    <n v="0"/>
    <n v="50000"/>
    <n v="50000"/>
    <n v="50000"/>
    <n v="91457.256999999983"/>
    <n v="258075"/>
    <n v="0"/>
    <n v="0"/>
    <n v="0"/>
    <n v="0"/>
    <n v="0"/>
    <n v="0"/>
    <n v="1.8320184318927596E-2"/>
    <n v="0"/>
    <n v="0.1145011519932975"/>
    <n v="0.1145011519932975"/>
    <n v="0.1145011519932975"/>
    <n v="0.20943922569294135"/>
    <n v="0.57126286599176146"/>
    <n v="0.18"/>
    <n v="0.18"/>
    <n v="0.18"/>
    <n v="0.18"/>
    <n v="0.18"/>
    <n v="0.18"/>
    <n v="0.19832018431892759"/>
    <n v="0.19832018431892759"/>
    <n v="0.31282133631222508"/>
    <n v="0.42732248830552255"/>
    <n v="0.54182364029882013"/>
    <n v="0.75126286599176151"/>
    <n v="0"/>
    <n v="0"/>
    <n v="0"/>
    <n v="0"/>
    <n v="0"/>
    <n v="0"/>
    <n v="100000"/>
    <n v="0"/>
    <n v="0"/>
    <n v="0"/>
    <n v="0"/>
    <n v="0"/>
    <n v="100000"/>
    <n v="0"/>
    <n v="0"/>
    <n v="0"/>
    <n v="0"/>
    <n v="524215.06099999999"/>
    <n v="2971.567"/>
    <n v="1436.846"/>
    <n v="4209.33"/>
    <n v="0"/>
    <n v="0"/>
    <n v="7434.6390000000001"/>
    <n v="0"/>
    <n v="914.72500000000002"/>
    <n v="7851.7380000000003"/>
    <n v="42148.262000000002"/>
    <n v="25000"/>
    <n v="66107.892999999996"/>
    <n v="158075"/>
    <n v="0"/>
    <n v="100000"/>
    <n v="0"/>
    <n v="0"/>
    <n v="0"/>
    <n v="100000"/>
    <n v="0"/>
    <n v="0"/>
    <n v="0"/>
    <n v="0"/>
    <n v="0"/>
    <n v="0"/>
    <n v="200000"/>
    <n v="0"/>
    <n v="0"/>
    <n v="0"/>
    <n v="0"/>
    <n v="524215.06099999999"/>
    <n v="2971.567"/>
    <n v="1436.846"/>
    <n v="4209.33"/>
    <n v="0"/>
    <n v="0"/>
    <n v="7434.6390000000001"/>
    <n v="0"/>
    <n v="914.72500000000002"/>
    <n v="7851.7380000000003"/>
    <n v="19013.422999999999"/>
    <n v="44470.239000000001"/>
    <n v="36462.760999999999"/>
    <n v="124765.268"/>
    <n v="0"/>
    <n v="0"/>
    <n v="0"/>
    <n v="0"/>
    <n v="0"/>
    <n v="0"/>
    <n v="0"/>
    <n v="0"/>
    <n v="0"/>
    <n v="0"/>
    <n v="0"/>
    <n v="0"/>
    <n v="233309.73200000002"/>
    <n v="0"/>
    <n v="0"/>
    <n v="0"/>
    <n v="0"/>
    <n v="524215.06100000005"/>
    <n v="251050"/>
    <n v="88302.506999999998"/>
    <n v="254442.56800000003"/>
    <n v="417190.06099999999"/>
    <n v="-162747.49299999996"/>
    <n v="269772.49299999996"/>
    <n v="166617.74300000002"/>
    <n v="88302.506999999998"/>
    <n v="254442.56800000003"/>
    <n v="332757.804"/>
    <n v="-78315.235999999975"/>
    <n v="269772.49299999996"/>
    <n v="91967.107000000004"/>
    <n v="88302.506999999998"/>
    <n v="254442.56800000003"/>
    <n v="258107.16800000001"/>
    <n v="-3664.5999999999767"/>
    <n v="269772.49299999996"/>
  </r>
  <r>
    <s v="100/TS-121-01"/>
    <x v="0"/>
    <x v="43"/>
    <x v="3"/>
    <x v="6"/>
    <x v="13"/>
    <n v="0"/>
    <n v="0"/>
    <n v="10168.177"/>
    <n v="120.834"/>
    <n v="5028.1509999999998"/>
    <n v="0"/>
    <n v="0"/>
    <n v="0"/>
    <n v="0"/>
    <n v="7629.2879999999996"/>
    <n v="0"/>
    <n v="551.84199999999998"/>
    <n v="23498.292000000001"/>
    <n v="0"/>
    <n v="0.19"/>
    <n v="0.16"/>
    <n v="0.09"/>
    <n v="0"/>
    <n v="0"/>
    <n v="0"/>
    <n v="0"/>
    <n v="0.21"/>
    <n v="0"/>
    <n v="0.13"/>
    <n v="0"/>
    <n v="0.22000000000000003"/>
    <n v="0.41000000000000003"/>
    <n v="0.57000000000000006"/>
    <n v="0.65999999999999992"/>
    <n v="0.65999999999999992"/>
    <n v="0.65999999999999992"/>
    <n v="0.65999999999999992"/>
    <n v="0.65999999999999992"/>
    <n v="0.86999999999999988"/>
    <n v="0.86999999999999988"/>
    <n v="1"/>
    <n v="1"/>
    <n v="0.22000000000000003"/>
    <n v="0.31101747084579706"/>
    <n v="0.43265964364676818"/>
    <n v="0.59938787011748396"/>
    <n v="0.73004725365240386"/>
    <n v="0.82585511770061126"/>
    <n v="1"/>
    <n v="1"/>
    <n v="1"/>
    <n v="1"/>
    <n v="1"/>
    <n v="1"/>
    <n v="1"/>
    <n v="0.22000000000000003"/>
    <n v="5254.174"/>
    <n v="0"/>
    <n v="5232.3925209141016"/>
    <n v="4959.5491822392805"/>
    <n v="4962.0003858513701"/>
    <n v="5240.3116935016478"/>
    <n v="4351.6334981801883"/>
    <n v="0"/>
    <n v="0"/>
    <n v="0"/>
    <n v="0"/>
    <n v="0"/>
    <n v="0"/>
    <n v="24745.887280686587"/>
    <n v="0"/>
    <n v="9.1017470845797033E-2"/>
    <n v="0.1216421728009711"/>
    <n v="0.16672822647071575"/>
    <n v="0.13065938353492004"/>
    <n v="9.5807864048207417E-2"/>
    <n v="0.17414488229938874"/>
    <n v="0"/>
    <n v="0"/>
    <n v="0"/>
    <n v="0"/>
    <n v="0"/>
    <n v="1"/>
    <n v="0"/>
    <n v="0"/>
    <n v="0"/>
    <n v="0"/>
    <n v="0"/>
    <n v="0"/>
    <n v="0"/>
    <n v="0"/>
    <n v="0"/>
    <n v="0"/>
    <n v="0"/>
    <n v="0"/>
    <n v="0"/>
    <n v="0"/>
    <n v="0"/>
    <n v="0"/>
    <n v="0"/>
    <n v="30000.061280686587"/>
    <n v="0"/>
    <n v="5232.3925209141016"/>
    <n v="4959.5491822392805"/>
    <n v="4962.0003858513701"/>
    <n v="5240.3116935016478"/>
    <n v="4351.6334981801883"/>
    <n v="0"/>
    <n v="0"/>
    <n v="0"/>
    <n v="0"/>
    <n v="0"/>
    <n v="0"/>
    <n v="24745.887280686587"/>
    <n v="0"/>
    <n v="0"/>
    <n v="0"/>
    <n v="0"/>
    <n v="0"/>
    <n v="0"/>
    <n v="0"/>
    <n v="0"/>
    <n v="0"/>
    <n v="0"/>
    <n v="0"/>
    <n v="0"/>
    <n v="0"/>
    <n v="0"/>
    <n v="0"/>
    <n v="0"/>
    <n v="0"/>
    <n v="30000.061280686587"/>
    <n v="0"/>
    <n v="0"/>
    <n v="10168.177"/>
    <n v="120.834"/>
    <n v="5028.1509999999998"/>
    <n v="0"/>
    <n v="5240"/>
    <n v="4188.7252806865872"/>
    <n v="0"/>
    <n v="0"/>
    <n v="0"/>
    <n v="0"/>
    <n v="24745.887280686587"/>
    <n v="0"/>
    <n v="0.19"/>
    <n v="0.16"/>
    <n v="0.09"/>
    <n v="0"/>
    <n v="0"/>
    <n v="0"/>
    <n v="0.32"/>
    <n v="0"/>
    <n v="0"/>
    <n v="0"/>
    <n v="0.02"/>
    <n v="0.78"/>
    <n v="0.22000000000000003"/>
    <n v="0.41000000000000003"/>
    <n v="0.57000000000000006"/>
    <n v="0.65999999999999992"/>
    <n v="0.65999999999999992"/>
    <n v="0.65999999999999992"/>
    <n v="0.65999999999999992"/>
    <n v="0.98"/>
    <n v="0.98"/>
    <n v="0.98"/>
    <n v="0.98"/>
    <n v="1"/>
    <n v="0"/>
    <n v="0"/>
    <n v="0"/>
    <n v="0"/>
    <n v="0"/>
    <n v="0"/>
    <n v="0"/>
    <n v="0"/>
    <n v="0"/>
    <n v="0"/>
    <n v="0"/>
    <n v="0"/>
    <n v="0"/>
    <n v="0"/>
    <n v="0"/>
    <n v="0"/>
    <n v="0"/>
    <n v="30000.061280686587"/>
    <n v="0"/>
    <n v="0"/>
    <n v="10168.177"/>
    <n v="120.834"/>
    <n v="5028.1509999999998"/>
    <n v="0"/>
    <n v="0"/>
    <n v="0"/>
    <n v="0"/>
    <n v="5240"/>
    <n v="4188.7252806865872"/>
    <n v="0"/>
    <n v="24745.887280686587"/>
    <n v="0"/>
    <n v="0"/>
    <n v="0"/>
    <n v="0"/>
    <n v="0"/>
    <n v="0"/>
    <n v="0"/>
    <n v="0"/>
    <n v="0"/>
    <n v="0"/>
    <n v="0"/>
    <n v="0"/>
    <n v="0"/>
    <n v="0"/>
    <n v="0"/>
    <n v="0"/>
    <n v="0"/>
    <n v="30000.061280686587"/>
    <n v="0"/>
    <n v="0"/>
    <n v="10168.177"/>
    <n v="120.834"/>
    <n v="5028.1509999999998"/>
    <n v="0"/>
    <n v="0"/>
    <n v="0"/>
    <n v="0"/>
    <n v="7629.2879999999996"/>
    <n v="0"/>
    <n v="1799.4372806865867"/>
    <n v="24745.887280686587"/>
    <n v="0"/>
    <n v="0"/>
    <n v="0"/>
    <n v="0"/>
    <n v="0"/>
    <n v="0"/>
    <n v="0"/>
    <n v="0"/>
    <n v="0"/>
    <n v="0"/>
    <n v="0"/>
    <n v="0"/>
    <n v="0"/>
    <n v="0"/>
    <n v="0"/>
    <n v="0"/>
    <n v="0"/>
    <n v="30000.061280686587"/>
    <n v="24745.887280686587"/>
    <n v="22946.45"/>
    <n v="28200.624"/>
    <n v="30000.061280686587"/>
    <n v="-1799.4372806865867"/>
    <n v="1799.4372806865867"/>
    <n v="24745.887280686587"/>
    <n v="22946.45"/>
    <n v="28200.624"/>
    <n v="30000.061280686587"/>
    <n v="-1799.4372806865867"/>
    <n v="1799.4372806865867"/>
    <n v="24745.887280686587"/>
    <n v="22946.45"/>
    <n v="28200.624"/>
    <n v="30000.061280686587"/>
    <n v="-1799.4372806865867"/>
    <n v="1799.4372806865867"/>
  </r>
  <r>
    <s v="100/TS-124-02"/>
    <x v="0"/>
    <x v="44"/>
    <x v="1"/>
    <x v="6"/>
    <x v="9"/>
    <n v="0"/>
    <n v="0"/>
    <n v="0"/>
    <n v="0"/>
    <n v="39947.025000000001"/>
    <n v="0"/>
    <n v="0"/>
    <n v="8962.2860000000001"/>
    <n v="30808.843000000001"/>
    <n v="1414.4939999999999"/>
    <n v="5096.2849999999999"/>
    <n v="-2.367"/>
    <n v="86226.566000000021"/>
    <n v="0.02"/>
    <n v="0"/>
    <n v="7.0000000000000007E-2"/>
    <n v="0"/>
    <n v="0"/>
    <n v="0"/>
    <n v="0"/>
    <n v="0"/>
    <n v="0"/>
    <n v="0"/>
    <n v="0"/>
    <n v="0"/>
    <n v="0.32"/>
    <n v="0.32"/>
    <n v="0.39"/>
    <n v="0.39"/>
    <n v="0.39"/>
    <n v="0.39"/>
    <n v="0.39"/>
    <n v="0.39"/>
    <n v="0.39"/>
    <n v="0.39"/>
    <n v="0.39"/>
    <n v="0.39"/>
    <n v="0.3"/>
    <n v="0.3"/>
    <n v="0.50802999999999998"/>
    <n v="0.60772816043048428"/>
    <n v="0.67580474658991363"/>
    <n v="0.74388133274934298"/>
    <n v="0.81195791890877245"/>
    <n v="0.88162863179410178"/>
    <n v="0.91566692487381651"/>
    <n v="0.94970521795353124"/>
    <n v="0.97999929879447722"/>
    <n v="0.97999929879447722"/>
    <n v="0.39"/>
    <n v="0.3"/>
    <n v="40136.945"/>
    <n v="0"/>
    <n v="0"/>
    <n v="36646.670760058892"/>
    <n v="17567.142769782418"/>
    <n v="11998.335032066059"/>
    <n v="12001.301668364169"/>
    <n v="12004.334038964033"/>
    <n v="12288.516921491124"/>
    <n v="6005.1669525669622"/>
    <n v="6006.6945232198123"/>
    <n v="5347.2949121744505"/>
    <n v="0"/>
    <n v="119865.45757868791"/>
    <n v="0"/>
    <n v="0"/>
    <n v="0.20802999999999999"/>
    <n v="9.9698160430484295E-2"/>
    <n v="6.8076586159429367E-2"/>
    <n v="6.8076586159429367E-2"/>
    <n v="6.8076586159429367E-2"/>
    <n v="6.9670712885329333E-2"/>
    <n v="3.4038293079714683E-2"/>
    <n v="3.4038293079714683E-2"/>
    <n v="3.0294080840946064E-2"/>
    <n v="0"/>
    <n v="0.97999929879447722"/>
    <n v="0"/>
    <n v="0"/>
    <n v="0"/>
    <n v="0"/>
    <n v="0"/>
    <n v="0"/>
    <n v="0"/>
    <n v="0"/>
    <n v="0"/>
    <n v="0"/>
    <n v="0"/>
    <n v="0"/>
    <n v="0"/>
    <n v="0"/>
    <n v="0"/>
    <n v="0"/>
    <n v="0"/>
    <n v="160002.40257868791"/>
    <n v="0"/>
    <n v="0"/>
    <n v="36646.670760058892"/>
    <n v="17567.142769782418"/>
    <n v="11998.335032066059"/>
    <n v="12001.301668364169"/>
    <n v="12004.334038964033"/>
    <n v="12288.516921491124"/>
    <n v="6005.1669525669622"/>
    <n v="6006.6945232198123"/>
    <n v="5347.2949121744505"/>
    <n v="0"/>
    <n v="119865.45757868791"/>
    <n v="0"/>
    <n v="0"/>
    <n v="0"/>
    <n v="0"/>
    <n v="0"/>
    <n v="0"/>
    <n v="0"/>
    <n v="0"/>
    <n v="0"/>
    <n v="0"/>
    <n v="0"/>
    <n v="0"/>
    <n v="0"/>
    <n v="0"/>
    <n v="0"/>
    <n v="0"/>
    <n v="0"/>
    <n v="160002.40257868791"/>
    <n v="0"/>
    <n v="0"/>
    <n v="0"/>
    <n v="0"/>
    <n v="39947.025000000001"/>
    <n v="0"/>
    <n v="0"/>
    <n v="0"/>
    <n v="16005.16"/>
    <n v="20000"/>
    <n v="20000"/>
    <n v="23913.272578687916"/>
    <n v="119865.45757868791"/>
    <n v="0.02"/>
    <n v="0"/>
    <n v="7.0000000000000007E-2"/>
    <n v="0"/>
    <n v="0"/>
    <n v="0"/>
    <n v="0"/>
    <n v="0"/>
    <n v="0"/>
    <n v="0"/>
    <n v="0"/>
    <n v="0.61"/>
    <n v="0.7"/>
    <n v="0.32"/>
    <n v="0.32"/>
    <n v="0.39"/>
    <n v="0.39"/>
    <n v="0.39"/>
    <n v="0.39"/>
    <n v="0.39"/>
    <n v="0.39"/>
    <n v="0.39"/>
    <n v="0.39"/>
    <n v="0.39"/>
    <n v="1"/>
    <n v="0"/>
    <n v="0"/>
    <n v="0"/>
    <n v="0"/>
    <n v="0"/>
    <n v="0"/>
    <n v="0"/>
    <n v="0"/>
    <n v="0"/>
    <n v="0"/>
    <n v="0"/>
    <n v="0"/>
    <n v="0"/>
    <n v="0"/>
    <n v="0"/>
    <n v="0"/>
    <n v="0"/>
    <n v="160002.40257868791"/>
    <n v="0"/>
    <n v="0"/>
    <n v="0"/>
    <n v="0"/>
    <n v="39947.025000000001"/>
    <n v="0"/>
    <n v="0"/>
    <n v="8962.2860000000001"/>
    <n v="30808.843000000001"/>
    <n v="5196.3169999999991"/>
    <n v="20000"/>
    <n v="14950.986578687898"/>
    <n v="119865.4575786879"/>
    <n v="0"/>
    <n v="0"/>
    <n v="0"/>
    <n v="0"/>
    <n v="0"/>
    <n v="0"/>
    <n v="0"/>
    <n v="0"/>
    <n v="0"/>
    <n v="0"/>
    <n v="0"/>
    <n v="0"/>
    <n v="0"/>
    <n v="0"/>
    <n v="0"/>
    <n v="0"/>
    <n v="0"/>
    <n v="160002.40257868791"/>
    <n v="0"/>
    <n v="0"/>
    <n v="0"/>
    <n v="0"/>
    <n v="39947.025000000001"/>
    <n v="0"/>
    <n v="0"/>
    <n v="8962.2860000000001"/>
    <n v="30808.843000000001"/>
    <n v="1414.4939999999999"/>
    <n v="5096.2849999999999"/>
    <n v="33636.524578687895"/>
    <n v="119865.45757868791"/>
    <n v="0"/>
    <n v="0"/>
    <n v="0"/>
    <n v="0"/>
    <n v="0"/>
    <n v="0"/>
    <n v="0"/>
    <n v="0"/>
    <n v="0"/>
    <n v="0"/>
    <n v="0"/>
    <n v="0"/>
    <n v="0"/>
    <n v="0"/>
    <n v="0"/>
    <n v="0"/>
    <n v="0"/>
    <n v="160002.40257868791"/>
    <n v="119865.45757868791"/>
    <n v="86228.933000000019"/>
    <n v="126365.87800000003"/>
    <n v="160002.40257868791"/>
    <n v="-33636.52457868788"/>
    <n v="33636.52457868788"/>
    <n v="95952.184999999998"/>
    <n v="86228.933000000019"/>
    <n v="126365.87800000003"/>
    <n v="136089.13"/>
    <n v="-9723.2519999999786"/>
    <n v="33636.52457868788"/>
    <n v="104914.47100000001"/>
    <n v="86228.933000000019"/>
    <n v="126365.87800000003"/>
    <n v="145051.416"/>
    <n v="-18685.537999999971"/>
    <n v="33636.52457868788"/>
  </r>
  <r>
    <s v="100/TS-126-01"/>
    <x v="0"/>
    <x v="45"/>
    <x v="3"/>
    <x v="6"/>
    <x v="8"/>
    <n v="56.966000000000001"/>
    <n v="960.34199999999998"/>
    <n v="42359.495000000003"/>
    <n v="2012.077"/>
    <n v="0"/>
    <n v="0"/>
    <n v="0"/>
    <n v="4545.4120000000003"/>
    <n v="-101.812"/>
    <n v="0"/>
    <n v="0"/>
    <n v="0"/>
    <n v="49832.480000000003"/>
    <n v="0"/>
    <n v="0.04"/>
    <n v="0.05"/>
    <n v="0.01"/>
    <n v="0.06"/>
    <n v="0"/>
    <n v="0"/>
    <n v="0"/>
    <n v="0"/>
    <n v="0"/>
    <n v="0.01"/>
    <n v="0"/>
    <n v="0.7700499999999999"/>
    <n v="0.81004999999999994"/>
    <n v="0.86004999999999987"/>
    <n v="0.87004999999999988"/>
    <n v="0.93004999999999982"/>
    <n v="0.93004999999999982"/>
    <n v="0.93004999999999982"/>
    <n v="0.93004999999999982"/>
    <n v="0.93004999999999982"/>
    <n v="0.93004999999999982"/>
    <n v="0.94004999999999983"/>
    <n v="0.94004999999999983"/>
    <n v="0.7700499999999999"/>
    <n v="0.92818999999999985"/>
    <n v="0.99999882352941172"/>
    <n v="0.99999882352941172"/>
    <n v="0.99999882352941172"/>
    <n v="0.99999882352941172"/>
    <n v="0.99999882352941172"/>
    <n v="0.99999882352941172"/>
    <n v="0.99999882352941172"/>
    <n v="0.99999882352941172"/>
    <n v="0.99999882352941172"/>
    <n v="0.99999882352941172"/>
    <n v="0.94004999999999983"/>
    <n v="0.7700499999999999"/>
    <n v="1362"/>
    <n v="0"/>
    <n v="45828.833241896064"/>
    <n v="0"/>
    <n v="0"/>
    <n v="12810.784808417544"/>
    <n v="0"/>
    <n v="0"/>
    <n v="0"/>
    <n v="0"/>
    <n v="0"/>
    <n v="0"/>
    <n v="0"/>
    <n v="58639.618050313606"/>
    <n v="0"/>
    <n v="0.15814"/>
    <n v="7.1808823529411758E-2"/>
    <n v="0"/>
    <n v="0"/>
    <n v="0"/>
    <n v="0"/>
    <n v="0"/>
    <n v="0"/>
    <n v="0"/>
    <n v="0"/>
    <n v="0"/>
    <n v="0.99999882352941172"/>
    <n v="0"/>
    <n v="0"/>
    <n v="0"/>
    <n v="0"/>
    <n v="0"/>
    <n v="0"/>
    <n v="0"/>
    <n v="0"/>
    <n v="0"/>
    <n v="0"/>
    <n v="0"/>
    <n v="0"/>
    <n v="0"/>
    <n v="0"/>
    <n v="0"/>
    <n v="0"/>
    <n v="0"/>
    <n v="60001.618050313606"/>
    <n v="0"/>
    <n v="45828.833241896064"/>
    <n v="0"/>
    <n v="0"/>
    <n v="12810.784808417544"/>
    <n v="0"/>
    <n v="0"/>
    <n v="0"/>
    <n v="0"/>
    <n v="0"/>
    <n v="0"/>
    <n v="0"/>
    <n v="58639.618050313606"/>
    <n v="0"/>
    <n v="0"/>
    <n v="0"/>
    <n v="0"/>
    <n v="0"/>
    <n v="0"/>
    <n v="0"/>
    <n v="0"/>
    <n v="0"/>
    <n v="0"/>
    <n v="0"/>
    <n v="0"/>
    <n v="0"/>
    <n v="0"/>
    <n v="0"/>
    <n v="0"/>
    <n v="0"/>
    <n v="60001.618050313606"/>
    <n v="56.966000000000001"/>
    <n v="960.34199999999998"/>
    <n v="42359.495000000003"/>
    <n v="2012.077"/>
    <n v="0"/>
    <n v="0"/>
    <n v="13250.738050313608"/>
    <n v="0"/>
    <n v="0"/>
    <n v="0"/>
    <n v="0"/>
    <n v="0"/>
    <n v="58639.618050313606"/>
    <n v="0"/>
    <n v="0.04"/>
    <n v="0.05"/>
    <n v="0.01"/>
    <n v="0.06"/>
    <n v="0.02"/>
    <n v="0.02"/>
    <n v="0"/>
    <n v="0"/>
    <n v="0"/>
    <n v="0"/>
    <n v="2.9950000000000001E-2"/>
    <n v="0.22994999999999996"/>
    <n v="0.7700499999999999"/>
    <n v="0.81004999999999994"/>
    <n v="0.86004999999999987"/>
    <n v="0.87004999999999988"/>
    <n v="0.93004999999999982"/>
    <n v="0.95004999999999984"/>
    <n v="0.97004999999999986"/>
    <n v="0.97004999999999986"/>
    <n v="0.97004999999999986"/>
    <n v="0.97004999999999986"/>
    <n v="0.97004999999999986"/>
    <n v="0.99999999999999989"/>
    <n v="0"/>
    <n v="0"/>
    <n v="0"/>
    <n v="0"/>
    <n v="0"/>
    <n v="0"/>
    <n v="0"/>
    <n v="0"/>
    <n v="0"/>
    <n v="0"/>
    <n v="0"/>
    <n v="0"/>
    <n v="0"/>
    <n v="0"/>
    <n v="0"/>
    <n v="0"/>
    <n v="0"/>
    <n v="60001.618050313606"/>
    <n v="56.966000000000001"/>
    <n v="960.34199999999998"/>
    <n v="42359.495000000003"/>
    <n v="2012.077"/>
    <n v="0"/>
    <n v="0"/>
    <n v="0"/>
    <n v="4545.4120000000003"/>
    <n v="-101.812"/>
    <n v="101.812"/>
    <n v="8705.3260503136044"/>
    <n v="0"/>
    <n v="58639.618050313606"/>
    <n v="0"/>
    <n v="0"/>
    <n v="0"/>
    <n v="0"/>
    <n v="0"/>
    <n v="0"/>
    <n v="0"/>
    <n v="0"/>
    <n v="0"/>
    <n v="0"/>
    <n v="0"/>
    <n v="0"/>
    <n v="0"/>
    <n v="0"/>
    <n v="0"/>
    <n v="0"/>
    <n v="0"/>
    <n v="60001.618050313606"/>
    <n v="56.966000000000001"/>
    <n v="960.34199999999998"/>
    <n v="42359.495000000003"/>
    <n v="2012.077"/>
    <n v="0"/>
    <n v="0"/>
    <n v="0"/>
    <n v="4545.4120000000003"/>
    <n v="-101.812"/>
    <n v="0"/>
    <n v="0"/>
    <n v="8807.1380503136024"/>
    <n v="58639.618050313606"/>
    <n v="0"/>
    <n v="0"/>
    <n v="0"/>
    <n v="0"/>
    <n v="0"/>
    <n v="0"/>
    <n v="0"/>
    <n v="0"/>
    <n v="0"/>
    <n v="0"/>
    <n v="0"/>
    <n v="0"/>
    <n v="0"/>
    <n v="0"/>
    <n v="0"/>
    <n v="0"/>
    <n v="0"/>
    <n v="60001.618050313606"/>
    <n v="58639.618050313606"/>
    <n v="49832.480000000003"/>
    <n v="51194.48"/>
    <n v="60001.618050313606"/>
    <n v="-8807.1380503136024"/>
    <n v="8807.1380503136024"/>
    <n v="58639.618050313606"/>
    <n v="49832.480000000003"/>
    <n v="51194.48"/>
    <n v="60001.618050313606"/>
    <n v="-8807.1380503136024"/>
    <n v="8807.1380503136024"/>
    <n v="58639.618050313606"/>
    <n v="49832.480000000003"/>
    <n v="51194.48"/>
    <n v="60001.618050313606"/>
    <n v="-8807.1380503136024"/>
    <n v="8807.1380503136024"/>
  </r>
  <r>
    <s v="100/TT-111-06"/>
    <x v="0"/>
    <x v="46"/>
    <x v="1"/>
    <x v="6"/>
    <x v="14"/>
    <n v="0"/>
    <n v="0"/>
    <n v="0"/>
    <n v="10693.313"/>
    <n v="199.58199999999999"/>
    <n v="418.52300000000002"/>
    <n v="0"/>
    <n v="0"/>
    <n v="0"/>
    <n v="173.602"/>
    <n v="3141.7460000000001"/>
    <n v="0"/>
    <n v="14626.766"/>
    <n v="0"/>
    <n v="0"/>
    <n v="0"/>
    <n v="0"/>
    <n v="0"/>
    <n v="0.06"/>
    <n v="0.13"/>
    <n v="0"/>
    <n v="0"/>
    <n v="0"/>
    <n v="0"/>
    <n v="0"/>
    <n v="0.77"/>
    <n v="0.77"/>
    <n v="0.77"/>
    <n v="0.77"/>
    <n v="0.77"/>
    <n v="0.83000000000000007"/>
    <n v="0.96"/>
    <n v="0.96"/>
    <n v="0.96"/>
    <n v="0.96"/>
    <n v="0.96"/>
    <n v="0.96"/>
    <n v="0.79135422708243264"/>
    <n v="0.79135422708243264"/>
    <n v="0.81604604076811948"/>
    <n v="0.93823967351759485"/>
    <n v="0.98070031319533058"/>
    <n v="0.99556918242309844"/>
    <n v="0.99556918242309844"/>
    <n v="0.99556918242309844"/>
    <n v="0.99556918242309844"/>
    <n v="0.99556918242309844"/>
    <n v="0.99556918242309844"/>
    <n v="0.99556918242309844"/>
    <n v="0.96"/>
    <n v="0.77"/>
    <n v="100855.539"/>
    <n v="0"/>
    <n v="0"/>
    <n v="4539.7245166768225"/>
    <n v="12457.78106845633"/>
    <n v="0"/>
    <n v="0"/>
    <n v="0"/>
    <n v="0"/>
    <n v="0"/>
    <n v="0"/>
    <n v="0"/>
    <n v="0"/>
    <n v="16997.505585133153"/>
    <n v="2.1354227082432588E-2"/>
    <n v="0"/>
    <n v="2.4691813685686865E-2"/>
    <n v="0.12219363274947537"/>
    <n v="4.2460639677735709E-2"/>
    <n v="1.4868869227767876E-2"/>
    <n v="0"/>
    <n v="0"/>
    <n v="0"/>
    <n v="0"/>
    <n v="0"/>
    <n v="0"/>
    <n v="0.99556918242309844"/>
    <n v="0"/>
    <n v="0"/>
    <n v="0"/>
    <n v="0"/>
    <n v="0"/>
    <n v="0"/>
    <n v="0"/>
    <n v="0"/>
    <n v="0"/>
    <n v="0"/>
    <n v="0"/>
    <n v="0"/>
    <n v="0"/>
    <n v="0"/>
    <n v="0"/>
    <n v="0"/>
    <n v="0"/>
    <n v="117853.04458513316"/>
    <n v="0"/>
    <n v="0"/>
    <n v="4539.7245166768225"/>
    <n v="12457.78106845633"/>
    <n v="0"/>
    <n v="0"/>
    <n v="0"/>
    <n v="0"/>
    <n v="0"/>
    <n v="0"/>
    <n v="0"/>
    <n v="0"/>
    <n v="16997.505585133153"/>
    <n v="0"/>
    <n v="0"/>
    <n v="0"/>
    <n v="0"/>
    <n v="0"/>
    <n v="0"/>
    <n v="0"/>
    <n v="0"/>
    <n v="0"/>
    <n v="0"/>
    <n v="0"/>
    <n v="0"/>
    <n v="0"/>
    <n v="0"/>
    <n v="0"/>
    <n v="0"/>
    <n v="0"/>
    <n v="117853.04458513316"/>
    <n v="0"/>
    <n v="0"/>
    <n v="0"/>
    <n v="10693.313"/>
    <n v="199.58199999999999"/>
    <n v="418.52300000000002"/>
    <n v="0"/>
    <n v="2581.4769999999999"/>
    <n v="3104.6105851331517"/>
    <n v="0"/>
    <n v="0"/>
    <n v="0"/>
    <n v="16997.505585133153"/>
    <n v="0"/>
    <n v="0"/>
    <n v="0"/>
    <n v="0"/>
    <n v="0"/>
    <n v="0.12605362144857943"/>
    <n v="6.9463251967453649E-2"/>
    <n v="0"/>
    <n v="1.1038281979458449E-2"/>
    <n v="1.3529411764705884E-2"/>
    <n v="9.9154328398025886E-3"/>
    <n v="0"/>
    <n v="0.22999999999999998"/>
    <n v="0.77"/>
    <n v="0.77"/>
    <n v="0.77"/>
    <n v="0.77"/>
    <n v="0.77"/>
    <n v="0.89605362144857947"/>
    <n v="0.96551687341603309"/>
    <n v="0.96551687341603309"/>
    <n v="0.97655515539549154"/>
    <n v="0.99008456716019744"/>
    <n v="1"/>
    <n v="1"/>
    <n v="0"/>
    <n v="0"/>
    <n v="0"/>
    <n v="0"/>
    <n v="0"/>
    <n v="0"/>
    <n v="0"/>
    <n v="0"/>
    <n v="0"/>
    <n v="0"/>
    <n v="0"/>
    <n v="0"/>
    <n v="0"/>
    <n v="0"/>
    <n v="0"/>
    <n v="0"/>
    <n v="0"/>
    <n v="117853.04458513316"/>
    <n v="0"/>
    <n v="0"/>
    <n v="0"/>
    <n v="10693.313"/>
    <n v="199.58199999999999"/>
    <n v="418.52300000000002"/>
    <n v="0"/>
    <n v="0"/>
    <n v="0"/>
    <n v="0"/>
    <n v="0"/>
    <n v="5686.0875851331493"/>
    <n v="16997.505585133149"/>
    <n v="0"/>
    <n v="0"/>
    <n v="0"/>
    <n v="0"/>
    <n v="0"/>
    <n v="0"/>
    <n v="0"/>
    <n v="0"/>
    <n v="0"/>
    <n v="0"/>
    <n v="0"/>
    <n v="0"/>
    <n v="0"/>
    <n v="0"/>
    <n v="0"/>
    <n v="0"/>
    <n v="0"/>
    <n v="117853.04458513315"/>
    <n v="0"/>
    <n v="0"/>
    <n v="0"/>
    <n v="10693.313"/>
    <n v="199.58199999999999"/>
    <n v="418.52300000000002"/>
    <n v="0"/>
    <n v="0"/>
    <n v="0"/>
    <n v="173.602"/>
    <n v="3141.7460000000001"/>
    <n v="2370.7395851331521"/>
    <n v="16997.505585133153"/>
    <n v="0"/>
    <n v="0"/>
    <n v="0"/>
    <n v="0"/>
    <n v="0"/>
    <n v="0"/>
    <n v="0"/>
    <n v="0"/>
    <n v="0"/>
    <n v="0"/>
    <n v="0"/>
    <n v="0"/>
    <n v="0"/>
    <n v="0"/>
    <n v="0"/>
    <n v="0"/>
    <n v="0"/>
    <n v="117853.04458513316"/>
    <n v="16997.505585133153"/>
    <n v="14626.766"/>
    <n v="115482.30500000001"/>
    <n v="117853.04458513316"/>
    <n v="-2370.739585133153"/>
    <n v="2370.739585133153"/>
    <n v="16997.505585133153"/>
    <n v="14626.766"/>
    <n v="115482.30500000001"/>
    <n v="117853.04458513316"/>
    <n v="-2370.739585133153"/>
    <n v="2370.739585133153"/>
    <n v="11311.418"/>
    <n v="14626.766"/>
    <n v="115482.30500000001"/>
    <n v="112166.95700000001"/>
    <n v="3315.3479999999981"/>
    <n v="2370.7395851331385"/>
  </r>
  <r>
    <s v="100/TT-166-01"/>
    <x v="0"/>
    <x v="47"/>
    <x v="1"/>
    <x v="6"/>
    <x v="14"/>
    <n v="0"/>
    <n v="0"/>
    <n v="0"/>
    <n v="0"/>
    <n v="0"/>
    <n v="0"/>
    <n v="352.21300000000002"/>
    <n v="0"/>
    <n v="0"/>
    <n v="0"/>
    <n v="0"/>
    <n v="0"/>
    <n v="352.21300000000002"/>
    <n v="0"/>
    <n v="0"/>
    <n v="0"/>
    <n v="0"/>
    <n v="0"/>
    <n v="0"/>
    <n v="0"/>
    <n v="0"/>
    <n v="0"/>
    <n v="0"/>
    <n v="0"/>
    <n v="0"/>
    <n v="0.19999999999999998"/>
    <n v="0.19999999999999998"/>
    <n v="0.19999999999999998"/>
    <n v="0.19999999999999998"/>
    <n v="0.19999999999999998"/>
    <n v="0.19999999999999998"/>
    <n v="0.19999999999999998"/>
    <n v="0.19999999999999998"/>
    <n v="0.19999999999999998"/>
    <n v="0.19999999999999998"/>
    <n v="0.19999999999999998"/>
    <n v="0.19999999999999998"/>
    <n v="0.19999999999999998"/>
    <n v="0.19999999999999998"/>
    <n v="0.22249691015142209"/>
    <n v="0.43594724366756821"/>
    <n v="0.46846760698063583"/>
    <n v="0.46846760698063583"/>
    <n v="0.46846760698063583"/>
    <n v="0.46846760698063583"/>
    <n v="0.58615841587252471"/>
    <n v="0.72066175103398589"/>
    <n v="0.84346975542149272"/>
    <n v="0.97124808007512498"/>
    <n v="0.19999999999999998"/>
    <n v="0.19999999999999998"/>
    <n v="8471.6529999999966"/>
    <n v="0"/>
    <n v="0"/>
    <n v="0"/>
    <n v="0"/>
    <n v="9586.0000000000018"/>
    <n v="10000"/>
    <n v="25000.000000000004"/>
    <n v="25000.000000000004"/>
    <n v="25000.000000000004"/>
    <n v="25000.000000000004"/>
    <n v="50000.000000000007"/>
    <n v="26684.999999999996"/>
    <n v="196271"/>
    <n v="0"/>
    <n v="0"/>
    <n v="2.2496910151422109E-2"/>
    <n v="0.21345033351614612"/>
    <n v="3.2520363313067679E-2"/>
    <n v="0"/>
    <n v="0"/>
    <n v="0"/>
    <n v="0.1176908088918889"/>
    <n v="0.13450333516146121"/>
    <n v="0.12280800438750686"/>
    <n v="0.12777832465363226"/>
    <n v="0.97124808007512498"/>
    <n v="49999.807999999997"/>
    <n v="49999.807999999997"/>
    <n v="0"/>
    <n v="0"/>
    <n v="0"/>
    <n v="0"/>
    <n v="0"/>
    <n v="0"/>
    <n v="0"/>
    <n v="0"/>
    <n v="0"/>
    <n v="0"/>
    <n v="99999.615999999995"/>
    <n v="0"/>
    <n v="0"/>
    <n v="0"/>
    <n v="0"/>
    <n v="304742.26899999997"/>
    <n v="0"/>
    <n v="0"/>
    <n v="0"/>
    <n v="0"/>
    <n v="9586.0000000000018"/>
    <n v="10000"/>
    <n v="25000.000000000004"/>
    <n v="25000.000000000004"/>
    <n v="25000.000000000004"/>
    <n v="25000.000000000004"/>
    <n v="50000.000000000007"/>
    <n v="26684.999999999996"/>
    <n v="196271"/>
    <n v="49999.807999999997"/>
    <n v="49999.807999999997"/>
    <n v="0"/>
    <n v="0"/>
    <n v="0"/>
    <n v="0"/>
    <n v="0"/>
    <n v="0"/>
    <n v="0"/>
    <n v="0"/>
    <n v="0"/>
    <n v="0"/>
    <n v="99999.615999999995"/>
    <n v="0"/>
    <n v="0"/>
    <n v="0"/>
    <n v="0"/>
    <n v="304742.26899999997"/>
    <n v="0"/>
    <n v="0"/>
    <n v="0"/>
    <n v="0"/>
    <n v="0"/>
    <n v="0"/>
    <n v="0"/>
    <n v="0"/>
    <n v="0"/>
    <n v="30000"/>
    <n v="80000"/>
    <n v="86271"/>
    <n v="196271"/>
    <n v="0"/>
    <n v="0"/>
    <n v="0"/>
    <n v="0"/>
    <n v="0"/>
    <n v="3.8218690283296432E-3"/>
    <n v="2.8343705712959824E-3"/>
    <n v="2.704683273932384E-3"/>
    <n v="2.4468711767637861E-3"/>
    <n v="3.3374947851643978E-3"/>
    <n v="0.11754512883573619"/>
    <n v="0.12683886431427449"/>
    <n v="0.25952928198549685"/>
    <n v="0.19999999999999998"/>
    <n v="0.19999999999999998"/>
    <n v="0.19999999999999998"/>
    <n v="0.19999999999999998"/>
    <n v="0.19999999999999998"/>
    <n v="0.20382186902832963"/>
    <n v="0.20665623959962562"/>
    <n v="0.20936092287355798"/>
    <n v="0.21180779405032177"/>
    <n v="0.21514528883548617"/>
    <n v="0.33269041767122237"/>
    <n v="0.45952928198549681"/>
    <n v="49999.807999999997"/>
    <n v="49999.807999999997"/>
    <n v="0"/>
    <n v="0"/>
    <n v="0"/>
    <n v="0"/>
    <n v="0"/>
    <n v="0"/>
    <n v="0"/>
    <n v="0"/>
    <n v="0"/>
    <n v="0"/>
    <n v="99999.615999999995"/>
    <n v="0"/>
    <n v="0"/>
    <n v="0"/>
    <n v="0"/>
    <n v="304742.26899999997"/>
    <n v="0"/>
    <n v="0"/>
    <n v="0"/>
    <n v="0"/>
    <n v="0"/>
    <n v="0"/>
    <n v="352.21300000000002"/>
    <n v="0"/>
    <n v="0"/>
    <n v="10000"/>
    <n v="30000"/>
    <n v="55918.786999999997"/>
    <n v="96271"/>
    <n v="49999.807999999997"/>
    <n v="49999.807999999997"/>
    <n v="49999.807999999997"/>
    <n v="49999.807999999997"/>
    <n v="0"/>
    <n v="0"/>
    <n v="0"/>
    <n v="0"/>
    <n v="0"/>
    <n v="0"/>
    <n v="0"/>
    <n v="0"/>
    <n v="199999.23199999999"/>
    <n v="0"/>
    <n v="0"/>
    <n v="0"/>
    <n v="0"/>
    <n v="304741.88500000001"/>
    <n v="0"/>
    <n v="0"/>
    <n v="0"/>
    <n v="0"/>
    <n v="0"/>
    <n v="0"/>
    <n v="352.21300000000002"/>
    <n v="0"/>
    <n v="0"/>
    <n v="0"/>
    <n v="0"/>
    <n v="95918.786999999997"/>
    <n v="96271"/>
    <n v="0"/>
    <n v="0"/>
    <n v="0"/>
    <n v="0"/>
    <n v="0"/>
    <n v="0"/>
    <n v="0"/>
    <n v="0"/>
    <n v="0"/>
    <n v="0"/>
    <n v="0"/>
    <n v="0"/>
    <n v="199999.23199999999"/>
    <n v="0"/>
    <n v="0"/>
    <n v="0"/>
    <n v="0"/>
    <n v="304741.88500000001"/>
    <n v="169586"/>
    <n v="352.21300000000002"/>
    <n v="8823.8659999999963"/>
    <n v="178057.65299999999"/>
    <n v="-169233.78699999998"/>
    <n v="295918.40299999999"/>
    <n v="110000"/>
    <n v="352.21300000000002"/>
    <n v="8823.8659999999963"/>
    <n v="118471.65299999999"/>
    <n v="-109647.787"/>
    <n v="295918.40299999999"/>
    <n v="40352.213000000003"/>
    <n v="352.21300000000002"/>
    <n v="8823.8659999999963"/>
    <n v="48823.866000000002"/>
    <n v="-40000.000000000007"/>
    <n v="295918.01900000003"/>
  </r>
  <r>
    <s v="100/TT-170"/>
    <x v="0"/>
    <x v="48"/>
    <x v="1"/>
    <x v="6"/>
    <x v="14"/>
    <n v="0"/>
    <n v="0"/>
    <n v="10221.174000000001"/>
    <n v="0"/>
    <n v="2786.7150000000001"/>
    <n v="249.88800000000001"/>
    <n v="1327.787"/>
    <n v="2569.9229999999998"/>
    <n v="9504.3850000000002"/>
    <n v="17312.422999999999"/>
    <n v="14297.584999999999"/>
    <n v="0"/>
    <n v="58269.88"/>
    <n v="0"/>
    <n v="0"/>
    <n v="0"/>
    <n v="0"/>
    <n v="0"/>
    <n v="0"/>
    <n v="0"/>
    <n v="0"/>
    <n v="0"/>
    <n v="0"/>
    <n v="0.03"/>
    <n v="0"/>
    <n v="0.96"/>
    <n v="0.96"/>
    <n v="0.96"/>
    <n v="0.96"/>
    <n v="0.96"/>
    <n v="0.96"/>
    <n v="0.96"/>
    <n v="0.96"/>
    <n v="0.96"/>
    <n v="0.96"/>
    <n v="0.99"/>
    <n v="0.99"/>
    <n v="0.96"/>
    <n v="0.96359183673469384"/>
    <n v="0.98014367346938769"/>
    <n v="0.99131918367346938"/>
    <n v="1"/>
    <n v="1"/>
    <n v="1"/>
    <n v="1"/>
    <n v="1"/>
    <n v="1"/>
    <n v="1"/>
    <n v="1"/>
    <n v="0.99"/>
    <n v="0.96"/>
    <n v="349465.99"/>
    <n v="0"/>
    <n v="0"/>
    <n v="10000"/>
    <n v="20000"/>
    <n v="22592.82699999999"/>
    <n v="0"/>
    <n v="0"/>
    <n v="0"/>
    <n v="0"/>
    <n v="0"/>
    <n v="0"/>
    <n v="0"/>
    <n v="52592.82699999999"/>
    <n v="0"/>
    <n v="3.5918367346938775E-3"/>
    <n v="1.6551836734693876E-2"/>
    <n v="1.1175510204081633E-2"/>
    <n v="8.6808163265306125E-3"/>
    <n v="0"/>
    <n v="0"/>
    <n v="0"/>
    <n v="0"/>
    <n v="0"/>
    <n v="0"/>
    <n v="0"/>
    <n v="1"/>
    <n v="0"/>
    <n v="0"/>
    <n v="0"/>
    <n v="0"/>
    <n v="0"/>
    <n v="0"/>
    <n v="0"/>
    <n v="0"/>
    <n v="0"/>
    <n v="0"/>
    <n v="0"/>
    <n v="0"/>
    <n v="0"/>
    <n v="0"/>
    <n v="0"/>
    <n v="0"/>
    <n v="0"/>
    <n v="402058.81699999998"/>
    <n v="0"/>
    <n v="0"/>
    <n v="10000"/>
    <n v="20000"/>
    <n v="22592.82699999999"/>
    <n v="0"/>
    <n v="0"/>
    <n v="0"/>
    <n v="0"/>
    <n v="0"/>
    <n v="0"/>
    <n v="0"/>
    <n v="52592.82699999999"/>
    <n v="0"/>
    <n v="0"/>
    <n v="0"/>
    <n v="0"/>
    <n v="0"/>
    <n v="0"/>
    <n v="0"/>
    <n v="0"/>
    <n v="0"/>
    <n v="0"/>
    <n v="0"/>
    <n v="0"/>
    <n v="0"/>
    <n v="0"/>
    <n v="0"/>
    <n v="0"/>
    <n v="0"/>
    <n v="402058.81699999998"/>
    <n v="0"/>
    <n v="0"/>
    <n v="10221.174000000001"/>
    <n v="0"/>
    <n v="2786.7150000000001"/>
    <n v="249.88800000000001"/>
    <n v="0"/>
    <n v="0"/>
    <n v="0"/>
    <n v="16000"/>
    <n v="10000"/>
    <n v="13335.05"/>
    <n v="52592.827000000005"/>
    <n v="0"/>
    <n v="0"/>
    <n v="0"/>
    <n v="0"/>
    <n v="0"/>
    <n v="1.0732463198045177E-2"/>
    <n v="1.8356278681685444E-2"/>
    <n v="1.0911258120269387E-2"/>
    <n v="0"/>
    <n v="0"/>
    <n v="0"/>
    <n v="0"/>
    <n v="4.0000000000000008E-2"/>
    <n v="0.96"/>
    <n v="0.96"/>
    <n v="0.96"/>
    <n v="0.96"/>
    <n v="0.96"/>
    <n v="0.97073246319804518"/>
    <n v="0.98908874187973062"/>
    <n v="1"/>
    <n v="1"/>
    <n v="1"/>
    <n v="1"/>
    <n v="1"/>
    <n v="0"/>
    <n v="0"/>
    <n v="0"/>
    <n v="0"/>
    <n v="0"/>
    <n v="0"/>
    <n v="0"/>
    <n v="0"/>
    <n v="0"/>
    <n v="0"/>
    <n v="0"/>
    <n v="0"/>
    <n v="0"/>
    <n v="0"/>
    <n v="0"/>
    <n v="0"/>
    <n v="0"/>
    <n v="402058.81699999998"/>
    <n v="0"/>
    <n v="0"/>
    <n v="10221.174000000001"/>
    <n v="0"/>
    <n v="2786.7150000000001"/>
    <n v="249.88800000000001"/>
    <n v="1327.787"/>
    <n v="2569.9229999999998"/>
    <n v="9504.3850000000002"/>
    <n v="0"/>
    <n v="0"/>
    <n v="10932.954999999991"/>
    <n v="37592.82699999999"/>
    <n v="0"/>
    <n v="0"/>
    <n v="0"/>
    <n v="0"/>
    <n v="0"/>
    <n v="0"/>
    <n v="0"/>
    <n v="0"/>
    <n v="0"/>
    <n v="0"/>
    <n v="0"/>
    <n v="0"/>
    <n v="0"/>
    <n v="0"/>
    <n v="0"/>
    <n v="0"/>
    <n v="0"/>
    <n v="387058.81699999998"/>
    <n v="0"/>
    <n v="0"/>
    <n v="10221.174000000001"/>
    <n v="0"/>
    <n v="2786.7150000000001"/>
    <n v="249.88800000000001"/>
    <n v="1327.787"/>
    <n v="2569.9229999999998"/>
    <n v="9504.3850000000002"/>
    <n v="17312.422999999999"/>
    <n v="14297.584999999999"/>
    <n v="0"/>
    <n v="58269.88"/>
    <n v="0"/>
    <n v="0"/>
    <n v="0"/>
    <n v="0"/>
    <n v="0"/>
    <n v="0"/>
    <n v="0"/>
    <n v="0"/>
    <n v="0"/>
    <n v="0"/>
    <n v="0"/>
    <n v="0"/>
    <n v="0"/>
    <n v="0"/>
    <n v="0"/>
    <n v="0"/>
    <n v="0"/>
    <n v="407735.87"/>
    <n v="52592.82699999999"/>
    <n v="58269.88"/>
    <n v="407735.87"/>
    <n v="402058.81699999998"/>
    <n v="5677.0530000000144"/>
    <n v="-5677.0530000000144"/>
    <n v="39257.777000000002"/>
    <n v="58269.88"/>
    <n v="407735.87"/>
    <n v="388723.76699999999"/>
    <n v="19012.103000000003"/>
    <n v="-5677.0530000000144"/>
    <n v="26659.872000000003"/>
    <n v="58269.88"/>
    <n v="407735.87"/>
    <n v="376125.86199999996"/>
    <n v="31610.008000000031"/>
    <n v="-20677.053000000014"/>
  </r>
  <r>
    <s v="100/TT-171"/>
    <x v="0"/>
    <x v="49"/>
    <x v="1"/>
    <x v="6"/>
    <x v="14"/>
    <n v="1533.2840000000001"/>
    <n v="95"/>
    <n v="95"/>
    <n v="95"/>
    <n v="41305.103999999999"/>
    <n v="28026.899000000001"/>
    <n v="45340.425000000003"/>
    <n v="28077.052"/>
    <n v="18819.719000000001"/>
    <n v="49042.436000000002"/>
    <n v="1967.452"/>
    <n v="0"/>
    <n v="214397.37099999998"/>
    <n v="0"/>
    <n v="0"/>
    <n v="0"/>
    <n v="0"/>
    <n v="4.2700000000000002E-2"/>
    <n v="0"/>
    <n v="0.09"/>
    <n v="0"/>
    <n v="0.01"/>
    <n v="0"/>
    <n v="0.06"/>
    <n v="0"/>
    <n v="0.44733999999999996"/>
    <n v="0.44733999999999996"/>
    <n v="0.44733999999999996"/>
    <n v="0.44733999999999996"/>
    <n v="0.49003999999999998"/>
    <n v="0.49003999999999998"/>
    <n v="0.58003999999999989"/>
    <n v="0.58003999999999989"/>
    <n v="0.5900399999999999"/>
    <n v="0.5900399999999999"/>
    <n v="0.65003999999999995"/>
    <n v="0.65003999999999995"/>
    <n v="0.46438631284775544"/>
    <n v="0.47928787129585332"/>
    <n v="0.47928787129585332"/>
    <n v="0.50584159873108581"/>
    <n v="0.53159753417759759"/>
    <n v="0.65595080339384171"/>
    <n v="0.76045368614516984"/>
    <n v="0.78376274478209418"/>
    <n v="0.78860614466628065"/>
    <n v="0.86084015106120493"/>
    <n v="0.88096118885168306"/>
    <n v="0.96904875399682766"/>
    <n v="0.65003999999999995"/>
    <n v="0.44733999999999996"/>
    <n v="959760.20099999977"/>
    <n v="9999.2885563726322"/>
    <n v="20000"/>
    <n v="20000"/>
    <n v="15000.000000000004"/>
    <n v="11010.508000000003"/>
    <n v="15000.000000000004"/>
    <n v="15000.000000000004"/>
    <n v="15000.000000000004"/>
    <n v="15000.000000000004"/>
    <n v="15000.000000000004"/>
    <n v="17351"/>
    <n v="0"/>
    <n v="168360.79655637263"/>
    <n v="1.7046312847755481E-2"/>
    <n v="1.4901558448097887E-2"/>
    <n v="0"/>
    <n v="2.6553727435232509E-2"/>
    <n v="2.5755935446511745E-2"/>
    <n v="0.12435326921624411"/>
    <n v="0.10450288275132807"/>
    <n v="2.3309058636924392E-2"/>
    <n v="4.8433998841864098E-3"/>
    <n v="7.2234006394924347E-2"/>
    <n v="2.0121037790478108E-2"/>
    <n v="8.8087565145144639E-2"/>
    <n v="0.96904875399682766"/>
    <n v="0"/>
    <n v="0"/>
    <n v="0"/>
    <n v="0"/>
    <n v="0"/>
    <n v="0"/>
    <n v="0"/>
    <n v="0"/>
    <n v="0"/>
    <n v="0"/>
    <n v="0"/>
    <n v="0"/>
    <n v="0"/>
    <n v="0"/>
    <n v="0"/>
    <n v="0"/>
    <n v="0"/>
    <n v="1128120.9975563723"/>
    <n v="9999.2885563726322"/>
    <n v="20000"/>
    <n v="20000"/>
    <n v="15000.000000000004"/>
    <n v="11010.508000000003"/>
    <n v="15000.000000000004"/>
    <n v="15000.000000000004"/>
    <n v="15000.000000000004"/>
    <n v="15000.000000000004"/>
    <n v="15000.000000000004"/>
    <n v="17351"/>
    <n v="0"/>
    <n v="168360.79655637263"/>
    <n v="0"/>
    <n v="0"/>
    <n v="0"/>
    <n v="0"/>
    <n v="0"/>
    <n v="0"/>
    <n v="0"/>
    <n v="0"/>
    <n v="0"/>
    <n v="0"/>
    <n v="0"/>
    <n v="0"/>
    <n v="0"/>
    <n v="0"/>
    <n v="0"/>
    <n v="0"/>
    <n v="0"/>
    <n v="1128120.9975563723"/>
    <n v="1533.2840000000001"/>
    <n v="95"/>
    <n v="95"/>
    <n v="95"/>
    <n v="41305.103999999999"/>
    <n v="28026.899000000001"/>
    <n v="0"/>
    <n v="0"/>
    <n v="20000"/>
    <n v="30000"/>
    <n v="30000"/>
    <n v="17210.509556372625"/>
    <n v="168360.79655637263"/>
    <n v="0"/>
    <n v="0"/>
    <n v="0"/>
    <n v="0"/>
    <n v="4.2700000000000002E-2"/>
    <n v="0.12497598723245128"/>
    <n v="0.18822234851050176"/>
    <n v="3.6649431261060454E-2"/>
    <n v="3.9412592642758926E-2"/>
    <n v="7.9054948161278643E-2"/>
    <n v="1.9516328976387696E-2"/>
    <n v="3.1671235619576523E-3"/>
    <n v="0.53369876034639641"/>
    <n v="0.44733999999999996"/>
    <n v="0.44733999999999996"/>
    <n v="0.44733999999999996"/>
    <n v="0.44733999999999996"/>
    <n v="0.49003999999999998"/>
    <n v="0.61501598723245121"/>
    <n v="0.803238335742953"/>
    <n v="0.83988776700401346"/>
    <n v="0.87930035964677233"/>
    <n v="0.958355307808051"/>
    <n v="0.97787163678443867"/>
    <n v="0.98103876034639637"/>
    <n v="0"/>
    <n v="0"/>
    <n v="0"/>
    <n v="0"/>
    <n v="0"/>
    <n v="0"/>
    <n v="0"/>
    <n v="0"/>
    <n v="0"/>
    <n v="0"/>
    <n v="0"/>
    <n v="0"/>
    <n v="0"/>
    <n v="0"/>
    <n v="0"/>
    <n v="0"/>
    <n v="0"/>
    <n v="1128120.9975563723"/>
    <n v="1533.2840000000001"/>
    <n v="95"/>
    <n v="95"/>
    <n v="95"/>
    <n v="41305.103999999999"/>
    <n v="28026.899000000001"/>
    <n v="45340.425000000003"/>
    <n v="28077.052"/>
    <n v="18819.719000000001"/>
    <n v="0"/>
    <n v="4973.280999999999"/>
    <n v="59577.032556372636"/>
    <n v="227937.79655637263"/>
    <n v="0"/>
    <n v="0"/>
    <n v="0"/>
    <n v="0"/>
    <n v="0"/>
    <n v="0"/>
    <n v="0"/>
    <n v="0"/>
    <n v="0"/>
    <n v="0"/>
    <n v="0"/>
    <n v="0"/>
    <n v="0"/>
    <n v="0"/>
    <n v="0"/>
    <n v="0"/>
    <n v="0"/>
    <n v="1187697.9975563723"/>
    <n v="1533.2840000000001"/>
    <n v="95"/>
    <n v="95"/>
    <n v="95"/>
    <n v="41305.103999999999"/>
    <n v="28026.899000000001"/>
    <n v="45340.425000000003"/>
    <n v="28077.052"/>
    <n v="18819.719000000001"/>
    <n v="49042.436000000002"/>
    <n v="1967.452"/>
    <n v="13540.425556372638"/>
    <n v="227937.79655637263"/>
    <n v="0"/>
    <n v="0"/>
    <n v="0"/>
    <n v="0"/>
    <n v="0"/>
    <n v="0"/>
    <n v="0"/>
    <n v="0"/>
    <n v="0"/>
    <n v="0"/>
    <n v="0"/>
    <n v="0"/>
    <n v="0"/>
    <n v="0"/>
    <n v="0"/>
    <n v="0"/>
    <n v="0"/>
    <n v="1187697.9975563723"/>
    <n v="168360.79655637263"/>
    <n v="214397.37099999998"/>
    <n v="1174157.5719999997"/>
    <n v="1128120.9975563723"/>
    <n v="46036.574443627382"/>
    <n v="-46036.574443627382"/>
    <n v="151150.28700000001"/>
    <n v="214397.37099999998"/>
    <n v="1174157.5719999997"/>
    <n v="1110910.4879999999"/>
    <n v="63247.083999999799"/>
    <n v="-46036.574443627382"/>
    <n v="168360.764"/>
    <n v="214397.37099999998"/>
    <n v="1174157.5719999997"/>
    <n v="1128120.9649999999"/>
    <n v="46036.606999999844"/>
    <n v="13540.425556372618"/>
  </r>
  <r>
    <s v="100/TT-172-02"/>
    <x v="0"/>
    <x v="50"/>
    <x v="1"/>
    <x v="6"/>
    <x v="14"/>
    <n v="0"/>
    <n v="626.58600000000001"/>
    <n v="72.397000000000006"/>
    <n v="13912.989"/>
    <n v="492.63299999999998"/>
    <n v="28918.694"/>
    <n v="28758.743999999999"/>
    <n v="37694.762000000002"/>
    <n v="48975.76"/>
    <n v="54208.588000000003"/>
    <n v="46279.406999999999"/>
    <n v="2330.9520000000002"/>
    <n v="262271.51199999999"/>
    <n v="0"/>
    <n v="0"/>
    <n v="0.1074"/>
    <n v="0"/>
    <n v="0.13"/>
    <n v="0"/>
    <n v="0.04"/>
    <n v="0"/>
    <n v="0"/>
    <n v="0"/>
    <n v="0.35"/>
    <n v="0"/>
    <n v="0.20264000000000001"/>
    <n v="0.20264000000000001"/>
    <n v="0.31003999999999998"/>
    <n v="0.31003999999999998"/>
    <n v="0.44003999999999999"/>
    <n v="0.44003999999999999"/>
    <n v="0.48004000000000002"/>
    <n v="0.48004000000000002"/>
    <n v="0.48004000000000002"/>
    <n v="0.48004000000000002"/>
    <n v="0.83004"/>
    <n v="0.83004"/>
    <n v="0.25093164368098159"/>
    <n v="0.3210210552147239"/>
    <n v="0.49745383185276071"/>
    <n v="0.68397150036809806"/>
    <n v="0.84895555710429438"/>
    <n v="0.91407100760736182"/>
    <n v="0.97884403357055205"/>
    <n v="0.99314759577914102"/>
    <n v="0.99999999999999989"/>
    <n v="0.99999999999999989"/>
    <n v="0.99999999999999989"/>
    <n v="0.99999999999999989"/>
    <n v="0.83004"/>
    <n v="0.20264000000000001"/>
    <n v="33881.953000000001"/>
    <n v="0"/>
    <n v="0"/>
    <n v="20000"/>
    <n v="50000.000000000015"/>
    <n v="100000.00000000003"/>
    <n v="60000.000000000007"/>
    <n v="70429"/>
    <n v="0"/>
    <n v="0"/>
    <n v="0"/>
    <n v="0"/>
    <n v="0"/>
    <n v="300429.00000000006"/>
    <n v="4.8291643680981593E-2"/>
    <n v="7.0089411533742318E-2"/>
    <n v="0.17643277663803678"/>
    <n v="0.18651766851533738"/>
    <n v="0.16498405673619629"/>
    <n v="6.5115450503067468E-2"/>
    <n v="6.4773025963190178E-2"/>
    <n v="1.4303562208588954E-2"/>
    <n v="6.8524042208588957E-3"/>
    <n v="0"/>
    <n v="0"/>
    <n v="0"/>
    <n v="0.99999999999999989"/>
    <n v="0"/>
    <n v="0"/>
    <n v="0"/>
    <n v="0"/>
    <n v="0"/>
    <n v="0"/>
    <n v="0"/>
    <n v="0"/>
    <n v="0"/>
    <n v="0"/>
    <n v="0"/>
    <n v="0"/>
    <n v="0"/>
    <n v="0"/>
    <n v="0"/>
    <n v="0"/>
    <n v="0"/>
    <n v="334310.95300000004"/>
    <n v="0"/>
    <n v="0"/>
    <n v="20000"/>
    <n v="50000.000000000015"/>
    <n v="100000.00000000003"/>
    <n v="60000.000000000007"/>
    <n v="70429"/>
    <n v="0"/>
    <n v="0"/>
    <n v="0"/>
    <n v="0"/>
    <n v="0"/>
    <n v="300429.00000000006"/>
    <n v="0"/>
    <n v="0"/>
    <n v="0"/>
    <n v="0"/>
    <n v="0"/>
    <n v="0"/>
    <n v="0"/>
    <n v="0"/>
    <n v="0"/>
    <n v="0"/>
    <n v="0"/>
    <n v="0"/>
    <n v="0"/>
    <n v="0"/>
    <n v="0"/>
    <n v="0"/>
    <n v="0"/>
    <n v="334310.95300000004"/>
    <n v="0"/>
    <n v="626.58600000000001"/>
    <n v="72.397000000000006"/>
    <n v="13912.989"/>
    <n v="492.63299999999998"/>
    <n v="28918.694"/>
    <n v="0"/>
    <n v="30000"/>
    <n v="30000"/>
    <n v="30000"/>
    <n v="80000"/>
    <n v="86405.701000000001"/>
    <n v="300429"/>
    <n v="0"/>
    <n v="0"/>
    <n v="0.1074"/>
    <n v="0"/>
    <n v="0.13"/>
    <n v="2.6178254078677202E-2"/>
    <n v="0.13348227723633249"/>
    <n v="4.1902646875857034E-2"/>
    <n v="0.12229810631651472"/>
    <n v="0.12479180184217742"/>
    <n v="8.861716288621177E-2"/>
    <n v="2.2689418516759534E-2"/>
    <n v="0.7973596677525302"/>
    <n v="0.20264000000000001"/>
    <n v="0.20264000000000001"/>
    <n v="0.31003999999999998"/>
    <n v="0.31003999999999998"/>
    <n v="0.44003999999999999"/>
    <n v="0.46621825407867723"/>
    <n v="0.59970053131500967"/>
    <n v="0.64160317819086676"/>
    <n v="0.76390128450738148"/>
    <n v="0.8886930863495589"/>
    <n v="0.9773102492357707"/>
    <n v="0.99999966775253024"/>
    <n v="0"/>
    <n v="0"/>
    <n v="0"/>
    <n v="0"/>
    <n v="0"/>
    <n v="0"/>
    <n v="0"/>
    <n v="0"/>
    <n v="0"/>
    <n v="0"/>
    <n v="0"/>
    <n v="0"/>
    <n v="0"/>
    <n v="0"/>
    <n v="0"/>
    <n v="0"/>
    <n v="0"/>
    <n v="334310.95299999998"/>
    <n v="0"/>
    <n v="626.58600000000001"/>
    <n v="72.397000000000006"/>
    <n v="13912.989"/>
    <n v="492.63299999999998"/>
    <n v="28918.694"/>
    <n v="28758.743999999999"/>
    <n v="37694.762000000002"/>
    <n v="48975.76"/>
    <n v="31024.239999999998"/>
    <n v="70000"/>
    <n v="39952.195000000065"/>
    <n v="300429.00000000006"/>
    <n v="0"/>
    <n v="0"/>
    <n v="0"/>
    <n v="0"/>
    <n v="0"/>
    <n v="0"/>
    <n v="0"/>
    <n v="0"/>
    <n v="0"/>
    <n v="0"/>
    <n v="0"/>
    <n v="0"/>
    <n v="0"/>
    <n v="0"/>
    <n v="0"/>
    <n v="0"/>
    <n v="0"/>
    <n v="334310.95300000004"/>
    <n v="0"/>
    <n v="626.58600000000001"/>
    <n v="72.397000000000006"/>
    <n v="13912.989"/>
    <n v="492.63299999999998"/>
    <n v="28918.694"/>
    <n v="28758.743999999999"/>
    <n v="37694.762000000002"/>
    <n v="48975.76"/>
    <n v="54208.588000000003"/>
    <n v="46279.406999999999"/>
    <n v="40488.440000000068"/>
    <n v="300429.00000000006"/>
    <n v="0"/>
    <n v="0"/>
    <n v="0"/>
    <n v="0"/>
    <n v="0"/>
    <n v="0"/>
    <n v="0"/>
    <n v="0"/>
    <n v="0"/>
    <n v="0"/>
    <n v="0"/>
    <n v="0"/>
    <n v="0"/>
    <n v="0"/>
    <n v="0"/>
    <n v="0"/>
    <n v="0"/>
    <n v="334310.95300000004"/>
    <n v="300429.00000000006"/>
    <n v="259940.56"/>
    <n v="293822.51299999998"/>
    <n v="334310.95300000004"/>
    <n v="-40488.440000000061"/>
    <n v="40488.440000000061"/>
    <n v="214023.299"/>
    <n v="259940.56"/>
    <n v="293822.51299999998"/>
    <n v="247905.25200000001"/>
    <n v="45917.260999999969"/>
    <n v="40488.44"/>
    <n v="260476.80499999999"/>
    <n v="259940.56"/>
    <n v="293822.51299999998"/>
    <n v="294358.75799999997"/>
    <n v="-536.24499999999534"/>
    <n v="40488.440000000061"/>
  </r>
  <r>
    <s v="100/TT-173-01"/>
    <x v="0"/>
    <x v="51"/>
    <x v="1"/>
    <x v="6"/>
    <x v="14"/>
    <n v="696.38900000000001"/>
    <n v="0"/>
    <n v="0"/>
    <n v="0"/>
    <n v="0"/>
    <n v="0"/>
    <n v="0"/>
    <n v="0"/>
    <n v="0"/>
    <n v="0"/>
    <n v="0"/>
    <n v="0"/>
    <n v="696.38900000000001"/>
    <n v="0"/>
    <n v="0"/>
    <n v="3.5900000000000001E-2"/>
    <n v="0"/>
    <n v="0"/>
    <n v="0"/>
    <n v="7.0000000000000007E-2"/>
    <n v="0"/>
    <n v="0"/>
    <n v="0"/>
    <n v="0"/>
    <n v="0"/>
    <n v="2.4050000000000002E-2"/>
    <n v="2.4050000000000002E-2"/>
    <n v="5.9950000000000003E-2"/>
    <n v="5.9950000000000003E-2"/>
    <n v="5.9950000000000003E-2"/>
    <n v="5.9950000000000003E-2"/>
    <n v="0.12995000000000001"/>
    <n v="0.12995000000000001"/>
    <n v="0.12995000000000001"/>
    <n v="0.12995000000000001"/>
    <n v="0.12995000000000001"/>
    <n v="0.12995000000000001"/>
    <n v="2.4050000000000002E-2"/>
    <n v="2.4050000000000002E-2"/>
    <n v="0.10383561789917542"/>
    <n v="0.26704052801996592"/>
    <n v="0.4342054665644447"/>
    <n v="0.60274746021907044"/>
    <n v="0.86038810344265115"/>
    <n v="0.98089236536469604"/>
    <n v="0.99198840480715134"/>
    <n v="1"/>
    <n v="1"/>
    <n v="1"/>
    <n v="0.12995000000000001"/>
    <n v="2.4050000000000002E-2"/>
    <n v="6169.148000000001"/>
    <n v="0"/>
    <n v="0"/>
    <n v="20000"/>
    <n v="20000"/>
    <n v="29724.00000000012"/>
    <n v="30000.000000000004"/>
    <n v="30000.000000000004"/>
    <n v="30000.000000000004"/>
    <n v="40000"/>
    <n v="49999.999999999993"/>
    <n v="49999.999999999993"/>
    <n v="0"/>
    <n v="299724.00000000012"/>
    <n v="0"/>
    <n v="0"/>
    <n v="7.9785617899175418E-2"/>
    <n v="0.16320491012079047"/>
    <n v="0.16716493854447875"/>
    <n v="0.16854199365462569"/>
    <n v="0.25764064322358066"/>
    <n v="0.12050426192204484"/>
    <n v="1.1096039442455284E-2"/>
    <n v="8.0115951928488114E-3"/>
    <n v="0"/>
    <n v="0"/>
    <n v="1"/>
    <n v="0"/>
    <n v="0"/>
    <n v="424957.47249999997"/>
    <n v="424957.47249999997"/>
    <n v="0"/>
    <n v="0"/>
    <n v="0"/>
    <n v="0"/>
    <n v="0"/>
    <n v="0"/>
    <n v="0"/>
    <n v="0"/>
    <n v="849914.94499999995"/>
    <n v="0"/>
    <n v="0"/>
    <n v="0"/>
    <n v="0"/>
    <n v="1155808.0930000001"/>
    <n v="0"/>
    <n v="0"/>
    <n v="20000"/>
    <n v="20000"/>
    <n v="29724.00000000012"/>
    <n v="30000.000000000004"/>
    <n v="30000.000000000004"/>
    <n v="30000.000000000004"/>
    <n v="40000"/>
    <n v="49999.999999999993"/>
    <n v="49999.999999999993"/>
    <n v="0"/>
    <n v="299724.00000000012"/>
    <n v="0"/>
    <n v="0"/>
    <n v="424957.47249999997"/>
    <n v="424957.47249999997"/>
    <n v="0"/>
    <n v="0"/>
    <n v="0"/>
    <n v="0"/>
    <n v="0"/>
    <n v="0"/>
    <n v="0"/>
    <n v="0"/>
    <n v="849914.94499999995"/>
    <n v="0"/>
    <n v="0"/>
    <n v="0"/>
    <n v="0"/>
    <n v="1155808.0930000001"/>
    <n v="696.38900000000001"/>
    <n v="0"/>
    <n v="0"/>
    <n v="0"/>
    <n v="0"/>
    <n v="0"/>
    <n v="0"/>
    <n v="10000"/>
    <n v="30000"/>
    <n v="30000"/>
    <n v="110000"/>
    <n v="119027.61100000015"/>
    <n v="299724.00000000012"/>
    <n v="0"/>
    <n v="0"/>
    <n v="3.5900000000000001E-2"/>
    <n v="0"/>
    <n v="0"/>
    <n v="1.2490061438380917E-2"/>
    <n v="1.8735092157571374E-2"/>
    <n v="3.1225153595952292E-3"/>
    <n v="0"/>
    <n v="0"/>
    <n v="0"/>
    <n v="0"/>
    <n v="7.0247668955547529E-2"/>
    <n v="2.4050000000000002E-2"/>
    <n v="2.4050000000000002E-2"/>
    <n v="5.9950000000000003E-2"/>
    <n v="5.9950000000000003E-2"/>
    <n v="5.9950000000000003E-2"/>
    <n v="7.2440061438380915E-2"/>
    <n v="9.1175153595952296E-2"/>
    <n v="9.4297668955547531E-2"/>
    <n v="9.4297668955547531E-2"/>
    <n v="9.4297668955547531E-2"/>
    <n v="9.4297668955547531E-2"/>
    <n v="9.4297668955547531E-2"/>
    <n v="0"/>
    <n v="0"/>
    <n v="424957.47249999997"/>
    <n v="424957.47249999997"/>
    <n v="0"/>
    <n v="0"/>
    <n v="0"/>
    <n v="0"/>
    <n v="0"/>
    <n v="0"/>
    <n v="0"/>
    <n v="0"/>
    <n v="849914.94499999995"/>
    <n v="0"/>
    <n v="0"/>
    <n v="0"/>
    <n v="0"/>
    <n v="1155808.0930000001"/>
    <n v="696.38900000000001"/>
    <n v="0"/>
    <n v="0"/>
    <n v="0"/>
    <n v="0"/>
    <n v="0"/>
    <n v="0"/>
    <n v="0"/>
    <n v="0"/>
    <n v="60000"/>
    <n v="60000"/>
    <n v="79027.611000000004"/>
    <n v="199724"/>
    <n v="0"/>
    <n v="100000"/>
    <n v="424957.47249999997"/>
    <n v="424957.47249999997"/>
    <n v="0"/>
    <n v="0"/>
    <n v="0"/>
    <n v="0"/>
    <n v="0"/>
    <n v="0"/>
    <n v="0"/>
    <n v="0"/>
    <n v="949914.94499999983"/>
    <n v="0"/>
    <n v="0"/>
    <n v="0"/>
    <n v="0"/>
    <n v="1155808.0929999999"/>
    <n v="696.38900000000001"/>
    <n v="0"/>
    <n v="0"/>
    <n v="0"/>
    <n v="0"/>
    <n v="0"/>
    <n v="0"/>
    <n v="0"/>
    <n v="0"/>
    <n v="0"/>
    <n v="0"/>
    <n v="70000"/>
    <n v="70696.388999999996"/>
    <n v="0"/>
    <n v="0"/>
    <n v="0"/>
    <n v="0"/>
    <n v="0"/>
    <n v="0"/>
    <n v="0"/>
    <n v="0"/>
    <n v="0"/>
    <n v="0"/>
    <n v="0"/>
    <n v="0"/>
    <n v="1078942.5559999999"/>
    <n v="0"/>
    <n v="0"/>
    <n v="0"/>
    <n v="0"/>
    <n v="1155808.0929999999"/>
    <n v="299724.00000000012"/>
    <n v="696.38900000000001"/>
    <n v="6865.5370000000012"/>
    <n v="305893.1480000001"/>
    <n v="-299027.61100000009"/>
    <n v="1148942.5560000001"/>
    <n v="180696.389"/>
    <n v="696.38900000000001"/>
    <n v="6865.5370000000012"/>
    <n v="186865.53700000001"/>
    <n v="-180000"/>
    <n v="1148942.5560000001"/>
    <n v="120696.389"/>
    <n v="696.38900000000001"/>
    <n v="6865.5370000000012"/>
    <n v="126865.537"/>
    <n v="-120000"/>
    <n v="1148942.5559999999"/>
  </r>
  <r>
    <s v="100/TS-003"/>
    <x v="0"/>
    <x v="52"/>
    <x v="1"/>
    <x v="6"/>
    <x v="14"/>
    <n v="0"/>
    <n v="13491.675999999999"/>
    <n v="236.99700000000001"/>
    <n v="0"/>
    <n v="0"/>
    <n v="0"/>
    <n v="0"/>
    <n v="0"/>
    <n v="0"/>
    <n v="0"/>
    <n v="0"/>
    <n v="0"/>
    <n v="13728.672999999999"/>
    <n v="0"/>
    <n v="0"/>
    <n v="0"/>
    <n v="0"/>
    <n v="1.4999999999999999E-2"/>
    <n v="5.0000000000000001E-3"/>
    <n v="0"/>
    <n v="0"/>
    <n v="0"/>
    <n v="0"/>
    <n v="0"/>
    <n v="0"/>
    <n v="0.98"/>
    <n v="0.98"/>
    <n v="0.98"/>
    <n v="0.98"/>
    <n v="0.995"/>
    <n v="1"/>
    <n v="1"/>
    <n v="1"/>
    <n v="1"/>
    <n v="1"/>
    <n v="1"/>
    <n v="1"/>
    <n v="0.98"/>
    <n v="0.98"/>
    <n v="0.98893735465827182"/>
    <n v="0.99871943655208295"/>
    <n v="1"/>
    <n v="1"/>
    <n v="1"/>
    <n v="1"/>
    <n v="1"/>
    <n v="1"/>
    <n v="1"/>
    <n v="1"/>
    <n v="1"/>
    <n v="0.98"/>
    <n v="6825.1329999999998"/>
    <n v="0"/>
    <n v="13491.675999999999"/>
    <n v="0"/>
    <n v="0"/>
    <n v="0"/>
    <n v="0"/>
    <n v="0"/>
    <n v="0"/>
    <n v="0"/>
    <n v="0"/>
    <n v="0"/>
    <n v="0"/>
    <n v="13491.675999999999"/>
    <n v="0"/>
    <n v="0"/>
    <n v="8.9373546582718622E-3"/>
    <n v="9.7820818938110544E-3"/>
    <n v="1.2805634479170834E-3"/>
    <n v="0"/>
    <n v="0"/>
    <n v="0"/>
    <n v="0"/>
    <n v="0"/>
    <n v="0"/>
    <n v="0"/>
    <n v="1"/>
    <n v="0"/>
    <n v="0"/>
    <n v="0"/>
    <n v="0"/>
    <n v="0"/>
    <n v="0"/>
    <n v="0"/>
    <n v="0"/>
    <n v="0"/>
    <n v="0"/>
    <n v="0"/>
    <n v="0"/>
    <n v="0"/>
    <n v="0"/>
    <n v="0"/>
    <n v="0"/>
    <n v="0"/>
    <n v="20316.809000000001"/>
    <n v="0"/>
    <n v="13491.675999999999"/>
    <n v="0"/>
    <n v="0"/>
    <n v="0"/>
    <n v="0"/>
    <n v="0"/>
    <n v="0"/>
    <n v="0"/>
    <n v="0"/>
    <n v="0"/>
    <n v="0"/>
    <n v="13491.675999999999"/>
    <n v="0"/>
    <n v="0"/>
    <n v="0"/>
    <n v="0"/>
    <n v="0"/>
    <n v="0"/>
    <n v="0"/>
    <n v="0"/>
    <n v="0"/>
    <n v="0"/>
    <n v="0"/>
    <n v="0"/>
    <n v="0"/>
    <n v="0"/>
    <n v="0"/>
    <n v="0"/>
    <n v="0"/>
    <n v="20316.809000000001"/>
    <n v="0"/>
    <n v="13491.675999999999"/>
    <n v="236.99700000000001"/>
    <n v="0"/>
    <n v="0"/>
    <n v="0"/>
    <n v="0"/>
    <n v="0"/>
    <n v="0"/>
    <n v="0"/>
    <n v="0"/>
    <n v="0"/>
    <n v="13728.672999999999"/>
    <n v="0"/>
    <n v="0"/>
    <n v="0"/>
    <n v="0"/>
    <n v="1.4999999999999999E-2"/>
    <n v="0"/>
    <n v="0"/>
    <n v="0"/>
    <n v="0"/>
    <n v="0"/>
    <n v="0"/>
    <n v="5.0000000000000001E-3"/>
    <n v="0.02"/>
    <n v="0.98"/>
    <n v="0.98"/>
    <n v="0.98"/>
    <n v="0.98"/>
    <n v="0.995"/>
    <n v="0.995"/>
    <n v="0.995"/>
    <n v="0.995"/>
    <n v="0.995"/>
    <n v="0.995"/>
    <n v="0.995"/>
    <n v="1"/>
    <n v="0"/>
    <n v="0"/>
    <n v="0"/>
    <n v="0"/>
    <n v="0"/>
    <n v="0"/>
    <n v="0"/>
    <n v="0"/>
    <n v="0"/>
    <n v="0"/>
    <n v="0"/>
    <n v="0"/>
    <n v="0"/>
    <n v="0"/>
    <n v="0"/>
    <n v="0"/>
    <n v="0"/>
    <n v="20553.805999999997"/>
    <n v="0"/>
    <n v="13491.675999999999"/>
    <n v="236.99700000000001"/>
    <n v="0"/>
    <n v="0"/>
    <n v="0"/>
    <n v="0"/>
    <n v="0"/>
    <n v="0"/>
    <n v="0"/>
    <n v="0"/>
    <n v="0"/>
    <n v="13728.672999999999"/>
    <n v="0"/>
    <n v="0"/>
    <n v="0"/>
    <n v="0"/>
    <n v="0"/>
    <n v="0"/>
    <n v="0"/>
    <n v="0"/>
    <n v="0"/>
    <n v="0"/>
    <n v="0"/>
    <n v="0"/>
    <n v="0"/>
    <n v="0"/>
    <n v="0"/>
    <n v="0"/>
    <n v="0"/>
    <n v="20553.805999999997"/>
    <n v="0"/>
    <n v="13491.675999999999"/>
    <n v="236.99700000000001"/>
    <n v="0"/>
    <n v="0"/>
    <n v="0"/>
    <n v="0"/>
    <n v="0"/>
    <n v="0"/>
    <n v="0"/>
    <n v="0"/>
    <n v="0"/>
    <n v="13728.672999999999"/>
    <n v="0"/>
    <n v="0"/>
    <n v="0"/>
    <n v="0"/>
    <n v="0"/>
    <n v="0"/>
    <n v="0"/>
    <n v="0"/>
    <n v="0"/>
    <n v="0"/>
    <n v="0"/>
    <n v="0"/>
    <n v="0"/>
    <n v="0"/>
    <n v="0"/>
    <n v="0"/>
    <n v="0"/>
    <n v="20553.805999999997"/>
    <n v="13491.675999999999"/>
    <n v="13728.672999999999"/>
    <n v="20553.805999999997"/>
    <n v="20316.809000000001"/>
    <n v="236.99699999999575"/>
    <n v="-236.99699999999575"/>
    <n v="13728.672999999999"/>
    <n v="13728.672999999999"/>
    <n v="20553.805999999997"/>
    <n v="20553.805999999997"/>
    <n v="0"/>
    <n v="0"/>
    <n v="13728.672999999999"/>
    <n v="13728.672999999999"/>
    <n v="20553.805999999997"/>
    <n v="20553.805999999997"/>
    <n v="0"/>
    <n v="0"/>
  </r>
  <r>
    <s v="100/TS-203"/>
    <x v="0"/>
    <x v="53"/>
    <x v="1"/>
    <x v="6"/>
    <x v="14"/>
    <n v="0"/>
    <n v="9000"/>
    <n v="0"/>
    <n v="0"/>
    <n v="0"/>
    <n v="0"/>
    <n v="0"/>
    <n v="0"/>
    <n v="0"/>
    <n v="0"/>
    <n v="0"/>
    <n v="0"/>
    <n v="9000"/>
    <n v="0"/>
    <n v="0"/>
    <n v="0.01"/>
    <n v="0"/>
    <n v="5.0000000000000001E-3"/>
    <n v="0"/>
    <n v="0"/>
    <n v="0"/>
    <n v="0"/>
    <n v="0"/>
    <n v="0"/>
    <n v="0"/>
    <n v="0.98"/>
    <n v="0.98"/>
    <n v="0.99"/>
    <n v="0.99"/>
    <n v="0.995"/>
    <n v="0.995"/>
    <n v="0.995"/>
    <n v="0.995"/>
    <n v="0.995"/>
    <n v="0.995"/>
    <n v="0.995"/>
    <n v="0.995"/>
    <n v="0.98"/>
    <n v="0.98"/>
    <n v="0.98499999999999999"/>
    <n v="0.99"/>
    <n v="1"/>
    <n v="1"/>
    <n v="1"/>
    <n v="1"/>
    <n v="1"/>
    <n v="1"/>
    <n v="1"/>
    <n v="1"/>
    <n v="0.995"/>
    <n v="0.98"/>
    <n v="388964.07699999999"/>
    <n v="0"/>
    <n v="0"/>
    <n v="0"/>
    <n v="0"/>
    <n v="0"/>
    <n v="0"/>
    <n v="0"/>
    <n v="0"/>
    <n v="0"/>
    <n v="0"/>
    <n v="0"/>
    <n v="0"/>
    <n v="0"/>
    <n v="0"/>
    <n v="0"/>
    <n v="5.0000000000000001E-3"/>
    <n v="5.0000000000000001E-3"/>
    <n v="0.01"/>
    <n v="0"/>
    <n v="0"/>
    <n v="0"/>
    <n v="0"/>
    <n v="0"/>
    <n v="0"/>
    <n v="0"/>
    <n v="1"/>
    <n v="0"/>
    <n v="0"/>
    <n v="0"/>
    <n v="0"/>
    <n v="0"/>
    <n v="0"/>
    <n v="0"/>
    <n v="0"/>
    <n v="0"/>
    <n v="0"/>
    <n v="0"/>
    <n v="0"/>
    <n v="0"/>
    <n v="0"/>
    <n v="0"/>
    <n v="0"/>
    <n v="0"/>
    <n v="388964.07699999999"/>
    <n v="0"/>
    <n v="0"/>
    <n v="0"/>
    <n v="0"/>
    <n v="0"/>
    <n v="0"/>
    <n v="0"/>
    <n v="0"/>
    <n v="0"/>
    <n v="0"/>
    <n v="0"/>
    <n v="0"/>
    <n v="0"/>
    <n v="0"/>
    <n v="0"/>
    <n v="0"/>
    <n v="0"/>
    <n v="0"/>
    <n v="0"/>
    <n v="0"/>
    <n v="0"/>
    <n v="0"/>
    <n v="0"/>
    <n v="0"/>
    <n v="0"/>
    <n v="0"/>
    <n v="0"/>
    <n v="0"/>
    <n v="0"/>
    <n v="0"/>
    <n v="388964.07699999999"/>
    <n v="0"/>
    <n v="9000"/>
    <n v="0"/>
    <n v="0"/>
    <n v="0"/>
    <n v="0"/>
    <n v="0"/>
    <n v="0"/>
    <n v="0"/>
    <n v="0"/>
    <n v="0"/>
    <n v="0"/>
    <n v="9000"/>
    <n v="0"/>
    <n v="0"/>
    <n v="0.01"/>
    <n v="0"/>
    <n v="5.0000000000000001E-3"/>
    <n v="0"/>
    <n v="0"/>
    <n v="0"/>
    <n v="0"/>
    <n v="0"/>
    <n v="0"/>
    <n v="0"/>
    <n v="1.4999999999999999E-2"/>
    <n v="0.98"/>
    <n v="0.98"/>
    <n v="0.99"/>
    <n v="0.99"/>
    <n v="0.995"/>
    <n v="0.995"/>
    <n v="0.995"/>
    <n v="0.995"/>
    <n v="0.995"/>
    <n v="0.995"/>
    <n v="0.995"/>
    <n v="0.995"/>
    <n v="0"/>
    <n v="0"/>
    <n v="0"/>
    <n v="0"/>
    <n v="0"/>
    <n v="0"/>
    <n v="0"/>
    <n v="0"/>
    <n v="0"/>
    <n v="0"/>
    <n v="0"/>
    <n v="0"/>
    <n v="0"/>
    <n v="0"/>
    <n v="0"/>
    <n v="0"/>
    <n v="0"/>
    <n v="397964.07699999999"/>
    <n v="0"/>
    <n v="9000"/>
    <n v="0"/>
    <n v="0"/>
    <n v="0"/>
    <n v="0"/>
    <n v="0"/>
    <n v="0"/>
    <n v="0"/>
    <n v="0"/>
    <n v="0"/>
    <n v="0"/>
    <n v="9000"/>
    <n v="0"/>
    <n v="0"/>
    <n v="0"/>
    <n v="0"/>
    <n v="0"/>
    <n v="0"/>
    <n v="0"/>
    <n v="0"/>
    <n v="0"/>
    <n v="0"/>
    <n v="0"/>
    <n v="0"/>
    <n v="0"/>
    <n v="0"/>
    <n v="0"/>
    <n v="0"/>
    <n v="0"/>
    <n v="397964.07699999999"/>
    <n v="0"/>
    <n v="9000"/>
    <n v="0"/>
    <n v="0"/>
    <n v="0"/>
    <n v="0"/>
    <n v="0"/>
    <n v="0"/>
    <n v="0"/>
    <n v="0"/>
    <n v="0"/>
    <n v="0"/>
    <n v="9000"/>
    <n v="0"/>
    <n v="0"/>
    <n v="0"/>
    <n v="0"/>
    <n v="0"/>
    <n v="0"/>
    <n v="0"/>
    <n v="0"/>
    <n v="0"/>
    <n v="0"/>
    <n v="0"/>
    <n v="0"/>
    <n v="0"/>
    <n v="0"/>
    <n v="0"/>
    <n v="0"/>
    <n v="0"/>
    <n v="397964.07699999999"/>
    <n v="0"/>
    <n v="9000"/>
    <n v="397964.07699999999"/>
    <n v="388964.07699999999"/>
    <n v="9000"/>
    <n v="-9000"/>
    <n v="9000"/>
    <n v="9000"/>
    <n v="397964.07699999999"/>
    <n v="397964.07699999999"/>
    <n v="0"/>
    <n v="0"/>
    <n v="9000"/>
    <n v="9000"/>
    <n v="397964.07699999999"/>
    <n v="397964.07699999999"/>
    <n v="0"/>
    <n v="0"/>
  </r>
  <r>
    <s v="100/TT-167"/>
    <x v="0"/>
    <x v="54"/>
    <x v="1"/>
    <x v="6"/>
    <x v="14"/>
    <n v="0"/>
    <n v="3120.0889999999999"/>
    <n v="0"/>
    <n v="0"/>
    <n v="0"/>
    <n v="0"/>
    <n v="0"/>
    <n v="0"/>
    <n v="1278.758"/>
    <n v="0"/>
    <n v="366.15"/>
    <n v="0"/>
    <n v="4764.9969999999994"/>
    <n v="0"/>
    <n v="0"/>
    <n v="0.05"/>
    <n v="0"/>
    <n v="0"/>
    <n v="0"/>
    <n v="0"/>
    <n v="0"/>
    <n v="0"/>
    <n v="0"/>
    <n v="0"/>
    <n v="0"/>
    <n v="0.92"/>
    <n v="0.92"/>
    <n v="0.97000000000000008"/>
    <n v="0.97000000000000008"/>
    <n v="0.97000000000000008"/>
    <n v="0.97000000000000008"/>
    <n v="0.97000000000000008"/>
    <n v="0.97000000000000008"/>
    <n v="0.97000000000000008"/>
    <n v="0.97000000000000008"/>
    <n v="0.97000000000000008"/>
    <n v="0.97000000000000008"/>
    <n v="0.92349128618752707"/>
    <n v="0.94478467521244425"/>
    <n v="0.96721878150655338"/>
    <n v="0.98266685870661097"/>
    <n v="0.99720005761198338"/>
    <n v="0.99904364107734411"/>
    <n v="1"/>
    <n v="1"/>
    <n v="1"/>
    <n v="1"/>
    <n v="1"/>
    <n v="1"/>
    <n v="0.97000000000000008"/>
    <n v="0.92"/>
    <n v="210817.57500000001"/>
    <n v="12000.000000000002"/>
    <n v="12000.000000000002"/>
    <n v="5000"/>
    <n v="5000"/>
    <n v="0"/>
    <n v="0"/>
    <n v="0"/>
    <n v="0"/>
    <n v="0"/>
    <n v="0"/>
    <n v="0"/>
    <n v="0"/>
    <n v="34000"/>
    <n v="3.4912861875270062E-3"/>
    <n v="2.1293389024917186E-2"/>
    <n v="2.2434106294109177E-2"/>
    <n v="1.5448077200057614E-2"/>
    <n v="1.4533198905372319E-2"/>
    <n v="1.8435834653607952E-3"/>
    <n v="9.5635892265591243E-4"/>
    <n v="0"/>
    <n v="0"/>
    <n v="0"/>
    <n v="0"/>
    <n v="0"/>
    <n v="1"/>
    <n v="0"/>
    <n v="0"/>
    <n v="0"/>
    <n v="0"/>
    <n v="0"/>
    <n v="0"/>
    <n v="0"/>
    <n v="0"/>
    <n v="0"/>
    <n v="0"/>
    <n v="0"/>
    <n v="0"/>
    <n v="0"/>
    <n v="0"/>
    <n v="0"/>
    <n v="0"/>
    <n v="0"/>
    <n v="244817.57500000001"/>
    <n v="12000.000000000002"/>
    <n v="12000.000000000002"/>
    <n v="5000"/>
    <n v="5000"/>
    <n v="0"/>
    <n v="0"/>
    <n v="0"/>
    <n v="0"/>
    <n v="0"/>
    <n v="0"/>
    <n v="0"/>
    <n v="0"/>
    <n v="34000"/>
    <n v="0"/>
    <n v="0"/>
    <n v="0"/>
    <n v="0"/>
    <n v="0"/>
    <n v="0"/>
    <n v="0"/>
    <n v="0"/>
    <n v="0"/>
    <n v="0"/>
    <n v="0"/>
    <n v="0"/>
    <n v="0"/>
    <n v="0"/>
    <n v="0"/>
    <n v="0"/>
    <n v="0"/>
    <n v="244817.57500000001"/>
    <n v="0"/>
    <n v="3120.0889999999999"/>
    <n v="0"/>
    <n v="0"/>
    <n v="0"/>
    <n v="0"/>
    <n v="0"/>
    <n v="5000"/>
    <n v="5000"/>
    <n v="10000"/>
    <n v="10879.911"/>
    <n v="0"/>
    <n v="34000"/>
    <n v="0"/>
    <n v="0"/>
    <n v="0.05"/>
    <n v="0"/>
    <n v="0"/>
    <n v="1.2364052661705783E-3"/>
    <n v="2.2791070406410988E-2"/>
    <n v="3.0910131654264456E-3"/>
    <n v="2.8815111619919869E-3"/>
    <n v="0"/>
    <n v="0"/>
    <n v="0"/>
    <n v="0.08"/>
    <n v="0.92"/>
    <n v="0.92"/>
    <n v="0.97000000000000008"/>
    <n v="0.97000000000000008"/>
    <n v="0.97000000000000008"/>
    <n v="0.97123640526617061"/>
    <n v="0.99402747567258165"/>
    <n v="0.99711848883800802"/>
    <n v="1"/>
    <n v="1"/>
    <n v="1"/>
    <n v="1"/>
    <n v="0"/>
    <n v="0"/>
    <n v="0"/>
    <n v="0"/>
    <n v="0"/>
    <n v="0"/>
    <n v="0"/>
    <n v="0"/>
    <n v="0"/>
    <n v="0"/>
    <n v="0"/>
    <n v="0"/>
    <n v="0"/>
    <n v="0"/>
    <n v="0"/>
    <n v="0"/>
    <n v="0"/>
    <n v="244817.57500000001"/>
    <n v="0"/>
    <n v="3120.0889999999999"/>
    <n v="0"/>
    <n v="0"/>
    <n v="0"/>
    <n v="0"/>
    <n v="0"/>
    <n v="0"/>
    <n v="1278.758"/>
    <n v="8721.2420000000002"/>
    <n v="10000"/>
    <n v="10879.911"/>
    <n v="34000"/>
    <n v="0"/>
    <n v="0"/>
    <n v="0"/>
    <n v="0"/>
    <n v="0"/>
    <n v="0"/>
    <n v="0"/>
    <n v="0"/>
    <n v="0"/>
    <n v="0"/>
    <n v="0"/>
    <n v="0"/>
    <n v="0"/>
    <n v="0"/>
    <n v="0"/>
    <n v="0"/>
    <n v="0"/>
    <n v="244817.57500000001"/>
    <n v="0"/>
    <n v="3120.0889999999999"/>
    <n v="0"/>
    <n v="0"/>
    <n v="0"/>
    <n v="0"/>
    <n v="0"/>
    <n v="0"/>
    <n v="1278.758"/>
    <n v="0"/>
    <n v="366.15"/>
    <n v="24235.002999999997"/>
    <n v="28999.999999999996"/>
    <n v="0"/>
    <n v="0"/>
    <n v="0"/>
    <n v="0"/>
    <n v="0"/>
    <n v="0"/>
    <n v="0"/>
    <n v="0"/>
    <n v="0"/>
    <n v="0"/>
    <n v="0"/>
    <n v="0"/>
    <n v="0"/>
    <n v="0"/>
    <n v="0"/>
    <n v="0"/>
    <n v="0"/>
    <n v="239817.57500000001"/>
    <n v="34000"/>
    <n v="4764.9969999999994"/>
    <n v="215582.57200000001"/>
    <n v="244817.57500000001"/>
    <n v="-29235.002999999997"/>
    <n v="29235.002999999997"/>
    <n v="34000"/>
    <n v="4764.9969999999994"/>
    <n v="215582.57200000001"/>
    <n v="244817.57500000001"/>
    <n v="-29235.002999999997"/>
    <n v="29235.002999999997"/>
    <n v="23120.089"/>
    <n v="4764.9969999999994"/>
    <n v="215582.57200000001"/>
    <n v="233937.66400000002"/>
    <n v="-18355.092000000004"/>
    <n v="29235.002999999997"/>
  </r>
  <r>
    <s v="100/TT-019"/>
    <x v="0"/>
    <x v="55"/>
    <x v="1"/>
    <x v="6"/>
    <x v="14"/>
    <n v="0"/>
    <n v="0"/>
    <n v="0"/>
    <n v="0"/>
    <n v="13877.282999999999"/>
    <n v="4124.7460000000001"/>
    <n v="3769.3380000000002"/>
    <n v="251.13"/>
    <n v="0"/>
    <n v="125.565"/>
    <n v="251.13"/>
    <n v="0"/>
    <n v="22399.191999999999"/>
    <n v="0"/>
    <n v="0"/>
    <n v="0"/>
    <n v="0"/>
    <n v="0"/>
    <n v="0"/>
    <n v="0.05"/>
    <n v="0"/>
    <n v="0"/>
    <n v="0"/>
    <n v="0"/>
    <n v="0"/>
    <n v="0.88000000000000012"/>
    <n v="0.88000000000000012"/>
    <n v="0.88000000000000012"/>
    <n v="0.88000000000000012"/>
    <n v="0.88000000000000012"/>
    <n v="0.88000000000000012"/>
    <n v="0.93000000000000016"/>
    <n v="0.93000000000000016"/>
    <n v="0.93000000000000016"/>
    <n v="0.93000000000000016"/>
    <n v="0.93000000000000016"/>
    <n v="0.93000000000000016"/>
    <n v="0.88000000000000012"/>
    <n v="0.88000000000000012"/>
    <n v="0.88000000000000012"/>
    <n v="0.88000000000000012"/>
    <n v="0.90351754066826007"/>
    <n v="0.92472352819391324"/>
    <n v="0.94311545102421912"/>
    <n v="0.95824104876171112"/>
    <n v="0.96145712269925099"/>
    <n v="0.97205006623102275"/>
    <n v="0.9807334658623803"/>
    <n v="0.98756259786412504"/>
    <n v="0.93000000000000016"/>
    <n v="0.88000000000000012"/>
    <n v="201671.33000000002"/>
    <n v="0"/>
    <n v="0"/>
    <n v="0"/>
    <n v="0"/>
    <n v="18885.514727116013"/>
    <n v="29999.999999999996"/>
    <n v="0"/>
    <n v="0"/>
    <n v="0"/>
    <n v="0"/>
    <n v="0"/>
    <n v="0"/>
    <n v="48885.514727116009"/>
    <n v="0"/>
    <n v="0"/>
    <n v="0"/>
    <n v="0"/>
    <n v="2.3517540668259961E-2"/>
    <n v="2.1205987525653214E-2"/>
    <n v="1.8391922830305867E-2"/>
    <n v="1.5125597737491983E-2"/>
    <n v="3.2160739375398238E-3"/>
    <n v="1.0592943531771795E-2"/>
    <n v="8.6833996313575249E-3"/>
    <n v="6.8291320017447197E-3"/>
    <n v="0.98756259786412504"/>
    <n v="0"/>
    <n v="0"/>
    <n v="0"/>
    <n v="0"/>
    <n v="0"/>
    <n v="0"/>
    <n v="0"/>
    <n v="0"/>
    <n v="0"/>
    <n v="0"/>
    <n v="0"/>
    <n v="0"/>
    <n v="0"/>
    <n v="0"/>
    <n v="0"/>
    <n v="0"/>
    <n v="0"/>
    <n v="250556.84472711603"/>
    <n v="0"/>
    <n v="0"/>
    <n v="0"/>
    <n v="0"/>
    <n v="18885.514727116013"/>
    <n v="29999.999999999996"/>
    <n v="0"/>
    <n v="0"/>
    <n v="0"/>
    <n v="0"/>
    <n v="0"/>
    <n v="0"/>
    <n v="48885.514727116009"/>
    <n v="0"/>
    <n v="0"/>
    <n v="0"/>
    <n v="0"/>
    <n v="0"/>
    <n v="0"/>
    <n v="0"/>
    <n v="0"/>
    <n v="0"/>
    <n v="0"/>
    <n v="0"/>
    <n v="0"/>
    <n v="0"/>
    <n v="0"/>
    <n v="0"/>
    <n v="0"/>
    <n v="0"/>
    <n v="250556.84472711603"/>
    <n v="0"/>
    <n v="0"/>
    <n v="0"/>
    <n v="0"/>
    <n v="13877.282999999999"/>
    <n v="4124.7460000000001"/>
    <n v="0"/>
    <n v="0"/>
    <n v="0"/>
    <n v="0"/>
    <n v="0"/>
    <n v="30883.485727116014"/>
    <n v="48885.514727116009"/>
    <n v="0"/>
    <n v="0"/>
    <n v="0"/>
    <n v="0"/>
    <n v="0"/>
    <n v="1.2490061438380917E-2"/>
    <n v="1.8735092157571374E-2"/>
    <n v="3.1225153595952292E-3"/>
    <n v="0"/>
    <n v="0"/>
    <n v="0"/>
    <n v="0"/>
    <n v="3.4347668955547521E-2"/>
    <n v="0.88000000000000012"/>
    <n v="0.88000000000000012"/>
    <n v="0.88000000000000012"/>
    <n v="0.88000000000000012"/>
    <n v="0.88000000000000012"/>
    <n v="0.89249006143838105"/>
    <n v="0.91122515359595235"/>
    <n v="0.91434766895554764"/>
    <n v="0.91434766895554764"/>
    <n v="0.91434766895554764"/>
    <n v="0.91434766895554764"/>
    <n v="0.91434766895554764"/>
    <n v="0"/>
    <n v="0"/>
    <n v="0"/>
    <n v="0"/>
    <n v="0"/>
    <n v="0"/>
    <n v="0"/>
    <n v="0"/>
    <n v="0"/>
    <n v="0"/>
    <n v="0"/>
    <n v="0"/>
    <n v="0"/>
    <n v="0"/>
    <n v="0"/>
    <n v="0"/>
    <n v="0"/>
    <n v="250556.84472711603"/>
    <n v="0"/>
    <n v="0"/>
    <n v="0"/>
    <n v="0"/>
    <n v="13877.282999999999"/>
    <n v="4124.7460000000001"/>
    <n v="3769.3380000000002"/>
    <n v="251.13"/>
    <n v="0"/>
    <n v="0"/>
    <n v="0"/>
    <n v="26863.017727116014"/>
    <n v="48885.514727116009"/>
    <n v="0"/>
    <n v="0"/>
    <n v="0"/>
    <n v="0"/>
    <n v="0"/>
    <n v="0"/>
    <n v="0"/>
    <n v="0"/>
    <n v="0"/>
    <n v="0"/>
    <n v="0"/>
    <n v="0"/>
    <n v="0"/>
    <n v="0"/>
    <n v="0"/>
    <n v="0"/>
    <n v="0"/>
    <n v="250556.84472711603"/>
    <n v="0"/>
    <n v="0"/>
    <n v="0"/>
    <n v="0"/>
    <n v="13877.282999999999"/>
    <n v="4124.7460000000001"/>
    <n v="3769.3380000000002"/>
    <n v="251.13"/>
    <n v="0"/>
    <n v="125.565"/>
    <n v="251.13"/>
    <n v="13486.192727116"/>
    <n v="35885.384727115998"/>
    <n v="0"/>
    <n v="0"/>
    <n v="0"/>
    <n v="0"/>
    <n v="0"/>
    <n v="0"/>
    <n v="0"/>
    <n v="0"/>
    <n v="0"/>
    <n v="0"/>
    <n v="0"/>
    <n v="0"/>
    <n v="13000.130000000012"/>
    <n v="0"/>
    <n v="0"/>
    <n v="0"/>
    <n v="0"/>
    <n v="250556.84472711603"/>
    <n v="48885.514727116009"/>
    <n v="22399.191999999999"/>
    <n v="224070.52200000003"/>
    <n v="250556.84472711603"/>
    <n v="-26486.322727115999"/>
    <n v="26486.322727115999"/>
    <n v="18002.028999999999"/>
    <n v="22399.191999999999"/>
    <n v="224070.52200000003"/>
    <n v="219673.35900000003"/>
    <n v="4397.1630000000005"/>
    <n v="26486.322727115999"/>
    <n v="22022.496999999999"/>
    <n v="22399.191999999999"/>
    <n v="224070.52200000003"/>
    <n v="223693.82700000002"/>
    <n v="376.69500000000698"/>
    <n v="26486.322727115999"/>
  </r>
  <r>
    <s v="100/TT-018"/>
    <x v="0"/>
    <x v="56"/>
    <x v="1"/>
    <x v="6"/>
    <x v="14"/>
    <n v="0"/>
    <n v="0"/>
    <n v="0"/>
    <n v="0"/>
    <n v="0"/>
    <n v="0"/>
    <n v="800"/>
    <n v="979.69500000000005"/>
    <n v="-7.6360000000000001"/>
    <n v="0"/>
    <n v="0"/>
    <n v="0"/>
    <n v="1772.0590000000002"/>
    <n v="0"/>
    <n v="0"/>
    <n v="0"/>
    <n v="0"/>
    <n v="0.03"/>
    <n v="0"/>
    <n v="0"/>
    <n v="0"/>
    <n v="0"/>
    <n v="0"/>
    <n v="0"/>
    <n v="0"/>
    <n v="0.97000000000000008"/>
    <n v="0.97000000000000008"/>
    <n v="0.97000000000000008"/>
    <n v="0.97000000000000008"/>
    <n v="1"/>
    <n v="1"/>
    <n v="1"/>
    <n v="1"/>
    <n v="1"/>
    <n v="1"/>
    <n v="1"/>
    <n v="1"/>
    <n v="0.97000000000000008"/>
    <n v="0.97000000000000008"/>
    <n v="0.97000000000000008"/>
    <n v="0.98208864804694795"/>
    <n v="0.99149840520365384"/>
    <n v="0.99720786786584759"/>
    <n v="0.99890511038192553"/>
    <n v="0.99890511038192553"/>
    <n v="0.99890511038192553"/>
    <n v="0.99890511038192553"/>
    <n v="0.99890511038192553"/>
    <n v="0.99890511038192553"/>
    <n v="1"/>
    <n v="0.97000000000000008"/>
    <n v="308731.50300000003"/>
    <n v="0"/>
    <n v="0"/>
    <n v="799.8520000000135"/>
    <n v="0"/>
    <n v="0"/>
    <n v="0"/>
    <n v="0"/>
    <n v="0"/>
    <n v="0"/>
    <n v="0"/>
    <n v="0"/>
    <n v="0"/>
    <n v="799.8520000000135"/>
    <n v="0"/>
    <n v="0"/>
    <n v="0"/>
    <n v="1.2088648046947866E-2"/>
    <n v="9.4097571567059411E-3"/>
    <n v="5.7094626621936933E-3"/>
    <n v="1.697242516077932E-3"/>
    <n v="0"/>
    <n v="0"/>
    <n v="0"/>
    <n v="0"/>
    <n v="0"/>
    <n v="0.99890511038192553"/>
    <n v="0"/>
    <n v="0"/>
    <n v="0"/>
    <n v="0"/>
    <n v="0"/>
    <n v="0"/>
    <n v="0"/>
    <n v="0"/>
    <n v="0"/>
    <n v="0"/>
    <n v="0"/>
    <n v="0"/>
    <n v="0"/>
    <n v="0"/>
    <n v="0"/>
    <n v="0"/>
    <n v="0"/>
    <n v="309531.35500000004"/>
    <n v="0"/>
    <n v="0"/>
    <n v="799.8520000000135"/>
    <n v="0"/>
    <n v="0"/>
    <n v="0"/>
    <n v="0"/>
    <n v="0"/>
    <n v="0"/>
    <n v="0"/>
    <n v="0"/>
    <n v="0"/>
    <n v="799.8520000000135"/>
    <n v="0"/>
    <n v="0"/>
    <n v="0"/>
    <n v="0"/>
    <n v="0"/>
    <n v="0"/>
    <n v="0"/>
    <n v="0"/>
    <n v="0"/>
    <n v="0"/>
    <n v="0"/>
    <n v="0"/>
    <n v="0"/>
    <n v="0"/>
    <n v="0"/>
    <n v="0"/>
    <n v="0"/>
    <n v="309531.35500000004"/>
    <n v="0"/>
    <n v="0"/>
    <n v="0"/>
    <n v="0"/>
    <n v="0"/>
    <n v="0"/>
    <n v="0"/>
    <n v="0"/>
    <n v="0"/>
    <n v="0"/>
    <n v="0"/>
    <n v="4800"/>
    <n v="4800"/>
    <n v="0"/>
    <n v="0"/>
    <n v="0"/>
    <n v="0"/>
    <n v="0.03"/>
    <n v="0"/>
    <n v="0"/>
    <n v="0"/>
    <n v="0"/>
    <n v="0"/>
    <n v="0"/>
    <n v="0"/>
    <n v="0.03"/>
    <n v="0.97000000000000008"/>
    <n v="0.97000000000000008"/>
    <n v="0.97000000000000008"/>
    <n v="0.97000000000000008"/>
    <n v="1"/>
    <n v="1"/>
    <n v="1"/>
    <n v="1"/>
    <n v="1"/>
    <n v="1"/>
    <n v="1"/>
    <n v="1"/>
    <n v="0"/>
    <n v="0"/>
    <n v="0"/>
    <n v="0"/>
    <n v="0"/>
    <n v="0"/>
    <n v="0"/>
    <n v="0"/>
    <n v="0"/>
    <n v="0"/>
    <n v="0"/>
    <n v="0"/>
    <n v="0"/>
    <n v="0"/>
    <n v="0"/>
    <n v="0"/>
    <n v="0"/>
    <n v="313531.50300000003"/>
    <n v="0"/>
    <n v="0"/>
    <n v="0"/>
    <n v="0"/>
    <n v="0"/>
    <n v="0"/>
    <n v="800"/>
    <n v="979.69500000000005"/>
    <n v="-7.6360000000000001"/>
    <n v="7.6360000000000001"/>
    <n v="15000"/>
    <n v="3020.1570000000102"/>
    <n v="19799.85200000001"/>
    <n v="0"/>
    <n v="0"/>
    <n v="0"/>
    <n v="0"/>
    <n v="0"/>
    <n v="0"/>
    <n v="0"/>
    <n v="0"/>
    <n v="0"/>
    <n v="0"/>
    <n v="0"/>
    <n v="0"/>
    <n v="0"/>
    <n v="0"/>
    <n v="0"/>
    <n v="0"/>
    <n v="0"/>
    <n v="328531.35500000004"/>
    <n v="0"/>
    <n v="0"/>
    <n v="0"/>
    <n v="0"/>
    <n v="0"/>
    <n v="0"/>
    <n v="800"/>
    <n v="979.69500000000005"/>
    <n v="-7.6360000000000001"/>
    <n v="0"/>
    <n v="0"/>
    <n v="0"/>
    <n v="1772.0590000000002"/>
    <n v="0"/>
    <n v="0"/>
    <n v="0"/>
    <n v="0"/>
    <n v="0"/>
    <n v="0"/>
    <n v="0"/>
    <n v="0"/>
    <n v="0"/>
    <n v="0"/>
    <n v="0"/>
    <n v="0"/>
    <n v="18027.793000000009"/>
    <n v="0"/>
    <n v="0"/>
    <n v="0"/>
    <n v="0"/>
    <n v="328531.35500000004"/>
    <n v="799.8520000000135"/>
    <n v="1772.0590000000002"/>
    <n v="310503.56200000003"/>
    <n v="309531.35500000004"/>
    <n v="972.20699999999488"/>
    <n v="-972.20699999999488"/>
    <n v="0"/>
    <n v="1772.0590000000002"/>
    <n v="310503.56200000003"/>
    <n v="308731.50300000003"/>
    <n v="1772.0590000000084"/>
    <n v="3027.9409999999916"/>
    <n v="16779.695"/>
    <n v="1772.0590000000002"/>
    <n v="310503.56200000003"/>
    <n v="325511.19800000003"/>
    <n v="-15007.635999999999"/>
    <n v="18027.793000000005"/>
  </r>
  <r>
    <s v="100/TT-178"/>
    <x v="0"/>
    <x v="57"/>
    <x v="1"/>
    <x v="6"/>
    <x v="14"/>
    <n v="5848.8419999999996"/>
    <n v="4475.1980000000003"/>
    <n v="2924.451"/>
    <n v="8450.1409999999996"/>
    <n v="6134.1620000000003"/>
    <n v="2153.8029999999999"/>
    <n v="13725.764999999999"/>
    <n v="31908.173999999999"/>
    <n v="144986.63500000001"/>
    <n v="19734.317999999999"/>
    <n v="49716.368999999999"/>
    <n v="0"/>
    <n v="290057.85800000001"/>
    <n v="0"/>
    <n v="0"/>
    <n v="0.02"/>
    <n v="0"/>
    <n v="0.02"/>
    <n v="0"/>
    <n v="0.06"/>
    <n v="0.01"/>
    <n v="0"/>
    <n v="0"/>
    <n v="0.17"/>
    <n v="0"/>
    <n v="0.66"/>
    <n v="0.66"/>
    <n v="0.68"/>
    <n v="0.68"/>
    <n v="0.70000000000000007"/>
    <n v="0.70000000000000007"/>
    <n v="0.76"/>
    <n v="0.77"/>
    <n v="0.77"/>
    <n v="0.77"/>
    <n v="0.94000000000000006"/>
    <n v="0.94000000000000006"/>
    <n v="0.66108805719408914"/>
    <n v="0.66108805719408914"/>
    <n v="0.67341937206043212"/>
    <n v="0.69493872545463864"/>
    <n v="0.73334472650110794"/>
    <n v="0.76261104711722871"/>
    <n v="0.78715761741587864"/>
    <n v="0.79216268050868843"/>
    <n v="0.81697038453391979"/>
    <n v="0.85849306496523525"/>
    <n v="0.91802913672091468"/>
    <n v="0.95874568766665402"/>
    <n v="0.94000000000000006"/>
    <n v="0.66"/>
    <n v="463906.89399999997"/>
    <n v="0"/>
    <n v="0"/>
    <n v="30079.906000000014"/>
    <n v="32000"/>
    <n v="37000"/>
    <n v="33000"/>
    <n v="21000"/>
    <n v="14999.999999999998"/>
    <n v="54820.999999999993"/>
    <n v="42999.999999999993"/>
    <n v="42999.999999999993"/>
    <n v="17999.999999999996"/>
    <n v="326900.90600000002"/>
    <n v="1.0880571940890926E-3"/>
    <n v="0"/>
    <n v="1.2331314866343049E-2"/>
    <n v="2.1519353394206499E-2"/>
    <n v="3.8406001046469219E-2"/>
    <n v="2.926632061612084E-2"/>
    <n v="2.4546570298649928E-2"/>
    <n v="5.0050630928098255E-3"/>
    <n v="2.480770402523131E-2"/>
    <n v="4.1522680431315524E-2"/>
    <n v="5.9536071755679397E-2"/>
    <n v="4.0716550945739297E-2"/>
    <n v="0.95874568766665402"/>
    <n v="300000"/>
    <n v="0"/>
    <n v="0"/>
    <n v="0"/>
    <n v="0"/>
    <n v="0"/>
    <n v="0"/>
    <n v="0"/>
    <n v="0"/>
    <n v="0"/>
    <n v="0"/>
    <n v="0"/>
    <n v="300000"/>
    <n v="0"/>
    <n v="0"/>
    <n v="0"/>
    <n v="0"/>
    <n v="1090807.8"/>
    <n v="0"/>
    <n v="0"/>
    <n v="30079.906000000014"/>
    <n v="32000"/>
    <n v="37000"/>
    <n v="33000"/>
    <n v="21000"/>
    <n v="14999.999999999998"/>
    <n v="54820.999999999993"/>
    <n v="42999.999999999993"/>
    <n v="42999.999999999993"/>
    <n v="17999.999999999996"/>
    <n v="326900.90600000002"/>
    <n v="300000"/>
    <n v="0"/>
    <n v="0"/>
    <n v="0"/>
    <n v="0"/>
    <n v="0"/>
    <n v="0"/>
    <n v="0"/>
    <n v="0"/>
    <n v="0"/>
    <n v="0"/>
    <n v="0"/>
    <n v="300000"/>
    <n v="0"/>
    <n v="0"/>
    <n v="0"/>
    <n v="0"/>
    <n v="1090807.8"/>
    <n v="5848.8419999999996"/>
    <n v="4475.1980000000003"/>
    <n v="2924.451"/>
    <n v="8450.1409999999996"/>
    <n v="6134.1620000000003"/>
    <n v="2153.8029999999999"/>
    <n v="2846.1970000000001"/>
    <n v="20000"/>
    <n v="20000"/>
    <n v="70000"/>
    <n v="90000"/>
    <n v="94068.112000000023"/>
    <n v="326900.90600000002"/>
    <n v="0"/>
    <n v="0"/>
    <n v="0.02"/>
    <n v="0"/>
    <n v="0.02"/>
    <n v="2.8341796024952844E-2"/>
    <n v="2.0959911020842395E-2"/>
    <n v="1.2621500072537352E-2"/>
    <n v="7.8340345277818045E-3"/>
    <n v="0"/>
    <n v="0"/>
    <n v="2.0653803375404994E-3"/>
    <n v="0.11182262198365489"/>
    <n v="0.66"/>
    <n v="0.66"/>
    <n v="0.68"/>
    <n v="0.68"/>
    <n v="0.70000000000000007"/>
    <n v="0.72834179602495286"/>
    <n v="0.74930170704579524"/>
    <n v="0.76192320711833261"/>
    <n v="0.76975724164611448"/>
    <n v="0.76975724164611448"/>
    <n v="0.76975724164611448"/>
    <n v="0.77182262198365492"/>
    <n v="300000"/>
    <n v="0"/>
    <n v="0"/>
    <n v="0"/>
    <n v="0"/>
    <n v="0"/>
    <n v="0"/>
    <n v="0"/>
    <n v="0"/>
    <n v="0"/>
    <n v="0"/>
    <n v="0"/>
    <n v="300000"/>
    <n v="0"/>
    <n v="0"/>
    <n v="0"/>
    <n v="0"/>
    <n v="1090807.7999999998"/>
    <n v="5848.8419999999996"/>
    <n v="4475.1980000000003"/>
    <n v="2924.451"/>
    <n v="8450.1409999999996"/>
    <n v="6134.1620000000003"/>
    <n v="2153.8029999999999"/>
    <n v="13725.764999999999"/>
    <n v="31908.173999999999"/>
    <n v="144986.63500000001"/>
    <n v="0"/>
    <n v="35013.364999999991"/>
    <n v="71280.370000000024"/>
    <n v="326900.90600000002"/>
    <n v="300000"/>
    <n v="0"/>
    <n v="0"/>
    <n v="0"/>
    <n v="0"/>
    <n v="0"/>
    <n v="0"/>
    <n v="0"/>
    <n v="0"/>
    <n v="0"/>
    <n v="0"/>
    <n v="0"/>
    <n v="300000"/>
    <n v="0"/>
    <n v="0"/>
    <n v="0"/>
    <n v="0"/>
    <n v="1090807.8"/>
    <n v="5848.8419999999996"/>
    <n v="4475.1980000000003"/>
    <n v="2924.451"/>
    <n v="8450.1409999999996"/>
    <n v="6134.1620000000003"/>
    <n v="2153.8029999999999"/>
    <n v="13725.764999999999"/>
    <n v="31908.173999999999"/>
    <n v="144986.63500000001"/>
    <n v="19734.317999999999"/>
    <n v="49716.368999999999"/>
    <n v="25325.932000000001"/>
    <n v="315383.79000000004"/>
    <n v="0"/>
    <n v="0"/>
    <n v="0"/>
    <n v="0"/>
    <n v="0"/>
    <n v="0"/>
    <n v="0"/>
    <n v="0"/>
    <n v="0"/>
    <n v="0"/>
    <n v="0"/>
    <n v="0"/>
    <n v="311999.41699999996"/>
    <n v="0"/>
    <n v="0"/>
    <n v="0"/>
    <n v="0"/>
    <n v="1091290.101"/>
    <n v="308900.90600000002"/>
    <n v="290057.85800000001"/>
    <n v="753964.75199999998"/>
    <n v="772807.8"/>
    <n v="-18843.048000000068"/>
    <n v="336843.04800000007"/>
    <n v="232832.79399999999"/>
    <n v="290057.85800000001"/>
    <n v="753964.75199999998"/>
    <n v="696739.68799999997"/>
    <n v="57225.064000000013"/>
    <n v="336843.04799999984"/>
    <n v="255620.53599999999"/>
    <n v="290057.85800000001"/>
    <n v="753964.75199999998"/>
    <n v="719527.42999999993"/>
    <n v="34437.322000000044"/>
    <n v="336843.04800000007"/>
  </r>
  <r>
    <s v="100/TT-028-01"/>
    <x v="0"/>
    <x v="58"/>
    <x v="1"/>
    <x v="6"/>
    <x v="14"/>
    <n v="0"/>
    <n v="2892.54"/>
    <n v="0"/>
    <n v="0"/>
    <n v="11437.266"/>
    <n v="12863.768"/>
    <n v="1390.6110000000001"/>
    <n v="0"/>
    <n v="0"/>
    <n v="3279.7620000000002"/>
    <n v="0"/>
    <n v="0"/>
    <n v="31863.947"/>
    <n v="0"/>
    <n v="0"/>
    <n v="0.17"/>
    <n v="0"/>
    <n v="0.02"/>
    <n v="0"/>
    <n v="0.04"/>
    <n v="0.02"/>
    <n v="0.03"/>
    <n v="0"/>
    <n v="0.01"/>
    <n v="0"/>
    <n v="0.32"/>
    <n v="0.32"/>
    <n v="0.49"/>
    <n v="0.49"/>
    <n v="0.51"/>
    <n v="0.51"/>
    <n v="0.55000000000000004"/>
    <n v="0.57000000000000006"/>
    <n v="0.60000000000000009"/>
    <n v="0.60000000000000009"/>
    <n v="0.6100000000000001"/>
    <n v="0.6100000000000001"/>
    <n v="0.34847635367197316"/>
    <n v="0.39087918426703949"/>
    <n v="0.42400404733605057"/>
    <n v="0.45713208561639851"/>
    <n v="0.53862917659361209"/>
    <n v="0.72350268146597396"/>
    <n v="0.90864713770574057"/>
    <n v="0.90864713770574057"/>
    <n v="0.90864713770574057"/>
    <n v="0.90864713770574057"/>
    <n v="0.90864713770574057"/>
    <n v="0.90864713770574057"/>
    <n v="0.6100000000000001"/>
    <n v="0.32"/>
    <n v="32240.697000000004"/>
    <n v="0"/>
    <n v="0"/>
    <n v="9959.3177046287565"/>
    <n v="19943.686870093181"/>
    <n v="9984.6462591951058"/>
    <n v="19994.467942210664"/>
    <n v="10949.048035986103"/>
    <n v="47330.513005275076"/>
    <n v="0"/>
    <n v="0"/>
    <n v="0"/>
    <n v="0"/>
    <n v="118161.67981738888"/>
    <n v="2.847635367197315E-2"/>
    <n v="4.2402830595066353E-2"/>
    <n v="3.31248630690111E-2"/>
    <n v="3.3128038280347875E-2"/>
    <n v="8.1497090977213624E-2"/>
    <n v="0.18487350487236179"/>
    <n v="0.18514445623976655"/>
    <n v="0"/>
    <n v="0"/>
    <n v="0"/>
    <n v="0"/>
    <n v="0"/>
    <n v="0.90864713770574057"/>
    <n v="0"/>
    <n v="0"/>
    <n v="0"/>
    <n v="0"/>
    <n v="0"/>
    <n v="0"/>
    <n v="0"/>
    <n v="0"/>
    <n v="0"/>
    <n v="0"/>
    <n v="0"/>
    <n v="0"/>
    <n v="0"/>
    <n v="0"/>
    <n v="0"/>
    <n v="0"/>
    <n v="0"/>
    <n v="150402.3768173889"/>
    <n v="0"/>
    <n v="0"/>
    <n v="9959.3177046287565"/>
    <n v="19943.686870093181"/>
    <n v="9984.6462591951058"/>
    <n v="19994.467942210664"/>
    <n v="10949.048035986103"/>
    <n v="47330.513005275076"/>
    <n v="0"/>
    <n v="0"/>
    <n v="0"/>
    <n v="0"/>
    <n v="118161.67981738888"/>
    <n v="0"/>
    <n v="0"/>
    <n v="0"/>
    <n v="0"/>
    <n v="0"/>
    <n v="0"/>
    <n v="0"/>
    <n v="0"/>
    <n v="0"/>
    <n v="0"/>
    <n v="0"/>
    <n v="0"/>
    <n v="0"/>
    <n v="0"/>
    <n v="0"/>
    <n v="0"/>
    <n v="0"/>
    <n v="150402.3768173889"/>
    <n v="0"/>
    <n v="2892.54"/>
    <n v="0"/>
    <n v="0"/>
    <n v="11437.266"/>
    <n v="12863.768"/>
    <n v="17136.232"/>
    <n v="0"/>
    <n v="0"/>
    <n v="0"/>
    <n v="35000"/>
    <n v="38831.873817388885"/>
    <n v="118161.67981738888"/>
    <n v="0"/>
    <n v="0"/>
    <n v="0.17"/>
    <n v="0"/>
    <n v="0.02"/>
    <n v="0.12007496812529632"/>
    <n v="0.18084107994146245"/>
    <n v="3.5212198662587492E-2"/>
    <n v="3.7867000774415432E-2"/>
    <n v="7.5954754115738293E-2"/>
    <n v="1.8750982742019553E-2"/>
    <n v="3.042922637959313E-3"/>
    <n v="0.66174390699947894"/>
    <n v="0.32"/>
    <n v="0.32"/>
    <n v="0.49"/>
    <n v="0.49"/>
    <n v="0.51"/>
    <n v="0.6300749681252964"/>
    <n v="0.81091604806675877"/>
    <n v="0.84612824672934628"/>
    <n v="0.88399524750376179"/>
    <n v="0.95995000161949995"/>
    <n v="0.97870098436151953"/>
    <n v="0.98174390699947889"/>
    <n v="0"/>
    <n v="0"/>
    <n v="0"/>
    <n v="0"/>
    <n v="0"/>
    <n v="0"/>
    <n v="0"/>
    <n v="0"/>
    <n v="0"/>
    <n v="0"/>
    <n v="0"/>
    <n v="0"/>
    <n v="0"/>
    <n v="0"/>
    <n v="0"/>
    <n v="0"/>
    <n v="0"/>
    <n v="150402.3768173889"/>
    <n v="0"/>
    <n v="2892.54"/>
    <n v="0"/>
    <n v="0"/>
    <n v="11437.266"/>
    <n v="12863.768"/>
    <n v="1390.6110000000001"/>
    <n v="0"/>
    <n v="0"/>
    <n v="0"/>
    <n v="15001"/>
    <n v="14999.494817388884"/>
    <n v="58584.679817388882"/>
    <n v="0"/>
    <n v="0"/>
    <n v="0"/>
    <n v="0"/>
    <n v="0"/>
    <n v="0"/>
    <n v="0"/>
    <n v="0"/>
    <n v="0"/>
    <n v="0"/>
    <n v="0"/>
    <n v="0"/>
    <n v="0"/>
    <n v="0"/>
    <n v="0"/>
    <n v="0"/>
    <n v="0"/>
    <n v="90825.376817388882"/>
    <n v="0"/>
    <n v="2892.54"/>
    <n v="0"/>
    <n v="0"/>
    <n v="11437.266"/>
    <n v="12863.768"/>
    <n v="1390.6110000000001"/>
    <n v="0"/>
    <n v="0"/>
    <n v="3279.7620000000002"/>
    <n v="0"/>
    <n v="26720.732817388896"/>
    <n v="58584.679817388896"/>
    <n v="0"/>
    <n v="0"/>
    <n v="0"/>
    <n v="0"/>
    <n v="0"/>
    <n v="0"/>
    <n v="0"/>
    <n v="0"/>
    <n v="0"/>
    <n v="0"/>
    <n v="0"/>
    <n v="0"/>
    <n v="0"/>
    <n v="0"/>
    <n v="0"/>
    <n v="0"/>
    <n v="0"/>
    <n v="90825.376817388897"/>
    <n v="118161.67981738888"/>
    <n v="31863.947"/>
    <n v="64104.644"/>
    <n v="150402.3768173889"/>
    <n v="-86297.732817388896"/>
    <n v="86297.732817388896"/>
    <n v="79329.805999999997"/>
    <n v="31863.947"/>
    <n v="64104.644"/>
    <n v="111570.503"/>
    <n v="-47465.858999999997"/>
    <n v="86297.732817388896"/>
    <n v="43585.184999999998"/>
    <n v="31863.947"/>
    <n v="64104.644"/>
    <n v="75825.881999999998"/>
    <n v="-11721.237999999998"/>
    <n v="26720.732817388882"/>
  </r>
  <r>
    <s v="100/TL-021-01"/>
    <x v="0"/>
    <x v="59"/>
    <x v="0"/>
    <x v="17"/>
    <x v="6"/>
    <n v="0"/>
    <n v="0"/>
    <n v="6583.2030000000004"/>
    <n v="1544.8"/>
    <n v="0"/>
    <n v="0"/>
    <n v="0"/>
    <n v="0"/>
    <n v="0"/>
    <n v="0"/>
    <n v="0"/>
    <n v="0"/>
    <n v="8128.0030000000006"/>
    <n v="0"/>
    <n v="8.0000000000000002E-3"/>
    <n v="0"/>
    <n v="0"/>
    <n v="0"/>
    <n v="0"/>
    <n v="0"/>
    <n v="0"/>
    <n v="0"/>
    <n v="1.0000000000000009E-2"/>
    <n v="0"/>
    <n v="0"/>
    <n v="0.96199999999999997"/>
    <n v="0.97"/>
    <n v="0.97"/>
    <n v="0.97"/>
    <n v="0.97"/>
    <n v="0.97"/>
    <n v="0.97"/>
    <n v="0.97"/>
    <n v="0.97"/>
    <n v="0.98"/>
    <n v="0.98"/>
    <n v="0.98"/>
    <n v="0.96199999999999997"/>
    <n v="0.96199999999999997"/>
    <n v="1"/>
    <n v="1"/>
    <n v="1"/>
    <n v="1"/>
    <n v="1"/>
    <n v="1"/>
    <n v="1"/>
    <n v="1"/>
    <n v="1"/>
    <n v="1"/>
    <n v="0.98"/>
    <n v="0.96199999999999997"/>
    <n v="5102555.375"/>
    <n v="0"/>
    <n v="63081.669999999896"/>
    <n v="0"/>
    <n v="0"/>
    <n v="0"/>
    <n v="0"/>
    <n v="0"/>
    <n v="0"/>
    <n v="0"/>
    <n v="0"/>
    <n v="0"/>
    <n v="0"/>
    <n v="63081.669999999896"/>
    <n v="0"/>
    <n v="0"/>
    <n v="3.7999999999999999E-2"/>
    <n v="0"/>
    <n v="0"/>
    <n v="0"/>
    <n v="0"/>
    <n v="0"/>
    <n v="0"/>
    <n v="0"/>
    <n v="0"/>
    <n v="0"/>
    <n v="1"/>
    <n v="0"/>
    <n v="0"/>
    <n v="0"/>
    <n v="0"/>
    <n v="0"/>
    <n v="0"/>
    <n v="0"/>
    <n v="0"/>
    <n v="0"/>
    <n v="0"/>
    <n v="0"/>
    <n v="0"/>
    <n v="0"/>
    <n v="0"/>
    <n v="0"/>
    <n v="0"/>
    <n v="0"/>
    <n v="5165637.0449999999"/>
    <n v="0"/>
    <n v="63081.669999999896"/>
    <n v="0"/>
    <n v="0"/>
    <n v="0"/>
    <n v="0"/>
    <n v="0"/>
    <n v="0"/>
    <n v="0"/>
    <n v="0"/>
    <n v="0"/>
    <n v="0"/>
    <n v="63081.669999999896"/>
    <n v="0"/>
    <n v="0"/>
    <n v="0"/>
    <n v="0"/>
    <n v="0"/>
    <n v="0"/>
    <n v="0"/>
    <n v="0"/>
    <n v="0"/>
    <n v="0"/>
    <n v="0"/>
    <n v="0"/>
    <n v="0"/>
    <n v="0"/>
    <n v="0"/>
    <n v="0"/>
    <n v="0"/>
    <n v="5165637.0449999999"/>
    <n v="0"/>
    <n v="0"/>
    <n v="6583.2030000000004"/>
    <n v="1544.8"/>
    <n v="0"/>
    <n v="0"/>
    <n v="36534"/>
    <n v="18419.666999999899"/>
    <n v="0"/>
    <n v="0"/>
    <n v="0"/>
    <n v="0"/>
    <n v="63081.669999999896"/>
    <n v="0"/>
    <n v="8.0000000000000002E-3"/>
    <n v="0"/>
    <n v="0"/>
    <n v="0"/>
    <n v="0.02"/>
    <n v="0.01"/>
    <n v="0"/>
    <n v="0"/>
    <n v="0"/>
    <n v="0"/>
    <n v="0"/>
    <n v="3.7999999999999999E-2"/>
    <n v="0.96199999999999997"/>
    <n v="0.97"/>
    <n v="0.97"/>
    <n v="0.97"/>
    <n v="0.97"/>
    <n v="0.99"/>
    <n v="1"/>
    <n v="1"/>
    <n v="1"/>
    <n v="1"/>
    <n v="1"/>
    <n v="1"/>
    <n v="0"/>
    <n v="0"/>
    <n v="0"/>
    <n v="0"/>
    <n v="0"/>
    <n v="0"/>
    <n v="0"/>
    <n v="0"/>
    <n v="0"/>
    <n v="0"/>
    <n v="0"/>
    <n v="0"/>
    <n v="0"/>
    <n v="0"/>
    <n v="0"/>
    <n v="0"/>
    <n v="0"/>
    <n v="5165637.0449999999"/>
    <n v="0"/>
    <n v="0"/>
    <n v="6583.2030000000004"/>
    <n v="1544.8"/>
    <n v="0"/>
    <n v="0"/>
    <n v="0"/>
    <n v="0"/>
    <n v="0"/>
    <n v="0"/>
    <n v="54953.666999999899"/>
    <n v="0"/>
    <n v="63081.669999999896"/>
    <n v="0"/>
    <n v="0"/>
    <n v="0"/>
    <n v="0"/>
    <n v="0"/>
    <n v="0"/>
    <n v="0"/>
    <n v="0"/>
    <n v="0"/>
    <n v="0"/>
    <n v="0"/>
    <n v="0"/>
    <n v="0"/>
    <n v="0"/>
    <n v="0"/>
    <n v="0"/>
    <n v="0"/>
    <n v="5165637.0449999999"/>
    <n v="0"/>
    <n v="0"/>
    <n v="6583.2030000000004"/>
    <n v="1544.8"/>
    <n v="0"/>
    <n v="0"/>
    <n v="0"/>
    <n v="0"/>
    <n v="0"/>
    <n v="0"/>
    <n v="0"/>
    <n v="36534"/>
    <n v="44662.002999999997"/>
    <n v="0"/>
    <n v="0"/>
    <n v="0"/>
    <n v="0"/>
    <n v="0"/>
    <n v="0"/>
    <n v="0"/>
    <n v="0"/>
    <n v="0"/>
    <n v="0"/>
    <n v="0"/>
    <n v="0"/>
    <n v="18419.666999999899"/>
    <n v="0"/>
    <n v="0"/>
    <n v="0"/>
    <n v="0"/>
    <n v="5165637.0449999999"/>
    <n v="63081.669999999896"/>
    <n v="8128.0030000000006"/>
    <n v="5110683.3779999996"/>
    <n v="5165637.0449999999"/>
    <n v="-54953.667000000365"/>
    <n v="54953.667000000365"/>
    <n v="63081.669999999896"/>
    <n v="8128.0030000000006"/>
    <n v="5110683.3779999996"/>
    <n v="5165637.0449999999"/>
    <n v="-54953.667000000365"/>
    <n v="54953.667000000365"/>
    <n v="63081.669999999896"/>
    <n v="8128.0030000000006"/>
    <n v="5110683.3779999996"/>
    <n v="5165637.0449999999"/>
    <n v="-54953.667000000365"/>
    <n v="54953.667000000365"/>
  </r>
  <r>
    <s v="100/TL-058-02"/>
    <x v="1"/>
    <x v="60"/>
    <x v="0"/>
    <x v="18"/>
    <x v="6"/>
    <n v="91200"/>
    <n v="481.6"/>
    <n v="3993.8310000000001"/>
    <n v="149040.52600000001"/>
    <n v="1309.4580000000001"/>
    <n v="101227.395"/>
    <n v="2468.6669999999999"/>
    <n v="5977.3239999999996"/>
    <n v="309432.10399999999"/>
    <n v="4066.5419999999999"/>
    <n v="51198.120999999999"/>
    <n v="6014.2"/>
    <n v="726409.76800000004"/>
    <n v="0.01"/>
    <n v="0.01"/>
    <n v="0"/>
    <n v="0.06"/>
    <n v="0"/>
    <n v="0"/>
    <n v="0.05"/>
    <n v="0"/>
    <n v="0"/>
    <n v="0"/>
    <n v="0"/>
    <n v="0"/>
    <n v="0.31998000000000004"/>
    <n v="0.32998000000000005"/>
    <n v="0.32998000000000005"/>
    <n v="0.38998000000000005"/>
    <n v="0.38998000000000005"/>
    <n v="0.38998000000000005"/>
    <n v="0.43998000000000004"/>
    <n v="0.43998000000000004"/>
    <n v="0.43998000000000004"/>
    <n v="0.43998000000000004"/>
    <n v="0.43998000000000004"/>
    <n v="0.43998000000000004"/>
    <n v="0.31355865996421894"/>
    <n v="0.32289958778175654"/>
    <n v="0.33470745020892584"/>
    <n v="0.35430071035321214"/>
    <n v="0.37816655957802026"/>
    <n v="0.40861034772267846"/>
    <n v="0.43695242710839077"/>
    <n v="0.45660268462028408"/>
    <n v="0.48050284294015666"/>
    <n v="0.51219061246715047"/>
    <n v="0.56466803348567685"/>
    <n v="0.61394696144819805"/>
    <n v="0.43998000000000004"/>
    <n v="0.30998000000000003"/>
    <n v="577819.19700000004"/>
    <n v="11014.570112148784"/>
    <n v="359.21031916938637"/>
    <n v="4912.1853223723683"/>
    <n v="80493.74907616296"/>
    <n v="536.3902885553963"/>
    <n v="537.71819340454226"/>
    <n v="2036.5075267204709"/>
    <n v="40231.507466321076"/>
    <n v="902.93523270624223"/>
    <n v="60346.623146312057"/>
    <n v="907.45549389077178"/>
    <n v="59203.062380434683"/>
    <n v="261481.91455819874"/>
    <n v="3.578659964218934E-3"/>
    <n v="9.340927817537592E-3"/>
    <n v="1.1807862427169261E-2"/>
    <n v="1.9593260144286345E-2"/>
    <n v="2.3865849224808128E-2"/>
    <n v="3.0443788144658208E-2"/>
    <n v="2.834207938571225E-2"/>
    <n v="1.9650257511893358E-2"/>
    <n v="2.3900158319872543E-2"/>
    <n v="3.1687769526993786E-2"/>
    <n v="5.2477421018526357E-2"/>
    <n v="4.9278927962521181E-2"/>
    <n v="0.61394696144819805"/>
    <n v="900"/>
    <n v="0"/>
    <n v="0"/>
    <n v="25200"/>
    <n v="0"/>
    <n v="58872.23"/>
    <n v="59166.247000000003"/>
    <n v="61100"/>
    <n v="707200"/>
    <n v="71600"/>
    <n v="57337.892999999996"/>
    <n v="0"/>
    <n v="1041376.37"/>
    <n v="0"/>
    <n v="11000"/>
    <n v="16199.612999999999"/>
    <n v="0"/>
    <n v="1907877.0945581987"/>
    <n v="11014.570112148784"/>
    <n v="359.21031916938637"/>
    <n v="4912.1853223723683"/>
    <n v="80493.74907616296"/>
    <n v="536.3902885553963"/>
    <n v="537.71819340454226"/>
    <n v="2036.5075267204709"/>
    <n v="40231.507466321076"/>
    <n v="902.93523270624223"/>
    <n v="60346.623146312057"/>
    <n v="907.45549389077178"/>
    <n v="59203.062380434683"/>
    <n v="261481.91455819874"/>
    <n v="900"/>
    <n v="0"/>
    <n v="0"/>
    <n v="25200"/>
    <n v="0"/>
    <n v="58872.23"/>
    <n v="59166.247000000003"/>
    <n v="61100"/>
    <n v="707200"/>
    <n v="71600"/>
    <n v="57337.892999999996"/>
    <n v="0"/>
    <n v="1041376.37"/>
    <n v="0"/>
    <n v="11000"/>
    <n v="16199.612999999999"/>
    <n v="0"/>
    <n v="1907877.0945581987"/>
    <n v="91200"/>
    <n v="481.6"/>
    <n v="3993.8310000000001"/>
    <n v="149040.52600000001"/>
    <n v="1309.4580000000001"/>
    <n v="101227.395"/>
    <n v="1874.6049999999959"/>
    <n v="504"/>
    <n v="338.42200000000003"/>
    <n v="9999"/>
    <n v="0"/>
    <n v="6581.1769999999997"/>
    <n v="366550.01400000008"/>
    <n v="0.01"/>
    <n v="0.01"/>
    <n v="0"/>
    <n v="0.06"/>
    <n v="0"/>
    <n v="2.527413788309012E-2"/>
    <n v="5.371990199319638E-2"/>
    <n v="5.127900114629648E-2"/>
    <n v="4.6395654578542937E-2"/>
    <n v="5.371990199319638E-2"/>
    <n v="3.6323076400196511E-2"/>
    <n v="2.2080883420721707E-2"/>
    <n v="0.36879255741524053"/>
    <n v="0.31998000000000004"/>
    <n v="0.32998000000000005"/>
    <n v="0.32998000000000005"/>
    <n v="0.38998000000000005"/>
    <n v="0.38998000000000005"/>
    <n v="0.41525413788309018"/>
    <n v="0.4689740398762865"/>
    <n v="0.52025304102258296"/>
    <n v="0.56664869560112596"/>
    <n v="0.62036859759432228"/>
    <n v="0.65669167399451878"/>
    <n v="0.67877255741524056"/>
    <n v="500"/>
    <n v="9830"/>
    <n v="9830"/>
    <n v="0"/>
    <n v="0"/>
    <n v="9830"/>
    <n v="69166.247000000003"/>
    <n v="61100"/>
    <n v="653641.04200000002"/>
    <n v="65830"/>
    <n v="60433.892999999996"/>
    <n v="0"/>
    <n v="940161.18200000003"/>
    <n v="10508"/>
    <n v="12838.701558198791"/>
    <n v="0"/>
    <n v="0"/>
    <n v="1907877.0945581989"/>
    <n v="91200"/>
    <n v="481.6"/>
    <n v="3993.8310000000001"/>
    <n v="149040.52600000001"/>
    <n v="1309.4580000000001"/>
    <n v="101227.395"/>
    <n v="2468.6669999999999"/>
    <n v="5977.3239999999996"/>
    <n v="309432.10399999999"/>
    <n v="65407.695999999996"/>
    <n v="0"/>
    <n v="12900.616999999969"/>
    <n v="743439.21799999999"/>
    <n v="0"/>
    <n v="9830"/>
    <n v="9830"/>
    <n v="0"/>
    <n v="0"/>
    <n v="9830"/>
    <n v="65780.671999999991"/>
    <n v="61100"/>
    <n v="286305.80199999997"/>
    <n v="65830"/>
    <n v="54755.892999999996"/>
    <n v="0"/>
    <n v="563262.36699999997"/>
    <n v="10508"/>
    <n v="12838.701558198791"/>
    <n v="0"/>
    <n v="0"/>
    <n v="1907867.4835581989"/>
    <n v="91200"/>
    <n v="481.6"/>
    <n v="3993.8310000000001"/>
    <n v="149040.52600000001"/>
    <n v="1309.4580000000001"/>
    <n v="101227.395"/>
    <n v="2468.6669999999999"/>
    <n v="5977.3239999999996"/>
    <n v="309432.10399999999"/>
    <n v="4066.5419999999999"/>
    <n v="51198.120999999999"/>
    <n v="23043.649999999907"/>
    <n v="743439.21799999999"/>
    <n v="0"/>
    <n v="0"/>
    <n v="0"/>
    <n v="0"/>
    <n v="0"/>
    <n v="0"/>
    <n v="0"/>
    <n v="0"/>
    <n v="0"/>
    <n v="0"/>
    <n v="0"/>
    <n v="0"/>
    <n v="563262.36699999997"/>
    <n v="10508"/>
    <n v="12838.701558198791"/>
    <n v="0"/>
    <n v="0"/>
    <n v="1907867.4835581989"/>
    <n v="202278.85217776406"/>
    <n v="720395.56800000009"/>
    <n v="1298214.7650000001"/>
    <n v="780098.0491777641"/>
    <n v="518116.71582223603"/>
    <n v="609662.32955819857"/>
    <n v="359968.83700000006"/>
    <n v="720395.56800000009"/>
    <n v="1298214.7650000001"/>
    <n v="937788.0340000001"/>
    <n v="360426.73100000003"/>
    <n v="609662.32955819881"/>
    <n v="730538.60100000002"/>
    <n v="720395.56800000009"/>
    <n v="1298214.7650000001"/>
    <n v="1308357.798"/>
    <n v="-10143.032999999821"/>
    <n v="609652.71855819877"/>
  </r>
  <r>
    <s v="100/TT-160-01"/>
    <x v="1"/>
    <x v="61"/>
    <x v="0"/>
    <x v="19"/>
    <x v="6"/>
    <n v="48150.659"/>
    <n v="238583.478"/>
    <n v="182763.96100000001"/>
    <n v="467321.62"/>
    <n v="60715.754000000001"/>
    <n v="27816.927"/>
    <n v="48156.582000000002"/>
    <n v="253064.929"/>
    <n v="124797.859"/>
    <n v="234643.73699999999"/>
    <n v="256689.81899999999"/>
    <n v="2180.8809999999999"/>
    <n v="1944886.2059999998"/>
    <n v="0.11"/>
    <n v="0.04"/>
    <n v="0.04"/>
    <n v="0.03"/>
    <n v="0.03"/>
    <n v="0.02"/>
    <n v="0.01"/>
    <n v="0.05"/>
    <n v="0"/>
    <n v="3.0000000000000027E-2"/>
    <n v="0.01"/>
    <n v="0"/>
    <n v="0.56000000000000005"/>
    <n v="0.60000000000000009"/>
    <n v="0.64000000000000012"/>
    <n v="0.67"/>
    <n v="0.70000000000000007"/>
    <n v="0.72000000000000008"/>
    <n v="0.73000000000000009"/>
    <n v="0.78"/>
    <n v="0.78"/>
    <n v="0.81"/>
    <n v="0.82000000000000006"/>
    <n v="0.82000000000000006"/>
    <n v="0.49707947873917591"/>
    <n v="0.58221518017736884"/>
    <n v="0.68208946089854838"/>
    <n v="0.77597363542706055"/>
    <n v="0.85550506159920436"/>
    <n v="0.87868733996324888"/>
    <n v="0.90420405754716915"/>
    <n v="0.92799020994552173"/>
    <n v="0.93747630098378787"/>
    <n v="0.9383111872325629"/>
    <n v="0.93912175640613094"/>
    <n v="0.94139135009212127"/>
    <n v="0.82000000000000006"/>
    <n v="0.45000000000000007"/>
    <n v="2508954.054"/>
    <n v="32005.215719164065"/>
    <n v="47842.234314086709"/>
    <n v="29083.04743191761"/>
    <n v="547410.52401724993"/>
    <n v="203536.03773791832"/>
    <n v="473252.24291227321"/>
    <n v="391353.29937186837"/>
    <n v="436886.21511726768"/>
    <n v="6786.3313297638533"/>
    <n v="8318.4099344538172"/>
    <n v="8354.3229185522796"/>
    <n v="6836.3547943147205"/>
    <n v="2191664.2355988305"/>
    <n v="4.7079478739175867E-2"/>
    <n v="8.5135701438192879E-2"/>
    <n v="9.9874280721179612E-2"/>
    <n v="9.3884174528512179E-2"/>
    <n v="7.9531426172143815E-2"/>
    <n v="2.3182278364044448E-2"/>
    <n v="2.5516717583920254E-2"/>
    <n v="2.3786152398352599E-2"/>
    <n v="9.4860910382661597E-3"/>
    <n v="8.3488624877502734E-4"/>
    <n v="8.105691735679877E-4"/>
    <n v="2.2695936859903655E-3"/>
    <n v="0.94139135009212127"/>
    <n v="452161.42326648068"/>
    <n v="243053.05616507732"/>
    <n v="995822.42945864005"/>
    <n v="1723610.96437998"/>
    <n v="6734.2069999999985"/>
    <n v="6734.2069999999985"/>
    <n v="6734.2069999999985"/>
    <n v="6734.2069999999985"/>
    <n v="6734.2069999999985"/>
    <n v="6734.2069999999985"/>
    <n v="6734.2069999999985"/>
    <n v="6734.2069999999985"/>
    <n v="3468521.5292701777"/>
    <n v="0"/>
    <n v="0"/>
    <n v="0"/>
    <n v="0"/>
    <n v="8169139.8188690078"/>
    <n v="32005.215719164065"/>
    <n v="47842.234314086709"/>
    <n v="29083.04743191761"/>
    <n v="547410.52401724993"/>
    <n v="203536.03773791832"/>
    <n v="473252.24291227321"/>
    <n v="391353.29937186837"/>
    <n v="436886.21511726768"/>
    <n v="6786.3313297638533"/>
    <n v="8318.4099344538172"/>
    <n v="8354.3229185522796"/>
    <n v="6836.3547943147205"/>
    <n v="2191664.2355988305"/>
    <n v="452161.42326648068"/>
    <n v="243053.05616507732"/>
    <n v="995822.42945864005"/>
    <n v="1723610.96437998"/>
    <n v="6734.2069999999985"/>
    <n v="6734.2069999999985"/>
    <n v="6734.2069999999985"/>
    <n v="6734.2069999999985"/>
    <n v="6734.2069999999985"/>
    <n v="6734.2069999999985"/>
    <n v="6734.2069999999985"/>
    <n v="6734.2069999999985"/>
    <n v="3468521.5292701777"/>
    <n v="0"/>
    <n v="0"/>
    <n v="0"/>
    <n v="0"/>
    <n v="8169139.8188690078"/>
    <n v="48150.659"/>
    <n v="238583.478"/>
    <n v="182763.96100000001"/>
    <n v="467321.62"/>
    <n v="60715.754000000001"/>
    <n v="27816.927"/>
    <n v="103565.0592217456"/>
    <n v="307054.78300000005"/>
    <n v="262902.56510000001"/>
    <n v="273664.34700000001"/>
    <n v="83634.204999999987"/>
    <n v="135490.8772770855"/>
    <n v="2191664.2355988314"/>
    <n v="0.11"/>
    <n v="0.04"/>
    <n v="0.04"/>
    <n v="0.03"/>
    <n v="0.03"/>
    <n v="7.9317026827318921E-2"/>
    <n v="8.7319228507230839E-2"/>
    <n v="4.6858082125676714E-2"/>
    <n v="1.8645665254173386E-2"/>
    <n v="1.9679399212824029E-2"/>
    <n v="3.392999864280005E-3"/>
    <n v="0"/>
    <n v="0.50521240179150384"/>
    <n v="0.56000000000000005"/>
    <n v="0.60000000000000009"/>
    <n v="0.64000000000000012"/>
    <n v="0.67"/>
    <n v="0.70000000000000007"/>
    <n v="0.77931702682731896"/>
    <n v="0.8666362553345498"/>
    <n v="0.91349433746022646"/>
    <n v="0.9321400027143999"/>
    <n v="0.95181940192722392"/>
    <n v="0.95521240179150391"/>
    <n v="0.95521240179150391"/>
    <n v="486068.11566953303"/>
    <n v="15000"/>
    <n v="15000"/>
    <n v="18000"/>
    <n v="56264.423266480706"/>
    <n v="251318.84916507732"/>
    <n v="1004088.22245864"/>
    <n v="1541133.7108414399"/>
    <n v="15000"/>
    <n v="15000"/>
    <n v="15000"/>
    <n v="36647.812000000296"/>
    <n v="3468521.1334011713"/>
    <n v="0"/>
    <n v="0"/>
    <n v="0"/>
    <n v="0"/>
    <n v="8169139.4230000023"/>
    <n v="48150.659"/>
    <n v="238583.478"/>
    <n v="182763.96100000001"/>
    <n v="467321.62"/>
    <n v="60715.754000000001"/>
    <n v="27816.927"/>
    <n v="48156.582000000002"/>
    <n v="253064.929"/>
    <n v="124797.859"/>
    <n v="442011.20122174564"/>
    <n v="239875.12818242307"/>
    <n v="58406.13719466186"/>
    <n v="2191664.2355988305"/>
    <n v="621318.52701843739"/>
    <n v="249318.84916507732"/>
    <n v="1002088.22245864"/>
    <n v="1279470.4318414386"/>
    <n v="223531.35991757689"/>
    <n v="14500"/>
    <n v="13000"/>
    <n v="13000"/>
    <n v="13000"/>
    <n v="13000"/>
    <n v="13000"/>
    <n v="13293.743000001647"/>
    <n v="3468521.1334011718"/>
    <n v="0"/>
    <n v="0"/>
    <n v="0"/>
    <n v="0"/>
    <n v="8169139.4230000023"/>
    <n v="48150.659"/>
    <n v="238583.478"/>
    <n v="182763.96100000001"/>
    <n v="467321.62"/>
    <n v="60715.754000000001"/>
    <n v="27816.927"/>
    <n v="48156.582000000002"/>
    <n v="253064.929"/>
    <n v="124797.859"/>
    <n v="234643.73699999999"/>
    <n v="256689.81899999999"/>
    <n v="248958.91059883079"/>
    <n v="2191664.2355988305"/>
    <n v="0"/>
    <n v="0"/>
    <n v="0"/>
    <n v="0"/>
    <n v="0"/>
    <n v="0"/>
    <n v="0"/>
    <n v="0"/>
    <n v="0"/>
    <n v="0"/>
    <n v="0"/>
    <n v="0"/>
    <n v="3468521.1334011718"/>
    <n v="0"/>
    <n v="0"/>
    <n v="0"/>
    <n v="0"/>
    <n v="8169139.4230000023"/>
    <n v="2184827.8808045159"/>
    <n v="1942705.3249999997"/>
    <n v="4451659.3789999997"/>
    <n v="4693781.9348045159"/>
    <n v="-242122.55580451619"/>
    <n v="3717480.439869008"/>
    <n v="2056173.3583217459"/>
    <n v="1942705.3249999997"/>
    <n v="4451659.3789999997"/>
    <n v="4565127.4123217463"/>
    <n v="-113468.03332174663"/>
    <n v="3717480.0440000026"/>
    <n v="2133258.0984041686"/>
    <n v="1942705.3249999997"/>
    <n v="4451659.3789999997"/>
    <n v="4642212.1524041686"/>
    <n v="-190552.7734041689"/>
    <n v="3717480.0440000026"/>
  </r>
  <r>
    <s v="100/TL-058-01"/>
    <x v="1"/>
    <x v="62"/>
    <x v="0"/>
    <x v="18"/>
    <x v="6"/>
    <n v="19181.807000000001"/>
    <n v="7970.3180000000002"/>
    <n v="53057.241000000002"/>
    <n v="6708.1940000000004"/>
    <n v="28519.923999999999"/>
    <n v="1897.3810000000001"/>
    <n v="17054.966"/>
    <n v="2926.4380000000001"/>
    <n v="56404.811000000002"/>
    <n v="88911.910999999993"/>
    <n v="97890.039000000004"/>
    <n v="335.66500000000002"/>
    <n v="380858.69500000001"/>
    <n v="0.01"/>
    <n v="0"/>
    <n v="7.0000000000000007E-2"/>
    <n v="0"/>
    <n v="0"/>
    <n v="7.0000000000000007E-2"/>
    <n v="0.01"/>
    <n v="0.01"/>
    <n v="0"/>
    <n v="0.01"/>
    <n v="0"/>
    <n v="0"/>
    <n v="0.26"/>
    <n v="0.26"/>
    <n v="0.33"/>
    <n v="0.33"/>
    <n v="0.33"/>
    <n v="0.4"/>
    <n v="0.41000000000000003"/>
    <n v="0.42000000000000004"/>
    <n v="0.42000000000000004"/>
    <n v="0.43000000000000005"/>
    <n v="0.43000000000000005"/>
    <n v="0.43000000000000005"/>
    <n v="0.26788210939370766"/>
    <n v="0.30806780525108335"/>
    <n v="0.34819634015402562"/>
    <n v="0.38157370287117931"/>
    <n v="0.40917317451857349"/>
    <n v="0.43182899605280439"/>
    <n v="0.48554947898562484"/>
    <n v="0.53682903467507093"/>
    <n v="0.58322519098710801"/>
    <n v="0.6369456739199284"/>
    <n v="0.67170107910612642"/>
    <n v="0.68659073529070991"/>
    <n v="0.43000000000000005"/>
    <n v="0.25"/>
    <n v="163540.41199999998"/>
    <n v="0"/>
    <n v="7925.002211717333"/>
    <n v="299739.65371911501"/>
    <n v="97367.35410626138"/>
    <n v="642037.0334728763"/>
    <n v="228145.15598940634"/>
    <n v="339402.08899976447"/>
    <n v="427645.3840864987"/>
    <n v="21604.13756944592"/>
    <n v="0"/>
    <n v="0"/>
    <n v="0"/>
    <n v="2063865.8101550855"/>
    <n v="1.7882109393707664E-2"/>
    <n v="4.0185695857375699E-2"/>
    <n v="4.0128534902942249E-2"/>
    <n v="3.3377362717153698E-2"/>
    <n v="2.759947164739416E-2"/>
    <n v="2.265582153423092E-2"/>
    <n v="5.3720482932820439E-2"/>
    <n v="5.1279555689446088E-2"/>
    <n v="4.6396156312037022E-2"/>
    <n v="5.3720482932820439E-2"/>
    <n v="3.4755405186197956E-2"/>
    <n v="1.4889656184583537E-2"/>
    <n v="0.68659073529070991"/>
    <n v="21429.58057625013"/>
    <n v="334336.9936951251"/>
    <n v="334336.9936951251"/>
    <n v="334336.9936951251"/>
    <n v="334336.9936951251"/>
    <n v="337036.9936951251"/>
    <n v="21429.580576250126"/>
    <n v="1229604.7865151239"/>
    <n v="37826.023815040397"/>
    <n v="0"/>
    <n v="0"/>
    <n v="0"/>
    <n v="2984674.9399582902"/>
    <n v="0"/>
    <n v="0"/>
    <n v="0"/>
    <n v="0"/>
    <n v="5212081.162113376"/>
    <n v="0"/>
    <n v="7925.002211717333"/>
    <n v="299739.65371911501"/>
    <n v="97367.35410626138"/>
    <n v="642037.0334728763"/>
    <n v="228145.15598940634"/>
    <n v="339402.08899976447"/>
    <n v="427645.3840864987"/>
    <n v="21604.13756944592"/>
    <n v="0"/>
    <n v="0"/>
    <n v="0"/>
    <n v="2063865.8101550855"/>
    <n v="21429.58057625013"/>
    <n v="334336.9936951251"/>
    <n v="334336.9936951251"/>
    <n v="334336.9936951251"/>
    <n v="334336.9936951251"/>
    <n v="337036.9936951251"/>
    <n v="21429.580576250126"/>
    <n v="1229604.7865151239"/>
    <n v="37826.023815040397"/>
    <n v="0"/>
    <n v="0"/>
    <n v="0"/>
    <n v="2984674.9399582902"/>
    <n v="0"/>
    <n v="0"/>
    <n v="0"/>
    <n v="0"/>
    <n v="5212081.162113376"/>
    <n v="19181.807000000001"/>
    <n v="7970.3180000000002"/>
    <n v="53057.241000000002"/>
    <n v="6708.1940000000004"/>
    <n v="28519.923999999999"/>
    <n v="1897.3810000000001"/>
    <n v="0"/>
    <n v="30257.50957625013"/>
    <n v="334456.9936951251"/>
    <n v="178003.2871356876"/>
    <n v="830771.49513444817"/>
    <n v="573041.65961357439"/>
    <n v="2063865.8101550853"/>
    <n v="0.01"/>
    <n v="0"/>
    <n v="7.0000000000000007E-2"/>
    <n v="0"/>
    <n v="0"/>
    <n v="2.0731744985099998E-2"/>
    <n v="3.5052932257722269E-2"/>
    <n v="2.0937215882766088E-2"/>
    <n v="4.2317604289910028E-2"/>
    <n v="6.6990898847885713E-2"/>
    <n v="5.1157553204204481E-2"/>
    <n v="1.5903850363468613E-2"/>
    <n v="0.33309179983105719"/>
    <n v="0.26"/>
    <n v="0.26"/>
    <n v="0.33"/>
    <n v="0.33"/>
    <n v="0.33"/>
    <n v="0.35073174498510001"/>
    <n v="0.38578467724282228"/>
    <n v="0.40672189312558837"/>
    <n v="0.44903949741549842"/>
    <n v="0.51603039626338409"/>
    <n v="0.56718794946758855"/>
    <n v="0.58309179983105719"/>
    <n v="176495.94106006905"/>
    <n v="490790.70025456254"/>
    <n v="334336.9936951251"/>
    <n v="334336.9936951251"/>
    <n v="334336.9936951251"/>
    <n v="337036.9936951251"/>
    <n v="334336.9936951251"/>
    <n v="0"/>
    <n v="0"/>
    <n v="0"/>
    <n v="643003.3301680329"/>
    <n v="0"/>
    <n v="2984674.9399582897"/>
    <n v="0"/>
    <n v="0"/>
    <n v="0"/>
    <n v="0"/>
    <n v="5212081.162113375"/>
    <n v="19181.807000000001"/>
    <n v="7970.3180000000002"/>
    <n v="53057.241000000002"/>
    <n v="6708.1940000000004"/>
    <n v="28519.923999999999"/>
    <n v="1897.3810000000001"/>
    <n v="17054.966"/>
    <n v="2926.4380000000001"/>
    <n v="56404.811000000002"/>
    <n v="126422.4051356876"/>
    <n v="617124.49513444817"/>
    <n v="710604.29112975579"/>
    <n v="1647872.2713998915"/>
    <n v="364336.9936951251"/>
    <n v="384336.9936951251"/>
    <n v="334336.9936951251"/>
    <n v="334336.9936951251"/>
    <n v="334336.9936951251"/>
    <n v="337036.9936951251"/>
    <n v="490790.70025456254"/>
    <n v="21429.580576250126"/>
    <n v="0"/>
    <n v="0"/>
    <n v="799726.23571192101"/>
    <n v="0"/>
    <n v="3400668.4787134845"/>
    <n v="0"/>
    <n v="0"/>
    <n v="0"/>
    <n v="0"/>
    <n v="5212081.162113376"/>
    <n v="19181.807000000001"/>
    <n v="7970.3180000000002"/>
    <n v="53057.241000000002"/>
    <n v="6708.1940000000004"/>
    <n v="28519.923999999999"/>
    <n v="1897.3810000000001"/>
    <n v="17054.966"/>
    <n v="2926.4380000000001"/>
    <n v="56404.811000000002"/>
    <n v="88911.910999999993"/>
    <n v="97890.039000000004"/>
    <n v="848377.12207624991"/>
    <n v="1228900.1520762499"/>
    <n v="0"/>
    <n v="0"/>
    <n v="0"/>
    <n v="0"/>
    <n v="0"/>
    <n v="0"/>
    <n v="0"/>
    <n v="0"/>
    <n v="0"/>
    <n v="0"/>
    <n v="0"/>
    <n v="0"/>
    <n v="3819640.598037126"/>
    <n v="0"/>
    <n v="0"/>
    <n v="0"/>
    <n v="0"/>
    <n v="5212081.162113376"/>
    <n v="2063865.8101550855"/>
    <n v="380523.03"/>
    <n v="544063.44200000004"/>
    <n v="2227406.2221550853"/>
    <n v="-1683342.7801550853"/>
    <n v="4668017.7201133762"/>
    <n v="1490824.1505415109"/>
    <n v="380523.03"/>
    <n v="544063.44200000004"/>
    <n v="1654364.5625415109"/>
    <n v="-1110301.1205415109"/>
    <n v="4668017.7201133752"/>
    <n v="937267.9802701358"/>
    <n v="380523.03"/>
    <n v="544063.44200000004"/>
    <n v="1100808.3922701357"/>
    <n v="-556744.95027013565"/>
    <n v="4668017.7201133762"/>
  </r>
  <r>
    <s v="100/TL-066-01"/>
    <x v="1"/>
    <x v="63"/>
    <x v="0"/>
    <x v="19"/>
    <x v="6"/>
    <n v="837.01300000000003"/>
    <n v="14520.223"/>
    <n v="10313.736000000001"/>
    <n v="19682.808000000001"/>
    <n v="3119.701"/>
    <n v="926.39800000000002"/>
    <n v="1606.384"/>
    <n v="14531.745000000001"/>
    <n v="7162.7250000000004"/>
    <n v="12112.409"/>
    <n v="6827.1779999999999"/>
    <n v="0"/>
    <n v="91640.320000000007"/>
    <n v="0"/>
    <n v="0"/>
    <n v="0"/>
    <n v="0"/>
    <n v="0"/>
    <n v="0"/>
    <n v="8.9200000000000002E-2"/>
    <n v="0.09"/>
    <n v="0"/>
    <n v="0.12"/>
    <n v="0.02"/>
    <n v="0"/>
    <n v="0.39080000000000004"/>
    <n v="0.39080000000000004"/>
    <n v="0.39080000000000004"/>
    <n v="0.39080000000000004"/>
    <n v="0.39080000000000004"/>
    <n v="0.39080000000000004"/>
    <n v="0.48000000000000004"/>
    <n v="0.57000000000000006"/>
    <n v="0.57000000000000006"/>
    <n v="0.69000000000000006"/>
    <n v="0.71000000000000008"/>
    <n v="0.71000000000000008"/>
    <n v="0.39203233457762693"/>
    <n v="0.39326466915525377"/>
    <n v="0.42168426426785888"/>
    <n v="0.4830566182779602"/>
    <n v="0.51629382526887457"/>
    <n v="0.55008460763891642"/>
    <n v="0.5710681618968384"/>
    <n v="0.61176622163735728"/>
    <n v="0.61176622163735728"/>
    <n v="0.72992683361643562"/>
    <n v="0.84808744559551397"/>
    <n v="0.97079999999999989"/>
    <n v="0.71000000000000008"/>
    <n v="0.39080000000000004"/>
    <n v="61148.564999999988"/>
    <n v="781.52870161195005"/>
    <n v="783.4217691706117"/>
    <n v="18113.099811809701"/>
    <n v="39213.155446878249"/>
    <n v="21290.136057681208"/>
    <n v="21698.313865308282"/>
    <n v="13508.330352968571"/>
    <n v="26265.200858256008"/>
    <n v="0"/>
    <n v="76638.75857104949"/>
    <n v="76828.494873997202"/>
    <n v="79989.599475976676"/>
    <n v="375110.03978470794"/>
    <n v="1.2323345776268657E-3"/>
    <n v="1.2323345776268657E-3"/>
    <n v="2.8419595112605136E-2"/>
    <n v="6.1372354010101264E-2"/>
    <n v="3.3237206990914377E-2"/>
    <n v="3.3790782370041912E-2"/>
    <n v="2.0983554257921935E-2"/>
    <n v="4.0698059740518884E-2"/>
    <n v="0"/>
    <n v="0.11816061197907837"/>
    <n v="0.11816061197907837"/>
    <n v="0.12271255440448592"/>
    <n v="0.97079999999999989"/>
    <n v="0"/>
    <n v="0"/>
    <n v="0"/>
    <n v="0"/>
    <n v="0"/>
    <n v="0"/>
    <n v="0"/>
    <n v="0"/>
    <n v="0"/>
    <n v="0"/>
    <n v="0"/>
    <n v="0"/>
    <n v="0"/>
    <n v="0"/>
    <n v="0"/>
    <n v="0"/>
    <n v="0"/>
    <n v="436258.60478470795"/>
    <n v="781.52870161195005"/>
    <n v="783.4217691706117"/>
    <n v="18113.099811809701"/>
    <n v="39213.155446878249"/>
    <n v="21290.136057681208"/>
    <n v="21698.313865308282"/>
    <n v="13508.330352968571"/>
    <n v="26265.200858256008"/>
    <n v="0"/>
    <n v="76638.75857104949"/>
    <n v="76828.494873997202"/>
    <n v="79989.599475976676"/>
    <n v="375110.03978470794"/>
    <n v="0"/>
    <n v="0"/>
    <n v="0"/>
    <n v="0"/>
    <n v="0"/>
    <n v="0"/>
    <n v="0"/>
    <n v="0"/>
    <n v="0"/>
    <n v="0"/>
    <n v="0"/>
    <n v="0"/>
    <n v="0"/>
    <n v="0"/>
    <n v="0"/>
    <n v="0"/>
    <n v="0"/>
    <n v="436258.60478470795"/>
    <n v="837.01300000000003"/>
    <n v="14520.223"/>
    <n v="10313.736000000001"/>
    <n v="19682.808000000001"/>
    <n v="3119.701"/>
    <n v="926"/>
    <n v="6625.9650000000001"/>
    <n v="33166.879506128011"/>
    <n v="26825.54"/>
    <n v="13599.717000000001"/>
    <n v="6799.8580000000002"/>
    <n v="238692.59927857982"/>
    <n v="375110.03978470783"/>
    <n v="0"/>
    <n v="0"/>
    <n v="0"/>
    <n v="0"/>
    <n v="0"/>
    <n v="0"/>
    <n v="0"/>
    <n v="0"/>
    <n v="0.58919999999999995"/>
    <n v="0"/>
    <n v="0"/>
    <n v="0"/>
    <n v="0.58919999999999995"/>
    <n v="0.39080000000000004"/>
    <n v="0.39080000000000004"/>
    <n v="0.39080000000000004"/>
    <n v="0.39080000000000004"/>
    <n v="0.39080000000000004"/>
    <n v="0.39080000000000004"/>
    <n v="0.39080000000000004"/>
    <n v="0.39080000000000004"/>
    <n v="0.98"/>
    <n v="0.98"/>
    <n v="0.98"/>
    <n v="0.98"/>
    <n v="0"/>
    <n v="0"/>
    <n v="0"/>
    <n v="0"/>
    <n v="0"/>
    <n v="0"/>
    <n v="0"/>
    <n v="0"/>
    <n v="0"/>
    <n v="0"/>
    <n v="0"/>
    <n v="0"/>
    <n v="0"/>
    <n v="0"/>
    <n v="0"/>
    <n v="0"/>
    <n v="0"/>
    <n v="436258.60478470783"/>
    <n v="837.01300000000003"/>
    <n v="14520.223"/>
    <n v="10313.736000000001"/>
    <n v="19682.808000000001"/>
    <n v="3119.701"/>
    <n v="926.39800000000002"/>
    <n v="1606.384"/>
    <n v="14531.745000000001"/>
    <n v="7162.7250000000004"/>
    <n v="0"/>
    <n v="70926.450506128109"/>
    <n v="231482.8562785798"/>
    <n v="375110.03978470794"/>
    <n v="0"/>
    <n v="0"/>
    <n v="0"/>
    <n v="0"/>
    <n v="0"/>
    <n v="0"/>
    <n v="0"/>
    <n v="0"/>
    <n v="0"/>
    <n v="0"/>
    <n v="0"/>
    <n v="0"/>
    <n v="0"/>
    <n v="0"/>
    <n v="0"/>
    <n v="0"/>
    <n v="0"/>
    <n v="436258.60478470795"/>
    <n v="837.01300000000003"/>
    <n v="14520.223"/>
    <n v="10313.736000000001"/>
    <n v="19682.808000000001"/>
    <n v="3119.701"/>
    <n v="926.39800000000002"/>
    <n v="1606.384"/>
    <n v="14531.745000000001"/>
    <n v="7162.7250000000004"/>
    <n v="12112.409"/>
    <n v="6827.1779999999999"/>
    <n v="72469.719784707995"/>
    <n v="164110.039784708"/>
    <n v="0"/>
    <n v="0"/>
    <n v="0"/>
    <n v="0"/>
    <n v="0"/>
    <n v="0"/>
    <n v="0"/>
    <n v="0"/>
    <n v="0"/>
    <n v="0"/>
    <n v="0"/>
    <n v="0"/>
    <n v="0"/>
    <n v="0"/>
    <n v="0"/>
    <n v="0"/>
    <n v="0"/>
    <n v="225258.604784708"/>
    <n v="295120.44030873128"/>
    <n v="91640.320000000007"/>
    <n v="152788.88500000001"/>
    <n v="356269.00530873128"/>
    <n v="-203480.12030873128"/>
    <n v="283469.71978470794"/>
    <n v="136417.44050612801"/>
    <n v="91640.320000000007"/>
    <n v="152788.88500000001"/>
    <n v="197566.00550612801"/>
    <n v="-44777.120506128005"/>
    <n v="283469.71978470782"/>
    <n v="143627.18350612812"/>
    <n v="91640.320000000007"/>
    <n v="152788.88500000001"/>
    <n v="204775.74850612809"/>
    <n v="-51986.86350612808"/>
    <n v="283469.71978470794"/>
  </r>
  <r>
    <s v="100/TT-119-04"/>
    <x v="1"/>
    <x v="64"/>
    <x v="0"/>
    <x v="19"/>
    <x v="6"/>
    <n v="0"/>
    <n v="24656.326000000001"/>
    <n v="16544.631000000001"/>
    <n v="32804.675000000003"/>
    <n v="5048.8159999999998"/>
    <n v="1543.9939999999999"/>
    <n v="2677.3040000000001"/>
    <n v="24272.073"/>
    <n v="10119.898999999999"/>
    <n v="18587.548999999999"/>
    <n v="9560.6560000000009"/>
    <n v="0"/>
    <n v="145815.92300000004"/>
    <n v="0"/>
    <n v="0.28139999999999998"/>
    <n v="0"/>
    <n v="0"/>
    <n v="0"/>
    <n v="0"/>
    <n v="0"/>
    <n v="0.01"/>
    <n v="0.04"/>
    <n v="0.29999999999999993"/>
    <n v="0.04"/>
    <n v="0"/>
    <n v="0.18861"/>
    <n v="0.47000999999999998"/>
    <n v="0.47000999999999998"/>
    <n v="0.47000999999999998"/>
    <n v="0.47000999999999998"/>
    <n v="0.47000999999999998"/>
    <n v="0.47000999999999998"/>
    <n v="0.48000999999999999"/>
    <n v="0.52000999999999997"/>
    <n v="0.82000999999999991"/>
    <n v="0.86000999999999994"/>
    <n v="0.86000999999999994"/>
    <n v="0.19043001955491393"/>
    <n v="0.19225003910982785"/>
    <n v="0.2652675012161122"/>
    <n v="0.33903326650961324"/>
    <n v="0.38390491127729909"/>
    <n v="0.42718155989374623"/>
    <n v="0.44521349681726591"/>
    <n v="0.49930930758782482"/>
    <n v="0.49930930758782482"/>
    <n v="0.66490402689648176"/>
    <n v="0.82728318717815785"/>
    <n v="0.97860999999999998"/>
    <n v="0.86000999999999994"/>
    <n v="0.18861"/>
    <n v="76432.048999999985"/>
    <n v="1388.3507679349959"/>
    <n v="1391.7137177452842"/>
    <n v="55978.00983463959"/>
    <n v="56691.861153145357"/>
    <n v="34572.656949126002"/>
    <n v="33426.292855142572"/>
    <n v="13962.778647378351"/>
    <n v="41993.058649903898"/>
    <n v="0"/>
    <n v="129190.04985797853"/>
    <n v="126995.03367770344"/>
    <n v="118649.86919811674"/>
    <n v="614239.67530881474"/>
    <n v="1.8200195549139312E-3"/>
    <n v="1.8200195549139312E-3"/>
    <n v="7.3017462106284306E-2"/>
    <n v="7.3765765293501068E-2"/>
    <n v="4.4871644767685848E-2"/>
    <n v="4.3276648616447158E-2"/>
    <n v="1.8031936923519669E-2"/>
    <n v="5.4095810770558889E-2"/>
    <n v="0"/>
    <n v="0.16559471930865693"/>
    <n v="0.16237916028167612"/>
    <n v="0.15132681282184207"/>
    <n v="0.97860999999999998"/>
    <n v="0"/>
    <n v="0"/>
    <n v="0"/>
    <n v="0"/>
    <n v="0"/>
    <n v="0"/>
    <n v="0"/>
    <n v="0"/>
    <n v="0"/>
    <n v="0"/>
    <n v="0"/>
    <n v="0"/>
    <n v="0"/>
    <n v="0"/>
    <n v="0"/>
    <n v="0"/>
    <n v="0"/>
    <n v="690671.72430881474"/>
    <n v="1388.3507679349959"/>
    <n v="1391.7137177452842"/>
    <n v="55978.00983463959"/>
    <n v="56691.861153145357"/>
    <n v="34572.656949126002"/>
    <n v="33426.292855142572"/>
    <n v="13962.778647378351"/>
    <n v="41993.058649903898"/>
    <n v="0"/>
    <n v="129190.04985797853"/>
    <n v="126995.03367770344"/>
    <n v="118649.86919811674"/>
    <n v="614239.67530881474"/>
    <n v="0"/>
    <n v="0"/>
    <n v="0"/>
    <n v="0"/>
    <n v="0"/>
    <n v="0"/>
    <n v="0"/>
    <n v="0"/>
    <n v="0"/>
    <n v="0"/>
    <n v="0"/>
    <n v="0"/>
    <n v="0"/>
    <n v="0"/>
    <n v="0"/>
    <n v="0"/>
    <n v="0"/>
    <n v="690671.72430881474"/>
    <n v="0"/>
    <n v="24656.326000000001"/>
    <n v="16544.631000000001"/>
    <n v="32804.675000000003"/>
    <n v="5048.8159999999998"/>
    <n v="1543.9939999999999"/>
    <n v="16532.523000000001"/>
    <n v="49708.659999999996"/>
    <n v="29875.743000000002"/>
    <n v="22666.194"/>
    <n v="11333.097"/>
    <n v="403525.01630881469"/>
    <n v="614239.67530881474"/>
    <n v="0"/>
    <n v="0.28139999999999998"/>
    <n v="0"/>
    <n v="0"/>
    <n v="0"/>
    <n v="0"/>
    <n v="0"/>
    <n v="0"/>
    <n v="0.51"/>
    <n v="0"/>
    <n v="0"/>
    <n v="0"/>
    <n v="0.79139999999999999"/>
    <n v="0.18861"/>
    <n v="0.47000999999999998"/>
    <n v="0.47000999999999998"/>
    <n v="0.47000999999999998"/>
    <n v="0.47000999999999998"/>
    <n v="0.47000999999999998"/>
    <n v="0.47000999999999998"/>
    <n v="0.47000999999999998"/>
    <n v="0.98001000000000005"/>
    <n v="0.98001000000000005"/>
    <n v="0.98001000000000005"/>
    <n v="0.98001000000000005"/>
    <n v="0"/>
    <n v="0"/>
    <n v="0"/>
    <n v="0"/>
    <n v="0"/>
    <n v="0"/>
    <n v="0"/>
    <n v="0"/>
    <n v="0"/>
    <n v="0"/>
    <n v="0"/>
    <n v="0"/>
    <n v="0"/>
    <n v="0"/>
    <n v="0"/>
    <n v="0"/>
    <n v="0"/>
    <n v="690671.72430881474"/>
    <n v="0"/>
    <n v="24656.326000000001"/>
    <n v="16544.631000000001"/>
    <n v="32804.675000000003"/>
    <n v="5048.8159999999998"/>
    <n v="1543.9939999999999"/>
    <n v="2677.3040000000001"/>
    <n v="24272.073"/>
    <n v="10119.898999999999"/>
    <n v="33456.087"/>
    <n v="85050.063223491321"/>
    <n v="378065.80708532332"/>
    <n v="614239.67530881474"/>
    <n v="0"/>
    <n v="0"/>
    <n v="0"/>
    <n v="0"/>
    <n v="0"/>
    <n v="0"/>
    <n v="0"/>
    <n v="0"/>
    <n v="0"/>
    <n v="0"/>
    <n v="0"/>
    <n v="0"/>
    <n v="0"/>
    <n v="0"/>
    <n v="0"/>
    <n v="0"/>
    <n v="0"/>
    <n v="690671.72430881474"/>
    <n v="0"/>
    <n v="24656.326000000001"/>
    <n v="16544.631000000001"/>
    <n v="32804.675000000003"/>
    <n v="5048.8159999999998"/>
    <n v="1543.9939999999999"/>
    <n v="2677.3040000000001"/>
    <n v="24272.073"/>
    <n v="10119.898999999999"/>
    <n v="18587.548999999999"/>
    <n v="9560.6560000000009"/>
    <n v="157423.75230881499"/>
    <n v="303239.67530881503"/>
    <n v="0"/>
    <n v="0"/>
    <n v="0"/>
    <n v="0"/>
    <n v="0"/>
    <n v="0"/>
    <n v="0"/>
    <n v="0"/>
    <n v="0"/>
    <n v="0"/>
    <n v="0"/>
    <n v="0"/>
    <n v="0"/>
    <n v="0"/>
    <n v="0"/>
    <n v="0"/>
    <n v="0"/>
    <n v="379671.72430881503"/>
    <n v="495589.80611069803"/>
    <n v="145815.92300000004"/>
    <n v="222247.97200000001"/>
    <n v="572021.85511069803"/>
    <n v="-349773.88311069802"/>
    <n v="468423.75230881473"/>
    <n v="210714.65900000001"/>
    <n v="145815.92300000004"/>
    <n v="222247.97200000001"/>
    <n v="287146.70799999998"/>
    <n v="-64898.735999999975"/>
    <n v="468423.75230881473"/>
    <n v="236173.86822349136"/>
    <n v="145815.92300000004"/>
    <n v="222247.97200000001"/>
    <n v="312605.91722349136"/>
    <n v="-90357.945223491348"/>
    <n v="468423.75230881473"/>
  </r>
  <r>
    <s v="100/TT-112-03"/>
    <x v="1"/>
    <x v="65"/>
    <x v="0"/>
    <x v="18"/>
    <x v="6"/>
    <n v="0"/>
    <n v="0"/>
    <n v="0"/>
    <n v="0"/>
    <n v="3500"/>
    <n v="0"/>
    <n v="129.059"/>
    <n v="181.81399999999999"/>
    <n v="9991.8940000000002"/>
    <n v="10744.88"/>
    <n v="12602.745000000001"/>
    <n v="0"/>
    <n v="37150.392"/>
    <n v="0"/>
    <n v="0"/>
    <n v="0"/>
    <n v="0"/>
    <n v="0"/>
    <n v="0"/>
    <n v="0.05"/>
    <n v="0"/>
    <n v="0.01"/>
    <n v="1.0000000000000002E-2"/>
    <n v="0.01"/>
    <n v="0"/>
    <n v="0"/>
    <n v="0"/>
    <n v="0"/>
    <n v="0"/>
    <n v="0"/>
    <n v="0"/>
    <n v="0.05"/>
    <n v="0.05"/>
    <n v="6.0000000000000005E-2"/>
    <n v="7.0000000000000007E-2"/>
    <n v="0.08"/>
    <n v="0.08"/>
    <n v="0"/>
    <n v="0"/>
    <n v="0.1453439819496323"/>
    <n v="0.14608553287794676"/>
    <n v="0.14615294659870262"/>
    <n v="0.15289431867428854"/>
    <n v="0.15289431867428854"/>
    <n v="0.15795034773097799"/>
    <n v="0.15795034773097799"/>
    <n v="0.15795034773097799"/>
    <n v="0.15795034773097799"/>
    <n v="0.41413125038694099"/>
    <n v="0.08"/>
    <n v="0"/>
    <n v="1950.3810000000001"/>
    <n v="0"/>
    <n v="0"/>
    <n v="42515.293018974524"/>
    <n v="217.45179236129897"/>
    <n v="19.818245874951831"/>
    <n v="1986.7308554423141"/>
    <n v="0"/>
    <n v="1497.5439668834383"/>
    <n v="0"/>
    <n v="0"/>
    <n v="0"/>
    <n v="76639.784784909716"/>
    <n v="122876.62266444624"/>
    <n v="0"/>
    <n v="0"/>
    <n v="0.1453439819496323"/>
    <n v="7.4155092831445059E-4"/>
    <n v="6.7413720755859144E-5"/>
    <n v="6.7413720755859141E-3"/>
    <n v="0"/>
    <n v="5.0560290566894362E-3"/>
    <n v="0"/>
    <n v="0"/>
    <n v="0"/>
    <n v="0.25618090265596299"/>
    <n v="0.41413125038694099"/>
    <n v="0"/>
    <n v="0"/>
    <n v="0"/>
    <n v="0"/>
    <n v="166679.4"/>
    <n v="1200"/>
    <n v="0"/>
    <n v="0"/>
    <n v="0"/>
    <n v="0"/>
    <n v="0"/>
    <n v="0"/>
    <n v="167879.4"/>
    <n v="0"/>
    <n v="0"/>
    <n v="0"/>
    <n v="0"/>
    <n v="292706.4036644462"/>
    <n v="0"/>
    <n v="0"/>
    <n v="42515.293018974524"/>
    <n v="217.45179236129897"/>
    <n v="19.818245874951831"/>
    <n v="1986.7308554423141"/>
    <n v="0"/>
    <n v="1497.5439668834383"/>
    <n v="0"/>
    <n v="0"/>
    <n v="0"/>
    <n v="76639.784784909716"/>
    <n v="122876.62266444624"/>
    <n v="0"/>
    <n v="0"/>
    <n v="0"/>
    <n v="0"/>
    <n v="166679.4"/>
    <n v="1200"/>
    <n v="0"/>
    <n v="0"/>
    <n v="0"/>
    <n v="0"/>
    <n v="0"/>
    <n v="0"/>
    <n v="167879.4"/>
    <n v="0"/>
    <n v="0"/>
    <n v="0"/>
    <n v="0"/>
    <n v="292706.4036644462"/>
    <n v="0"/>
    <n v="0"/>
    <n v="0"/>
    <n v="0"/>
    <n v="3500"/>
    <n v="0"/>
    <n v="0"/>
    <n v="0"/>
    <n v="19586"/>
    <n v="12086"/>
    <n v="11686"/>
    <n v="76018.622664446244"/>
    <n v="122876.62266444624"/>
    <n v="0"/>
    <n v="0"/>
    <n v="0"/>
    <n v="0"/>
    <n v="0"/>
    <n v="2.1992413719845474E-2"/>
    <n v="3.4672070199311289E-2"/>
    <n v="1.1294709907477501E-2"/>
    <n v="1.0093974675646857E-2"/>
    <n v="1.9892135520383589E-2"/>
    <n v="2.1564828273348113E-2"/>
    <n v="4.3266806595572735E-2"/>
    <n v="0.16277693889158557"/>
    <n v="0"/>
    <n v="0"/>
    <n v="0"/>
    <n v="0"/>
    <n v="0"/>
    <n v="2.1992413719845474E-2"/>
    <n v="5.6664483919156766E-2"/>
    <n v="6.7959193826634262E-2"/>
    <n v="7.8053168502281112E-2"/>
    <n v="9.79453040226647E-2"/>
    <n v="0.11951013229601282"/>
    <n v="0.16277693889158557"/>
    <n v="167879.40000000002"/>
    <n v="0"/>
    <n v="0"/>
    <n v="0"/>
    <n v="0"/>
    <n v="0"/>
    <n v="0"/>
    <n v="0"/>
    <n v="0"/>
    <n v="0"/>
    <n v="0"/>
    <n v="0"/>
    <n v="167879.40000000002"/>
    <n v="0"/>
    <n v="0"/>
    <n v="0"/>
    <n v="0"/>
    <n v="292706.40366444626"/>
    <n v="0"/>
    <n v="0"/>
    <n v="0"/>
    <n v="0"/>
    <n v="3500"/>
    <n v="0"/>
    <n v="129.059"/>
    <n v="181.81399999999999"/>
    <n v="9991.8940000000002"/>
    <n v="9243.1059999999998"/>
    <n v="16823"/>
    <n v="97454.622600000002"/>
    <n v="137323.49559999999"/>
    <n v="83180.422184938478"/>
    <n v="70252.104879507882"/>
    <n v="0"/>
    <n v="0"/>
    <n v="0"/>
    <n v="0"/>
    <n v="0"/>
    <n v="0"/>
    <n v="0"/>
    <n v="0"/>
    <n v="0"/>
    <n v="0"/>
    <n v="153432.52706444636"/>
    <n v="0"/>
    <n v="0"/>
    <n v="0"/>
    <n v="0"/>
    <n v="292706.40366444632"/>
    <n v="0"/>
    <n v="0"/>
    <n v="0"/>
    <n v="0"/>
    <n v="3500"/>
    <n v="0"/>
    <n v="129.059"/>
    <n v="181.81399999999999"/>
    <n v="9991.8940000000002"/>
    <n v="10744.88"/>
    <n v="12602.745000000001"/>
    <n v="100173.10359999999"/>
    <n v="137323.49559999999"/>
    <n v="0"/>
    <n v="0"/>
    <n v="0"/>
    <n v="0"/>
    <n v="0"/>
    <n v="0"/>
    <n v="0"/>
    <n v="0"/>
    <n v="0"/>
    <n v="0"/>
    <n v="0"/>
    <n v="0"/>
    <n v="153432.52706444636"/>
    <n v="0"/>
    <n v="0"/>
    <n v="0"/>
    <n v="0"/>
    <n v="292706.40366444632"/>
    <n v="46236.837879536528"/>
    <n v="37150.392"/>
    <n v="39100.773000000001"/>
    <n v="48187.218879536529"/>
    <n v="-9086.4458795365281"/>
    <n v="253605.63066444622"/>
    <n v="46858"/>
    <n v="37150.392"/>
    <n v="39100.773000000001"/>
    <n v="48808.381000000001"/>
    <n v="-9707.6080000000002"/>
    <n v="253605.63066444627"/>
    <n v="39868.873"/>
    <n v="37150.392"/>
    <n v="39100.773000000001"/>
    <n v="41819.254000000001"/>
    <n v="-2718.4809999999998"/>
    <n v="253605.63066444633"/>
  </r>
  <r>
    <s v="100/TT-161-01"/>
    <x v="1"/>
    <x v="66"/>
    <x v="0"/>
    <x v="19"/>
    <x v="6"/>
    <n v="322.017"/>
    <n v="206610.84599999999"/>
    <n v="151495.13"/>
    <n v="351256.64500000002"/>
    <n v="49229.197999999997"/>
    <n v="16662.276000000002"/>
    <n v="30310.378000000001"/>
    <n v="243152.01500000001"/>
    <n v="108251.928"/>
    <n v="206494.55300000001"/>
    <n v="126080.03"/>
    <n v="1319.136"/>
    <n v="1491184.152"/>
    <n v="0.04"/>
    <n v="0.09"/>
    <n v="0.06"/>
    <n v="0.05"/>
    <n v="0.02"/>
    <n v="0.05"/>
    <n v="0.01"/>
    <n v="0.01"/>
    <n v="0.01"/>
    <n v="2.0000000000000018E-2"/>
    <n v="0.04"/>
    <n v="0"/>
    <n v="0.56000000000000005"/>
    <n v="0.65"/>
    <n v="0.71"/>
    <n v="0.76"/>
    <n v="0.78"/>
    <n v="0.83000000000000007"/>
    <n v="0.84000000000000008"/>
    <n v="0.85000000000000009"/>
    <n v="0.8600000000000001"/>
    <n v="0.88000000000000012"/>
    <n v="0.92"/>
    <n v="0.92"/>
    <n v="0.52"/>
    <n v="0.5453876023556461"/>
    <n v="0.69168969913110123"/>
    <n v="0.79274317042459508"/>
    <n v="0.88455726050538463"/>
    <n v="0.93775189069551002"/>
    <n v="0.95321081939263119"/>
    <n v="0.96364386100748456"/>
    <n v="0.97457352791659824"/>
    <n v="0.9843857879136263"/>
    <n v="0.9843857879136263"/>
    <n v="0.9843857879136263"/>
    <n v="0.92"/>
    <n v="0.52"/>
    <n v="2271859.9900000002"/>
    <n v="0"/>
    <n v="157102.36611607336"/>
    <n v="261016.08222995396"/>
    <n v="176671.48449005632"/>
    <n v="513679.83102044521"/>
    <n v="299605.03523001121"/>
    <n v="582.28193866785512"/>
    <n v="298410.94103204948"/>
    <n v="124618.17819365874"/>
    <n v="0"/>
    <n v="1977.6933359921866"/>
    <n v="0"/>
    <n v="1833663.8935869085"/>
    <n v="0"/>
    <n v="2.5387602355646133E-2"/>
    <n v="0.14630209677545503"/>
    <n v="0.10105347129349385"/>
    <n v="9.1814090080789612E-2"/>
    <n v="5.319463019012538E-2"/>
    <n v="1.5458928697121141E-2"/>
    <n v="1.04330416148534E-2"/>
    <n v="1.0929666909113664E-2"/>
    <n v="9.8122599970280715E-3"/>
    <n v="0"/>
    <n v="0"/>
    <n v="0.9843857879136263"/>
    <n v="659406.10201145499"/>
    <n v="670211.00391747605"/>
    <n v="0"/>
    <n v="0"/>
    <n v="0"/>
    <n v="0"/>
    <n v="0"/>
    <n v="0"/>
    <n v="1762.2"/>
    <n v="0"/>
    <n v="0"/>
    <n v="0"/>
    <n v="1331379.3059289309"/>
    <n v="0"/>
    <n v="0"/>
    <n v="0"/>
    <n v="0"/>
    <n v="5436903.1895158393"/>
    <n v="0"/>
    <n v="157102.36611607336"/>
    <n v="261016.08222995396"/>
    <n v="176671.48449005632"/>
    <n v="513679.83102044521"/>
    <n v="299605.03523001121"/>
    <n v="582.28193866785512"/>
    <n v="298410.94103204948"/>
    <n v="124618.17819365874"/>
    <n v="0"/>
    <n v="1977.6933359921866"/>
    <n v="0"/>
    <n v="1833663.8935869085"/>
    <n v="659406.10201145499"/>
    <n v="670211.00391747605"/>
    <n v="0"/>
    <n v="0"/>
    <n v="0"/>
    <n v="0"/>
    <n v="0"/>
    <n v="0"/>
    <n v="1762.2"/>
    <n v="0"/>
    <n v="0"/>
    <n v="0"/>
    <n v="1331379.3059289309"/>
    <n v="0"/>
    <n v="0"/>
    <n v="0"/>
    <n v="0"/>
    <n v="5436903.1895158393"/>
    <n v="322.017"/>
    <n v="206610.84599999999"/>
    <n v="151495.13"/>
    <n v="351256.64500000002"/>
    <n v="49229.197999999997"/>
    <n v="16662.276000000002"/>
    <n v="196014.55680219998"/>
    <n v="125618.17505406137"/>
    <n v="496304.04306306492"/>
    <n v="82225.63"/>
    <n v="83048.445000000007"/>
    <n v="74876.931667582423"/>
    <n v="1833663.8935869085"/>
    <n v="0.04"/>
    <n v="0.09"/>
    <n v="0.06"/>
    <n v="0.05"/>
    <n v="0.02"/>
    <n v="0.12084324202510927"/>
    <n v="3.8049850850714308E-2"/>
    <n v="2.6728441553050292E-2"/>
    <n v="2.1527312406967019E-3"/>
    <n v="1.2377552291205825E-2"/>
    <n v="7.4588875776139662E-3"/>
    <n v="7.8313753165345171E-3"/>
    <n v="0.4754420808549249"/>
    <n v="0.56000000000000005"/>
    <n v="0.65"/>
    <n v="0.71"/>
    <n v="0.76"/>
    <n v="0.78"/>
    <n v="0.90084324202510935"/>
    <n v="0.93889309287582368"/>
    <n v="0.96562153442887388"/>
    <n v="0.96777426566957059"/>
    <n v="0.98015181796077644"/>
    <n v="0.98761070553839048"/>
    <n v="0.99544208085492492"/>
    <n v="341784.11331827263"/>
    <n v="985444.23261065863"/>
    <n v="0"/>
    <n v="0"/>
    <n v="0"/>
    <n v="0"/>
    <n v="0"/>
    <n v="0"/>
    <n v="1762.2"/>
    <n v="0"/>
    <n v="0"/>
    <n v="0"/>
    <n v="1328990.5459289311"/>
    <n v="1174.8"/>
    <n v="1213.96"/>
    <n v="0"/>
    <n v="0"/>
    <n v="5436903.1895158393"/>
    <n v="322.017"/>
    <n v="206610.84599999999"/>
    <n v="151495.13"/>
    <n v="351256.64500000002"/>
    <n v="49229.197999999997"/>
    <n v="16662.276000000002"/>
    <n v="30310.378000000001"/>
    <n v="243152.01500000001"/>
    <n v="108251.928"/>
    <n v="117428.26097439999"/>
    <n v="355537.78219240002"/>
    <n v="203407.41742010857"/>
    <n v="1833663.8935869085"/>
    <n v="357967.27167695999"/>
    <n v="288698.10201145499"/>
    <n v="523861.66061065806"/>
    <n v="155132.24862985779"/>
    <n v="0"/>
    <n v="0"/>
    <n v="0"/>
    <n v="0"/>
    <n v="3331.2630000000818"/>
    <n v="0"/>
    <n v="0"/>
    <n v="0"/>
    <n v="1328990.5459289309"/>
    <n v="1174.8"/>
    <n v="1213.96"/>
    <n v="0"/>
    <n v="0"/>
    <n v="5436903.1895158393"/>
    <n v="322.017"/>
    <n v="206610.84599999999"/>
    <n v="151495.13"/>
    <n v="351256.64500000002"/>
    <n v="49229.197999999997"/>
    <n v="16662.276000000002"/>
    <n v="30310.378000000001"/>
    <n v="243152.01500000001"/>
    <n v="108251.928"/>
    <n v="206494.55300000001"/>
    <n v="126080.03"/>
    <n v="343798.87758690841"/>
    <n v="1833663.8935869085"/>
    <n v="0"/>
    <n v="0"/>
    <n v="0"/>
    <n v="0"/>
    <n v="0"/>
    <n v="0"/>
    <n v="0"/>
    <n v="0"/>
    <n v="0"/>
    <n v="0"/>
    <n v="0"/>
    <n v="0"/>
    <n v="1328990.5459289309"/>
    <n v="1174.8"/>
    <n v="1213.96"/>
    <n v="0"/>
    <n v="0"/>
    <n v="5436903.1895158393"/>
    <n v="1833663.8935869085"/>
    <n v="1489865.0160000001"/>
    <n v="3761725.0060000001"/>
    <n v="4105523.8835869087"/>
    <n v="-343798.87758690864"/>
    <n v="1675178.1835158393"/>
    <n v="1758786.9619193261"/>
    <n v="1489865.0160000001"/>
    <n v="3761725.0060000001"/>
    <n v="4030646.9519193266"/>
    <n v="-268921.94591932651"/>
    <n v="1675178.1835158393"/>
    <n v="1630256.4761667999"/>
    <n v="1489865.0160000001"/>
    <n v="3761725.0060000001"/>
    <n v="3902116.4661667999"/>
    <n v="-140391.46016679984"/>
    <n v="1675178.1835158393"/>
  </r>
  <r>
    <s v="100/TL-067-01"/>
    <x v="0"/>
    <x v="67"/>
    <x v="1"/>
    <x v="6"/>
    <x v="15"/>
    <n v="0"/>
    <n v="0"/>
    <n v="0"/>
    <n v="0"/>
    <n v="0"/>
    <n v="0"/>
    <n v="0"/>
    <n v="0"/>
    <n v="0"/>
    <n v="0"/>
    <n v="0"/>
    <n v="0"/>
    <n v="0"/>
    <n v="0"/>
    <n v="0"/>
    <n v="0"/>
    <n v="0"/>
    <n v="0"/>
    <n v="0"/>
    <n v="0"/>
    <n v="0"/>
    <n v="0"/>
    <n v="0"/>
    <n v="0"/>
    <n v="0"/>
    <n v="0"/>
    <n v="0"/>
    <n v="0"/>
    <n v="0"/>
    <n v="0"/>
    <n v="0"/>
    <n v="0"/>
    <n v="0"/>
    <n v="0"/>
    <n v="0"/>
    <n v="0"/>
    <n v="0"/>
    <n v="0"/>
    <n v="0"/>
    <n v="0"/>
    <n v="0"/>
    <n v="0"/>
    <n v="0"/>
    <n v="0"/>
    <n v="0"/>
    <n v="0"/>
    <n v="0"/>
    <n v="0"/>
    <n v="0"/>
    <n v="0"/>
    <n v="0"/>
    <n v="65405.737999999998"/>
    <n v="0"/>
    <n v="249.03139999951236"/>
    <n v="0"/>
    <n v="0"/>
    <n v="0"/>
    <n v="0"/>
    <n v="0"/>
    <n v="0"/>
    <n v="0"/>
    <n v="0"/>
    <n v="0"/>
    <n v="0"/>
    <n v="249.03139999951236"/>
    <n v="0"/>
    <n v="0"/>
    <n v="0"/>
    <n v="0"/>
    <n v="0"/>
    <n v="0"/>
    <n v="0"/>
    <n v="0"/>
    <n v="0"/>
    <n v="0"/>
    <n v="0"/>
    <n v="0"/>
    <n v="0"/>
    <n v="0"/>
    <n v="0"/>
    <n v="0"/>
    <n v="0"/>
    <n v="0"/>
    <n v="0"/>
    <n v="0"/>
    <n v="0"/>
    <n v="0"/>
    <n v="0"/>
    <n v="893532.12550226005"/>
    <n v="893532.12550226005"/>
    <n v="1787064.2510045201"/>
    <n v="0"/>
    <n v="0"/>
    <n v="0"/>
    <n v="0"/>
    <n v="1852719.0204045195"/>
    <n v="0"/>
    <n v="249.03139999951236"/>
    <n v="0"/>
    <n v="0"/>
    <n v="0"/>
    <n v="0"/>
    <n v="0"/>
    <n v="0"/>
    <n v="0"/>
    <n v="0"/>
    <n v="0"/>
    <n v="0"/>
    <n v="249.03139999951236"/>
    <n v="0"/>
    <n v="0"/>
    <n v="0"/>
    <n v="0"/>
    <n v="0"/>
    <n v="0"/>
    <n v="0"/>
    <n v="0"/>
    <n v="0"/>
    <n v="0"/>
    <n v="893532.12550226005"/>
    <n v="893532.12550226005"/>
    <n v="1787064.2510045201"/>
    <n v="0"/>
    <n v="0"/>
    <n v="0"/>
    <n v="0"/>
    <n v="1852719.02040451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5405.737999999998"/>
    <n v="0"/>
    <n v="0"/>
    <n v="0"/>
    <n v="0"/>
    <n v="0"/>
    <n v="0"/>
    <n v="0"/>
    <n v="0"/>
    <n v="0"/>
    <n v="0"/>
    <n v="0"/>
    <n v="0"/>
    <n v="0"/>
    <n v="0"/>
    <n v="0"/>
    <n v="0"/>
    <n v="0"/>
    <n v="0"/>
    <n v="0"/>
    <n v="0"/>
    <n v="0"/>
    <n v="0"/>
    <n v="0"/>
    <n v="0"/>
    <n v="0"/>
    <n v="0"/>
    <n v="0"/>
    <n v="0"/>
    <n v="0"/>
    <n v="0"/>
    <n v="65405.737999999998"/>
    <n v="0"/>
    <n v="0"/>
    <n v="0"/>
    <n v="0"/>
    <n v="0"/>
    <n v="0"/>
    <n v="0"/>
    <n v="0"/>
    <n v="0"/>
    <n v="0"/>
    <n v="0"/>
    <n v="0"/>
    <n v="0"/>
    <n v="0"/>
    <n v="0"/>
    <n v="0"/>
    <n v="0"/>
    <n v="0"/>
    <n v="0"/>
    <n v="0"/>
    <n v="0"/>
    <n v="0"/>
    <n v="0"/>
    <n v="0"/>
    <n v="0"/>
    <n v="0"/>
    <n v="0"/>
    <n v="0"/>
    <n v="0"/>
    <n v="0"/>
    <n v="65405.737999999998"/>
    <n v="249.03139999951236"/>
    <n v="0"/>
    <n v="65405.737999999998"/>
    <n v="65654.76939999951"/>
    <n v="-249.03139999951236"/>
    <n v="1787313.2824045196"/>
    <n v="0"/>
    <n v="0"/>
    <n v="65405.737999999998"/>
    <n v="65405.737999999998"/>
    <n v="0"/>
    <n v="0"/>
    <n v="0"/>
    <n v="0"/>
    <n v="65405.737999999998"/>
    <n v="65405.737999999998"/>
    <n v="0"/>
    <n v="0"/>
  </r>
  <r>
    <s v="100/TL-067-02"/>
    <x v="0"/>
    <x v="68"/>
    <x v="1"/>
    <x v="6"/>
    <x v="15"/>
    <n v="0"/>
    <n v="77.8"/>
    <n v="0"/>
    <n v="0"/>
    <n v="0"/>
    <n v="0"/>
    <n v="0"/>
    <n v="0"/>
    <n v="0"/>
    <n v="0"/>
    <n v="0"/>
    <n v="0"/>
    <n v="77.8"/>
    <n v="0"/>
    <n v="0"/>
    <n v="0"/>
    <n v="0"/>
    <n v="0"/>
    <n v="0"/>
    <n v="0"/>
    <n v="0"/>
    <n v="0"/>
    <n v="0"/>
    <n v="0"/>
    <n v="0"/>
    <n v="0"/>
    <n v="0"/>
    <n v="0"/>
    <n v="0"/>
    <n v="0"/>
    <n v="0"/>
    <n v="0"/>
    <n v="0"/>
    <n v="0"/>
    <n v="0"/>
    <n v="0"/>
    <n v="0"/>
    <n v="0"/>
    <n v="0"/>
    <n v="0"/>
    <n v="0"/>
    <n v="0"/>
    <n v="0"/>
    <n v="0"/>
    <n v="0"/>
    <n v="0"/>
    <n v="0"/>
    <n v="0"/>
    <n v="0"/>
    <n v="0"/>
    <n v="0"/>
    <n v="14603.252"/>
    <n v="0"/>
    <n v="0"/>
    <n v="0"/>
    <n v="0"/>
    <n v="0"/>
    <n v="0"/>
    <n v="0"/>
    <n v="0"/>
    <n v="0"/>
    <n v="0"/>
    <n v="0"/>
    <n v="0"/>
    <n v="0"/>
    <n v="0"/>
    <n v="0"/>
    <n v="0"/>
    <n v="0"/>
    <n v="0"/>
    <n v="0"/>
    <n v="0"/>
    <n v="0"/>
    <n v="0"/>
    <n v="0"/>
    <n v="0"/>
    <n v="0"/>
    <n v="0"/>
    <n v="0"/>
    <n v="0"/>
    <n v="0"/>
    <n v="0"/>
    <n v="0"/>
    <n v="0"/>
    <n v="0"/>
    <n v="0"/>
    <n v="0"/>
    <n v="0"/>
    <n v="184752.31683174099"/>
    <n v="184752.31683174099"/>
    <n v="369504.63366348197"/>
    <n v="0"/>
    <n v="0"/>
    <n v="0"/>
    <n v="0"/>
    <n v="384107.88566348195"/>
    <n v="0"/>
    <n v="0"/>
    <n v="0"/>
    <n v="0"/>
    <n v="0"/>
    <n v="0"/>
    <n v="0"/>
    <n v="0"/>
    <n v="0"/>
    <n v="0"/>
    <n v="0"/>
    <n v="0"/>
    <n v="0"/>
    <n v="0"/>
    <n v="0"/>
    <n v="0"/>
    <n v="0"/>
    <n v="0"/>
    <n v="0"/>
    <n v="0"/>
    <n v="0"/>
    <n v="0"/>
    <n v="0"/>
    <n v="184752.31683174099"/>
    <n v="184752.31683174099"/>
    <n v="369504.63366348197"/>
    <n v="0"/>
    <n v="0"/>
    <n v="0"/>
    <n v="0"/>
    <n v="384107.88566348195"/>
    <n v="0"/>
    <n v="77.8"/>
    <n v="0"/>
    <n v="0"/>
    <n v="0"/>
    <n v="0"/>
    <n v="0"/>
    <n v="0"/>
    <n v="0"/>
    <n v="0"/>
    <n v="0"/>
    <n v="0"/>
    <n v="77.8"/>
    <n v="0"/>
    <n v="0"/>
    <n v="0"/>
    <n v="0"/>
    <n v="0"/>
    <n v="0"/>
    <n v="0"/>
    <n v="0"/>
    <n v="0"/>
    <n v="0"/>
    <n v="0"/>
    <n v="0"/>
    <n v="0"/>
    <n v="0"/>
    <n v="0"/>
    <n v="0"/>
    <n v="0"/>
    <n v="0"/>
    <n v="0"/>
    <n v="0"/>
    <n v="0"/>
    <n v="0"/>
    <n v="0"/>
    <n v="0"/>
    <n v="0"/>
    <n v="0"/>
    <n v="0"/>
    <n v="0"/>
    <n v="0"/>
    <n v="0"/>
    <n v="0"/>
    <n v="0"/>
    <n v="0"/>
    <n v="0"/>
    <n v="0"/>
    <n v="0"/>
    <n v="0"/>
    <n v="0"/>
    <n v="0"/>
    <n v="0"/>
    <n v="0"/>
    <n v="0"/>
    <n v="14681.052"/>
    <n v="0"/>
    <n v="77.8"/>
    <n v="0"/>
    <n v="0"/>
    <n v="0"/>
    <n v="0"/>
    <n v="0"/>
    <n v="0"/>
    <n v="0"/>
    <n v="0"/>
    <n v="0"/>
    <n v="0"/>
    <n v="77.8"/>
    <n v="0"/>
    <n v="0"/>
    <n v="0"/>
    <n v="0"/>
    <n v="0"/>
    <n v="0"/>
    <n v="0"/>
    <n v="0"/>
    <n v="0"/>
    <n v="0"/>
    <n v="0"/>
    <n v="0"/>
    <n v="0"/>
    <n v="0"/>
    <n v="0"/>
    <n v="0"/>
    <n v="0"/>
    <n v="14681.052"/>
    <n v="0"/>
    <n v="77.8"/>
    <n v="0"/>
    <n v="0"/>
    <n v="0"/>
    <n v="0"/>
    <n v="0"/>
    <n v="0"/>
    <n v="0"/>
    <n v="0"/>
    <n v="0"/>
    <n v="0"/>
    <n v="77.8"/>
    <n v="0"/>
    <n v="0"/>
    <n v="0"/>
    <n v="0"/>
    <n v="0"/>
    <n v="0"/>
    <n v="0"/>
    <n v="0"/>
    <n v="0"/>
    <n v="0"/>
    <n v="0"/>
    <n v="0"/>
    <n v="0"/>
    <n v="0"/>
    <n v="0"/>
    <n v="0"/>
    <n v="0"/>
    <n v="14681.052"/>
    <n v="0"/>
    <n v="77.8"/>
    <n v="14681.052"/>
    <n v="14603.252"/>
    <n v="77.799999999999272"/>
    <n v="369426.83366348193"/>
    <n v="77.8"/>
    <n v="77.8"/>
    <n v="14681.052"/>
    <n v="14681.052"/>
    <n v="0"/>
    <n v="0"/>
    <n v="77.8"/>
    <n v="77.8"/>
    <n v="14681.052"/>
    <n v="14681.052"/>
    <n v="0"/>
    <n v="0"/>
  </r>
  <r>
    <s v="100/TM-013"/>
    <x v="0"/>
    <x v="69"/>
    <x v="1"/>
    <x v="6"/>
    <x v="2"/>
    <n v="13250.704"/>
    <n v="5108.2370000000001"/>
    <n v="18610.781999999999"/>
    <n v="5481.7809999999999"/>
    <n v="23220.351999999999"/>
    <n v="12913.816999999999"/>
    <n v="5216.6229999999996"/>
    <n v="3115.5889999999999"/>
    <n v="689.71799999999996"/>
    <n v="6009.4040000000005"/>
    <n v="1759.7159999999999"/>
    <n v="55.274999999999999"/>
    <n v="95431.997999999992"/>
    <n v="0"/>
    <n v="0"/>
    <n v="0"/>
    <n v="0"/>
    <n v="0"/>
    <n v="0"/>
    <n v="0.01"/>
    <n v="0.01"/>
    <n v="0"/>
    <n v="0"/>
    <n v="0.11"/>
    <n v="0"/>
    <n v="0.65000000000000013"/>
    <n v="0.65000000000000013"/>
    <n v="0.65000000000000013"/>
    <n v="0.65000000000000013"/>
    <n v="0.65000000000000013"/>
    <n v="0.65000000000000013"/>
    <n v="0.66000000000000014"/>
    <n v="0.67000000000000015"/>
    <n v="0.67000000000000015"/>
    <n v="0.67000000000000015"/>
    <n v="0.78000000000000014"/>
    <n v="0.78000000000000014"/>
    <n v="0.67875715396029124"/>
    <n v="0.70595986716597203"/>
    <n v="0.73627146188087345"/>
    <n v="0.76413014908499977"/>
    <n v="0.78900120115876504"/>
    <n v="0.8195817141242141"/>
    <n v="0.84367554582067417"/>
    <n v="0.87429802868649775"/>
    <n v="0.8977700840811137"/>
    <n v="0.92730445841871001"/>
    <n v="0.96227937539744235"/>
    <n v="0.98000000000000009"/>
    <n v="0.78000000000000014"/>
    <n v="0.65000000000000013"/>
    <n v="584658.00300000003"/>
    <n v="18253.314787378753"/>
    <n v="17308.473477483425"/>
    <n v="19336.303396365685"/>
    <n v="17815.548582405503"/>
    <n v="15944.806562190681"/>
    <n v="19654.049657511274"/>
    <n v="15524.157359991166"/>
    <n v="19780.030863187432"/>
    <n v="15198.877807949741"/>
    <n v="19172.689895282318"/>
    <n v="22760.711237412936"/>
    <n v="11561.20479479114"/>
    <n v="212310.16842195005"/>
    <n v="2.8757153960291104E-2"/>
    <n v="2.7202713205680774E-2"/>
    <n v="3.0311594714901437E-2"/>
    <n v="2.7858687204126334E-2"/>
    <n v="2.4871052073765283E-2"/>
    <n v="3.0580512965449023E-2"/>
    <n v="2.4093831696460115E-2"/>
    <n v="3.0622482865823499E-2"/>
    <n v="2.3472055394615984E-2"/>
    <n v="2.9534374337596269E-2"/>
    <n v="3.4974916978732423E-2"/>
    <n v="1.7720624602557761E-2"/>
    <n v="0.98000000000000009"/>
    <n v="10000"/>
    <n v="13000"/>
    <n v="13000"/>
    <n v="13000"/>
    <n v="13000"/>
    <n v="13000"/>
    <n v="13000"/>
    <n v="16394"/>
    <n v="0"/>
    <n v="0"/>
    <n v="0"/>
    <n v="0"/>
    <n v="104394"/>
    <n v="0"/>
    <n v="0"/>
    <n v="0"/>
    <n v="0"/>
    <n v="901362.1714219501"/>
    <n v="18253.314787378753"/>
    <n v="17308.473477483425"/>
    <n v="19336.303396365685"/>
    <n v="17815.548582405503"/>
    <n v="15944.806562190681"/>
    <n v="19654.049657511274"/>
    <n v="15524.157359991166"/>
    <n v="19780.030863187432"/>
    <n v="15198.877807949741"/>
    <n v="19172.689895282318"/>
    <n v="22760.711237412936"/>
    <n v="11561.20479479114"/>
    <n v="212310.16842195005"/>
    <n v="10000"/>
    <n v="13000"/>
    <n v="13000"/>
    <n v="13000"/>
    <n v="13000"/>
    <n v="13000"/>
    <n v="13000"/>
    <n v="16394"/>
    <n v="0"/>
    <n v="0"/>
    <n v="0"/>
    <n v="0"/>
    <n v="104394"/>
    <n v="0"/>
    <n v="0"/>
    <n v="0"/>
    <n v="0"/>
    <n v="901362.1714219501"/>
    <n v="13250.704"/>
    <n v="5108.2370000000001"/>
    <n v="18610.781999999999"/>
    <n v="5481.7809999999999"/>
    <n v="23220.351999999999"/>
    <n v="12913.816999999999"/>
    <n v="2086.1830000000009"/>
    <n v="5000"/>
    <n v="10000"/>
    <n v="10000"/>
    <n v="15000"/>
    <n v="91638.312421950061"/>
    <n v="212310.16842195007"/>
    <n v="0"/>
    <n v="0"/>
    <n v="0"/>
    <n v="0"/>
    <n v="0"/>
    <n v="2.5695103542678822E-2"/>
    <n v="1.1170939011091327E-2"/>
    <n v="2.6093037364099483E-2"/>
    <n v="1.7109415948010763E-2"/>
    <n v="3.6712883376100673E-2"/>
    <n v="1.6576984212614911E-2"/>
    <n v="0.10127245721928926"/>
    <n v="0.23463082067388524"/>
    <n v="0.65000000000000013"/>
    <n v="0.65000000000000013"/>
    <n v="0.65000000000000013"/>
    <n v="0.65000000000000013"/>
    <n v="0.65000000000000013"/>
    <n v="0.67569510354267892"/>
    <n v="0.68686604255377026"/>
    <n v="0.71295907991786978"/>
    <n v="0.73006849586588052"/>
    <n v="0.7667813792419812"/>
    <n v="0.78335836345459608"/>
    <n v="0.88463082067388532"/>
    <n v="10000"/>
    <n v="13000"/>
    <n v="13000"/>
    <n v="13000"/>
    <n v="13000"/>
    <n v="13000"/>
    <n v="13000"/>
    <n v="16394"/>
    <n v="0"/>
    <n v="0"/>
    <n v="0"/>
    <n v="0"/>
    <n v="104394"/>
    <n v="0"/>
    <n v="0"/>
    <n v="0"/>
    <n v="0"/>
    <n v="901362.1714219501"/>
    <n v="13250.704"/>
    <n v="5108.2370000000001"/>
    <n v="18610.781999999999"/>
    <n v="5481.7809999999999"/>
    <n v="23220.351999999999"/>
    <n v="12913.816999999999"/>
    <n v="5216.6229999999996"/>
    <n v="3115.5889999999999"/>
    <n v="689.71799999999996"/>
    <n v="9310.2819999999992"/>
    <n v="5000"/>
    <n v="5015.4670000000042"/>
    <n v="106933.35200000001"/>
    <n v="10000"/>
    <n v="13000"/>
    <n v="13000"/>
    <n v="13000"/>
    <n v="13000"/>
    <n v="13000"/>
    <n v="13000"/>
    <n v="16394"/>
    <n v="105376.81642195"/>
    <n v="0"/>
    <n v="0"/>
    <n v="0"/>
    <n v="209770.81642195"/>
    <n v="0"/>
    <n v="0"/>
    <n v="0"/>
    <n v="0"/>
    <n v="901362.17142194998"/>
    <n v="13250.704"/>
    <n v="5108.2370000000001"/>
    <n v="18610.781999999999"/>
    <n v="5481.7809999999999"/>
    <n v="23220.351999999999"/>
    <n v="12913.816999999999"/>
    <n v="5216.6229999999996"/>
    <n v="3115.5889999999999"/>
    <n v="689.71799999999996"/>
    <n v="6009.4040000000005"/>
    <n v="1759.7159999999999"/>
    <n v="11556.629000000015"/>
    <n v="106933.35200000001"/>
    <n v="0"/>
    <n v="0"/>
    <n v="0"/>
    <n v="0"/>
    <n v="0"/>
    <n v="0"/>
    <n v="0"/>
    <n v="0"/>
    <n v="0"/>
    <n v="0"/>
    <n v="0"/>
    <n v="0"/>
    <n v="209770.81642195"/>
    <n v="0"/>
    <n v="0"/>
    <n v="0"/>
    <n v="0"/>
    <n v="901362.17142194998"/>
    <n v="200748.9636271589"/>
    <n v="95376.722999999998"/>
    <n v="680034.72600000002"/>
    <n v="785406.96662715892"/>
    <n v="-105372.2406271589"/>
    <n v="221327.44542195008"/>
    <n v="120671.856"/>
    <n v="95376.722999999998"/>
    <n v="680034.72600000002"/>
    <n v="705329.85900000005"/>
    <n v="-25295.133000000031"/>
    <n v="221327.44542195008"/>
    <n v="101917.88500000001"/>
    <n v="95376.722999999998"/>
    <n v="680034.72600000002"/>
    <n v="686575.88800000004"/>
    <n v="-6541.1620000000112"/>
    <n v="221327.44542194996"/>
  </r>
  <r>
    <s v="100/TM-023"/>
    <x v="0"/>
    <x v="70"/>
    <x v="1"/>
    <x v="6"/>
    <x v="2"/>
    <n v="0"/>
    <n v="0"/>
    <n v="858.11"/>
    <n v="0"/>
    <n v="0"/>
    <n v="0"/>
    <n v="0"/>
    <n v="0"/>
    <n v="2236.2739999999999"/>
    <n v="0"/>
    <n v="3615.1410000000001"/>
    <n v="0"/>
    <n v="6709.5249999999996"/>
    <n v="0"/>
    <n v="0"/>
    <n v="0"/>
    <n v="0"/>
    <n v="0"/>
    <n v="0"/>
    <n v="0"/>
    <n v="0"/>
    <n v="0"/>
    <n v="0"/>
    <n v="0"/>
    <n v="0"/>
    <n v="0.93"/>
    <n v="0.93"/>
    <n v="0.93"/>
    <n v="0.93"/>
    <n v="0.93"/>
    <n v="0.93"/>
    <n v="0.93"/>
    <n v="0.93"/>
    <n v="0.93"/>
    <n v="0.93"/>
    <n v="0.93"/>
    <n v="0.93"/>
    <n v="0.93"/>
    <n v="0.93"/>
    <n v="0.93"/>
    <n v="0.93"/>
    <n v="0.93"/>
    <n v="0.93"/>
    <n v="0.95129998998536325"/>
    <n v="0.95129998998536325"/>
    <n v="0.95129998998536325"/>
    <n v="0.97259997997072634"/>
    <n v="0.97259997997072634"/>
    <n v="0.98000000000000009"/>
    <n v="0.93"/>
    <n v="0.93"/>
    <n v="34073.150999999998"/>
    <n v="0"/>
    <n v="0"/>
    <n v="0"/>
    <n v="0"/>
    <n v="0"/>
    <n v="0"/>
    <n v="19949.847343263231"/>
    <n v="0"/>
    <n v="0"/>
    <n v="20024.657104641185"/>
    <n v="0"/>
    <n v="6974.3810422330989"/>
    <n v="46948.885490137516"/>
    <n v="0"/>
    <n v="0"/>
    <n v="0"/>
    <n v="0"/>
    <n v="0"/>
    <n v="0"/>
    <n v="2.1299989985363161E-2"/>
    <n v="0"/>
    <n v="0"/>
    <n v="2.1299989985363161E-2"/>
    <n v="0"/>
    <n v="7.4000200292736783E-3"/>
    <n v="0.98000000000000009"/>
    <n v="0"/>
    <n v="0"/>
    <n v="0"/>
    <n v="0"/>
    <n v="0"/>
    <n v="0"/>
    <n v="0"/>
    <n v="0"/>
    <n v="0"/>
    <n v="0"/>
    <n v="0"/>
    <n v="0"/>
    <n v="0"/>
    <n v="0"/>
    <n v="0"/>
    <n v="0"/>
    <n v="0"/>
    <n v="81022.036490137514"/>
    <n v="0"/>
    <n v="0"/>
    <n v="0"/>
    <n v="0"/>
    <n v="0"/>
    <n v="0"/>
    <n v="19949.847343263231"/>
    <n v="0"/>
    <n v="0"/>
    <n v="20024.657104641185"/>
    <n v="0"/>
    <n v="6974.3810422330989"/>
    <n v="46948.885490137516"/>
    <n v="0"/>
    <n v="0"/>
    <n v="0"/>
    <n v="0"/>
    <n v="0"/>
    <n v="0"/>
    <n v="0"/>
    <n v="0"/>
    <n v="0"/>
    <n v="0"/>
    <n v="0"/>
    <n v="0"/>
    <n v="0"/>
    <n v="0"/>
    <n v="0"/>
    <n v="0"/>
    <n v="0"/>
    <n v="81022.036490137514"/>
    <n v="0"/>
    <n v="0"/>
    <n v="858.11"/>
    <n v="0"/>
    <n v="0"/>
    <n v="0"/>
    <n v="0"/>
    <n v="0"/>
    <n v="19093"/>
    <n v="20024"/>
    <n v="6973.7754901375156"/>
    <n v="0"/>
    <n v="46948.885490137516"/>
    <n v="0"/>
    <n v="0"/>
    <n v="0"/>
    <n v="0"/>
    <n v="0"/>
    <n v="0"/>
    <n v="0"/>
    <n v="1.2794276024426254E-3"/>
    <n v="2.8467342430966946E-2"/>
    <n v="2.9855447799595772E-2"/>
    <n v="1.0397782166994659E-2"/>
    <n v="0"/>
    <n v="7.0000000000000007E-2"/>
    <n v="0.93"/>
    <n v="0.93"/>
    <n v="0.93"/>
    <n v="0.93"/>
    <n v="0.93"/>
    <n v="0.93"/>
    <n v="0.93"/>
    <n v="0.93127942760244264"/>
    <n v="0.95974677003340958"/>
    <n v="0.98960221783300539"/>
    <n v="1"/>
    <n v="1"/>
    <n v="0"/>
    <n v="0"/>
    <n v="0"/>
    <n v="0"/>
    <n v="0"/>
    <n v="0"/>
    <n v="0"/>
    <n v="0"/>
    <n v="0"/>
    <n v="0"/>
    <n v="0"/>
    <n v="0"/>
    <n v="0"/>
    <n v="0"/>
    <n v="0"/>
    <n v="0"/>
    <n v="0"/>
    <n v="81022.036490137514"/>
    <n v="0"/>
    <n v="0"/>
    <n v="858.11"/>
    <n v="0"/>
    <n v="0"/>
    <n v="0"/>
    <n v="0"/>
    <n v="0"/>
    <n v="2236.2739999999999"/>
    <n v="16856.725999999999"/>
    <n v="20024"/>
    <n v="6973.7754901375101"/>
    <n v="46948.885490137509"/>
    <n v="0"/>
    <n v="0"/>
    <n v="0"/>
    <n v="0"/>
    <n v="0"/>
    <n v="0"/>
    <n v="0"/>
    <n v="0"/>
    <n v="0"/>
    <n v="0"/>
    <n v="0"/>
    <n v="0"/>
    <n v="0"/>
    <n v="0"/>
    <n v="0"/>
    <n v="0"/>
    <n v="0"/>
    <n v="81022.036490137514"/>
    <n v="0"/>
    <n v="0"/>
    <n v="858.11"/>
    <n v="0"/>
    <n v="0"/>
    <n v="0"/>
    <n v="0"/>
    <n v="0"/>
    <n v="2236.2739999999999"/>
    <n v="0"/>
    <n v="3615.1410000000001"/>
    <n v="40239.360490137515"/>
    <n v="46948.885490137516"/>
    <n v="0"/>
    <n v="0"/>
    <n v="0"/>
    <n v="0"/>
    <n v="0"/>
    <n v="0"/>
    <n v="0"/>
    <n v="0"/>
    <n v="0"/>
    <n v="0"/>
    <n v="0"/>
    <n v="0"/>
    <n v="0"/>
    <n v="0"/>
    <n v="0"/>
    <n v="0"/>
    <n v="0"/>
    <n v="81022.036490137514"/>
    <n v="39974.504447904415"/>
    <n v="6709.5249999999996"/>
    <n v="40782.675999999999"/>
    <n v="74047.655447904413"/>
    <n v="-33264.979447904414"/>
    <n v="40239.360490137515"/>
    <n v="46948.885490137516"/>
    <n v="6709.5249999999996"/>
    <n v="40782.675999999999"/>
    <n v="81022.036490137514"/>
    <n v="-40239.360490137515"/>
    <n v="40239.360490137515"/>
    <n v="39975.11"/>
    <n v="6709.5249999999996"/>
    <n v="40782.675999999999"/>
    <n v="74048.260999999999"/>
    <n v="-33265.584999999999"/>
    <n v="40239.360490137515"/>
  </r>
  <r>
    <s v="100/TS-106"/>
    <x v="0"/>
    <x v="71"/>
    <x v="3"/>
    <x v="6"/>
    <x v="8"/>
    <n v="0"/>
    <n v="0"/>
    <n v="0"/>
    <n v="0"/>
    <n v="0"/>
    <n v="0"/>
    <n v="0"/>
    <n v="0"/>
    <n v="11395.228999999999"/>
    <n v="0"/>
    <n v="0"/>
    <n v="0"/>
    <n v="11395.228999999999"/>
    <n v="0"/>
    <n v="0"/>
    <n v="0"/>
    <n v="0"/>
    <n v="0.11"/>
    <n v="0.05"/>
    <n v="0.02"/>
    <n v="0.02"/>
    <n v="0.25"/>
    <n v="0"/>
    <n v="0.43"/>
    <n v="0"/>
    <n v="0"/>
    <n v="0"/>
    <n v="0"/>
    <n v="0"/>
    <n v="0.11"/>
    <n v="0.16"/>
    <n v="0.18"/>
    <n v="0.19999999999999998"/>
    <n v="0.44999999999999996"/>
    <n v="0.44999999999999996"/>
    <n v="0.87999999999999989"/>
    <n v="0.87999999999999989"/>
    <n v="0.18200182001820017"/>
    <n v="0.33500335003350035"/>
    <n v="0.46371463714637151"/>
    <n v="0.53571535715357155"/>
    <n v="0.60771607716077158"/>
    <n v="0.67628676286762868"/>
    <n v="0.75171751717517177"/>
    <n v="0.8237182371823718"/>
    <n v="0.88885888858888584"/>
    <n v="0.94999949999499989"/>
    <n v="0.99999999999999989"/>
    <n v="0.99999999999999989"/>
    <n v="0.87999999999999989"/>
    <n v="0"/>
    <n v="32088.197"/>
    <n v="0"/>
    <n v="0"/>
    <n v="0"/>
    <n v="0"/>
    <n v="0"/>
    <n v="7918.2218958239282"/>
    <n v="0"/>
    <n v="0"/>
    <n v="0"/>
    <n v="0"/>
    <n v="7975.0077234758974"/>
    <n v="0"/>
    <n v="15893.229619299826"/>
    <n v="0.18200182001820017"/>
    <n v="0.15300153001530015"/>
    <n v="0.12871128711287114"/>
    <n v="7.2000720007200078E-2"/>
    <n v="7.2000720007200078E-2"/>
    <n v="6.8570685706857065E-2"/>
    <n v="7.5430754307543077E-2"/>
    <n v="7.2000720007200078E-2"/>
    <n v="6.5140651406514066E-2"/>
    <n v="6.1140611406114063E-2"/>
    <n v="5.0000500005000052E-2"/>
    <n v="0"/>
    <n v="0.99999999999999989"/>
    <n v="0"/>
    <n v="0"/>
    <n v="0"/>
    <n v="0"/>
    <n v="0"/>
    <n v="0"/>
    <n v="0"/>
    <n v="0"/>
    <n v="0"/>
    <n v="0"/>
    <n v="0"/>
    <n v="0"/>
    <n v="0"/>
    <n v="0"/>
    <n v="0"/>
    <n v="0"/>
    <n v="0"/>
    <n v="47981.426619299826"/>
    <n v="0"/>
    <n v="0"/>
    <n v="0"/>
    <n v="0"/>
    <n v="0"/>
    <n v="7918.2218958239282"/>
    <n v="0"/>
    <n v="0"/>
    <n v="0"/>
    <n v="0"/>
    <n v="7975.0077234758974"/>
    <n v="0"/>
    <n v="15893.229619299826"/>
    <n v="0"/>
    <n v="0"/>
    <n v="0"/>
    <n v="0"/>
    <n v="0"/>
    <n v="0"/>
    <n v="0"/>
    <n v="0"/>
    <n v="0"/>
    <n v="0"/>
    <n v="0"/>
    <n v="0"/>
    <n v="0"/>
    <n v="0"/>
    <n v="0"/>
    <n v="0"/>
    <n v="0"/>
    <n v="47981.426619299826"/>
    <n v="0"/>
    <n v="0"/>
    <n v="0"/>
    <n v="0"/>
    <n v="0"/>
    <n v="0"/>
    <n v="7918.2218958239282"/>
    <n v="0"/>
    <n v="0"/>
    <n v="0"/>
    <n v="7975.0077234758974"/>
    <n v="0"/>
    <n v="15893.229619299826"/>
    <n v="0"/>
    <n v="0"/>
    <n v="0"/>
    <n v="0"/>
    <n v="0.11"/>
    <n v="0.4"/>
    <n v="0"/>
    <n v="0"/>
    <n v="0"/>
    <n v="0"/>
    <n v="0.49"/>
    <n v="0"/>
    <n v="1"/>
    <n v="0"/>
    <n v="0"/>
    <n v="0"/>
    <n v="0"/>
    <n v="0.11"/>
    <n v="0.51"/>
    <n v="0.51"/>
    <n v="0.51"/>
    <n v="0.51"/>
    <n v="0.51"/>
    <n v="1"/>
    <n v="1"/>
    <n v="0"/>
    <n v="0"/>
    <n v="0"/>
    <n v="0"/>
    <n v="0"/>
    <n v="0"/>
    <n v="0"/>
    <n v="0"/>
    <n v="0"/>
    <n v="0"/>
    <n v="0"/>
    <n v="0"/>
    <n v="0"/>
    <n v="0"/>
    <n v="0"/>
    <n v="0"/>
    <n v="0"/>
    <n v="47981.426619299826"/>
    <n v="0"/>
    <n v="0"/>
    <n v="0"/>
    <n v="0"/>
    <n v="0"/>
    <n v="0"/>
    <n v="0"/>
    <n v="0"/>
    <n v="11395.228999999999"/>
    <n v="0"/>
    <n v="4498.0006192998262"/>
    <n v="0"/>
    <n v="15893.229619299826"/>
    <n v="0"/>
    <n v="0"/>
    <n v="0"/>
    <n v="0"/>
    <n v="0"/>
    <n v="0"/>
    <n v="0"/>
    <n v="0"/>
    <n v="0"/>
    <n v="0"/>
    <n v="0"/>
    <n v="0"/>
    <n v="0"/>
    <n v="0"/>
    <n v="0"/>
    <n v="0"/>
    <n v="0"/>
    <n v="47981.426619299826"/>
    <n v="0"/>
    <n v="0"/>
    <n v="0"/>
    <n v="0"/>
    <n v="0"/>
    <n v="0"/>
    <n v="0"/>
    <n v="0"/>
    <n v="11395.228999999999"/>
    <n v="0"/>
    <n v="0"/>
    <n v="4498.0006192998262"/>
    <n v="15893.229619299826"/>
    <n v="0"/>
    <n v="0"/>
    <n v="0"/>
    <n v="0"/>
    <n v="0"/>
    <n v="0"/>
    <n v="0"/>
    <n v="0"/>
    <n v="0"/>
    <n v="0"/>
    <n v="0"/>
    <n v="0"/>
    <n v="0"/>
    <n v="0"/>
    <n v="0"/>
    <n v="0"/>
    <n v="0"/>
    <n v="47981.426619299826"/>
    <n v="15893.229619299826"/>
    <n v="11395.228999999999"/>
    <n v="43483.425999999999"/>
    <n v="47981.426619299826"/>
    <n v="-4498.0006192998262"/>
    <n v="4498.0006192998262"/>
    <n v="15893.229619299826"/>
    <n v="11395.228999999999"/>
    <n v="43483.425999999999"/>
    <n v="47981.426619299826"/>
    <n v="-4498.0006192998262"/>
    <n v="4498.0006192998262"/>
    <n v="15893.229619299826"/>
    <n v="11395.228999999999"/>
    <n v="43483.425999999999"/>
    <n v="47981.426619299826"/>
    <n v="-4498.0006192998262"/>
    <n v="4498.0006192998262"/>
  </r>
  <r>
    <s v="100/TS-115-01"/>
    <x v="0"/>
    <x v="72"/>
    <x v="3"/>
    <x v="6"/>
    <x v="16"/>
    <n v="0"/>
    <n v="0"/>
    <n v="15.074999999999999"/>
    <n v="0"/>
    <n v="0"/>
    <n v="0"/>
    <n v="0"/>
    <n v="0"/>
    <n v="0"/>
    <n v="0"/>
    <n v="0"/>
    <n v="0"/>
    <n v="15.074999999999999"/>
    <n v="0"/>
    <n v="0"/>
    <n v="0"/>
    <n v="0"/>
    <n v="0"/>
    <n v="0"/>
    <n v="0"/>
    <n v="0"/>
    <n v="0"/>
    <n v="0"/>
    <n v="0"/>
    <n v="0"/>
    <n v="0.95"/>
    <n v="0.95"/>
    <n v="0.95"/>
    <n v="0.95"/>
    <n v="0.95"/>
    <n v="0.95"/>
    <n v="0.95"/>
    <n v="0.95"/>
    <n v="0.95"/>
    <n v="0.95"/>
    <n v="0.95"/>
    <n v="0.95"/>
    <n v="0.95"/>
    <n v="0.95"/>
    <n v="1"/>
    <n v="1"/>
    <n v="1"/>
    <n v="1"/>
    <n v="1"/>
    <n v="1"/>
    <n v="1"/>
    <n v="1"/>
    <n v="1"/>
    <n v="1"/>
    <n v="0.95"/>
    <n v="0.95"/>
    <n v="42794.641000000003"/>
    <n v="0"/>
    <n v="0"/>
    <n v="22523"/>
    <n v="0"/>
    <n v="0"/>
    <n v="0"/>
    <n v="0"/>
    <n v="0"/>
    <n v="0"/>
    <n v="0"/>
    <n v="0"/>
    <n v="0"/>
    <n v="22523"/>
    <n v="0"/>
    <n v="0"/>
    <n v="0.05"/>
    <n v="0"/>
    <n v="0"/>
    <n v="0"/>
    <n v="0"/>
    <n v="0"/>
    <n v="0"/>
    <n v="0"/>
    <n v="0"/>
    <n v="0"/>
    <n v="1"/>
    <n v="0"/>
    <n v="0"/>
    <n v="0"/>
    <n v="0"/>
    <n v="0"/>
    <n v="0"/>
    <n v="0"/>
    <n v="0"/>
    <n v="0"/>
    <n v="0"/>
    <n v="0"/>
    <n v="0"/>
    <n v="0"/>
    <n v="0"/>
    <n v="0"/>
    <n v="0"/>
    <n v="0"/>
    <n v="65317.641000000003"/>
    <n v="0"/>
    <n v="0"/>
    <n v="22523"/>
    <n v="0"/>
    <n v="0"/>
    <n v="0"/>
    <n v="0"/>
    <n v="0"/>
    <n v="0"/>
    <n v="0"/>
    <n v="0"/>
    <n v="0"/>
    <n v="22523"/>
    <n v="0"/>
    <n v="0"/>
    <n v="0"/>
    <n v="0"/>
    <n v="0"/>
    <n v="0"/>
    <n v="0"/>
    <n v="0"/>
    <n v="0"/>
    <n v="0"/>
    <n v="0"/>
    <n v="0"/>
    <n v="0"/>
    <n v="0"/>
    <n v="0"/>
    <n v="0"/>
    <n v="0"/>
    <n v="65317.641000000003"/>
    <n v="0"/>
    <n v="0"/>
    <n v="15.074999999999999"/>
    <n v="0"/>
    <n v="0"/>
    <n v="7.2830630415410269E-13"/>
    <n v="0"/>
    <n v="0"/>
    <n v="0"/>
    <n v="0"/>
    <n v="0"/>
    <n v="0"/>
    <n v="15.075000000000728"/>
    <n v="0"/>
    <n v="0"/>
    <n v="0"/>
    <n v="0"/>
    <n v="0"/>
    <n v="0"/>
    <n v="0"/>
    <n v="0"/>
    <n v="0"/>
    <n v="0"/>
    <n v="0"/>
    <n v="0.05"/>
    <n v="0.05"/>
    <n v="0.95"/>
    <n v="0.95"/>
    <n v="0.95"/>
    <n v="0.95"/>
    <n v="0.95"/>
    <n v="0.95"/>
    <n v="0.95"/>
    <n v="0.95"/>
    <n v="0.95"/>
    <n v="0.95"/>
    <n v="0.95"/>
    <n v="1"/>
    <n v="0"/>
    <n v="0"/>
    <n v="0"/>
    <n v="0"/>
    <n v="0"/>
    <n v="0"/>
    <n v="0"/>
    <n v="0"/>
    <n v="0"/>
    <n v="0"/>
    <n v="0"/>
    <n v="0"/>
    <n v="0"/>
    <n v="0"/>
    <n v="0"/>
    <n v="0"/>
    <n v="0"/>
    <n v="42809.716"/>
    <n v="0"/>
    <n v="0"/>
    <n v="15.074999999999999"/>
    <n v="0"/>
    <n v="0"/>
    <n v="0"/>
    <n v="0"/>
    <n v="0"/>
    <n v="0"/>
    <n v="0"/>
    <n v="0"/>
    <n v="0"/>
    <n v="15.074999999999999"/>
    <n v="0"/>
    <n v="0"/>
    <n v="0"/>
    <n v="0"/>
    <n v="0"/>
    <n v="0"/>
    <n v="0"/>
    <n v="0"/>
    <n v="0"/>
    <n v="0"/>
    <n v="0"/>
    <n v="0"/>
    <n v="0"/>
    <n v="0"/>
    <n v="0"/>
    <n v="0"/>
    <n v="0"/>
    <n v="42809.716"/>
    <n v="0"/>
    <n v="0"/>
    <n v="15.074999999999999"/>
    <n v="0"/>
    <n v="0"/>
    <n v="0"/>
    <n v="0"/>
    <n v="0"/>
    <n v="0"/>
    <n v="0"/>
    <n v="0"/>
    <n v="0"/>
    <n v="15.074999999999999"/>
    <n v="0"/>
    <n v="0"/>
    <n v="0"/>
    <n v="0"/>
    <n v="0"/>
    <n v="0"/>
    <n v="0"/>
    <n v="0"/>
    <n v="0"/>
    <n v="0"/>
    <n v="0"/>
    <n v="0"/>
    <n v="0"/>
    <n v="0"/>
    <n v="0"/>
    <n v="0"/>
    <n v="0"/>
    <n v="42809.716"/>
    <n v="22523"/>
    <n v="15.074999999999999"/>
    <n v="42809.716"/>
    <n v="65317.641000000003"/>
    <n v="-22507.925000000003"/>
    <n v="22507.925000000003"/>
    <n v="15.075000000000728"/>
    <n v="15.074999999999999"/>
    <n v="42809.716"/>
    <n v="42809.716"/>
    <n v="0"/>
    <n v="0"/>
    <n v="15.074999999999999"/>
    <n v="15.074999999999999"/>
    <n v="42809.716"/>
    <n v="42809.716"/>
    <n v="0"/>
    <n v="0"/>
  </r>
  <r>
    <s v="100/TS-116-01"/>
    <x v="0"/>
    <x v="73"/>
    <x v="3"/>
    <x v="6"/>
    <x v="17"/>
    <n v="18454.875"/>
    <n v="12344.933000000001"/>
    <n v="0"/>
    <n v="2319.2080000000001"/>
    <n v="-0.45800000000000002"/>
    <n v="23122.246999999999"/>
    <n v="3633.1550000000002"/>
    <n v="0"/>
    <n v="0"/>
    <n v="21839.21"/>
    <n v="5134.8180000000002"/>
    <n v="2414.5830000000001"/>
    <n v="89262.571000000011"/>
    <n v="0"/>
    <n v="0.33"/>
    <n v="0"/>
    <n v="0"/>
    <n v="0"/>
    <n v="0"/>
    <n v="0"/>
    <n v="0"/>
    <n v="0.01"/>
    <n v="0"/>
    <n v="0.51"/>
    <n v="0"/>
    <n v="0.6100000000000001"/>
    <n v="0.94000000000000017"/>
    <n v="0.94000000000000017"/>
    <n v="0.94000000000000017"/>
    <n v="0.94000000000000017"/>
    <n v="0.94000000000000017"/>
    <n v="0.94000000000000017"/>
    <n v="0.94000000000000017"/>
    <n v="0.95000000000000018"/>
    <n v="0.95000000000000018"/>
    <n v="1.4600000000000002"/>
    <n v="1.4600000000000002"/>
    <n v="0.73594151444727907"/>
    <n v="0.86078538391079573"/>
    <n v="0.99183662500662395"/>
    <n v="0.99607580563356846"/>
    <n v="0.99607580563356846"/>
    <n v="0.99607580563356846"/>
    <n v="0.99607580563356846"/>
    <n v="0.99607580563356846"/>
    <n v="0.99607580563356846"/>
    <n v="0.99607580563356846"/>
    <n v="0.99607580563356846"/>
    <n v="0.99607580563356846"/>
    <n v="1.4600000000000002"/>
    <n v="0.6100000000000001"/>
    <n v="103859.79699999999"/>
    <n v="35836.951484421377"/>
    <n v="0"/>
    <n v="0"/>
    <n v="0"/>
    <n v="0"/>
    <n v="19996.651810209987"/>
    <n v="0"/>
    <n v="20149.635874076808"/>
    <n v="0"/>
    <n v="13162.829845142263"/>
    <n v="0"/>
    <n v="400.93219604953293"/>
    <n v="89547.001209899958"/>
    <n v="0.125941514447279"/>
    <n v="0.12484386946351657"/>
    <n v="0.13105124109582822"/>
    <n v="4.2391806269445357E-3"/>
    <n v="0"/>
    <n v="0"/>
    <n v="0"/>
    <n v="0"/>
    <n v="0"/>
    <n v="0"/>
    <n v="0"/>
    <n v="0"/>
    <n v="0.99607580563356846"/>
    <n v="0"/>
    <n v="0"/>
    <n v="0"/>
    <n v="0"/>
    <n v="0"/>
    <n v="19000"/>
    <n v="0"/>
    <n v="19000"/>
    <n v="0"/>
    <n v="13614"/>
    <n v="0"/>
    <n v="0"/>
    <n v="51614"/>
    <n v="0"/>
    <n v="0"/>
    <n v="0"/>
    <n v="0"/>
    <n v="245020.79820989995"/>
    <n v="35836.951484421377"/>
    <n v="0"/>
    <n v="0"/>
    <n v="0"/>
    <n v="0"/>
    <n v="19996.651810209987"/>
    <n v="0"/>
    <n v="20149.635874076808"/>
    <n v="0"/>
    <n v="13162.829845142263"/>
    <n v="0"/>
    <n v="400.93219604953293"/>
    <n v="89547.001209899958"/>
    <n v="0"/>
    <n v="0"/>
    <n v="0"/>
    <n v="0"/>
    <n v="0"/>
    <n v="19000"/>
    <n v="0"/>
    <n v="19000"/>
    <n v="0"/>
    <n v="13614"/>
    <n v="0"/>
    <n v="0"/>
    <n v="51614"/>
    <n v="0"/>
    <n v="0"/>
    <n v="0"/>
    <n v="0"/>
    <n v="245020.79820989995"/>
    <n v="18454.875"/>
    <n v="12344.933000000001"/>
    <n v="0"/>
    <n v="2319.2080000000001"/>
    <n v="-0.45800000000000002"/>
    <n v="23122.246999999999"/>
    <n v="0"/>
    <n v="17024.040684286796"/>
    <n v="0"/>
    <n v="15880.76532956363"/>
    <n v="0"/>
    <n v="401.39019604952802"/>
    <n v="89547.001209899958"/>
    <n v="0"/>
    <n v="0.33"/>
    <n v="0"/>
    <n v="0"/>
    <n v="0"/>
    <n v="0"/>
    <n v="0"/>
    <n v="0"/>
    <n v="0"/>
    <n v="0"/>
    <n v="0"/>
    <n v="0.06"/>
    <n v="0.39"/>
    <n v="0.6100000000000001"/>
    <n v="0.94000000000000017"/>
    <n v="0.94000000000000017"/>
    <n v="0.94000000000000017"/>
    <n v="0.94000000000000017"/>
    <n v="0.94000000000000017"/>
    <n v="0.94000000000000017"/>
    <n v="0.94000000000000017"/>
    <n v="0.94000000000000017"/>
    <n v="0.94000000000000017"/>
    <n v="0.94000000000000017"/>
    <n v="1"/>
    <n v="0"/>
    <n v="0"/>
    <n v="0"/>
    <n v="0"/>
    <n v="0"/>
    <n v="19000"/>
    <n v="0"/>
    <n v="19000"/>
    <n v="0"/>
    <n v="13614"/>
    <n v="0"/>
    <n v="0"/>
    <n v="51614"/>
    <n v="0"/>
    <n v="0"/>
    <n v="0"/>
    <n v="0"/>
    <n v="245020.79820989995"/>
    <n v="18454.875"/>
    <n v="12344.933000000001"/>
    <n v="0"/>
    <n v="2319.2080000000001"/>
    <n v="-0.45800000000000002"/>
    <n v="23122.246999999999"/>
    <n v="3633.1550000000002"/>
    <n v="0"/>
    <n v="0"/>
    <n v="6987"/>
    <n v="13163"/>
    <n v="9523.041209899955"/>
    <n v="89547.001209899958"/>
    <n v="0"/>
    <n v="0"/>
    <n v="0"/>
    <n v="0"/>
    <n v="0"/>
    <n v="19000"/>
    <n v="0"/>
    <n v="19000"/>
    <n v="0"/>
    <n v="13614"/>
    <n v="0"/>
    <n v="0"/>
    <n v="51614"/>
    <n v="0"/>
    <n v="0"/>
    <n v="0"/>
    <n v="0"/>
    <n v="245020.79820989995"/>
    <n v="18454.875"/>
    <n v="12344.933000000001"/>
    <n v="0"/>
    <n v="2319.2080000000001"/>
    <n v="-0.45800000000000002"/>
    <n v="23122.246999999999"/>
    <n v="3633.1550000000002"/>
    <n v="0"/>
    <n v="0"/>
    <n v="21839.21"/>
    <n v="5134.8180000000002"/>
    <n v="2699.0132098999457"/>
    <n v="89547.001209899958"/>
    <n v="0"/>
    <n v="0"/>
    <n v="0"/>
    <n v="0"/>
    <n v="0"/>
    <n v="0"/>
    <n v="0"/>
    <n v="0"/>
    <n v="0"/>
    <n v="0"/>
    <n v="0"/>
    <n v="0"/>
    <n v="51614"/>
    <n v="0"/>
    <n v="0"/>
    <n v="0"/>
    <n v="0"/>
    <n v="245020.79820989995"/>
    <n v="89146.069013850429"/>
    <n v="86847.988000000012"/>
    <n v="190707.785"/>
    <n v="193005.86601385043"/>
    <n v="-2298.0810138504312"/>
    <n v="54313.013209899946"/>
    <n v="89145.61101385043"/>
    <n v="86847.988000000012"/>
    <n v="190707.785"/>
    <n v="193005.40801385042"/>
    <n v="-2297.6230138504179"/>
    <n v="54313.013209899946"/>
    <n v="80023.960000000006"/>
    <n v="86847.988000000012"/>
    <n v="190707.785"/>
    <n v="183883.75699999998"/>
    <n v="6824.0280000000203"/>
    <n v="54313.013209899946"/>
  </r>
  <r>
    <s v="100/TS-117-01"/>
    <x v="0"/>
    <x v="74"/>
    <x v="3"/>
    <x v="6"/>
    <x v="18"/>
    <n v="13030.406999999999"/>
    <n v="9822.7639999999992"/>
    <n v="18158.062999999998"/>
    <n v="3742.2249999999999"/>
    <n v="96480.654999999999"/>
    <n v="55121.205000000002"/>
    <n v="54639.313000000002"/>
    <n v="132492.49799999999"/>
    <n v="5179.2839999999997"/>
    <n v="144964.147"/>
    <n v="25125.028999999999"/>
    <n v="15.929"/>
    <n v="558771.51899999997"/>
    <n v="0"/>
    <n v="0"/>
    <n v="0.01"/>
    <n v="0.04"/>
    <n v="0.04"/>
    <n v="0.05"/>
    <n v="0.02"/>
    <n v="0.06"/>
    <n v="0.05"/>
    <n v="3.0000000000000027E-2"/>
    <n v="0.11"/>
    <n v="0"/>
    <n v="0.44"/>
    <n v="0.44"/>
    <n v="0.45"/>
    <n v="0.49"/>
    <n v="0.53"/>
    <n v="0.58000000000000007"/>
    <n v="0.6"/>
    <n v="0.66"/>
    <n v="0.71"/>
    <n v="0.74"/>
    <n v="0.85000000000000009"/>
    <n v="0.85000000000000009"/>
    <n v="0.48037130868892197"/>
    <n v="0.5172570939371165"/>
    <n v="0.54358596592521069"/>
    <n v="0.56830516995087377"/>
    <n v="0.6033415791071669"/>
    <n v="0.6427220012841508"/>
    <n v="0.68716556087023606"/>
    <n v="0.72276221809657015"/>
    <n v="0.7527048295016201"/>
    <n v="0.77723310321485639"/>
    <n v="0.88112706621339809"/>
    <n v="0.97370318200596295"/>
    <n v="0.85000000000000009"/>
    <n v="0.44"/>
    <n v="284786.23200000002"/>
    <n v="1000.0000000000001"/>
    <n v="1000.0000000000001"/>
    <n v="2000.0000000000002"/>
    <n v="4000.0000000000005"/>
    <n v="4000.0000000000005"/>
    <n v="4000.0000000000005"/>
    <n v="4000.0000000000005"/>
    <n v="62000"/>
    <n v="31000"/>
    <n v="93000"/>
    <n v="93000"/>
    <n v="129090.00000000003"/>
    <n v="428090"/>
    <n v="4.037130868892197E-2"/>
    <n v="3.6885785248194483E-2"/>
    <n v="2.6328871988094232E-2"/>
    <n v="2.4719204025663112E-2"/>
    <n v="3.5036409156293094E-2"/>
    <n v="3.9380422176983849E-2"/>
    <n v="4.4443559586085382E-2"/>
    <n v="3.5596657226334059E-2"/>
    <n v="2.9942611405049998E-2"/>
    <n v="2.4528273713236213E-2"/>
    <n v="0.10389396299854167"/>
    <n v="9.2576115792564875E-2"/>
    <n v="0.97370318200596295"/>
    <n v="483000"/>
    <n v="0"/>
    <n v="0"/>
    <n v="0"/>
    <n v="0"/>
    <n v="0"/>
    <n v="0"/>
    <n v="0"/>
    <n v="0"/>
    <n v="0"/>
    <n v="0"/>
    <n v="0"/>
    <n v="483000"/>
    <n v="0"/>
    <n v="0"/>
    <n v="0"/>
    <n v="0"/>
    <n v="1195876.2320000001"/>
    <n v="1000.0000000000001"/>
    <n v="1000.0000000000001"/>
    <n v="2000.0000000000002"/>
    <n v="4000.0000000000005"/>
    <n v="4000.0000000000005"/>
    <n v="4000.0000000000005"/>
    <n v="4000.0000000000005"/>
    <n v="62000"/>
    <n v="31000"/>
    <n v="93000"/>
    <n v="93000"/>
    <n v="129090.00000000003"/>
    <n v="428090"/>
    <n v="483000"/>
    <n v="0"/>
    <n v="0"/>
    <n v="0"/>
    <n v="0"/>
    <n v="0"/>
    <n v="0"/>
    <n v="0"/>
    <n v="0"/>
    <n v="0"/>
    <n v="0"/>
    <n v="0"/>
    <n v="483000"/>
    <n v="0"/>
    <n v="0"/>
    <n v="0"/>
    <n v="0"/>
    <n v="1195876.2320000001"/>
    <n v="13030.406999999999"/>
    <n v="9822.7639999999992"/>
    <n v="18158.062999999998"/>
    <n v="3742.2249999999999"/>
    <n v="96480.654999999999"/>
    <n v="55121.205000000002"/>
    <n v="0"/>
    <n v="62000"/>
    <n v="31000"/>
    <n v="93000"/>
    <n v="0"/>
    <n v="45734.680999999997"/>
    <n v="428090"/>
    <n v="0"/>
    <n v="0"/>
    <n v="0.01"/>
    <n v="0.04"/>
    <n v="0.04"/>
    <n v="4.6999412840008054E-2"/>
    <n v="5.3044000405855628E-2"/>
    <n v="4.2485100607286441E-2"/>
    <n v="3.5736919056751588E-2"/>
    <n v="2.9274832459801167E-2"/>
    <n v="0.12399887558029871"/>
    <n v="0.11048920573720183"/>
    <n v="0.53202834668720345"/>
    <n v="0.44"/>
    <n v="0.44"/>
    <n v="0.45"/>
    <n v="0.49"/>
    <n v="0.53"/>
    <n v="0.576999412840008"/>
    <n v="0.63004341324586366"/>
    <n v="0.67252851385315016"/>
    <n v="0.70826543290990174"/>
    <n v="0.73754026536970296"/>
    <n v="0.86153914095000161"/>
    <n v="0.9720283466872035"/>
    <n v="483000"/>
    <n v="0"/>
    <n v="0"/>
    <n v="0"/>
    <n v="0"/>
    <n v="0"/>
    <n v="0"/>
    <n v="0"/>
    <n v="0"/>
    <n v="0"/>
    <n v="0"/>
    <n v="0"/>
    <n v="483000"/>
    <n v="0"/>
    <n v="0"/>
    <n v="0"/>
    <n v="0"/>
    <n v="1195876.2320000001"/>
    <n v="13030.406999999999"/>
    <n v="9822.7639999999992"/>
    <n v="18158.062999999998"/>
    <n v="3742.2249999999999"/>
    <n v="96480.654999999999"/>
    <n v="55121.205000000002"/>
    <n v="54639.313000000002"/>
    <n v="132492.49799999999"/>
    <n v="5179.2839999999997"/>
    <n v="100817.03433333331"/>
    <n v="102302.92733333331"/>
    <n v="102302.92733333331"/>
    <n v="694089.30299999996"/>
    <n v="217000.93100000001"/>
    <n v="0"/>
    <n v="0"/>
    <n v="0"/>
    <n v="0"/>
    <n v="0"/>
    <n v="0"/>
    <n v="0"/>
    <n v="0"/>
    <n v="0"/>
    <n v="0"/>
    <n v="0"/>
    <n v="217000.93100000001"/>
    <n v="0"/>
    <n v="0"/>
    <n v="0"/>
    <n v="0"/>
    <n v="1195876.466"/>
    <n v="13030.406999999999"/>
    <n v="9822.7639999999992"/>
    <n v="18158.062999999998"/>
    <n v="3742.2249999999999"/>
    <n v="96480.654999999999"/>
    <n v="55121.205000000002"/>
    <n v="54639.313000000002"/>
    <n v="132492.49799999999"/>
    <n v="5179.2839999999997"/>
    <n v="144964.147"/>
    <n v="25125.028999999999"/>
    <n v="135333.71300000011"/>
    <n v="694089.30300000007"/>
    <n v="0"/>
    <n v="0"/>
    <n v="0"/>
    <n v="0"/>
    <n v="0"/>
    <n v="0"/>
    <n v="0"/>
    <n v="0"/>
    <n v="0"/>
    <n v="0"/>
    <n v="0"/>
    <n v="0"/>
    <n v="217000.93100000001"/>
    <n v="0"/>
    <n v="0"/>
    <n v="0"/>
    <n v="0"/>
    <n v="1195876.4660000002"/>
    <n v="299000"/>
    <n v="558755.59"/>
    <n v="843541.82199999993"/>
    <n v="583786.23200000008"/>
    <n v="259755.58999999985"/>
    <n v="352334.41000000015"/>
    <n v="382355.31900000002"/>
    <n v="558755.59"/>
    <n v="843541.82199999993"/>
    <n v="667141.55099999998"/>
    <n v="176400.27099999995"/>
    <n v="352334.41000000015"/>
    <n v="591786.37566666666"/>
    <n v="558755.59"/>
    <n v="843541.82199999993"/>
    <n v="876572.60766666662"/>
    <n v="-33030.785666666692"/>
    <n v="352334.64400000009"/>
  </r>
  <r>
    <s v="100/TT-307-01"/>
    <x v="0"/>
    <x v="75"/>
    <x v="2"/>
    <x v="6"/>
    <x v="7"/>
    <n v="34643.409"/>
    <n v="2271.7910000000002"/>
    <n v="4869.01"/>
    <n v="29590.04"/>
    <n v="2099.2669999999998"/>
    <n v="-133.5"/>
    <n v="89"/>
    <n v="1476.039"/>
    <n v="0"/>
    <n v="0"/>
    <n v="0"/>
    <n v="0"/>
    <n v="74905.055999999997"/>
    <n v="0"/>
    <n v="0"/>
    <n v="0.09"/>
    <n v="0"/>
    <n v="0"/>
    <n v="0"/>
    <n v="0"/>
    <n v="0"/>
    <n v="0"/>
    <n v="0"/>
    <n v="0"/>
    <n v="0"/>
    <n v="0.8899999999999999"/>
    <n v="0.8899999999999999"/>
    <n v="0.97999999999999987"/>
    <n v="0.97999999999999987"/>
    <n v="0.97999999999999987"/>
    <n v="0.97999999999999987"/>
    <n v="0.97999999999999987"/>
    <n v="0.97999999999999987"/>
    <n v="0.97999999999999987"/>
    <n v="0.97999999999999987"/>
    <n v="0.97999999999999987"/>
    <n v="0.97999999999999987"/>
    <n v="0.92640334910811784"/>
    <n v="0.97999999999999987"/>
    <n v="0.98999999999999988"/>
    <n v="0.99999999999999989"/>
    <n v="0.99999999999999989"/>
    <n v="0.99999999999999989"/>
    <n v="0.99999999999999989"/>
    <n v="0.99999999999999989"/>
    <n v="0.99999999999999989"/>
    <n v="0.99999999999999989"/>
    <n v="0.99999999999999989"/>
    <n v="0.99999999999999989"/>
    <n v="0.97999999999999987"/>
    <n v="0.8899999999999999"/>
    <n v="756348.495"/>
    <n v="20000"/>
    <n v="29445.999999999996"/>
    <n v="0"/>
    <n v="0"/>
    <n v="0"/>
    <n v="0"/>
    <n v="0"/>
    <n v="0"/>
    <n v="0"/>
    <n v="0"/>
    <n v="0"/>
    <n v="0"/>
    <n v="49446"/>
    <n v="3.6403349108117947E-2"/>
    <n v="5.359665089188205E-2"/>
    <n v="0.01"/>
    <n v="0.01"/>
    <n v="0"/>
    <n v="0"/>
    <n v="0"/>
    <n v="0"/>
    <n v="0"/>
    <n v="0"/>
    <n v="0"/>
    <n v="0"/>
    <n v="0.99999999999999989"/>
    <n v="0"/>
    <n v="0"/>
    <n v="0"/>
    <n v="0"/>
    <n v="0"/>
    <n v="0"/>
    <n v="0"/>
    <n v="0"/>
    <n v="0"/>
    <n v="0"/>
    <n v="0"/>
    <n v="0"/>
    <n v="0"/>
    <n v="0"/>
    <n v="0"/>
    <n v="0"/>
    <n v="0"/>
    <n v="805794.495"/>
    <n v="20000"/>
    <n v="29445.999999999996"/>
    <n v="0"/>
    <n v="0"/>
    <n v="0"/>
    <n v="0"/>
    <n v="0"/>
    <n v="0"/>
    <n v="0"/>
    <n v="0"/>
    <n v="0"/>
    <n v="0"/>
    <n v="49446"/>
    <n v="0"/>
    <n v="0"/>
    <n v="0"/>
    <n v="0"/>
    <n v="0"/>
    <n v="0"/>
    <n v="0"/>
    <n v="0"/>
    <n v="0"/>
    <n v="0"/>
    <n v="0"/>
    <n v="0"/>
    <n v="0"/>
    <n v="0"/>
    <n v="0"/>
    <n v="0"/>
    <n v="0"/>
    <n v="805794.495"/>
    <n v="34643.409"/>
    <n v="2271.7910000000002"/>
    <n v="4869.01"/>
    <n v="29590.04"/>
    <n v="2099.2669999999998"/>
    <n v="-133.5"/>
    <n v="133.5"/>
    <n v="0"/>
    <n v="0"/>
    <n v="0"/>
    <n v="0"/>
    <n v="0"/>
    <n v="73473.516999999993"/>
    <n v="0"/>
    <n v="0"/>
    <n v="0.09"/>
    <n v="0"/>
    <n v="0"/>
    <n v="0"/>
    <n v="0"/>
    <n v="0"/>
    <n v="0"/>
    <n v="0"/>
    <n v="0"/>
    <n v="0.02"/>
    <n v="0.11"/>
    <n v="0.8899999999999999"/>
    <n v="0.8899999999999999"/>
    <n v="0.97999999999999987"/>
    <n v="0.97999999999999987"/>
    <n v="0.97999999999999987"/>
    <n v="0.97999999999999987"/>
    <n v="0.97999999999999987"/>
    <n v="0.97999999999999987"/>
    <n v="0.97999999999999987"/>
    <n v="0.97999999999999987"/>
    <n v="0.97999999999999987"/>
    <n v="0.99999999999999989"/>
    <n v="0"/>
    <n v="0"/>
    <n v="0"/>
    <n v="0"/>
    <n v="0"/>
    <n v="0"/>
    <n v="0"/>
    <n v="0"/>
    <n v="0"/>
    <n v="0"/>
    <n v="0"/>
    <n v="0"/>
    <n v="0"/>
    <n v="0"/>
    <n v="0"/>
    <n v="0"/>
    <n v="0"/>
    <n v="829822.01199999999"/>
    <n v="34643.409"/>
    <n v="2271.7910000000002"/>
    <n v="4869.01"/>
    <n v="29590.04"/>
    <n v="2099.2669999999998"/>
    <n v="-133.5"/>
    <n v="89"/>
    <n v="1476.039"/>
    <n v="0"/>
    <n v="0"/>
    <n v="0"/>
    <n v="0"/>
    <n v="74905.055999999997"/>
    <n v="0"/>
    <n v="0"/>
    <n v="0"/>
    <n v="0"/>
    <n v="0"/>
    <n v="0"/>
    <n v="0"/>
    <n v="0"/>
    <n v="0"/>
    <n v="0"/>
    <n v="0"/>
    <n v="0"/>
    <n v="0"/>
    <n v="0"/>
    <n v="0"/>
    <n v="0"/>
    <n v="0"/>
    <n v="831253.55099999998"/>
    <n v="34643.409"/>
    <n v="2271.7910000000002"/>
    <n v="4869.01"/>
    <n v="29590.04"/>
    <n v="2099.2669999999998"/>
    <n v="-133.5"/>
    <n v="89"/>
    <n v="1476.039"/>
    <n v="0"/>
    <n v="0"/>
    <n v="0"/>
    <n v="0"/>
    <n v="74905.055999999997"/>
    <n v="0"/>
    <n v="0"/>
    <n v="0"/>
    <n v="0"/>
    <n v="0"/>
    <n v="0"/>
    <n v="0"/>
    <n v="0"/>
    <n v="0"/>
    <n v="0"/>
    <n v="0"/>
    <n v="0"/>
    <n v="0"/>
    <n v="0"/>
    <n v="0"/>
    <n v="0"/>
    <n v="0"/>
    <n v="831253.55099999998"/>
    <n v="49446"/>
    <n v="74905.055999999997"/>
    <n v="831253.55099999998"/>
    <n v="805794.495"/>
    <n v="25459.055999999982"/>
    <n v="-25459.055999999982"/>
    <n v="73473.516999999993"/>
    <n v="74905.055999999997"/>
    <n v="831253.55099999998"/>
    <n v="829822.01199999999"/>
    <n v="1431.5389999999898"/>
    <n v="-1431.5389999999898"/>
    <n v="74905.055999999997"/>
    <n v="74905.055999999997"/>
    <n v="831253.55099999998"/>
    <n v="831253.55099999998"/>
    <n v="0"/>
    <n v="0"/>
  </r>
  <r>
    <s v="100/TT-110-03"/>
    <x v="1"/>
    <x v="76"/>
    <x v="0"/>
    <x v="20"/>
    <x v="19"/>
    <n v="19259.851999999999"/>
    <n v="28698.161"/>
    <n v="13173.204"/>
    <n v="25697.607"/>
    <n v="13992.083000000001"/>
    <n v="58367.122000000003"/>
    <n v="43824.31"/>
    <n v="86881.092000000004"/>
    <n v="9360.2099999999991"/>
    <n v="25094.972000000002"/>
    <n v="64122.815000000002"/>
    <n v="17299.291000000001"/>
    <n v="405770.71900000004"/>
    <n v="0"/>
    <n v="0"/>
    <n v="0"/>
    <n v="0"/>
    <n v="0"/>
    <n v="0"/>
    <n v="0.02"/>
    <n v="0.02"/>
    <n v="0"/>
    <n v="1.0000000000000009E-2"/>
    <n v="0"/>
    <n v="0"/>
    <n v="0.93"/>
    <n v="0.93"/>
    <n v="0.93"/>
    <n v="0.93"/>
    <n v="0.93"/>
    <n v="0.93"/>
    <n v="0.95000000000000007"/>
    <n v="0.97000000000000008"/>
    <n v="0.97000000000000008"/>
    <n v="0.98000000000000009"/>
    <n v="0.98000000000000009"/>
    <n v="0.98000000000000009"/>
    <n v="0.93"/>
    <n v="0.94000000000000006"/>
    <n v="0.94000000000000006"/>
    <n v="0.94000000000000006"/>
    <n v="0.95000000000000007"/>
    <n v="0.97000000000000008"/>
    <n v="0.98000000000000009"/>
    <n v="0.98000000000000009"/>
    <n v="1"/>
    <n v="1"/>
    <n v="1"/>
    <n v="1"/>
    <n v="0.98000000000000009"/>
    <n v="0.93"/>
    <n v="2335167.3720000004"/>
    <n v="10949.417492667249"/>
    <n v="104309.27054953715"/>
    <n v="41241.709595076791"/>
    <n v="26496.605851508677"/>
    <n v="126820.12193641008"/>
    <n v="1450.5208945869331"/>
    <n v="150706.16083078785"/>
    <n v="193961.2347949699"/>
    <n v="1768.3131850107357"/>
    <n v="0"/>
    <n v="0"/>
    <n v="0"/>
    <n v="657703.35513055534"/>
    <n v="0"/>
    <n v="0.01"/>
    <n v="0"/>
    <n v="0"/>
    <n v="0.01"/>
    <n v="0.02"/>
    <n v="0.01"/>
    <n v="0"/>
    <n v="0.02"/>
    <n v="0"/>
    <n v="0"/>
    <n v="0"/>
    <n v="1"/>
    <n v="0"/>
    <n v="0"/>
    <n v="0"/>
    <n v="0"/>
    <n v="0"/>
    <n v="0"/>
    <n v="0"/>
    <n v="0"/>
    <n v="0"/>
    <n v="0"/>
    <n v="0"/>
    <n v="0"/>
    <n v="0"/>
    <n v="0"/>
    <n v="0"/>
    <n v="0"/>
    <n v="0"/>
    <n v="2992870.7271305555"/>
    <n v="10949.417492667249"/>
    <n v="104309.27054953715"/>
    <n v="41241.709595076791"/>
    <n v="26496.605851508677"/>
    <n v="126820.12193641008"/>
    <n v="1450.5208945869331"/>
    <n v="150706.16083078785"/>
    <n v="193961.2347949699"/>
    <n v="1768.3131850107357"/>
    <n v="0"/>
    <n v="0"/>
    <n v="0"/>
    <n v="657703.35513055534"/>
    <n v="0"/>
    <n v="0"/>
    <n v="0"/>
    <n v="0"/>
    <n v="0"/>
    <n v="0"/>
    <n v="0"/>
    <n v="0"/>
    <n v="0"/>
    <n v="0"/>
    <n v="0"/>
    <n v="0"/>
    <n v="0"/>
    <n v="0"/>
    <n v="0"/>
    <n v="0"/>
    <n v="0"/>
    <n v="2992870.7271305555"/>
    <n v="19259.851999999999"/>
    <n v="28698.161"/>
    <n v="13173.204"/>
    <n v="25697.607"/>
    <n v="13992.083000000001"/>
    <n v="58367.122000000003"/>
    <n v="16106.341399999998"/>
    <n v="167344.0626"/>
    <n v="253391.81569999998"/>
    <n v="61673.106430555461"/>
    <n v="0"/>
    <n v="0"/>
    <n v="657703.35513055534"/>
    <n v="0"/>
    <n v="0"/>
    <n v="0"/>
    <n v="0"/>
    <n v="0"/>
    <n v="0.01"/>
    <n v="0.04"/>
    <n v="5.0000000000000001E-3"/>
    <n v="1.4999999999999999E-2"/>
    <n v="0"/>
    <n v="0"/>
    <n v="0"/>
    <n v="7.0000000000000007E-2"/>
    <n v="0.93"/>
    <n v="0.93"/>
    <n v="0.93"/>
    <n v="0.93"/>
    <n v="0.93"/>
    <n v="0.94000000000000006"/>
    <n v="0.98000000000000009"/>
    <n v="0.9850000000000001"/>
    <n v="1"/>
    <n v="1"/>
    <n v="1"/>
    <n v="1"/>
    <n v="0"/>
    <n v="0"/>
    <n v="0"/>
    <n v="0"/>
    <n v="0"/>
    <n v="0"/>
    <n v="0"/>
    <n v="0"/>
    <n v="0"/>
    <n v="0"/>
    <n v="0"/>
    <n v="0"/>
    <n v="0"/>
    <n v="0"/>
    <n v="0"/>
    <n v="0"/>
    <n v="0"/>
    <n v="2992870.7271305555"/>
    <n v="19259.851999999999"/>
    <n v="28698.161"/>
    <n v="13173.204"/>
    <n v="25697.607"/>
    <n v="13992.083000000001"/>
    <n v="58367.122000000003"/>
    <n v="43824.31"/>
    <n v="86881.092000000004"/>
    <n v="9360.2099999999991"/>
    <n v="287954.62650417595"/>
    <n v="79825.328999999998"/>
    <n v="158970.66320000001"/>
    <n v="826004.25970417587"/>
    <n v="0"/>
    <n v="0"/>
    <n v="0"/>
    <n v="0"/>
    <n v="0"/>
    <n v="0"/>
    <n v="1010.375"/>
    <n v="0"/>
    <n v="0"/>
    <n v="0"/>
    <n v="0"/>
    <n v="0"/>
    <n v="1010.375"/>
    <n v="0"/>
    <n v="0"/>
    <n v="0"/>
    <n v="0"/>
    <n v="3162182.0067041763"/>
    <n v="19259.851999999999"/>
    <n v="28698.161"/>
    <n v="13173.204"/>
    <n v="25697.607"/>
    <n v="13992.083000000001"/>
    <n v="58367.122000000003"/>
    <n v="43824.31"/>
    <n v="86881.092000000004"/>
    <n v="9360.2099999999991"/>
    <n v="25094.972000000002"/>
    <n v="64122.815000000002"/>
    <n v="79805.184999999998"/>
    <n v="468276.61300000001"/>
    <n v="0"/>
    <n v="0"/>
    <n v="0"/>
    <n v="0"/>
    <n v="0"/>
    <n v="0"/>
    <n v="0"/>
    <n v="0"/>
    <n v="0"/>
    <n v="0"/>
    <n v="0"/>
    <n v="0"/>
    <n v="358738.02170417586"/>
    <n v="0"/>
    <n v="0"/>
    <n v="0"/>
    <n v="0"/>
    <n v="3162182.0067041763"/>
    <n v="657703.35513055534"/>
    <n v="388471.42800000001"/>
    <n v="2723638.8000000003"/>
    <n v="2992870.7271305555"/>
    <n v="-269231.92713055527"/>
    <n v="269231.92713055527"/>
    <n v="657703.35513055534"/>
    <n v="388471.42800000001"/>
    <n v="2723638.8000000003"/>
    <n v="2992870.7271305555"/>
    <n v="-269231.92713055527"/>
    <n v="269231.92713055527"/>
    <n v="667033.59650417592"/>
    <n v="388471.42800000001"/>
    <n v="2723638.8000000003"/>
    <n v="3002200.9685041765"/>
    <n v="-278562.1685041762"/>
    <n v="438543.20670417603"/>
  </r>
  <r>
    <s v="100/TT-180-01"/>
    <x v="1"/>
    <x v="77"/>
    <x v="0"/>
    <x v="21"/>
    <x v="19"/>
    <n v="67766.668000000005"/>
    <n v="212323.74600000001"/>
    <n v="12545.368"/>
    <n v="27961.317999999999"/>
    <n v="17408.780999999999"/>
    <n v="26300.960999999999"/>
    <n v="7349.2389999999996"/>
    <n v="58.701999999999998"/>
    <n v="853.15700000000004"/>
    <n v="8296.0930000000008"/>
    <n v="19235.364000000001"/>
    <n v="0"/>
    <n v="400099.397"/>
    <n v="0"/>
    <n v="0"/>
    <n v="0.01"/>
    <n v="0.02"/>
    <n v="0.01"/>
    <n v="0.01"/>
    <n v="0"/>
    <n v="0"/>
    <n v="0"/>
    <n v="0"/>
    <n v="0"/>
    <n v="0"/>
    <n v="0.92999999999999994"/>
    <n v="0.92999999999999994"/>
    <n v="0.94"/>
    <n v="0.96"/>
    <n v="0.97"/>
    <n v="0.98"/>
    <n v="0.98"/>
    <n v="0.98"/>
    <n v="0.98"/>
    <n v="0.98"/>
    <n v="0.98"/>
    <n v="0.98"/>
    <n v="0.93287006842959452"/>
    <n v="0.93295748168125736"/>
    <n v="0.9414219982172698"/>
    <n v="0.9414219982172698"/>
    <n v="0.9414219982172698"/>
    <n v="0.9414219982172698"/>
    <n v="0.9414219982172698"/>
    <n v="0.9414219982172698"/>
    <n v="0.9414219982172698"/>
    <n v="0.9414219982172698"/>
    <n v="0.9414219982172698"/>
    <n v="0.98"/>
    <n v="0.98"/>
    <n v="0.92999999999999994"/>
    <n v="2086397.1260000002"/>
    <n v="38536.031902267547"/>
    <n v="1176.5292268605535"/>
    <n v="107154.90564898479"/>
    <n v="0"/>
    <n v="0"/>
    <n v="0"/>
    <n v="0"/>
    <n v="0"/>
    <n v="0"/>
    <n v="0"/>
    <n v="0"/>
    <n v="532405.70198340144"/>
    <n v="679273.16876151436"/>
    <n v="2.8700684295945925E-3"/>
    <n v="8.7413251662779467E-5"/>
    <n v="8.4645165360124775E-3"/>
    <n v="0"/>
    <n v="0"/>
    <n v="0"/>
    <n v="0"/>
    <n v="0"/>
    <n v="0"/>
    <n v="0"/>
    <n v="0"/>
    <n v="3.8578001782730159E-2"/>
    <n v="0.98"/>
    <n v="0"/>
    <n v="0"/>
    <n v="0"/>
    <n v="0"/>
    <n v="0"/>
    <n v="0"/>
    <n v="0"/>
    <n v="0"/>
    <n v="0"/>
    <n v="0"/>
    <n v="0"/>
    <n v="0"/>
    <n v="0"/>
    <n v="0"/>
    <n v="0"/>
    <n v="0"/>
    <n v="0"/>
    <n v="2765670.2947615143"/>
    <n v="38536.031902267547"/>
    <n v="1176.5292268605535"/>
    <n v="107154.90564898479"/>
    <n v="0"/>
    <n v="0"/>
    <n v="0"/>
    <n v="0"/>
    <n v="0"/>
    <n v="0"/>
    <n v="0"/>
    <n v="0"/>
    <n v="532405.70198340144"/>
    <n v="679273.16876151436"/>
    <n v="0"/>
    <n v="0"/>
    <n v="0"/>
    <n v="0"/>
    <n v="0"/>
    <n v="0"/>
    <n v="0"/>
    <n v="0"/>
    <n v="0"/>
    <n v="0"/>
    <n v="0"/>
    <n v="0"/>
    <n v="0"/>
    <n v="0"/>
    <n v="0"/>
    <n v="0"/>
    <n v="0"/>
    <n v="2765670.2947615143"/>
    <n v="67766.668000000005"/>
    <n v="212323.74600000001"/>
    <n v="12545.368"/>
    <n v="27961.317999999999"/>
    <n v="17408.780999999999"/>
    <n v="26300.960999999999"/>
    <n v="0"/>
    <n v="0"/>
    <n v="0"/>
    <n v="0"/>
    <n v="0"/>
    <n v="314966.3267615136"/>
    <n v="679273.16876151366"/>
    <n v="0"/>
    <n v="0"/>
    <n v="0.01"/>
    <n v="0.02"/>
    <n v="0.01"/>
    <n v="0.01"/>
    <n v="0.02"/>
    <n v="0"/>
    <n v="0"/>
    <n v="0"/>
    <n v="0"/>
    <n v="0"/>
    <n v="7.0000000000000007E-2"/>
    <n v="0.92999999999999994"/>
    <n v="0.92999999999999994"/>
    <n v="0.94"/>
    <n v="0.96"/>
    <n v="0.97"/>
    <n v="0.98"/>
    <n v="1"/>
    <n v="1"/>
    <n v="1"/>
    <n v="1"/>
    <n v="1"/>
    <n v="1"/>
    <n v="0"/>
    <n v="0"/>
    <n v="0"/>
    <n v="0"/>
    <n v="0"/>
    <n v="0"/>
    <n v="0"/>
    <n v="0"/>
    <n v="0"/>
    <n v="0"/>
    <n v="0"/>
    <n v="0"/>
    <n v="0"/>
    <n v="0"/>
    <n v="0"/>
    <n v="0"/>
    <n v="0"/>
    <n v="2765670.2947615138"/>
    <n v="67766.668000000005"/>
    <n v="212323.74600000001"/>
    <n v="12545.368"/>
    <n v="27961.317999999999"/>
    <n v="17408.780999999999"/>
    <n v="26300.960999999999"/>
    <n v="7349.2389999999996"/>
    <n v="58.701999999999998"/>
    <n v="853.15700000000004"/>
    <n v="0"/>
    <n v="27274.763608333302"/>
    <n v="26698.606"/>
    <n v="426541.30960833328"/>
    <n v="0"/>
    <n v="0"/>
    <n v="0"/>
    <n v="0"/>
    <n v="0"/>
    <n v="0"/>
    <n v="0"/>
    <n v="0"/>
    <n v="0"/>
    <n v="0"/>
    <n v="0"/>
    <n v="0"/>
    <n v="0"/>
    <n v="0"/>
    <n v="0"/>
    <n v="0"/>
    <n v="0"/>
    <n v="2512938.4356083334"/>
    <n v="67766.668000000005"/>
    <n v="212323.74600000001"/>
    <n v="12545.368"/>
    <n v="27961.317999999999"/>
    <n v="17408.780999999999"/>
    <n v="26300.960999999999"/>
    <n v="7349.2389999999996"/>
    <n v="58.701999999999998"/>
    <n v="853.15700000000004"/>
    <n v="8296.0930000000008"/>
    <n v="19235.364000000001"/>
    <n v="26441.912608333281"/>
    <n v="426541.30960833328"/>
    <n v="0"/>
    <n v="0"/>
    <n v="0"/>
    <n v="0"/>
    <n v="0"/>
    <n v="0"/>
    <n v="0"/>
    <n v="0"/>
    <n v="0"/>
    <n v="0"/>
    <n v="0"/>
    <n v="0"/>
    <n v="0"/>
    <n v="0"/>
    <n v="0"/>
    <n v="0"/>
    <n v="0"/>
    <n v="2512938.4356083334"/>
    <n v="146867.4667781129"/>
    <n v="400099.397"/>
    <n v="2486496.523"/>
    <n v="2233264.5927781132"/>
    <n v="253231.93022188684"/>
    <n v="279173.77176151425"/>
    <n v="364306.842"/>
    <n v="400099.397"/>
    <n v="2486496.523"/>
    <n v="2450703.9680000003"/>
    <n v="35792.554999999702"/>
    <n v="279173.77176151378"/>
    <n v="399842.70360833331"/>
    <n v="400099.397"/>
    <n v="2486496.523"/>
    <n v="2486239.8296083333"/>
    <n v="256.69339166674763"/>
    <n v="26441.912608333398"/>
  </r>
  <r>
    <s v="100/TT-153-03"/>
    <x v="0"/>
    <x v="78"/>
    <x v="0"/>
    <x v="22"/>
    <x v="19"/>
    <n v="0"/>
    <n v="0"/>
    <n v="66993.570999999996"/>
    <n v="2038.26"/>
    <n v="2429.404"/>
    <n v="922.97799999999995"/>
    <n v="0"/>
    <n v="0"/>
    <n v="9302.0120000000006"/>
    <n v="0"/>
    <n v="0"/>
    <n v="0"/>
    <n v="81686.224999999991"/>
    <n v="0"/>
    <n v="0"/>
    <n v="0.87"/>
    <n v="3.7900000000000003E-2"/>
    <n v="0"/>
    <n v="0"/>
    <n v="0"/>
    <n v="0"/>
    <n v="0"/>
    <n v="0"/>
    <n v="0"/>
    <n v="0"/>
    <n v="8.2085693157945866E-2"/>
    <n v="8.2085693157945866E-2"/>
    <n v="0.95208569315794589"/>
    <n v="0.98998569315794593"/>
    <n v="0.98998569315794593"/>
    <n v="0.98998569315794593"/>
    <n v="0.98998569315794593"/>
    <n v="0.98998569315794593"/>
    <n v="0.98998569315794593"/>
    <n v="0.98998569315794593"/>
    <n v="0.98998569315794593"/>
    <n v="0.98998569315794593"/>
    <n v="8.2085693157945866E-2"/>
    <n v="8.2085693157945866E-2"/>
    <n v="0.53104284657897294"/>
    <n v="0.98000000000000009"/>
    <n v="0.98000000000000009"/>
    <n v="0.98000000000000009"/>
    <n v="0.9900000000000001"/>
    <n v="1"/>
    <n v="1"/>
    <n v="1"/>
    <n v="1"/>
    <n v="1"/>
    <n v="0.98998569315794593"/>
    <n v="8.2085693157945866E-2"/>
    <n v="14686.346000000001"/>
    <n v="0"/>
    <n v="0"/>
    <n v="37815.324022537505"/>
    <n v="38828.221432184291"/>
    <n v="0"/>
    <n v="0"/>
    <n v="0"/>
    <n v="0"/>
    <n v="0"/>
    <n v="0"/>
    <n v="0"/>
    <n v="0"/>
    <n v="76643.545454721796"/>
    <n v="0"/>
    <n v="0"/>
    <n v="0.4489571534210271"/>
    <n v="0.4489571534210271"/>
    <n v="0"/>
    <n v="0"/>
    <n v="0.01"/>
    <n v="0.01"/>
    <n v="0"/>
    <n v="0"/>
    <n v="0"/>
    <n v="0"/>
    <n v="1"/>
    <n v="0"/>
    <n v="0"/>
    <n v="0"/>
    <n v="0"/>
    <n v="0"/>
    <n v="0"/>
    <n v="0"/>
    <n v="0"/>
    <n v="0"/>
    <n v="0"/>
    <n v="0"/>
    <n v="0"/>
    <n v="0"/>
    <n v="0"/>
    <n v="0"/>
    <n v="0"/>
    <n v="0"/>
    <n v="91329.891454721801"/>
    <n v="0"/>
    <n v="0"/>
    <n v="37815.324022537505"/>
    <n v="38828.221432184291"/>
    <n v="0"/>
    <n v="0"/>
    <n v="0"/>
    <n v="0"/>
    <n v="0"/>
    <n v="0"/>
    <n v="0"/>
    <n v="0"/>
    <n v="76643.545454721796"/>
    <n v="0"/>
    <n v="0"/>
    <n v="0"/>
    <n v="0"/>
    <n v="0"/>
    <n v="0"/>
    <n v="0"/>
    <n v="0"/>
    <n v="0"/>
    <n v="0"/>
    <n v="0"/>
    <n v="0"/>
    <n v="0"/>
    <n v="0"/>
    <n v="0"/>
    <n v="0"/>
    <n v="0"/>
    <n v="91329.891454721801"/>
    <n v="0"/>
    <n v="0"/>
    <n v="66993.570999999996"/>
    <n v="2038.26"/>
    <n v="2429.404"/>
    <n v="922.97799999999995"/>
    <n v="7390.0219999999999"/>
    <n v="0"/>
    <n v="0"/>
    <n v="0"/>
    <n v="0"/>
    <n v="0"/>
    <n v="79774.234999999986"/>
    <n v="0"/>
    <n v="0"/>
    <n v="0.87"/>
    <n v="3.7900000000000003E-2"/>
    <n v="0"/>
    <n v="0"/>
    <n v="0"/>
    <n v="0"/>
    <n v="0"/>
    <n v="0"/>
    <n v="0"/>
    <n v="0.01"/>
    <n v="0.91790000000000005"/>
    <n v="8.2085693157945866E-2"/>
    <n v="8.2085693157945866E-2"/>
    <n v="0.95208569315794589"/>
    <n v="0.98998569315794593"/>
    <n v="0.98998569315794593"/>
    <n v="0.98998569315794593"/>
    <n v="0.98998569315794593"/>
    <n v="0.98998569315794593"/>
    <n v="0.98998569315794593"/>
    <n v="0.98998569315794593"/>
    <n v="0.98998569315794593"/>
    <n v="0.99998569315794594"/>
    <n v="0"/>
    <n v="0"/>
    <n v="0"/>
    <n v="0"/>
    <n v="0"/>
    <n v="0"/>
    <n v="0"/>
    <n v="0"/>
    <n v="0"/>
    <n v="0"/>
    <n v="0"/>
    <n v="0"/>
    <n v="0"/>
    <n v="0"/>
    <n v="0"/>
    <n v="0"/>
    <n v="0"/>
    <n v="94460.580999999991"/>
    <n v="0"/>
    <n v="0"/>
    <n v="66993.570999999996"/>
    <n v="2038.26"/>
    <n v="2429.404"/>
    <n v="922.97799999999995"/>
    <n v="0"/>
    <n v="0"/>
    <n v="2686.4079999999999"/>
    <n v="0"/>
    <n v="0"/>
    <n v="0"/>
    <n v="75070.620999999985"/>
    <n v="0"/>
    <n v="0"/>
    <n v="0"/>
    <n v="0"/>
    <n v="0"/>
    <n v="0"/>
    <n v="0"/>
    <n v="0"/>
    <n v="0"/>
    <n v="0"/>
    <n v="0"/>
    <n v="0"/>
    <n v="0"/>
    <n v="0"/>
    <n v="0"/>
    <n v="0"/>
    <n v="0"/>
    <n v="89756.96699999999"/>
    <n v="0"/>
    <n v="0"/>
    <n v="66993.570999999996"/>
    <n v="2038.26"/>
    <n v="2429.404"/>
    <n v="922.97799999999995"/>
    <n v="0"/>
    <n v="0"/>
    <n v="9302.0120000000006"/>
    <n v="0"/>
    <n v="0"/>
    <n v="0"/>
    <n v="81686.224999999991"/>
    <n v="0"/>
    <n v="0"/>
    <n v="0"/>
    <n v="0"/>
    <n v="0"/>
    <n v="0"/>
    <n v="0"/>
    <n v="0"/>
    <n v="0"/>
    <n v="0"/>
    <n v="0"/>
    <n v="0"/>
    <n v="0"/>
    <n v="0"/>
    <n v="0"/>
    <n v="0"/>
    <n v="0"/>
    <n v="96372.570999999996"/>
    <n v="76643.545454721796"/>
    <n v="81686.224999999991"/>
    <n v="96372.570999999996"/>
    <n v="91329.891454721801"/>
    <n v="5042.6795452781953"/>
    <n v="-5042.6795452781953"/>
    <n v="79774.234999999986"/>
    <n v="81686.224999999991"/>
    <n v="96372.570999999996"/>
    <n v="94460.580999999991"/>
    <n v="1911.9900000000052"/>
    <n v="-1911.9900000000052"/>
    <n v="75070.620999999985"/>
    <n v="81686.224999999991"/>
    <n v="96372.570999999996"/>
    <n v="89756.96699999999"/>
    <n v="6615.6040000000066"/>
    <n v="-6615.6040000000066"/>
  </r>
  <r>
    <s v="100/TT-184-01"/>
    <x v="1"/>
    <x v="79"/>
    <x v="0"/>
    <x v="23"/>
    <x v="19"/>
    <n v="370.36799999999999"/>
    <n v="1774.8710000000001"/>
    <n v="27806.831999999999"/>
    <n v="412401.4"/>
    <n v="479634.908"/>
    <n v="302215.25199999998"/>
    <n v="40242.533000000003"/>
    <n v="127625.605"/>
    <n v="15208.133"/>
    <n v="583148.13500000001"/>
    <n v="96425.801000000007"/>
    <n v="75956.12"/>
    <n v="2162809.9580000001"/>
    <n v="0"/>
    <n v="0"/>
    <n v="0"/>
    <n v="0"/>
    <n v="0"/>
    <n v="0"/>
    <n v="8.6E-3"/>
    <n v="0"/>
    <n v="0"/>
    <n v="1.0000000000000009E-2"/>
    <n v="0.01"/>
    <n v="0"/>
    <n v="0.33144000000000001"/>
    <n v="0.33144000000000001"/>
    <n v="0.33144000000000001"/>
    <n v="0.33144000000000001"/>
    <n v="0.33144000000000001"/>
    <n v="0.33144000000000001"/>
    <n v="0.34004000000000001"/>
    <n v="0.34004000000000001"/>
    <n v="0.34004000000000001"/>
    <n v="0.35004000000000002"/>
    <n v="0.36004000000000003"/>
    <n v="0.36004000000000003"/>
    <n v="0.33393732861659825"/>
    <n v="0.33811281223949646"/>
    <n v="0.3456292246568109"/>
    <n v="0.34587029435410399"/>
    <n v="0.34868427783410832"/>
    <n v="0.3532397733473871"/>
    <n v="0.38296164608005573"/>
    <n v="0.43098727690387323"/>
    <n v="0.45279903214997314"/>
    <n v="0.47360031561101212"/>
    <n v="0.50275964426562614"/>
    <n v="0.51019366440147085"/>
    <n v="0.36004000000000003"/>
    <n v="0.33144000000000001"/>
    <n v="873694.61499999999"/>
    <n v="16990.182834560022"/>
    <n v="28476.056533818995"/>
    <n v="60920.651307647953"/>
    <n v="1652.3714898077553"/>
    <n v="19336.662607498471"/>
    <n v="31381.19112216141"/>
    <n v="205260.24926154694"/>
    <n v="332495.79744502302"/>
    <n v="151383.14919478633"/>
    <n v="144734.45255803512"/>
    <n v="203391.67613510031"/>
    <n v="51984.553687980027"/>
    <n v="1248006.9941779664"/>
    <n v="2.4973286165982582E-3"/>
    <n v="4.1754836228982163E-3"/>
    <n v="7.5164124173143871E-3"/>
    <n v="2.4106969729309607E-4"/>
    <n v="2.8139834800043661E-3"/>
    <n v="4.5554955132787577E-3"/>
    <n v="2.9721872732668624E-2"/>
    <n v="4.8025630823817514E-2"/>
    <n v="2.1811755246099889E-2"/>
    <n v="2.0801283461039009E-2"/>
    <n v="2.9159328654614017E-2"/>
    <n v="7.4340201358447577E-3"/>
    <n v="0.51019366440147085"/>
    <n v="14439.4437"/>
    <n v="614698.5"/>
    <n v="5400"/>
    <n v="2800"/>
    <n v="28900"/>
    <n v="577800"/>
    <n v="868900"/>
    <n v="302800"/>
    <n v="869900"/>
    <n v="38900"/>
    <n v="39300"/>
    <n v="39250"/>
    <n v="3403087.9436999997"/>
    <n v="3114220"/>
    <n v="0"/>
    <n v="0"/>
    <n v="0"/>
    <n v="8639009.5528779663"/>
    <n v="16990.182834560022"/>
    <n v="28476.056533818995"/>
    <n v="60920.651307647953"/>
    <n v="1652.3714898077553"/>
    <n v="19336.662607498471"/>
    <n v="31381.19112216141"/>
    <n v="205260.24926154694"/>
    <n v="332495.79744502302"/>
    <n v="151383.14919478633"/>
    <n v="144734.45255803512"/>
    <n v="203391.67613510031"/>
    <n v="51984.553687980027"/>
    <n v="1248006.9941779664"/>
    <n v="14439.4437"/>
    <n v="614698.5"/>
    <n v="5400"/>
    <n v="2800"/>
    <n v="28900"/>
    <n v="577800"/>
    <n v="868900"/>
    <n v="302800"/>
    <n v="869900"/>
    <n v="38900"/>
    <n v="39300"/>
    <n v="39250"/>
    <n v="3403087.9436999997"/>
    <n v="3114220"/>
    <n v="0"/>
    <n v="0"/>
    <n v="0"/>
    <n v="8639009.5528779663"/>
    <n v="370.36799999999999"/>
    <n v="1774.8710000000001"/>
    <n v="27806.831999999999"/>
    <n v="412401.4"/>
    <n v="479634.908"/>
    <n v="302215.25199999998"/>
    <n v="378599.37060000002"/>
    <n v="160705.6226"/>
    <n v="155948.6226"/>
    <n v="517712.9339"/>
    <n v="46122"/>
    <n v="0"/>
    <n v="2483292.1806999999"/>
    <n v="0"/>
    <n v="0"/>
    <n v="0"/>
    <n v="0"/>
    <n v="0"/>
    <n v="5.9084645738605012E-3"/>
    <n v="1.0457771027631518E-2"/>
    <n v="1.7647928751006455E-2"/>
    <n v="1.5100974415432898E-2"/>
    <n v="2.318315301209627E-2"/>
    <n v="5.4220784555832277E-2"/>
    <n v="9.9669248049878034E-2"/>
    <n v="0.22618832438573794"/>
    <n v="0.33144000000000001"/>
    <n v="0.33144000000000001"/>
    <n v="0.33144000000000001"/>
    <n v="0.33144000000000001"/>
    <n v="0.33144000000000001"/>
    <n v="0.33734846457386053"/>
    <n v="0.34780623560149204"/>
    <n v="0.3654541643524985"/>
    <n v="0.3805551387679314"/>
    <n v="0.40373829178002762"/>
    <n v="0.45795907633585992"/>
    <n v="0.55762832438573795"/>
    <n v="118616.568"/>
    <n v="626364"/>
    <n v="117656.5"/>
    <n v="529500"/>
    <n v="794100"/>
    <n v="39197"/>
    <n v="567400"/>
    <n v="45100"/>
    <n v="544500"/>
    <n v="28400"/>
    <n v="256500"/>
    <n v="250000"/>
    <n v="3917334.068"/>
    <n v="1828139.3661779659"/>
    <n v="0"/>
    <n v="0"/>
    <n v="0"/>
    <n v="9102460.2298779655"/>
    <n v="370.36799999999999"/>
    <n v="1774.8710000000001"/>
    <n v="27806.831999999999"/>
    <n v="412401.4"/>
    <n v="479634.908"/>
    <n v="302215.25199999998"/>
    <n v="40242.533000000003"/>
    <n v="127625.605"/>
    <n v="15208.133"/>
    <n v="602743.39430000004"/>
    <n v="291599.19084400003"/>
    <n v="181669.69355600019"/>
    <n v="2483292.1806999999"/>
    <n v="222204.47078199984"/>
    <n v="157384.33772399998"/>
    <n v="659677.81462400011"/>
    <n v="554833.81462400011"/>
    <n v="527994.91562400002"/>
    <n v="786916.65407400008"/>
    <n v="42151.438724"/>
    <n v="531893.47690000013"/>
    <n v="263971.73845000006"/>
    <n v="260171.73845000003"/>
    <n v="260171.73845000003"/>
    <n v="50200"/>
    <n v="4317572.1384260003"/>
    <n v="1427901.2957519665"/>
    <n v="0"/>
    <n v="0"/>
    <n v="0"/>
    <n v="9102460.2298779674"/>
    <n v="370.36799999999999"/>
    <n v="1774.8710000000001"/>
    <n v="27806.831999999999"/>
    <n v="412401.4"/>
    <n v="479634.908"/>
    <n v="302215.25199999998"/>
    <n v="40242.533000000003"/>
    <n v="127625.605"/>
    <n v="15208.133"/>
    <n v="583148.13500000001"/>
    <n v="96425.801000000007"/>
    <n v="202777.76791066676"/>
    <n v="2289631.6059106668"/>
    <n v="0"/>
    <n v="0"/>
    <n v="0"/>
    <n v="0"/>
    <n v="0"/>
    <n v="0"/>
    <n v="0"/>
    <n v="0"/>
    <n v="0"/>
    <n v="0"/>
    <n v="0"/>
    <n v="0"/>
    <n v="4511232.7132153334"/>
    <n v="1427901.2957519665"/>
    <n v="0"/>
    <n v="0"/>
    <n v="0"/>
    <n v="9102460.2298779674"/>
    <n v="1196022.4404899864"/>
    <n v="2086853.838"/>
    <n v="2960548.4529999997"/>
    <n v="2069717.0554899864"/>
    <n v="890831.39751001331"/>
    <n v="5678461.0998779666"/>
    <n v="2483292.1806999999"/>
    <n v="2086853.838"/>
    <n v="2960548.4529999997"/>
    <n v="3356986.7956999997"/>
    <n v="-396438.34269999992"/>
    <n v="6141911.7768779658"/>
    <n v="2301622.4871439999"/>
    <n v="2086853.838"/>
    <n v="2960548.4529999997"/>
    <n v="3175317.1021440001"/>
    <n v="-214768.64914400037"/>
    <n v="6141911.7768779676"/>
  </r>
  <r>
    <s v="100/TL-144"/>
    <x v="1"/>
    <x v="80"/>
    <x v="0"/>
    <x v="15"/>
    <x v="11"/>
    <n v="0"/>
    <n v="0"/>
    <n v="0"/>
    <n v="0"/>
    <n v="-64726.953000000001"/>
    <n v="-179290.079"/>
    <n v="0"/>
    <n v="0"/>
    <n v="0"/>
    <n v="0"/>
    <n v="0"/>
    <n v="0"/>
    <n v="-244017.03200000001"/>
    <n v="0"/>
    <n v="0"/>
    <n v="0"/>
    <n v="0"/>
    <n v="0"/>
    <n v="0"/>
    <n v="0"/>
    <n v="0"/>
    <n v="0"/>
    <n v="0"/>
    <n v="0"/>
    <n v="0"/>
    <n v="0"/>
    <n v="0"/>
    <n v="0"/>
    <n v="0"/>
    <n v="0"/>
    <n v="0"/>
    <n v="0"/>
    <n v="0"/>
    <n v="0"/>
    <n v="0"/>
    <n v="0"/>
    <n v="0"/>
    <n v="0"/>
    <n v="0"/>
    <n v="0"/>
    <n v="0"/>
    <n v="0"/>
    <n v="0"/>
    <n v="0"/>
    <n v="0"/>
    <n v="0"/>
    <n v="0"/>
    <n v="0"/>
    <n v="0"/>
    <n v="0"/>
    <n v="0"/>
    <n v="244017.092"/>
    <n v="0"/>
    <n v="0"/>
    <n v="0"/>
    <n v="0"/>
    <n v="0"/>
    <n v="0"/>
    <n v="0"/>
    <n v="0"/>
    <n v="0"/>
    <n v="0"/>
    <n v="0"/>
    <n v="0"/>
    <n v="0"/>
    <n v="0"/>
    <n v="0"/>
    <n v="0"/>
    <n v="0"/>
    <n v="0"/>
    <n v="0"/>
    <n v="0"/>
    <n v="0"/>
    <n v="0"/>
    <n v="0"/>
    <n v="0"/>
    <n v="0"/>
    <n v="0"/>
    <n v="0"/>
    <n v="0"/>
    <n v="0"/>
    <n v="0"/>
    <n v="0"/>
    <n v="0"/>
    <n v="0"/>
    <n v="0"/>
    <n v="0"/>
    <n v="0"/>
    <n v="0"/>
    <n v="0"/>
    <n v="0"/>
    <n v="0"/>
    <n v="0"/>
    <n v="0"/>
    <n v="0"/>
    <n v="244017.092"/>
    <n v="0"/>
    <n v="0"/>
    <n v="0"/>
    <n v="0"/>
    <n v="0"/>
    <n v="0"/>
    <n v="0"/>
    <n v="0"/>
    <n v="0"/>
    <n v="0"/>
    <n v="0"/>
    <n v="0"/>
    <n v="0"/>
    <n v="0"/>
    <n v="0"/>
    <n v="0"/>
    <n v="0"/>
    <n v="0"/>
    <n v="0"/>
    <n v="0"/>
    <n v="0"/>
    <n v="0"/>
    <n v="0"/>
    <n v="0"/>
    <n v="0"/>
    <n v="0"/>
    <n v="0"/>
    <n v="0"/>
    <n v="0"/>
    <n v="0"/>
    <n v="244017.092"/>
    <n v="0"/>
    <n v="0"/>
    <n v="0"/>
    <n v="0"/>
    <n v="-64726.953000000001"/>
    <n v="-179290.079"/>
    <n v="0"/>
    <n v="0"/>
    <n v="0"/>
    <n v="0"/>
    <n v="0"/>
    <n v="0"/>
    <n v="-244017.03200000001"/>
    <n v="0"/>
    <n v="0"/>
    <n v="0"/>
    <n v="0"/>
    <n v="0"/>
    <n v="0"/>
    <n v="0"/>
    <n v="0"/>
    <n v="0"/>
    <n v="0"/>
    <n v="0"/>
    <n v="0"/>
    <n v="0"/>
    <n v="0"/>
    <n v="0"/>
    <n v="0"/>
    <n v="0"/>
    <n v="0"/>
    <n v="0"/>
    <n v="0"/>
    <n v="0"/>
    <n v="0"/>
    <n v="0"/>
    <n v="0"/>
    <n v="0"/>
    <n v="0"/>
    <n v="0"/>
    <n v="0"/>
    <n v="0"/>
    <n v="0"/>
    <n v="0"/>
    <n v="0"/>
    <n v="0"/>
    <n v="0"/>
    <n v="0"/>
    <n v="0"/>
    <n v="0"/>
    <n v="0"/>
    <n v="0"/>
    <n v="0"/>
    <n v="0"/>
    <n v="0"/>
    <n v="5.9999999997671694E-2"/>
    <n v="0"/>
    <n v="0"/>
    <n v="0"/>
    <n v="0"/>
    <n v="-64726.953000000001"/>
    <n v="-179290.079"/>
    <n v="0"/>
    <n v="0"/>
    <n v="0"/>
    <n v="0"/>
    <n v="0"/>
    <n v="0"/>
    <n v="-244017.03200000001"/>
    <n v="0"/>
    <n v="0"/>
    <n v="0"/>
    <n v="0"/>
    <n v="0"/>
    <n v="0"/>
    <n v="0"/>
    <n v="0"/>
    <n v="0"/>
    <n v="0"/>
    <n v="0"/>
    <n v="0"/>
    <n v="0"/>
    <n v="0"/>
    <n v="0"/>
    <n v="0"/>
    <n v="0"/>
    <n v="5.9999999997671694E-2"/>
    <n v="0"/>
    <n v="0"/>
    <n v="0"/>
    <n v="0"/>
    <n v="-64726.953000000001"/>
    <n v="-179290.079"/>
    <n v="0"/>
    <n v="0"/>
    <n v="0"/>
    <n v="0"/>
    <n v="0"/>
    <n v="0"/>
    <n v="-244017.03200000001"/>
    <n v="0"/>
    <n v="0"/>
    <n v="0"/>
    <n v="0"/>
    <n v="0"/>
    <n v="0"/>
    <n v="0"/>
    <n v="0"/>
    <n v="0"/>
    <n v="0"/>
    <n v="0"/>
    <n v="0"/>
    <n v="0"/>
    <n v="0"/>
    <n v="0"/>
    <n v="0"/>
    <n v="0"/>
    <n v="5.9999999997671694E-2"/>
    <n v="0"/>
    <n v="-244017.03200000001"/>
    <n v="5.9999999997671694E-2"/>
    <n v="244017.092"/>
    <n v="-244017.03200000001"/>
    <n v="244017.03200000001"/>
    <n v="-244017.03200000001"/>
    <n v="-244017.03200000001"/>
    <n v="5.9999999997671694E-2"/>
    <n v="5.9999999997671694E-2"/>
    <n v="0"/>
    <n v="0"/>
    <n v="-244017.03200000001"/>
    <n v="-244017.03200000001"/>
    <n v="5.9999999997671694E-2"/>
    <n v="5.9999999997671694E-2"/>
    <n v="0"/>
    <n v="0"/>
  </r>
  <r>
    <s v="100/TT-252"/>
    <x v="1"/>
    <x v="81"/>
    <x v="0"/>
    <x v="23"/>
    <x v="19"/>
    <n v="0"/>
    <n v="0"/>
    <n v="0"/>
    <n v="0"/>
    <n v="-463450.67700000003"/>
    <n v="0"/>
    <n v="0"/>
    <n v="0"/>
    <n v="0"/>
    <n v="0"/>
    <n v="0"/>
    <n v="0"/>
    <n v="-463450.67700000003"/>
    <n v="0"/>
    <n v="0"/>
    <n v="0"/>
    <n v="0"/>
    <n v="0"/>
    <n v="0"/>
    <n v="0"/>
    <n v="0"/>
    <n v="0"/>
    <n v="0"/>
    <n v="0"/>
    <n v="0"/>
    <n v="0"/>
    <n v="0"/>
    <n v="0"/>
    <n v="0"/>
    <n v="0"/>
    <n v="0"/>
    <n v="0"/>
    <n v="0"/>
    <n v="0"/>
    <n v="0"/>
    <n v="0"/>
    <n v="0"/>
    <n v="0"/>
    <n v="0"/>
    <n v="0"/>
    <n v="0"/>
    <n v="0"/>
    <n v="0"/>
    <n v="0"/>
    <n v="0"/>
    <n v="0"/>
    <n v="0"/>
    <n v="0"/>
    <n v="0"/>
    <n v="0"/>
    <n v="0"/>
    <n v="433112"/>
    <n v="0"/>
    <n v="0"/>
    <n v="0"/>
    <n v="0"/>
    <n v="0"/>
    <n v="0"/>
    <n v="0"/>
    <n v="0"/>
    <n v="0"/>
    <n v="0"/>
    <n v="0"/>
    <n v="0"/>
    <n v="0"/>
    <n v="0"/>
    <n v="0"/>
    <n v="0"/>
    <n v="0"/>
    <n v="0"/>
    <n v="0"/>
    <n v="0"/>
    <n v="0"/>
    <n v="0"/>
    <n v="0"/>
    <n v="0"/>
    <n v="0"/>
    <n v="0"/>
    <n v="0"/>
    <n v="0"/>
    <n v="0"/>
    <n v="0"/>
    <n v="0"/>
    <n v="0"/>
    <n v="0"/>
    <n v="0"/>
    <n v="0"/>
    <n v="0"/>
    <n v="0"/>
    <n v="0"/>
    <n v="0"/>
    <n v="0"/>
    <n v="0"/>
    <n v="0"/>
    <n v="0"/>
    <n v="433112"/>
    <n v="0"/>
    <n v="0"/>
    <n v="0"/>
    <n v="0"/>
    <n v="0"/>
    <n v="0"/>
    <n v="0"/>
    <n v="0"/>
    <n v="0"/>
    <n v="0"/>
    <n v="0"/>
    <n v="0"/>
    <n v="0"/>
    <n v="0"/>
    <n v="0"/>
    <n v="0"/>
    <n v="0"/>
    <n v="0"/>
    <n v="0"/>
    <n v="0"/>
    <n v="0"/>
    <n v="0"/>
    <n v="0"/>
    <n v="0"/>
    <n v="0"/>
    <n v="0"/>
    <n v="0"/>
    <n v="0"/>
    <n v="0"/>
    <n v="0"/>
    <n v="433112"/>
    <n v="0"/>
    <n v="0"/>
    <n v="0"/>
    <n v="0"/>
    <n v="-463450.67700000003"/>
    <n v="0"/>
    <n v="0"/>
    <n v="0"/>
    <n v="0"/>
    <n v="0"/>
    <n v="0"/>
    <n v="0"/>
    <n v="-463450.67700000003"/>
    <n v="0"/>
    <n v="0"/>
    <n v="0"/>
    <n v="0"/>
    <n v="0"/>
    <n v="0"/>
    <n v="0"/>
    <n v="0"/>
    <n v="0"/>
    <n v="0"/>
    <n v="0"/>
    <n v="0"/>
    <n v="0"/>
    <n v="0"/>
    <n v="0"/>
    <n v="0"/>
    <n v="0"/>
    <n v="0"/>
    <n v="0"/>
    <n v="0"/>
    <n v="0"/>
    <n v="0"/>
    <n v="0"/>
    <n v="0"/>
    <n v="0"/>
    <n v="0"/>
    <n v="0"/>
    <n v="0"/>
    <n v="0"/>
    <n v="0"/>
    <n v="0"/>
    <n v="0"/>
    <n v="0"/>
    <n v="0"/>
    <n v="0"/>
    <n v="0"/>
    <n v="0"/>
    <n v="0"/>
    <n v="0"/>
    <n v="0"/>
    <n v="0"/>
    <n v="0"/>
    <n v="-30338.677000000025"/>
    <n v="0"/>
    <n v="0"/>
    <n v="0"/>
    <n v="0"/>
    <n v="-463450.67700000003"/>
    <n v="0"/>
    <n v="0"/>
    <n v="0"/>
    <n v="0"/>
    <n v="0"/>
    <n v="0"/>
    <n v="0"/>
    <n v="-463450.67700000003"/>
    <n v="0"/>
    <n v="0"/>
    <n v="0"/>
    <n v="0"/>
    <n v="0"/>
    <n v="0"/>
    <n v="0"/>
    <n v="0"/>
    <n v="0"/>
    <n v="0"/>
    <n v="0"/>
    <n v="0"/>
    <n v="0"/>
    <n v="0"/>
    <n v="0"/>
    <n v="0"/>
    <n v="0"/>
    <n v="-30338.677000000025"/>
    <n v="0"/>
    <n v="0"/>
    <n v="0"/>
    <n v="0"/>
    <n v="-463450.67700000003"/>
    <n v="0"/>
    <n v="0"/>
    <n v="0"/>
    <n v="0"/>
    <n v="0"/>
    <n v="0"/>
    <n v="0"/>
    <n v="-463450.67700000003"/>
    <n v="0"/>
    <n v="0"/>
    <n v="0"/>
    <n v="0"/>
    <n v="0"/>
    <n v="0"/>
    <n v="0"/>
    <n v="0"/>
    <n v="0"/>
    <n v="0"/>
    <n v="0"/>
    <n v="0"/>
    <n v="0"/>
    <n v="0"/>
    <n v="0"/>
    <n v="0"/>
    <n v="0"/>
    <n v="-30338.677000000025"/>
    <n v="0"/>
    <n v="-463450.67700000003"/>
    <n v="-30338.677000000025"/>
    <n v="433112"/>
    <n v="-463450.67700000003"/>
    <n v="463450.67700000003"/>
    <n v="-463450.67700000003"/>
    <n v="-463450.67700000003"/>
    <n v="-30338.677000000025"/>
    <n v="-30338.677000000025"/>
    <n v="0"/>
    <n v="0"/>
    <n v="-463450.67700000003"/>
    <n v="-463450.67700000003"/>
    <n v="-30338.677000000025"/>
    <n v="-30338.677000000025"/>
    <n v="0"/>
    <n v="0"/>
  </r>
  <r>
    <s v="100/TT-180-02"/>
    <x v="1"/>
    <x v="82"/>
    <x v="0"/>
    <x v="21"/>
    <x v="19"/>
    <n v="551.31500000000005"/>
    <n v="0"/>
    <n v="117.64700000000001"/>
    <n v="0"/>
    <n v="0"/>
    <n v="0"/>
    <n v="0"/>
    <n v="0"/>
    <n v="0"/>
    <n v="0"/>
    <n v="0"/>
    <n v="0"/>
    <n v="668.9620000000001"/>
    <n v="0"/>
    <n v="0"/>
    <n v="0"/>
    <n v="0"/>
    <n v="0"/>
    <n v="0"/>
    <n v="0"/>
    <n v="0"/>
    <n v="0"/>
    <n v="5.0000000000000044E-2"/>
    <n v="0"/>
    <n v="0"/>
    <n v="0.90999999999999992"/>
    <n v="0.90999999999999992"/>
    <n v="0.90999999999999992"/>
    <n v="0.90999999999999992"/>
    <n v="0.90999999999999992"/>
    <n v="0.90999999999999992"/>
    <n v="0.90999999999999992"/>
    <n v="0.90999999999999992"/>
    <n v="0.90999999999999992"/>
    <n v="0.96"/>
    <n v="0.96"/>
    <n v="0.96"/>
    <n v="0.91680179567405784"/>
    <n v="0.91680179567405784"/>
    <n v="0.91680179567405784"/>
    <n v="0.91680179567405784"/>
    <n v="0.91680179567405784"/>
    <n v="0.91680179567405784"/>
    <n v="0.96730179567405783"/>
    <n v="0.96730179567405783"/>
    <n v="0.96730179567405783"/>
    <n v="0.98838736226363755"/>
    <n v="0.98838736226363755"/>
    <n v="1.0000048292749286"/>
    <n v="0.96"/>
    <n v="0.90999999999999992"/>
    <n v="50047.535000000003"/>
    <n v="493.74170735066662"/>
    <n v="0"/>
    <n v="0"/>
    <n v="0"/>
    <n v="0"/>
    <n v="0"/>
    <n v="4998.9437766242718"/>
    <n v="0"/>
    <n v="0"/>
    <n v="1504.191961166594"/>
    <n v="0"/>
    <n v="0"/>
    <n v="6996.877445141532"/>
    <n v="6.8017956740579547E-3"/>
    <n v="0"/>
    <n v="0"/>
    <n v="0"/>
    <n v="0"/>
    <n v="0"/>
    <n v="5.0500000000000003E-2"/>
    <n v="0"/>
    <n v="0"/>
    <n v="2.1085566589579659E-2"/>
    <n v="0"/>
    <n v="1.1617467011290985E-2"/>
    <n v="1.0000048292749286"/>
    <n v="0"/>
    <n v="0"/>
    <n v="0"/>
    <n v="0"/>
    <n v="0"/>
    <n v="0"/>
    <n v="0"/>
    <n v="0"/>
    <n v="0"/>
    <n v="0"/>
    <n v="0"/>
    <n v="0"/>
    <n v="0"/>
    <n v="0"/>
    <n v="0"/>
    <n v="0"/>
    <n v="0"/>
    <n v="57044.412445141534"/>
    <n v="493.74170735066662"/>
    <n v="0"/>
    <n v="0"/>
    <n v="0"/>
    <n v="0"/>
    <n v="0"/>
    <n v="4998.9437766242718"/>
    <n v="0"/>
    <n v="0"/>
    <n v="1504.191961166594"/>
    <n v="0"/>
    <n v="0"/>
    <n v="6996.877445141532"/>
    <n v="0"/>
    <n v="0"/>
    <n v="0"/>
    <n v="0"/>
    <n v="0"/>
    <n v="0"/>
    <n v="0"/>
    <n v="0"/>
    <n v="0"/>
    <n v="0"/>
    <n v="0"/>
    <n v="0"/>
    <n v="0"/>
    <n v="0"/>
    <n v="0"/>
    <n v="0"/>
    <n v="0"/>
    <n v="57044.412445141534"/>
    <n v="551.31500000000005"/>
    <n v="0"/>
    <n v="117.64700000000001"/>
    <n v="0"/>
    <n v="0"/>
    <n v="0"/>
    <n v="5000"/>
    <n v="0"/>
    <n v="0"/>
    <n v="1327.9154451415316"/>
    <n v="0"/>
    <n v="0"/>
    <n v="6996.877445141532"/>
    <n v="0"/>
    <n v="0"/>
    <n v="0"/>
    <n v="0"/>
    <n v="0"/>
    <n v="6.8017956740579503E-3"/>
    <n v="5.0500000000000003E-2"/>
    <n v="0"/>
    <n v="0"/>
    <n v="2.1085566589579659E-2"/>
    <n v="0"/>
    <n v="1.1617467011290985E-2"/>
    <n v="9.0004829274928602E-2"/>
    <n v="0.90999999999999992"/>
    <n v="0.90999999999999992"/>
    <n v="0.90999999999999992"/>
    <n v="0.90999999999999992"/>
    <n v="0.90999999999999992"/>
    <n v="0.91680179567405784"/>
    <n v="0.96730179567405783"/>
    <n v="0.96730179567405783"/>
    <n v="0.96730179567405783"/>
    <n v="0.98838736226363755"/>
    <n v="0.98838736226363755"/>
    <n v="1.0000048292749286"/>
    <n v="0"/>
    <n v="0"/>
    <n v="0"/>
    <n v="0"/>
    <n v="0"/>
    <n v="0"/>
    <n v="0"/>
    <n v="0"/>
    <n v="0"/>
    <n v="0"/>
    <n v="0"/>
    <n v="0"/>
    <n v="0"/>
    <n v="0"/>
    <n v="0"/>
    <n v="0"/>
    <n v="0"/>
    <n v="57044.412445141534"/>
    <n v="551.31500000000005"/>
    <n v="0"/>
    <n v="117.64700000000001"/>
    <n v="0"/>
    <n v="0"/>
    <n v="0"/>
    <n v="0"/>
    <n v="0"/>
    <n v="0"/>
    <n v="0"/>
    <n v="0"/>
    <n v="6327.9154451415316"/>
    <n v="6996.877445141532"/>
    <n v="0"/>
    <n v="0"/>
    <n v="0"/>
    <n v="0"/>
    <n v="0"/>
    <n v="0"/>
    <n v="0"/>
    <n v="0"/>
    <n v="0"/>
    <n v="0"/>
    <n v="0"/>
    <n v="0"/>
    <n v="0"/>
    <n v="0"/>
    <n v="0"/>
    <n v="0"/>
    <n v="0"/>
    <n v="57044.412445141534"/>
    <n v="551.31500000000005"/>
    <n v="0"/>
    <n v="117.64700000000001"/>
    <n v="0"/>
    <n v="0"/>
    <n v="0"/>
    <n v="0"/>
    <n v="0"/>
    <n v="0"/>
    <n v="0"/>
    <n v="0"/>
    <n v="6327.9154451415316"/>
    <n v="6996.877445141532"/>
    <n v="0"/>
    <n v="0"/>
    <n v="0"/>
    <n v="0"/>
    <n v="0"/>
    <n v="0"/>
    <n v="0"/>
    <n v="0"/>
    <n v="0"/>
    <n v="0"/>
    <n v="0"/>
    <n v="0"/>
    <n v="0"/>
    <n v="0"/>
    <n v="0"/>
    <n v="0"/>
    <n v="0"/>
    <n v="57044.412445141534"/>
    <n v="6996.877445141532"/>
    <n v="668.9620000000001"/>
    <n v="50716.497000000003"/>
    <n v="57044.412445141534"/>
    <n v="-6327.9154451415307"/>
    <n v="6327.9154451415307"/>
    <n v="6996.877445141532"/>
    <n v="668.9620000000001"/>
    <n v="50716.497000000003"/>
    <n v="57044.412445141534"/>
    <n v="-6327.9154451415307"/>
    <n v="6327.9154451415307"/>
    <n v="668.9620000000001"/>
    <n v="668.9620000000001"/>
    <n v="50716.497000000003"/>
    <n v="50716.497000000003"/>
    <n v="0"/>
    <n v="6327.9154451415307"/>
  </r>
  <r>
    <s v="100/TT-186-01"/>
    <x v="1"/>
    <x v="83"/>
    <x v="0"/>
    <x v="24"/>
    <x v="1"/>
    <n v="111061.484"/>
    <n v="53427.502999999997"/>
    <n v="378936.74200000003"/>
    <n v="369311.9"/>
    <n v="269655.05099999998"/>
    <n v="168689.50200000001"/>
    <n v="405780.67099999997"/>
    <n v="311114.53700000001"/>
    <n v="237324.122"/>
    <n v="48217.392"/>
    <n v="182042.139"/>
    <n v="43772.563999999998"/>
    <n v="2579333.6069999998"/>
    <n v="0.01"/>
    <n v="0.1"/>
    <n v="0.15"/>
    <n v="0.05"/>
    <n v="7.0000000000000007E-2"/>
    <n v="7.0000000000000007E-2"/>
    <n v="0.02"/>
    <n v="0.02"/>
    <n v="0.02"/>
    <n v="3.0000000000000027E-2"/>
    <n v="0.01"/>
    <n v="0"/>
    <n v="0.43000000000000005"/>
    <n v="0.53"/>
    <n v="0.68"/>
    <n v="0.73"/>
    <n v="0.8"/>
    <n v="0.87000000000000011"/>
    <n v="0.89000000000000012"/>
    <n v="0.91000000000000014"/>
    <n v="0.93"/>
    <n v="0.96000000000000008"/>
    <n v="0.97000000000000008"/>
    <n v="0.97000000000000008"/>
    <n v="0.43919149331770918"/>
    <n v="0.45976494514106087"/>
    <n v="0.49606217981505041"/>
    <n v="0.52480676011283711"/>
    <n v="0.56903192926416724"/>
    <n v="0.59434318033736289"/>
    <n v="0.64096697182991491"/>
    <n v="0.67141904520669105"/>
    <n v="0.71862262574089808"/>
    <n v="0.77330310472765773"/>
    <n v="0.82887543951605647"/>
    <n v="0.87125574477084167"/>
    <n v="0.97000000000000008"/>
    <n v="0.42000000000000004"/>
    <n v="1103906.7930000001"/>
    <n v="112814.24053730785"/>
    <n v="121230.81422839026"/>
    <n v="264729.41077764728"/>
    <n v="170236.95344938969"/>
    <n v="262580.3815191848"/>
    <n v="150653.84099951174"/>
    <n v="278207.64876116434"/>
    <n v="182164.08059684446"/>
    <n v="283070.53029319504"/>
    <n v="328735.72040303971"/>
    <n v="334924.63606781227"/>
    <n v="256063.37383970871"/>
    <n v="2745411.6314731962"/>
    <n v="1.919149331770912E-2"/>
    <n v="2.057345182335172E-2"/>
    <n v="3.6297234673989522E-2"/>
    <n v="2.8744580297786679E-2"/>
    <n v="4.4225169151330117E-2"/>
    <n v="2.5311251073195627E-2"/>
    <n v="4.662379149255215E-2"/>
    <n v="3.0452073376776145E-2"/>
    <n v="4.7203580534206924E-2"/>
    <n v="5.4680478986759637E-2"/>
    <n v="5.557233478839884E-2"/>
    <n v="4.2380305254785124E-2"/>
    <n v="0.87125574477084167"/>
    <n v="0"/>
    <n v="0"/>
    <n v="93333.333333333328"/>
    <n v="186580.33333333331"/>
    <n v="93333.333333333328"/>
    <n v="0"/>
    <n v="0"/>
    <n v="0"/>
    <n v="0"/>
    <n v="0"/>
    <n v="176052"/>
    <n v="100000"/>
    <n v="649299"/>
    <n v="0"/>
    <n v="0"/>
    <n v="0"/>
    <n v="0"/>
    <n v="4498617.4244731963"/>
    <n v="112814.24053730785"/>
    <n v="121230.81422839026"/>
    <n v="264729.41077764728"/>
    <n v="170236.95344938969"/>
    <n v="262580.3815191848"/>
    <n v="150653.84099951174"/>
    <n v="278207.64876116434"/>
    <n v="182164.08059684446"/>
    <n v="283070.53029319504"/>
    <n v="328735.72040303971"/>
    <n v="334924.63606781227"/>
    <n v="256063.37383970871"/>
    <n v="2745411.6314731962"/>
    <n v="0"/>
    <n v="0"/>
    <n v="93333.333333333328"/>
    <n v="186580.33333333331"/>
    <n v="93333.333333333328"/>
    <n v="0"/>
    <n v="0"/>
    <n v="0"/>
    <n v="0"/>
    <n v="0"/>
    <n v="176052"/>
    <n v="100000"/>
    <n v="649299"/>
    <n v="0"/>
    <n v="0"/>
    <n v="0"/>
    <n v="0"/>
    <n v="4498617.4244731963"/>
    <n v="111061.484"/>
    <n v="53427.502999999997"/>
    <n v="378936.74200000003"/>
    <n v="369311.9"/>
    <n v="269655.05099999998"/>
    <n v="168689.50200000001"/>
    <n v="208526.49132361336"/>
    <n v="227425.70426180668"/>
    <n v="313161.45706180669"/>
    <n v="181944.12372847335"/>
    <n v="208299.54319514002"/>
    <n v="254972.12990235604"/>
    <n v="2745411.6314731962"/>
    <n v="0.01"/>
    <n v="0.1"/>
    <n v="0.15"/>
    <n v="0.05"/>
    <n v="7.0000000000000007E-2"/>
    <n v="7.616753817314445E-2"/>
    <n v="2.8975027131805439E-2"/>
    <n v="1.2983802167062278E-2"/>
    <n v="2.8230000000000002E-2"/>
    <n v="3.3911564823251521E-2"/>
    <n v="8.1250326452204485E-5"/>
    <n v="9.4180735547598187E-3"/>
    <n v="0.56976725617647572"/>
    <n v="0.43000000000000005"/>
    <n v="0.53"/>
    <n v="0.68"/>
    <n v="0.73"/>
    <n v="0.8"/>
    <n v="0.87616753817314452"/>
    <n v="0.90514256530494996"/>
    <n v="0.91812636747201226"/>
    <n v="0.94635636747201224"/>
    <n v="0.98026793229526377"/>
    <n v="0.980349182621716"/>
    <n v="0.98976725617647576"/>
    <n v="238046.01921417392"/>
    <n v="411252.98078582599"/>
    <n v="0"/>
    <n v="0"/>
    <n v="0"/>
    <n v="0"/>
    <n v="0"/>
    <n v="0"/>
    <n v="0"/>
    <n v="0"/>
    <n v="0"/>
    <n v="0"/>
    <n v="649298.99999999988"/>
    <n v="0"/>
    <n v="0"/>
    <n v="0"/>
    <n v="0"/>
    <n v="4498617.4244731963"/>
    <n v="111061.484"/>
    <n v="53427.502999999997"/>
    <n v="378936.74200000003"/>
    <n v="369311.9"/>
    <n v="269655.05099999998"/>
    <n v="168689.50200000001"/>
    <n v="405780.67099999997"/>
    <n v="311114.53700000001"/>
    <n v="237324.122"/>
    <n v="329509.70999999996"/>
    <n v="49368.078363195993"/>
    <n v="61232.331109999999"/>
    <n v="2745411.6314731962"/>
    <n v="175652.92163680401"/>
    <n v="62393.019214174012"/>
    <n v="411252.98078582599"/>
    <n v="0"/>
    <n v="0"/>
    <n v="0"/>
    <n v="0"/>
    <n v="0"/>
    <n v="0"/>
    <n v="0"/>
    <n v="0"/>
    <n v="0"/>
    <n v="649298.92163680401"/>
    <n v="0"/>
    <n v="0"/>
    <n v="0"/>
    <n v="0"/>
    <n v="4498617.3461100003"/>
    <n v="111061.484"/>
    <n v="53427.502999999997"/>
    <n v="378936.74200000003"/>
    <n v="369311.9"/>
    <n v="269655.05099999998"/>
    <n v="168689.50200000001"/>
    <n v="405780.67099999997"/>
    <n v="311114.53700000001"/>
    <n v="237324.122"/>
    <n v="48217.392"/>
    <n v="182042.139"/>
    <n v="209850.58847319614"/>
    <n v="2745411.6314731962"/>
    <n v="0"/>
    <n v="0"/>
    <n v="0"/>
    <n v="0"/>
    <n v="0"/>
    <n v="0"/>
    <n v="0"/>
    <n v="0"/>
    <n v="0"/>
    <n v="0"/>
    <n v="0"/>
    <n v="0"/>
    <n v="649298.92163680401"/>
    <n v="0"/>
    <n v="0"/>
    <n v="0"/>
    <n v="0"/>
    <n v="4498617.3461100003"/>
    <n v="2489348.2576334877"/>
    <n v="2535561.0430000001"/>
    <n v="3639467.8360000001"/>
    <n v="3593255.0506334878"/>
    <n v="46212.785366512369"/>
    <n v="859149.58847319614"/>
    <n v="2490439.5015708404"/>
    <n v="2535561.0430000001"/>
    <n v="3639467.8360000001"/>
    <n v="3594346.2945708404"/>
    <n v="45121.541429159697"/>
    <n v="859149.58847319614"/>
    <n v="2684179.3003631961"/>
    <n v="2535561.0430000001"/>
    <n v="3639467.8360000001"/>
    <n v="3788086.0933631961"/>
    <n v="-148618.257363196"/>
    <n v="859149.51011000015"/>
  </r>
  <r>
    <s v="100/TT-186-02"/>
    <x v="1"/>
    <x v="84"/>
    <x v="0"/>
    <x v="24"/>
    <x v="1"/>
    <n v="0"/>
    <n v="1377.1079999999999"/>
    <n v="777.35400000000004"/>
    <n v="1036"/>
    <n v="0"/>
    <n v="0"/>
    <n v="0"/>
    <n v="0"/>
    <n v="0"/>
    <n v="476"/>
    <n v="0"/>
    <n v="0"/>
    <n v="3666.462"/>
    <n v="0"/>
    <n v="0"/>
    <n v="0"/>
    <n v="0.02"/>
    <n v="0"/>
    <n v="0.01"/>
    <n v="0"/>
    <n v="0"/>
    <n v="0"/>
    <n v="0"/>
    <n v="0"/>
    <n v="0"/>
    <n v="0.71"/>
    <n v="0.71"/>
    <n v="0.71"/>
    <n v="0.73"/>
    <n v="0.73"/>
    <n v="0.74"/>
    <n v="0.74"/>
    <n v="0.74"/>
    <n v="0.74"/>
    <n v="0.74"/>
    <n v="0.74"/>
    <n v="0.74"/>
    <n v="0.71"/>
    <n v="0.71"/>
    <n v="0.72646895453891158"/>
    <n v="0.7337085206729832"/>
    <n v="0.7337085206729832"/>
    <n v="0.7337085206729832"/>
    <n v="0.7337085206729832"/>
    <n v="0.7337085206729832"/>
    <n v="0.7337085206729832"/>
    <n v="0.73878891796005108"/>
    <n v="0.74979644541536472"/>
    <n v="0.76249743863303443"/>
    <n v="0.74"/>
    <n v="0.71"/>
    <n v="18148.080999999998"/>
    <n v="0"/>
    <n v="0"/>
    <n v="1472.3383799509113"/>
    <n v="693.60129603320217"/>
    <n v="0"/>
    <n v="0"/>
    <n v="0"/>
    <n v="0"/>
    <n v="0"/>
    <n v="476.76780160241964"/>
    <n v="1008.3294227866874"/>
    <n v="1213.0497653411087"/>
    <n v="4864.0866657143288"/>
    <n v="0"/>
    <n v="0"/>
    <n v="1.6468954538911607E-2"/>
    <n v="7.2395661340716837E-3"/>
    <n v="0"/>
    <n v="0"/>
    <n v="0"/>
    <n v="0"/>
    <n v="0"/>
    <n v="5.0803972870678482E-3"/>
    <n v="1.100752745531367E-2"/>
    <n v="1.2700993217669619E-2"/>
    <n v="0.76249743863303443"/>
    <n v="0"/>
    <n v="0"/>
    <n v="0"/>
    <n v="0"/>
    <n v="0"/>
    <n v="0"/>
    <n v="17064"/>
    <n v="800"/>
    <n v="0"/>
    <n v="0"/>
    <n v="0"/>
    <n v="0"/>
    <n v="17864"/>
    <n v="1138.4000000000001"/>
    <n v="0"/>
    <n v="0"/>
    <n v="0"/>
    <n v="42014.567665714327"/>
    <n v="0"/>
    <n v="0"/>
    <n v="1472.3383799509113"/>
    <n v="693.60129603320217"/>
    <n v="0"/>
    <n v="0"/>
    <n v="0"/>
    <n v="0"/>
    <n v="0"/>
    <n v="476.76780160241964"/>
    <n v="1008.3294227866874"/>
    <n v="1213.0497653411087"/>
    <n v="4864.0866657143288"/>
    <n v="0"/>
    <n v="0"/>
    <n v="0"/>
    <n v="0"/>
    <n v="0"/>
    <n v="0"/>
    <n v="17064"/>
    <n v="800"/>
    <n v="0"/>
    <n v="0"/>
    <n v="0"/>
    <n v="0"/>
    <n v="17864"/>
    <n v="1138.4000000000001"/>
    <n v="0"/>
    <n v="0"/>
    <n v="0"/>
    <n v="42014.567665714327"/>
    <n v="0"/>
    <n v="1377.1079999999999"/>
    <n v="777.35400000000004"/>
    <n v="1036"/>
    <n v="0"/>
    <n v="0"/>
    <n v="0"/>
    <n v="0"/>
    <n v="0"/>
    <n v="474"/>
    <n v="1012.246"/>
    <n v="1200"/>
    <n v="5876.7079999999996"/>
    <n v="0"/>
    <n v="0"/>
    <n v="0"/>
    <n v="0.02"/>
    <n v="0"/>
    <n v="1.2376085183576135E-2"/>
    <n v="0"/>
    <n v="0"/>
    <n v="0"/>
    <n v="4.5732055884572286E-3"/>
    <n v="8.9177508974915953E-3"/>
    <n v="1.242387518197547E-2"/>
    <n v="5.8290916851500438E-2"/>
    <n v="0.71"/>
    <n v="0.71"/>
    <n v="0.71"/>
    <n v="0.73"/>
    <n v="0.73"/>
    <n v="0.74237608518357612"/>
    <n v="0.74237608518357612"/>
    <n v="0.74237608518357612"/>
    <n v="0.74237608518357612"/>
    <n v="0.74694929077203331"/>
    <n v="0.7558670416695249"/>
    <n v="0.76829091685150042"/>
    <n v="0"/>
    <n v="0"/>
    <n v="0"/>
    <n v="0"/>
    <n v="0"/>
    <n v="0"/>
    <n v="16050.892"/>
    <n v="800"/>
    <n v="0"/>
    <n v="0"/>
    <n v="0"/>
    <n v="0"/>
    <n v="16850.892"/>
    <n v="1138.4000000000001"/>
    <n v="0"/>
    <n v="0"/>
    <n v="0"/>
    <n v="42014.080999999998"/>
    <n v="0"/>
    <n v="1377.1079999999999"/>
    <n v="777.35400000000004"/>
    <n v="1036"/>
    <n v="0"/>
    <n v="0"/>
    <n v="0"/>
    <n v="0"/>
    <n v="0"/>
    <n v="476"/>
    <n v="0"/>
    <n v="0"/>
    <n v="3666.462"/>
    <n v="0"/>
    <n v="0"/>
    <n v="800"/>
    <n v="0"/>
    <n v="0"/>
    <n v="0"/>
    <n v="17250.892"/>
    <n v="0"/>
    <n v="0"/>
    <n v="0"/>
    <n v="1010.246"/>
    <n v="0"/>
    <n v="19061.137999999999"/>
    <n v="1138.4000000000001"/>
    <n v="0"/>
    <n v="0"/>
    <n v="0"/>
    <n v="42014.080999999998"/>
    <n v="0"/>
    <n v="1377.1079999999999"/>
    <n v="777.35400000000004"/>
    <n v="1036"/>
    <n v="0"/>
    <n v="0"/>
    <n v="0"/>
    <n v="0"/>
    <n v="0"/>
    <n v="476"/>
    <n v="0"/>
    <n v="0"/>
    <n v="3666.462"/>
    <n v="0"/>
    <n v="0"/>
    <n v="0"/>
    <n v="0"/>
    <n v="0"/>
    <n v="0"/>
    <n v="0"/>
    <n v="0"/>
    <n v="0"/>
    <n v="0"/>
    <n v="0"/>
    <n v="0"/>
    <n v="19061.137999999999"/>
    <n v="1138.4000000000001"/>
    <n v="0"/>
    <n v="0"/>
    <n v="0"/>
    <n v="42014.080999999998"/>
    <n v="3651.0369003732203"/>
    <n v="3666.462"/>
    <n v="21814.542999999998"/>
    <n v="21799.117900373218"/>
    <n v="15.425099626780138"/>
    <n v="20200.024665714329"/>
    <n v="4676.7079999999996"/>
    <n v="3666.462"/>
    <n v="21814.542999999998"/>
    <n v="22824.788999999997"/>
    <n v="-1010.2459999999992"/>
    <n v="20199.538"/>
    <n v="3666.462"/>
    <n v="3666.462"/>
    <n v="21814.542999999998"/>
    <n v="21814.542999999998"/>
    <n v="0"/>
    <n v="20199.538"/>
  </r>
  <r>
    <s v="100/TT-503-01"/>
    <x v="0"/>
    <x v="85"/>
    <x v="2"/>
    <x v="6"/>
    <x v="7"/>
    <n v="871.2"/>
    <n v="0"/>
    <n v="14640.299000000001"/>
    <n v="0"/>
    <n v="0"/>
    <n v="0"/>
    <n v="0"/>
    <n v="0"/>
    <n v="0"/>
    <n v="0"/>
    <n v="0"/>
    <n v="0"/>
    <n v="15511.499000000002"/>
    <n v="0"/>
    <n v="0"/>
    <n v="0"/>
    <n v="0"/>
    <n v="0.04"/>
    <n v="0.01"/>
    <n v="0"/>
    <n v="0"/>
    <n v="0"/>
    <n v="0"/>
    <n v="0"/>
    <n v="0"/>
    <n v="0.95"/>
    <n v="0.95"/>
    <n v="0.95"/>
    <n v="0.95"/>
    <n v="0.99"/>
    <n v="1"/>
    <n v="1"/>
    <n v="1"/>
    <n v="1"/>
    <n v="1"/>
    <n v="1"/>
    <n v="1"/>
    <n v="0.95"/>
    <n v="0.95"/>
    <n v="0.95"/>
    <n v="0.95"/>
    <n v="0.98"/>
    <n v="0.99"/>
    <n v="1"/>
    <n v="1"/>
    <n v="1"/>
    <n v="1"/>
    <n v="1"/>
    <n v="1"/>
    <n v="1"/>
    <n v="0.95"/>
    <n v="236219.63800000001"/>
    <n v="0"/>
    <n v="0"/>
    <n v="0"/>
    <n v="0"/>
    <n v="21005"/>
    <n v="0"/>
    <n v="0"/>
    <n v="0"/>
    <n v="0"/>
    <n v="0"/>
    <n v="0"/>
    <n v="0"/>
    <n v="21005"/>
    <n v="0"/>
    <n v="0"/>
    <n v="0"/>
    <n v="0"/>
    <n v="0.03"/>
    <n v="0.01"/>
    <n v="0.01"/>
    <n v="0"/>
    <n v="0"/>
    <n v="0"/>
    <n v="0"/>
    <n v="0"/>
    <n v="1"/>
    <n v="0"/>
    <n v="0"/>
    <n v="0"/>
    <n v="0"/>
    <n v="0"/>
    <n v="0"/>
    <n v="0"/>
    <n v="0"/>
    <n v="0"/>
    <n v="0"/>
    <n v="0"/>
    <n v="0"/>
    <n v="0"/>
    <n v="0"/>
    <n v="0"/>
    <n v="0"/>
    <n v="0"/>
    <n v="257224.63800000001"/>
    <n v="0"/>
    <n v="0"/>
    <n v="0"/>
    <n v="0"/>
    <n v="21005"/>
    <n v="0"/>
    <n v="0"/>
    <n v="0"/>
    <n v="0"/>
    <n v="0"/>
    <n v="0"/>
    <n v="0"/>
    <n v="21005"/>
    <n v="0"/>
    <n v="0"/>
    <n v="0"/>
    <n v="0"/>
    <n v="0"/>
    <n v="0"/>
    <n v="0"/>
    <n v="0"/>
    <n v="0"/>
    <n v="0"/>
    <n v="0"/>
    <n v="0"/>
    <n v="0"/>
    <n v="0"/>
    <n v="0"/>
    <n v="0"/>
    <n v="0"/>
    <n v="257224.63800000001"/>
    <n v="871.2"/>
    <n v="0"/>
    <n v="14640.299000000001"/>
    <n v="0"/>
    <n v="0"/>
    <n v="0"/>
    <n v="0"/>
    <n v="0"/>
    <n v="0"/>
    <n v="0"/>
    <n v="0"/>
    <n v="3000"/>
    <n v="18511.499000000003"/>
    <n v="0"/>
    <n v="0"/>
    <n v="0"/>
    <n v="0"/>
    <n v="0.04"/>
    <n v="0.01"/>
    <n v="0"/>
    <n v="0"/>
    <n v="0"/>
    <n v="0"/>
    <n v="0"/>
    <n v="0"/>
    <n v="0.05"/>
    <n v="0.95"/>
    <n v="0.95"/>
    <n v="0.95"/>
    <n v="0.95"/>
    <n v="0.99"/>
    <n v="1"/>
    <n v="1"/>
    <n v="1"/>
    <n v="1"/>
    <n v="1"/>
    <n v="1"/>
    <n v="1"/>
    <n v="0"/>
    <n v="0"/>
    <n v="0"/>
    <n v="0"/>
    <n v="0"/>
    <n v="0"/>
    <n v="0"/>
    <n v="0"/>
    <n v="0"/>
    <n v="0"/>
    <n v="0"/>
    <n v="0"/>
    <n v="0"/>
    <n v="0"/>
    <n v="0"/>
    <n v="0"/>
    <n v="0"/>
    <n v="254731.13700000002"/>
    <n v="871.2"/>
    <n v="0"/>
    <n v="14640.299000000001"/>
    <n v="0"/>
    <n v="0"/>
    <n v="0"/>
    <n v="0"/>
    <n v="0"/>
    <n v="0"/>
    <n v="0"/>
    <n v="0"/>
    <n v="0"/>
    <n v="15511.499000000002"/>
    <n v="0"/>
    <n v="0"/>
    <n v="0"/>
    <n v="0"/>
    <n v="0"/>
    <n v="0"/>
    <n v="0"/>
    <n v="0"/>
    <n v="0"/>
    <n v="0"/>
    <n v="0"/>
    <n v="0"/>
    <n v="0"/>
    <n v="0"/>
    <n v="0"/>
    <n v="0"/>
    <n v="0"/>
    <n v="251731.13700000002"/>
    <n v="871.2"/>
    <n v="0"/>
    <n v="14640.299000000001"/>
    <n v="0"/>
    <n v="0"/>
    <n v="0"/>
    <n v="0"/>
    <n v="0"/>
    <n v="0"/>
    <n v="0"/>
    <n v="0"/>
    <n v="0"/>
    <n v="15511.499000000002"/>
    <n v="0"/>
    <n v="0"/>
    <n v="0"/>
    <n v="0"/>
    <n v="0"/>
    <n v="0"/>
    <n v="0"/>
    <n v="0"/>
    <n v="0"/>
    <n v="0"/>
    <n v="0"/>
    <n v="0"/>
    <n v="0"/>
    <n v="0"/>
    <n v="0"/>
    <n v="0"/>
    <n v="0"/>
    <n v="251731.13700000002"/>
    <n v="21005"/>
    <n v="15511.499000000002"/>
    <n v="251731.13700000002"/>
    <n v="257224.63800000001"/>
    <n v="-5493.5009999999893"/>
    <n v="5493.5009999999893"/>
    <n v="15511.499000000002"/>
    <n v="15511.499000000002"/>
    <n v="251731.13700000002"/>
    <n v="251731.13700000002"/>
    <n v="0"/>
    <n v="3000"/>
    <n v="15511.499000000002"/>
    <n v="15511.499000000002"/>
    <n v="251731.13700000002"/>
    <n v="251731.13700000002"/>
    <n v="0"/>
    <n v="0"/>
  </r>
  <r>
    <s v="100/TT-145-03"/>
    <x v="0"/>
    <x v="86"/>
    <x v="1"/>
    <x v="6"/>
    <x v="14"/>
    <n v="0"/>
    <n v="29.436"/>
    <n v="757.37"/>
    <n v="3369.9090000000001"/>
    <n v="518.5"/>
    <n v="418.21499999999997"/>
    <n v="78.129000000000005"/>
    <n v="215.28299999999999"/>
    <n v="0"/>
    <n v="0"/>
    <n v="0"/>
    <n v="0"/>
    <n v="5386.8420000000006"/>
    <n v="0"/>
    <n v="0"/>
    <n v="0.05"/>
    <n v="0"/>
    <n v="0"/>
    <n v="0"/>
    <n v="0.01"/>
    <n v="0"/>
    <n v="0"/>
    <n v="0"/>
    <n v="0"/>
    <n v="0"/>
    <n v="0.94"/>
    <n v="0.94"/>
    <n v="0.99"/>
    <n v="0.99"/>
    <n v="0.99"/>
    <n v="0.99"/>
    <n v="1"/>
    <n v="1"/>
    <n v="1"/>
    <n v="1"/>
    <n v="1"/>
    <n v="1"/>
    <n v="0.9449617151607963"/>
    <n v="0.98315773353751912"/>
    <n v="1"/>
    <n v="1"/>
    <n v="1"/>
    <n v="1"/>
    <n v="1"/>
    <n v="1"/>
    <n v="1"/>
    <n v="1"/>
    <n v="1"/>
    <n v="1"/>
    <n v="1"/>
    <n v="0.94"/>
    <n v="125406.554"/>
    <n v="0"/>
    <n v="0"/>
    <n v="0"/>
    <n v="0"/>
    <n v="0"/>
    <n v="0"/>
    <n v="0"/>
    <n v="0"/>
    <n v="0"/>
    <n v="0"/>
    <n v="0"/>
    <n v="0"/>
    <n v="0"/>
    <n v="4.9617151607963261E-3"/>
    <n v="3.8196018376722818E-2"/>
    <n v="1.6842266462480857E-2"/>
    <n v="0"/>
    <n v="0"/>
    <n v="0"/>
    <n v="0"/>
    <n v="0"/>
    <n v="0"/>
    <n v="0"/>
    <n v="0"/>
    <n v="0"/>
    <n v="1"/>
    <n v="0"/>
    <n v="0"/>
    <n v="0"/>
    <n v="0"/>
    <n v="0"/>
    <n v="0"/>
    <n v="0"/>
    <n v="0"/>
    <n v="0"/>
    <n v="0"/>
    <n v="0"/>
    <n v="0"/>
    <n v="0"/>
    <n v="0"/>
    <n v="0"/>
    <n v="0"/>
    <n v="0"/>
    <n v="125406.554"/>
    <n v="0"/>
    <n v="0"/>
    <n v="0"/>
    <n v="0"/>
    <n v="0"/>
    <n v="0"/>
    <n v="0"/>
    <n v="0"/>
    <n v="0"/>
    <n v="0"/>
    <n v="0"/>
    <n v="0"/>
    <n v="0"/>
    <n v="0"/>
    <n v="0"/>
    <n v="0"/>
    <n v="0"/>
    <n v="0"/>
    <n v="0"/>
    <n v="0"/>
    <n v="0"/>
    <n v="0"/>
    <n v="0"/>
    <n v="0"/>
    <n v="0"/>
    <n v="0"/>
    <n v="0"/>
    <n v="0"/>
    <n v="0"/>
    <n v="0"/>
    <n v="125406.554"/>
    <n v="0"/>
    <n v="29.436"/>
    <n v="757.37"/>
    <n v="3369.9090000000001"/>
    <n v="518.5"/>
    <n v="418.21499999999997"/>
    <n v="4581.7849999999999"/>
    <n v="2324.7849999999999"/>
    <n v="0"/>
    <n v="0"/>
    <n v="0"/>
    <n v="0"/>
    <n v="12000"/>
    <n v="0"/>
    <n v="0"/>
    <n v="0.05"/>
    <n v="0"/>
    <n v="0"/>
    <n v="0"/>
    <n v="0"/>
    <n v="0"/>
    <n v="0"/>
    <n v="0"/>
    <n v="0"/>
    <n v="0"/>
    <n v="0.05"/>
    <n v="0.94"/>
    <n v="0.94"/>
    <n v="0.99"/>
    <n v="0.99"/>
    <n v="0.99"/>
    <n v="0.99"/>
    <n v="0.99"/>
    <n v="0.99"/>
    <n v="0.99"/>
    <n v="0.99"/>
    <n v="0.99"/>
    <n v="0.99"/>
    <n v="0"/>
    <n v="0"/>
    <n v="0"/>
    <n v="0"/>
    <n v="0"/>
    <n v="0"/>
    <n v="0"/>
    <n v="0"/>
    <n v="0"/>
    <n v="0"/>
    <n v="0"/>
    <n v="0"/>
    <n v="0"/>
    <n v="0"/>
    <n v="0"/>
    <n v="0"/>
    <n v="0"/>
    <n v="137406.554"/>
    <n v="0"/>
    <n v="29.436"/>
    <n v="757.37"/>
    <n v="3369.9090000000001"/>
    <n v="518.5"/>
    <n v="418.21499999999997"/>
    <n v="78.129000000000005"/>
    <n v="215.28299999999999"/>
    <n v="0"/>
    <n v="1000"/>
    <n v="0"/>
    <n v="5613.1579999999994"/>
    <n v="12000"/>
    <n v="0"/>
    <n v="0"/>
    <n v="0"/>
    <n v="0"/>
    <n v="0"/>
    <n v="0"/>
    <n v="0"/>
    <n v="0"/>
    <n v="0"/>
    <n v="0"/>
    <n v="0"/>
    <n v="0"/>
    <n v="0"/>
    <n v="0"/>
    <n v="0"/>
    <n v="0"/>
    <n v="0"/>
    <n v="137406.554"/>
    <n v="0"/>
    <n v="29.436"/>
    <n v="757.37"/>
    <n v="3369.9090000000001"/>
    <n v="518.5"/>
    <n v="418.21499999999997"/>
    <n v="78.129000000000005"/>
    <n v="215.28299999999999"/>
    <n v="0"/>
    <n v="0"/>
    <n v="0"/>
    <n v="6613.1579999999994"/>
    <n v="12000"/>
    <n v="0"/>
    <n v="0"/>
    <n v="0"/>
    <n v="0"/>
    <n v="0"/>
    <n v="0"/>
    <n v="0"/>
    <n v="0"/>
    <n v="0"/>
    <n v="0"/>
    <n v="0"/>
    <n v="0"/>
    <n v="0"/>
    <n v="0"/>
    <n v="0"/>
    <n v="0"/>
    <n v="0"/>
    <n v="137406.554"/>
    <n v="0"/>
    <n v="5386.8420000000006"/>
    <n v="130793.39600000001"/>
    <n v="125406.554"/>
    <n v="5386.8420000000042"/>
    <n v="-5386.8420000000042"/>
    <n v="12000"/>
    <n v="5386.8420000000006"/>
    <n v="130793.39600000001"/>
    <n v="137406.554"/>
    <n v="-6613.1579999999958"/>
    <n v="6613.1579999999958"/>
    <n v="6386.8420000000006"/>
    <n v="5386.8420000000006"/>
    <n v="130793.39600000001"/>
    <n v="131793.39600000001"/>
    <n v="-1000"/>
    <n v="6613.1579999999958"/>
  </r>
  <r>
    <s v="100/TT-136-03"/>
    <x v="0"/>
    <x v="87"/>
    <x v="1"/>
    <x v="6"/>
    <x v="14"/>
    <n v="5243.4589999999998"/>
    <n v="11905.395"/>
    <n v="1619.104"/>
    <n v="8662.4760000000006"/>
    <n v="1599.424"/>
    <n v="649.57299999999998"/>
    <n v="0"/>
    <n v="0"/>
    <n v="0"/>
    <n v="0"/>
    <n v="0"/>
    <n v="0"/>
    <n v="29679.431"/>
    <n v="0.1"/>
    <n v="0"/>
    <n v="7.0000000000000007E-2"/>
    <n v="0"/>
    <n v="0"/>
    <n v="0"/>
    <n v="0"/>
    <n v="0"/>
    <n v="0"/>
    <n v="0"/>
    <n v="0"/>
    <n v="0"/>
    <n v="0.92"/>
    <n v="0.92"/>
    <n v="0.9900000000000001"/>
    <n v="0.9900000000000001"/>
    <n v="0.9900000000000001"/>
    <n v="0.9900000000000001"/>
    <n v="0.9900000000000001"/>
    <n v="0.9900000000000001"/>
    <n v="0.9900000000000001"/>
    <n v="0.9900000000000001"/>
    <n v="0.9900000000000001"/>
    <n v="0.9900000000000001"/>
    <n v="0.88346000000000002"/>
    <n v="0.98449500408608015"/>
    <n v="0.99379500408608012"/>
    <n v="0.99999500408608011"/>
    <n v="0.99999500408608011"/>
    <n v="0.99999500408608011"/>
    <n v="0.99999500408608011"/>
    <n v="0.99999500408608011"/>
    <n v="0.99999500408608011"/>
    <n v="0.99999500408608011"/>
    <n v="0.99999500408608011"/>
    <n v="0.99999500408608011"/>
    <n v="0.9900000000000001"/>
    <n v="0.82000000000000006"/>
    <n v="8616.357"/>
    <n v="11987.872203621166"/>
    <n v="27625.800173083531"/>
    <n v="0"/>
    <n v="0"/>
    <n v="0"/>
    <n v="0"/>
    <n v="0"/>
    <n v="0"/>
    <n v="0"/>
    <n v="0"/>
    <n v="0"/>
    <n v="0"/>
    <n v="39613.672376704693"/>
    <n v="6.3460000000000003E-2"/>
    <n v="0.10103500408608007"/>
    <n v="9.2999999999999992E-3"/>
    <n v="6.1999999999999989E-3"/>
    <n v="0"/>
    <n v="0"/>
    <n v="0"/>
    <n v="0"/>
    <n v="0"/>
    <n v="0"/>
    <n v="0"/>
    <n v="0"/>
    <n v="0.99999500408608011"/>
    <n v="0"/>
    <n v="0"/>
    <n v="0"/>
    <n v="0"/>
    <n v="0"/>
    <n v="0"/>
    <n v="0"/>
    <n v="0"/>
    <n v="0"/>
    <n v="0"/>
    <n v="0"/>
    <n v="0"/>
    <n v="0"/>
    <n v="0"/>
    <n v="0"/>
    <n v="0"/>
    <n v="0"/>
    <n v="48230.029376704697"/>
    <n v="11987.872203621166"/>
    <n v="27625.800173083531"/>
    <n v="0"/>
    <n v="0"/>
    <n v="0"/>
    <n v="0"/>
    <n v="0"/>
    <n v="0"/>
    <n v="0"/>
    <n v="0"/>
    <n v="0"/>
    <n v="0"/>
    <n v="39613.672376704693"/>
    <n v="0"/>
    <n v="0"/>
    <n v="0"/>
    <n v="0"/>
    <n v="0"/>
    <n v="0"/>
    <n v="0"/>
    <n v="0"/>
    <n v="0"/>
    <n v="0"/>
    <n v="0"/>
    <n v="0"/>
    <n v="0"/>
    <n v="0"/>
    <n v="0"/>
    <n v="0"/>
    <n v="0"/>
    <n v="48230.029376704697"/>
    <n v="5243.4589999999998"/>
    <n v="11905.395"/>
    <n v="1619.104"/>
    <n v="8662.4760000000006"/>
    <n v="1599.424"/>
    <n v="649.57299999999998"/>
    <n v="0"/>
    <n v="0"/>
    <n v="0"/>
    <n v="0"/>
    <n v="5000"/>
    <n v="4934.2413767046928"/>
    <n v="39613.672376704693"/>
    <n v="0.1"/>
    <n v="0"/>
    <n v="7.0000000000000007E-2"/>
    <n v="0"/>
    <n v="0"/>
    <n v="0"/>
    <n v="6.4056939501779344E-4"/>
    <n v="4.9501779359430601E-3"/>
    <n v="4.1992882562277576E-3"/>
    <n v="2.0996441281138792E-4"/>
    <n v="0"/>
    <n v="0"/>
    <n v="0.18000000000000002"/>
    <n v="0.92"/>
    <n v="0.92"/>
    <n v="0.9900000000000001"/>
    <n v="0.9900000000000001"/>
    <n v="0.9900000000000001"/>
    <n v="0.9900000000000001"/>
    <n v="0.99064056939501788"/>
    <n v="0.99559074733096098"/>
    <n v="0.99979003558718871"/>
    <n v="1"/>
    <n v="1"/>
    <n v="1"/>
    <n v="0"/>
    <n v="0"/>
    <n v="0"/>
    <n v="0"/>
    <n v="0"/>
    <n v="0"/>
    <n v="0"/>
    <n v="0"/>
    <n v="0"/>
    <n v="0"/>
    <n v="0"/>
    <n v="0"/>
    <n v="0"/>
    <n v="0"/>
    <n v="0"/>
    <n v="0"/>
    <n v="0"/>
    <n v="48230.029376704697"/>
    <n v="5243.4589999999998"/>
    <n v="11905.395"/>
    <n v="1619.104"/>
    <n v="8662.4760000000006"/>
    <n v="1599.424"/>
    <n v="649.57299999999998"/>
    <n v="0"/>
    <n v="0"/>
    <n v="0"/>
    <n v="0"/>
    <n v="5000.1123767046956"/>
    <n v="4934.1290000000008"/>
    <n v="39613.672376704693"/>
    <n v="0"/>
    <n v="0"/>
    <n v="0"/>
    <n v="0"/>
    <n v="0"/>
    <n v="0"/>
    <n v="0"/>
    <n v="0"/>
    <n v="0"/>
    <n v="0"/>
    <n v="0"/>
    <n v="0"/>
    <n v="0"/>
    <n v="0"/>
    <n v="0"/>
    <n v="0"/>
    <n v="0"/>
    <n v="48230.029376704697"/>
    <n v="5243.4589999999998"/>
    <n v="11905.395"/>
    <n v="1619.104"/>
    <n v="8662.4760000000006"/>
    <n v="1599.424"/>
    <n v="649.57299999999998"/>
    <n v="0"/>
    <n v="0"/>
    <n v="0"/>
    <n v="0"/>
    <n v="0"/>
    <n v="1934.3703767047009"/>
    <n v="31613.801376704701"/>
    <n v="0"/>
    <n v="0"/>
    <n v="0"/>
    <n v="0"/>
    <n v="0"/>
    <n v="0"/>
    <n v="0"/>
    <n v="0"/>
    <n v="0"/>
    <n v="0"/>
    <n v="0"/>
    <n v="0"/>
    <n v="0"/>
    <n v="0"/>
    <n v="0"/>
    <n v="0"/>
    <n v="0"/>
    <n v="40230.158376704698"/>
    <n v="39613.672376704693"/>
    <n v="29679.431"/>
    <n v="38295.788"/>
    <n v="48230.029376704697"/>
    <n v="-9934.2413767046964"/>
    <n v="9934.2413767046964"/>
    <n v="34679.430999999997"/>
    <n v="29679.431"/>
    <n v="38295.788"/>
    <n v="43295.788"/>
    <n v="-5000"/>
    <n v="9934.2413767046964"/>
    <n v="34679.543376704692"/>
    <n v="29679.431"/>
    <n v="38295.788"/>
    <n v="43295.900376704696"/>
    <n v="-5000.1123767046956"/>
    <n v="9934.2413767046964"/>
  </r>
  <r>
    <s v="100/TT-291-01"/>
    <x v="0"/>
    <x v="88"/>
    <x v="0"/>
    <x v="25"/>
    <x v="19"/>
    <n v="2856.636"/>
    <n v="0"/>
    <n v="231.553"/>
    <n v="0"/>
    <n v="2544.0990000000002"/>
    <n v="33400.468999999997"/>
    <n v="1123.758"/>
    <n v="1639.414"/>
    <n v="684.76400000000001"/>
    <n v="21678.940999999999"/>
    <n v="73502.135999999999"/>
    <n v="4418.058"/>
    <n v="142079.82799999998"/>
    <n v="0.01"/>
    <n v="0.01"/>
    <n v="0.02"/>
    <n v="0"/>
    <n v="0.27"/>
    <n v="0.03"/>
    <n v="0"/>
    <n v="0"/>
    <n v="0"/>
    <n v="2.0000000000000018E-2"/>
    <n v="0.13"/>
    <n v="0"/>
    <n v="6.0000000000000005E-2"/>
    <n v="7.0000000000000007E-2"/>
    <n v="0.09"/>
    <n v="0.09"/>
    <n v="0.36"/>
    <n v="0.38999999999999996"/>
    <n v="0.38999999999999996"/>
    <n v="0.38999999999999996"/>
    <n v="0.38999999999999996"/>
    <n v="0.41"/>
    <n v="0.54"/>
    <n v="0.54"/>
    <n v="5.2936294584824073E-2"/>
    <n v="5.8221624837507396E-2"/>
    <n v="0.12780460534107518"/>
    <n v="0.21594132223057932"/>
    <n v="0.26770819576102767"/>
    <n v="0.39335103140822242"/>
    <n v="0.45757361931808394"/>
    <n v="0.58144034858077509"/>
    <n v="0.78256576496395813"/>
    <n v="0.87617176021001297"/>
    <n v="0.93549469847207523"/>
    <n v="0.93549469847207523"/>
    <n v="0.54"/>
    <n v="0.05"/>
    <n v="22735.440999999999"/>
    <n v="1477.7195460929358"/>
    <n v="2666.4896818476732"/>
    <n v="35186.526424575284"/>
    <n v="44674.611112373139"/>
    <n v="26303.083767088599"/>
    <n v="63991.626964836862"/>
    <n v="32788.702517887068"/>
    <n v="63391.663831909515"/>
    <n v="103175.23087884822"/>
    <n v="48135.276392113628"/>
    <n v="30578.325609120173"/>
    <n v="0"/>
    <n v="452369.25672669313"/>
    <n v="2.9362945848240701E-3"/>
    <n v="5.2853302526833269E-3"/>
    <n v="6.9582980503567787E-2"/>
    <n v="8.8136716889504155E-2"/>
    <n v="5.1766873530448357E-2"/>
    <n v="0.12564283564719472"/>
    <n v="6.4222587909861517E-2"/>
    <n v="0.12386672926269114"/>
    <n v="0.20112541638318301"/>
    <n v="9.3605995246054882E-2"/>
    <n v="5.9322938262062301E-2"/>
    <n v="0"/>
    <n v="0.93549469847207523"/>
    <n v="0"/>
    <n v="0"/>
    <n v="0"/>
    <n v="0"/>
    <n v="0"/>
    <n v="0"/>
    <n v="0"/>
    <n v="0"/>
    <n v="0"/>
    <n v="0"/>
    <n v="0"/>
    <n v="0"/>
    <n v="0"/>
    <n v="0"/>
    <n v="0"/>
    <n v="0"/>
    <n v="0"/>
    <n v="475104.69772669312"/>
    <n v="1477.7195460929358"/>
    <n v="2666.4896818476732"/>
    <n v="35186.526424575284"/>
    <n v="44674.611112373139"/>
    <n v="26303.083767088599"/>
    <n v="63991.626964836862"/>
    <n v="32788.702517887068"/>
    <n v="63391.663831909515"/>
    <n v="103175.23087884822"/>
    <n v="48135.276392113628"/>
    <n v="30578.325609120173"/>
    <n v="0"/>
    <n v="452369.25672669313"/>
    <n v="0"/>
    <n v="0"/>
    <n v="0"/>
    <n v="0"/>
    <n v="0"/>
    <n v="0"/>
    <n v="0"/>
    <n v="0"/>
    <n v="0"/>
    <n v="0"/>
    <n v="0"/>
    <n v="0"/>
    <n v="0"/>
    <n v="0"/>
    <n v="0"/>
    <n v="0"/>
    <n v="0"/>
    <n v="475104.69772669312"/>
    <n v="2856.636"/>
    <n v="0"/>
    <n v="231.553"/>
    <n v="0"/>
    <n v="2544.0990000000002"/>
    <n v="33400.468999999997"/>
    <n v="63658.416659228576"/>
    <n v="88161.979462736548"/>
    <n v="115213.29890761309"/>
    <n v="64368.379131736088"/>
    <n v="10794.428571428571"/>
    <n v="71139.996993950263"/>
    <n v="452369.25672669313"/>
    <n v="0.01"/>
    <n v="0.01"/>
    <n v="0.02"/>
    <n v="0"/>
    <n v="0.27"/>
    <n v="1.5732150060508269E-2"/>
    <n v="0.11662968939088342"/>
    <n v="0.23956232351754739"/>
    <n v="6.4542154094392901E-2"/>
    <n v="8.8543767648245258E-2"/>
    <n v="6.514723678902784E-2"/>
    <n v="1.1597418313836224E-2"/>
    <n v="0.91175473981444133"/>
    <n v="6.0000000000000005E-2"/>
    <n v="7.0000000000000007E-2"/>
    <n v="0.09"/>
    <n v="0.09"/>
    <n v="0.36"/>
    <n v="0.37573215006050825"/>
    <n v="0.49236183945139167"/>
    <n v="0.73192416296893914"/>
    <n v="0.79646631706333204"/>
    <n v="0.88501008471157727"/>
    <n v="0.95015732150060517"/>
    <n v="0.96175473981444137"/>
    <n v="0"/>
    <n v="0"/>
    <n v="0"/>
    <n v="0"/>
    <n v="0"/>
    <n v="0"/>
    <n v="0"/>
    <n v="0"/>
    <n v="0"/>
    <n v="0"/>
    <n v="0"/>
    <n v="0"/>
    <n v="0"/>
    <n v="0"/>
    <n v="0"/>
    <n v="0"/>
    <n v="0"/>
    <n v="475104.69772669312"/>
    <n v="2856.636"/>
    <n v="0"/>
    <n v="231.553"/>
    <n v="0"/>
    <n v="2544.0990000000002"/>
    <n v="33400.468999999997"/>
    <n v="1123.758"/>
    <n v="1639.414"/>
    <n v="684.76400000000001"/>
    <n v="146549.70572749252"/>
    <n v="120089.45614810752"/>
    <n v="143249.40185109311"/>
    <n v="452369.25672669313"/>
    <n v="0"/>
    <n v="0"/>
    <n v="0"/>
    <n v="0"/>
    <n v="0"/>
    <n v="0"/>
    <n v="0"/>
    <n v="0"/>
    <n v="0"/>
    <n v="0"/>
    <n v="0"/>
    <n v="0"/>
    <n v="0"/>
    <n v="0"/>
    <n v="0"/>
    <n v="0"/>
    <n v="0"/>
    <n v="475104.69772669312"/>
    <n v="2856.636"/>
    <n v="0"/>
    <n v="231.553"/>
    <n v="0"/>
    <n v="2544.0990000000002"/>
    <n v="33400.468999999997"/>
    <n v="1123.758"/>
    <n v="1639.414"/>
    <n v="684.76400000000001"/>
    <n v="21678.940999999999"/>
    <n v="73502.135999999999"/>
    <n v="214707.48672669302"/>
    <n v="352369.25672669301"/>
    <n v="0"/>
    <n v="0"/>
    <n v="0"/>
    <n v="0"/>
    <n v="0"/>
    <n v="0"/>
    <n v="0"/>
    <n v="0"/>
    <n v="0"/>
    <n v="0"/>
    <n v="0"/>
    <n v="0"/>
    <n v="100000.00000000012"/>
    <n v="0"/>
    <n v="0"/>
    <n v="0"/>
    <n v="0"/>
    <n v="475104.69772669312"/>
    <n v="452369.25672669313"/>
    <n v="137661.76999999999"/>
    <n v="160397.21099999998"/>
    <n v="475104.69772669312"/>
    <n v="-314707.48672669311"/>
    <n v="314707.48672669311"/>
    <n v="381229.25973274285"/>
    <n v="137661.76999999999"/>
    <n v="160397.21099999998"/>
    <n v="403964.70073274284"/>
    <n v="-243567.48973274286"/>
    <n v="314707.48672669311"/>
    <n v="309119.85487560002"/>
    <n v="137661.76999999999"/>
    <n v="160397.21099999998"/>
    <n v="331855.29587560002"/>
    <n v="-171458.08487560003"/>
    <n v="314707.48672669311"/>
  </r>
  <r>
    <s v="100/TT-290-01"/>
    <x v="0"/>
    <x v="89"/>
    <x v="0"/>
    <x v="26"/>
    <x v="19"/>
    <n v="1961.575"/>
    <n v="0"/>
    <n v="231.553"/>
    <n v="183.959"/>
    <n v="2656.7629999999999"/>
    <n v="31358.414000000001"/>
    <n v="1370.682"/>
    <n v="1430.1389999999999"/>
    <n v="1662.2639999999999"/>
    <n v="22106.971000000001"/>
    <n v="71094.744999999995"/>
    <n v="4418.058"/>
    <n v="138475.12299999999"/>
    <n v="5.0000000000000001E-3"/>
    <n v="1.4999999999999999E-2"/>
    <n v="0.02"/>
    <n v="0"/>
    <n v="0.26"/>
    <n v="0"/>
    <n v="0"/>
    <n v="0"/>
    <n v="0"/>
    <n v="3.999999999999998E-2"/>
    <n v="0.1"/>
    <n v="0"/>
    <n v="5.5E-2"/>
    <n v="7.0000000000000007E-2"/>
    <n v="0.09"/>
    <n v="0.09"/>
    <n v="0.35"/>
    <n v="0.35"/>
    <n v="0.35"/>
    <n v="0.35"/>
    <n v="0.35"/>
    <n v="0.38999999999999996"/>
    <n v="0.48999999999999994"/>
    <n v="0.48999999999999994"/>
    <n v="5.264731582371663E-2"/>
    <n v="9.9455389341458242E-2"/>
    <n v="0.16003252986851824"/>
    <n v="0.23200902178341953"/>
    <n v="0.23553877621504171"/>
    <n v="0.39516994735695826"/>
    <n v="0.50033364341618713"/>
    <n v="0.60620554858016107"/>
    <n v="0.79354550219343534"/>
    <n v="0.89294061360943366"/>
    <n v="0.93997459141079909"/>
    <n v="0.93997459141079909"/>
    <n v="0.48999999999999994"/>
    <n v="0.05"/>
    <n v="22678.862999999998"/>
    <n v="1478.4991624936656"/>
    <n v="26201.37461606443"/>
    <n v="33992.504511431223"/>
    <n v="40484.129268298893"/>
    <n v="1990.1162321577845"/>
    <n v="90213.50982714133"/>
    <n v="59574.414259676443"/>
    <n v="60118.052230118454"/>
    <n v="106628.89432543292"/>
    <n v="56708.735211263433"/>
    <n v="26897.830287478933"/>
    <n v="0"/>
    <n v="504288.05993155745"/>
    <n v="2.6473158237166282E-3"/>
    <n v="4.6808073517741612E-2"/>
    <n v="6.0577140527060001E-2"/>
    <n v="7.1976491914901297E-2"/>
    <n v="3.5297544316221707E-3"/>
    <n v="0.15963117114191658"/>
    <n v="0.10516369605922882"/>
    <n v="0.10587190516397393"/>
    <n v="0.18733995361327424"/>
    <n v="9.9395111415998355E-2"/>
    <n v="4.7033977801365423E-2"/>
    <n v="0"/>
    <n v="0.93997459141079909"/>
    <n v="0"/>
    <n v="0"/>
    <n v="0"/>
    <n v="0"/>
    <n v="0"/>
    <n v="0"/>
    <n v="0"/>
    <n v="0"/>
    <n v="0"/>
    <n v="0"/>
    <n v="0"/>
    <n v="0"/>
    <n v="0"/>
    <n v="0"/>
    <n v="0"/>
    <n v="0"/>
    <n v="0"/>
    <n v="526966.9229315574"/>
    <n v="1478.4991624936656"/>
    <n v="26201.37461606443"/>
    <n v="33992.504511431223"/>
    <n v="40484.129268298893"/>
    <n v="1990.1162321577845"/>
    <n v="90213.50982714133"/>
    <n v="59574.414259676443"/>
    <n v="60118.052230118454"/>
    <n v="106628.89432543292"/>
    <n v="56708.735211263433"/>
    <n v="26897.830287478933"/>
    <n v="0"/>
    <n v="504288.05993155745"/>
    <n v="0"/>
    <n v="0"/>
    <n v="0"/>
    <n v="0"/>
    <n v="0"/>
    <n v="0"/>
    <n v="0"/>
    <n v="0"/>
    <n v="0"/>
    <n v="0"/>
    <n v="0"/>
    <n v="0"/>
    <n v="0"/>
    <n v="0"/>
    <n v="0"/>
    <n v="0"/>
    <n v="0"/>
    <n v="526966.9229315574"/>
    <n v="1961.575"/>
    <n v="0"/>
    <n v="231.553"/>
    <n v="183.959"/>
    <n v="2656.7629999999999"/>
    <n v="31358.414000000001"/>
    <n v="60473.471659228569"/>
    <n v="93855.831550736548"/>
    <n v="57948.798907613091"/>
    <n v="95813.296310536098"/>
    <n v="12171.428571428571"/>
    <n v="147632.96993201456"/>
    <n v="504288.06093155744"/>
    <n v="5.0000000000000001E-3"/>
    <n v="1.4999999999999999E-2"/>
    <n v="0.02"/>
    <n v="0"/>
    <n v="0.26"/>
    <n v="1.5732150060508269E-2"/>
    <n v="0.11662968939088342"/>
    <n v="0.23956232351754739"/>
    <n v="6.4542154094392901E-2"/>
    <n v="8.8543767648245258E-2"/>
    <n v="6.514723678902784E-2"/>
    <n v="1.1597418313836224E-2"/>
    <n v="0.90175473981444132"/>
    <n v="5.5E-2"/>
    <n v="7.0000000000000007E-2"/>
    <n v="0.09"/>
    <n v="0.09"/>
    <n v="0.35"/>
    <n v="0.36573215006050824"/>
    <n v="0.48236183945139166"/>
    <n v="0.72192416296893913"/>
    <n v="0.78646631706333203"/>
    <n v="0.87501008471157726"/>
    <n v="0.94015732150060516"/>
    <n v="0.95175473981444136"/>
    <n v="0"/>
    <n v="0"/>
    <n v="0"/>
    <n v="0"/>
    <n v="0"/>
    <n v="0"/>
    <n v="0"/>
    <n v="0"/>
    <n v="0"/>
    <n v="0"/>
    <n v="0"/>
    <n v="0"/>
    <n v="0"/>
    <n v="0"/>
    <n v="0"/>
    <n v="0"/>
    <n v="0"/>
    <n v="526966.92393155745"/>
    <n v="1961.575"/>
    <n v="0"/>
    <n v="231.553"/>
    <n v="183.959"/>
    <n v="2656.7629999999999"/>
    <n v="31358.414000000001"/>
    <n v="1370.682"/>
    <n v="1430.1389999999999"/>
    <n v="1662.2639999999999"/>
    <n v="140932.33539130798"/>
    <n v="96496.728011984524"/>
    <n v="226003.64852826498"/>
    <n v="504288.06093155744"/>
    <n v="0"/>
    <n v="0"/>
    <n v="0"/>
    <n v="0"/>
    <n v="0"/>
    <n v="0"/>
    <n v="0"/>
    <n v="0"/>
    <n v="0"/>
    <n v="0"/>
    <n v="0"/>
    <n v="0"/>
    <n v="0"/>
    <n v="0"/>
    <n v="0"/>
    <n v="0"/>
    <n v="0"/>
    <n v="526966.92393155745"/>
    <n v="1961.575"/>
    <n v="0"/>
    <n v="231.553"/>
    <n v="183.959"/>
    <n v="2656.7629999999999"/>
    <n v="31358.414000000001"/>
    <n v="1370.682"/>
    <n v="1430.1389999999999"/>
    <n v="1662.2639999999999"/>
    <n v="22106.971000000001"/>
    <n v="71094.744999999995"/>
    <n v="270230.99593155697"/>
    <n v="404288.06093155697"/>
    <n v="0"/>
    <n v="0"/>
    <n v="0"/>
    <n v="0"/>
    <n v="0"/>
    <n v="0"/>
    <n v="0"/>
    <n v="0"/>
    <n v="0"/>
    <n v="0"/>
    <n v="0"/>
    <n v="0"/>
    <n v="100000.00000000047"/>
    <n v="0"/>
    <n v="0"/>
    <n v="0"/>
    <n v="0"/>
    <n v="526966.92393155745"/>
    <n v="504288.05993155745"/>
    <n v="134057.065"/>
    <n v="156735.92800000001"/>
    <n v="526966.9229315574"/>
    <n v="-370230.99493155739"/>
    <n v="370230.99493155739"/>
    <n v="356655.09099954291"/>
    <n v="134057.065"/>
    <n v="156735.92800000001"/>
    <n v="379333.95399954292"/>
    <n v="-222598.02599954291"/>
    <n v="370230.99593155744"/>
    <n v="278284.41240329249"/>
    <n v="134057.065"/>
    <n v="156735.92800000001"/>
    <n v="300963.2754032925"/>
    <n v="-144227.34740329249"/>
    <n v="370230.99593155744"/>
  </r>
  <r>
    <s v="100/TT-289-01"/>
    <x v="0"/>
    <x v="90"/>
    <x v="0"/>
    <x v="27"/>
    <x v="11"/>
    <n v="2511.9749999999999"/>
    <n v="3088.1030000000001"/>
    <n v="12109.885"/>
    <n v="18924.358"/>
    <n v="31713.289000000001"/>
    <n v="128742.37300000001"/>
    <n v="97403.248999999996"/>
    <n v="211115.606"/>
    <n v="82280.794999999998"/>
    <n v="218643.27100000001"/>
    <n v="271955.533"/>
    <n v="-7322.64"/>
    <n v="1071165.7970000003"/>
    <n v="0"/>
    <n v="0"/>
    <n v="0"/>
    <n v="0"/>
    <n v="0.06"/>
    <n v="0.27"/>
    <n v="7.0000000000000007E-2"/>
    <n v="0.01"/>
    <n v="0.01"/>
    <n v="0.15000000000000002"/>
    <n v="0.15"/>
    <n v="0"/>
    <n v="0.03"/>
    <n v="0.03"/>
    <n v="0.03"/>
    <n v="0.03"/>
    <n v="0.09"/>
    <n v="0.36"/>
    <n v="0.43000000000000005"/>
    <n v="0.44000000000000006"/>
    <n v="0.45000000000000007"/>
    <n v="0.60000000000000009"/>
    <n v="0.75000000000000011"/>
    <n v="0.75000000000000011"/>
    <n v="3.2792568147067686E-2"/>
    <n v="5.7078087426392754E-2"/>
    <n v="8.5348829023426387E-2"/>
    <n v="0.1546669162094339"/>
    <n v="0.27790570803324521"/>
    <n v="0.35198996906757141"/>
    <n v="0.43680071291392397"/>
    <n v="0.46827078881556183"/>
    <n v="0.56107665970980347"/>
    <n v="0.71225643610002431"/>
    <n v="0.79173380425945461"/>
    <n v="0.89618829289567192"/>
    <n v="0.75000000000000011"/>
    <n v="0.03"/>
    <n v="47706.803"/>
    <n v="5600.1622589428207"/>
    <n v="48781.023367629685"/>
    <n v="56885.682469890671"/>
    <n v="139714.2033499598"/>
    <n v="248819.54278433952"/>
    <n v="149827.78305849346"/>
    <n v="171815.17309857986"/>
    <n v="63862.533214546507"/>
    <n v="188649.17280338285"/>
    <n v="307835.83241788362"/>
    <n v="11075.61993444729"/>
    <n v="28338.87175563076"/>
    <n v="1421205.6005137269"/>
    <n v="2.7925681470676862E-3"/>
    <n v="2.4285519279325065E-2"/>
    <n v="2.8270741597033643E-2"/>
    <n v="6.9318087186007515E-2"/>
    <n v="0.12323879182381135"/>
    <n v="7.4084261034326152E-2"/>
    <n v="8.4810743846352621E-2"/>
    <n v="3.1470075901637799E-2"/>
    <n v="9.2805870894241652E-2"/>
    <n v="0.15117977639022079"/>
    <n v="7.947736815943035E-2"/>
    <n v="0.10445448863621729"/>
    <n v="0.89618829289567192"/>
    <n v="172200"/>
    <n v="222601.92500000019"/>
    <n v="0"/>
    <n v="0"/>
    <n v="0"/>
    <n v="0"/>
    <n v="0"/>
    <n v="0"/>
    <n v="0"/>
    <n v="0"/>
    <n v="0"/>
    <n v="0"/>
    <n v="394801.92500000016"/>
    <n v="0"/>
    <n v="0"/>
    <n v="0"/>
    <n v="0"/>
    <n v="1863714.3285137271"/>
    <n v="5600.1622589428207"/>
    <n v="48781.023367629685"/>
    <n v="56885.682469890671"/>
    <n v="139714.2033499598"/>
    <n v="248819.54278433952"/>
    <n v="149827.78305849346"/>
    <n v="171815.17309857986"/>
    <n v="63862.533214546507"/>
    <n v="188649.17280338285"/>
    <n v="307835.83241788362"/>
    <n v="11075.61993444729"/>
    <n v="28338.87175563076"/>
    <n v="1421205.6005137269"/>
    <n v="172200"/>
    <n v="222601.92500000019"/>
    <n v="0"/>
    <n v="0"/>
    <n v="0"/>
    <n v="0"/>
    <n v="0"/>
    <n v="0"/>
    <n v="0"/>
    <n v="0"/>
    <n v="0"/>
    <n v="0"/>
    <n v="394801.92500000016"/>
    <n v="0"/>
    <n v="0"/>
    <n v="0"/>
    <n v="0"/>
    <n v="1863714.3285137271"/>
    <n v="2511.9749999999999"/>
    <n v="3088.1030000000001"/>
    <n v="12109.885"/>
    <n v="18924.358"/>
    <n v="31713.289000000001"/>
    <n v="128742.37300000001"/>
    <n v="135812.62699999998"/>
    <n v="179367"/>
    <n v="170538"/>
    <n v="238144"/>
    <n v="169787"/>
    <n v="330466.99051372707"/>
    <n v="1421205.6005137269"/>
    <n v="0"/>
    <n v="0"/>
    <n v="0"/>
    <n v="0"/>
    <n v="0.06"/>
    <n v="0.16125897735796035"/>
    <n v="0.19812032083974043"/>
    <n v="5.3295177706664774E-2"/>
    <n v="9.34021242868084E-2"/>
    <n v="0.16710304196129422"/>
    <n v="9.1148013354469343E-2"/>
    <n v="3.9447930829073483E-2"/>
    <n v="0.86377558633601104"/>
    <n v="0.03"/>
    <n v="0.03"/>
    <n v="0.03"/>
    <n v="0.03"/>
    <n v="0.09"/>
    <n v="0.25125897735796032"/>
    <n v="0.44937929819770084"/>
    <n v="0.50267447590436554"/>
    <n v="0.59607660019117403"/>
    <n v="0.76317964215246825"/>
    <n v="0.85432765550693757"/>
    <n v="0.89377558633601106"/>
    <n v="164500"/>
    <n v="43438"/>
    <n v="64700"/>
    <n v="122163.915513727"/>
    <n v="0"/>
    <n v="0"/>
    <n v="0"/>
    <n v="0"/>
    <n v="0"/>
    <n v="0"/>
    <n v="0"/>
    <n v="0"/>
    <n v="394801.915513727"/>
    <n v="0"/>
    <n v="0"/>
    <n v="0"/>
    <n v="0"/>
    <n v="1863714.3190274539"/>
    <n v="2511.9749999999999"/>
    <n v="3088.1030000000001"/>
    <n v="12109.885"/>
    <n v="18924.358"/>
    <n v="31713.289000000001"/>
    <n v="128742.37300000001"/>
    <n v="97403.248999999996"/>
    <n v="211115.606"/>
    <n v="82280.794999999998"/>
    <n v="337946.20500000002"/>
    <n v="317454"/>
    <n v="177915.76251372695"/>
    <n v="1421205.6005137269"/>
    <n v="157787"/>
    <n v="229712.23748627305"/>
    <n v="5000"/>
    <n v="2302.6780274538323"/>
    <n v="0"/>
    <n v="0"/>
    <n v="0"/>
    <n v="0"/>
    <n v="0"/>
    <n v="0"/>
    <n v="0"/>
    <n v="0"/>
    <n v="394801.91551372688"/>
    <n v="0"/>
    <n v="0"/>
    <n v="0"/>
    <n v="0"/>
    <n v="1863714.3190274539"/>
    <n v="2511.9749999999999"/>
    <n v="3088.1030000000001"/>
    <n v="12109.885"/>
    <n v="18924.358"/>
    <n v="31713.289000000001"/>
    <n v="128742.37300000001"/>
    <n v="97403.248999999996"/>
    <n v="211115.606"/>
    <n v="82280.794999999998"/>
    <n v="218643.27100000001"/>
    <n v="271955.533"/>
    <n v="342717.16351372679"/>
    <n v="1421205.6005137269"/>
    <n v="0"/>
    <n v="0"/>
    <n v="0"/>
    <n v="0"/>
    <n v="0"/>
    <n v="0"/>
    <n v="0"/>
    <n v="0"/>
    <n v="0"/>
    <n v="0"/>
    <n v="0"/>
    <n v="0"/>
    <n v="394801.91551372688"/>
    <n v="0"/>
    <n v="0"/>
    <n v="0"/>
    <n v="0"/>
    <n v="1863714.3190274539"/>
    <n v="1392866.7287580962"/>
    <n v="1078488.4370000002"/>
    <n v="1126195.2400000002"/>
    <n v="1440573.5317580963"/>
    <n v="-314378.29175809608"/>
    <n v="737519.08851372683"/>
    <n v="1090738.6099999999"/>
    <n v="1078488.4370000002"/>
    <n v="1126195.2400000002"/>
    <n v="1138445.4129999999"/>
    <n v="-12250.172999999719"/>
    <n v="737519.07902745367"/>
    <n v="1243289.838"/>
    <n v="1078488.4370000002"/>
    <n v="1126195.2400000002"/>
    <n v="1290996.6410000001"/>
    <n v="-164801.40099999984"/>
    <n v="737519.07902745367"/>
  </r>
  <r>
    <s v="100/TT-199-01"/>
    <x v="0"/>
    <x v="91"/>
    <x v="0"/>
    <x v="28"/>
    <x v="3"/>
    <n v="2470.489"/>
    <n v="24601.647000000001"/>
    <n v="12057.406000000001"/>
    <n v="5289.5529999999999"/>
    <n v="3072.8040000000001"/>
    <n v="2380.5030000000002"/>
    <n v="126653.084"/>
    <n v="10303.934999999999"/>
    <n v="64004.031000000003"/>
    <n v="23586.710999999999"/>
    <n v="73997.195999999996"/>
    <n v="2292.732"/>
    <n v="350710.09100000001"/>
    <n v="0.01"/>
    <n v="0"/>
    <n v="0.02"/>
    <n v="0"/>
    <n v="0"/>
    <n v="0.18"/>
    <n v="0.08"/>
    <n v="0"/>
    <n v="0.05"/>
    <n v="0.20000000000000007"/>
    <n v="0.14000000000000001"/>
    <n v="0"/>
    <n v="0.12"/>
    <n v="0.12"/>
    <n v="0.14000000000000001"/>
    <n v="0.14000000000000001"/>
    <n v="0.14000000000000001"/>
    <n v="0.32"/>
    <n v="0.39999999999999997"/>
    <n v="0.39999999999999997"/>
    <n v="0.44999999999999996"/>
    <n v="0.65"/>
    <n v="0.79"/>
    <n v="0.79"/>
    <n v="0.15127943780725872"/>
    <n v="0.20647173928298174"/>
    <n v="0.30681863007541388"/>
    <n v="0.40957558301103075"/>
    <n v="0.54264520454350995"/>
    <n v="0.59580373103384832"/>
    <n v="0.75527807778621003"/>
    <n v="0.75527807778621003"/>
    <n v="0.75527807778621003"/>
    <n v="0.75527807778621003"/>
    <n v="0.75527807778621003"/>
    <n v="0.7647489821060578"/>
    <n v="0.79"/>
    <n v="0.11"/>
    <n v="109533.24"/>
    <n v="47181.602055278614"/>
    <n v="63183.941048511027"/>
    <n v="115072.34967694439"/>
    <n v="118028.34660355339"/>
    <n v="153100.47746374347"/>
    <n v="61260.391161725107"/>
    <n v="184086.26693317041"/>
    <n v="0"/>
    <n v="0"/>
    <n v="0"/>
    <n v="0"/>
    <n v="11023.386738165593"/>
    <n v="752936.76168109209"/>
    <n v="4.1279437807258713E-2"/>
    <n v="5.5192301475723016E-2"/>
    <n v="0.10034689079243214"/>
    <n v="0.1027569529356169"/>
    <n v="0.13306962153247917"/>
    <n v="5.3158526490338379E-2"/>
    <n v="0.15947434675236172"/>
    <n v="0"/>
    <n v="0"/>
    <n v="0"/>
    <n v="0"/>
    <n v="9.4709043198477876E-3"/>
    <n v="0.7647489821060578"/>
    <n v="0"/>
    <n v="0"/>
    <n v="0"/>
    <n v="0"/>
    <n v="0"/>
    <n v="0"/>
    <n v="0"/>
    <n v="0"/>
    <n v="0"/>
    <n v="0"/>
    <n v="0"/>
    <n v="0"/>
    <n v="0"/>
    <n v="0"/>
    <n v="0"/>
    <n v="0"/>
    <n v="0"/>
    <n v="862470.00168109208"/>
    <n v="47181.602055278614"/>
    <n v="63183.941048511027"/>
    <n v="115072.34967694439"/>
    <n v="118028.34660355339"/>
    <n v="153100.47746374347"/>
    <n v="61260.391161725107"/>
    <n v="184086.26693317041"/>
    <n v="0"/>
    <n v="0"/>
    <n v="0"/>
    <n v="0"/>
    <n v="11023.386738165593"/>
    <n v="752936.76168109209"/>
    <n v="0"/>
    <n v="0"/>
    <n v="0"/>
    <n v="0"/>
    <n v="0"/>
    <n v="0"/>
    <n v="0"/>
    <n v="0"/>
    <n v="0"/>
    <n v="0"/>
    <n v="0"/>
    <n v="0"/>
    <n v="0"/>
    <n v="0"/>
    <n v="0"/>
    <n v="0"/>
    <n v="0"/>
    <n v="862470.00168109208"/>
    <n v="2470.489"/>
    <n v="24601.647000000001"/>
    <n v="12057.406000000001"/>
    <n v="5289.5529999999999"/>
    <n v="3072.8040000000001"/>
    <n v="2380.5030000000002"/>
    <n v="36101.497000000003"/>
    <n v="125054.20330056324"/>
    <n v="55384.637359549415"/>
    <n v="232963.47801966206"/>
    <n v="65129.27471909883"/>
    <n v="188431.26928221859"/>
    <n v="752936.7616810922"/>
    <n v="0.01"/>
    <n v="0"/>
    <n v="0.02"/>
    <n v="0"/>
    <n v="0"/>
    <n v="0.02"/>
    <n v="0.82"/>
    <n v="0"/>
    <n v="0"/>
    <n v="0"/>
    <n v="0.01"/>
    <n v="0.01"/>
    <n v="0.89"/>
    <n v="0.12"/>
    <n v="0.12"/>
    <n v="0.14000000000000001"/>
    <n v="0.14000000000000001"/>
    <n v="0.14000000000000001"/>
    <n v="0.16"/>
    <n v="0.98"/>
    <n v="0.98"/>
    <n v="0.98"/>
    <n v="0.98"/>
    <n v="0.99"/>
    <n v="1"/>
    <n v="0"/>
    <n v="0"/>
    <n v="0"/>
    <n v="0"/>
    <n v="0"/>
    <n v="0"/>
    <n v="0"/>
    <n v="0"/>
    <n v="0"/>
    <n v="0"/>
    <n v="0"/>
    <n v="0"/>
    <n v="0"/>
    <n v="0"/>
    <n v="0"/>
    <n v="0"/>
    <n v="0"/>
    <n v="862470.0016810922"/>
    <n v="2470.489"/>
    <n v="24601.647000000001"/>
    <n v="12057.406000000001"/>
    <n v="5289.5529999999999"/>
    <n v="3072.8040000000001"/>
    <n v="2380.5030000000002"/>
    <n v="126653.084"/>
    <n v="10303.934999999999"/>
    <n v="64004.031000000003"/>
    <n v="126310.90490000001"/>
    <n v="59282.935900000004"/>
    <n v="316509.46888109209"/>
    <n v="752936.76168109209"/>
    <n v="0"/>
    <n v="0"/>
    <n v="0"/>
    <n v="0"/>
    <n v="0"/>
    <n v="0"/>
    <n v="0"/>
    <n v="0"/>
    <n v="0"/>
    <n v="0"/>
    <n v="0"/>
    <n v="0"/>
    <n v="0"/>
    <n v="0"/>
    <n v="0"/>
    <n v="0"/>
    <n v="0"/>
    <n v="862470.00168109208"/>
    <n v="2470.489"/>
    <n v="24601.647000000001"/>
    <n v="12057.406000000001"/>
    <n v="5289.5529999999999"/>
    <n v="3072.8040000000001"/>
    <n v="2380.5030000000002"/>
    <n v="126653.084"/>
    <n v="10303.934999999999"/>
    <n v="64004.031000000003"/>
    <n v="23586.710999999999"/>
    <n v="73997.195999999996"/>
    <n v="220772.16837000003"/>
    <n v="569189.52737000003"/>
    <n v="0"/>
    <n v="0"/>
    <n v="0"/>
    <n v="0"/>
    <n v="0"/>
    <n v="0"/>
    <n v="0"/>
    <n v="0"/>
    <n v="0"/>
    <n v="0"/>
    <n v="0"/>
    <n v="0"/>
    <n v="183747.23431109206"/>
    <n v="0"/>
    <n v="0"/>
    <n v="0"/>
    <n v="0"/>
    <n v="862470.00168109208"/>
    <n v="741913.37494292646"/>
    <n v="348417.359"/>
    <n v="457950.59899999999"/>
    <n v="851446.61494292645"/>
    <n v="-393496.01594292646"/>
    <n v="404519.40268109209"/>
    <n v="564505.49239887355"/>
    <n v="348417.359"/>
    <n v="457950.59899999999"/>
    <n v="674038.73239887354"/>
    <n v="-216088.13339887356"/>
    <n v="404519.40268109221"/>
    <n v="436427.2928"/>
    <n v="348417.359"/>
    <n v="457950.59899999999"/>
    <n v="545960.53280000004"/>
    <n v="-88009.933800000057"/>
    <n v="404519.40268109209"/>
  </r>
  <r>
    <s v="100/TM-058-01"/>
    <x v="0"/>
    <x v="92"/>
    <x v="1"/>
    <x v="6"/>
    <x v="20"/>
    <n v="4765.4960000000001"/>
    <n v="0"/>
    <n v="0"/>
    <n v="18682.335999999999"/>
    <n v="92156.122000000003"/>
    <n v="5822.1980000000003"/>
    <n v="11377.727999999999"/>
    <n v="0"/>
    <n v="1707.7539999999999"/>
    <n v="9497.0609999999997"/>
    <n v="120218.848"/>
    <n v="2231.7350000000001"/>
    <n v="266459.27799999993"/>
    <n v="0"/>
    <n v="0"/>
    <n v="0"/>
    <n v="0"/>
    <n v="3.8100000000000002E-2"/>
    <n v="0.36"/>
    <n v="0.08"/>
    <n v="0.2019"/>
    <n v="7.0000000000000007E-2"/>
    <n v="0"/>
    <n v="0.13"/>
    <n v="0"/>
    <n v="0"/>
    <n v="0"/>
    <n v="0"/>
    <n v="0"/>
    <n v="3.8100000000000002E-2"/>
    <n v="0.39810000000000001"/>
    <n v="0.47810000000000002"/>
    <n v="0.68"/>
    <n v="0.75"/>
    <n v="0.75"/>
    <n v="0.88"/>
    <n v="0.88"/>
    <n v="0"/>
    <n v="0"/>
    <n v="0"/>
    <n v="0"/>
    <n v="0"/>
    <n v="0"/>
    <n v="0"/>
    <n v="0"/>
    <n v="0"/>
    <n v="0"/>
    <n v="0"/>
    <n v="0"/>
    <n v="0.88"/>
    <n v="0"/>
    <n v="0"/>
    <n v="4785.8258591043887"/>
    <n v="4788.2819103781248"/>
    <n v="0"/>
    <n v="0"/>
    <n v="15000"/>
    <n v="90000"/>
    <n v="6000"/>
    <n v="38971.047351698537"/>
    <n v="0"/>
    <n v="15224"/>
    <n v="21224"/>
    <n v="0"/>
    <n v="195993.15512118104"/>
    <n v="0"/>
    <n v="0"/>
    <n v="0"/>
    <n v="0"/>
    <n v="0"/>
    <n v="0"/>
    <n v="0"/>
    <n v="0"/>
    <n v="0"/>
    <n v="0"/>
    <n v="0"/>
    <n v="0"/>
    <n v="0"/>
    <n v="0"/>
    <n v="0"/>
    <n v="26616"/>
    <n v="26616"/>
    <n v="26616"/>
    <n v="26616"/>
    <n v="26616"/>
    <n v="26616"/>
    <n v="26616"/>
    <n v="26614.05"/>
    <n v="0"/>
    <n v="0"/>
    <n v="212926.05"/>
    <n v="0"/>
    <n v="0"/>
    <n v="0"/>
    <n v="0"/>
    <n v="408919.20512118103"/>
    <n v="4785.8258591043887"/>
    <n v="4788.2819103781248"/>
    <n v="0"/>
    <n v="0"/>
    <n v="15000"/>
    <n v="90000"/>
    <n v="6000"/>
    <n v="38971.047351698537"/>
    <n v="0"/>
    <n v="15224"/>
    <n v="21224"/>
    <n v="0"/>
    <n v="195993.15512118104"/>
    <n v="0"/>
    <n v="0"/>
    <n v="26616"/>
    <n v="26616"/>
    <n v="26616"/>
    <n v="26616"/>
    <n v="26616"/>
    <n v="26616"/>
    <n v="26616"/>
    <n v="26614.05"/>
    <n v="0"/>
    <n v="0"/>
    <n v="212926.05"/>
    <n v="0"/>
    <n v="0"/>
    <n v="0"/>
    <n v="0"/>
    <n v="408919.20512118103"/>
    <n v="4765.4960000000001"/>
    <n v="0"/>
    <n v="0"/>
    <n v="60427.335999999996"/>
    <n v="92324.876000000004"/>
    <n v="5822.1980000000003"/>
    <n v="0"/>
    <n v="16000"/>
    <n v="32000"/>
    <n v="20000"/>
    <n v="0"/>
    <n v="45687.637664152397"/>
    <n v="277027.54366415238"/>
    <n v="0"/>
    <n v="0"/>
    <n v="0"/>
    <n v="0"/>
    <n v="3.8100000000000002E-2"/>
    <n v="1.5754560530679935E-2"/>
    <n v="6.6291873963515754E-2"/>
    <n v="0.11734660033167496"/>
    <n v="0.10673300165837479"/>
    <n v="6.4958540630182415E-2"/>
    <n v="3.8557213930348257E-2"/>
    <n v="4.975124378109453E-2"/>
    <n v="0.49749303482587065"/>
    <n v="0"/>
    <n v="0"/>
    <n v="0"/>
    <n v="0"/>
    <n v="3.8100000000000002E-2"/>
    <n v="5.385456053067994E-2"/>
    <n v="0.12014643449419569"/>
    <n v="0.23749303482587064"/>
    <n v="0.34422603648424543"/>
    <n v="0.40918457711442785"/>
    <n v="0.44774179104477613"/>
    <n v="0.49749303482587065"/>
    <n v="0"/>
    <n v="0"/>
    <n v="26616"/>
    <n v="26616"/>
    <n v="26616"/>
    <n v="26616"/>
    <n v="26616"/>
    <n v="26616"/>
    <n v="26616"/>
    <n v="26614.05"/>
    <n v="0"/>
    <n v="0"/>
    <n v="212926.05"/>
    <n v="0"/>
    <n v="0"/>
    <n v="0"/>
    <n v="0"/>
    <n v="489953.59366415237"/>
    <n v="4765.4960000000001"/>
    <n v="0"/>
    <n v="0"/>
    <n v="18682.335999999999"/>
    <n v="92156.122000000003"/>
    <n v="5822.1980000000003"/>
    <n v="11377.727999999999"/>
    <n v="0"/>
    <n v="7625.5370000000003"/>
    <n v="57084.463000000003"/>
    <n v="0"/>
    <n v="23186.754664152373"/>
    <n v="220700.63466415237"/>
    <n v="0"/>
    <n v="0"/>
    <n v="26616"/>
    <n v="26616"/>
    <n v="26616"/>
    <n v="26616"/>
    <n v="26616"/>
    <n v="26616"/>
    <n v="26616"/>
    <n v="26614.05"/>
    <n v="0"/>
    <n v="0"/>
    <n v="212926.05"/>
    <n v="0"/>
    <n v="0"/>
    <n v="0"/>
    <n v="0"/>
    <n v="433626.68466415233"/>
    <n v="4765.4960000000001"/>
    <n v="0"/>
    <n v="0"/>
    <n v="18682.335999999999"/>
    <n v="92156.122000000003"/>
    <n v="5822.1980000000003"/>
    <n v="11377.727999999999"/>
    <n v="0"/>
    <n v="1707.7539999999999"/>
    <n v="9497.0609999999997"/>
    <n v="120218.848"/>
    <n v="35984"/>
    <n v="300211.54299999995"/>
    <n v="0"/>
    <n v="0"/>
    <n v="0"/>
    <n v="0"/>
    <n v="0"/>
    <n v="0"/>
    <n v="0"/>
    <n v="0"/>
    <n v="0"/>
    <n v="0"/>
    <n v="0"/>
    <n v="0"/>
    <n v="118824.03066415241"/>
    <n v="0"/>
    <n v="0"/>
    <n v="0"/>
    <n v="0"/>
    <n v="419035.57366415235"/>
    <n v="195993.15512118104"/>
    <n v="264227.54299999995"/>
    <n v="264227.54299999995"/>
    <n v="195993.15512118104"/>
    <n v="68234.387878818903"/>
    <n v="144691.66212118109"/>
    <n v="231339.90599999999"/>
    <n v="264227.54299999995"/>
    <n v="264227.54299999995"/>
    <n v="231339.90599999999"/>
    <n v="32887.636999999959"/>
    <n v="225726.05066415243"/>
    <n v="197513.88"/>
    <n v="264227.54299999995"/>
    <n v="264227.54299999995"/>
    <n v="197513.88"/>
    <n v="66713.662999999942"/>
    <n v="169399.14166415238"/>
  </r>
  <r>
    <s v="100/TM-051"/>
    <x v="0"/>
    <x v="93"/>
    <x v="1"/>
    <x v="6"/>
    <x v="15"/>
    <n v="0"/>
    <n v="0"/>
    <n v="0"/>
    <n v="41745"/>
    <n v="168.75399999999999"/>
    <n v="0"/>
    <n v="6292.84"/>
    <n v="8120.3149999999996"/>
    <n v="5917.7830000000004"/>
    <n v="8420.6919999999991"/>
    <n v="252.636"/>
    <n v="965.13"/>
    <n v="71883.150000000009"/>
    <n v="0"/>
    <n v="0"/>
    <n v="0"/>
    <n v="0"/>
    <n v="0"/>
    <n v="0"/>
    <n v="0"/>
    <n v="0"/>
    <n v="0"/>
    <n v="0"/>
    <n v="0"/>
    <n v="0"/>
    <n v="0"/>
    <n v="0"/>
    <n v="0"/>
    <n v="0"/>
    <n v="0"/>
    <n v="0"/>
    <n v="0"/>
    <n v="0"/>
    <n v="0"/>
    <n v="0"/>
    <n v="0"/>
    <n v="0"/>
    <n v="0"/>
    <n v="0"/>
    <n v="0"/>
    <n v="0"/>
    <n v="0"/>
    <n v="0"/>
    <n v="0"/>
    <n v="0"/>
    <n v="0"/>
    <n v="0"/>
    <n v="0"/>
    <n v="0"/>
    <n v="0"/>
    <n v="0"/>
    <m/>
    <m/>
    <m/>
    <m/>
    <m/>
    <n v="58000"/>
    <m/>
    <n v="23037"/>
    <m/>
    <m/>
    <m/>
    <m/>
    <m/>
    <n v="81037"/>
    <n v="0"/>
    <n v="0"/>
    <n v="0"/>
    <n v="0"/>
    <n v="0"/>
    <n v="0"/>
    <n v="0"/>
    <n v="0"/>
    <n v="0"/>
    <n v="0"/>
    <n v="0"/>
    <n v="0"/>
    <n v="0"/>
    <n v="0"/>
    <n v="0"/>
    <n v="0"/>
    <n v="0"/>
    <n v="0"/>
    <n v="0"/>
    <n v="0"/>
    <n v="0"/>
    <n v="0"/>
    <n v="0"/>
    <n v="0"/>
    <n v="0"/>
    <n v="0"/>
    <n v="0"/>
    <n v="0"/>
    <n v="0"/>
    <n v="0"/>
    <n v="81037"/>
    <m/>
    <m/>
    <m/>
    <m/>
    <n v="58000"/>
    <m/>
    <n v="23037"/>
    <m/>
    <m/>
    <m/>
    <m/>
    <m/>
    <n v="81037"/>
    <n v="0"/>
    <n v="0"/>
    <n v="0"/>
    <n v="0"/>
    <n v="0"/>
    <n v="0"/>
    <n v="0"/>
    <n v="0"/>
    <n v="0"/>
    <n v="0"/>
    <n v="0"/>
    <n v="0"/>
    <n v="0"/>
    <n v="0"/>
    <n v="0"/>
    <n v="0"/>
    <n v="0"/>
    <n v="810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1745"/>
    <n v="168.75399999999999"/>
    <n v="0"/>
    <n v="6292.84"/>
    <n v="8120.3149999999996"/>
    <n v="0"/>
    <n v="0"/>
    <n v="0"/>
    <n v="0"/>
    <n v="56326.909"/>
    <n v="0"/>
    <n v="0"/>
    <n v="0"/>
    <n v="0"/>
    <n v="0"/>
    <n v="0"/>
    <n v="0"/>
    <n v="0"/>
    <n v="0"/>
    <n v="0"/>
    <n v="0"/>
    <n v="0"/>
    <n v="0"/>
    <n v="0"/>
    <n v="0"/>
    <n v="0"/>
    <n v="0"/>
    <n v="56326.909"/>
    <n v="0"/>
    <n v="0"/>
    <n v="0"/>
    <n v="41745"/>
    <n v="168.75399999999999"/>
    <n v="0"/>
    <n v="6292.84"/>
    <n v="8120.3149999999996"/>
    <n v="5917.7830000000004"/>
    <n v="8420.6919999999991"/>
    <n v="252.636"/>
    <n v="0"/>
    <n v="70918.02"/>
    <n v="0"/>
    <n v="0"/>
    <n v="0"/>
    <n v="0"/>
    <n v="0"/>
    <n v="0"/>
    <n v="0"/>
    <n v="0"/>
    <n v="0"/>
    <n v="0"/>
    <n v="0"/>
    <n v="0"/>
    <n v="0"/>
    <n v="0"/>
    <n v="0"/>
    <n v="0"/>
    <n v="0"/>
    <n v="70918.02"/>
    <n v="81037"/>
    <n v="70918.02"/>
    <n v="70918.02"/>
    <n v="81037"/>
    <n v="-10118.979999999996"/>
    <n v="10118.979999999996"/>
    <n v="0"/>
    <n v="70918.02"/>
    <n v="70918.02"/>
    <n v="0"/>
    <n v="70918.02"/>
    <n v="-70918.02"/>
    <n v="56326.909"/>
    <n v="70918.02"/>
    <n v="70918.02"/>
    <n v="56326.909"/>
    <n v="14591.111000000004"/>
    <n v="-14591.111000000004"/>
  </r>
  <r>
    <s v="100/TM-057"/>
    <x v="0"/>
    <x v="94"/>
    <x v="1"/>
    <x v="6"/>
    <x v="2"/>
    <n v="0"/>
    <n v="0"/>
    <n v="0"/>
    <n v="5075.5370000000003"/>
    <n v="53953.332000000002"/>
    <n v="19328.218000000001"/>
    <n v="485.16899999999998"/>
    <n v="144.83199999999999"/>
    <n v="7634.2"/>
    <n v="755.63400000000001"/>
    <n v="6828.8950000000004"/>
    <n v="0"/>
    <n v="94205.816999999995"/>
    <n v="0"/>
    <n v="0"/>
    <n v="0"/>
    <n v="0"/>
    <n v="0.14729999999999999"/>
    <n v="2.2700000000000001E-2"/>
    <n v="0.04"/>
    <n v="0.13"/>
    <n v="0.02"/>
    <n v="0"/>
    <n v="0.08"/>
    <n v="0"/>
    <n v="0"/>
    <n v="0"/>
    <n v="0"/>
    <n v="0"/>
    <n v="0.14729999999999999"/>
    <n v="0.16999999999999998"/>
    <n v="0.21"/>
    <n v="0.33999999999999997"/>
    <n v="0.36"/>
    <n v="0.36"/>
    <n v="0.44"/>
    <n v="0.44"/>
    <n v="5.1537337042930439E-2"/>
    <n v="9.0482443999820431E-2"/>
    <n v="0.19936244399982045"/>
    <n v="0.29707418188449064"/>
    <n v="0.38082710007135084"/>
    <n v="0.49606455359638935"/>
    <n v="0.68451370330889139"/>
    <n v="0.98374234759730605"/>
    <n v="0.9917419313469249"/>
    <n v="0.99686016523612186"/>
    <n v="0.99990701449273145"/>
    <n v="1.0000012063570818"/>
    <n v="0.44"/>
    <n v="0"/>
    <n v="0"/>
    <n v="0"/>
    <n v="0"/>
    <n v="4790.6950170086311"/>
    <n v="4793.217381947723"/>
    <n v="4795.7955465478171"/>
    <n v="67476.521151422276"/>
    <n v="0"/>
    <n v="13227.621779430843"/>
    <n v="27470.569360290341"/>
    <n v="0"/>
    <n v="0"/>
    <n v="0"/>
    <n v="122554.42023664762"/>
    <n v="5.1537337042930439E-2"/>
    <n v="3.8945106956889991E-2"/>
    <n v="0.10888"/>
    <n v="9.7711737884670219E-2"/>
    <n v="8.375291818686019E-2"/>
    <n v="0.11523745352503847"/>
    <n v="0.18844914971250201"/>
    <n v="0.29922864428841467"/>
    <n v="7.9995837496188646E-3"/>
    <n v="5.118233889197011E-3"/>
    <n v="3.0468492566096232E-3"/>
    <n v="9.4191864350325112E-5"/>
    <n v="1.0000012063570818"/>
    <n v="0"/>
    <n v="0"/>
    <n v="0"/>
    <n v="0"/>
    <n v="0"/>
    <n v="0"/>
    <n v="0"/>
    <n v="0"/>
    <n v="0"/>
    <n v="0"/>
    <n v="0"/>
    <n v="0"/>
    <n v="0"/>
    <n v="0"/>
    <n v="0"/>
    <n v="0"/>
    <n v="0"/>
    <n v="122554.42023664762"/>
    <n v="0"/>
    <n v="0"/>
    <n v="4790.6950170086311"/>
    <n v="4793.217381947723"/>
    <n v="4795.7955465478171"/>
    <n v="67476.521151422276"/>
    <n v="0"/>
    <n v="13227.621779430843"/>
    <n v="27470.569360290341"/>
    <n v="0"/>
    <n v="0"/>
    <n v="0"/>
    <n v="122554.42023664762"/>
    <n v="0"/>
    <n v="0"/>
    <n v="0"/>
    <n v="0"/>
    <n v="0"/>
    <n v="0"/>
    <n v="0"/>
    <n v="0"/>
    <n v="0"/>
    <n v="0"/>
    <n v="0"/>
    <n v="0"/>
    <n v="0"/>
    <n v="0"/>
    <n v="0"/>
    <n v="0"/>
    <n v="0"/>
    <n v="122554.42023664762"/>
    <n v="0"/>
    <n v="0"/>
    <n v="0"/>
    <n v="5075.5370000000003"/>
    <n v="53953.332000000002"/>
    <n v="19328.218000000001"/>
    <n v="1671.7819999999992"/>
    <n v="0"/>
    <n v="0"/>
    <n v="24000"/>
    <n v="8000"/>
    <n v="10525.551236647618"/>
    <n v="122554.42023664762"/>
    <n v="0"/>
    <n v="0"/>
    <n v="0"/>
    <n v="0"/>
    <n v="0.14729999999999999"/>
    <n v="0.10815734497678241"/>
    <n v="0.1188107048445065"/>
    <n v="0.26682904129662083"/>
    <n v="9.1583251650973752E-2"/>
    <n v="9.9008920703755415E-2"/>
    <n v="0.15890931772952743"/>
    <n v="9.4058474668567635E-3"/>
    <n v="1.0000044286690231"/>
    <n v="0"/>
    <n v="0"/>
    <n v="0"/>
    <n v="0"/>
    <n v="0.14729999999999999"/>
    <n v="0.25545734497678241"/>
    <n v="0.37426804982128892"/>
    <n v="0.64109709111790969"/>
    <n v="0.7326803427688835"/>
    <n v="0.83168926347263894"/>
    <n v="0.99059858120216637"/>
    <n v="1.0000044286690231"/>
    <n v="0"/>
    <n v="0"/>
    <n v="0"/>
    <n v="0"/>
    <n v="0"/>
    <n v="0"/>
    <n v="0"/>
    <n v="0"/>
    <n v="0"/>
    <n v="0"/>
    <n v="0"/>
    <n v="0"/>
    <n v="0"/>
    <n v="0"/>
    <n v="0"/>
    <n v="0"/>
    <n v="0"/>
    <n v="122554.42023664762"/>
    <n v="0"/>
    <n v="0"/>
    <n v="0"/>
    <n v="5075.5370000000003"/>
    <n v="53953.332000000002"/>
    <n v="19328.218000000001"/>
    <n v="485.16899999999998"/>
    <n v="144.83199999999999"/>
    <n v="7634.2"/>
    <n v="16365.8"/>
    <n v="8000"/>
    <n v="11567.332236647637"/>
    <n v="122554.42023664762"/>
    <n v="0"/>
    <n v="0"/>
    <n v="0"/>
    <n v="0"/>
    <n v="0"/>
    <n v="0"/>
    <n v="0"/>
    <n v="0"/>
    <n v="0"/>
    <n v="0"/>
    <n v="0"/>
    <n v="0"/>
    <n v="0"/>
    <n v="0"/>
    <n v="0"/>
    <n v="0"/>
    <n v="0"/>
    <n v="122554.42023664762"/>
    <n v="0"/>
    <n v="0"/>
    <n v="0"/>
    <n v="5075.5370000000003"/>
    <n v="53953.332000000002"/>
    <n v="19328.218000000001"/>
    <n v="485.16899999999998"/>
    <n v="144.83199999999999"/>
    <n v="7634.2"/>
    <n v="755.63400000000001"/>
    <n v="6828.8950000000004"/>
    <n v="3171.1049999999996"/>
    <n v="97376.921999999991"/>
    <n v="0"/>
    <n v="0"/>
    <n v="0"/>
    <n v="0"/>
    <n v="0"/>
    <n v="0"/>
    <n v="0"/>
    <n v="0"/>
    <n v="0"/>
    <n v="0"/>
    <n v="0"/>
    <n v="0"/>
    <n v="25177.498236647632"/>
    <n v="0"/>
    <n v="0"/>
    <n v="0"/>
    <n v="0"/>
    <n v="122554.42023664762"/>
    <n v="122554.42023664762"/>
    <n v="94205.816999999995"/>
    <n v="94205.816999999995"/>
    <n v="122554.42023664762"/>
    <n v="-28348.603236647628"/>
    <n v="28348.603236647628"/>
    <n v="112028.86900000001"/>
    <n v="94205.816999999995"/>
    <n v="94205.816999999995"/>
    <n v="112028.86900000001"/>
    <n v="-17823.052000000011"/>
    <n v="28348.603236647628"/>
    <n v="110987.08799999999"/>
    <n v="94205.816999999995"/>
    <n v="94205.816999999995"/>
    <n v="110987.08799999999"/>
    <n v="-16781.270999999993"/>
    <n v="28348.603236647628"/>
  </r>
  <r>
    <s v="100/TM-055"/>
    <x v="0"/>
    <x v="95"/>
    <x v="1"/>
    <x v="6"/>
    <x v="2"/>
    <n v="0"/>
    <n v="0"/>
    <n v="0"/>
    <n v="0"/>
    <n v="0"/>
    <n v="4002.4029999999998"/>
    <n v="6298.576"/>
    <n v="35667.970999999998"/>
    <n v="0"/>
    <n v="7498.3249999999998"/>
    <n v="508"/>
    <n v="0"/>
    <n v="53975.274999999994"/>
    <n v="0"/>
    <n v="0"/>
    <n v="0"/>
    <n v="0"/>
    <n v="0.16"/>
    <n v="0.04"/>
    <n v="0.02"/>
    <n v="0.05"/>
    <n v="0"/>
    <n v="0"/>
    <n v="0.05"/>
    <n v="0"/>
    <n v="0"/>
    <n v="0"/>
    <n v="0"/>
    <n v="0"/>
    <n v="0.16"/>
    <n v="0.2"/>
    <n v="0.22"/>
    <n v="0.27"/>
    <n v="0.27"/>
    <n v="0.27"/>
    <n v="0.32"/>
    <n v="0.32"/>
    <n v="5.2365471957470121E-2"/>
    <n v="9.4101766649559743E-2"/>
    <n v="0.21078176664955975"/>
    <n v="0.31549648451501761"/>
    <n v="0.40525195697112437"/>
    <n v="0.49552473089778093"/>
    <n v="0.54700800097611058"/>
    <n v="0.56672499802738574"/>
    <n v="0.64829433355764132"/>
    <n v="0.78072068747835166"/>
    <n v="0.96774957201628753"/>
    <n v="0.97809011130564461"/>
    <n v="0.32"/>
    <n v="0"/>
    <n v="0"/>
    <n v="0"/>
    <n v="0"/>
    <n v="0"/>
    <n v="0"/>
    <n v="0"/>
    <n v="45812.941013982454"/>
    <n v="0"/>
    <n v="0"/>
    <n v="0"/>
    <n v="4804.7093156887422"/>
    <n v="37794.412439242456"/>
    <n v="34923.25932445607"/>
    <n v="123335.32209336973"/>
    <n v="5.2365471957470121E-2"/>
    <n v="4.1736294692089629E-2"/>
    <n v="0.11668000000000001"/>
    <n v="0.10471471786545786"/>
    <n v="8.9755472456106739E-2"/>
    <n v="9.027277392665653E-2"/>
    <n v="5.1483270078329604E-2"/>
    <n v="1.9716997051275168E-2"/>
    <n v="8.1569335530255624E-2"/>
    <n v="0.13242635392071037"/>
    <n v="0.18702888453793584"/>
    <n v="1.0340539289357029E-2"/>
    <n v="0.97809011130564461"/>
    <n v="0"/>
    <n v="0"/>
    <n v="0"/>
    <n v="0"/>
    <n v="0"/>
    <n v="0"/>
    <n v="0"/>
    <n v="0"/>
    <n v="0"/>
    <n v="0"/>
    <n v="17500"/>
    <n v="17500"/>
    <n v="35000"/>
    <n v="0"/>
    <n v="0"/>
    <n v="0"/>
    <n v="0"/>
    <n v="158335.32209336973"/>
    <n v="0"/>
    <n v="0"/>
    <n v="0"/>
    <n v="0"/>
    <n v="0"/>
    <n v="45812.941013982454"/>
    <n v="0"/>
    <n v="0"/>
    <n v="0"/>
    <n v="4804.7093156887422"/>
    <n v="37794.412439242456"/>
    <n v="34923.25932445607"/>
    <n v="123335.32209336973"/>
    <n v="0"/>
    <n v="0"/>
    <n v="0"/>
    <n v="0"/>
    <n v="0"/>
    <n v="0"/>
    <n v="0"/>
    <n v="0"/>
    <n v="0"/>
    <n v="0"/>
    <n v="17500"/>
    <n v="17500"/>
    <n v="35000"/>
    <n v="0"/>
    <n v="0"/>
    <n v="0"/>
    <n v="0"/>
    <n v="158335.32209336973"/>
    <n v="0"/>
    <n v="0"/>
    <n v="0"/>
    <n v="0"/>
    <n v="0"/>
    <n v="4002.4029999999998"/>
    <n v="0"/>
    <n v="36300"/>
    <n v="0"/>
    <n v="22500"/>
    <n v="13500"/>
    <n v="47032.919093369732"/>
    <n v="123335.32209336973"/>
    <n v="0"/>
    <n v="0"/>
    <n v="0"/>
    <n v="0"/>
    <n v="0.16"/>
    <n v="7.6870745272525021E-2"/>
    <n v="0.14652814238042272"/>
    <n v="0.12605606229143493"/>
    <n v="5.6062291434927705E-2"/>
    <n v="0.14015572858731928"/>
    <n v="0.2102335928809789"/>
    <n v="8.4093437152391551E-2"/>
    <n v="1"/>
    <n v="0"/>
    <n v="0"/>
    <n v="0"/>
    <n v="0"/>
    <n v="0.16"/>
    <n v="0.23687074527252502"/>
    <n v="0.38339888765294772"/>
    <n v="0.50945494994438267"/>
    <n v="0.56551724137931036"/>
    <n v="0.70567296996662965"/>
    <n v="0.91590656284760852"/>
    <n v="1"/>
    <n v="0"/>
    <n v="0"/>
    <n v="0"/>
    <n v="0"/>
    <n v="0"/>
    <n v="0"/>
    <n v="0"/>
    <n v="0"/>
    <n v="0"/>
    <n v="0"/>
    <n v="17500"/>
    <n v="17500"/>
    <n v="35000"/>
    <n v="0"/>
    <n v="0"/>
    <n v="0"/>
    <n v="0"/>
    <n v="158335.32209336973"/>
    <n v="0"/>
    <n v="0"/>
    <n v="0"/>
    <n v="0"/>
    <n v="0"/>
    <n v="4002.4029999999998"/>
    <n v="6298.576"/>
    <n v="35667.970999999998"/>
    <n v="0"/>
    <n v="22500"/>
    <n v="13500"/>
    <n v="21366.372093369733"/>
    <n v="103335.32209336973"/>
    <n v="0"/>
    <n v="0"/>
    <n v="0"/>
    <n v="0"/>
    <n v="0"/>
    <n v="0"/>
    <n v="0"/>
    <n v="0"/>
    <n v="0"/>
    <n v="20000"/>
    <n v="17500"/>
    <n v="17500"/>
    <n v="55000"/>
    <n v="0"/>
    <n v="0"/>
    <n v="0"/>
    <n v="0"/>
    <n v="158335.32209336973"/>
    <n v="0"/>
    <n v="0"/>
    <n v="0"/>
    <n v="0"/>
    <n v="0"/>
    <n v="4002.4029999999998"/>
    <n v="6298.576"/>
    <n v="35667.970999999998"/>
    <n v="0"/>
    <n v="7498.3249999999998"/>
    <n v="508"/>
    <n v="30000"/>
    <n v="83975.274999999994"/>
    <n v="0"/>
    <n v="0"/>
    <n v="0"/>
    <n v="0"/>
    <n v="0"/>
    <n v="0"/>
    <n v="0"/>
    <n v="0"/>
    <n v="0"/>
    <n v="0"/>
    <n v="0"/>
    <n v="0"/>
    <n v="74360.047093369736"/>
    <n v="0"/>
    <n v="0"/>
    <n v="0"/>
    <n v="0"/>
    <n v="158335.32209336973"/>
    <n v="88412.06276891366"/>
    <n v="53975.274999999994"/>
    <n v="53975.274999999994"/>
    <n v="88412.06276891366"/>
    <n v="-34436.787768913666"/>
    <n v="104360.04709336974"/>
    <n v="76302.402999999991"/>
    <n v="53975.274999999994"/>
    <n v="53975.274999999994"/>
    <n v="76302.402999999991"/>
    <n v="-22327.127999999997"/>
    <n v="104360.04709336974"/>
    <n v="81968.95"/>
    <n v="53975.274999999994"/>
    <n v="53975.274999999994"/>
    <n v="81968.95"/>
    <n v="-27993.675000000003"/>
    <n v="104360.04709336974"/>
  </r>
  <r>
    <s v="100/TM-056"/>
    <x v="0"/>
    <x v="96"/>
    <x v="1"/>
    <x v="6"/>
    <x v="2"/>
    <n v="0"/>
    <n v="0"/>
    <n v="0"/>
    <n v="1645.8889999999999"/>
    <n v="9138.0519999999997"/>
    <n v="0"/>
    <n v="191.48"/>
    <n v="21055.231"/>
    <n v="0"/>
    <n v="1540.8320000000001"/>
    <n v="0"/>
    <n v="0"/>
    <n v="33571.483999999997"/>
    <n v="0"/>
    <n v="0"/>
    <n v="0"/>
    <n v="0"/>
    <n v="7.0199999999999999E-2"/>
    <n v="3.9800000000000002E-2"/>
    <n v="0.02"/>
    <n v="0.12"/>
    <n v="0"/>
    <n v="0"/>
    <n v="0.04"/>
    <n v="0"/>
    <n v="0"/>
    <n v="0"/>
    <n v="0"/>
    <n v="0"/>
    <n v="7.0199999999999999E-2"/>
    <n v="0.11"/>
    <n v="0.13"/>
    <n v="0.25"/>
    <n v="0.25"/>
    <n v="0.25"/>
    <n v="0.28999999999999998"/>
    <n v="0.28999999999999998"/>
    <n v="5.4665409990574933E-2"/>
    <n v="9.4109330819981157E-2"/>
    <n v="0.20437933081998116"/>
    <n v="0.30334257304429785"/>
    <n v="0.38816820923656931"/>
    <n v="0.46371015080113104"/>
    <n v="0.55230581526861455"/>
    <n v="0.96795143261074457"/>
    <n v="0.98986472196041464"/>
    <n v="0.99504851083883128"/>
    <n v="0.99976104618284634"/>
    <n v="0.99999667295004713"/>
    <n v="0.28999999999999998"/>
    <n v="0"/>
    <n v="0"/>
    <n v="0"/>
    <n v="0"/>
    <n v="0"/>
    <n v="0"/>
    <n v="0"/>
    <n v="22443.890967762298"/>
    <n v="4795.442612257084"/>
    <n v="18961.064588296758"/>
    <n v="23800.019011381199"/>
    <n v="0"/>
    <n v="0"/>
    <n v="0"/>
    <n v="70000.417179697339"/>
    <n v="5.4665409990574933E-2"/>
    <n v="3.9443920829406225E-2"/>
    <n v="0.11027000000000001"/>
    <n v="9.8963242224316683E-2"/>
    <n v="8.4825636192271445E-2"/>
    <n v="7.5541941564561746E-2"/>
    <n v="8.8595664467483501E-2"/>
    <n v="0.41564561734213007"/>
    <n v="2.1913289349670122E-2"/>
    <n v="5.1837888784165885E-3"/>
    <n v="4.7125353440150798E-3"/>
    <n v="2.35626767200754E-4"/>
    <n v="0.99999667295004713"/>
    <n v="0"/>
    <n v="0"/>
    <n v="0"/>
    <n v="0"/>
    <n v="0"/>
    <n v="10800"/>
    <n v="0"/>
    <n v="0"/>
    <n v="0"/>
    <n v="0"/>
    <n v="24200"/>
    <n v="0"/>
    <n v="35000"/>
    <n v="0"/>
    <n v="0"/>
    <n v="0"/>
    <n v="0"/>
    <n v="105000.41717969734"/>
    <n v="0"/>
    <n v="0"/>
    <n v="0"/>
    <n v="0"/>
    <n v="0"/>
    <n v="22443.890967762298"/>
    <n v="4795.442612257084"/>
    <n v="18961.064588296758"/>
    <n v="23800.019011381199"/>
    <n v="0"/>
    <n v="0"/>
    <n v="0"/>
    <n v="70000.417179697339"/>
    <n v="0"/>
    <n v="0"/>
    <n v="0"/>
    <n v="0"/>
    <n v="0"/>
    <n v="10800"/>
    <n v="0"/>
    <n v="0"/>
    <n v="0"/>
    <n v="0"/>
    <n v="24200"/>
    <n v="0"/>
    <n v="35000"/>
    <n v="0"/>
    <n v="0"/>
    <n v="0"/>
    <n v="0"/>
    <n v="105000.41717969734"/>
    <n v="0"/>
    <n v="0"/>
    <n v="0"/>
    <n v="1645.8889999999999"/>
    <n v="9138.0519999999997"/>
    <n v="0"/>
    <n v="0"/>
    <n v="19800"/>
    <n v="0"/>
    <n v="0"/>
    <n v="13500"/>
    <n v="25916.476179697347"/>
    <n v="70000.417179697339"/>
    <n v="0"/>
    <n v="0"/>
    <n v="0"/>
    <n v="0"/>
    <n v="7.0199999999999999E-2"/>
    <n v="5.7159183390763792E-2"/>
    <n v="0.11958234489446071"/>
    <n v="6.9003134144863296E-2"/>
    <n v="0.10005021558068258"/>
    <n v="4.569617842115288E-2"/>
    <n v="0.12986788107565236"/>
    <n v="0"/>
    <n v="0.5915589375075756"/>
    <n v="0"/>
    <n v="0"/>
    <n v="0"/>
    <n v="0"/>
    <n v="7.0199999999999999E-2"/>
    <n v="0.1273591833907638"/>
    <n v="0.2469415282852245"/>
    <n v="0.31594466243008779"/>
    <n v="0.4159948780107704"/>
    <n v="0.46169105643192326"/>
    <n v="0.5915589375075756"/>
    <n v="0.5915589375075756"/>
    <n v="0"/>
    <n v="0"/>
    <n v="0"/>
    <n v="0"/>
    <n v="0"/>
    <n v="10800"/>
    <n v="0"/>
    <n v="0"/>
    <n v="0"/>
    <n v="0"/>
    <n v="24200"/>
    <n v="0"/>
    <n v="35000"/>
    <n v="0"/>
    <n v="0"/>
    <n v="0"/>
    <n v="0"/>
    <n v="105000.41717969734"/>
    <n v="0"/>
    <n v="0"/>
    <n v="0"/>
    <n v="1645.8889999999999"/>
    <n v="9138.0519999999997"/>
    <n v="0"/>
    <n v="191.48"/>
    <n v="21055.231"/>
    <n v="0"/>
    <n v="0"/>
    <n v="13500"/>
    <n v="14469.765179697333"/>
    <n v="60000.417179697339"/>
    <n v="0"/>
    <n v="0"/>
    <n v="0"/>
    <n v="0"/>
    <n v="0"/>
    <n v="10800"/>
    <n v="0"/>
    <n v="0"/>
    <n v="0"/>
    <n v="0"/>
    <n v="24200"/>
    <n v="10000"/>
    <n v="45000"/>
    <n v="0"/>
    <n v="0"/>
    <n v="0"/>
    <n v="0"/>
    <n v="105000.41717969734"/>
    <n v="0"/>
    <n v="0"/>
    <n v="0"/>
    <n v="1645.8889999999999"/>
    <n v="9138.0519999999997"/>
    <n v="0"/>
    <n v="191.48"/>
    <n v="21055.231"/>
    <n v="0"/>
    <n v="1540.8320000000001"/>
    <n v="0"/>
    <n v="17929"/>
    <n v="51500.483999999997"/>
    <n v="0"/>
    <n v="0"/>
    <n v="0"/>
    <n v="0"/>
    <n v="0"/>
    <n v="0"/>
    <n v="0"/>
    <n v="0"/>
    <n v="0"/>
    <n v="0"/>
    <n v="0"/>
    <n v="0"/>
    <n v="53499.933179697342"/>
    <n v="0"/>
    <n v="0"/>
    <n v="0"/>
    <n v="0"/>
    <n v="105000.41717969734"/>
    <n v="70000.417179697339"/>
    <n v="33571.483999999997"/>
    <n v="33571.483999999997"/>
    <n v="70000.417179697339"/>
    <n v="-36428.933179697342"/>
    <n v="71428.933179697342"/>
    <n v="44083.940999999999"/>
    <n v="33571.483999999997"/>
    <n v="33571.483999999997"/>
    <n v="44083.940999999999"/>
    <n v="-10512.457000000002"/>
    <n v="71428.933179697342"/>
    <n v="45530.652000000002"/>
    <n v="33571.483999999997"/>
    <n v="33571.483999999997"/>
    <n v="45530.652000000002"/>
    <n v="-11959.168000000005"/>
    <n v="71428.933179697342"/>
  </r>
  <r>
    <s v="100/TT-203"/>
    <x v="0"/>
    <x v="97"/>
    <x v="1"/>
    <x v="6"/>
    <x v="21"/>
    <n v="0"/>
    <n v="0"/>
    <n v="7547.3149999999996"/>
    <n v="0"/>
    <n v="0"/>
    <n v="0"/>
    <n v="9231.9339999999993"/>
    <n v="6191.6390000000001"/>
    <n v="73.501000000000005"/>
    <n v="724.07600000000002"/>
    <n v="11140.058999999999"/>
    <n v="3328.5439999999999"/>
    <n v="38237.067999999999"/>
    <n v="0"/>
    <n v="0"/>
    <n v="0"/>
    <n v="0"/>
    <n v="0"/>
    <n v="0"/>
    <n v="0"/>
    <n v="0.37"/>
    <n v="0"/>
    <n v="0"/>
    <n v="0.27"/>
    <n v="0"/>
    <n v="0"/>
    <n v="0"/>
    <n v="0"/>
    <n v="0"/>
    <n v="0"/>
    <n v="0"/>
    <n v="0"/>
    <n v="0.37"/>
    <n v="0.37"/>
    <n v="0.37"/>
    <n v="0.64"/>
    <n v="0.64"/>
    <n v="4.3499565004349955E-2"/>
    <n v="0.10802891971080289"/>
    <n v="0.16942830571694284"/>
    <n v="0.25899741002589971"/>
    <n v="0.28334716652833469"/>
    <n v="0.31409685903140966"/>
    <n v="0.34587654123458761"/>
    <n v="0.37765622343776556"/>
    <n v="0.46900530994690048"/>
    <n v="0.69300306996930028"/>
    <n v="0.98100018999810001"/>
    <n v="0.98100018999810001"/>
    <n v="0.64"/>
    <n v="0"/>
    <n v="0"/>
    <n v="0"/>
    <n v="8851.3072758280305"/>
    <n v="0"/>
    <n v="0"/>
    <n v="0"/>
    <n v="0"/>
    <n v="0"/>
    <n v="0"/>
    <n v="0"/>
    <n v="36122.361762548426"/>
    <n v="5029.4153761380039"/>
    <n v="0"/>
    <n v="50003.084414514466"/>
    <n v="4.3499565004349955E-2"/>
    <n v="6.4529354706452935E-2"/>
    <n v="6.1399386006139936E-2"/>
    <n v="8.9569104308956898E-2"/>
    <n v="2.4349756502434976E-2"/>
    <n v="3.0749692503074969E-2"/>
    <n v="3.1779682203177971E-2"/>
    <n v="3.1779682203177971E-2"/>
    <n v="9.1349086509134897E-2"/>
    <n v="0.22399776002239977"/>
    <n v="0.28799712002879974"/>
    <n v="0"/>
    <n v="0.98100018999810001"/>
    <n v="30000"/>
    <n v="0"/>
    <n v="0"/>
    <n v="0"/>
    <n v="0"/>
    <n v="0"/>
    <n v="0"/>
    <n v="0"/>
    <n v="0"/>
    <n v="0"/>
    <n v="0"/>
    <n v="0"/>
    <n v="30000"/>
    <n v="0"/>
    <n v="0"/>
    <n v="0"/>
    <n v="0"/>
    <n v="80003.084414514466"/>
    <n v="0"/>
    <n v="8851.3072758280305"/>
    <n v="0"/>
    <n v="0"/>
    <n v="0"/>
    <n v="0"/>
    <n v="0"/>
    <n v="0"/>
    <n v="0"/>
    <n v="36122.361762548426"/>
    <n v="5029.4153761380039"/>
    <n v="0"/>
    <n v="50003.084414514466"/>
    <n v="30000"/>
    <n v="0"/>
    <n v="0"/>
    <n v="0"/>
    <n v="0"/>
    <n v="0"/>
    <n v="0"/>
    <n v="0"/>
    <n v="0"/>
    <n v="0"/>
    <n v="0"/>
    <n v="0"/>
    <n v="30000"/>
    <n v="0"/>
    <n v="0"/>
    <n v="0"/>
    <n v="0"/>
    <n v="80003.084414514466"/>
    <n v="0"/>
    <n v="0"/>
    <n v="7547.3149999999996"/>
    <n v="0"/>
    <n v="0"/>
    <n v="0"/>
    <n v="0"/>
    <n v="6600"/>
    <n v="18000"/>
    <n v="0"/>
    <n v="17855.769414514463"/>
    <n v="0"/>
    <n v="50003.084414514466"/>
    <n v="0"/>
    <n v="0"/>
    <n v="0"/>
    <n v="0"/>
    <n v="0"/>
    <n v="0"/>
    <n v="0"/>
    <n v="0.3"/>
    <n v="0.3"/>
    <n v="0"/>
    <n v="0.38"/>
    <n v="0.02"/>
    <n v="1"/>
    <n v="0"/>
    <n v="0"/>
    <n v="0"/>
    <n v="0"/>
    <n v="0"/>
    <n v="0"/>
    <n v="0"/>
    <n v="0.3"/>
    <n v="0.6"/>
    <n v="0.6"/>
    <n v="0.98"/>
    <n v="1"/>
    <n v="30000"/>
    <n v="0"/>
    <n v="0"/>
    <n v="0"/>
    <n v="0"/>
    <n v="0"/>
    <n v="0"/>
    <n v="0"/>
    <n v="0"/>
    <n v="0"/>
    <n v="0"/>
    <n v="0"/>
    <n v="30000"/>
    <n v="0"/>
    <n v="0"/>
    <n v="0"/>
    <n v="0"/>
    <n v="80003.084414514466"/>
    <n v="0"/>
    <n v="0"/>
    <n v="7547.3149999999996"/>
    <n v="0"/>
    <n v="0"/>
    <n v="0"/>
    <n v="9231.9339999999993"/>
    <n v="6191.6390000000001"/>
    <n v="73.501000000000005"/>
    <n v="9099.4989999999998"/>
    <n v="17859.19641451447"/>
    <n v="0"/>
    <n v="50003.084414514466"/>
    <n v="30000"/>
    <n v="0"/>
    <n v="0"/>
    <n v="0"/>
    <n v="0"/>
    <n v="0"/>
    <n v="0"/>
    <n v="0"/>
    <n v="0"/>
    <n v="0"/>
    <n v="0"/>
    <n v="0"/>
    <n v="30000"/>
    <n v="0"/>
    <n v="0"/>
    <n v="0"/>
    <n v="0"/>
    <n v="80003.084414514466"/>
    <n v="0"/>
    <n v="0"/>
    <n v="7547.3149999999996"/>
    <n v="0"/>
    <n v="0"/>
    <n v="0"/>
    <n v="9231.9339999999993"/>
    <n v="6191.6390000000001"/>
    <n v="73.501000000000005"/>
    <n v="724.07600000000002"/>
    <n v="11140.058999999999"/>
    <n v="15094.560414514466"/>
    <n v="50003.084414514466"/>
    <n v="0"/>
    <n v="0"/>
    <n v="0"/>
    <n v="0"/>
    <n v="0"/>
    <n v="0"/>
    <n v="0"/>
    <n v="0"/>
    <n v="0"/>
    <n v="0"/>
    <n v="0"/>
    <n v="0"/>
    <n v="30000"/>
    <n v="0"/>
    <n v="0"/>
    <n v="0"/>
    <n v="0"/>
    <n v="80003.084414514466"/>
    <n v="50003.084414514466"/>
    <n v="34908.523999999998"/>
    <n v="34908.523999999998"/>
    <n v="50003.084414514466"/>
    <n v="-15094.560414514468"/>
    <n v="45094.560414514468"/>
    <n v="50003.084414514466"/>
    <n v="34908.523999999998"/>
    <n v="34908.523999999998"/>
    <n v="50003.084414514466"/>
    <n v="-15094.560414514468"/>
    <n v="45094.560414514468"/>
    <n v="50003.084414514466"/>
    <n v="34908.523999999998"/>
    <n v="34908.523999999998"/>
    <n v="50003.084414514466"/>
    <n v="-15094.560414514468"/>
    <n v="45094.560414514468"/>
  </r>
  <r>
    <s v="100/TT-204"/>
    <x v="0"/>
    <x v="98"/>
    <x v="1"/>
    <x v="6"/>
    <x v="21"/>
    <n v="0"/>
    <n v="0"/>
    <n v="7547.317"/>
    <n v="0"/>
    <n v="0"/>
    <n v="0"/>
    <n v="9231.9349999999995"/>
    <n v="6191.6390000000001"/>
    <n v="72.546999999999997"/>
    <n v="724.07600000000002"/>
    <n v="19126.219000000001"/>
    <n v="2109.3919999999998"/>
    <n v="45003.125"/>
    <n v="0"/>
    <n v="0"/>
    <n v="0"/>
    <n v="0"/>
    <n v="0"/>
    <n v="0"/>
    <n v="0.26"/>
    <n v="0.08"/>
    <n v="0"/>
    <n v="0"/>
    <n v="0.28000000000000003"/>
    <n v="0"/>
    <n v="0"/>
    <n v="0"/>
    <n v="0"/>
    <n v="0"/>
    <n v="0"/>
    <n v="0"/>
    <n v="0.26"/>
    <n v="0.34"/>
    <n v="0.34"/>
    <n v="0.34"/>
    <n v="0.62000000000000011"/>
    <n v="0.62000000000000011"/>
    <n v="4.3369457931625804E-2"/>
    <n v="0.10770580552536864"/>
    <n v="0.16892154614610022"/>
    <n v="0.25822274952393293"/>
    <n v="0.28249967597531428"/>
    <n v="0.31315739623732564"/>
    <n v="0.34484202550323523"/>
    <n v="0.37652665476914482"/>
    <n v="0.467602516425559"/>
    <n v="0.9531410454531859"/>
    <n v="0.99003000967089061"/>
    <n v="1"/>
    <n v="0.62000000000000011"/>
    <n v="0"/>
    <n v="0"/>
    <n v="0"/>
    <n v="8849.0915528781388"/>
    <n v="0"/>
    <n v="0"/>
    <n v="0"/>
    <n v="0"/>
    <n v="0"/>
    <n v="0"/>
    <n v="0"/>
    <n v="36113.319352939609"/>
    <n v="0"/>
    <n v="5040.8492295866818"/>
    <n v="50003.260135404431"/>
    <n v="4.3369457931625804E-2"/>
    <n v="6.4336347593742835E-2"/>
    <n v="6.1215740620731596E-2"/>
    <n v="8.9301203377832719E-2"/>
    <n v="2.4276926451381343E-2"/>
    <n v="3.0657720262011346E-2"/>
    <n v="3.1684629265909613E-2"/>
    <n v="3.1684629265909613E-2"/>
    <n v="9.1075861656414195E-2"/>
    <n v="0.48553852902762684"/>
    <n v="3.6888964217704712E-2"/>
    <n v="9.9699903291093801E-3"/>
    <n v="1"/>
    <n v="30000"/>
    <n v="0"/>
    <n v="0"/>
    <n v="0"/>
    <n v="0"/>
    <n v="0"/>
    <n v="0"/>
    <n v="0"/>
    <n v="0"/>
    <n v="0"/>
    <n v="0"/>
    <n v="0"/>
    <n v="30000"/>
    <n v="0"/>
    <n v="0"/>
    <n v="0"/>
    <n v="0"/>
    <n v="80003.260135404431"/>
    <n v="0"/>
    <n v="8849.0915528781388"/>
    <n v="0"/>
    <n v="0"/>
    <n v="0"/>
    <n v="0"/>
    <n v="0"/>
    <n v="0"/>
    <n v="0"/>
    <n v="36113.319352939609"/>
    <n v="0"/>
    <n v="5040.8492295866818"/>
    <n v="50003.260135404431"/>
    <n v="30000"/>
    <n v="0"/>
    <n v="0"/>
    <n v="0"/>
    <n v="0"/>
    <n v="0"/>
    <n v="0"/>
    <n v="0"/>
    <n v="0"/>
    <n v="0"/>
    <n v="0"/>
    <n v="0"/>
    <n v="30000"/>
    <n v="0"/>
    <n v="0"/>
    <n v="0"/>
    <n v="0"/>
    <n v="80003.260135404431"/>
    <n v="0"/>
    <n v="0"/>
    <n v="7547.317"/>
    <n v="0"/>
    <n v="0"/>
    <n v="0"/>
    <n v="0"/>
    <n v="6600"/>
    <n v="18000"/>
    <n v="0"/>
    <n v="17855.944135404432"/>
    <n v="0"/>
    <n v="50003.261135404435"/>
    <n v="0"/>
    <n v="0"/>
    <n v="0"/>
    <n v="0"/>
    <n v="0"/>
    <n v="0.15"/>
    <n v="0"/>
    <n v="0.15"/>
    <n v="0.2"/>
    <n v="0"/>
    <n v="0.13"/>
    <n v="0"/>
    <n v="0.63"/>
    <n v="0"/>
    <n v="0"/>
    <n v="0"/>
    <n v="0"/>
    <n v="0"/>
    <n v="0.15"/>
    <n v="0.15"/>
    <n v="0.3"/>
    <n v="0.5"/>
    <n v="0.5"/>
    <n v="0.63"/>
    <n v="0.63"/>
    <n v="30000"/>
    <n v="0"/>
    <n v="0"/>
    <n v="0"/>
    <n v="0"/>
    <n v="0"/>
    <n v="0"/>
    <n v="0"/>
    <n v="0"/>
    <n v="0"/>
    <n v="0"/>
    <n v="0"/>
    <n v="30000"/>
    <n v="0"/>
    <n v="0"/>
    <n v="0"/>
    <n v="0"/>
    <n v="80003.261135404435"/>
    <n v="0"/>
    <n v="0"/>
    <n v="7547.317"/>
    <n v="0"/>
    <n v="0"/>
    <n v="0"/>
    <n v="9231.9349999999995"/>
    <n v="6191.6390000000001"/>
    <n v="72.546999999999997"/>
    <n v="9100.4529999999995"/>
    <n v="17859.370135404399"/>
    <n v="0"/>
    <n v="50003.261135404391"/>
    <n v="30000"/>
    <n v="0"/>
    <n v="0"/>
    <n v="0"/>
    <n v="0"/>
    <n v="0"/>
    <n v="0"/>
    <n v="0"/>
    <n v="0"/>
    <n v="0"/>
    <n v="0"/>
    <n v="0"/>
    <n v="30000"/>
    <n v="0"/>
    <n v="0"/>
    <n v="0"/>
    <n v="0"/>
    <n v="80003.261135404391"/>
    <n v="0"/>
    <n v="0"/>
    <n v="7547.317"/>
    <n v="0"/>
    <n v="0"/>
    <n v="0"/>
    <n v="9231.9349999999995"/>
    <n v="6191.6390000000001"/>
    <n v="72.546999999999997"/>
    <n v="724.07600000000002"/>
    <n v="19126.219000000001"/>
    <n v="7109.5281354044273"/>
    <n v="50003.261135404427"/>
    <n v="0"/>
    <n v="0"/>
    <n v="0"/>
    <n v="0"/>
    <n v="0"/>
    <n v="0"/>
    <n v="0"/>
    <n v="0"/>
    <n v="0"/>
    <n v="0"/>
    <n v="0"/>
    <n v="0"/>
    <n v="30000"/>
    <n v="0"/>
    <n v="0"/>
    <n v="0"/>
    <n v="0"/>
    <n v="80003.261135404435"/>
    <n v="44962.410905817749"/>
    <n v="42893.733"/>
    <n v="42893.733"/>
    <n v="44962.410905817749"/>
    <n v="-2068.677905817749"/>
    <n v="37109.527135404431"/>
    <n v="50003.261135404435"/>
    <n v="42893.733"/>
    <n v="42893.733"/>
    <n v="50003.261135404435"/>
    <n v="-7109.5281354044346"/>
    <n v="37109.528135404435"/>
    <n v="50003.261135404391"/>
    <n v="42893.733"/>
    <n v="42893.733"/>
    <n v="50003.261135404391"/>
    <n v="-7109.5281354043909"/>
    <n v="37109.528135404391"/>
  </r>
  <r>
    <s v="100/TT-205"/>
    <x v="0"/>
    <x v="99"/>
    <x v="1"/>
    <x v="6"/>
    <x v="21"/>
    <n v="0"/>
    <n v="0"/>
    <n v="0"/>
    <n v="0"/>
    <n v="0"/>
    <n v="0"/>
    <n v="0"/>
    <n v="0"/>
    <n v="3907.8"/>
    <n v="0"/>
    <n v="0"/>
    <n v="0"/>
    <n v="3907.8"/>
    <n v="0"/>
    <n v="0"/>
    <n v="0"/>
    <n v="0"/>
    <n v="0"/>
    <n v="0"/>
    <n v="0.13"/>
    <n v="0"/>
    <n v="0"/>
    <n v="0"/>
    <n v="0"/>
    <n v="0"/>
    <n v="0"/>
    <n v="0"/>
    <n v="0"/>
    <n v="0"/>
    <n v="0"/>
    <n v="0"/>
    <n v="0.13"/>
    <n v="0.13"/>
    <n v="0.13"/>
    <n v="0.13"/>
    <n v="0.13"/>
    <n v="0.13"/>
    <n v="4.1927223719676547E-2"/>
    <n v="7.9065588499550754E-2"/>
    <n v="0.18104222821203952"/>
    <n v="0.30637915543575922"/>
    <n v="0.37780772686433062"/>
    <n v="0.42273135669362083"/>
    <n v="0.463162623539982"/>
    <n v="0.51931716082659474"/>
    <n v="0.61994609164420478"/>
    <n v="0.78346810422282109"/>
    <n v="0.90700808625336915"/>
    <n v="0.99999999999999989"/>
    <n v="0.13"/>
    <n v="0"/>
    <n v="0"/>
    <n v="0"/>
    <n v="0"/>
    <n v="0"/>
    <n v="0"/>
    <n v="0"/>
    <n v="0"/>
    <n v="0"/>
    <n v="0"/>
    <n v="0"/>
    <n v="0"/>
    <n v="30240"/>
    <n v="0"/>
    <n v="30240"/>
    <n v="4.1927223719676547E-2"/>
    <n v="3.7138364779874214E-2"/>
    <n v="0.10197663971248877"/>
    <n v="0.12533692722371967"/>
    <n v="7.1428571428571425E-2"/>
    <n v="4.4923629829290206E-2"/>
    <n v="4.0431266846361183E-2"/>
    <n v="5.6154537286612759E-2"/>
    <n v="0.10062893081761007"/>
    <n v="0.16352201257861634"/>
    <n v="0.12353998203054807"/>
    <n v="9.2991913746630725E-2"/>
    <n v="0.99999999999999989"/>
    <n v="0"/>
    <n v="0"/>
    <n v="0"/>
    <n v="0"/>
    <n v="0"/>
    <n v="0"/>
    <n v="0"/>
    <n v="0"/>
    <n v="0"/>
    <n v="0"/>
    <n v="0"/>
    <n v="0"/>
    <n v="0"/>
    <n v="0"/>
    <n v="0"/>
    <n v="0"/>
    <n v="0"/>
    <n v="30240"/>
    <n v="0"/>
    <n v="0"/>
    <n v="0"/>
    <n v="0"/>
    <n v="0"/>
    <n v="0"/>
    <n v="0"/>
    <n v="0"/>
    <n v="0"/>
    <n v="0"/>
    <n v="30240"/>
    <n v="0"/>
    <n v="30240"/>
    <n v="0"/>
    <n v="0"/>
    <n v="0"/>
    <n v="0"/>
    <n v="0"/>
    <n v="0"/>
    <n v="0"/>
    <n v="0"/>
    <n v="0"/>
    <n v="0"/>
    <n v="0"/>
    <n v="0"/>
    <n v="0"/>
    <n v="0"/>
    <n v="0"/>
    <n v="0"/>
    <n v="0"/>
    <n v="30240"/>
    <n v="0"/>
    <n v="0"/>
    <n v="0"/>
    <n v="0"/>
    <n v="0"/>
    <n v="0"/>
    <n v="0"/>
    <n v="0"/>
    <n v="0"/>
    <n v="0"/>
    <n v="30240"/>
    <n v="0"/>
    <n v="30240"/>
    <n v="0"/>
    <n v="0"/>
    <n v="0"/>
    <n v="0"/>
    <n v="0"/>
    <n v="0"/>
    <n v="0"/>
    <n v="0"/>
    <n v="0"/>
    <n v="0"/>
    <n v="0.98"/>
    <n v="0"/>
    <n v="0.98"/>
    <n v="0"/>
    <n v="0"/>
    <n v="0"/>
    <n v="0"/>
    <n v="0"/>
    <n v="0"/>
    <n v="0"/>
    <n v="0"/>
    <n v="0"/>
    <n v="0"/>
    <n v="0.98"/>
    <n v="0.98"/>
    <n v="0"/>
    <n v="0"/>
    <n v="0"/>
    <n v="0"/>
    <n v="0"/>
    <n v="0"/>
    <n v="0"/>
    <n v="0"/>
    <n v="0"/>
    <n v="0"/>
    <n v="0"/>
    <n v="0"/>
    <n v="0"/>
    <n v="0"/>
    <n v="0"/>
    <n v="0"/>
    <n v="0"/>
    <n v="30240"/>
    <n v="0"/>
    <n v="0"/>
    <n v="0"/>
    <n v="0"/>
    <n v="0"/>
    <n v="0"/>
    <n v="0"/>
    <n v="0"/>
    <n v="3907.8"/>
    <n v="0"/>
    <n v="0"/>
    <n v="6092.2"/>
    <n v="10000"/>
    <n v="0"/>
    <n v="20240"/>
    <n v="0"/>
    <n v="0"/>
    <n v="0"/>
    <n v="0"/>
    <n v="0"/>
    <n v="0"/>
    <n v="0"/>
    <n v="0"/>
    <n v="0"/>
    <n v="0"/>
    <n v="20240"/>
    <n v="0"/>
    <n v="0"/>
    <n v="0"/>
    <n v="0"/>
    <n v="30240"/>
    <n v="0"/>
    <n v="0"/>
    <n v="0"/>
    <n v="0"/>
    <n v="0"/>
    <n v="0"/>
    <n v="0"/>
    <n v="0"/>
    <n v="3907.8"/>
    <n v="0"/>
    <n v="0"/>
    <n v="0"/>
    <n v="3907.8"/>
    <n v="0"/>
    <n v="0"/>
    <n v="0"/>
    <n v="0"/>
    <n v="0"/>
    <n v="0"/>
    <n v="0"/>
    <n v="0"/>
    <n v="0"/>
    <n v="0"/>
    <n v="0"/>
    <n v="0"/>
    <n v="20240"/>
    <n v="0"/>
    <n v="0"/>
    <n v="0"/>
    <n v="0"/>
    <n v="24147.8"/>
    <n v="30240"/>
    <n v="3907.8"/>
    <n v="3907.8"/>
    <n v="30240"/>
    <n v="-26332.2"/>
    <n v="26332.2"/>
    <n v="30240"/>
    <n v="3907.8"/>
    <n v="3907.8"/>
    <n v="30240"/>
    <n v="-26332.2"/>
    <n v="26332.2"/>
    <n v="3907.8"/>
    <n v="3907.8"/>
    <n v="3907.8"/>
    <n v="3907.8"/>
    <n v="0"/>
    <n v="26332.2"/>
  </r>
  <r>
    <s v="100/TT-206"/>
    <x v="0"/>
    <x v="100"/>
    <x v="1"/>
    <x v="6"/>
    <x v="21"/>
    <n v="0"/>
    <n v="0"/>
    <n v="7890"/>
    <n v="523.29600000000005"/>
    <n v="0"/>
    <n v="523.97500000000002"/>
    <n v="0"/>
    <n v="477.2"/>
    <n v="1953.9"/>
    <n v="16937.546999999999"/>
    <n v="10727.92"/>
    <n v="0"/>
    <n v="39033.837999999996"/>
    <n v="0"/>
    <n v="0"/>
    <n v="0"/>
    <n v="0"/>
    <n v="0"/>
    <n v="0.04"/>
    <n v="0.2"/>
    <n v="0.1"/>
    <n v="0"/>
    <n v="0"/>
    <n v="0.19"/>
    <n v="0"/>
    <n v="0"/>
    <n v="0"/>
    <n v="0"/>
    <n v="0"/>
    <n v="0"/>
    <n v="0.04"/>
    <n v="0.24000000000000002"/>
    <n v="0.34"/>
    <n v="0.34"/>
    <n v="0.34"/>
    <n v="0.53"/>
    <n v="0.53"/>
    <n v="2.0151296643321617E-2"/>
    <n v="3.3894938643684314E-2"/>
    <n v="9.9452499589806481E-2"/>
    <n v="0.22087841863919377"/>
    <n v="0.31207091598373043"/>
    <n v="0.41651050527206623"/>
    <n v="0.65418526930284371"/>
    <n v="0.77609046710247931"/>
    <n v="0.81841380322800716"/>
    <n v="0.96070777813279906"/>
    <n v="0.99021148714583029"/>
    <n v="1"/>
    <n v="0.53"/>
    <n v="0"/>
    <n v="0"/>
    <n v="0"/>
    <n v="0"/>
    <n v="0"/>
    <n v="0"/>
    <n v="0"/>
    <n v="0"/>
    <n v="29880.167464331393"/>
    <n v="0"/>
    <n v="0"/>
    <n v="0"/>
    <n v="105769.0324213726"/>
    <n v="0"/>
    <n v="135649.199885704"/>
    <n v="2.0151296643321617E-2"/>
    <n v="1.3743642000362696E-2"/>
    <n v="6.5557560946122168E-2"/>
    <n v="0.12142591904938731"/>
    <n v="9.1192497344536647E-2"/>
    <n v="0.10443958928833583"/>
    <n v="0.23767476403077747"/>
    <n v="0.12190519779963557"/>
    <n v="4.2323336125527855E-2"/>
    <n v="0.14229397490479193"/>
    <n v="2.9503709013031201E-2"/>
    <n v="9.7885128541697255E-3"/>
    <n v="1"/>
    <n v="0"/>
    <n v="0"/>
    <n v="0"/>
    <n v="0"/>
    <n v="0"/>
    <n v="0"/>
    <n v="0"/>
    <n v="0"/>
    <n v="0"/>
    <n v="0"/>
    <n v="0"/>
    <n v="0"/>
    <n v="0"/>
    <n v="0"/>
    <n v="0"/>
    <n v="0"/>
    <n v="0"/>
    <n v="135649.199885704"/>
    <n v="0"/>
    <n v="0"/>
    <n v="0"/>
    <n v="0"/>
    <n v="0"/>
    <n v="0"/>
    <n v="29880.167464331393"/>
    <n v="0"/>
    <n v="0"/>
    <n v="0"/>
    <n v="105769.0324213726"/>
    <n v="0"/>
    <n v="135649.199885704"/>
    <n v="0"/>
    <n v="0"/>
    <n v="0"/>
    <n v="0"/>
    <n v="0"/>
    <n v="0"/>
    <n v="0"/>
    <n v="0"/>
    <n v="0"/>
    <n v="0"/>
    <n v="0"/>
    <n v="0"/>
    <n v="0"/>
    <n v="0"/>
    <n v="0"/>
    <n v="0"/>
    <n v="0"/>
    <n v="135649.199885704"/>
    <n v="0"/>
    <n v="0"/>
    <n v="7890"/>
    <n v="523.29600000000005"/>
    <n v="0"/>
    <n v="523.97500000000002"/>
    <n v="29356.192464331394"/>
    <n v="0"/>
    <n v="0"/>
    <n v="0"/>
    <n v="97355.736421372596"/>
    <n v="0"/>
    <n v="135649.19988570397"/>
    <n v="0"/>
    <n v="0"/>
    <n v="0"/>
    <n v="0"/>
    <n v="0"/>
    <n v="0"/>
    <n v="0.28000000000000003"/>
    <n v="0"/>
    <n v="0"/>
    <n v="0"/>
    <n v="0.7"/>
    <n v="0.02"/>
    <n v="1"/>
    <n v="0"/>
    <n v="0"/>
    <n v="0"/>
    <n v="0"/>
    <n v="0"/>
    <n v="0"/>
    <n v="0.28000000000000003"/>
    <n v="0.28000000000000003"/>
    <n v="0.28000000000000003"/>
    <n v="0.28000000000000003"/>
    <n v="0.98"/>
    <n v="1"/>
    <n v="0"/>
    <n v="0"/>
    <n v="0"/>
    <n v="0"/>
    <n v="0"/>
    <n v="0"/>
    <n v="0"/>
    <n v="0"/>
    <n v="0"/>
    <n v="0"/>
    <n v="0"/>
    <n v="0"/>
    <n v="0"/>
    <n v="0"/>
    <n v="0"/>
    <n v="0"/>
    <n v="0"/>
    <n v="135649.19988570397"/>
    <n v="0"/>
    <n v="0"/>
    <n v="7890"/>
    <n v="523.29600000000005"/>
    <n v="0"/>
    <n v="523.97500000000002"/>
    <n v="0"/>
    <n v="477.2"/>
    <n v="1953.9"/>
    <n v="28046.1"/>
    <n v="30000"/>
    <n v="20000.728885703997"/>
    <n v="89415.199885703987"/>
    <n v="0"/>
    <n v="0"/>
    <n v="0"/>
    <n v="0"/>
    <n v="0"/>
    <n v="0"/>
    <n v="0"/>
    <n v="0"/>
    <n v="0"/>
    <n v="0"/>
    <n v="0"/>
    <n v="0"/>
    <n v="0"/>
    <n v="0"/>
    <n v="0"/>
    <n v="0"/>
    <n v="0"/>
    <n v="89415.199885703987"/>
    <n v="0"/>
    <n v="0"/>
    <n v="7890"/>
    <n v="523.29600000000005"/>
    <n v="0"/>
    <n v="523.97500000000002"/>
    <n v="0"/>
    <n v="477.2"/>
    <n v="1953.9"/>
    <n v="16937.546999999999"/>
    <n v="10727.92"/>
    <n v="50381.361885704006"/>
    <n v="89415.199885704002"/>
    <n v="0"/>
    <n v="0"/>
    <n v="0"/>
    <n v="0"/>
    <n v="0"/>
    <n v="0"/>
    <n v="0"/>
    <n v="0"/>
    <n v="0"/>
    <n v="0"/>
    <n v="0"/>
    <n v="0"/>
    <n v="0"/>
    <n v="0"/>
    <n v="0"/>
    <n v="0"/>
    <n v="0"/>
    <n v="89415.199885704002"/>
    <n v="135649.199885704"/>
    <n v="39033.837999999996"/>
    <n v="39033.837999999996"/>
    <n v="135649.199885704"/>
    <n v="-96615.361885704013"/>
    <n v="96615.361885704013"/>
    <n v="135649.19988570397"/>
    <n v="39033.837999999996"/>
    <n v="39033.837999999996"/>
    <n v="135649.19988570397"/>
    <n v="-96615.361885703984"/>
    <n v="96615.361885703984"/>
    <n v="69414.47099999999"/>
    <n v="39033.837999999996"/>
    <n v="39033.837999999996"/>
    <n v="69414.47099999999"/>
    <n v="-30380.632999999994"/>
    <n v="50381.361885703991"/>
  </r>
  <r>
    <s v="100/TT-300"/>
    <x v="0"/>
    <x v="101"/>
    <x v="2"/>
    <x v="6"/>
    <x v="7"/>
    <n v="0"/>
    <n v="0"/>
    <n v="47175"/>
    <n v="0"/>
    <n v="0"/>
    <n v="0"/>
    <n v="0"/>
    <n v="0"/>
    <n v="0"/>
    <n v="0"/>
    <n v="0"/>
    <n v="0"/>
    <n v="47175"/>
    <n v="0"/>
    <n v="0"/>
    <n v="0.41"/>
    <n v="0"/>
    <n v="0.56999999999999995"/>
    <n v="0"/>
    <n v="0"/>
    <n v="0"/>
    <n v="0"/>
    <n v="0"/>
    <n v="0"/>
    <n v="0"/>
    <n v="0"/>
    <n v="0"/>
    <n v="0.41"/>
    <n v="0.41"/>
    <n v="0.98"/>
    <n v="0.98"/>
    <n v="0.98"/>
    <n v="0.98"/>
    <n v="0.98"/>
    <n v="0.98"/>
    <n v="0.98"/>
    <n v="0.98"/>
    <n v="0"/>
    <n v="0.17327161563405036"/>
    <n v="0.40718829674001833"/>
    <n v="0.6411049778459863"/>
    <n v="0.87502165895195427"/>
    <n v="0.96243718903933262"/>
    <n v="0.99195524641699051"/>
    <n v="1"/>
    <n v="1"/>
    <n v="1"/>
    <n v="1"/>
    <n v="1"/>
    <n v="0.98"/>
    <n v="0"/>
    <n v="0"/>
    <n v="0"/>
    <n v="8288.1011906235326"/>
    <n v="11188.936607341766"/>
    <n v="11188.936607341766"/>
    <n v="11188.936607341766"/>
    <n v="4181.3470506695712"/>
    <n v="1411.9372385455085"/>
    <n v="384.80469813609261"/>
    <n v="0"/>
    <n v="0"/>
    <n v="0"/>
    <n v="0"/>
    <n v="47833"/>
    <n v="0"/>
    <n v="0.17327161563405036"/>
    <n v="0.23391668110596797"/>
    <n v="0.23391668110596797"/>
    <n v="0.23391668110596797"/>
    <n v="8.7415530087378387E-2"/>
    <n v="2.9518057377657864E-2"/>
    <n v="8.0447535830094809E-3"/>
    <n v="0"/>
    <n v="0"/>
    <n v="0"/>
    <n v="0"/>
    <n v="1"/>
    <n v="0"/>
    <n v="0"/>
    <n v="0"/>
    <n v="0"/>
    <n v="0"/>
    <n v="0"/>
    <n v="0"/>
    <n v="0"/>
    <n v="0"/>
    <n v="0"/>
    <n v="0"/>
    <n v="0"/>
    <n v="0"/>
    <n v="0"/>
    <n v="0"/>
    <n v="0"/>
    <n v="0"/>
    <n v="47833"/>
    <n v="0"/>
    <n v="8288.1011906235326"/>
    <n v="11188.936607341766"/>
    <n v="11188.936607341766"/>
    <n v="11188.936607341766"/>
    <n v="4181.3470506695712"/>
    <n v="1411.9372385455085"/>
    <n v="384.80469813609261"/>
    <n v="0"/>
    <n v="0"/>
    <n v="0"/>
    <n v="0"/>
    <n v="47833"/>
    <n v="0"/>
    <n v="0"/>
    <n v="0"/>
    <n v="0"/>
    <n v="0"/>
    <n v="0"/>
    <n v="0"/>
    <n v="0"/>
    <n v="0"/>
    <n v="0"/>
    <n v="0"/>
    <n v="0"/>
    <n v="0"/>
    <n v="0"/>
    <n v="0"/>
    <n v="0"/>
    <n v="0"/>
    <n v="47833"/>
    <n v="0"/>
    <n v="0"/>
    <n v="47175"/>
    <n v="0"/>
    <n v="0"/>
    <n v="0"/>
    <n v="0"/>
    <n v="0"/>
    <n v="0"/>
    <n v="0"/>
    <n v="0"/>
    <n v="0"/>
    <n v="47175"/>
    <n v="0"/>
    <n v="0"/>
    <n v="0.41"/>
    <n v="0"/>
    <n v="0.56999999999999995"/>
    <n v="0"/>
    <n v="0"/>
    <n v="0"/>
    <n v="0"/>
    <n v="0"/>
    <n v="0"/>
    <n v="0.02"/>
    <n v="1"/>
    <n v="0"/>
    <n v="0"/>
    <n v="0.41"/>
    <n v="0.41"/>
    <n v="0.98"/>
    <n v="0.98"/>
    <n v="0.98"/>
    <n v="0.98"/>
    <n v="0.98"/>
    <n v="0.98"/>
    <n v="0.98"/>
    <n v="1"/>
    <n v="0"/>
    <n v="0"/>
    <n v="0"/>
    <n v="0"/>
    <n v="0"/>
    <n v="0"/>
    <n v="0"/>
    <n v="0"/>
    <n v="0"/>
    <n v="0"/>
    <n v="0"/>
    <n v="0"/>
    <n v="0"/>
    <n v="0"/>
    <n v="0"/>
    <n v="0"/>
    <n v="0"/>
    <n v="47175"/>
    <n v="0"/>
    <n v="0"/>
    <n v="47175"/>
    <n v="0"/>
    <n v="0"/>
    <n v="0"/>
    <n v="0"/>
    <n v="0"/>
    <n v="0"/>
    <n v="0"/>
    <n v="0"/>
    <n v="0"/>
    <n v="47175"/>
    <n v="0"/>
    <n v="0"/>
    <n v="0"/>
    <n v="0"/>
    <n v="0"/>
    <n v="0"/>
    <n v="0"/>
    <n v="0"/>
    <n v="0"/>
    <n v="0"/>
    <n v="0"/>
    <n v="0"/>
    <n v="0"/>
    <n v="0"/>
    <n v="0"/>
    <n v="0"/>
    <n v="0"/>
    <n v="47175"/>
    <n v="0"/>
    <n v="0"/>
    <n v="47175"/>
    <n v="0"/>
    <n v="0"/>
    <n v="0"/>
    <n v="0"/>
    <n v="0"/>
    <n v="0"/>
    <n v="0"/>
    <n v="0"/>
    <n v="0"/>
    <n v="47175"/>
    <n v="0"/>
    <n v="0"/>
    <n v="0"/>
    <n v="0"/>
    <n v="0"/>
    <n v="0"/>
    <n v="0"/>
    <n v="0"/>
    <n v="0"/>
    <n v="0"/>
    <n v="0"/>
    <n v="0"/>
    <n v="0"/>
    <n v="0"/>
    <n v="0"/>
    <n v="0"/>
    <n v="0"/>
    <n v="47175"/>
    <n v="47833"/>
    <n v="47175"/>
    <n v="47175"/>
    <n v="47833"/>
    <n v="-658"/>
    <n v="658"/>
    <n v="47175"/>
    <n v="47175"/>
    <n v="47175"/>
    <n v="47175"/>
    <n v="0"/>
    <n v="0"/>
    <n v="47175"/>
    <n v="47175"/>
    <n v="47175"/>
    <n v="47175"/>
    <n v="0"/>
    <n v="0"/>
  </r>
  <r>
    <s v="100/TT-207"/>
    <x v="0"/>
    <x v="102"/>
    <x v="1"/>
    <x v="6"/>
    <x v="15"/>
    <n v="0"/>
    <n v="0"/>
    <n v="0"/>
    <n v="0"/>
    <n v="26343.775000000001"/>
    <n v="-10.135"/>
    <n v="248.41800000000001"/>
    <n v="610.39499999999998"/>
    <n v="41.040999999999997"/>
    <n v="1157.72"/>
    <n v="0"/>
    <n v="0"/>
    <n v="28391.214000000007"/>
    <n v="0"/>
    <n v="0"/>
    <n v="0"/>
    <n v="0"/>
    <n v="0.55000000000000004"/>
    <n v="0.02"/>
    <n v="0.08"/>
    <n v="0.01"/>
    <n v="0"/>
    <n v="0"/>
    <n v="0"/>
    <n v="0"/>
    <n v="0"/>
    <n v="0"/>
    <n v="0"/>
    <n v="0"/>
    <n v="0.55000000000000004"/>
    <n v="0.57000000000000006"/>
    <n v="0.65"/>
    <n v="0.66"/>
    <n v="0.66"/>
    <n v="0.66"/>
    <n v="0.66"/>
    <n v="0.66"/>
    <n v="3.145569336855774E-2"/>
    <n v="0.24011552411230019"/>
    <n v="0.54741861818833115"/>
    <n v="0.67533097508918039"/>
    <n v="0.75871281660920309"/>
    <n v="0.83132584068418924"/>
    <n v="0.89799101479126542"/>
    <n v="0.95114852460484478"/>
    <n v="0.99557456081434048"/>
    <n v="1"/>
    <n v="1"/>
    <n v="1"/>
    <n v="0.66"/>
    <n v="0"/>
    <n v="0"/>
    <n v="0"/>
    <n v="0"/>
    <n v="0"/>
    <n v="0"/>
    <n v="0"/>
    <n v="0"/>
    <n v="0"/>
    <n v="0"/>
    <n v="30910"/>
    <n v="0"/>
    <n v="0"/>
    <n v="0"/>
    <n v="30910"/>
    <n v="3.145569336855774E-2"/>
    <n v="0.20865983074374245"/>
    <n v="0.30730309407603096"/>
    <n v="0.12791235690084926"/>
    <n v="8.338184152002269E-2"/>
    <n v="7.2613024074986196E-2"/>
    <n v="6.6665174107076217E-2"/>
    <n v="5.3157509813579307E-2"/>
    <n v="4.4426036209495666E-2"/>
    <n v="4.4254391856594875E-3"/>
    <n v="0"/>
    <n v="0"/>
    <n v="1"/>
    <n v="0"/>
    <n v="0"/>
    <n v="0"/>
    <n v="0"/>
    <n v="0"/>
    <n v="0"/>
    <n v="0"/>
    <n v="0"/>
    <n v="0"/>
    <n v="0"/>
    <n v="0"/>
    <n v="0"/>
    <n v="0"/>
    <n v="0"/>
    <n v="0"/>
    <n v="0"/>
    <n v="0"/>
    <n v="30910"/>
    <n v="0"/>
    <n v="0"/>
    <n v="0"/>
    <n v="0"/>
    <n v="0"/>
    <n v="0"/>
    <n v="0"/>
    <n v="0"/>
    <n v="30910"/>
    <n v="0"/>
    <n v="0"/>
    <n v="0"/>
    <n v="30910"/>
    <n v="0"/>
    <n v="0"/>
    <n v="0"/>
    <n v="0"/>
    <n v="0"/>
    <n v="0"/>
    <n v="0"/>
    <n v="0"/>
    <n v="0"/>
    <n v="0"/>
    <n v="0"/>
    <n v="0"/>
    <n v="0"/>
    <n v="0"/>
    <n v="0"/>
    <n v="0"/>
    <n v="0"/>
    <n v="30910"/>
    <n v="0"/>
    <n v="0"/>
    <n v="0"/>
    <n v="0"/>
    <n v="26343.775000000001"/>
    <n v="-10.135"/>
    <n v="10.135"/>
    <n v="0"/>
    <n v="4566.2249999999985"/>
    <n v="0"/>
    <n v="0"/>
    <n v="0"/>
    <n v="30910"/>
    <n v="0"/>
    <n v="0"/>
    <n v="0"/>
    <n v="0"/>
    <n v="0.55000000000000004"/>
    <n v="0.13300903677392395"/>
    <n v="0.12775543251149185"/>
    <n v="8.4022409109903884E-2"/>
    <n v="4.5460718763058919E-2"/>
    <n v="5.1913132051817794E-2"/>
    <n v="7.8392707898035929E-3"/>
    <n v="0"/>
    <n v="1"/>
    <n v="0"/>
    <n v="0"/>
    <n v="0"/>
    <n v="0"/>
    <n v="0.55000000000000004"/>
    <n v="0.68300903677392399"/>
    <n v="0.8107644692854159"/>
    <n v="0.89478687839531978"/>
    <n v="0.94024759715837869"/>
    <n v="0.99216072921019649"/>
    <n v="1"/>
    <n v="1"/>
    <n v="0"/>
    <n v="0"/>
    <n v="0"/>
    <n v="0"/>
    <n v="0"/>
    <n v="0"/>
    <n v="0"/>
    <n v="0"/>
    <n v="0"/>
    <n v="0"/>
    <n v="0"/>
    <n v="0"/>
    <n v="0"/>
    <n v="0"/>
    <n v="0"/>
    <n v="0"/>
    <n v="0"/>
    <n v="30910"/>
    <n v="0"/>
    <n v="0"/>
    <n v="0"/>
    <n v="0"/>
    <n v="26343.775000000001"/>
    <n v="-10.135"/>
    <n v="248.41800000000001"/>
    <n v="610.39499999999998"/>
    <n v="41.040999999999997"/>
    <n v="0"/>
    <n v="3676.5059999999949"/>
    <n v="0"/>
    <n v="30910"/>
    <n v="0"/>
    <n v="0"/>
    <n v="0"/>
    <n v="0"/>
    <n v="0"/>
    <n v="0"/>
    <n v="0"/>
    <n v="0"/>
    <n v="0"/>
    <n v="0"/>
    <n v="0"/>
    <n v="0"/>
    <n v="0"/>
    <n v="0"/>
    <n v="0"/>
    <n v="0"/>
    <n v="0"/>
    <n v="30910"/>
    <n v="0"/>
    <n v="0"/>
    <n v="0"/>
    <n v="0"/>
    <n v="26343.775000000001"/>
    <n v="-10.135"/>
    <n v="248.41800000000001"/>
    <n v="610.39499999999998"/>
    <n v="41.040999999999997"/>
    <n v="1157.72"/>
    <n v="0"/>
    <n v="2518.7859999999928"/>
    <n v="30910"/>
    <n v="0"/>
    <n v="0"/>
    <n v="0"/>
    <n v="0"/>
    <n v="0"/>
    <n v="0"/>
    <n v="0"/>
    <n v="0"/>
    <n v="0"/>
    <n v="0"/>
    <n v="0"/>
    <n v="0"/>
    <n v="0"/>
    <n v="0"/>
    <n v="0"/>
    <n v="0"/>
    <n v="0"/>
    <n v="30910"/>
    <n v="30910"/>
    <n v="28391.214000000007"/>
    <n v="28391.214000000007"/>
    <n v="30910"/>
    <n v="-2518.7859999999928"/>
    <n v="2518.7859999999928"/>
    <n v="30910"/>
    <n v="28391.214000000007"/>
    <n v="28391.214000000007"/>
    <n v="30910"/>
    <n v="-2518.7859999999928"/>
    <n v="2518.7859999999928"/>
    <n v="30910"/>
    <n v="28391.214000000007"/>
    <n v="28391.214000000007"/>
    <n v="30910"/>
    <n v="-2518.7859999999928"/>
    <n v="2518.7859999999928"/>
  </r>
  <r>
    <s v="100/TT-208"/>
    <x v="0"/>
    <x v="103"/>
    <x v="1"/>
    <x v="6"/>
    <x v="2"/>
    <n v="0"/>
    <n v="0"/>
    <n v="5731.0249999999996"/>
    <n v="38380.593000000001"/>
    <n v="59804.195"/>
    <n v="5016.7330000000002"/>
    <n v="22960.112000000001"/>
    <n v="6597.1859999999997"/>
    <n v="4030.2640000000001"/>
    <n v="30359.312999999998"/>
    <n v="6971.6220000000003"/>
    <n v="0"/>
    <n v="179851.04299999998"/>
    <n v="0.3"/>
    <n v="0"/>
    <n v="0.15"/>
    <n v="0.16"/>
    <n v="0"/>
    <n v="0"/>
    <n v="0.05"/>
    <n v="0"/>
    <n v="0"/>
    <n v="0"/>
    <n v="0"/>
    <n v="0"/>
    <n v="0.3"/>
    <n v="0.3"/>
    <n v="0.44999999999999996"/>
    <n v="0.61"/>
    <n v="0.61"/>
    <n v="0.61"/>
    <n v="0.66"/>
    <n v="0.66"/>
    <n v="0.66"/>
    <n v="0.66"/>
    <n v="0.66"/>
    <n v="0.66"/>
    <n v="0.17771262763682369"/>
    <n v="0.49639052600929734"/>
    <n v="0.55241518489141461"/>
    <n v="0.60663259671281844"/>
    <n v="0.66085000853422227"/>
    <n v="0.71506742035562609"/>
    <n v="0.77109207923774337"/>
    <n v="0.82711673811986064"/>
    <n v="0.86406490025000249"/>
    <n v="0.94104358477494754"/>
    <n v="0.9452805751061758"/>
    <n v="0.97791142481350224"/>
    <n v="0.66"/>
    <n v="0"/>
    <n v="0"/>
    <n v="0"/>
    <n v="0"/>
    <n v="0"/>
    <n v="0"/>
    <n v="0"/>
    <n v="0"/>
    <n v="0"/>
    <n v="0"/>
    <n v="0"/>
    <n v="0"/>
    <n v="0"/>
    <n v="572980"/>
    <n v="572980"/>
    <n v="0.17771262763682369"/>
    <n v="0.31867789837247368"/>
    <n v="5.6024658882117301E-2"/>
    <n v="5.4217411821403841E-2"/>
    <n v="5.4217411821403841E-2"/>
    <n v="5.4217411821403841E-2"/>
    <n v="5.6024658882117301E-2"/>
    <n v="5.6024658882117301E-2"/>
    <n v="3.6948162130141876E-2"/>
    <n v="7.6978684524945051E-2"/>
    <n v="4.2369903312282258E-3"/>
    <n v="3.2630849707326388E-2"/>
    <n v="0.97791142481350224"/>
    <n v="0"/>
    <n v="0"/>
    <n v="0"/>
    <n v="0"/>
    <n v="0"/>
    <n v="0"/>
    <n v="0"/>
    <n v="0"/>
    <n v="0"/>
    <n v="0"/>
    <n v="0"/>
    <n v="0"/>
    <n v="0"/>
    <n v="0"/>
    <n v="0"/>
    <n v="0"/>
    <n v="0"/>
    <n v="572980"/>
    <n v="0"/>
    <n v="0"/>
    <n v="0"/>
    <n v="0"/>
    <n v="0"/>
    <n v="0"/>
    <n v="0"/>
    <n v="0"/>
    <n v="0"/>
    <n v="0"/>
    <n v="0"/>
    <n v="572980"/>
    <n v="572980"/>
    <n v="0"/>
    <n v="0"/>
    <n v="0"/>
    <n v="0"/>
    <n v="0"/>
    <n v="0"/>
    <n v="0"/>
    <n v="0"/>
    <n v="0"/>
    <n v="0"/>
    <n v="0"/>
    <n v="0"/>
    <n v="0"/>
    <n v="0"/>
    <n v="0"/>
    <n v="0"/>
    <n v="0"/>
    <n v="572980"/>
    <n v="0"/>
    <n v="0"/>
    <n v="5731.0249999999996"/>
    <n v="38380.593000000001"/>
    <n v="59804.195"/>
    <n v="5016.7330000000002"/>
    <n v="0"/>
    <n v="0"/>
    <n v="0"/>
    <n v="66000"/>
    <n v="240000"/>
    <n v="158047.45400000006"/>
    <n v="572980"/>
    <n v="0.3"/>
    <n v="0"/>
    <n v="0.15"/>
    <n v="0.16"/>
    <n v="0"/>
    <n v="6.0198469206123185E-2"/>
    <n v="6.622641509433963E-2"/>
    <n v="6.3206657173371317E-2"/>
    <n v="4.3734425062299749E-2"/>
    <n v="8.9724991100035609E-2"/>
    <n v="3.8527945888216448E-3"/>
    <n v="3.7602349590601644E-2"/>
    <n v="0.97454610181559276"/>
    <n v="0.3"/>
    <n v="0.3"/>
    <n v="0.44999999999999996"/>
    <n v="0.61"/>
    <n v="0.61"/>
    <n v="0.67019846920612314"/>
    <n v="0.73642488430046282"/>
    <n v="0.7996315414738342"/>
    <n v="0.84336596653613394"/>
    <n v="0.93309095763616956"/>
    <n v="0.93694375222499116"/>
    <n v="0.97454610181559276"/>
    <n v="0"/>
    <n v="0"/>
    <n v="0"/>
    <n v="0"/>
    <n v="0"/>
    <n v="0"/>
    <n v="0"/>
    <n v="0"/>
    <n v="0"/>
    <n v="0"/>
    <n v="0"/>
    <n v="0"/>
    <n v="0"/>
    <n v="0"/>
    <n v="0"/>
    <n v="0"/>
    <n v="0"/>
    <n v="572980"/>
    <n v="0"/>
    <n v="0"/>
    <n v="5731.0249999999996"/>
    <n v="38380.593000000001"/>
    <n v="59804.195"/>
    <n v="5016.7330000000002"/>
    <n v="22960.112000000001"/>
    <n v="6597.1859999999997"/>
    <n v="4030.2640000000001"/>
    <n v="21969.736000000001"/>
    <n v="240000"/>
    <n v="68490.156000000046"/>
    <n v="472980"/>
    <n v="0"/>
    <n v="0"/>
    <n v="0"/>
    <n v="0"/>
    <n v="0"/>
    <n v="0"/>
    <n v="0"/>
    <n v="0"/>
    <n v="0"/>
    <n v="0"/>
    <n v="0"/>
    <n v="0"/>
    <n v="0"/>
    <n v="0"/>
    <n v="0"/>
    <n v="0"/>
    <n v="0"/>
    <n v="472980"/>
    <n v="0"/>
    <n v="0"/>
    <n v="5731.0249999999996"/>
    <n v="38380.593000000001"/>
    <n v="59804.195"/>
    <n v="5016.7330000000002"/>
    <n v="22960.112000000001"/>
    <n v="6597.1859999999997"/>
    <n v="4030.2640000000001"/>
    <n v="30359.312999999998"/>
    <n v="6971.6220000000003"/>
    <n v="336093.37800000003"/>
    <n v="515944.42099999997"/>
    <n v="0"/>
    <n v="0"/>
    <n v="0"/>
    <n v="0"/>
    <n v="0"/>
    <n v="0"/>
    <n v="0"/>
    <n v="0"/>
    <n v="0"/>
    <n v="0"/>
    <n v="0"/>
    <n v="0"/>
    <n v="0"/>
    <n v="0"/>
    <n v="0"/>
    <n v="0"/>
    <n v="0"/>
    <n v="515944.42099999997"/>
    <n v="0"/>
    <n v="179851.04299999998"/>
    <n v="179851.04299999998"/>
    <n v="0"/>
    <n v="179851.04299999998"/>
    <n v="393128.95700000005"/>
    <n v="414932.54599999997"/>
    <n v="179851.04299999998"/>
    <n v="179851.04299999998"/>
    <n v="414932.54599999997"/>
    <n v="-235081.503"/>
    <n v="393128.95700000005"/>
    <n v="404489.84399999998"/>
    <n v="179851.04299999998"/>
    <n v="179851.04299999998"/>
    <n v="404489.84399999998"/>
    <n v="-224638.80100000001"/>
    <n v="293128.95700000005"/>
  </r>
  <r>
    <s v="100/TM-050-01"/>
    <x v="0"/>
    <x v="104"/>
    <x v="1"/>
    <x v="6"/>
    <x v="2"/>
    <n v="0"/>
    <n v="0"/>
    <n v="0"/>
    <n v="0"/>
    <n v="0"/>
    <n v="371.2"/>
    <n v="0"/>
    <n v="0"/>
    <n v="0"/>
    <n v="32031.421999999999"/>
    <n v="0"/>
    <n v="0"/>
    <n v="32402.621999999999"/>
    <n v="0"/>
    <n v="0"/>
    <n v="0"/>
    <n v="0"/>
    <n v="0"/>
    <n v="0"/>
    <n v="0"/>
    <n v="0"/>
    <n v="0.37"/>
    <n v="0"/>
    <n v="0"/>
    <n v="0"/>
    <n v="0.32999999999999996"/>
    <n v="0.32999999999999996"/>
    <n v="0.32999999999999996"/>
    <n v="0.32999999999999996"/>
    <n v="0.32999999999999996"/>
    <n v="0.32999999999999996"/>
    <n v="0.32999999999999996"/>
    <n v="0.32999999999999996"/>
    <n v="0.7"/>
    <n v="0.7"/>
    <n v="0.7"/>
    <n v="0.7"/>
    <n v="0.32999999999999996"/>
    <n v="0.36050224449802415"/>
    <n v="0.4776585926836171"/>
    <n v="0.53242398621416054"/>
    <n v="0.56292623071218473"/>
    <n v="0.58418537081686828"/>
    <n v="0.59920541545604689"/>
    <n v="0.61122145116738968"/>
    <n v="0.62323748687873259"/>
    <n v="0.63224951366223969"/>
    <n v="0.64819386874075247"/>
    <n v="0.74392239016648332"/>
    <n v="0.7"/>
    <n v="0.32999999999999996"/>
    <n v="20872.512999999999"/>
    <n v="0"/>
    <n v="0"/>
    <n v="0"/>
    <n v="8430.4230065988813"/>
    <n v="13147.587401999885"/>
    <n v="9172.4898976237073"/>
    <n v="6487.0774695619148"/>
    <n v="5194.8362228804517"/>
    <n v="5199.9728150587489"/>
    <n v="3903.9173330469584"/>
    <n v="6913.7808188098934"/>
    <n v="41551.778285868277"/>
    <n v="100001.86325144873"/>
    <n v="0"/>
    <n v="3.05022444980242E-2"/>
    <n v="0.11715634818559295"/>
    <n v="5.4765393530543452E-2"/>
    <n v="3.05022444980242E-2"/>
    <n v="2.1259140104683535E-2"/>
    <n v="1.5020044639178583E-2"/>
    <n v="1.2016035711342868E-2"/>
    <n v="1.2016035711342868E-2"/>
    <n v="9.0120267835071509E-3"/>
    <n v="1.5944355078512648E-2"/>
    <n v="9.5728521425730947E-2"/>
    <n v="0.74392239016648332"/>
    <n v="0"/>
    <n v="0"/>
    <n v="0"/>
    <n v="0"/>
    <n v="0"/>
    <n v="0"/>
    <n v="0"/>
    <n v="0"/>
    <n v="0"/>
    <n v="0"/>
    <n v="0"/>
    <n v="100000"/>
    <n v="100000"/>
    <n v="0"/>
    <n v="0"/>
    <n v="0"/>
    <n v="0"/>
    <n v="220874.37625144873"/>
    <n v="0"/>
    <n v="0"/>
    <n v="0"/>
    <n v="8430.4230065988813"/>
    <n v="13147.587401999885"/>
    <n v="9172.4898976237073"/>
    <n v="6487.0774695619148"/>
    <n v="5194.8362228804517"/>
    <n v="5199.9728150587489"/>
    <n v="3903.9173330469584"/>
    <n v="6913.7808188098934"/>
    <n v="41551.778285868277"/>
    <n v="100001.86325144873"/>
    <n v="0"/>
    <n v="0"/>
    <n v="0"/>
    <n v="0"/>
    <n v="0"/>
    <n v="0"/>
    <n v="0"/>
    <n v="0"/>
    <n v="0"/>
    <n v="0"/>
    <n v="0"/>
    <n v="100000"/>
    <n v="100000"/>
    <n v="0"/>
    <n v="0"/>
    <n v="0"/>
    <n v="0"/>
    <n v="220874.37625144873"/>
    <n v="0"/>
    <n v="0"/>
    <n v="0"/>
    <n v="0"/>
    <n v="0"/>
    <n v="371.2"/>
    <n v="0"/>
    <n v="0"/>
    <n v="0"/>
    <n v="0"/>
    <n v="0"/>
    <n v="69630.663251448714"/>
    <n v="70001.863251448711"/>
    <n v="0"/>
    <n v="0"/>
    <n v="0"/>
    <n v="0"/>
    <n v="0"/>
    <n v="1.644988523335884E-4"/>
    <n v="3.175210405508799E-4"/>
    <n v="3.6916602907421584E-4"/>
    <n v="3.6916602907421584E-4"/>
    <n v="5.891354246365724E-4"/>
    <n v="7.0390206579954112E-4"/>
    <n v="7.3833205814843167E-4"/>
    <n v="3.2517214996174455E-3"/>
    <n v="0.32999999999999996"/>
    <n v="0.32999999999999996"/>
    <n v="0.32999999999999996"/>
    <n v="0.32999999999999996"/>
    <n v="0.32999999999999996"/>
    <n v="0.33016449885233357"/>
    <n v="0.33048201989288445"/>
    <n v="0.33085118592195867"/>
    <n v="0.33122035195103289"/>
    <n v="0.33180948737566945"/>
    <n v="0.33251338944146897"/>
    <n v="0.3332517214996174"/>
    <n v="0"/>
    <n v="0"/>
    <n v="0"/>
    <n v="0"/>
    <n v="0"/>
    <n v="0"/>
    <n v="0"/>
    <n v="0"/>
    <n v="0"/>
    <n v="0"/>
    <n v="0"/>
    <n v="100000"/>
    <n v="100000"/>
    <n v="0"/>
    <n v="0"/>
    <n v="0"/>
    <n v="0"/>
    <n v="190874.37625144873"/>
    <n v="0"/>
    <n v="0"/>
    <n v="0"/>
    <n v="0"/>
    <n v="0"/>
    <n v="371.2"/>
    <n v="0"/>
    <n v="0"/>
    <n v="4461.0720000000001"/>
    <n v="0"/>
    <n v="0"/>
    <n v="87894.39225144872"/>
    <n v="92726.664251448718"/>
    <n v="0"/>
    <n v="0"/>
    <n v="0"/>
    <n v="0"/>
    <n v="0"/>
    <n v="0"/>
    <n v="0"/>
    <n v="0"/>
    <n v="0"/>
    <n v="0"/>
    <n v="0"/>
    <n v="100000"/>
    <n v="100000"/>
    <n v="0"/>
    <n v="0"/>
    <n v="0"/>
    <n v="0"/>
    <n v="213599.17725144871"/>
    <n v="0"/>
    <n v="0"/>
    <n v="0"/>
    <n v="0"/>
    <n v="0"/>
    <n v="371.2"/>
    <n v="0"/>
    <n v="0"/>
    <n v="0"/>
    <n v="32031.421999999999"/>
    <n v="0"/>
    <n v="16938"/>
    <n v="49340.622000000003"/>
    <n v="0"/>
    <n v="0"/>
    <n v="0"/>
    <n v="0"/>
    <n v="0"/>
    <n v="0"/>
    <n v="0"/>
    <n v="0"/>
    <n v="0"/>
    <n v="0"/>
    <n v="0"/>
    <n v="0"/>
    <n v="100000"/>
    <n v="0"/>
    <n v="0"/>
    <n v="0"/>
    <n v="0"/>
    <n v="170213.13500000001"/>
    <n v="58450.084965580441"/>
    <n v="32402.621999999999"/>
    <n v="53275.134999999995"/>
    <n v="79322.59796558044"/>
    <n v="-26047.462965580446"/>
    <n v="167599.24125144875"/>
    <n v="371.2"/>
    <n v="32402.621999999999"/>
    <n v="53275.134999999995"/>
    <n v="21243.713"/>
    <n v="32031.421999999995"/>
    <n v="137599.24125144875"/>
    <n v="4832.2719999999999"/>
    <n v="32402.621999999999"/>
    <n v="53275.134999999995"/>
    <n v="25704.785"/>
    <n v="27570.349999999995"/>
    <n v="160324.04225144873"/>
  </r>
  <r>
    <s v="100/TM-053-01"/>
    <x v="0"/>
    <x v="105"/>
    <x v="1"/>
    <x v="6"/>
    <x v="2"/>
    <n v="0"/>
    <n v="0"/>
    <n v="0"/>
    <n v="1314.4059999999999"/>
    <n v="34226.14"/>
    <n v="4335.6559999999999"/>
    <n v="9046.2690000000002"/>
    <n v="22703.48"/>
    <n v="746.51499999999999"/>
    <n v="2505.223"/>
    <n v="25584.118999999999"/>
    <n v="13027.933000000001"/>
    <n v="113489.74099999999"/>
    <n v="0.06"/>
    <n v="0"/>
    <n v="0.12"/>
    <n v="0.11"/>
    <n v="0"/>
    <n v="0"/>
    <n v="0.02"/>
    <n v="0.11"/>
    <n v="0"/>
    <n v="0"/>
    <n v="0.18"/>
    <n v="0"/>
    <n v="0.18"/>
    <n v="0.18"/>
    <n v="0.3"/>
    <n v="0.41"/>
    <n v="0.41"/>
    <n v="0.41"/>
    <n v="0.43"/>
    <n v="0.54"/>
    <n v="0.54"/>
    <n v="0.54"/>
    <n v="0.72"/>
    <n v="0.72"/>
    <n v="0.12711564825927524"/>
    <n v="0.18599526572202485"/>
    <n v="0.35579835201586318"/>
    <n v="0.47677860372006098"/>
    <n v="0.59240788793328369"/>
    <n v="0.66293344971371382"/>
    <n v="0.72855395796075018"/>
    <n v="0.78944967576362779"/>
    <n v="0.84817749273017951"/>
    <n v="0.88828603008496099"/>
    <n v="0.89988453674757962"/>
    <n v="0.94431938824400041"/>
    <n v="0.72"/>
    <n v="0.12"/>
    <n v="10399.047999999999"/>
    <n v="0"/>
    <n v="0"/>
    <n v="0"/>
    <n v="0"/>
    <n v="0"/>
    <n v="0"/>
    <n v="24928.69490380264"/>
    <n v="0"/>
    <n v="49956.317245902625"/>
    <n v="0"/>
    <n v="1102.2380143866419"/>
    <n v="53914.971998672772"/>
    <n v="129902.22216276468"/>
    <n v="7.1156482592752484E-3"/>
    <n v="5.8879617462749591E-2"/>
    <n v="0.16980308629383833"/>
    <n v="0.12098025170419777"/>
    <n v="0.11562928421322279"/>
    <n v="7.0525561780430068E-2"/>
    <n v="6.5620508247036344E-2"/>
    <n v="6.0895717802877579E-2"/>
    <n v="5.8727816966551716E-2"/>
    <n v="4.0108537354781482E-2"/>
    <n v="1.1598506662618654E-2"/>
    <n v="4.4434851496420832E-2"/>
    <n v="0.94431938824400041"/>
    <n v="0"/>
    <n v="0"/>
    <n v="0"/>
    <n v="0"/>
    <n v="0"/>
    <n v="0"/>
    <n v="0"/>
    <n v="0"/>
    <n v="0"/>
    <n v="0"/>
    <n v="0"/>
    <n v="0"/>
    <n v="0"/>
    <n v="0"/>
    <n v="0"/>
    <n v="0"/>
    <n v="0"/>
    <n v="140301.27016276467"/>
    <n v="0"/>
    <n v="0"/>
    <n v="0"/>
    <n v="0"/>
    <n v="0"/>
    <n v="0"/>
    <n v="24928.69490380264"/>
    <n v="0"/>
    <n v="49956.317245902625"/>
    <n v="0"/>
    <n v="1102.2380143866419"/>
    <n v="53914.971998672772"/>
    <n v="129902.22216276468"/>
    <n v="0"/>
    <n v="0"/>
    <n v="0"/>
    <n v="0"/>
    <n v="0"/>
    <n v="0"/>
    <n v="0"/>
    <n v="0"/>
    <n v="0"/>
    <n v="0"/>
    <n v="0"/>
    <n v="0"/>
    <n v="0"/>
    <n v="0"/>
    <n v="0"/>
    <n v="0"/>
    <n v="0"/>
    <n v="140301.27016276467"/>
    <n v="0"/>
    <n v="0"/>
    <n v="0"/>
    <n v="1314.4059999999999"/>
    <n v="34226.14"/>
    <n v="4335.6559999999999"/>
    <n v="7664.3440000000001"/>
    <n v="0"/>
    <n v="34361.676162764677"/>
    <n v="0"/>
    <n v="0"/>
    <n v="48000"/>
    <n v="129902.22216276468"/>
    <n v="0.06"/>
    <n v="0"/>
    <n v="0.12"/>
    <n v="0.11"/>
    <n v="0"/>
    <n v="0"/>
    <n v="0"/>
    <n v="0"/>
    <n v="0"/>
    <n v="0"/>
    <n v="0"/>
    <n v="0.59"/>
    <n v="0.87999999999999989"/>
    <n v="0.18"/>
    <n v="0.18"/>
    <n v="0.3"/>
    <n v="0.41"/>
    <n v="0.41"/>
    <n v="0.41"/>
    <n v="0.41"/>
    <n v="0.41"/>
    <n v="0.41"/>
    <n v="0.41"/>
    <n v="0.41"/>
    <n v="0.99999999999999989"/>
    <n v="0"/>
    <n v="0"/>
    <n v="0"/>
    <n v="0"/>
    <n v="0"/>
    <n v="0"/>
    <n v="0"/>
    <n v="0"/>
    <n v="0"/>
    <n v="0"/>
    <n v="0"/>
    <n v="0"/>
    <n v="0"/>
    <n v="0"/>
    <n v="0"/>
    <n v="0"/>
    <n v="0"/>
    <n v="140301.27016276467"/>
    <n v="0"/>
    <n v="0"/>
    <n v="0"/>
    <n v="1314.4059999999999"/>
    <n v="34226.14"/>
    <n v="4335.6559999999999"/>
    <n v="9046.2690000000002"/>
    <n v="22703.48"/>
    <n v="746.51499999999999"/>
    <n v="23615.1611627647"/>
    <n v="0"/>
    <n v="33914.594999999987"/>
    <n v="129902.22216276468"/>
    <n v="0"/>
    <n v="0"/>
    <n v="0"/>
    <n v="0"/>
    <n v="0"/>
    <n v="0"/>
    <n v="0"/>
    <n v="0"/>
    <n v="0"/>
    <n v="0"/>
    <n v="0"/>
    <n v="0"/>
    <n v="0"/>
    <n v="0"/>
    <n v="0"/>
    <n v="0"/>
    <n v="0"/>
    <n v="140301.27016276467"/>
    <n v="0"/>
    <n v="0"/>
    <n v="0"/>
    <n v="1314.4059999999999"/>
    <n v="34226.14"/>
    <n v="4335.6559999999999"/>
    <n v="9046.2690000000002"/>
    <n v="22703.48"/>
    <n v="746.51499999999999"/>
    <n v="2505.223"/>
    <n v="25584.118999999999"/>
    <n v="29440.414162764697"/>
    <n v="129902.22216276469"/>
    <n v="0"/>
    <n v="0"/>
    <n v="0"/>
    <n v="0"/>
    <n v="0"/>
    <n v="0"/>
    <n v="0"/>
    <n v="0"/>
    <n v="0"/>
    <n v="0"/>
    <n v="0"/>
    <n v="0"/>
    <n v="0"/>
    <n v="0"/>
    <n v="0"/>
    <n v="0"/>
    <n v="0"/>
    <n v="140301.2701627647"/>
    <n v="75987.250164091907"/>
    <n v="100461.80799999999"/>
    <n v="110860.85599999999"/>
    <n v="86386.298164091902"/>
    <n v="24474.557835908083"/>
    <n v="29440.41416276469"/>
    <n v="81902.22216276468"/>
    <n v="100461.80799999999"/>
    <n v="110860.85599999999"/>
    <n v="92301.270162764675"/>
    <n v="18559.58583723531"/>
    <n v="29440.41416276469"/>
    <n v="95987.627162764693"/>
    <n v="100461.80799999999"/>
    <n v="110860.85599999999"/>
    <n v="106386.67516276469"/>
    <n v="4474.1808372352971"/>
    <n v="29440.41416276469"/>
  </r>
  <r>
    <s v="100/TM-054-03"/>
    <x v="0"/>
    <x v="106"/>
    <x v="1"/>
    <x v="6"/>
    <x v="2"/>
    <n v="0"/>
    <n v="0"/>
    <n v="0"/>
    <n v="0"/>
    <n v="0"/>
    <n v="0"/>
    <n v="0"/>
    <n v="0"/>
    <n v="0"/>
    <n v="0"/>
    <n v="196.4"/>
    <n v="0"/>
    <n v="196.4"/>
    <n v="0"/>
    <n v="7.0000000000000007E-2"/>
    <n v="0.06"/>
    <n v="0.06"/>
    <n v="0"/>
    <n v="0"/>
    <n v="0"/>
    <n v="0"/>
    <n v="0"/>
    <n v="0"/>
    <n v="0.11"/>
    <n v="0"/>
    <n v="0.31000000000000005"/>
    <n v="0.38000000000000006"/>
    <n v="0.44000000000000006"/>
    <n v="0.5"/>
    <n v="0.5"/>
    <n v="0.5"/>
    <n v="0.5"/>
    <n v="0.5"/>
    <n v="0.5"/>
    <n v="0.5"/>
    <n v="0.6100000000000001"/>
    <n v="0.6100000000000001"/>
    <n v="0.32625820425308483"/>
    <n v="0.38582865480542039"/>
    <n v="0.4516686548054204"/>
    <n v="0.51750967910010703"/>
    <n v="0.55931350404911451"/>
    <n v="0.58857618151341962"/>
    <n v="0.64839745501544921"/>
    <n v="0.70065223620170847"/>
    <n v="0.74793236221903592"/>
    <n v="0.80526282448452047"/>
    <n v="0.98014215885453482"/>
    <n v="0.99999897570531338"/>
    <n v="0.6100000000000001"/>
    <n v="0.31000000000000005"/>
    <n v="22098.11"/>
    <n v="0"/>
    <n v="209.58963861605292"/>
    <n v="0"/>
    <n v="0"/>
    <n v="0"/>
    <n v="0"/>
    <n v="0"/>
    <n v="0"/>
    <n v="0"/>
    <n v="3282.047898657635"/>
    <n v="28892.683647069513"/>
    <n v="32317.397244313037"/>
    <n v="64701.718428656241"/>
    <n v="1.6258204253084798E-2"/>
    <n v="5.9570450552335556E-2"/>
    <n v="6.5839999999999996E-2"/>
    <n v="6.5841024294686662E-2"/>
    <n v="4.1803824949007411E-2"/>
    <n v="2.9262677464305185E-2"/>
    <n v="5.98212735020296E-2"/>
    <n v="5.2254781186259258E-2"/>
    <n v="4.7280126017327381E-2"/>
    <n v="5.7330462265484577E-2"/>
    <n v="0.17487933437001435"/>
    <n v="1.985681685077852E-2"/>
    <n v="0.99999897570531338"/>
    <n v="0"/>
    <n v="0"/>
    <n v="0"/>
    <n v="0"/>
    <n v="0"/>
    <n v="0"/>
    <n v="0"/>
    <n v="0"/>
    <n v="0"/>
    <n v="0"/>
    <n v="0"/>
    <n v="0"/>
    <n v="0"/>
    <n v="0"/>
    <n v="0"/>
    <n v="0"/>
    <n v="0"/>
    <n v="86799.828428656241"/>
    <n v="0"/>
    <n v="209.58963861605292"/>
    <n v="0"/>
    <n v="0"/>
    <n v="0"/>
    <n v="0"/>
    <n v="0"/>
    <n v="0"/>
    <n v="0"/>
    <n v="3282.047898657635"/>
    <n v="28892.683647069513"/>
    <n v="32317.397244313037"/>
    <n v="64701.718428656241"/>
    <n v="0"/>
    <n v="0"/>
    <n v="0"/>
    <n v="0"/>
    <n v="0"/>
    <n v="0"/>
    <n v="0"/>
    <n v="0"/>
    <n v="0"/>
    <n v="0"/>
    <n v="0"/>
    <n v="0"/>
    <n v="0"/>
    <n v="0"/>
    <n v="0"/>
    <n v="0"/>
    <n v="0"/>
    <n v="86799.828428656241"/>
    <n v="0"/>
    <n v="0"/>
    <n v="0"/>
    <n v="0"/>
    <n v="0"/>
    <n v="0"/>
    <n v="0"/>
    <n v="0"/>
    <n v="0"/>
    <n v="3282.047898657635"/>
    <n v="28892.683647069513"/>
    <n v="32526.98688292909"/>
    <n v="64701.718428656241"/>
    <n v="0"/>
    <n v="7.0000000000000007E-2"/>
    <n v="0.06"/>
    <n v="0.06"/>
    <n v="0"/>
    <n v="0"/>
    <n v="0"/>
    <n v="0"/>
    <n v="0"/>
    <n v="0"/>
    <n v="0"/>
    <n v="0.5"/>
    <n v="0.69"/>
    <n v="0.31000000000000005"/>
    <n v="0.38000000000000006"/>
    <n v="0.44000000000000006"/>
    <n v="0.5"/>
    <n v="0.5"/>
    <n v="0.5"/>
    <n v="0.5"/>
    <n v="0.5"/>
    <n v="0.5"/>
    <n v="0.5"/>
    <n v="0.5"/>
    <n v="1"/>
    <n v="0"/>
    <n v="0"/>
    <n v="0"/>
    <n v="0"/>
    <n v="0"/>
    <n v="0"/>
    <n v="0"/>
    <n v="0"/>
    <n v="0"/>
    <n v="0"/>
    <n v="0"/>
    <n v="0"/>
    <n v="0"/>
    <n v="0"/>
    <n v="0"/>
    <n v="0"/>
    <n v="0"/>
    <n v="86799.828428656241"/>
    <n v="0"/>
    <n v="0"/>
    <n v="0"/>
    <n v="0"/>
    <n v="0"/>
    <n v="0"/>
    <n v="0"/>
    <n v="0"/>
    <n v="0"/>
    <n v="3282.047898657635"/>
    <n v="28892.683647069513"/>
    <n v="32526.98688292909"/>
    <n v="64701.718428656241"/>
    <n v="0"/>
    <n v="0"/>
    <n v="0"/>
    <n v="0"/>
    <n v="0"/>
    <n v="0"/>
    <n v="0"/>
    <n v="0"/>
    <n v="0"/>
    <n v="0"/>
    <n v="0"/>
    <n v="0"/>
    <n v="0"/>
    <n v="0"/>
    <n v="0"/>
    <n v="0"/>
    <n v="0"/>
    <n v="86799.828428656241"/>
    <n v="0"/>
    <n v="0"/>
    <n v="0"/>
    <n v="0"/>
    <n v="0"/>
    <n v="0"/>
    <n v="0"/>
    <n v="0"/>
    <n v="0"/>
    <n v="0"/>
    <n v="196.4"/>
    <n v="56803.6"/>
    <n v="57000"/>
    <n v="0"/>
    <n v="0"/>
    <n v="0"/>
    <n v="0"/>
    <n v="0"/>
    <n v="0"/>
    <n v="0"/>
    <n v="0"/>
    <n v="0"/>
    <n v="0"/>
    <n v="0"/>
    <n v="0"/>
    <n v="7701.7184286562406"/>
    <n v="0"/>
    <n v="0"/>
    <n v="0"/>
    <n v="0"/>
    <n v="86799.828428656241"/>
    <n v="32384.3211843432"/>
    <n v="196.4"/>
    <n v="22294.510000000002"/>
    <n v="54482.431184343201"/>
    <n v="-32187.921184343199"/>
    <n v="64505.318428656239"/>
    <n v="32174.731545727147"/>
    <n v="196.4"/>
    <n v="22294.510000000002"/>
    <n v="54272.841545727148"/>
    <n v="-31978.331545727146"/>
    <n v="64505.318428656239"/>
    <n v="32174.731545727147"/>
    <n v="196.4"/>
    <n v="22294.510000000002"/>
    <n v="54272.841545727148"/>
    <n v="-31978.331545727146"/>
    <n v="64505.318428656239"/>
  </r>
  <r>
    <s v="100/TT-210"/>
    <x v="0"/>
    <x v="107"/>
    <x v="1"/>
    <x v="6"/>
    <x v="2"/>
    <n v="0"/>
    <n v="0"/>
    <n v="0"/>
    <n v="138927.462"/>
    <n v="0"/>
    <n v="0"/>
    <n v="0"/>
    <n v="0"/>
    <n v="0"/>
    <n v="0"/>
    <n v="0"/>
    <n v="0"/>
    <n v="138927.462"/>
    <n v="0"/>
    <n v="0"/>
    <n v="0.31"/>
    <n v="0.61"/>
    <n v="0"/>
    <n v="0"/>
    <n v="0"/>
    <n v="0"/>
    <n v="0"/>
    <n v="0"/>
    <n v="0"/>
    <n v="0"/>
    <n v="0"/>
    <n v="0"/>
    <n v="0.31"/>
    <n v="0.91999999999999993"/>
    <n v="0.91999999999999993"/>
    <n v="0.91999999999999993"/>
    <n v="0.91999999999999993"/>
    <n v="0.91999999999999993"/>
    <n v="0.91999999999999993"/>
    <n v="0.91999999999999993"/>
    <n v="0.91999999999999993"/>
    <n v="0.91999999999999993"/>
    <n v="0.12827225130890052"/>
    <n v="0.34863874345549739"/>
    <n v="0.45683246073298428"/>
    <n v="0.56154450261780098"/>
    <n v="0.66625654450261773"/>
    <n v="0.77096858638743448"/>
    <n v="0.85159685863874335"/>
    <n v="0.86075916230366478"/>
    <n v="0.95780104712041869"/>
    <n v="0.99999999999999989"/>
    <n v="0.99999999999999989"/>
    <n v="0.99999999999999989"/>
    <n v="0.91999999999999993"/>
    <n v="0"/>
    <n v="0"/>
    <n v="0"/>
    <n v="0"/>
    <n v="0"/>
    <n v="0"/>
    <n v="0"/>
    <n v="0"/>
    <n v="0"/>
    <n v="0"/>
    <n v="0"/>
    <n v="0"/>
    <n v="0"/>
    <n v="95760"/>
    <n v="95760"/>
    <n v="0.12827225130890052"/>
    <n v="0.22036649214659687"/>
    <n v="0.1081937172774869"/>
    <n v="0.10471204188481675"/>
    <n v="0.10471204188481675"/>
    <n v="0.10471204188481675"/>
    <n v="8.0628272251308905E-2"/>
    <n v="9.1623036649214652E-3"/>
    <n v="9.7041884816753923E-2"/>
    <n v="4.2198952879581156E-2"/>
    <n v="0"/>
    <n v="0"/>
    <n v="0.99999999999999989"/>
    <n v="0"/>
    <n v="0"/>
    <n v="0"/>
    <n v="0"/>
    <n v="0"/>
    <n v="0"/>
    <n v="0"/>
    <n v="0"/>
    <n v="0"/>
    <n v="0"/>
    <n v="0"/>
    <n v="0"/>
    <n v="0"/>
    <n v="0"/>
    <n v="0"/>
    <n v="0"/>
    <n v="0"/>
    <n v="95760"/>
    <n v="0"/>
    <n v="0"/>
    <n v="0"/>
    <n v="0"/>
    <n v="0"/>
    <n v="0"/>
    <n v="0"/>
    <n v="0"/>
    <n v="0"/>
    <n v="0"/>
    <n v="0"/>
    <n v="95760"/>
    <n v="95760"/>
    <n v="0"/>
    <n v="0"/>
    <n v="0"/>
    <n v="0"/>
    <n v="0"/>
    <n v="0"/>
    <n v="0"/>
    <n v="0"/>
    <n v="0"/>
    <n v="0"/>
    <n v="0"/>
    <n v="0"/>
    <n v="0"/>
    <n v="0"/>
    <n v="0"/>
    <n v="0"/>
    <n v="0"/>
    <n v="95760"/>
    <n v="0"/>
    <n v="0"/>
    <n v="0"/>
    <n v="138927.462"/>
    <n v="0"/>
    <n v="0"/>
    <n v="0"/>
    <n v="0"/>
    <n v="0"/>
    <n v="0"/>
    <n v="0"/>
    <n v="3082.538"/>
    <n v="142010"/>
    <n v="0"/>
    <n v="0"/>
    <n v="0.31"/>
    <n v="0.61"/>
    <n v="0"/>
    <n v="0"/>
    <n v="0"/>
    <n v="0.02"/>
    <n v="0.02"/>
    <n v="0.04"/>
    <n v="0"/>
    <n v="0"/>
    <n v="1"/>
    <n v="0"/>
    <n v="0"/>
    <n v="0.31"/>
    <n v="0.91999999999999993"/>
    <n v="0.91999999999999993"/>
    <n v="0.91999999999999993"/>
    <n v="0.91999999999999993"/>
    <n v="0.94"/>
    <n v="0.96"/>
    <n v="1"/>
    <n v="1"/>
    <n v="1"/>
    <n v="0"/>
    <n v="0"/>
    <n v="0"/>
    <n v="0"/>
    <n v="0"/>
    <n v="0"/>
    <n v="0"/>
    <n v="0"/>
    <n v="0"/>
    <n v="0"/>
    <n v="0"/>
    <n v="0"/>
    <n v="0"/>
    <n v="0"/>
    <n v="0"/>
    <n v="0"/>
    <n v="0"/>
    <n v="142010"/>
    <n v="0"/>
    <n v="0"/>
    <n v="0"/>
    <n v="138927.462"/>
    <n v="0"/>
    <n v="0"/>
    <n v="0"/>
    <n v="0"/>
    <n v="0"/>
    <n v="0"/>
    <n v="0"/>
    <n v="3082.5380000000005"/>
    <n v="142010"/>
    <n v="0"/>
    <n v="0"/>
    <n v="0"/>
    <n v="0"/>
    <n v="0"/>
    <n v="0"/>
    <n v="0"/>
    <n v="0"/>
    <n v="0"/>
    <n v="0"/>
    <n v="0"/>
    <n v="0"/>
    <n v="0"/>
    <n v="0"/>
    <n v="0"/>
    <n v="0"/>
    <n v="0"/>
    <n v="142010"/>
    <n v="0"/>
    <n v="0"/>
    <n v="0"/>
    <n v="138927.462"/>
    <n v="0"/>
    <n v="0"/>
    <n v="0"/>
    <n v="0"/>
    <n v="0"/>
    <n v="0"/>
    <n v="0"/>
    <n v="0"/>
    <n v="138927.462"/>
    <n v="0"/>
    <n v="0"/>
    <n v="0"/>
    <n v="0"/>
    <n v="0"/>
    <n v="0"/>
    <n v="0"/>
    <n v="0"/>
    <n v="0"/>
    <n v="0"/>
    <n v="0"/>
    <n v="0"/>
    <n v="0"/>
    <n v="0"/>
    <n v="0"/>
    <n v="0"/>
    <n v="0"/>
    <n v="138927.462"/>
    <n v="0"/>
    <n v="138927.462"/>
    <n v="138927.462"/>
    <n v="0"/>
    <n v="138927.462"/>
    <n v="-43167.462"/>
    <n v="138927.462"/>
    <n v="138927.462"/>
    <n v="138927.462"/>
    <n v="138927.462"/>
    <n v="0"/>
    <n v="3082.5380000000005"/>
    <n v="138927.462"/>
    <n v="138927.462"/>
    <n v="138927.462"/>
    <n v="138927.462"/>
    <n v="0"/>
    <n v="3082.5380000000005"/>
  </r>
  <r>
    <s v="100/TS-206-01"/>
    <x v="0"/>
    <x v="108"/>
    <x v="3"/>
    <x v="6"/>
    <x v="22"/>
    <n v="9500.259"/>
    <n v="-50.390999999999998"/>
    <n v="0"/>
    <n v="34377.006000000001"/>
    <n v="5883.75"/>
    <n v="10345.808000000001"/>
    <n v="0"/>
    <n v="250.125"/>
    <n v="0"/>
    <n v="0"/>
    <n v="2566.0360000000001"/>
    <n v="0"/>
    <n v="62872.593000000001"/>
    <n v="0"/>
    <n v="0.23"/>
    <n v="0"/>
    <n v="0.01"/>
    <n v="0.27"/>
    <n v="0"/>
    <n v="0"/>
    <n v="0"/>
    <n v="0"/>
    <n v="0"/>
    <n v="0"/>
    <n v="0"/>
    <n v="0.35"/>
    <n v="0.57999999999999996"/>
    <n v="0.57999999999999996"/>
    <n v="0.59"/>
    <n v="0.86"/>
    <n v="0.86"/>
    <n v="0.86"/>
    <n v="0.86"/>
    <n v="0.86"/>
    <n v="0.86"/>
    <n v="0.86"/>
    <n v="0.86"/>
    <n v="0.40881058810588106"/>
    <n v="0.67682326823268224"/>
    <n v="0.82105471054710544"/>
    <n v="0.87894528945289452"/>
    <n v="0.91475564755647554"/>
    <n v="0.93114581145811459"/>
    <n v="0.94999599995999962"/>
    <n v="0.99999649996499962"/>
    <n v="0.99999649996499962"/>
    <n v="0.99999649996499962"/>
    <n v="0.99999649996499962"/>
    <n v="0.99999649996499962"/>
    <n v="0.86"/>
    <n v="0.35"/>
    <n v="67488"/>
    <n v="66946.142857142855"/>
    <n v="0"/>
    <n v="0"/>
    <n v="0"/>
    <n v="0"/>
    <n v="0"/>
    <n v="0"/>
    <n v="0"/>
    <n v="0"/>
    <n v="0"/>
    <n v="0"/>
    <n v="0"/>
    <n v="66946.142857142855"/>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34434.14285714284"/>
    <n v="66946.142857142855"/>
    <n v="0"/>
    <n v="0"/>
    <n v="0"/>
    <n v="0"/>
    <n v="0"/>
    <n v="0"/>
    <n v="0"/>
    <n v="0"/>
    <n v="0"/>
    <n v="0"/>
    <n v="0"/>
    <n v="66946.142857142855"/>
    <n v="0"/>
    <n v="0"/>
    <n v="0"/>
    <n v="0"/>
    <n v="0"/>
    <n v="0"/>
    <n v="0"/>
    <n v="0"/>
    <n v="0"/>
    <n v="0"/>
    <n v="0"/>
    <n v="0"/>
    <n v="0"/>
    <n v="0"/>
    <n v="0"/>
    <n v="0"/>
    <n v="0"/>
    <n v="134434.14285714284"/>
    <n v="9500.259"/>
    <n v="-50.390999999999998"/>
    <n v="0"/>
    <n v="34377.006000000001"/>
    <n v="5883.75"/>
    <n v="10345.808000000001"/>
    <n v="0"/>
    <n v="3054.1919999999991"/>
    <n v="3400"/>
    <n v="435.51885714284435"/>
    <n v="0"/>
    <n v="0"/>
    <n v="66946.142857142841"/>
    <n v="0"/>
    <n v="0.23"/>
    <n v="0"/>
    <n v="0.01"/>
    <n v="0.27"/>
    <n v="2.6352941176470589E-2"/>
    <n v="3.1294117647058826E-2"/>
    <n v="8.2352941176470601E-2"/>
    <n v="0"/>
    <n v="0"/>
    <n v="0"/>
    <n v="0"/>
    <n v="0.65"/>
    <n v="0.35"/>
    <n v="0.57999999999999996"/>
    <n v="0.57999999999999996"/>
    <n v="0.59"/>
    <n v="0.86"/>
    <n v="0.88635294117647057"/>
    <n v="0.91764705882352937"/>
    <n v="1"/>
    <n v="1"/>
    <n v="1"/>
    <n v="1"/>
    <n v="1"/>
    <n v="0"/>
    <n v="0"/>
    <n v="0"/>
    <n v="0"/>
    <n v="0"/>
    <n v="0"/>
    <n v="0"/>
    <n v="0"/>
    <n v="0"/>
    <n v="0"/>
    <n v="0"/>
    <n v="0"/>
    <n v="0"/>
    <n v="0"/>
    <n v="0"/>
    <n v="0"/>
    <n v="0"/>
    <n v="134434.14285714284"/>
    <n v="9500.259"/>
    <n v="-50.390999999999998"/>
    <n v="0"/>
    <n v="34377.006000000001"/>
    <n v="5883.75"/>
    <n v="10345.808000000001"/>
    <n v="0"/>
    <n v="250.125"/>
    <n v="0"/>
    <n v="6639.5858571428398"/>
    <n v="0"/>
    <n v="0"/>
    <n v="66946.142857142841"/>
    <n v="0"/>
    <n v="0"/>
    <n v="0"/>
    <n v="0"/>
    <n v="0"/>
    <n v="0"/>
    <n v="0"/>
    <n v="0"/>
    <n v="0"/>
    <n v="0"/>
    <n v="0"/>
    <n v="0"/>
    <n v="0"/>
    <n v="0"/>
    <n v="0"/>
    <n v="0"/>
    <n v="0"/>
    <n v="134434.14285714284"/>
    <n v="9500.259"/>
    <n v="-50.390999999999998"/>
    <n v="0"/>
    <n v="34377.006000000001"/>
    <n v="5883.75"/>
    <n v="10345.808000000001"/>
    <n v="0"/>
    <n v="250.125"/>
    <n v="0"/>
    <n v="0"/>
    <n v="2566.0360000000001"/>
    <n v="4073.5498571428398"/>
    <n v="66946.142857142841"/>
    <n v="0"/>
    <n v="0"/>
    <n v="0"/>
    <n v="0"/>
    <n v="0"/>
    <n v="0"/>
    <n v="0"/>
    <n v="0"/>
    <n v="0"/>
    <n v="0"/>
    <n v="0"/>
    <n v="0"/>
    <n v="0"/>
    <n v="0"/>
    <n v="0"/>
    <n v="0"/>
    <n v="0"/>
    <n v="134434.14285714284"/>
    <n v="66946.142857142855"/>
    <n v="62872.593000000001"/>
    <n v="130360.59299999999"/>
    <n v="134434.14285714284"/>
    <n v="-4073.549857142847"/>
    <n v="4073.549857142847"/>
    <n v="66946.142857142841"/>
    <n v="62872.593000000001"/>
    <n v="130360.59299999999"/>
    <n v="134434.14285714284"/>
    <n v="-4073.549857142847"/>
    <n v="4073.549857142847"/>
    <n v="66946.142857142841"/>
    <n v="62872.593000000001"/>
    <n v="130360.59299999999"/>
    <n v="134434.14285714284"/>
    <n v="-4073.549857142847"/>
    <n v="4073.549857142847"/>
  </r>
  <r>
    <s v="100/TS-020-01"/>
    <x v="0"/>
    <x v="109"/>
    <x v="3"/>
    <x v="6"/>
    <x v="22"/>
    <n v="72.831999999999994"/>
    <n v="5106.6540000000005"/>
    <n v="0"/>
    <n v="4927.4399999999996"/>
    <n v="6545.44"/>
    <n v="0"/>
    <n v="0"/>
    <n v="0"/>
    <n v="0"/>
    <n v="0"/>
    <n v="0"/>
    <n v="0"/>
    <n v="16652.365999999998"/>
    <n v="0"/>
    <n v="0.23"/>
    <n v="0"/>
    <n v="0.01"/>
    <n v="0.25"/>
    <n v="0.01"/>
    <n v="0"/>
    <n v="0"/>
    <n v="0"/>
    <n v="0"/>
    <n v="0"/>
    <n v="0"/>
    <n v="0.35"/>
    <n v="0.57999999999999996"/>
    <n v="0.57999999999999996"/>
    <n v="0.59"/>
    <n v="0.84"/>
    <n v="0.85"/>
    <n v="0.85"/>
    <n v="0.85"/>
    <n v="0.85"/>
    <n v="0.85"/>
    <n v="0.85"/>
    <n v="0.85"/>
    <n v="0.40881058810588106"/>
    <n v="0.67682326823268224"/>
    <n v="0.82105471054710544"/>
    <n v="0.87894528945289452"/>
    <n v="0.91475564755647554"/>
    <n v="0.93114581145811459"/>
    <n v="0.94999599995999962"/>
    <n v="0.99999649996499962"/>
    <n v="0.99999649996499962"/>
    <n v="0.99999649996499962"/>
    <n v="0.99999649996499962"/>
    <n v="0.99999649996499962"/>
    <n v="0.85"/>
    <n v="0.35"/>
    <n v="22324.760999999999"/>
    <n v="10027.257153047542"/>
    <n v="6673.7616021592066"/>
    <n v="0"/>
    <n v="0"/>
    <n v="0"/>
    <n v="0"/>
    <n v="0"/>
    <n v="0"/>
    <n v="0"/>
    <n v="0"/>
    <n v="0"/>
    <n v="0"/>
    <n v="16701.018755206747"/>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39025.77975520675"/>
    <n v="10027.257153047542"/>
    <n v="6673.7616021592066"/>
    <n v="0"/>
    <n v="0"/>
    <n v="0"/>
    <n v="0"/>
    <n v="0"/>
    <n v="0"/>
    <n v="0"/>
    <n v="0"/>
    <n v="0"/>
    <n v="0"/>
    <n v="16701.018755206747"/>
    <n v="0"/>
    <n v="0"/>
    <n v="0"/>
    <n v="0"/>
    <n v="0"/>
    <n v="0"/>
    <n v="0"/>
    <n v="0"/>
    <n v="0"/>
    <n v="0"/>
    <n v="0"/>
    <n v="0"/>
    <n v="0"/>
    <n v="0"/>
    <n v="0"/>
    <n v="0"/>
    <n v="0"/>
    <n v="39025.77975520675"/>
    <n v="72.831999999999994"/>
    <n v="5106.6540000000005"/>
    <n v="0"/>
    <n v="4927.4399999999996"/>
    <n v="6545.44"/>
    <n v="0"/>
    <n v="48.652755206749134"/>
    <n v="0"/>
    <n v="0"/>
    <n v="0"/>
    <n v="0"/>
    <n v="0"/>
    <n v="16701.018755206747"/>
    <n v="0"/>
    <n v="0.23"/>
    <n v="0"/>
    <n v="0.01"/>
    <n v="0.25"/>
    <n v="3.011764705882353E-2"/>
    <n v="3.5764705882352942E-2"/>
    <n v="9.4117647058823528E-2"/>
    <n v="0"/>
    <n v="0"/>
    <n v="0"/>
    <n v="0"/>
    <n v="0.65"/>
    <n v="0.35"/>
    <n v="0.57999999999999996"/>
    <n v="0.57999999999999996"/>
    <n v="0.59"/>
    <n v="0.84"/>
    <n v="0.87011764705882355"/>
    <n v="0.90588235294117647"/>
    <n v="1"/>
    <n v="1"/>
    <n v="1"/>
    <n v="1"/>
    <n v="1"/>
    <n v="0"/>
    <n v="0"/>
    <n v="0"/>
    <n v="0"/>
    <n v="0"/>
    <n v="0"/>
    <n v="0"/>
    <n v="0"/>
    <n v="0"/>
    <n v="0"/>
    <n v="0"/>
    <n v="0"/>
    <n v="0"/>
    <n v="0"/>
    <n v="0"/>
    <n v="0"/>
    <n v="0"/>
    <n v="39025.77975520675"/>
    <n v="72.831999999999994"/>
    <n v="5106.6540000000005"/>
    <n v="0"/>
    <n v="4927.4399999999996"/>
    <n v="6545.44"/>
    <n v="0"/>
    <n v="0"/>
    <n v="0"/>
    <n v="0"/>
    <n v="0"/>
    <n v="0"/>
    <n v="0"/>
    <n v="16652.365999999998"/>
    <n v="0"/>
    <n v="0"/>
    <n v="0"/>
    <n v="0"/>
    <n v="0"/>
    <n v="0"/>
    <n v="0"/>
    <n v="0"/>
    <n v="0"/>
    <n v="0"/>
    <n v="0"/>
    <n v="0"/>
    <n v="0"/>
    <n v="0"/>
    <n v="0"/>
    <n v="0"/>
    <n v="0"/>
    <n v="38977.126999999993"/>
    <n v="72.831999999999994"/>
    <n v="5106.6540000000005"/>
    <n v="0"/>
    <n v="4927.4399999999996"/>
    <n v="6545.44"/>
    <n v="0"/>
    <n v="0"/>
    <n v="0"/>
    <n v="0"/>
    <n v="0"/>
    <n v="0"/>
    <n v="0"/>
    <n v="16652.365999999998"/>
    <n v="0"/>
    <n v="0"/>
    <n v="0"/>
    <n v="0"/>
    <n v="0"/>
    <n v="0"/>
    <n v="0"/>
    <n v="0"/>
    <n v="0"/>
    <n v="0"/>
    <n v="0"/>
    <n v="0"/>
    <n v="0"/>
    <n v="0"/>
    <n v="0"/>
    <n v="0"/>
    <n v="0"/>
    <n v="38977.126999999993"/>
    <n v="16701.018755206747"/>
    <n v="16652.365999999998"/>
    <n v="38977.126999999993"/>
    <n v="39025.77975520675"/>
    <n v="-48.65275520675641"/>
    <n v="48.65275520675641"/>
    <n v="16701.018755206747"/>
    <n v="16652.365999999998"/>
    <n v="38977.126999999993"/>
    <n v="39025.77975520675"/>
    <n v="-48.65275520675641"/>
    <n v="48.65275520675641"/>
    <n v="16652.365999999998"/>
    <n v="16652.365999999998"/>
    <n v="38977.126999999993"/>
    <n v="38977.126999999993"/>
    <n v="0"/>
    <n v="0"/>
  </r>
  <r>
    <s v="100/TS-180-01"/>
    <x v="0"/>
    <x v="110"/>
    <x v="3"/>
    <x v="6"/>
    <x v="22"/>
    <n v="0"/>
    <n v="0"/>
    <n v="0"/>
    <n v="0"/>
    <n v="0"/>
    <n v="0"/>
    <n v="0"/>
    <n v="250.51499999999999"/>
    <n v="-0.36399999999999999"/>
    <n v="0"/>
    <n v="0"/>
    <n v="0"/>
    <n v="250.15099999999998"/>
    <n v="0"/>
    <n v="0.23"/>
    <n v="0"/>
    <n v="0.01"/>
    <n v="0.19"/>
    <n v="0.01"/>
    <n v="0"/>
    <n v="0"/>
    <n v="0.16"/>
    <n v="4.0000000000000036E-2"/>
    <n v="0.01"/>
    <n v="0"/>
    <n v="0.35"/>
    <n v="0.57999999999999996"/>
    <n v="0.57999999999999996"/>
    <n v="0.59"/>
    <n v="0.78"/>
    <n v="0.79"/>
    <n v="0.79"/>
    <n v="0.79"/>
    <n v="0.95000000000000007"/>
    <n v="0.9900000000000001"/>
    <n v="1"/>
    <n v="1"/>
    <n v="0.40881058810588106"/>
    <n v="0.67682326823268224"/>
    <n v="0.82105471054710544"/>
    <n v="0.87894528945289452"/>
    <n v="0.91475564755647554"/>
    <n v="0.93114581145811459"/>
    <n v="0.94999599995999962"/>
    <n v="0.99999649996499962"/>
    <n v="0.99999649996499962"/>
    <n v="0.99999649996499962"/>
    <n v="0.99999649996499962"/>
    <n v="0.99999649996499962"/>
    <n v="1"/>
    <n v="0.35"/>
    <n v="1406"/>
    <n v="727.19047619047626"/>
    <n v="0"/>
    <n v="0"/>
    <n v="0"/>
    <n v="0"/>
    <n v="0"/>
    <n v="0"/>
    <n v="0"/>
    <n v="0"/>
    <n v="0"/>
    <n v="0"/>
    <n v="0"/>
    <n v="727.19047619047626"/>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2133.1904761904761"/>
    <n v="727.19047619047626"/>
    <n v="0"/>
    <n v="0"/>
    <n v="0"/>
    <n v="0"/>
    <n v="0"/>
    <n v="0"/>
    <n v="0"/>
    <n v="0"/>
    <n v="0"/>
    <n v="0"/>
    <n v="0"/>
    <n v="727.19047619047626"/>
    <n v="0"/>
    <n v="0"/>
    <n v="0"/>
    <n v="0"/>
    <n v="0"/>
    <n v="0"/>
    <n v="0"/>
    <n v="0"/>
    <n v="0"/>
    <n v="0"/>
    <n v="0"/>
    <n v="0"/>
    <n v="0"/>
    <n v="0"/>
    <n v="0"/>
    <n v="0"/>
    <n v="0"/>
    <n v="2133.1904761904761"/>
    <n v="0"/>
    <n v="0"/>
    <n v="0"/>
    <n v="0"/>
    <n v="0"/>
    <n v="0"/>
    <n v="727.19047619047626"/>
    <n v="0"/>
    <n v="0"/>
    <n v="0"/>
    <n v="0"/>
    <n v="0"/>
    <n v="727.19047619047626"/>
    <n v="0"/>
    <n v="0.23"/>
    <n v="0"/>
    <n v="0.01"/>
    <n v="0.19"/>
    <n v="2.2588235294117645E-2"/>
    <n v="2.6823529411764704E-2"/>
    <n v="7.0588235294117646E-2"/>
    <n v="0"/>
    <n v="0"/>
    <n v="0"/>
    <n v="0"/>
    <n v="0.55000000000000004"/>
    <n v="0.35"/>
    <n v="0.57999999999999996"/>
    <n v="0.57999999999999996"/>
    <n v="0.59"/>
    <n v="0.78"/>
    <n v="0.8025882352941176"/>
    <n v="0.82941176470588229"/>
    <n v="0.9"/>
    <n v="0.9"/>
    <n v="0.9"/>
    <n v="0.9"/>
    <n v="0.9"/>
    <n v="0"/>
    <n v="0"/>
    <n v="0"/>
    <n v="0"/>
    <n v="0"/>
    <n v="0"/>
    <n v="0"/>
    <n v="0"/>
    <n v="0"/>
    <n v="0"/>
    <n v="0"/>
    <n v="0"/>
    <n v="0"/>
    <n v="0"/>
    <n v="0"/>
    <n v="0"/>
    <n v="0"/>
    <n v="2133.1904761904761"/>
    <n v="0"/>
    <n v="0"/>
    <n v="0"/>
    <n v="0"/>
    <n v="0"/>
    <n v="0"/>
    <n v="0"/>
    <n v="250.51499999999999"/>
    <n v="-0.36399999999999999"/>
    <n v="477.03947619047625"/>
    <n v="0"/>
    <n v="0"/>
    <n v="727.19047619047626"/>
    <n v="0"/>
    <n v="0"/>
    <n v="0"/>
    <n v="0"/>
    <n v="0"/>
    <n v="0"/>
    <n v="0"/>
    <n v="0"/>
    <n v="0"/>
    <n v="0"/>
    <n v="0"/>
    <n v="0"/>
    <n v="0"/>
    <n v="0"/>
    <n v="0"/>
    <n v="0"/>
    <n v="0"/>
    <n v="2133.1904761904761"/>
    <n v="0"/>
    <n v="0"/>
    <n v="0"/>
    <n v="0"/>
    <n v="0"/>
    <n v="0"/>
    <n v="0"/>
    <n v="250.51499999999999"/>
    <n v="-0.36399999999999999"/>
    <n v="0"/>
    <n v="0"/>
    <n v="477.03947619047631"/>
    <n v="727.19047619047626"/>
    <n v="0"/>
    <n v="0"/>
    <n v="0"/>
    <n v="0"/>
    <n v="0"/>
    <n v="0"/>
    <n v="0"/>
    <n v="0"/>
    <n v="0"/>
    <n v="0"/>
    <n v="0"/>
    <n v="0"/>
    <n v="0"/>
    <n v="0"/>
    <n v="0"/>
    <n v="0"/>
    <n v="0"/>
    <n v="2133.1904761904761"/>
    <n v="727.19047619047626"/>
    <n v="250.15099999999998"/>
    <n v="1656.1510000000001"/>
    <n v="2133.1904761904761"/>
    <n v="-477.03947619047608"/>
    <n v="477.03947619047608"/>
    <n v="727.19047619047626"/>
    <n v="250.15099999999998"/>
    <n v="1656.1510000000001"/>
    <n v="2133.1904761904761"/>
    <n v="-477.03947619047608"/>
    <n v="477.03947619047608"/>
    <n v="727.19047619047626"/>
    <n v="250.15099999999998"/>
    <n v="1656.1510000000001"/>
    <n v="2133.1904761904761"/>
    <n v="-477.03947619047608"/>
    <n v="477.03947619047608"/>
  </r>
  <r>
    <s v="100/TS-205-01"/>
    <x v="0"/>
    <x v="111"/>
    <x v="3"/>
    <x v="6"/>
    <x v="22"/>
    <n v="31363.276999999998"/>
    <n v="7895.5230000000001"/>
    <n v="0"/>
    <n v="0"/>
    <n v="0"/>
    <n v="1332.087"/>
    <n v="7119.5540000000001"/>
    <n v="5141.8649999999998"/>
    <n v="7654.835"/>
    <n v="0"/>
    <n v="3202.2170000000001"/>
    <n v="0"/>
    <n v="63709.357999999986"/>
    <n v="0"/>
    <n v="0.23"/>
    <n v="0"/>
    <n v="0.01"/>
    <n v="0.3"/>
    <n v="0"/>
    <n v="0"/>
    <n v="0"/>
    <n v="0"/>
    <n v="0"/>
    <n v="0"/>
    <n v="0"/>
    <n v="0.35"/>
    <n v="0.57999999999999996"/>
    <n v="0.57999999999999996"/>
    <n v="0.59"/>
    <n v="0.89"/>
    <n v="0.89"/>
    <n v="0.89"/>
    <n v="0.89"/>
    <n v="0.89"/>
    <n v="0.89"/>
    <n v="0.89"/>
    <n v="0.89"/>
    <n v="0.40881058810588106"/>
    <n v="0.67682326823268224"/>
    <n v="0.82105471054710544"/>
    <n v="0.87894528945289452"/>
    <n v="0.91475564755647554"/>
    <n v="0.93114581145811459"/>
    <n v="0.94999599995999962"/>
    <n v="0.99999649996499962"/>
    <n v="0.99999649996499962"/>
    <n v="0.99999649996499962"/>
    <n v="0.99999649996499962"/>
    <n v="0.99999649996499962"/>
    <n v="0.89"/>
    <n v="0.35"/>
    <n v="0"/>
    <n v="69444.555555555562"/>
    <n v="0"/>
    <n v="0"/>
    <n v="0"/>
    <n v="0"/>
    <n v="0"/>
    <n v="0"/>
    <n v="0"/>
    <n v="0"/>
    <n v="0"/>
    <n v="0"/>
    <n v="0"/>
    <n v="69444.555555555562"/>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69444.555555555562"/>
    <n v="69444.555555555562"/>
    <n v="0"/>
    <n v="0"/>
    <n v="0"/>
    <n v="0"/>
    <n v="0"/>
    <n v="0"/>
    <n v="0"/>
    <n v="0"/>
    <n v="0"/>
    <n v="0"/>
    <n v="0"/>
    <n v="69444.555555555562"/>
    <n v="0"/>
    <n v="0"/>
    <n v="0"/>
    <n v="0"/>
    <n v="0"/>
    <n v="0"/>
    <n v="0"/>
    <n v="0"/>
    <n v="0"/>
    <n v="0"/>
    <n v="0"/>
    <n v="0"/>
    <n v="0"/>
    <n v="0"/>
    <n v="0"/>
    <n v="0"/>
    <n v="0"/>
    <n v="69444.555555555562"/>
    <n v="31363.276999999998"/>
    <n v="7895.5230000000001"/>
    <n v="0"/>
    <n v="0"/>
    <n v="0"/>
    <n v="1332.087"/>
    <n v="6967.9130000000005"/>
    <n v="6000"/>
    <n v="4000"/>
    <n v="11885.755555555574"/>
    <n v="0"/>
    <n v="0"/>
    <n v="69444.555555555562"/>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69444.555555555562"/>
    <n v="31363.276999999998"/>
    <n v="7895.5230000000001"/>
    <n v="0"/>
    <n v="0"/>
    <n v="0"/>
    <n v="1332.087"/>
    <n v="7119.5540000000001"/>
    <n v="5141.8649999999998"/>
    <n v="7654.835"/>
    <n v="1588.7919999999995"/>
    <n v="7348.622555555572"/>
    <n v="0"/>
    <n v="69444.555555555562"/>
    <n v="0"/>
    <n v="0"/>
    <n v="0"/>
    <n v="0"/>
    <n v="0"/>
    <n v="0"/>
    <n v="0"/>
    <n v="0"/>
    <n v="0"/>
    <n v="0"/>
    <n v="0"/>
    <n v="0"/>
    <n v="0"/>
    <n v="0"/>
    <n v="0"/>
    <n v="0"/>
    <n v="0"/>
    <n v="69444.555555555562"/>
    <n v="31363.276999999998"/>
    <n v="7895.5230000000001"/>
    <n v="0"/>
    <n v="0"/>
    <n v="0"/>
    <n v="1332.087"/>
    <n v="7119.5540000000001"/>
    <n v="5141.8649999999998"/>
    <n v="7654.835"/>
    <n v="0"/>
    <n v="3202.2170000000001"/>
    <n v="5735.1975555555764"/>
    <n v="69444.555555555562"/>
    <n v="0"/>
    <n v="0"/>
    <n v="0"/>
    <n v="0"/>
    <n v="0"/>
    <n v="0"/>
    <n v="0"/>
    <n v="0"/>
    <n v="0"/>
    <n v="0"/>
    <n v="0"/>
    <n v="0"/>
    <n v="0"/>
    <n v="0"/>
    <n v="0"/>
    <n v="0"/>
    <n v="0"/>
    <n v="69444.555555555562"/>
    <n v="69444.555555555562"/>
    <n v="63709.357999999986"/>
    <n v="63709.357999999986"/>
    <n v="69444.555555555562"/>
    <n v="-5735.1975555555764"/>
    <n v="5735.1975555555764"/>
    <n v="69444.555555555562"/>
    <n v="63709.357999999986"/>
    <n v="63709.357999999986"/>
    <n v="69444.555555555562"/>
    <n v="-5735.1975555555764"/>
    <n v="5735.1975555555764"/>
    <n v="69444.555555555562"/>
    <n v="63709.357999999986"/>
    <n v="63709.357999999986"/>
    <n v="69444.555555555562"/>
    <n v="-5735.1975555555764"/>
    <n v="5735.1975555555764"/>
  </r>
  <r>
    <s v="100/TS-021-01"/>
    <x v="0"/>
    <x v="112"/>
    <x v="3"/>
    <x v="6"/>
    <x v="22"/>
    <n v="131.52199999999999"/>
    <n v="1504.3140000000001"/>
    <n v="1873.0809999999999"/>
    <n v="0"/>
    <n v="0"/>
    <n v="0"/>
    <n v="2245.9290000000001"/>
    <n v="211"/>
    <n v="0"/>
    <n v="0"/>
    <n v="0"/>
    <n v="0"/>
    <n v="5965.8459999999995"/>
    <n v="0"/>
    <n v="0.23"/>
    <n v="0"/>
    <n v="0.01"/>
    <n v="0.3"/>
    <n v="0"/>
    <n v="0"/>
    <n v="0"/>
    <n v="0"/>
    <n v="0"/>
    <n v="0"/>
    <n v="0"/>
    <n v="0.35"/>
    <n v="0.57999999999999996"/>
    <n v="0.57999999999999996"/>
    <n v="0.59"/>
    <n v="0.89"/>
    <n v="0.89"/>
    <n v="0.89"/>
    <n v="0.89"/>
    <n v="0.89"/>
    <n v="0.89"/>
    <n v="0.89"/>
    <n v="0.89"/>
    <n v="0.40881058810588106"/>
    <n v="0.67682326823268224"/>
    <n v="0.82105471054710544"/>
    <n v="0.87894528945289452"/>
    <n v="0.91475564755647554"/>
    <n v="0.93114581145811459"/>
    <n v="0.94999599995999962"/>
    <n v="0.99999649996499962"/>
    <n v="0.99999649996499962"/>
    <n v="0.99999649996499962"/>
    <n v="0.99999649996499962"/>
    <n v="0.99999649996499962"/>
    <n v="0.89"/>
    <n v="0.35"/>
    <n v="5683.32"/>
    <n v="10976.000000000002"/>
    <n v="0"/>
    <n v="0"/>
    <n v="0"/>
    <n v="0"/>
    <n v="0"/>
    <n v="0"/>
    <n v="0"/>
    <n v="0"/>
    <n v="0"/>
    <n v="0"/>
    <n v="0"/>
    <n v="10976.000000000002"/>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6659.32"/>
    <n v="10976.000000000002"/>
    <n v="0"/>
    <n v="0"/>
    <n v="0"/>
    <n v="0"/>
    <n v="0"/>
    <n v="0"/>
    <n v="0"/>
    <n v="0"/>
    <n v="0"/>
    <n v="0"/>
    <n v="0"/>
    <n v="10976.000000000002"/>
    <n v="0"/>
    <n v="0"/>
    <n v="0"/>
    <n v="0"/>
    <n v="0"/>
    <n v="0"/>
    <n v="0"/>
    <n v="0"/>
    <n v="0"/>
    <n v="0"/>
    <n v="0"/>
    <n v="0"/>
    <n v="0"/>
    <n v="0"/>
    <n v="0"/>
    <n v="0"/>
    <n v="0"/>
    <n v="16659.32"/>
    <n v="131.52199999999999"/>
    <n v="1504.3140000000001"/>
    <n v="1873.0809999999999"/>
    <n v="0"/>
    <n v="0"/>
    <n v="0"/>
    <n v="0"/>
    <n v="3700"/>
    <n v="3767.0830000000024"/>
    <n v="0"/>
    <n v="0"/>
    <n v="0"/>
    <n v="10976.000000000002"/>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16659.32"/>
    <n v="131.52199999999999"/>
    <n v="1504.3140000000001"/>
    <n v="1873.0809999999999"/>
    <n v="0"/>
    <n v="0"/>
    <n v="0"/>
    <n v="2245.9290000000001"/>
    <n v="211"/>
    <n v="0"/>
    <n v="0"/>
    <n v="5010.1540000000023"/>
    <n v="0"/>
    <n v="10976.000000000002"/>
    <n v="0"/>
    <n v="0"/>
    <n v="0"/>
    <n v="0"/>
    <n v="0"/>
    <n v="0"/>
    <n v="0"/>
    <n v="0"/>
    <n v="0"/>
    <n v="0"/>
    <n v="0"/>
    <n v="0"/>
    <n v="0"/>
    <n v="0"/>
    <n v="0"/>
    <n v="0"/>
    <n v="0"/>
    <n v="16659.32"/>
    <n v="131.52199999999999"/>
    <n v="1504.3140000000001"/>
    <n v="1873.0809999999999"/>
    <n v="0"/>
    <n v="0"/>
    <n v="0"/>
    <n v="2245.9290000000001"/>
    <n v="211"/>
    <n v="0"/>
    <n v="0"/>
    <n v="0"/>
    <n v="5010.1540000000023"/>
    <n v="10976.000000000002"/>
    <n v="0"/>
    <n v="0"/>
    <n v="0"/>
    <n v="0"/>
    <n v="0"/>
    <n v="0"/>
    <n v="0"/>
    <n v="0"/>
    <n v="0"/>
    <n v="0"/>
    <n v="0"/>
    <n v="0"/>
    <n v="0"/>
    <n v="0"/>
    <n v="0"/>
    <n v="0"/>
    <n v="0"/>
    <n v="16659.32"/>
    <n v="10976.000000000002"/>
    <n v="5965.8459999999995"/>
    <n v="11649.165999999999"/>
    <n v="16659.32"/>
    <n v="-5010.1540000000005"/>
    <n v="5010.1540000000005"/>
    <n v="10976.000000000002"/>
    <n v="5965.8459999999995"/>
    <n v="11649.165999999999"/>
    <n v="16659.32"/>
    <n v="-5010.1540000000005"/>
    <n v="5010.1540000000005"/>
    <n v="10976.000000000002"/>
    <n v="5965.8459999999995"/>
    <n v="11649.165999999999"/>
    <n v="16659.32"/>
    <n v="-5010.1540000000005"/>
    <n v="5010.1540000000005"/>
  </r>
  <r>
    <s v="100/TS-181-01"/>
    <x v="0"/>
    <x v="113"/>
    <x v="3"/>
    <x v="6"/>
    <x v="22"/>
    <n v="703.92"/>
    <n v="250.71899999999999"/>
    <n v="0"/>
    <n v="0"/>
    <n v="0"/>
    <n v="0"/>
    <n v="0"/>
    <n v="0"/>
    <n v="0"/>
    <n v="0"/>
    <n v="0"/>
    <n v="0"/>
    <n v="954.6389999999999"/>
    <n v="0"/>
    <n v="0.23"/>
    <n v="0"/>
    <n v="0.01"/>
    <n v="0.3"/>
    <n v="0.04"/>
    <n v="0"/>
    <n v="0"/>
    <n v="0"/>
    <n v="0"/>
    <n v="0"/>
    <n v="0"/>
    <n v="0.35"/>
    <n v="0.57999999999999996"/>
    <n v="0.57999999999999996"/>
    <n v="0.59"/>
    <n v="0.89"/>
    <n v="0.93"/>
    <n v="0.93"/>
    <n v="0.93"/>
    <n v="0.93"/>
    <n v="0.93"/>
    <n v="0.93"/>
    <n v="0.93"/>
    <n v="0.40881058810588106"/>
    <n v="0.67682326823268224"/>
    <n v="0.82105471054710544"/>
    <n v="0.87894528945289452"/>
    <n v="0.91475564755647554"/>
    <n v="0.93114581145811459"/>
    <n v="0.94999599995999962"/>
    <n v="0.99999649996499962"/>
    <n v="0.99999649996499962"/>
    <n v="0.99999649996499962"/>
    <n v="0.99999649996499962"/>
    <n v="0.99999649996499962"/>
    <n v="0.93"/>
    <n v="0.35"/>
    <n v="387.786"/>
    <n v="1548.4444444444443"/>
    <n v="0"/>
    <n v="0"/>
    <n v="0"/>
    <n v="0"/>
    <n v="0"/>
    <n v="0"/>
    <n v="0"/>
    <n v="0"/>
    <n v="0"/>
    <n v="0"/>
    <n v="0"/>
    <n v="1548.4444444444443"/>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936.2304444444444"/>
    <n v="1548.4444444444443"/>
    <n v="0"/>
    <n v="0"/>
    <n v="0"/>
    <n v="0"/>
    <n v="0"/>
    <n v="0"/>
    <n v="0"/>
    <n v="0"/>
    <n v="0"/>
    <n v="0"/>
    <n v="0"/>
    <n v="1548.4444444444443"/>
    <n v="0"/>
    <n v="0"/>
    <n v="0"/>
    <n v="0"/>
    <n v="0"/>
    <n v="0"/>
    <n v="0"/>
    <n v="0"/>
    <n v="0"/>
    <n v="0"/>
    <n v="0"/>
    <n v="0"/>
    <n v="0"/>
    <n v="0"/>
    <n v="0"/>
    <n v="0"/>
    <n v="0"/>
    <n v="1936.2304444444444"/>
    <n v="703.92"/>
    <n v="250.71899999999999"/>
    <n v="0"/>
    <n v="0"/>
    <n v="0"/>
    <n v="0"/>
    <n v="593.80544444444445"/>
    <n v="0"/>
    <n v="0"/>
    <n v="0"/>
    <n v="0"/>
    <n v="0"/>
    <n v="1548.4444444444443"/>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1936.2304444444444"/>
    <n v="703.92"/>
    <n v="250.71899999999999"/>
    <n v="0"/>
    <n v="0"/>
    <n v="0"/>
    <n v="0"/>
    <n v="0"/>
    <n v="0"/>
    <n v="0"/>
    <n v="593.80544444444445"/>
    <n v="0"/>
    <n v="0"/>
    <n v="1548.4444444444443"/>
    <n v="0"/>
    <n v="0"/>
    <n v="0"/>
    <n v="0"/>
    <n v="0"/>
    <n v="0"/>
    <n v="0"/>
    <n v="0"/>
    <n v="0"/>
    <n v="0"/>
    <n v="0"/>
    <n v="0"/>
    <n v="0"/>
    <n v="0"/>
    <n v="0"/>
    <n v="0"/>
    <n v="0"/>
    <n v="1936.2304444444444"/>
    <n v="703.92"/>
    <n v="250.71899999999999"/>
    <n v="0"/>
    <n v="0"/>
    <n v="0"/>
    <n v="0"/>
    <n v="0"/>
    <n v="0"/>
    <n v="0"/>
    <n v="0"/>
    <n v="0"/>
    <n v="593.80544444444445"/>
    <n v="1548.4444444444443"/>
    <n v="0"/>
    <n v="0"/>
    <n v="0"/>
    <n v="0"/>
    <n v="0"/>
    <n v="0"/>
    <n v="0"/>
    <n v="0"/>
    <n v="0"/>
    <n v="0"/>
    <n v="0"/>
    <n v="0"/>
    <n v="0"/>
    <n v="0"/>
    <n v="0"/>
    <n v="0"/>
    <n v="0"/>
    <n v="1936.2304444444444"/>
    <n v="1548.4444444444443"/>
    <n v="954.6389999999999"/>
    <n v="1342.425"/>
    <n v="1936.2304444444444"/>
    <n v="-593.80544444444445"/>
    <n v="593.80544444444445"/>
    <n v="1548.4444444444443"/>
    <n v="954.6389999999999"/>
    <n v="1342.425"/>
    <n v="1936.2304444444444"/>
    <n v="-593.80544444444445"/>
    <n v="593.80544444444445"/>
    <n v="1548.4444444444443"/>
    <n v="954.6389999999999"/>
    <n v="1342.425"/>
    <n v="1936.2304444444444"/>
    <n v="-593.80544444444445"/>
    <n v="593.80544444444445"/>
  </r>
  <r>
    <s v="100/TS-207-01"/>
    <x v="0"/>
    <x v="114"/>
    <x v="3"/>
    <x v="6"/>
    <x v="16"/>
    <n v="38178.682999999997"/>
    <n v="26268.149000000001"/>
    <n v="0"/>
    <n v="0"/>
    <n v="285"/>
    <n v="0"/>
    <n v="0"/>
    <n v="0"/>
    <n v="0"/>
    <n v="0"/>
    <n v="0"/>
    <n v="0"/>
    <n v="64731.831999999995"/>
    <n v="0"/>
    <n v="0"/>
    <n v="0"/>
    <n v="0"/>
    <n v="0"/>
    <n v="0"/>
    <n v="0"/>
    <n v="0"/>
    <n v="0.03"/>
    <n v="1.0000000000000009E-2"/>
    <n v="0.01"/>
    <n v="0"/>
    <n v="0.95"/>
    <n v="0.95"/>
    <n v="0.95"/>
    <n v="0.95"/>
    <n v="0.95"/>
    <n v="0.95"/>
    <n v="0.95"/>
    <n v="0.95"/>
    <n v="0.98"/>
    <n v="0.99"/>
    <n v="1"/>
    <n v="1"/>
    <n v="0.99"/>
    <n v="1"/>
    <n v="1"/>
    <n v="1"/>
    <n v="1"/>
    <n v="1"/>
    <n v="1"/>
    <n v="1"/>
    <n v="1"/>
    <n v="1"/>
    <n v="1"/>
    <n v="1"/>
    <n v="1"/>
    <n v="0.95"/>
    <n v="0"/>
    <n v="66178"/>
    <n v="0"/>
    <n v="0"/>
    <n v="0"/>
    <n v="0"/>
    <n v="0"/>
    <n v="0"/>
    <n v="0"/>
    <n v="0"/>
    <n v="0"/>
    <n v="0"/>
    <n v="0"/>
    <n v="66178"/>
    <n v="0.04"/>
    <n v="0.01"/>
    <n v="0"/>
    <n v="0"/>
    <n v="0"/>
    <n v="0"/>
    <n v="0"/>
    <n v="0"/>
    <n v="0"/>
    <n v="0"/>
    <n v="0"/>
    <n v="0"/>
    <n v="1"/>
    <n v="0"/>
    <n v="0"/>
    <n v="0"/>
    <n v="0"/>
    <n v="0"/>
    <n v="0"/>
    <n v="0"/>
    <n v="0"/>
    <n v="0"/>
    <n v="0"/>
    <n v="0"/>
    <n v="0"/>
    <n v="0"/>
    <n v="0"/>
    <n v="0"/>
    <n v="0"/>
    <n v="0"/>
    <n v="66178"/>
    <n v="66178"/>
    <n v="0"/>
    <n v="0"/>
    <n v="0"/>
    <n v="0"/>
    <n v="0"/>
    <n v="0"/>
    <n v="0"/>
    <n v="0"/>
    <n v="0"/>
    <n v="0"/>
    <n v="0"/>
    <n v="66178"/>
    <n v="0"/>
    <n v="0"/>
    <n v="0"/>
    <n v="0"/>
    <n v="0"/>
    <n v="0"/>
    <n v="0"/>
    <n v="0"/>
    <n v="0"/>
    <n v="0"/>
    <n v="0"/>
    <n v="0"/>
    <n v="0"/>
    <n v="0"/>
    <n v="0"/>
    <n v="0"/>
    <n v="0"/>
    <n v="66178"/>
    <n v="38178.682999999997"/>
    <n v="26268.149000000001"/>
    <n v="0"/>
    <n v="0"/>
    <n v="285"/>
    <n v="0"/>
    <n v="1446.1680000000051"/>
    <n v="0"/>
    <n v="0"/>
    <n v="0"/>
    <n v="0"/>
    <n v="0"/>
    <n v="66178"/>
    <n v="0"/>
    <n v="0"/>
    <n v="0"/>
    <n v="0"/>
    <n v="0"/>
    <n v="2.2588235294117645E-2"/>
    <n v="2.6823529411764704E-2"/>
    <n v="5.8823529411759778E-4"/>
    <n v="0"/>
    <n v="0"/>
    <n v="0"/>
    <n v="0"/>
    <n v="4.9999999999999947E-2"/>
    <n v="0.95"/>
    <n v="0.95"/>
    <n v="0.95"/>
    <n v="0.95"/>
    <n v="0.95"/>
    <n v="0.97258823529411764"/>
    <n v="0.99941176470588233"/>
    <n v="0.99999999999999989"/>
    <n v="0.99999999999999989"/>
    <n v="0.99999999999999989"/>
    <n v="0.99999999999999989"/>
    <n v="0.99999999999999989"/>
    <n v="0"/>
    <n v="0"/>
    <n v="0"/>
    <n v="0"/>
    <n v="0"/>
    <n v="0"/>
    <n v="0"/>
    <n v="0"/>
    <n v="0"/>
    <n v="0"/>
    <n v="0"/>
    <n v="0"/>
    <n v="0"/>
    <n v="0"/>
    <n v="0"/>
    <n v="0"/>
    <n v="0"/>
    <n v="66178"/>
    <n v="38178.682999999997"/>
    <n v="26268.149000000001"/>
    <n v="0"/>
    <n v="0"/>
    <n v="285"/>
    <n v="0"/>
    <n v="0"/>
    <n v="0"/>
    <n v="0"/>
    <n v="1446.1680000000051"/>
    <n v="0"/>
    <n v="0"/>
    <n v="66178"/>
    <n v="0"/>
    <n v="0"/>
    <n v="0"/>
    <n v="0"/>
    <n v="0"/>
    <n v="0"/>
    <n v="0"/>
    <n v="0"/>
    <n v="0"/>
    <n v="0"/>
    <n v="0"/>
    <n v="0"/>
    <n v="0"/>
    <n v="0"/>
    <n v="0"/>
    <n v="0"/>
    <n v="0"/>
    <n v="66178"/>
    <n v="38178.682999999997"/>
    <n v="26268.149000000001"/>
    <n v="0"/>
    <n v="0"/>
    <n v="285"/>
    <n v="0"/>
    <n v="0"/>
    <n v="0"/>
    <n v="0"/>
    <n v="0"/>
    <n v="0"/>
    <n v="1446.1680000000051"/>
    <n v="66178"/>
    <n v="0"/>
    <n v="0"/>
    <n v="0"/>
    <n v="0"/>
    <n v="0"/>
    <n v="0"/>
    <n v="0"/>
    <n v="0"/>
    <n v="0"/>
    <n v="0"/>
    <n v="0"/>
    <n v="0"/>
    <n v="0"/>
    <n v="0"/>
    <n v="0"/>
    <n v="0"/>
    <n v="0"/>
    <n v="66178"/>
    <n v="66178"/>
    <n v="64731.831999999995"/>
    <n v="64731.831999999995"/>
    <n v="66178"/>
    <n v="-1446.1680000000051"/>
    <n v="1446.1680000000051"/>
    <n v="66178"/>
    <n v="64731.831999999995"/>
    <n v="64731.831999999995"/>
    <n v="66178"/>
    <n v="-1446.1680000000051"/>
    <n v="1446.1680000000051"/>
    <n v="66178"/>
    <n v="64731.831999999995"/>
    <n v="64731.831999999995"/>
    <n v="66178"/>
    <n v="-1446.1680000000051"/>
    <n v="1446.1680000000051"/>
  </r>
  <r>
    <s v="100/TS-022-01"/>
    <x v="0"/>
    <x v="115"/>
    <x v="3"/>
    <x v="6"/>
    <x v="16"/>
    <n v="302.22899999999998"/>
    <n v="0"/>
    <n v="0"/>
    <n v="0"/>
    <n v="0"/>
    <n v="0"/>
    <n v="0"/>
    <n v="0"/>
    <n v="0"/>
    <n v="0"/>
    <n v="0"/>
    <n v="0"/>
    <n v="302.22899999999998"/>
    <n v="0"/>
    <n v="0"/>
    <n v="0"/>
    <n v="0"/>
    <n v="0"/>
    <n v="0"/>
    <n v="0"/>
    <n v="0"/>
    <n v="0.03"/>
    <n v="0.01"/>
    <n v="0.01"/>
    <n v="0"/>
    <n v="0.95"/>
    <n v="0.95"/>
    <n v="0.95"/>
    <n v="0.95"/>
    <n v="0.95"/>
    <n v="0.95"/>
    <n v="0.95"/>
    <n v="0.95"/>
    <n v="0.98"/>
    <n v="0.99"/>
    <n v="1"/>
    <n v="1"/>
    <n v="0.95"/>
    <n v="0.95"/>
    <n v="0.95"/>
    <n v="0.95"/>
    <n v="0.95"/>
    <n v="0.95"/>
    <n v="0.95"/>
    <n v="1"/>
    <n v="1"/>
    <n v="1"/>
    <n v="1"/>
    <n v="1"/>
    <n v="1"/>
    <n v="0.95"/>
    <n v="21808.86"/>
    <n v="0"/>
    <n v="0"/>
    <n v="0"/>
    <n v="0"/>
    <n v="0"/>
    <n v="0"/>
    <n v="0"/>
    <n v="0"/>
    <n v="0"/>
    <n v="0"/>
    <n v="0"/>
    <n v="0"/>
    <n v="0"/>
    <n v="0"/>
    <n v="0"/>
    <n v="0"/>
    <n v="0"/>
    <n v="0"/>
    <n v="0"/>
    <n v="0"/>
    <n v="0.05"/>
    <n v="0"/>
    <n v="0"/>
    <n v="0"/>
    <n v="0"/>
    <n v="1"/>
    <n v="0"/>
    <n v="0"/>
    <n v="0"/>
    <n v="0"/>
    <n v="0"/>
    <n v="0"/>
    <n v="0"/>
    <n v="0"/>
    <n v="0"/>
    <n v="0"/>
    <n v="0"/>
    <n v="0"/>
    <n v="0"/>
    <n v="0"/>
    <n v="0"/>
    <n v="0"/>
    <n v="0"/>
    <n v="21808.86"/>
    <n v="0"/>
    <n v="0"/>
    <n v="0"/>
    <n v="0"/>
    <n v="0"/>
    <n v="0"/>
    <n v="0"/>
    <n v="0"/>
    <n v="0"/>
    <n v="0"/>
    <n v="0"/>
    <n v="0"/>
    <n v="0"/>
    <n v="0"/>
    <n v="0"/>
    <n v="0"/>
    <n v="0"/>
    <n v="0"/>
    <n v="0"/>
    <n v="0"/>
    <n v="0"/>
    <n v="0"/>
    <n v="0"/>
    <n v="0"/>
    <n v="0"/>
    <n v="0"/>
    <n v="0"/>
    <n v="0"/>
    <n v="0"/>
    <n v="0"/>
    <n v="21808.86"/>
    <n v="302.22899999999998"/>
    <n v="0"/>
    <n v="0"/>
    <n v="0"/>
    <n v="0"/>
    <n v="0"/>
    <n v="0"/>
    <n v="0"/>
    <n v="0"/>
    <n v="0"/>
    <n v="0"/>
    <n v="0"/>
    <n v="302.22899999999998"/>
    <n v="0"/>
    <n v="0"/>
    <n v="0"/>
    <n v="0"/>
    <n v="0"/>
    <n v="0"/>
    <n v="0"/>
    <n v="0"/>
    <n v="0"/>
    <n v="0"/>
    <n v="0"/>
    <n v="0"/>
    <n v="0"/>
    <n v="0.95"/>
    <n v="0.95"/>
    <n v="0.95"/>
    <n v="0.95"/>
    <n v="0.95"/>
    <n v="0.95"/>
    <n v="0.95"/>
    <n v="0.95"/>
    <n v="0.95"/>
    <n v="0.95"/>
    <n v="0.95"/>
    <n v="0.95"/>
    <n v="0"/>
    <n v="0"/>
    <n v="0"/>
    <n v="0"/>
    <n v="0"/>
    <n v="0"/>
    <n v="0"/>
    <n v="0"/>
    <n v="0"/>
    <n v="0"/>
    <n v="0"/>
    <n v="0"/>
    <n v="0"/>
    <n v="0"/>
    <n v="0"/>
    <n v="0"/>
    <n v="0"/>
    <n v="22111.089"/>
    <n v="302.22899999999998"/>
    <n v="0"/>
    <n v="0"/>
    <n v="0"/>
    <n v="0"/>
    <n v="0"/>
    <n v="0"/>
    <n v="0"/>
    <n v="0"/>
    <n v="0"/>
    <n v="0"/>
    <n v="0"/>
    <n v="302.22899999999998"/>
    <n v="0"/>
    <n v="0"/>
    <n v="0"/>
    <n v="0"/>
    <n v="0"/>
    <n v="0"/>
    <n v="0"/>
    <n v="0"/>
    <n v="0"/>
    <n v="0"/>
    <n v="0"/>
    <n v="0"/>
    <n v="0"/>
    <n v="0"/>
    <n v="0"/>
    <n v="0"/>
    <n v="0"/>
    <n v="22111.089"/>
    <n v="302.22899999999998"/>
    <n v="0"/>
    <n v="0"/>
    <n v="0"/>
    <n v="0"/>
    <n v="0"/>
    <n v="0"/>
    <n v="0"/>
    <n v="0"/>
    <n v="0"/>
    <n v="0"/>
    <n v="0"/>
    <n v="302.22899999999998"/>
    <n v="0"/>
    <n v="0"/>
    <n v="0"/>
    <n v="0"/>
    <n v="0"/>
    <n v="0"/>
    <n v="0"/>
    <n v="0"/>
    <n v="0"/>
    <n v="0"/>
    <n v="0"/>
    <n v="0"/>
    <n v="0"/>
    <n v="0"/>
    <n v="0"/>
    <n v="0"/>
    <n v="0"/>
    <n v="22111.089"/>
    <n v="0"/>
    <n v="302.22899999999998"/>
    <n v="22111.089"/>
    <n v="21808.86"/>
    <n v="302.22899999999936"/>
    <n v="-302.22899999999936"/>
    <n v="302.22899999999998"/>
    <n v="302.22899999999998"/>
    <n v="22111.089"/>
    <n v="22111.089"/>
    <n v="0"/>
    <n v="0"/>
    <n v="302.22899999999998"/>
    <n v="302.22899999999998"/>
    <n v="22111.089"/>
    <n v="22111.089"/>
    <n v="0"/>
    <n v="0"/>
  </r>
  <r>
    <s v="100/TM-030"/>
    <x v="0"/>
    <x v="116"/>
    <x v="1"/>
    <x v="6"/>
    <x v="21"/>
    <n v="0"/>
    <n v="0"/>
    <n v="7547.3159999999998"/>
    <n v="0"/>
    <n v="0"/>
    <n v="0"/>
    <n v="9231.9339999999993"/>
    <n v="6191.6390000000001"/>
    <n v="73.501000000000005"/>
    <n v="22095.931"/>
    <n v="16151.632"/>
    <n v="3918.4639999999999"/>
    <n v="65210.416999999994"/>
    <n v="0"/>
    <n v="0"/>
    <n v="0"/>
    <n v="0"/>
    <n v="0"/>
    <n v="7.0000000000000007E-2"/>
    <n v="0.15"/>
    <n v="0.04"/>
    <n v="0"/>
    <n v="0"/>
    <n v="0.16"/>
    <n v="0"/>
    <n v="0"/>
    <n v="0"/>
    <n v="0"/>
    <n v="0"/>
    <n v="0"/>
    <n v="7.0000000000000007E-2"/>
    <n v="0.22"/>
    <n v="0.26"/>
    <n v="0.26"/>
    <n v="0.26"/>
    <n v="0.42000000000000004"/>
    <n v="0.42000000000000004"/>
    <n v="3.7179169408808471E-2"/>
    <n v="9.2332544166289179E-2"/>
    <n v="0.14481254416628919"/>
    <n v="0.22136744540644954"/>
    <n v="0.242179233339886"/>
    <n v="0.26846105999094028"/>
    <n v="0.29562322099811117"/>
    <n v="0.32278538200528206"/>
    <n v="0.40086163776377987"/>
    <n v="0.60085992837668067"/>
    <n v="0.97094223536550983"/>
    <n v="1.0000018160528543"/>
    <n v="0.42000000000000004"/>
    <n v="0"/>
    <n v="0"/>
    <n v="0"/>
    <n v="8822.2003568702767"/>
    <n v="0"/>
    <n v="0"/>
    <n v="0"/>
    <n v="0"/>
    <n v="0"/>
    <n v="0"/>
    <n v="0"/>
    <n v="36003.575844986124"/>
    <n v="0"/>
    <n v="35178.715379441732"/>
    <n v="80004.491581298134"/>
    <n v="3.7179169408808471E-2"/>
    <n v="5.5153374757480708E-2"/>
    <n v="5.2479999999999999E-2"/>
    <n v="7.6554901240160331E-2"/>
    <n v="2.0811787933436469E-2"/>
    <n v="2.6281826651054264E-2"/>
    <n v="2.7162161007170879E-2"/>
    <n v="2.7162161007170879E-2"/>
    <n v="7.807625575849779E-2"/>
    <n v="0.19999829061290075"/>
    <n v="0.37008230698882916"/>
    <n v="2.9059580687344554E-2"/>
    <n v="1.0000018160528543"/>
    <n v="0"/>
    <n v="0"/>
    <n v="0"/>
    <n v="0"/>
    <n v="0"/>
    <n v="0"/>
    <n v="0"/>
    <n v="0"/>
    <n v="0"/>
    <n v="0"/>
    <n v="0"/>
    <n v="0"/>
    <n v="0"/>
    <n v="0"/>
    <n v="0"/>
    <n v="0"/>
    <n v="0"/>
    <n v="80004.491581298134"/>
    <n v="0"/>
    <n v="8822.2003568702767"/>
    <n v="0"/>
    <n v="0"/>
    <n v="0"/>
    <n v="0"/>
    <n v="0"/>
    <n v="0"/>
    <n v="0"/>
    <n v="36003.575844986124"/>
    <n v="0"/>
    <n v="35178.715379441732"/>
    <n v="80004.491581298134"/>
    <n v="0"/>
    <n v="0"/>
    <n v="0"/>
    <n v="0"/>
    <n v="0"/>
    <n v="0"/>
    <n v="0"/>
    <n v="0"/>
    <n v="0"/>
    <n v="0"/>
    <n v="0"/>
    <n v="0"/>
    <n v="0"/>
    <n v="0"/>
    <n v="0"/>
    <n v="0"/>
    <n v="0"/>
    <n v="80004.491581298134"/>
    <n v="0"/>
    <n v="0"/>
    <n v="7547.3159999999998"/>
    <n v="0"/>
    <n v="0"/>
    <n v="0"/>
    <n v="0"/>
    <n v="6600"/>
    <n v="18000"/>
    <n v="0"/>
    <n v="30000"/>
    <n v="17896.975581298091"/>
    <n v="80044.291581298094"/>
    <n v="0"/>
    <n v="0"/>
    <n v="0"/>
    <n v="0"/>
    <n v="0"/>
    <n v="0"/>
    <n v="0"/>
    <n v="0.18"/>
    <n v="0.22"/>
    <n v="0"/>
    <n v="0.37"/>
    <n v="0.22"/>
    <n v="0.99"/>
    <n v="0"/>
    <n v="0"/>
    <n v="0"/>
    <n v="0"/>
    <n v="0"/>
    <n v="0"/>
    <n v="0"/>
    <n v="0.18"/>
    <n v="0.4"/>
    <n v="0.4"/>
    <n v="0.77"/>
    <n v="0.99"/>
    <n v="0"/>
    <n v="0"/>
    <n v="0"/>
    <n v="0"/>
    <n v="0"/>
    <n v="0"/>
    <n v="0"/>
    <n v="0"/>
    <n v="0"/>
    <n v="0"/>
    <n v="0"/>
    <n v="0"/>
    <n v="0"/>
    <n v="0"/>
    <n v="0"/>
    <n v="0"/>
    <n v="0"/>
    <n v="80044.291581298094"/>
    <n v="0"/>
    <n v="0"/>
    <n v="7547.3159999999998"/>
    <n v="0"/>
    <n v="0"/>
    <n v="0"/>
    <n v="9231.9339999999993"/>
    <n v="6191.6390000000001"/>
    <n v="73.501000000000005"/>
    <n v="9058.4989999999998"/>
    <n v="29999.683999999994"/>
    <n v="17901.918581298141"/>
    <n v="80004.491581298134"/>
    <n v="0"/>
    <n v="0"/>
    <n v="0"/>
    <n v="0"/>
    <n v="0"/>
    <n v="0"/>
    <n v="0"/>
    <n v="0"/>
    <n v="0"/>
    <n v="0"/>
    <n v="0"/>
    <n v="0"/>
    <n v="0"/>
    <n v="0"/>
    <n v="0"/>
    <n v="0"/>
    <n v="0"/>
    <n v="80004.491581298134"/>
    <n v="0"/>
    <n v="0"/>
    <n v="7547.3159999999998"/>
    <n v="0"/>
    <n v="0"/>
    <n v="0"/>
    <n v="9231.9339999999993"/>
    <n v="6191.6390000000001"/>
    <n v="73.501000000000005"/>
    <n v="22095.931"/>
    <n v="16151.632"/>
    <n v="9211.5620000000035"/>
    <n v="70503.514999999999"/>
    <n v="0"/>
    <n v="0"/>
    <n v="0"/>
    <n v="0"/>
    <n v="0"/>
    <n v="0"/>
    <n v="0"/>
    <n v="0"/>
    <n v="0"/>
    <n v="0"/>
    <n v="0"/>
    <n v="0"/>
    <n v="9500.976581298135"/>
    <n v="0"/>
    <n v="0"/>
    <n v="0"/>
    <n v="0"/>
    <n v="80004.491581298134"/>
    <n v="44825.776201856403"/>
    <n v="61291.952999999994"/>
    <n v="61291.952999999994"/>
    <n v="44825.776201856403"/>
    <n v="16466.176798143591"/>
    <n v="18712.53858129814"/>
    <n v="62147.315999999999"/>
    <n v="61291.952999999994"/>
    <n v="61291.952999999994"/>
    <n v="62147.315999999999"/>
    <n v="-855.36300000000483"/>
    <n v="18752.3385812981"/>
    <n v="62102.572999999989"/>
    <n v="61291.952999999994"/>
    <n v="61291.952999999994"/>
    <n v="62102.572999999989"/>
    <n v="-810.61999999999534"/>
    <n v="18712.53858129814"/>
  </r>
  <r>
    <s v="100/TS-209"/>
    <x v="0"/>
    <x v="117"/>
    <x v="3"/>
    <x v="6"/>
    <x v="10"/>
    <n v="0"/>
    <n v="0"/>
    <n v="0"/>
    <n v="9089.7579999999998"/>
    <n v="27110.93"/>
    <n v="0"/>
    <n v="0"/>
    <n v="11645.569"/>
    <n v="0"/>
    <n v="0"/>
    <n v="11776.751"/>
    <n v="0"/>
    <n v="59623.008000000002"/>
    <n v="0"/>
    <n v="0.11"/>
    <n v="0"/>
    <n v="0.15"/>
    <n v="0.13"/>
    <n v="0.37"/>
    <n v="0.02"/>
    <n v="0.08"/>
    <n v="0"/>
    <n v="0.1"/>
    <n v="0.02"/>
    <n v="0"/>
    <n v="0"/>
    <n v="0.11"/>
    <n v="0.11"/>
    <n v="0.26"/>
    <n v="0.39"/>
    <n v="0.76"/>
    <n v="0.78"/>
    <n v="0.86"/>
    <n v="0.86"/>
    <n v="0.96"/>
    <n v="0.98"/>
    <n v="0.98"/>
    <n v="0"/>
    <n v="0"/>
    <n v="0.13240400289471568"/>
    <n v="0.26749804460493709"/>
    <n v="0.40871777253090258"/>
    <n v="0.53838056739351325"/>
    <n v="0.68503885205517512"/>
    <n v="0.82355392138946359"/>
    <n v="0.94931323601435669"/>
    <n v="1"/>
    <n v="1"/>
    <n v="1"/>
    <n v="0.98"/>
    <n v="0"/>
    <n v="0"/>
    <n v="0"/>
    <n v="0"/>
    <n v="0"/>
    <n v="6362.8307750000004"/>
    <n v="6362.8307750000004"/>
    <n v="6307.4103749999995"/>
    <n v="6307.4103749999995"/>
    <n v="8151.8982999999989"/>
    <n v="8243.7255249999998"/>
    <n v="264"/>
    <n v="0"/>
    <n v="0"/>
    <n v="42000.106124999998"/>
    <n v="0"/>
    <n v="0"/>
    <n v="0.13240400289471568"/>
    <n v="0.13509404171022141"/>
    <n v="0.14121972792596546"/>
    <n v="0.12966279486261065"/>
    <n v="0.14665828466166184"/>
    <n v="0.1385150693342885"/>
    <n v="0.12575931462489309"/>
    <n v="5.0686763985643382E-2"/>
    <n v="0"/>
    <n v="0"/>
    <n v="1"/>
    <n v="0"/>
    <n v="0"/>
    <n v="0"/>
    <n v="0"/>
    <n v="6362.8307750000004"/>
    <n v="6363"/>
    <n v="6307.4103749999995"/>
    <n v="6307.4103749999995"/>
    <n v="8151.8982999999989"/>
    <n v="8243.7255249999998"/>
    <n v="264"/>
    <n v="0"/>
    <n v="42000.275350000004"/>
    <m/>
    <m/>
    <m/>
    <m/>
    <n v="84000.381475000002"/>
    <n v="0"/>
    <n v="0"/>
    <n v="0"/>
    <n v="6362.8307750000004"/>
    <n v="6362.8307750000004"/>
    <n v="6307.4103749999995"/>
    <n v="6307.4103749999995"/>
    <n v="8151.8982999999989"/>
    <n v="8243.7255249999998"/>
    <n v="264"/>
    <n v="0"/>
    <n v="0"/>
    <n v="42000.106124999998"/>
    <n v="0"/>
    <n v="0"/>
    <n v="0"/>
    <n v="0"/>
    <n v="6362.8307750000004"/>
    <n v="6363"/>
    <n v="6307.4103749999995"/>
    <n v="6307.4103749999995"/>
    <n v="8151.8982999999989"/>
    <n v="8243.7255249999998"/>
    <n v="264"/>
    <n v="0"/>
    <n v="42000.275350000004"/>
    <m/>
    <m/>
    <m/>
    <m/>
    <n v="84000.381475000002"/>
    <n v="0"/>
    <n v="0"/>
    <n v="0"/>
    <n v="9089.7579999999998"/>
    <n v="27110.93"/>
    <n v="0"/>
    <n v="18021.172500000001"/>
    <n v="5401.148250000002"/>
    <n v="0"/>
    <n v="0"/>
    <n v="0"/>
    <n v="0"/>
    <n v="59623.008750000008"/>
    <n v="0"/>
    <n v="0.11"/>
    <n v="0"/>
    <n v="0.15"/>
    <n v="0.13"/>
    <n v="0"/>
    <n v="0"/>
    <n v="0.1"/>
    <n v="0"/>
    <n v="0"/>
    <n v="0"/>
    <n v="0"/>
    <n v="0.49"/>
    <n v="0"/>
    <n v="0.11"/>
    <n v="0.11"/>
    <n v="0.26"/>
    <n v="0.39"/>
    <n v="0.39"/>
    <n v="0.39"/>
    <n v="0.49"/>
    <n v="0.49"/>
    <n v="0.49"/>
    <n v="0.49"/>
    <n v="0.49"/>
    <n v="0"/>
    <n v="0"/>
    <n v="0"/>
    <n v="9141.7682499999992"/>
    <n v="11776.751"/>
    <n v="9141.7682499999992"/>
    <n v="13937.3375"/>
    <n v="9010.5862500000003"/>
    <n v="9010.5862500000003"/>
    <n v="9010.5862500000003"/>
    <n v="8476.0512500000004"/>
    <n v="7804.5862500000003"/>
    <n v="87310.02125000002"/>
    <n v="0"/>
    <n v="0"/>
    <n v="0"/>
    <n v="0"/>
    <n v="146933.03000000003"/>
    <n v="0"/>
    <n v="0"/>
    <n v="0"/>
    <n v="9089.7579999999998"/>
    <n v="27110.93"/>
    <n v="0"/>
    <n v="0"/>
    <n v="11645.569"/>
    <n v="0"/>
    <n v="11776.75175000001"/>
    <n v="0"/>
    <n v="0"/>
    <n v="59623.008750000008"/>
    <n v="0"/>
    <n v="0"/>
    <n v="0"/>
    <n v="9141.7682499999992"/>
    <n v="11776.751"/>
    <n v="9141.7682499999992"/>
    <n v="13937.3375"/>
    <n v="9010.5862500000003"/>
    <n v="9010.5862500000003"/>
    <n v="9010.5862500000003"/>
    <n v="8476.0512500000004"/>
    <n v="7804.5862500000003"/>
    <n v="87310.02125000002"/>
    <n v="0"/>
    <n v="0"/>
    <n v="0"/>
    <n v="0"/>
    <n v="146933.03000000003"/>
    <n v="0"/>
    <n v="0"/>
    <n v="0"/>
    <n v="9089.7579999999998"/>
    <n v="27110.93"/>
    <n v="0"/>
    <n v="0"/>
    <n v="11645.569"/>
    <n v="0"/>
    <n v="0"/>
    <n v="11776.751"/>
    <n v="7.5000000651925802E-4"/>
    <n v="59623.008750000008"/>
    <n v="0"/>
    <n v="0"/>
    <n v="0"/>
    <n v="0"/>
    <n v="0"/>
    <n v="0"/>
    <n v="0"/>
    <n v="0"/>
    <n v="0"/>
    <n v="0"/>
    <n v="0"/>
    <n v="0"/>
    <n v="87310.02125000002"/>
    <n v="0"/>
    <n v="0"/>
    <n v="0"/>
    <n v="0"/>
    <n v="146933.03000000003"/>
    <n v="42000.106124999998"/>
    <n v="59623.008000000002"/>
    <n v="59623.008000000002"/>
    <n v="42000.106124999998"/>
    <n v="17622.901875000003"/>
    <n v="24377.373475"/>
    <n v="59623.008750000008"/>
    <n v="59623.008000000002"/>
    <n v="59623.008000000002"/>
    <n v="59623.008750000008"/>
    <n v="-7.5000000651925802E-4"/>
    <n v="87310.022000000026"/>
    <n v="59623.008750000008"/>
    <n v="59623.008000000002"/>
    <n v="59623.008000000002"/>
    <n v="59623.008750000008"/>
    <n v="-7.5000000651925802E-4"/>
    <n v="87310.022000000026"/>
  </r>
  <r>
    <s v="100/TT-511"/>
    <x v="0"/>
    <x v="118"/>
    <x v="3"/>
    <x v="6"/>
    <x v="16"/>
    <n v="0"/>
    <n v="12500"/>
    <n v="0"/>
    <n v="0"/>
    <n v="0"/>
    <n v="0"/>
    <n v="0"/>
    <n v="0"/>
    <n v="0"/>
    <n v="0"/>
    <n v="0"/>
    <n v="0"/>
    <n v="12500"/>
    <n v="0"/>
    <n v="0"/>
    <n v="0"/>
    <n v="0"/>
    <n v="0"/>
    <n v="0.01"/>
    <n v="0"/>
    <n v="0"/>
    <n v="0"/>
    <n v="0"/>
    <n v="0"/>
    <n v="0"/>
    <n v="0.99"/>
    <n v="0.99"/>
    <n v="0.99"/>
    <n v="0.99"/>
    <n v="0.99"/>
    <n v="1"/>
    <n v="1"/>
    <n v="1"/>
    <n v="1"/>
    <n v="1"/>
    <n v="1"/>
    <n v="1"/>
    <n v="0.99"/>
    <n v="0.99"/>
    <n v="0.99"/>
    <n v="0.99"/>
    <n v="0.99"/>
    <n v="0.99"/>
    <n v="0.99"/>
    <n v="0.99"/>
    <n v="0.99"/>
    <n v="0.99"/>
    <n v="0.99"/>
    <n v="0.99"/>
    <n v="1"/>
    <n v="0.99"/>
    <n v="0"/>
    <n v="12541"/>
    <n v="0"/>
    <n v="0"/>
    <n v="0"/>
    <n v="0"/>
    <n v="0"/>
    <n v="0"/>
    <n v="0"/>
    <n v="0"/>
    <n v="0"/>
    <n v="0"/>
    <n v="0"/>
    <n v="12541"/>
    <n v="0"/>
    <n v="0"/>
    <n v="0"/>
    <n v="0"/>
    <n v="0"/>
    <n v="0"/>
    <n v="0"/>
    <n v="0"/>
    <n v="0"/>
    <n v="0"/>
    <n v="0"/>
    <n v="0"/>
    <n v="0.99"/>
    <n v="0"/>
    <n v="0"/>
    <n v="0"/>
    <n v="0"/>
    <n v="0"/>
    <n v="0"/>
    <n v="0"/>
    <n v="0"/>
    <n v="0"/>
    <n v="0"/>
    <n v="0"/>
    <n v="0"/>
    <n v="0"/>
    <n v="0"/>
    <n v="0"/>
    <n v="0"/>
    <n v="0"/>
    <n v="12541"/>
    <n v="12541"/>
    <n v="0"/>
    <n v="0"/>
    <n v="0"/>
    <n v="0"/>
    <n v="0"/>
    <n v="0"/>
    <n v="0"/>
    <n v="0"/>
    <n v="0"/>
    <n v="0"/>
    <n v="0"/>
    <n v="12541"/>
    <n v="0"/>
    <n v="0"/>
    <n v="0"/>
    <n v="0"/>
    <n v="0"/>
    <n v="0"/>
    <n v="0"/>
    <n v="0"/>
    <n v="0"/>
    <n v="0"/>
    <n v="0"/>
    <n v="0"/>
    <n v="0"/>
    <n v="0"/>
    <n v="0"/>
    <n v="0"/>
    <n v="0"/>
    <n v="12541"/>
    <n v="0"/>
    <n v="12500"/>
    <n v="0"/>
    <n v="0"/>
    <n v="0"/>
    <n v="0"/>
    <n v="0"/>
    <n v="41"/>
    <n v="0"/>
    <n v="0"/>
    <n v="0"/>
    <n v="0"/>
    <n v="12541"/>
    <n v="0"/>
    <n v="0"/>
    <n v="0"/>
    <n v="0"/>
    <n v="0"/>
    <n v="0"/>
    <n v="0"/>
    <n v="5.0000000000000001E-3"/>
    <n v="2.5000000000000001E-3"/>
    <n v="2.5000000000000001E-3"/>
    <n v="0"/>
    <n v="0"/>
    <n v="0.01"/>
    <n v="0.99"/>
    <n v="0.99"/>
    <n v="0.99"/>
    <n v="0.99"/>
    <n v="0.99"/>
    <n v="0.99"/>
    <n v="0.99"/>
    <n v="0.995"/>
    <n v="0.99749999999999994"/>
    <n v="1"/>
    <n v="1"/>
    <n v="1"/>
    <n v="0"/>
    <n v="0"/>
    <n v="0"/>
    <n v="0"/>
    <n v="0"/>
    <n v="0"/>
    <n v="0"/>
    <n v="0"/>
    <n v="0"/>
    <n v="0"/>
    <n v="0"/>
    <n v="0"/>
    <n v="0"/>
    <n v="0"/>
    <n v="0"/>
    <n v="0"/>
    <n v="0"/>
    <n v="12541"/>
    <n v="0"/>
    <n v="12500"/>
    <n v="0"/>
    <n v="0"/>
    <n v="0"/>
    <n v="0"/>
    <n v="0"/>
    <n v="0"/>
    <n v="0"/>
    <n v="0"/>
    <n v="0"/>
    <n v="0"/>
    <n v="12500"/>
    <n v="0"/>
    <n v="0"/>
    <n v="0"/>
    <n v="0"/>
    <n v="0"/>
    <n v="0"/>
    <n v="0"/>
    <n v="0"/>
    <n v="0"/>
    <n v="0"/>
    <n v="0"/>
    <n v="0"/>
    <n v="0"/>
    <n v="0"/>
    <n v="0"/>
    <n v="0"/>
    <n v="0"/>
    <n v="12500"/>
    <n v="0"/>
    <n v="12500"/>
    <n v="0"/>
    <n v="0"/>
    <n v="0"/>
    <n v="0"/>
    <n v="0"/>
    <n v="0"/>
    <n v="0"/>
    <n v="0"/>
    <n v="0"/>
    <n v="0"/>
    <n v="12500"/>
    <n v="0"/>
    <n v="0"/>
    <n v="0"/>
    <n v="0"/>
    <n v="0"/>
    <n v="0"/>
    <n v="0"/>
    <n v="0"/>
    <n v="0"/>
    <n v="0"/>
    <n v="0"/>
    <n v="0"/>
    <n v="0"/>
    <n v="0"/>
    <n v="0"/>
    <n v="0"/>
    <n v="0"/>
    <n v="12500"/>
    <n v="12541"/>
    <n v="12500"/>
    <n v="12500"/>
    <n v="12541"/>
    <n v="-41"/>
    <n v="41"/>
    <n v="12541"/>
    <n v="12500"/>
    <n v="12500"/>
    <n v="12541"/>
    <n v="-41"/>
    <n v="41"/>
    <n v="12500"/>
    <n v="12500"/>
    <n v="12500"/>
    <n v="12500"/>
    <n v="0"/>
    <n v="0"/>
  </r>
  <r>
    <s v="100/TL-080"/>
    <x v="0"/>
    <x v="119"/>
    <x v="0"/>
    <x v="29"/>
    <x v="11"/>
    <n v="0"/>
    <n v="0"/>
    <n v="47664"/>
    <n v="50082.411"/>
    <n v="5539.4"/>
    <n v="8302.2479999999996"/>
    <n v="1581.59"/>
    <n v="0"/>
    <n v="0"/>
    <n v="982.28700000000003"/>
    <n v="0"/>
    <n v="0"/>
    <n v="114151.93599999997"/>
    <n v="0"/>
    <n v="0"/>
    <n v="0"/>
    <n v="0"/>
    <n v="0.36"/>
    <n v="0"/>
    <n v="0"/>
    <n v="0"/>
    <n v="0"/>
    <n v="0"/>
    <n v="0"/>
    <n v="0"/>
    <n v="0"/>
    <n v="0"/>
    <n v="0"/>
    <n v="0"/>
    <n v="0.36"/>
    <n v="0.36"/>
    <n v="0.36"/>
    <n v="0.36"/>
    <n v="0.36"/>
    <n v="0.36"/>
    <n v="0.36"/>
    <n v="0.36"/>
    <n v="0"/>
    <n v="0"/>
    <n v="0"/>
    <n v="0"/>
    <n v="0"/>
    <n v="0"/>
    <n v="0"/>
    <n v="0"/>
    <n v="0"/>
    <n v="0"/>
    <n v="0"/>
    <n v="0"/>
    <n v="0.36"/>
    <n v="0"/>
    <n v="0"/>
    <n v="0"/>
    <n v="0"/>
    <n v="0"/>
    <n v="0"/>
    <n v="0"/>
    <n v="0"/>
    <n v="0"/>
    <n v="0"/>
    <n v="0"/>
    <n v="0"/>
    <n v="0"/>
    <n v="282664"/>
    <n v="282664"/>
    <n v="0"/>
    <n v="0"/>
    <n v="0"/>
    <n v="0"/>
    <n v="0"/>
    <n v="0"/>
    <n v="0"/>
    <n v="0"/>
    <n v="0"/>
    <n v="0"/>
    <n v="0"/>
    <n v="0"/>
    <n v="0"/>
    <n v="0"/>
    <n v="0"/>
    <n v="0"/>
    <n v="0"/>
    <n v="0"/>
    <n v="0"/>
    <n v="0"/>
    <n v="0"/>
    <n v="0"/>
    <n v="0"/>
    <n v="0"/>
    <n v="0"/>
    <n v="0"/>
    <n v="0"/>
    <n v="0"/>
    <n v="0"/>
    <n v="0"/>
    <n v="282664"/>
    <n v="0"/>
    <n v="0"/>
    <n v="0"/>
    <n v="0"/>
    <n v="0"/>
    <n v="0"/>
    <n v="0"/>
    <n v="0"/>
    <n v="0"/>
    <n v="0"/>
    <n v="0"/>
    <n v="282664"/>
    <n v="282664"/>
    <n v="0"/>
    <n v="0"/>
    <n v="0"/>
    <n v="0"/>
    <n v="0"/>
    <n v="0"/>
    <n v="0"/>
    <n v="0"/>
    <n v="0"/>
    <n v="0"/>
    <n v="0"/>
    <n v="0"/>
    <n v="0"/>
    <n v="0"/>
    <n v="0"/>
    <n v="0"/>
    <n v="0"/>
    <n v="282664"/>
    <n v="0"/>
    <n v="0"/>
    <n v="47664"/>
    <n v="50082.411"/>
    <n v="5539.4"/>
    <n v="8302.2479999999996"/>
    <n v="0"/>
    <n v="0"/>
    <n v="0"/>
    <n v="0"/>
    <n v="0"/>
    <n v="171075.94100000002"/>
    <n v="282664"/>
    <n v="0"/>
    <n v="0"/>
    <n v="0"/>
    <n v="0"/>
    <n v="0.36"/>
    <n v="0"/>
    <n v="0"/>
    <n v="0"/>
    <n v="0"/>
    <n v="0"/>
    <n v="0"/>
    <n v="0.62"/>
    <n v="0.98"/>
    <n v="0"/>
    <n v="0"/>
    <n v="0"/>
    <n v="0"/>
    <n v="0.36"/>
    <n v="0.36"/>
    <n v="0.36"/>
    <n v="0.36"/>
    <n v="0.36"/>
    <n v="0.36"/>
    <n v="0.36"/>
    <n v="0.98"/>
    <n v="0"/>
    <n v="0"/>
    <n v="0"/>
    <n v="0"/>
    <n v="0"/>
    <n v="0"/>
    <n v="0"/>
    <n v="0"/>
    <n v="0"/>
    <n v="0"/>
    <n v="0"/>
    <n v="0"/>
    <n v="0"/>
    <n v="0"/>
    <n v="0"/>
    <n v="0"/>
    <n v="0"/>
    <n v="282664"/>
    <n v="0"/>
    <n v="0"/>
    <n v="47664"/>
    <n v="50082.411"/>
    <n v="5539.4"/>
    <n v="8302.2479999999996"/>
    <n v="1581.59"/>
    <n v="0"/>
    <n v="0"/>
    <n v="0"/>
    <n v="0"/>
    <n v="169494.35100000002"/>
    <n v="282664"/>
    <n v="0"/>
    <n v="0"/>
    <n v="0"/>
    <n v="0"/>
    <n v="0"/>
    <n v="0"/>
    <n v="0"/>
    <n v="0"/>
    <n v="0"/>
    <n v="0"/>
    <n v="0"/>
    <n v="0"/>
    <n v="0"/>
    <n v="0"/>
    <n v="0"/>
    <n v="0"/>
    <n v="0"/>
    <n v="282664"/>
    <n v="0"/>
    <n v="0"/>
    <n v="47664"/>
    <n v="50082.411"/>
    <n v="5539.4"/>
    <n v="8302.2479999999996"/>
    <n v="1581.59"/>
    <n v="0"/>
    <n v="0"/>
    <n v="982.28700000000003"/>
    <n v="0"/>
    <n v="50000.000000000015"/>
    <n v="164151.93599999999"/>
    <n v="0"/>
    <n v="0"/>
    <n v="0"/>
    <n v="0"/>
    <n v="0"/>
    <n v="0"/>
    <n v="0"/>
    <n v="0"/>
    <n v="0"/>
    <n v="0"/>
    <n v="0"/>
    <n v="0"/>
    <n v="0"/>
    <n v="0"/>
    <n v="0"/>
    <n v="0"/>
    <n v="0"/>
    <n v="164151.93599999999"/>
    <n v="0"/>
    <n v="114151.93599999997"/>
    <n v="114151.93599999997"/>
    <n v="0"/>
    <n v="114151.93599999997"/>
    <n v="168512.06400000001"/>
    <n v="111588.05899999998"/>
    <n v="114151.93599999997"/>
    <n v="114151.93599999997"/>
    <n v="111588.05899999998"/>
    <n v="2563.8769999999931"/>
    <n v="168512.06400000001"/>
    <n v="113169.64899999998"/>
    <n v="114151.93599999997"/>
    <n v="114151.93599999997"/>
    <n v="113169.64899999998"/>
    <n v="982.28699999999662"/>
    <n v="168512.06400000001"/>
  </r>
  <r>
    <s v="100/TT-113-10"/>
    <x v="1"/>
    <x v="120"/>
    <x v="0"/>
    <x v="7"/>
    <x v="3"/>
    <n v="0"/>
    <n v="0"/>
    <n v="0"/>
    <n v="0"/>
    <n v="0"/>
    <n v="0"/>
    <n v="0"/>
    <n v="0"/>
    <n v="0"/>
    <n v="0"/>
    <n v="0"/>
    <n v="0"/>
    <n v="0"/>
    <n v="0"/>
    <n v="0"/>
    <n v="0"/>
    <n v="0"/>
    <n v="0"/>
    <n v="0"/>
    <n v="0"/>
    <n v="0"/>
    <n v="0"/>
    <n v="0"/>
    <n v="0"/>
    <n v="0"/>
    <n v="0"/>
    <n v="0"/>
    <n v="0"/>
    <n v="0"/>
    <n v="0"/>
    <n v="0"/>
    <n v="0"/>
    <n v="0"/>
    <n v="0"/>
    <n v="0"/>
    <n v="0"/>
    <n v="0"/>
    <n v="0"/>
    <n v="0"/>
    <n v="0"/>
    <n v="0"/>
    <n v="0"/>
    <n v="0"/>
    <n v="0"/>
    <n v="0"/>
    <n v="0"/>
    <n v="0"/>
    <n v="0"/>
    <n v="0"/>
    <n v="0"/>
    <n v="0"/>
    <n v="42653.273999999998"/>
    <n v="0"/>
    <n v="0"/>
    <n v="0"/>
    <n v="0"/>
    <n v="0"/>
    <n v="0"/>
    <n v="0"/>
    <n v="0"/>
    <m/>
    <n v="0"/>
    <n v="0"/>
    <n v="0"/>
    <n v="0"/>
    <n v="0"/>
    <n v="0"/>
    <n v="0"/>
    <n v="0"/>
    <n v="0"/>
    <n v="0"/>
    <n v="0"/>
    <n v="0"/>
    <n v="0"/>
    <n v="0"/>
    <n v="0"/>
    <n v="0"/>
    <n v="0"/>
    <n v="0"/>
    <n v="0"/>
    <n v="0"/>
    <n v="0"/>
    <n v="0"/>
    <n v="0"/>
    <n v="0"/>
    <n v="0"/>
    <n v="0"/>
    <n v="0"/>
    <n v="0"/>
    <n v="0"/>
    <n v="0"/>
    <n v="0"/>
    <n v="0"/>
    <n v="0"/>
    <n v="0"/>
    <n v="42653.273999999998"/>
    <n v="0"/>
    <n v="0"/>
    <n v="0"/>
    <n v="0"/>
    <n v="0"/>
    <n v="0"/>
    <n v="0"/>
    <n v="0"/>
    <m/>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42653.273999999998"/>
    <n v="0"/>
    <n v="0"/>
    <n v="42653.273999999998"/>
    <n v="42653.273999999998"/>
    <n v="0"/>
    <n v="0"/>
    <n v="0"/>
    <n v="0"/>
    <n v="42653.273999999998"/>
    <n v="42653.273999999998"/>
    <n v="0"/>
    <n v="0"/>
    <n v="0"/>
    <n v="0"/>
    <n v="42653.273999999998"/>
    <n v="42653.273999999998"/>
    <n v="0"/>
    <n v="0"/>
  </r>
  <r>
    <m/>
    <x v="0"/>
    <x v="121"/>
    <x v="0"/>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m/>
    <x v="0"/>
    <x v="122"/>
    <x v="0"/>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100/TT-250"/>
    <x v="1"/>
    <x v="123"/>
    <x v="0"/>
    <x v="15"/>
    <x v="11"/>
    <n v="0"/>
    <n v="0"/>
    <n v="0"/>
    <n v="0"/>
    <n v="-11768"/>
    <n v="-0.33500000000000002"/>
    <n v="0"/>
    <n v="0"/>
    <n v="0"/>
    <n v="0"/>
    <n v="0"/>
    <n v="0"/>
    <n v="-11768.334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768"/>
    <n v="0"/>
    <n v="0"/>
    <n v="0"/>
    <n v="0"/>
    <n v="0"/>
    <n v="0"/>
    <n v="0"/>
    <n v="-11768"/>
    <n v="0"/>
    <n v="0"/>
    <n v="0"/>
    <n v="0"/>
    <n v="0"/>
    <n v="0"/>
    <n v="0"/>
    <n v="0"/>
    <n v="0"/>
    <n v="0"/>
    <n v="0"/>
    <n v="0"/>
    <n v="0"/>
    <n v="0"/>
    <n v="0"/>
    <n v="0"/>
    <n v="0"/>
    <n v="0"/>
    <n v="0"/>
    <n v="0"/>
    <n v="0"/>
    <n v="0"/>
    <n v="0"/>
    <n v="0"/>
    <n v="0"/>
    <n v="0"/>
    <n v="0"/>
    <n v="0"/>
    <n v="0"/>
    <n v="0"/>
    <n v="0"/>
    <n v="0"/>
    <n v="0"/>
    <n v="0"/>
    <n v="0"/>
    <n v="0"/>
    <n v="0"/>
    <n v="0"/>
    <n v="0"/>
    <n v="0"/>
    <n v="0"/>
    <n v="0"/>
    <n v="-11768"/>
    <n v="0"/>
    <n v="0"/>
    <n v="0"/>
    <n v="0"/>
    <n v="-11768"/>
    <n v="-0.33500000000000002"/>
    <n v="0"/>
    <n v="0"/>
    <n v="0"/>
    <n v="0"/>
    <n v="0"/>
    <n v="0.33499999999912689"/>
    <n v="-11768"/>
    <n v="0"/>
    <n v="0"/>
    <n v="0"/>
    <n v="0"/>
    <n v="0"/>
    <n v="0"/>
    <n v="0"/>
    <n v="0"/>
    <n v="0"/>
    <n v="0"/>
    <n v="0"/>
    <n v="0"/>
    <n v="0"/>
    <n v="0"/>
    <n v="0"/>
    <n v="0"/>
    <n v="0"/>
    <n v="-11768"/>
    <n v="0"/>
    <n v="0"/>
    <n v="0"/>
    <n v="0"/>
    <n v="-11768"/>
    <n v="-0.33500000000000002"/>
    <n v="0"/>
    <n v="0"/>
    <n v="0"/>
    <n v="0"/>
    <n v="0"/>
    <n v="0"/>
    <n v="-11768.334999999999"/>
    <n v="0"/>
    <n v="0"/>
    <n v="0"/>
    <n v="0"/>
    <n v="0"/>
    <n v="0"/>
    <n v="0"/>
    <n v="0"/>
    <n v="0"/>
    <n v="0"/>
    <n v="0"/>
    <n v="0"/>
    <n v="0.33499999999912689"/>
    <n v="0"/>
    <n v="0"/>
    <n v="0"/>
    <n v="0"/>
    <n v="-11768"/>
    <n v="0"/>
    <n v="-11768.334999999999"/>
    <n v="-11768.334999999999"/>
    <n v="0"/>
    <n v="-11768.334999999999"/>
    <n v="11768.334999999999"/>
    <n v="-11768"/>
    <n v="-11768.334999999999"/>
    <n v="-11768.334999999999"/>
    <n v="-11768"/>
    <n v="-0.33499999999912689"/>
    <n v="0.33499999999912689"/>
    <n v="-11768.334999999999"/>
    <n v="-11768.334999999999"/>
    <n v="-11768.334999999999"/>
    <n v="-11768.334999999999"/>
    <n v="0"/>
    <n v="0.33499999999912689"/>
  </r>
  <r>
    <s v="100/TT-151-01"/>
    <x v="1"/>
    <x v="124"/>
    <x v="0"/>
    <x v="5"/>
    <x v="1"/>
    <n v="0"/>
    <n v="0"/>
    <n v="0"/>
    <n v="0"/>
    <n v="-178005.54800000001"/>
    <n v="-314527.99200000003"/>
    <n v="0"/>
    <n v="0"/>
    <n v="0"/>
    <n v="0"/>
    <n v="0"/>
    <n v="0"/>
    <n v="-492533.5400000000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8005.54800000001"/>
    <n v="-314527.99200000003"/>
    <n v="0"/>
    <n v="0"/>
    <n v="0"/>
    <n v="0"/>
    <n v="0"/>
    <n v="0"/>
    <n v="-492533.54000000004"/>
    <n v="0"/>
    <n v="0"/>
    <n v="0"/>
    <n v="0"/>
    <n v="0"/>
    <n v="0"/>
    <n v="0"/>
    <n v="0"/>
    <n v="0"/>
    <n v="0"/>
    <n v="0"/>
    <n v="0"/>
    <n v="0"/>
    <n v="0"/>
    <n v="0"/>
    <n v="0"/>
    <n v="0"/>
    <n v="0"/>
    <n v="0"/>
    <n v="0"/>
    <n v="0"/>
    <n v="0"/>
    <n v="0"/>
    <n v="0"/>
    <n v="0"/>
    <n v="0"/>
    <n v="0"/>
    <n v="0"/>
    <n v="0"/>
    <n v="0"/>
    <n v="0"/>
    <n v="0"/>
    <n v="0"/>
    <n v="0"/>
    <n v="0"/>
    <n v="0"/>
    <n v="0"/>
    <n v="0"/>
    <n v="0"/>
    <n v="0"/>
    <n v="0"/>
    <n v="0"/>
    <n v="-492533.54000000004"/>
    <n v="0"/>
    <n v="0"/>
    <n v="0"/>
    <n v="0"/>
    <n v="-178005.54800000001"/>
    <n v="-314527.99200000003"/>
    <n v="0"/>
    <n v="0"/>
    <n v="0"/>
    <n v="0"/>
    <n v="0"/>
    <n v="0"/>
    <n v="-492533.54000000004"/>
    <n v="0"/>
    <n v="0"/>
    <n v="0"/>
    <n v="0"/>
    <n v="0"/>
    <n v="0"/>
    <n v="0"/>
    <n v="0"/>
    <n v="0"/>
    <n v="0"/>
    <n v="0"/>
    <n v="0"/>
    <n v="0"/>
    <n v="0"/>
    <n v="0"/>
    <n v="0"/>
    <n v="0"/>
    <n v="-492533.54000000004"/>
    <n v="0"/>
    <n v="0"/>
    <n v="0"/>
    <n v="0"/>
    <n v="-178005.54800000001"/>
    <n v="-314527.99200000003"/>
    <n v="0"/>
    <n v="0"/>
    <n v="0"/>
    <n v="0"/>
    <n v="0"/>
    <n v="0"/>
    <n v="-492533.54000000004"/>
    <n v="0"/>
    <n v="0"/>
    <n v="0"/>
    <n v="0"/>
    <n v="0"/>
    <n v="0"/>
    <n v="0"/>
    <n v="0"/>
    <n v="0"/>
    <n v="0"/>
    <n v="0"/>
    <n v="0"/>
    <n v="0"/>
    <n v="0"/>
    <n v="0"/>
    <n v="0"/>
    <n v="0"/>
    <n v="-492533.54000000004"/>
    <n v="0"/>
    <n v="-492533.54000000004"/>
    <n v="-492533.54000000004"/>
    <n v="0"/>
    <n v="-492533.54000000004"/>
    <n v="492533.54000000004"/>
    <n v="-492533.54000000004"/>
    <n v="-492533.54000000004"/>
    <n v="-492533.54000000004"/>
    <n v="-492533.54000000004"/>
    <n v="0"/>
    <n v="0"/>
    <n v="-492533.54000000004"/>
    <n v="-492533.54000000004"/>
    <n v="-492533.54000000004"/>
    <n v="-492533.54000000004"/>
    <n v="0"/>
    <n v="0"/>
  </r>
  <r>
    <s v="100/TT-177-04"/>
    <x v="0"/>
    <x v="125"/>
    <x v="0"/>
    <x v="13"/>
    <x v="3"/>
    <n v="0"/>
    <n v="0"/>
    <n v="3071.0459999999998"/>
    <n v="48219.497000000003"/>
    <n v="122364.675"/>
    <n v="143967.367"/>
    <n v="114618.56200000001"/>
    <n v="333453.39600000001"/>
    <n v="413793.19900000002"/>
    <n v="25714.901000000002"/>
    <n v="217509.07199999999"/>
    <n v="30130.3"/>
    <n v="1452842.0150000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071.0459999999998"/>
    <n v="48219.497000000003"/>
    <n v="122364.675"/>
    <n v="0"/>
    <n v="0"/>
    <n v="0"/>
    <n v="0"/>
    <n v="0"/>
    <n v="0"/>
    <n v="0"/>
    <n v="173655.21799999999"/>
    <n v="0"/>
    <n v="0"/>
    <n v="0"/>
    <n v="0"/>
    <n v="0"/>
    <n v="0"/>
    <n v="0"/>
    <n v="0"/>
    <n v="0"/>
    <n v="0"/>
    <n v="0"/>
    <n v="0"/>
    <n v="0"/>
    <n v="0"/>
    <n v="0"/>
    <n v="0"/>
    <n v="0"/>
    <n v="0"/>
    <n v="0"/>
    <n v="0"/>
    <n v="0"/>
    <n v="0"/>
    <n v="0"/>
    <n v="0"/>
    <n v="0"/>
    <n v="0"/>
    <n v="0"/>
    <n v="0"/>
    <n v="0"/>
    <n v="0"/>
    <n v="0"/>
    <n v="0"/>
    <n v="0"/>
    <n v="0"/>
    <n v="0"/>
    <n v="0"/>
    <n v="0"/>
    <n v="0"/>
    <n v="0"/>
    <n v="0"/>
    <n v="0"/>
    <n v="0"/>
    <n v="173655.21799999999"/>
    <n v="0"/>
    <n v="0"/>
    <n v="3071.0459999999998"/>
    <n v="48219.497000000003"/>
    <n v="122364.675"/>
    <n v="143967.367"/>
    <n v="114618.56200000001"/>
    <n v="333453.39600000001"/>
    <n v="0"/>
    <n v="0"/>
    <n v="0"/>
    <n v="0"/>
    <n v="765694.54300000006"/>
    <n v="0"/>
    <n v="0"/>
    <n v="0"/>
    <n v="0"/>
    <n v="0"/>
    <n v="0"/>
    <n v="0"/>
    <n v="0"/>
    <n v="0"/>
    <n v="0"/>
    <n v="0"/>
    <n v="0"/>
    <n v="0"/>
    <n v="0"/>
    <n v="0"/>
    <n v="0"/>
    <n v="0"/>
    <n v="765694.54300000006"/>
    <n v="0"/>
    <n v="0"/>
    <n v="3071.0459999999998"/>
    <n v="48219.497000000003"/>
    <n v="122364.675"/>
    <n v="143967.367"/>
    <n v="114618.56200000001"/>
    <n v="333453.39600000001"/>
    <n v="413793.19900000002"/>
    <n v="25714.901000000002"/>
    <n v="217509.07199999999"/>
    <n v="0"/>
    <n v="1422711.7150000001"/>
    <n v="0"/>
    <n v="0"/>
    <n v="0"/>
    <n v="0"/>
    <n v="0"/>
    <n v="0"/>
    <n v="0"/>
    <n v="0"/>
    <n v="0"/>
    <n v="0"/>
    <n v="0"/>
    <n v="0"/>
    <n v="0"/>
    <n v="0"/>
    <n v="0"/>
    <n v="0"/>
    <n v="0"/>
    <n v="1422711.7150000001"/>
    <n v="0"/>
    <n v="1422711.7150000001"/>
    <n v="1422711.7150000001"/>
    <n v="0"/>
    <n v="1422711.7150000001"/>
    <n v="-1422711.7150000001"/>
    <n v="173655.21799999999"/>
    <n v="1422711.7150000001"/>
    <n v="1422711.7150000001"/>
    <n v="173655.21799999999"/>
    <n v="1249056.497"/>
    <n v="-1249056.497"/>
    <n v="765694.54300000006"/>
    <n v="1422711.7150000001"/>
    <n v="1422711.7150000001"/>
    <n v="765694.54300000006"/>
    <n v="657017.17200000002"/>
    <n v="-657017.17200000002"/>
  </r>
  <r>
    <s v="100/TM-040"/>
    <x v="0"/>
    <x v="126"/>
    <x v="1"/>
    <x v="6"/>
    <x v="2"/>
    <n v="0"/>
    <n v="0"/>
    <n v="0"/>
    <n v="1012.429"/>
    <n v="4238.6639999999998"/>
    <n v="0"/>
    <n v="0"/>
    <n v="2024.106"/>
    <n v="4461.0720000000001"/>
    <n v="791.8"/>
    <n v="3062.1979999999999"/>
    <n v="0"/>
    <n v="15590.26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12.429"/>
    <n v="4238.6639999999998"/>
    <n v="0"/>
    <n v="0"/>
    <n v="0"/>
    <n v="0"/>
    <n v="0"/>
    <n v="0"/>
    <n v="24748.906999999999"/>
    <n v="30000"/>
    <n v="0"/>
    <n v="0"/>
    <n v="0"/>
    <n v="0"/>
    <n v="0"/>
    <n v="0"/>
    <n v="0"/>
    <n v="0"/>
    <n v="0"/>
    <n v="0"/>
    <n v="0"/>
    <n v="0"/>
    <n v="0"/>
    <n v="0"/>
    <n v="0"/>
    <n v="0"/>
    <n v="0"/>
    <n v="0"/>
    <n v="0"/>
    <n v="0"/>
    <n v="0"/>
    <n v="0"/>
    <n v="0"/>
    <n v="0"/>
    <n v="0"/>
    <n v="0"/>
    <n v="0"/>
    <n v="0"/>
    <n v="0"/>
    <n v="0"/>
    <n v="0"/>
    <n v="0"/>
    <n v="0"/>
    <n v="0"/>
    <n v="0"/>
    <n v="0"/>
    <n v="0"/>
    <n v="0"/>
    <n v="0"/>
    <n v="0"/>
    <n v="0"/>
    <n v="0"/>
    <n v="30000"/>
    <n v="0"/>
    <n v="0"/>
    <n v="0"/>
    <n v="1012.429"/>
    <n v="4238.6639999999998"/>
    <n v="0"/>
    <n v="0"/>
    <n v="2024.106"/>
    <n v="0"/>
    <n v="0"/>
    <n v="0"/>
    <n v="0"/>
    <n v="7275.1989999999996"/>
    <n v="0"/>
    <n v="0"/>
    <n v="0"/>
    <n v="0"/>
    <n v="0"/>
    <n v="0"/>
    <n v="0"/>
    <n v="0"/>
    <n v="0"/>
    <n v="0"/>
    <n v="0"/>
    <n v="0"/>
    <n v="0"/>
    <n v="0"/>
    <n v="0"/>
    <n v="0"/>
    <n v="0"/>
    <n v="7275.1989999999996"/>
    <n v="0"/>
    <n v="0"/>
    <n v="0"/>
    <n v="1012.429"/>
    <n v="4238.6639999999998"/>
    <n v="0"/>
    <n v="0"/>
    <n v="2024.106"/>
    <n v="4461.0720000000001"/>
    <n v="791.8"/>
    <n v="3062.1979999999999"/>
    <n v="0"/>
    <n v="15590.269"/>
    <n v="0"/>
    <n v="0"/>
    <n v="0"/>
    <n v="0"/>
    <n v="0"/>
    <n v="0"/>
    <n v="0"/>
    <n v="0"/>
    <n v="0"/>
    <n v="0"/>
    <n v="0"/>
    <n v="0"/>
    <n v="0"/>
    <n v="0"/>
    <n v="0"/>
    <n v="0"/>
    <n v="0"/>
    <n v="15590.269"/>
    <n v="0"/>
    <n v="15590.269"/>
    <n v="15590.269"/>
    <n v="0"/>
    <n v="15590.269"/>
    <n v="-15590.269"/>
    <n v="5251.0929999999998"/>
    <n v="15590.269"/>
    <n v="15590.269"/>
    <n v="5251.0929999999998"/>
    <n v="10339.175999999999"/>
    <n v="14409.731"/>
    <n v="7275.1989999999996"/>
    <n v="15590.269"/>
    <n v="15590.269"/>
    <n v="7275.1989999999996"/>
    <n v="8315.07"/>
    <n v="-8315.07"/>
  </r>
  <r>
    <s v="100/TT-310"/>
    <x v="0"/>
    <x v="127"/>
    <x v="2"/>
    <x v="6"/>
    <x v="7"/>
    <n v="0"/>
    <n v="0"/>
    <n v="0"/>
    <n v="0"/>
    <n v="0"/>
    <n v="675000"/>
    <n v="0"/>
    <n v="0"/>
    <n v="0"/>
    <n v="-15070"/>
    <n v="36365.074999999997"/>
    <n v="101.15300000000001"/>
    <n v="696396.228"/>
    <n v="0"/>
    <n v="0"/>
    <n v="0"/>
    <n v="0"/>
    <n v="0"/>
    <n v="0"/>
    <n v="0"/>
    <n v="0"/>
    <n v="0.91"/>
    <n v="0"/>
    <n v="0"/>
    <n v="0"/>
    <n v="0"/>
    <n v="0"/>
    <n v="0"/>
    <n v="0"/>
    <n v="0"/>
    <n v="0"/>
    <n v="0"/>
    <n v="0"/>
    <n v="0.91"/>
    <n v="0.91"/>
    <n v="0.91"/>
    <n v="0.91"/>
    <n v="0"/>
    <n v="0"/>
    <n v="0"/>
    <n v="0"/>
    <n v="0"/>
    <n v="0"/>
    <n v="0"/>
    <n v="0"/>
    <n v="0"/>
    <n v="0"/>
    <n v="0"/>
    <n v="0"/>
    <n v="0.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75000"/>
    <n v="0"/>
    <n v="0"/>
    <n v="0"/>
    <n v="0"/>
    <n v="0"/>
    <n v="0"/>
    <n v="675000"/>
    <n v="0"/>
    <n v="0"/>
    <n v="0"/>
    <n v="0"/>
    <n v="0"/>
    <n v="0"/>
    <n v="0"/>
    <n v="0"/>
    <n v="0"/>
    <n v="0"/>
    <n v="0"/>
    <n v="0"/>
    <n v="0"/>
    <n v="0"/>
    <n v="0"/>
    <n v="0"/>
    <n v="0"/>
    <n v="0"/>
    <n v="0"/>
    <n v="0"/>
    <n v="0"/>
    <n v="0"/>
    <n v="0"/>
    <n v="0"/>
    <n v="0"/>
    <n v="0"/>
    <n v="0"/>
    <n v="0"/>
    <n v="0"/>
    <n v="0"/>
    <n v="0"/>
    <n v="0"/>
    <n v="0"/>
    <n v="0"/>
    <n v="0"/>
    <n v="0"/>
    <n v="0"/>
    <n v="0"/>
    <n v="0"/>
    <n v="0"/>
    <n v="0"/>
    <n v="0"/>
    <n v="675000"/>
    <n v="0"/>
    <n v="0"/>
    <n v="0"/>
    <n v="0"/>
    <n v="0"/>
    <n v="675000"/>
    <n v="0"/>
    <n v="0"/>
    <n v="0"/>
    <n v="55000"/>
    <n v="0"/>
    <n v="0"/>
    <n v="730000"/>
    <n v="0"/>
    <n v="0"/>
    <n v="0"/>
    <n v="0"/>
    <n v="0"/>
    <n v="0"/>
    <n v="0"/>
    <n v="0"/>
    <n v="0"/>
    <n v="0"/>
    <n v="0"/>
    <n v="0"/>
    <n v="0"/>
    <n v="0"/>
    <n v="0"/>
    <n v="0"/>
    <n v="0"/>
    <n v="730000"/>
    <n v="0"/>
    <n v="0"/>
    <n v="0"/>
    <n v="0"/>
    <n v="0"/>
    <n v="675000"/>
    <n v="0"/>
    <n v="0"/>
    <n v="0"/>
    <n v="-15070"/>
    <n v="36365.074999999997"/>
    <n v="33704.925000000047"/>
    <n v="730000"/>
    <n v="0"/>
    <n v="0"/>
    <n v="0"/>
    <n v="0"/>
    <n v="0"/>
    <n v="0"/>
    <n v="0"/>
    <n v="0"/>
    <n v="0"/>
    <n v="0"/>
    <n v="0"/>
    <n v="0"/>
    <n v="0"/>
    <n v="0"/>
    <n v="0"/>
    <n v="0"/>
    <n v="0"/>
    <n v="730000"/>
    <n v="0"/>
    <n v="696295.07499999995"/>
    <n v="696295.07499999995"/>
    <n v="0"/>
    <n v="696295.07499999995"/>
    <n v="-696295.07499999995"/>
    <n v="675000"/>
    <n v="696295.07499999995"/>
    <n v="696295.07499999995"/>
    <n v="675000"/>
    <n v="21295.074999999953"/>
    <n v="-21295.074999999953"/>
    <n v="730000"/>
    <n v="696295.07499999995"/>
    <n v="696295.07499999995"/>
    <n v="730000"/>
    <n v="-33704.925000000047"/>
    <n v="33704.925000000047"/>
  </r>
  <r>
    <s v="100/TT-014-04"/>
    <x v="1"/>
    <x v="128"/>
    <x v="0"/>
    <x v="2"/>
    <x v="1"/>
    <n v="0"/>
    <n v="0"/>
    <n v="0"/>
    <n v="0"/>
    <n v="0"/>
    <n v="0"/>
    <n v="22935.98"/>
    <n v="2417.8000000000002"/>
    <n v="0"/>
    <n v="0"/>
    <n v="0"/>
    <n v="0"/>
    <n v="25353.7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935.98"/>
    <n v="2417.8000000000002"/>
    <n v="0"/>
    <n v="0"/>
    <n v="0"/>
    <n v="0"/>
    <n v="25353.78"/>
    <n v="0"/>
    <n v="0"/>
    <n v="0"/>
    <n v="0"/>
    <n v="0"/>
    <n v="0"/>
    <n v="0"/>
    <n v="0"/>
    <n v="0"/>
    <n v="0"/>
    <n v="0"/>
    <n v="0"/>
    <n v="0"/>
    <n v="0"/>
    <n v="0"/>
    <n v="0"/>
    <n v="0"/>
    <n v="25353.78"/>
    <n v="0"/>
    <n v="0"/>
    <n v="0"/>
    <n v="0"/>
    <n v="0"/>
    <n v="0"/>
    <n v="22935.98"/>
    <n v="2417.8000000000002"/>
    <n v="0"/>
    <n v="0"/>
    <n v="0"/>
    <n v="0"/>
    <n v="25353.78"/>
    <n v="0"/>
    <n v="0"/>
    <n v="0"/>
    <n v="0"/>
    <n v="0"/>
    <n v="0"/>
    <n v="0"/>
    <n v="0"/>
    <n v="0"/>
    <n v="0"/>
    <n v="0"/>
    <n v="0"/>
    <n v="0"/>
    <n v="0"/>
    <n v="0"/>
    <n v="0"/>
    <n v="0"/>
    <n v="25353.78"/>
    <n v="0"/>
    <n v="25353.78"/>
    <n v="25353.78"/>
    <n v="0"/>
    <n v="25353.78"/>
    <n v="-25353.78"/>
    <n v="0"/>
    <n v="25353.78"/>
    <n v="25353.78"/>
    <n v="0"/>
    <n v="25353.78"/>
    <n v="-25353.78"/>
    <n v="25353.78"/>
    <n v="25353.78"/>
    <n v="25353.78"/>
    <n v="25353.78"/>
    <n v="0"/>
    <n v="0"/>
  </r>
  <r>
    <s v="100/TT-025-02"/>
    <x v="1"/>
    <x v="129"/>
    <x v="0"/>
    <x v="5"/>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100/TL-063-03"/>
    <x v="0"/>
    <x v="130"/>
    <x v="0"/>
    <x v="6"/>
    <x v="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5826.33333333331"/>
    <n v="265826.33333333331"/>
    <n v="265826.33333333331"/>
    <n v="797479"/>
    <n v="0"/>
    <n v="0"/>
    <n v="0"/>
    <n v="0"/>
    <n v="797479"/>
    <n v="0"/>
    <n v="0"/>
    <n v="0"/>
    <n v="0"/>
    <n v="0"/>
    <n v="0"/>
    <n v="0"/>
    <n v="0"/>
    <n v="0"/>
    <n v="0"/>
    <n v="0"/>
    <n v="0"/>
    <n v="0"/>
    <n v="0"/>
    <n v="0"/>
    <n v="0"/>
    <n v="0"/>
    <n v="0"/>
    <n v="0"/>
    <n v="0"/>
    <n v="0"/>
    <n v="0"/>
    <n v="265826.33333333331"/>
    <n v="265826.33333333331"/>
    <n v="265826.33333333331"/>
    <n v="797479"/>
    <n v="0"/>
    <n v="0"/>
    <n v="0"/>
    <n v="0"/>
    <n v="797479"/>
    <n v="0"/>
    <n v="0"/>
    <n v="0"/>
    <n v="0"/>
    <n v="0"/>
    <n v="0"/>
    <n v="0"/>
    <n v="0"/>
    <n v="0"/>
    <n v="0"/>
    <n v="0"/>
    <n v="0"/>
    <n v="0"/>
    <n v="0"/>
    <n v="0"/>
    <n v="0"/>
    <n v="0"/>
    <n v="0"/>
    <n v="0"/>
    <n v="0"/>
    <n v="0"/>
    <n v="0"/>
    <n v="0"/>
    <n v="0"/>
    <n v="0"/>
    <n v="797479"/>
    <n v="0"/>
    <n v="0"/>
    <n v="0"/>
    <n v="0"/>
    <n v="797479"/>
    <n v="0"/>
    <n v="0"/>
    <n v="0"/>
    <n v="0"/>
    <n v="0"/>
    <n v="0"/>
    <n v="0"/>
    <n v="0"/>
    <n v="0"/>
    <n v="0"/>
    <n v="0"/>
    <n v="797479"/>
    <n v="0"/>
    <n v="0"/>
    <n v="0"/>
    <n v="0"/>
    <n v="0"/>
    <n v="797479"/>
  </r>
  <r>
    <s v="100/TS-011"/>
    <x v="0"/>
    <x v="131"/>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769.3584551763756"/>
    <n v="4855.8216247011987"/>
    <n v="3769.3584551763756"/>
    <n v="5746.6804573909185"/>
    <n v="3715.2691403584304"/>
    <n v="3715.2691403584304"/>
    <n v="3715.2691403584304"/>
    <n v="3494.8682324883694"/>
    <n v="3218.0079789914589"/>
    <n v="35999.902624999995"/>
    <n v="0"/>
    <n v="0"/>
    <n v="0"/>
    <n v="0"/>
    <n v="35999.902624999995"/>
    <n v="0"/>
    <n v="0"/>
    <n v="0"/>
    <n v="0"/>
    <n v="0"/>
    <n v="0"/>
    <n v="0"/>
    <n v="0"/>
    <n v="0"/>
    <n v="0"/>
    <n v="0"/>
    <n v="0"/>
    <n v="0"/>
    <n v="0"/>
    <n v="0"/>
    <n v="0"/>
    <n v="3769.3584551763756"/>
    <n v="4855.8216247011987"/>
    <n v="3769.3584551763756"/>
    <n v="5746.6804573909185"/>
    <n v="3715.2691403584304"/>
    <n v="3715.2691403584304"/>
    <n v="3715.2691403584304"/>
    <n v="3494.8682324883694"/>
    <n v="3218.0079789914589"/>
    <n v="35999.902624999995"/>
    <n v="0"/>
    <n v="0"/>
    <n v="0"/>
    <n v="0"/>
    <n v="35999.902624999995"/>
    <n v="0"/>
    <n v="0"/>
    <n v="0"/>
    <n v="0"/>
    <n v="0"/>
    <n v="0"/>
    <n v="0"/>
    <n v="0"/>
    <n v="0"/>
    <n v="0"/>
    <n v="0"/>
    <n v="0"/>
    <n v="0"/>
    <n v="0"/>
    <n v="0"/>
    <n v="0"/>
    <n v="0"/>
    <n v="0"/>
    <n v="0"/>
    <n v="0"/>
    <n v="0"/>
    <n v="0"/>
    <n v="0"/>
    <n v="0"/>
    <n v="0"/>
    <n v="35999.902624999995"/>
    <n v="0"/>
    <n v="0"/>
    <n v="0"/>
    <n v="0"/>
    <n v="35999.902624999995"/>
    <n v="0"/>
    <n v="0"/>
    <n v="0"/>
    <n v="0"/>
    <n v="0"/>
    <n v="0"/>
    <n v="0"/>
    <n v="0"/>
    <n v="0"/>
    <n v="0"/>
    <n v="0"/>
    <n v="35999.902624999995"/>
    <n v="0"/>
    <n v="0"/>
    <n v="0"/>
    <n v="0"/>
    <n v="0"/>
    <n v="35999.902624999995"/>
  </r>
  <r>
    <s v="100/TL-002"/>
    <x v="0"/>
    <x v="132"/>
    <x v="0"/>
    <x v="6"/>
    <x v="0"/>
    <n v="0"/>
    <n v="0"/>
    <n v="0"/>
    <n v="0"/>
    <n v="0"/>
    <n v="473182.03200000001"/>
    <n v="150"/>
    <n v="263526.44500000001"/>
    <n v="0"/>
    <n v="0"/>
    <n v="0"/>
    <n v="0"/>
    <n v="736858.476999999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73182.03200000001"/>
    <n v="0"/>
    <n v="0"/>
    <n v="0"/>
    <n v="0"/>
    <n v="0"/>
    <n v="0"/>
    <n v="473182.03200000001"/>
    <n v="0"/>
    <n v="0"/>
    <n v="0"/>
    <n v="0"/>
    <n v="0"/>
    <n v="0"/>
    <n v="0"/>
    <n v="0"/>
    <n v="0"/>
    <n v="0"/>
    <n v="0"/>
    <n v="0"/>
    <n v="0"/>
    <n v="0"/>
    <n v="0"/>
    <n v="0"/>
    <n v="0"/>
    <n v="0"/>
    <n v="0"/>
    <n v="0"/>
    <n v="0"/>
    <n v="0"/>
    <n v="0"/>
    <n v="0"/>
    <n v="0"/>
    <n v="0"/>
    <n v="0"/>
    <n v="0"/>
    <n v="0"/>
    <n v="0"/>
    <n v="0"/>
    <n v="0"/>
    <n v="0"/>
    <n v="0"/>
    <n v="0"/>
    <n v="0"/>
    <n v="0"/>
    <n v="0"/>
    <n v="0"/>
    <n v="0"/>
    <n v="0"/>
    <n v="0"/>
    <n v="473182.03200000001"/>
    <n v="0"/>
    <n v="0"/>
    <n v="0"/>
    <n v="0"/>
    <n v="0"/>
    <n v="473182.03200000001"/>
    <n v="150"/>
    <n v="263526.44500000001"/>
    <n v="0"/>
    <n v="0"/>
    <n v="0"/>
    <n v="0"/>
    <n v="736858.47699999996"/>
    <n v="0"/>
    <n v="0"/>
    <n v="0"/>
    <n v="0"/>
    <n v="0"/>
    <n v="0"/>
    <n v="0"/>
    <n v="0"/>
    <n v="0"/>
    <n v="0"/>
    <n v="0"/>
    <n v="0"/>
    <n v="0"/>
    <n v="0"/>
    <n v="0"/>
    <n v="0"/>
    <n v="0"/>
    <n v="736858.47699999996"/>
    <n v="0"/>
    <n v="0"/>
    <n v="0"/>
    <n v="0"/>
    <n v="0"/>
    <n v="473182.03200000001"/>
    <n v="150"/>
    <n v="263526.44500000001"/>
    <n v="0"/>
    <n v="0"/>
    <n v="0"/>
    <n v="0"/>
    <n v="736858.47699999996"/>
    <n v="0"/>
    <n v="0"/>
    <n v="0"/>
    <n v="0"/>
    <n v="0"/>
    <n v="0"/>
    <n v="0"/>
    <n v="0"/>
    <n v="0"/>
    <n v="0"/>
    <n v="0"/>
    <n v="0"/>
    <n v="0"/>
    <n v="0"/>
    <n v="0"/>
    <n v="0"/>
    <n v="0"/>
    <n v="736858.47699999996"/>
    <n v="0"/>
    <n v="736858.47699999996"/>
    <n v="736858.47699999996"/>
    <n v="0"/>
    <n v="736858.47699999996"/>
    <n v="-736858.47699999996"/>
    <n v="473182.03200000001"/>
    <n v="736858.47699999996"/>
    <n v="736858.47699999996"/>
    <n v="473182.03200000001"/>
    <n v="263676.44499999995"/>
    <n v="-263676.44499999995"/>
    <n v="736858.47699999996"/>
    <n v="736858.47699999996"/>
    <n v="736858.47699999996"/>
    <n v="736858.47699999996"/>
    <n v="0"/>
    <n v="0"/>
  </r>
  <r>
    <s v="100/TT-015-02"/>
    <x v="1"/>
    <x v="133"/>
    <x v="0"/>
    <x v="1"/>
    <x v="1"/>
    <n v="0"/>
    <n v="0"/>
    <n v="0"/>
    <n v="0"/>
    <n v="0"/>
    <n v="0"/>
    <n v="8057.7"/>
    <n v="17.100000000000001"/>
    <n v="0"/>
    <n v="300"/>
    <n v="19683.251"/>
    <n v="0"/>
    <n v="28058.050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57.7"/>
    <n v="17.100000000000001"/>
    <n v="0"/>
    <n v="0"/>
    <n v="0"/>
    <n v="0"/>
    <n v="8074.8"/>
    <n v="0"/>
    <n v="0"/>
    <n v="0"/>
    <n v="0"/>
    <n v="0"/>
    <n v="0"/>
    <n v="0"/>
    <n v="0"/>
    <n v="0"/>
    <n v="0"/>
    <n v="0"/>
    <n v="0"/>
    <n v="0"/>
    <n v="0"/>
    <n v="0"/>
    <n v="0"/>
    <n v="0"/>
    <n v="8074.8"/>
    <n v="0"/>
    <n v="0"/>
    <n v="0"/>
    <n v="0"/>
    <n v="0"/>
    <n v="0"/>
    <n v="8057.7"/>
    <n v="17.100000000000001"/>
    <n v="0"/>
    <n v="300"/>
    <n v="19683.251"/>
    <n v="0"/>
    <n v="28058.050999999999"/>
    <n v="0"/>
    <n v="0"/>
    <n v="0"/>
    <n v="0"/>
    <n v="0"/>
    <n v="0"/>
    <n v="0"/>
    <n v="0"/>
    <n v="0"/>
    <n v="0"/>
    <n v="0"/>
    <n v="0"/>
    <n v="0"/>
    <n v="0"/>
    <n v="0"/>
    <n v="0"/>
    <n v="0"/>
    <n v="28058.050999999999"/>
    <n v="0"/>
    <n v="28058.050999999999"/>
    <n v="28058.050999999999"/>
    <n v="0"/>
    <n v="28058.050999999999"/>
    <n v="-28058.050999999999"/>
    <n v="0"/>
    <n v="28058.050999999999"/>
    <n v="28058.050999999999"/>
    <n v="0"/>
    <n v="28058.050999999999"/>
    <n v="-28058.050999999999"/>
    <n v="8074.8"/>
    <n v="28058.050999999999"/>
    <n v="28058.050999999999"/>
    <n v="8074.8"/>
    <n v="19983.251"/>
    <n v="-19983.251"/>
  </r>
  <r>
    <s v="100/TL-021-02"/>
    <x v="0"/>
    <x v="134"/>
    <x v="0"/>
    <x v="17"/>
    <x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100/TL-021-03"/>
    <x v="0"/>
    <x v="135"/>
    <x v="0"/>
    <x v="17"/>
    <x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100/TT-156-02"/>
    <x v="0"/>
    <x v="136"/>
    <x v="0"/>
    <x v="6"/>
    <x v="3"/>
    <n v="-1660.5540000000001"/>
    <n v="0"/>
    <n v="2575.8090000000002"/>
    <n v="0"/>
    <n v="0"/>
    <n v="0"/>
    <n v="0"/>
    <n v="0"/>
    <n v="0"/>
    <n v="0"/>
    <n v="0"/>
    <n v="0"/>
    <n v="915.255000000000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60.5540000000001"/>
    <n v="0"/>
    <n v="2575.8090000000002"/>
    <n v="0"/>
    <n v="0"/>
    <n v="0"/>
    <n v="0"/>
    <n v="0"/>
    <n v="0"/>
    <n v="0"/>
    <n v="0"/>
    <n v="0"/>
    <n v="915.25500000000011"/>
    <n v="0"/>
    <n v="0"/>
    <n v="0"/>
    <n v="0"/>
    <n v="0"/>
    <n v="0"/>
    <n v="0"/>
    <n v="0"/>
    <n v="0"/>
    <n v="0"/>
    <n v="0"/>
    <n v="0"/>
    <n v="0"/>
    <n v="0"/>
    <n v="0"/>
    <n v="0"/>
    <n v="0"/>
    <n v="0"/>
    <n v="0"/>
    <n v="0"/>
    <n v="0"/>
    <n v="0"/>
    <n v="0"/>
    <n v="0"/>
    <n v="0"/>
    <n v="0"/>
    <n v="0"/>
    <n v="0"/>
    <n v="0"/>
    <n v="0"/>
    <n v="0"/>
    <n v="0"/>
    <n v="0"/>
    <n v="0"/>
    <n v="0"/>
    <n v="0"/>
    <n v="0"/>
    <n v="0"/>
    <n v="0"/>
    <n v="0"/>
    <n v="0"/>
    <n v="0"/>
    <n v="915.25500000000011"/>
    <n v="-1660.5540000000001"/>
    <n v="0"/>
    <n v="2575.8090000000002"/>
    <n v="0"/>
    <n v="0"/>
    <n v="0"/>
    <n v="0"/>
    <n v="0"/>
    <n v="0"/>
    <n v="0"/>
    <n v="0"/>
    <n v="0"/>
    <n v="915.25500000000011"/>
    <n v="0"/>
    <n v="0"/>
    <n v="0"/>
    <n v="0"/>
    <n v="0"/>
    <n v="0"/>
    <n v="0"/>
    <n v="0"/>
    <n v="0"/>
    <n v="0"/>
    <n v="0"/>
    <n v="0"/>
    <n v="0"/>
    <n v="0"/>
    <n v="0"/>
    <n v="0"/>
    <n v="0"/>
    <n v="915.25500000000011"/>
    <n v="-1660.5540000000001"/>
    <n v="0"/>
    <n v="2575.8090000000002"/>
    <n v="0"/>
    <n v="0"/>
    <n v="0"/>
    <n v="0"/>
    <n v="0"/>
    <n v="0"/>
    <n v="0"/>
    <n v="0"/>
    <n v="0"/>
    <n v="915.25500000000011"/>
    <n v="0"/>
    <n v="0"/>
    <n v="0"/>
    <n v="0"/>
    <n v="0"/>
    <n v="0"/>
    <n v="0"/>
    <n v="0"/>
    <n v="0"/>
    <n v="0"/>
    <n v="0"/>
    <n v="0"/>
    <n v="0"/>
    <n v="0"/>
    <n v="0"/>
    <n v="0"/>
    <n v="0"/>
    <n v="915.25500000000011"/>
    <n v="0"/>
    <n v="915.25500000000011"/>
    <n v="915.25500000000011"/>
    <n v="0"/>
    <n v="915.25500000000011"/>
    <n v="-915.25500000000011"/>
    <n v="915.25500000000011"/>
    <n v="915.25500000000011"/>
    <n v="915.25500000000011"/>
    <n v="915.25500000000011"/>
    <n v="0"/>
    <n v="0"/>
    <n v="915.25500000000011"/>
    <n v="915.25500000000011"/>
    <n v="915.25500000000011"/>
    <n v="915.25500000000011"/>
    <n v="0"/>
    <n v="0"/>
  </r>
  <r>
    <s v="100/TS-006"/>
    <x v="0"/>
    <x v="137"/>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735"/>
    <n v="21735"/>
    <n v="43470"/>
    <n v="0"/>
    <n v="0"/>
    <n v="0"/>
    <n v="0"/>
    <n v="43470"/>
    <n v="0"/>
    <n v="0"/>
    <n v="0"/>
    <n v="0"/>
    <n v="0"/>
    <n v="0"/>
    <n v="0"/>
    <n v="0"/>
    <n v="0"/>
    <n v="0"/>
    <n v="0"/>
    <n v="0"/>
    <n v="0"/>
    <n v="0"/>
    <n v="0"/>
    <n v="0"/>
    <n v="0"/>
    <n v="0"/>
    <n v="0"/>
    <n v="0"/>
    <n v="0"/>
    <n v="0"/>
    <n v="0"/>
    <n v="21735"/>
    <n v="21735"/>
    <n v="43470"/>
    <n v="0"/>
    <n v="0"/>
    <n v="0"/>
    <n v="0"/>
    <n v="43470"/>
    <n v="0"/>
    <n v="0"/>
    <n v="0"/>
    <n v="0"/>
    <n v="0"/>
    <n v="0"/>
    <n v="0"/>
    <n v="0"/>
    <n v="0"/>
    <n v="0"/>
    <n v="0"/>
    <n v="0"/>
    <n v="0"/>
    <n v="0"/>
    <n v="0"/>
    <n v="0"/>
    <n v="0"/>
    <n v="0"/>
    <n v="0"/>
    <n v="0"/>
    <n v="0"/>
    <n v="0"/>
    <n v="0"/>
    <n v="0"/>
    <n v="0"/>
    <n v="43470"/>
    <n v="0"/>
    <n v="0"/>
    <n v="0"/>
    <n v="0"/>
    <n v="43470"/>
    <n v="0"/>
    <n v="0"/>
    <n v="0"/>
    <n v="0"/>
    <n v="0"/>
    <n v="0"/>
    <n v="0"/>
    <n v="0"/>
    <n v="0"/>
    <n v="0"/>
    <n v="0"/>
    <n v="43470"/>
    <n v="0"/>
    <n v="0"/>
    <n v="0"/>
    <n v="0"/>
    <n v="0"/>
    <n v="43470"/>
  </r>
  <r>
    <s v="100/TM-060"/>
    <x v="0"/>
    <x v="138"/>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429"/>
    <n v="124429"/>
    <n v="0"/>
    <n v="0"/>
    <n v="0"/>
    <n v="0"/>
    <n v="124429"/>
    <n v="0"/>
    <n v="0"/>
    <n v="0"/>
    <n v="0"/>
    <n v="0"/>
    <n v="0"/>
    <n v="0"/>
    <n v="0"/>
    <n v="0"/>
    <n v="0"/>
    <n v="0"/>
    <n v="0"/>
    <n v="0"/>
    <n v="0"/>
    <n v="0"/>
    <n v="0"/>
    <n v="0"/>
    <n v="0"/>
    <n v="0"/>
    <n v="0"/>
    <n v="0"/>
    <n v="0"/>
    <n v="0"/>
    <n v="0"/>
    <n v="124429"/>
    <n v="124429"/>
    <n v="0"/>
    <n v="0"/>
    <n v="0"/>
    <n v="0"/>
    <n v="124429"/>
    <n v="0"/>
    <n v="0"/>
    <n v="0"/>
    <n v="0"/>
    <n v="0"/>
    <n v="0"/>
    <n v="0"/>
    <n v="0"/>
    <n v="0"/>
    <n v="0"/>
    <n v="0"/>
    <n v="0"/>
    <n v="0"/>
    <n v="0"/>
    <n v="0"/>
    <n v="0"/>
    <n v="0"/>
    <n v="0"/>
    <n v="0"/>
    <n v="0"/>
    <n v="0"/>
    <n v="0"/>
    <n v="0"/>
    <n v="0"/>
    <n v="0"/>
    <n v="124429"/>
    <n v="0"/>
    <n v="0"/>
    <n v="0"/>
    <n v="0"/>
    <n v="124429"/>
    <n v="0"/>
    <n v="0"/>
    <n v="0"/>
    <n v="0"/>
    <n v="0"/>
    <n v="0"/>
    <n v="0"/>
    <n v="0"/>
    <n v="0"/>
    <n v="0"/>
    <n v="0"/>
    <n v="124429"/>
    <n v="0"/>
    <n v="0"/>
    <n v="0"/>
    <n v="0"/>
    <n v="0"/>
    <n v="124429"/>
  </r>
  <r>
    <s v="100/TM-061"/>
    <x v="0"/>
    <x v="139"/>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r>
  <r>
    <s v="100/TS-007"/>
    <x v="0"/>
    <x v="140"/>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r>
  <r>
    <s v="100/TS-008"/>
    <x v="0"/>
    <x v="141"/>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r>
  <r>
    <s v="100/TM-062"/>
    <x v="0"/>
    <x v="142"/>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9677"/>
    <n v="39677"/>
    <n v="0"/>
    <n v="0"/>
    <n v="0"/>
    <n v="0"/>
    <n v="39677"/>
    <n v="0"/>
    <n v="0"/>
    <n v="0"/>
    <n v="0"/>
    <n v="0"/>
    <n v="0"/>
    <n v="0"/>
    <n v="0"/>
    <n v="0"/>
    <n v="0"/>
    <n v="0"/>
    <n v="0"/>
    <n v="0"/>
    <n v="0"/>
    <n v="0"/>
    <n v="0"/>
    <n v="0"/>
    <n v="0"/>
    <n v="0"/>
    <n v="0"/>
    <n v="0"/>
    <n v="0"/>
    <n v="0"/>
    <n v="0"/>
    <n v="39677"/>
    <n v="39677"/>
    <n v="0"/>
    <n v="0"/>
    <n v="0"/>
    <n v="0"/>
    <n v="39677"/>
    <n v="0"/>
    <n v="0"/>
    <n v="0"/>
    <n v="0"/>
    <n v="0"/>
    <n v="0"/>
    <n v="0"/>
    <n v="0"/>
    <n v="0"/>
    <n v="0"/>
    <n v="0"/>
    <n v="0"/>
    <n v="0"/>
    <n v="0"/>
    <n v="0"/>
    <n v="0"/>
    <n v="0"/>
    <n v="0"/>
    <n v="0"/>
    <n v="0"/>
    <n v="0"/>
    <n v="0"/>
    <n v="0"/>
    <n v="0"/>
    <n v="0"/>
    <n v="39677"/>
    <n v="0"/>
    <n v="0"/>
    <n v="0"/>
    <n v="0"/>
    <n v="39677"/>
    <n v="0"/>
    <n v="0"/>
    <n v="0"/>
    <n v="0"/>
    <n v="0"/>
    <n v="0"/>
    <n v="0"/>
    <n v="0"/>
    <n v="0"/>
    <n v="0"/>
    <n v="0"/>
    <n v="39677"/>
    <n v="0"/>
    <n v="0"/>
    <n v="0"/>
    <n v="0"/>
    <n v="0"/>
    <n v="39677"/>
  </r>
  <r>
    <s v="100/TM-063"/>
    <x v="0"/>
    <x v="143"/>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700"/>
    <n v="14700"/>
    <n v="9800"/>
    <n v="0"/>
    <n v="0"/>
    <n v="0"/>
    <n v="24500"/>
    <n v="0"/>
    <n v="0"/>
    <n v="0"/>
    <n v="0"/>
    <n v="0"/>
    <n v="0"/>
    <n v="0"/>
    <n v="0"/>
    <n v="0"/>
    <n v="0"/>
    <n v="0"/>
    <n v="0"/>
    <n v="0"/>
    <n v="0"/>
    <n v="0"/>
    <n v="0"/>
    <n v="0"/>
    <n v="0"/>
    <n v="0"/>
    <n v="0"/>
    <n v="0"/>
    <n v="0"/>
    <n v="0"/>
    <n v="0"/>
    <n v="14700"/>
    <n v="14700"/>
    <n v="9800"/>
    <n v="0"/>
    <n v="0"/>
    <n v="0"/>
    <n v="24500"/>
    <n v="0"/>
    <n v="0"/>
    <n v="0"/>
    <n v="0"/>
    <n v="0"/>
    <n v="0"/>
    <n v="0"/>
    <n v="0"/>
    <n v="0"/>
    <n v="0"/>
    <n v="0"/>
    <n v="0"/>
    <n v="0"/>
    <n v="0"/>
    <n v="0"/>
    <n v="0"/>
    <n v="0"/>
    <n v="0"/>
    <n v="0"/>
    <n v="0"/>
    <n v="0"/>
    <n v="0"/>
    <n v="0"/>
    <n v="0"/>
    <n v="0"/>
    <n v="14700"/>
    <n v="9800"/>
    <n v="0"/>
    <n v="0"/>
    <n v="0"/>
    <n v="24500"/>
    <n v="0"/>
    <n v="0"/>
    <n v="0"/>
    <n v="0"/>
    <n v="0"/>
    <n v="0"/>
    <n v="0"/>
    <n v="0"/>
    <n v="0"/>
    <n v="0"/>
    <n v="0"/>
    <n v="24500"/>
    <n v="0"/>
    <n v="0"/>
    <n v="0"/>
    <n v="0"/>
    <n v="0"/>
    <n v="24500"/>
  </r>
  <r>
    <s v="100/TM-064"/>
    <x v="0"/>
    <x v="144"/>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825"/>
    <n v="45825"/>
    <n v="91650"/>
    <n v="91650"/>
    <n v="91650"/>
    <n v="91650"/>
    <n v="0"/>
    <n v="366600"/>
    <n v="0"/>
    <n v="0"/>
    <n v="0"/>
    <n v="0"/>
    <n v="0"/>
    <n v="0"/>
    <n v="0"/>
    <n v="0"/>
    <n v="0"/>
    <n v="0"/>
    <n v="0"/>
    <n v="0"/>
    <n v="0"/>
    <n v="0"/>
    <n v="0"/>
    <n v="0"/>
    <n v="0"/>
    <n v="0"/>
    <n v="0"/>
    <n v="0"/>
    <n v="0"/>
    <n v="0"/>
    <n v="0"/>
    <n v="45825"/>
    <n v="45825"/>
    <n v="91650"/>
    <n v="91650"/>
    <n v="91650"/>
    <n v="91650"/>
    <n v="0"/>
    <n v="366600"/>
    <n v="0"/>
    <n v="0"/>
    <n v="0"/>
    <n v="0"/>
    <n v="0"/>
    <n v="0"/>
    <n v="0"/>
    <n v="0"/>
    <n v="0"/>
    <n v="0"/>
    <n v="0"/>
    <n v="0"/>
    <n v="0"/>
    <n v="0"/>
    <n v="0"/>
    <n v="0"/>
    <n v="0"/>
    <n v="0"/>
    <n v="0"/>
    <n v="0"/>
    <n v="0"/>
    <n v="0"/>
    <n v="0"/>
    <n v="0"/>
    <n v="0"/>
    <n v="91650"/>
    <n v="91650"/>
    <n v="91650"/>
    <n v="91650"/>
    <n v="0"/>
    <n v="366600"/>
    <n v="0"/>
    <n v="0"/>
    <n v="0"/>
    <n v="0"/>
    <n v="0"/>
    <n v="0"/>
    <n v="0"/>
    <n v="0"/>
    <n v="0"/>
    <n v="0"/>
    <n v="0"/>
    <n v="366600"/>
    <n v="0"/>
    <n v="0"/>
    <n v="0"/>
    <n v="0"/>
    <n v="0"/>
    <n v="366600"/>
  </r>
  <r>
    <s v="100/TM-065"/>
    <x v="0"/>
    <x v="145"/>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4767"/>
    <n v="74767"/>
    <n v="0"/>
    <n v="0"/>
    <n v="0"/>
    <n v="0"/>
    <n v="74767"/>
    <n v="0"/>
    <n v="0"/>
    <n v="0"/>
    <n v="0"/>
    <n v="0"/>
    <n v="0"/>
    <n v="0"/>
    <n v="0"/>
    <n v="0"/>
    <n v="0"/>
    <n v="0"/>
    <n v="0"/>
    <n v="0"/>
    <n v="0"/>
    <n v="0"/>
    <n v="0"/>
    <n v="0"/>
    <n v="0"/>
    <n v="0"/>
    <n v="0"/>
    <n v="0"/>
    <n v="0"/>
    <n v="0"/>
    <n v="0"/>
    <n v="74767"/>
    <n v="74767"/>
    <n v="0"/>
    <n v="0"/>
    <n v="0"/>
    <n v="0"/>
    <n v="74767"/>
    <n v="0"/>
    <n v="0"/>
    <n v="0"/>
    <n v="0"/>
    <n v="0"/>
    <n v="0"/>
    <n v="0"/>
    <n v="0"/>
    <n v="0"/>
    <n v="0"/>
    <n v="0"/>
    <n v="0"/>
    <n v="0"/>
    <n v="0"/>
    <n v="0"/>
    <n v="0"/>
    <n v="0"/>
    <n v="0"/>
    <n v="0"/>
    <n v="0"/>
    <n v="0"/>
    <n v="0"/>
    <n v="0"/>
    <n v="0"/>
    <n v="0"/>
    <n v="74767"/>
    <n v="0"/>
    <n v="0"/>
    <n v="0"/>
    <n v="0"/>
    <n v="74767"/>
    <n v="0"/>
    <n v="0"/>
    <n v="0"/>
    <n v="0"/>
    <n v="0"/>
    <n v="0"/>
    <n v="0"/>
    <n v="0"/>
    <n v="0"/>
    <n v="0"/>
    <n v="0"/>
    <n v="74767"/>
    <n v="0"/>
    <n v="0"/>
    <n v="0"/>
    <n v="0"/>
    <n v="0"/>
    <n v="74767"/>
  </r>
  <r>
    <s v="100/TM-066"/>
    <x v="0"/>
    <x v="146"/>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50"/>
    <n v="8050"/>
    <n v="16100"/>
    <n v="16100"/>
    <n v="0"/>
    <n v="0"/>
    <n v="0"/>
    <n v="32200"/>
    <n v="0"/>
    <n v="0"/>
    <n v="0"/>
    <n v="0"/>
    <n v="0"/>
    <n v="0"/>
    <n v="0"/>
    <n v="0"/>
    <n v="0"/>
    <n v="0"/>
    <n v="0"/>
    <n v="0"/>
    <n v="0"/>
    <n v="0"/>
    <n v="0"/>
    <n v="0"/>
    <n v="0"/>
    <n v="0"/>
    <n v="0"/>
    <n v="0"/>
    <n v="0"/>
    <n v="0"/>
    <n v="0"/>
    <n v="8050"/>
    <n v="8050"/>
    <n v="16100"/>
    <n v="16100"/>
    <n v="0"/>
    <n v="0"/>
    <n v="0"/>
    <n v="32200"/>
    <n v="0"/>
    <n v="0"/>
    <n v="0"/>
    <n v="0"/>
    <n v="0"/>
    <n v="0"/>
    <n v="0"/>
    <n v="0"/>
    <n v="0"/>
    <n v="0"/>
    <n v="0"/>
    <n v="0"/>
    <n v="0"/>
    <n v="0"/>
    <n v="0"/>
    <n v="0"/>
    <n v="0"/>
    <n v="0"/>
    <n v="0"/>
    <n v="0"/>
    <n v="0"/>
    <n v="0"/>
    <n v="0"/>
    <n v="0"/>
    <n v="0"/>
    <n v="16100"/>
    <n v="16100"/>
    <n v="0"/>
    <n v="0"/>
    <n v="0"/>
    <n v="32200"/>
    <n v="0"/>
    <n v="0"/>
    <n v="0"/>
    <n v="0"/>
    <n v="0"/>
    <n v="0"/>
    <n v="0"/>
    <n v="0"/>
    <n v="0"/>
    <n v="0"/>
    <n v="0"/>
    <n v="32200"/>
    <n v="0"/>
    <n v="0"/>
    <n v="0"/>
    <n v="0"/>
    <n v="0"/>
    <n v="32200"/>
  </r>
  <r>
    <s v="100/TM-067"/>
    <x v="0"/>
    <x v="147"/>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5875"/>
    <n v="25875"/>
    <n v="51750"/>
    <n v="0"/>
    <n v="0"/>
    <n v="0"/>
    <n v="0"/>
    <n v="51750"/>
    <n v="0"/>
    <n v="0"/>
    <n v="0"/>
    <n v="0"/>
    <n v="0"/>
    <n v="0"/>
    <n v="0"/>
    <n v="0"/>
    <n v="0"/>
    <n v="0"/>
    <n v="0"/>
    <n v="0"/>
    <n v="0"/>
    <n v="0"/>
    <n v="0"/>
    <n v="0"/>
    <n v="0"/>
    <n v="0"/>
    <n v="0"/>
    <n v="0"/>
    <n v="0"/>
    <n v="0"/>
    <n v="0"/>
    <n v="25875"/>
    <n v="25875"/>
    <n v="51750"/>
    <n v="0"/>
    <n v="0"/>
    <n v="0"/>
    <n v="0"/>
    <n v="51750"/>
    <n v="0"/>
    <n v="0"/>
    <n v="0"/>
    <n v="0"/>
    <n v="0"/>
    <n v="0"/>
    <n v="0"/>
    <n v="0"/>
    <n v="0"/>
    <n v="0"/>
    <n v="0"/>
    <n v="0"/>
    <n v="0"/>
    <n v="0"/>
    <n v="0"/>
    <n v="0"/>
    <n v="0"/>
    <n v="0"/>
    <n v="0"/>
    <n v="0"/>
    <n v="0"/>
    <n v="0"/>
    <n v="0"/>
    <n v="0"/>
    <n v="0"/>
    <n v="51750"/>
    <n v="0"/>
    <n v="0"/>
    <n v="0"/>
    <n v="0"/>
    <n v="51750"/>
    <n v="0"/>
    <n v="0"/>
    <n v="0"/>
    <n v="0"/>
    <n v="0"/>
    <n v="0"/>
    <n v="0"/>
    <n v="0"/>
    <n v="0"/>
    <n v="0"/>
    <n v="0"/>
    <n v="51750"/>
    <n v="0"/>
    <n v="0"/>
    <n v="0"/>
    <n v="0"/>
    <n v="0"/>
    <n v="51750"/>
  </r>
  <r>
    <s v="100/TM-068"/>
    <x v="0"/>
    <x v="148"/>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200"/>
    <n v="29200"/>
    <n v="0"/>
    <n v="0"/>
    <n v="0"/>
    <n v="0"/>
    <n v="29200"/>
    <n v="0"/>
    <n v="0"/>
    <n v="0"/>
    <n v="0"/>
    <n v="0"/>
    <n v="0"/>
    <n v="0"/>
    <n v="0"/>
    <n v="0"/>
    <n v="0"/>
    <n v="0"/>
    <n v="0"/>
    <n v="0"/>
    <n v="0"/>
    <n v="0"/>
    <n v="0"/>
    <n v="0"/>
    <n v="0"/>
    <n v="0"/>
    <n v="0"/>
    <n v="0"/>
    <n v="0"/>
    <n v="0"/>
    <n v="0"/>
    <n v="29200"/>
    <n v="29200"/>
    <n v="0"/>
    <n v="0"/>
    <n v="0"/>
    <n v="0"/>
    <n v="29200"/>
    <n v="0"/>
    <n v="0"/>
    <n v="0"/>
    <n v="0"/>
    <n v="0"/>
    <n v="0"/>
    <n v="0"/>
    <n v="0"/>
    <n v="0"/>
    <n v="0"/>
    <n v="0"/>
    <n v="0"/>
    <n v="0"/>
    <n v="0"/>
    <n v="0"/>
    <n v="0"/>
    <n v="0"/>
    <n v="0"/>
    <n v="0"/>
    <n v="0"/>
    <n v="0"/>
    <n v="0"/>
    <n v="0"/>
    <n v="0"/>
    <n v="0"/>
    <n v="29200"/>
    <n v="0"/>
    <n v="0"/>
    <n v="0"/>
    <n v="0"/>
    <n v="29200"/>
    <n v="0"/>
    <n v="0"/>
    <n v="0"/>
    <n v="0"/>
    <n v="0"/>
    <n v="0"/>
    <n v="0"/>
    <n v="0"/>
    <n v="0"/>
    <n v="0"/>
    <n v="0"/>
    <n v="29200"/>
    <n v="0"/>
    <n v="0"/>
    <n v="0"/>
    <n v="0"/>
    <n v="0"/>
    <n v="29200"/>
  </r>
  <r>
    <s v="100/TM-069"/>
    <x v="0"/>
    <x v="149"/>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125"/>
    <n v="19125"/>
    <n v="38250"/>
    <n v="38250"/>
    <n v="0"/>
    <n v="0"/>
    <n v="0"/>
    <n v="76500"/>
    <n v="0"/>
    <n v="0"/>
    <n v="0"/>
    <n v="0"/>
    <n v="0"/>
    <n v="0"/>
    <n v="0"/>
    <n v="0"/>
    <n v="0"/>
    <n v="0"/>
    <n v="0"/>
    <n v="0"/>
    <n v="0"/>
    <n v="0"/>
    <n v="0"/>
    <n v="0"/>
    <n v="0"/>
    <n v="0"/>
    <n v="0"/>
    <n v="0"/>
    <n v="0"/>
    <n v="0"/>
    <n v="0"/>
    <n v="19125"/>
    <n v="19125"/>
    <n v="38250"/>
    <n v="38250"/>
    <n v="0"/>
    <n v="0"/>
    <n v="0"/>
    <n v="76500"/>
    <n v="0"/>
    <n v="0"/>
    <n v="0"/>
    <n v="0"/>
    <n v="0"/>
    <n v="0"/>
    <n v="0"/>
    <n v="0"/>
    <n v="0"/>
    <n v="0"/>
    <n v="0"/>
    <n v="0"/>
    <n v="0"/>
    <n v="0"/>
    <n v="0"/>
    <n v="0"/>
    <n v="0"/>
    <n v="0"/>
    <n v="0"/>
    <n v="0"/>
    <n v="0"/>
    <n v="0"/>
    <n v="0"/>
    <n v="0"/>
    <n v="0"/>
    <n v="38250"/>
    <n v="38250"/>
    <n v="0"/>
    <n v="0"/>
    <n v="0"/>
    <n v="76500"/>
    <n v="0"/>
    <n v="0"/>
    <n v="0"/>
    <n v="0"/>
    <n v="0"/>
    <n v="0"/>
    <n v="0"/>
    <n v="0"/>
    <n v="0"/>
    <n v="0"/>
    <n v="0"/>
    <n v="76500"/>
    <n v="0"/>
    <n v="0"/>
    <n v="0"/>
    <n v="0"/>
    <n v="0"/>
    <n v="76500"/>
  </r>
  <r>
    <s v="100/TM-080"/>
    <x v="0"/>
    <x v="150"/>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668"/>
    <n v="20668"/>
    <n v="20668"/>
    <n v="20668"/>
    <n v="20668"/>
    <n v="20668"/>
    <n v="103340"/>
    <n v="0"/>
    <n v="0"/>
    <n v="0"/>
    <n v="0"/>
    <n v="0"/>
    <n v="0"/>
    <n v="0"/>
    <n v="0"/>
    <n v="0"/>
    <n v="0"/>
    <n v="0"/>
    <n v="0"/>
    <n v="0"/>
    <n v="0"/>
    <n v="0"/>
    <n v="0"/>
    <n v="0"/>
    <n v="0"/>
    <n v="0"/>
    <n v="0"/>
    <n v="0"/>
    <n v="0"/>
    <n v="0"/>
    <n v="0"/>
    <n v="20668"/>
    <n v="20668"/>
    <n v="20668"/>
    <n v="20668"/>
    <n v="20668"/>
    <n v="20668"/>
    <n v="103340"/>
    <n v="0"/>
    <n v="0"/>
    <n v="0"/>
    <n v="0"/>
    <n v="0"/>
    <n v="0"/>
    <n v="0"/>
    <n v="0"/>
    <n v="0"/>
    <n v="0"/>
    <n v="0"/>
    <n v="0"/>
    <n v="0"/>
    <n v="0"/>
    <n v="0"/>
    <n v="0"/>
    <n v="0"/>
    <n v="0"/>
    <n v="0"/>
    <n v="0"/>
    <n v="0"/>
    <n v="0"/>
    <n v="0"/>
    <n v="0"/>
    <n v="0"/>
    <n v="20668"/>
    <n v="20668"/>
    <n v="20668"/>
    <n v="20668"/>
    <n v="20668"/>
    <n v="103340"/>
    <n v="0"/>
    <n v="0"/>
    <n v="0"/>
    <n v="0"/>
    <n v="0"/>
    <n v="0"/>
    <n v="0"/>
    <n v="0"/>
    <n v="0"/>
    <n v="0"/>
    <n v="0"/>
    <n v="103340"/>
    <n v="0"/>
    <n v="0"/>
    <n v="0"/>
    <n v="0"/>
    <n v="0"/>
    <n v="103340"/>
  </r>
  <r>
    <s v="100/TM-081"/>
    <x v="0"/>
    <x v="151"/>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128"/>
    <n v="8128"/>
    <n v="0"/>
    <n v="0"/>
    <n v="0"/>
    <n v="0"/>
    <n v="8128"/>
    <n v="0"/>
    <n v="0"/>
    <n v="0"/>
    <n v="0"/>
    <n v="0"/>
    <n v="0"/>
    <n v="0"/>
    <n v="0"/>
    <n v="0"/>
    <n v="0"/>
    <n v="0"/>
    <n v="0"/>
    <n v="0"/>
    <n v="0"/>
    <n v="0"/>
    <n v="0"/>
    <n v="0"/>
    <n v="0"/>
    <n v="0"/>
    <n v="0"/>
    <n v="0"/>
    <n v="0"/>
    <n v="0"/>
    <n v="0"/>
    <n v="8128"/>
    <n v="8128"/>
    <n v="0"/>
    <n v="0"/>
    <n v="0"/>
    <n v="0"/>
    <n v="8128"/>
    <n v="0"/>
    <n v="0"/>
    <n v="0"/>
    <n v="0"/>
    <n v="0"/>
    <n v="0"/>
    <n v="0"/>
    <n v="0"/>
    <n v="0"/>
    <n v="0"/>
    <n v="0"/>
    <n v="0"/>
    <n v="0"/>
    <n v="0"/>
    <n v="0"/>
    <n v="0"/>
    <n v="0"/>
    <n v="0"/>
    <n v="0"/>
    <n v="0"/>
    <n v="0"/>
    <n v="0"/>
    <n v="0"/>
    <n v="0"/>
    <n v="0"/>
    <n v="8128"/>
    <n v="0"/>
    <n v="0"/>
    <n v="0"/>
    <n v="0"/>
    <n v="8128"/>
    <n v="0"/>
    <n v="0"/>
    <n v="0"/>
    <n v="0"/>
    <n v="0"/>
    <n v="0"/>
    <n v="0"/>
    <n v="0"/>
    <n v="0"/>
    <n v="0"/>
    <n v="0"/>
    <n v="8128"/>
    <n v="0"/>
    <n v="0"/>
    <n v="0"/>
    <n v="0"/>
    <n v="0"/>
    <n v="8128"/>
  </r>
  <r>
    <s v="100/TT-309"/>
    <x v="0"/>
    <x v="152"/>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000"/>
    <n v="0"/>
    <n v="0"/>
    <n v="0"/>
    <n v="0"/>
    <n v="0"/>
    <n v="0"/>
    <n v="85000"/>
    <n v="0"/>
    <n v="0"/>
    <n v="0"/>
    <n v="0"/>
    <n v="85000"/>
    <n v="0"/>
    <n v="0"/>
    <n v="0"/>
    <n v="0"/>
    <n v="0"/>
    <n v="0"/>
    <n v="0"/>
    <n v="0"/>
    <n v="0"/>
    <n v="0"/>
    <n v="0"/>
    <n v="0"/>
    <n v="0"/>
    <n v="0"/>
    <n v="0"/>
    <n v="0"/>
    <n v="0"/>
    <n v="0"/>
    <n v="85000"/>
    <n v="0"/>
    <n v="0"/>
    <n v="0"/>
    <n v="0"/>
    <n v="0"/>
    <n v="0"/>
    <n v="85000"/>
    <n v="0"/>
    <n v="0"/>
    <n v="0"/>
    <n v="0"/>
    <n v="85000"/>
    <n v="0"/>
    <n v="0"/>
    <n v="0"/>
    <n v="0"/>
    <n v="0"/>
    <n v="0"/>
    <n v="0"/>
    <n v="0"/>
    <n v="0"/>
    <n v="0"/>
    <n v="0"/>
    <n v="0"/>
    <n v="0"/>
    <n v="0"/>
    <n v="0"/>
    <n v="0"/>
    <n v="0"/>
    <n v="0"/>
    <n v="0"/>
    <n v="0"/>
    <n v="0"/>
    <n v="0"/>
    <n v="0"/>
    <n v="0"/>
    <n v="0"/>
    <n v="85000"/>
    <n v="0"/>
    <n v="0"/>
    <n v="0"/>
    <n v="0"/>
    <n v="85000"/>
    <n v="0"/>
    <n v="0"/>
    <n v="0"/>
    <n v="0"/>
    <n v="0"/>
    <n v="0"/>
    <n v="0"/>
    <n v="0"/>
    <n v="0"/>
    <n v="0"/>
    <n v="0"/>
    <n v="85000"/>
    <n v="0"/>
    <n v="0"/>
    <n v="0"/>
    <n v="0"/>
    <n v="0"/>
    <n v="85000"/>
  </r>
  <r>
    <s v="100/TT-308"/>
    <x v="0"/>
    <x v="153"/>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00"/>
    <n v="0"/>
    <n v="4500"/>
    <n v="0"/>
    <n v="0"/>
    <n v="0"/>
    <n v="0"/>
    <n v="9000"/>
    <n v="0"/>
    <n v="18000"/>
    <n v="0"/>
    <n v="0"/>
    <n v="0"/>
    <n v="0"/>
    <n v="18000"/>
    <n v="0"/>
    <n v="0"/>
    <n v="0"/>
    <n v="0"/>
    <n v="0"/>
    <n v="0"/>
    <n v="0"/>
    <n v="0"/>
    <n v="0"/>
    <n v="0"/>
    <n v="0"/>
    <n v="0"/>
    <n v="0"/>
    <n v="0"/>
    <n v="0"/>
    <n v="0"/>
    <n v="4500"/>
    <n v="0"/>
    <n v="4500"/>
    <n v="0"/>
    <n v="0"/>
    <n v="0"/>
    <n v="0"/>
    <n v="9000"/>
    <n v="0"/>
    <n v="18000"/>
    <n v="0"/>
    <n v="0"/>
    <n v="0"/>
    <n v="0"/>
    <n v="18000"/>
    <n v="0"/>
    <n v="0"/>
    <n v="0"/>
    <n v="0"/>
    <n v="0"/>
    <n v="0"/>
    <n v="0"/>
    <n v="0"/>
    <n v="0"/>
    <n v="0"/>
    <n v="0"/>
    <n v="0"/>
    <n v="0"/>
    <n v="0"/>
    <n v="0"/>
    <n v="0"/>
    <n v="0"/>
    <n v="0"/>
    <n v="0"/>
    <n v="0"/>
    <n v="0"/>
    <n v="0"/>
    <n v="0"/>
    <n v="0"/>
    <n v="0"/>
    <n v="18000"/>
    <n v="0"/>
    <n v="0"/>
    <n v="0"/>
    <n v="0"/>
    <n v="18000"/>
    <n v="0"/>
    <n v="0"/>
    <n v="0"/>
    <n v="0"/>
    <n v="0"/>
    <n v="0"/>
    <n v="0"/>
    <n v="0"/>
    <n v="0"/>
    <n v="0"/>
    <n v="0"/>
    <n v="18000"/>
    <n v="0"/>
    <n v="0"/>
    <n v="0"/>
    <n v="0"/>
    <n v="0"/>
    <n v="18000"/>
  </r>
  <r>
    <s v="100/TT-311"/>
    <x v="0"/>
    <x v="154"/>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2000"/>
    <n v="0"/>
    <n v="0"/>
    <n v="1000"/>
    <n v="0"/>
    <n v="0"/>
    <n v="6000"/>
    <n v="0"/>
    <n v="11000"/>
    <n v="0"/>
    <n v="0"/>
    <n v="0"/>
    <n v="0"/>
    <n v="11000"/>
    <n v="0"/>
    <n v="0"/>
    <n v="0"/>
    <n v="0"/>
    <n v="0"/>
    <n v="0"/>
    <n v="0"/>
    <n v="0"/>
    <n v="0"/>
    <n v="0"/>
    <n v="0"/>
    <n v="0"/>
    <n v="0"/>
    <n v="0"/>
    <n v="0"/>
    <n v="2000"/>
    <n v="0"/>
    <n v="2000"/>
    <n v="0"/>
    <n v="0"/>
    <n v="1000"/>
    <n v="0"/>
    <n v="0"/>
    <n v="6000"/>
    <n v="0"/>
    <n v="11000"/>
    <n v="0"/>
    <n v="0"/>
    <n v="0"/>
    <n v="0"/>
    <n v="11000"/>
    <n v="0"/>
    <n v="0"/>
    <n v="0"/>
    <n v="0"/>
    <n v="0"/>
    <n v="0"/>
    <n v="0"/>
    <n v="0"/>
    <n v="0"/>
    <n v="0"/>
    <n v="0"/>
    <n v="0"/>
    <n v="0"/>
    <n v="0"/>
    <n v="0"/>
    <n v="0"/>
    <n v="0"/>
    <n v="0"/>
    <n v="0"/>
    <n v="0"/>
    <n v="0"/>
    <n v="0"/>
    <n v="0"/>
    <n v="0"/>
    <n v="0"/>
    <n v="11000"/>
    <n v="0"/>
    <n v="0"/>
    <n v="0"/>
    <n v="0"/>
    <n v="11000"/>
    <n v="0"/>
    <n v="0"/>
    <n v="0"/>
    <n v="0"/>
    <n v="0"/>
    <n v="0"/>
    <n v="0"/>
    <n v="0"/>
    <n v="0"/>
    <n v="0"/>
    <n v="0"/>
    <n v="11000"/>
    <n v="0"/>
    <n v="0"/>
    <n v="0"/>
    <n v="0"/>
    <n v="0"/>
    <n v="11000"/>
  </r>
  <r>
    <s v="100/TT-312"/>
    <x v="0"/>
    <x v="155"/>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3000"/>
    <n v="0"/>
    <n v="0"/>
    <n v="0"/>
    <n v="5000"/>
    <n v="0"/>
    <n v="0"/>
    <n v="0"/>
    <n v="10000"/>
    <n v="0"/>
    <n v="0"/>
    <n v="0"/>
    <n v="0"/>
    <n v="10000"/>
    <n v="0"/>
    <n v="0"/>
    <n v="0"/>
    <n v="0"/>
    <n v="0"/>
    <n v="0"/>
    <n v="0"/>
    <n v="0"/>
    <n v="0"/>
    <n v="0"/>
    <n v="0"/>
    <n v="0"/>
    <n v="0"/>
    <n v="0"/>
    <n v="0"/>
    <n v="2000"/>
    <n v="0"/>
    <n v="3000"/>
    <n v="0"/>
    <n v="0"/>
    <n v="0"/>
    <n v="5000"/>
    <n v="0"/>
    <n v="0"/>
    <n v="0"/>
    <n v="10000"/>
    <n v="0"/>
    <n v="0"/>
    <n v="0"/>
    <n v="0"/>
    <n v="10000"/>
    <n v="0"/>
    <n v="0"/>
    <n v="0"/>
    <n v="0"/>
    <n v="0"/>
    <n v="0"/>
    <n v="0"/>
    <n v="0"/>
    <n v="0"/>
    <n v="0"/>
    <n v="0"/>
    <n v="0"/>
    <n v="0"/>
    <n v="0"/>
    <n v="0"/>
    <n v="0"/>
    <n v="0"/>
    <n v="0"/>
    <n v="0"/>
    <n v="0"/>
    <n v="0"/>
    <n v="0"/>
    <n v="0"/>
    <n v="0"/>
    <n v="0"/>
    <n v="10000"/>
    <n v="0"/>
    <n v="0"/>
    <n v="0"/>
    <n v="0"/>
    <n v="10000"/>
    <n v="0"/>
    <n v="0"/>
    <n v="0"/>
    <n v="0"/>
    <n v="0"/>
    <n v="0"/>
    <n v="0"/>
    <n v="0"/>
    <n v="0"/>
    <n v="0"/>
    <n v="0"/>
    <n v="10000"/>
    <n v="0"/>
    <n v="0"/>
    <n v="0"/>
    <n v="0"/>
    <n v="0"/>
    <n v="10000"/>
  </r>
  <r>
    <s v="100/TT-313"/>
    <x v="0"/>
    <x v="156"/>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3000"/>
    <n v="0"/>
    <n v="0"/>
    <n v="0"/>
    <n v="5000"/>
    <n v="0"/>
    <n v="0"/>
    <n v="0"/>
    <n v="10000"/>
    <n v="0"/>
    <n v="0"/>
    <n v="0"/>
    <n v="0"/>
    <n v="10000"/>
    <n v="0"/>
    <n v="0"/>
    <n v="0"/>
    <n v="0"/>
    <n v="0"/>
    <n v="0"/>
    <n v="0"/>
    <n v="0"/>
    <n v="0"/>
    <n v="0"/>
    <n v="0"/>
    <n v="0"/>
    <n v="0"/>
    <n v="0"/>
    <n v="0"/>
    <n v="2000"/>
    <n v="0"/>
    <n v="3000"/>
    <n v="0"/>
    <n v="0"/>
    <n v="0"/>
    <n v="5000"/>
    <n v="0"/>
    <n v="0"/>
    <n v="0"/>
    <n v="10000"/>
    <n v="0"/>
    <n v="0"/>
    <n v="0"/>
    <n v="0"/>
    <n v="10000"/>
    <n v="0"/>
    <n v="0"/>
    <n v="0"/>
    <n v="0"/>
    <n v="0"/>
    <n v="0"/>
    <n v="0"/>
    <n v="0"/>
    <n v="0"/>
    <n v="0"/>
    <n v="0"/>
    <n v="0"/>
    <n v="0"/>
    <n v="0"/>
    <n v="0"/>
    <n v="0"/>
    <n v="0"/>
    <n v="0"/>
    <n v="0"/>
    <n v="0"/>
    <n v="0"/>
    <n v="0"/>
    <n v="0"/>
    <n v="0"/>
    <n v="0"/>
    <n v="10000"/>
    <n v="0"/>
    <n v="0"/>
    <n v="0"/>
    <n v="0"/>
    <n v="10000"/>
    <n v="0"/>
    <n v="0"/>
    <n v="0"/>
    <n v="0"/>
    <n v="0"/>
    <n v="0"/>
    <n v="0"/>
    <n v="0"/>
    <n v="0"/>
    <n v="0"/>
    <n v="0"/>
    <n v="10000"/>
    <n v="0"/>
    <n v="0"/>
    <n v="0"/>
    <n v="0"/>
    <n v="0"/>
    <n v="10000"/>
  </r>
  <r>
    <s v="100/TM-082"/>
    <x v="0"/>
    <x v="157"/>
    <x v="3"/>
    <x v="6"/>
    <x v="23"/>
    <n v="0"/>
    <n v="0"/>
    <n v="0"/>
    <n v="0"/>
    <n v="0"/>
    <n v="0"/>
    <n v="0"/>
    <n v="0"/>
    <n v="0"/>
    <n v="0"/>
    <n v="0"/>
    <n v="0"/>
    <n v="0"/>
    <n v="0"/>
    <n v="0"/>
    <n v="0"/>
    <n v="0"/>
    <n v="0"/>
    <n v="0"/>
    <n v="0"/>
    <n v="0"/>
    <n v="0.1"/>
    <n v="0.15"/>
    <n v="0.36"/>
    <n v="0"/>
    <n v="0"/>
    <n v="0"/>
    <n v="0"/>
    <n v="0"/>
    <n v="0"/>
    <n v="0"/>
    <n v="0"/>
    <n v="0"/>
    <n v="0.1"/>
    <n v="0.25"/>
    <n v="0.61"/>
    <n v="0.61"/>
    <n v="0"/>
    <n v="0"/>
    <n v="0"/>
    <n v="0"/>
    <n v="0"/>
    <n v="0"/>
    <n v="0"/>
    <n v="0"/>
    <n v="0"/>
    <n v="0"/>
    <n v="0"/>
    <n v="0"/>
    <n v="0.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00"/>
    <n v="0"/>
    <n v="3600"/>
    <n v="0"/>
    <n v="12000"/>
    <n v="0"/>
    <n v="0"/>
    <n v="0"/>
    <n v="0"/>
    <n v="0"/>
    <n v="0"/>
    <n v="0"/>
    <n v="0"/>
    <n v="0"/>
    <n v="0"/>
    <n v="0"/>
    <n v="0"/>
    <n v="0"/>
    <n v="0"/>
    <n v="0"/>
    <n v="0"/>
    <n v="0"/>
    <n v="0"/>
    <n v="0"/>
    <n v="0"/>
    <n v="0"/>
    <n v="0"/>
    <n v="0"/>
    <n v="0"/>
    <n v="0"/>
    <n v="0"/>
    <n v="0"/>
    <n v="0"/>
    <n v="0"/>
    <n v="0"/>
    <n v="0"/>
    <n v="0"/>
    <n v="0"/>
    <n v="0"/>
    <n v="0"/>
    <n v="0"/>
    <n v="0"/>
    <n v="0"/>
    <n v="0"/>
    <n v="0"/>
    <n v="0"/>
    <n v="0"/>
    <n v="12000"/>
    <n v="0"/>
    <n v="0"/>
    <n v="0"/>
    <n v="0"/>
    <n v="0"/>
    <n v="0"/>
    <n v="0"/>
    <n v="0"/>
    <n v="0"/>
    <n v="8400"/>
    <n v="3600"/>
    <n v="0"/>
    <n v="12000"/>
    <n v="0"/>
    <n v="0"/>
    <n v="0"/>
    <n v="0"/>
    <n v="0"/>
    <n v="0"/>
    <n v="0"/>
    <n v="0"/>
    <n v="0"/>
    <n v="0"/>
    <n v="0"/>
    <n v="0"/>
    <n v="0"/>
    <n v="0"/>
    <n v="0"/>
    <n v="0"/>
    <n v="0"/>
    <n v="12000"/>
    <n v="0"/>
    <n v="0"/>
    <n v="0"/>
    <n v="0"/>
    <n v="0"/>
    <n v="0"/>
    <n v="0"/>
    <n v="0"/>
    <n v="0"/>
    <n v="0"/>
    <n v="0"/>
    <n v="12000"/>
    <n v="12000"/>
    <n v="0"/>
    <n v="0"/>
    <n v="0"/>
    <n v="0"/>
    <n v="0"/>
    <n v="0"/>
    <n v="0"/>
    <n v="0"/>
    <n v="0"/>
    <n v="0"/>
    <n v="0"/>
    <n v="0"/>
    <n v="0"/>
    <n v="0"/>
    <n v="0"/>
    <n v="0"/>
    <n v="0"/>
    <n v="12000"/>
    <n v="0"/>
    <n v="0"/>
    <n v="0"/>
    <n v="0"/>
    <n v="0"/>
    <n v="0"/>
    <n v="12000"/>
    <n v="0"/>
    <n v="0"/>
    <n v="12000"/>
    <n v="-12000"/>
    <n v="12000"/>
    <n v="12000"/>
    <n v="0"/>
    <n v="0"/>
    <n v="12000"/>
    <n v="-12000"/>
    <n v="12000"/>
  </r>
  <r>
    <s v="100/TT-400"/>
    <x v="0"/>
    <x v="158"/>
    <x v="3"/>
    <x v="6"/>
    <x v="23"/>
    <n v="0"/>
    <n v="0"/>
    <n v="0"/>
    <n v="0"/>
    <n v="0"/>
    <n v="0"/>
    <n v="0"/>
    <n v="0"/>
    <n v="12393.682000000001"/>
    <n v="0"/>
    <n v="0"/>
    <n v="0"/>
    <n v="12393.682000000001"/>
    <n v="0"/>
    <n v="0"/>
    <n v="0"/>
    <n v="0"/>
    <n v="0"/>
    <n v="0"/>
    <n v="0"/>
    <n v="0"/>
    <n v="0.85"/>
    <n v="0.1"/>
    <n v="0.03"/>
    <n v="0"/>
    <n v="0"/>
    <n v="0"/>
    <n v="0"/>
    <n v="0"/>
    <n v="0"/>
    <n v="0"/>
    <n v="0"/>
    <n v="0"/>
    <n v="0.85"/>
    <n v="0.95"/>
    <n v="0.98"/>
    <n v="0.98"/>
    <n v="0"/>
    <n v="0"/>
    <n v="0"/>
    <n v="0"/>
    <n v="0"/>
    <n v="0"/>
    <n v="0"/>
    <n v="0"/>
    <n v="0"/>
    <n v="0"/>
    <n v="0"/>
    <n v="0"/>
    <n v="0.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000"/>
    <n v="0"/>
    <n v="0"/>
    <n v="0"/>
    <n v="13000"/>
    <n v="0"/>
    <n v="0"/>
    <n v="0"/>
    <n v="0"/>
    <n v="0"/>
    <n v="0"/>
    <n v="0"/>
    <n v="0"/>
    <n v="0"/>
    <n v="0"/>
    <n v="0"/>
    <n v="0"/>
    <n v="0"/>
    <n v="0"/>
    <n v="0"/>
    <n v="0"/>
    <n v="0"/>
    <n v="0"/>
    <n v="0"/>
    <n v="0"/>
    <n v="0"/>
    <n v="0"/>
    <n v="0"/>
    <n v="0"/>
    <n v="0"/>
    <n v="0"/>
    <n v="0"/>
    <n v="0"/>
    <n v="0"/>
    <n v="0"/>
    <n v="0"/>
    <n v="0"/>
    <n v="0"/>
    <n v="0"/>
    <n v="0"/>
    <n v="0"/>
    <n v="0"/>
    <n v="0"/>
    <n v="0"/>
    <n v="0"/>
    <n v="0"/>
    <n v="0"/>
    <n v="13000"/>
    <n v="0"/>
    <n v="0"/>
    <n v="0"/>
    <n v="0"/>
    <n v="0"/>
    <n v="0"/>
    <n v="0"/>
    <n v="0"/>
    <n v="12393.682000000001"/>
    <n v="606.3179999999993"/>
    <n v="0"/>
    <n v="0"/>
    <n v="13000"/>
    <n v="0"/>
    <n v="0"/>
    <n v="0"/>
    <n v="0"/>
    <n v="0"/>
    <n v="0"/>
    <n v="0"/>
    <n v="0"/>
    <n v="0"/>
    <n v="0"/>
    <n v="0"/>
    <n v="0"/>
    <n v="0"/>
    <n v="0"/>
    <n v="0"/>
    <n v="0"/>
    <n v="0"/>
    <n v="13000"/>
    <n v="0"/>
    <n v="0"/>
    <n v="0"/>
    <n v="0"/>
    <n v="0"/>
    <n v="0"/>
    <n v="0"/>
    <n v="0"/>
    <n v="12393.682000000001"/>
    <n v="0"/>
    <n v="0"/>
    <n v="606.3179999999993"/>
    <n v="13000"/>
    <n v="0"/>
    <n v="0"/>
    <n v="0"/>
    <n v="0"/>
    <n v="0"/>
    <n v="0"/>
    <n v="0"/>
    <n v="0"/>
    <n v="0"/>
    <n v="0"/>
    <n v="0"/>
    <n v="0"/>
    <n v="0"/>
    <n v="0"/>
    <n v="0"/>
    <n v="0"/>
    <n v="0"/>
    <n v="13000"/>
    <n v="0"/>
    <n v="12393.682000000001"/>
    <n v="12393.682000000001"/>
    <n v="0"/>
    <n v="12393.682000000001"/>
    <n v="-12393.682000000001"/>
    <n v="13000"/>
    <n v="12393.682000000001"/>
    <n v="12393.682000000001"/>
    <n v="13000"/>
    <n v="-606.3179999999993"/>
    <n v="606.3179999999993"/>
    <n v="13000"/>
    <n v="12393.682000000001"/>
    <n v="12393.682000000001"/>
    <n v="13000"/>
    <n v="-606.3179999999993"/>
    <n v="606.3179999999993"/>
  </r>
  <r>
    <s v="100/TM-084"/>
    <x v="0"/>
    <x v="159"/>
    <x v="3"/>
    <x v="6"/>
    <x v="23"/>
    <n v="0"/>
    <n v="0"/>
    <n v="0"/>
    <n v="0"/>
    <n v="0"/>
    <n v="0"/>
    <n v="0"/>
    <n v="0"/>
    <n v="0"/>
    <n v="0"/>
    <n v="0"/>
    <n v="16768.625"/>
    <n v="16768.6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0"/>
    <n v="0"/>
    <n v="20000"/>
    <n v="0"/>
    <n v="0"/>
    <n v="0"/>
    <n v="0"/>
    <n v="0"/>
    <n v="0"/>
    <n v="0"/>
    <n v="0"/>
    <n v="0"/>
    <n v="0"/>
    <n v="0"/>
    <n v="0"/>
    <n v="0"/>
    <n v="0"/>
    <n v="0"/>
    <n v="0"/>
    <n v="0"/>
    <n v="0"/>
    <n v="0"/>
    <n v="0"/>
    <n v="0"/>
    <n v="0"/>
    <n v="0"/>
    <n v="0"/>
    <n v="0"/>
    <n v="0"/>
    <n v="0"/>
    <n v="0"/>
    <n v="0"/>
    <n v="0"/>
    <n v="0"/>
    <n v="0"/>
    <n v="0"/>
    <n v="0"/>
    <n v="0"/>
    <n v="0"/>
    <n v="0"/>
    <n v="0"/>
    <n v="0"/>
    <n v="0"/>
    <n v="0"/>
    <n v="0"/>
    <n v="20000"/>
    <n v="0"/>
    <n v="0"/>
    <n v="0"/>
    <n v="0"/>
    <n v="0"/>
    <n v="0"/>
    <n v="0"/>
    <n v="0"/>
    <n v="0"/>
    <n v="0"/>
    <n v="20000"/>
    <n v="0"/>
    <n v="20000"/>
    <n v="0"/>
    <n v="0"/>
    <n v="0"/>
    <n v="0"/>
    <n v="0"/>
    <n v="0"/>
    <n v="0"/>
    <n v="0"/>
    <n v="0"/>
    <n v="0"/>
    <n v="0"/>
    <n v="0"/>
    <n v="0"/>
    <n v="0"/>
    <n v="0"/>
    <n v="0"/>
    <n v="0"/>
    <n v="20000"/>
    <n v="0"/>
    <n v="0"/>
    <n v="0"/>
    <n v="0"/>
    <n v="0"/>
    <n v="0"/>
    <n v="0"/>
    <n v="0"/>
    <n v="0"/>
    <n v="0"/>
    <n v="0"/>
    <n v="20000"/>
    <n v="20000"/>
    <n v="0"/>
    <n v="0"/>
    <n v="0"/>
    <n v="0"/>
    <n v="0"/>
    <n v="0"/>
    <n v="0"/>
    <n v="0"/>
    <n v="0"/>
    <n v="0"/>
    <n v="0"/>
    <n v="0"/>
    <n v="0"/>
    <n v="0"/>
    <n v="0"/>
    <n v="0"/>
    <n v="0"/>
    <n v="20000"/>
    <n v="0"/>
    <n v="0"/>
    <n v="0"/>
    <n v="0"/>
    <n v="0"/>
    <n v="0"/>
    <n v="20000"/>
    <n v="0"/>
    <n v="0"/>
    <n v="20000"/>
    <n v="-20000"/>
    <n v="20000"/>
    <n v="20000"/>
    <n v="0"/>
    <n v="0"/>
    <n v="20000"/>
    <n v="-20000"/>
    <n v="20000"/>
  </r>
  <r>
    <s v="100/TS-300 "/>
    <x v="0"/>
    <x v="160"/>
    <x v="3"/>
    <x v="6"/>
    <x v="23"/>
    <n v="0"/>
    <n v="0"/>
    <n v="0"/>
    <n v="0"/>
    <n v="0"/>
    <n v="0"/>
    <n v="0"/>
    <n v="0"/>
    <n v="0"/>
    <n v="14914.362999999999"/>
    <n v="0"/>
    <n v="0"/>
    <n v="14914.362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500"/>
    <n v="9500"/>
    <n v="19000"/>
    <n v="9500"/>
    <n v="9500"/>
    <n v="9500"/>
    <n v="9500"/>
    <n v="19000"/>
    <n v="0"/>
    <n v="95000"/>
    <n v="0"/>
    <n v="0"/>
    <n v="0"/>
    <n v="0"/>
    <n v="95000"/>
    <n v="0"/>
    <n v="0"/>
    <n v="0"/>
    <n v="0"/>
    <n v="0"/>
    <n v="0"/>
    <n v="0"/>
    <n v="0"/>
    <n v="0"/>
    <n v="15000"/>
    <n v="0"/>
    <n v="0"/>
    <n v="15000"/>
    <n v="0"/>
    <n v="0"/>
    <n v="0"/>
    <n v="0"/>
    <n v="4462"/>
    <n v="19000"/>
    <n v="9500"/>
    <n v="9500"/>
    <n v="9500"/>
    <n v="9500"/>
    <n v="19000"/>
    <n v="0"/>
    <n v="80462"/>
    <n v="0"/>
    <n v="0"/>
    <n v="0"/>
    <n v="0"/>
    <n v="95462"/>
    <n v="0"/>
    <n v="0"/>
    <n v="0"/>
    <n v="0"/>
    <n v="0"/>
    <n v="0"/>
    <n v="0"/>
    <n v="0"/>
    <n v="0"/>
    <n v="14914.362999999999"/>
    <n v="0"/>
    <n v="85.637000000000626"/>
    <n v="15000"/>
    <n v="0"/>
    <n v="0"/>
    <n v="0"/>
    <n v="0"/>
    <n v="0"/>
    <n v="0"/>
    <n v="0"/>
    <n v="0"/>
    <n v="0"/>
    <n v="0"/>
    <n v="0"/>
    <n v="0"/>
    <n v="80462"/>
    <n v="0"/>
    <n v="0"/>
    <n v="0"/>
    <n v="0"/>
    <n v="95462"/>
    <n v="0"/>
    <n v="14914.362999999999"/>
    <n v="14914.362999999999"/>
    <n v="0"/>
    <n v="14914.362999999999"/>
    <n v="-14914.362999999999"/>
    <n v="0"/>
    <n v="14914.362999999999"/>
    <n v="14914.362999999999"/>
    <n v="0"/>
    <n v="14914.362999999999"/>
    <n v="80085.637000000002"/>
    <n v="15000"/>
    <n v="14914.362999999999"/>
    <n v="14914.362999999999"/>
    <n v="15000"/>
    <n v="-85.637000000000626"/>
    <n v="80547.637000000002"/>
  </r>
  <r>
    <s v="100/TM-090"/>
    <x v="0"/>
    <x v="161"/>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00"/>
    <n v="0"/>
    <n v="12000"/>
    <n v="0"/>
    <n v="12000"/>
    <n v="0"/>
    <n v="4000"/>
    <n v="40000"/>
    <n v="0"/>
    <n v="0"/>
    <n v="0"/>
    <n v="0"/>
    <n v="40000"/>
    <n v="0"/>
    <n v="0"/>
    <n v="0"/>
    <n v="0"/>
    <n v="0"/>
    <n v="0"/>
    <n v="0"/>
    <n v="0"/>
    <n v="0"/>
    <n v="0"/>
    <n v="0"/>
    <n v="0"/>
    <n v="0"/>
    <n v="0"/>
    <n v="0"/>
    <n v="0"/>
    <n v="0"/>
    <n v="0"/>
    <n v="12000"/>
    <n v="0"/>
    <n v="12000"/>
    <n v="0"/>
    <n v="12000"/>
    <n v="0"/>
    <n v="4000"/>
    <n v="40000"/>
    <n v="0"/>
    <n v="0"/>
    <n v="0"/>
    <n v="0"/>
    <n v="40000"/>
    <n v="0"/>
    <n v="0"/>
    <n v="0"/>
    <n v="0"/>
    <n v="0"/>
    <n v="0"/>
    <n v="0"/>
    <n v="0"/>
    <n v="0"/>
    <n v="0"/>
    <n v="0"/>
    <n v="0"/>
    <n v="0"/>
    <n v="0"/>
    <n v="0"/>
    <n v="0"/>
    <n v="0"/>
    <n v="0"/>
    <n v="0"/>
    <n v="0"/>
    <n v="0"/>
    <n v="0"/>
    <n v="0"/>
    <n v="0"/>
    <n v="0"/>
    <n v="40000"/>
    <n v="0"/>
    <n v="0"/>
    <n v="0"/>
    <n v="0"/>
    <n v="40000"/>
    <n v="0"/>
    <n v="0"/>
    <n v="0"/>
    <n v="0"/>
    <n v="0"/>
    <n v="0"/>
    <n v="0"/>
    <n v="0"/>
    <n v="0"/>
    <n v="0"/>
    <n v="0"/>
    <n v="40000"/>
    <n v="0"/>
    <n v="0"/>
    <n v="0"/>
    <n v="0"/>
    <n v="0"/>
    <n v="40000"/>
  </r>
  <r>
    <s v="100/TM-086"/>
    <x v="0"/>
    <x v="162"/>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952"/>
    <n v="4800"/>
    <n v="0"/>
    <n v="0"/>
    <n v="88752"/>
    <n v="0"/>
    <n v="0"/>
    <n v="0"/>
    <n v="0"/>
    <n v="0"/>
    <n v="0"/>
    <n v="0"/>
    <n v="0"/>
    <n v="0"/>
    <n v="0"/>
    <n v="0"/>
    <n v="0"/>
    <n v="0"/>
    <n v="0"/>
    <n v="0"/>
    <n v="0"/>
    <n v="0"/>
    <n v="0"/>
    <n v="0"/>
    <n v="0"/>
    <n v="0"/>
    <n v="0"/>
    <n v="0"/>
    <n v="0"/>
    <n v="0"/>
    <n v="0"/>
    <n v="83952"/>
    <n v="4800"/>
    <n v="0"/>
    <n v="0"/>
    <n v="88752"/>
    <n v="0"/>
    <n v="0"/>
    <n v="0"/>
    <n v="0"/>
    <n v="0"/>
    <n v="0"/>
    <n v="0"/>
    <n v="0"/>
    <n v="0"/>
    <n v="0"/>
    <n v="0"/>
    <n v="0"/>
    <n v="0"/>
    <n v="0"/>
    <n v="0"/>
    <n v="0"/>
    <n v="0"/>
    <n v="0"/>
    <n v="0"/>
    <n v="0"/>
    <n v="0"/>
    <n v="0"/>
    <n v="0"/>
    <n v="0"/>
    <n v="0"/>
    <n v="0"/>
    <n v="83952"/>
    <n v="4800"/>
    <n v="0"/>
    <n v="0"/>
    <n v="88752"/>
    <n v="0"/>
    <n v="0"/>
    <n v="0"/>
    <n v="0"/>
    <n v="0"/>
    <n v="0"/>
    <n v="0"/>
    <n v="0"/>
    <n v="0"/>
    <n v="0"/>
    <n v="0"/>
    <n v="88752"/>
    <n v="0"/>
    <n v="0"/>
    <n v="0"/>
    <n v="0"/>
    <n v="0"/>
    <n v="88752"/>
  </r>
  <r>
    <s v="300/GG-200"/>
    <x v="0"/>
    <x v="163"/>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984"/>
    <n v="1200"/>
    <n v="0"/>
    <n v="0"/>
    <n v="29184"/>
    <n v="0"/>
    <n v="0"/>
    <n v="0"/>
    <n v="0"/>
    <n v="0"/>
    <n v="0"/>
    <n v="0"/>
    <n v="0"/>
    <n v="0"/>
    <n v="0"/>
    <n v="0"/>
    <n v="0"/>
    <n v="0"/>
    <n v="0"/>
    <n v="0"/>
    <n v="0"/>
    <n v="0"/>
    <n v="0"/>
    <n v="0"/>
    <n v="0"/>
    <n v="0"/>
    <n v="0"/>
    <n v="0"/>
    <n v="0"/>
    <n v="0"/>
    <n v="0"/>
    <n v="27984"/>
    <n v="1200"/>
    <n v="0"/>
    <n v="0"/>
    <n v="29184"/>
    <n v="0"/>
    <n v="0"/>
    <n v="0"/>
    <n v="0"/>
    <n v="0"/>
    <n v="0"/>
    <n v="0"/>
    <n v="0"/>
    <n v="0"/>
    <n v="0"/>
    <n v="0"/>
    <n v="0"/>
    <n v="0"/>
    <n v="0"/>
    <n v="0"/>
    <n v="0"/>
    <n v="0"/>
    <n v="0"/>
    <n v="0"/>
    <n v="0"/>
    <n v="0"/>
    <n v="0"/>
    <n v="0"/>
    <n v="0"/>
    <n v="0"/>
    <n v="0"/>
    <n v="27984"/>
    <n v="1200"/>
    <n v="0"/>
    <n v="0"/>
    <n v="29184"/>
    <n v="0"/>
    <n v="0"/>
    <n v="0"/>
    <n v="0"/>
    <n v="0"/>
    <n v="0"/>
    <n v="0"/>
    <n v="0"/>
    <n v="0"/>
    <n v="0"/>
    <n v="0"/>
    <n v="29184"/>
    <n v="0"/>
    <n v="0"/>
    <n v="0"/>
    <n v="0"/>
    <n v="0"/>
    <n v="29184"/>
  </r>
  <r>
    <s v="100/TM-087"/>
    <x v="0"/>
    <x v="164"/>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241.23125000001"/>
    <n v="167241.23125000001"/>
    <n v="334482.46250000002"/>
    <n v="0"/>
    <n v="0"/>
    <n v="0"/>
    <n v="0"/>
    <n v="334482.46250000002"/>
    <n v="0"/>
    <n v="0"/>
    <n v="0"/>
    <n v="0"/>
    <n v="0"/>
    <n v="0"/>
    <n v="0"/>
    <n v="0"/>
    <n v="0"/>
    <n v="0"/>
    <n v="0"/>
    <n v="0"/>
    <n v="0"/>
    <n v="0"/>
    <n v="0"/>
    <n v="0"/>
    <n v="0"/>
    <n v="0"/>
    <n v="0"/>
    <n v="0"/>
    <n v="0"/>
    <n v="0"/>
    <n v="0"/>
    <n v="167241.23125000001"/>
    <n v="167241.23125000001"/>
    <n v="334482.46250000002"/>
    <n v="0"/>
    <n v="0"/>
    <n v="0"/>
    <n v="0"/>
    <n v="334482.46250000002"/>
    <n v="0"/>
    <n v="0"/>
    <n v="0"/>
    <n v="0"/>
    <n v="0"/>
    <n v="0"/>
    <n v="0"/>
    <n v="0"/>
    <n v="0"/>
    <n v="0"/>
    <n v="0"/>
    <n v="0"/>
    <n v="0"/>
    <n v="0"/>
    <n v="0"/>
    <n v="0"/>
    <n v="0"/>
    <n v="0"/>
    <n v="0"/>
    <n v="0"/>
    <n v="0"/>
    <n v="0"/>
    <n v="0"/>
    <n v="0"/>
    <n v="0"/>
    <n v="334482.46250000002"/>
    <n v="0"/>
    <n v="0"/>
    <n v="0"/>
    <n v="0"/>
    <n v="334482.46250000002"/>
    <n v="0"/>
    <n v="0"/>
    <n v="0"/>
    <n v="0"/>
    <n v="0"/>
    <n v="0"/>
    <n v="0"/>
    <n v="0"/>
    <n v="0"/>
    <n v="0"/>
    <n v="0"/>
    <n v="334482.46250000002"/>
    <n v="0"/>
    <n v="0"/>
    <n v="0"/>
    <n v="0"/>
    <n v="0"/>
    <n v="334482.46250000002"/>
  </r>
  <r>
    <s v="100/TS-009"/>
    <x v="0"/>
    <x v="165"/>
    <x v="3"/>
    <x v="6"/>
    <x v="23"/>
    <n v="0"/>
    <n v="0"/>
    <n v="0"/>
    <n v="0"/>
    <n v="0"/>
    <n v="0"/>
    <n v="0"/>
    <n v="0"/>
    <n v="0"/>
    <n v="0"/>
    <n v="0"/>
    <n v="0"/>
    <n v="0"/>
    <n v="0"/>
    <n v="0"/>
    <n v="0"/>
    <n v="0"/>
    <n v="0"/>
    <n v="0"/>
    <n v="0"/>
    <n v="0"/>
    <n v="0.25"/>
    <n v="0.05"/>
    <n v="0.01"/>
    <n v="0"/>
    <n v="0"/>
    <n v="0"/>
    <n v="0"/>
    <n v="0"/>
    <n v="0"/>
    <n v="0"/>
    <n v="0"/>
    <n v="0"/>
    <n v="0.25"/>
    <n v="0.3"/>
    <n v="0.31"/>
    <n v="0.31"/>
    <n v="0"/>
    <n v="0"/>
    <n v="0"/>
    <n v="0"/>
    <n v="0"/>
    <n v="0"/>
    <n v="0"/>
    <n v="0"/>
    <n v="0"/>
    <n v="0"/>
    <n v="0"/>
    <n v="0"/>
    <n v="0.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4940"/>
    <n v="83952"/>
    <n v="20988"/>
    <n v="209880"/>
    <n v="0"/>
    <n v="0"/>
    <n v="0"/>
    <n v="0"/>
    <n v="0"/>
    <n v="0"/>
    <n v="0"/>
    <n v="0"/>
    <n v="0"/>
    <n v="0"/>
    <n v="0"/>
    <n v="0"/>
    <n v="0"/>
    <n v="0"/>
    <n v="0"/>
    <n v="0"/>
    <n v="0"/>
    <n v="0"/>
    <n v="0"/>
    <n v="0"/>
    <n v="0"/>
    <n v="0"/>
    <n v="0"/>
    <n v="0"/>
    <n v="0"/>
    <n v="0"/>
    <n v="0"/>
    <n v="105940"/>
    <n v="105940"/>
    <n v="999.99999999999898"/>
    <n v="999.99999999999898"/>
    <n v="999.99999999999898"/>
    <n v="999.99999999999898"/>
    <n v="999.99999999999898"/>
    <n v="999.99999999999898"/>
    <n v="999.99999999999898"/>
    <n v="0"/>
    <n v="218880"/>
    <n v="120936"/>
    <n v="4800"/>
    <n v="0"/>
    <n v="0"/>
    <n v="554496"/>
    <n v="0"/>
    <n v="0"/>
    <n v="0"/>
    <n v="0"/>
    <n v="0"/>
    <n v="0"/>
    <n v="0"/>
    <n v="0"/>
    <n v="0"/>
    <n v="104940"/>
    <n v="83952"/>
    <n v="20988"/>
    <n v="209880"/>
    <n v="0"/>
    <n v="0"/>
    <n v="105940"/>
    <n v="105940"/>
    <n v="999.99999999999898"/>
    <n v="999.99999999999898"/>
    <n v="999.99999999999898"/>
    <n v="999.99999999999898"/>
    <n v="999.99999999999898"/>
    <n v="999.99999999999898"/>
    <n v="999.99999999999898"/>
    <n v="0"/>
    <n v="218880"/>
    <n v="120936"/>
    <n v="4800"/>
    <n v="0"/>
    <n v="0"/>
    <n v="554496"/>
    <n v="0"/>
    <n v="0"/>
    <n v="0"/>
    <n v="0"/>
    <n v="0"/>
    <n v="0"/>
    <n v="0"/>
    <n v="0"/>
    <n v="0"/>
    <n v="0"/>
    <n v="0"/>
    <n v="209880"/>
    <n v="209880"/>
    <n v="0"/>
    <n v="0"/>
    <n v="0"/>
    <n v="0"/>
    <n v="0"/>
    <n v="0"/>
    <n v="0"/>
    <n v="0"/>
    <n v="0"/>
    <n v="0"/>
    <n v="0"/>
    <n v="0"/>
    <n v="218880"/>
    <n v="120936"/>
    <n v="4800"/>
    <n v="0"/>
    <n v="0"/>
    <n v="554496"/>
    <n v="0"/>
    <n v="0"/>
    <n v="0"/>
    <n v="0"/>
    <n v="0"/>
    <n v="0"/>
    <n v="188892"/>
    <n v="0"/>
    <n v="0"/>
    <n v="188892"/>
    <n v="-188892"/>
    <n v="554496"/>
    <n v="188892"/>
    <n v="0"/>
    <n v="0"/>
    <n v="188892"/>
    <n v="-188892"/>
    <n v="554496"/>
  </r>
  <r>
    <s v="100/TS-010"/>
    <x v="0"/>
    <x v="166"/>
    <x v="3"/>
    <x v="6"/>
    <x v="23"/>
    <n v="0"/>
    <n v="0"/>
    <n v="0"/>
    <n v="0"/>
    <n v="0"/>
    <n v="0"/>
    <n v="0"/>
    <n v="0"/>
    <n v="0"/>
    <n v="0"/>
    <n v="0"/>
    <n v="0"/>
    <n v="0"/>
    <n v="0"/>
    <n v="0"/>
    <n v="0"/>
    <n v="0"/>
    <n v="0"/>
    <n v="0"/>
    <n v="0"/>
    <n v="0"/>
    <n v="0.25"/>
    <n v="0.05"/>
    <n v="0.01"/>
    <n v="0"/>
    <n v="0"/>
    <n v="0"/>
    <n v="0"/>
    <n v="0"/>
    <n v="0"/>
    <n v="0"/>
    <n v="0"/>
    <n v="0"/>
    <n v="0.25"/>
    <n v="0.3"/>
    <n v="0.31"/>
    <n v="0.31"/>
    <n v="0"/>
    <n v="0"/>
    <n v="0"/>
    <n v="0"/>
    <n v="0"/>
    <n v="0"/>
    <n v="0"/>
    <n v="0"/>
    <n v="0"/>
    <n v="0"/>
    <n v="0"/>
    <n v="0"/>
    <n v="0.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980"/>
    <n v="34980"/>
    <n v="0"/>
    <n v="69960"/>
    <n v="0"/>
    <n v="0"/>
    <n v="0"/>
    <n v="0"/>
    <n v="0"/>
    <n v="0"/>
    <n v="0"/>
    <n v="0"/>
    <n v="0"/>
    <n v="0"/>
    <n v="0"/>
    <n v="0"/>
    <n v="0"/>
    <n v="0"/>
    <n v="0"/>
    <n v="0"/>
    <n v="0"/>
    <n v="0"/>
    <n v="0"/>
    <n v="0"/>
    <n v="0"/>
    <n v="0"/>
    <n v="0"/>
    <n v="0"/>
    <n v="0"/>
    <n v="0"/>
    <n v="0"/>
    <n v="55968"/>
    <n v="56968"/>
    <n v="0"/>
    <n v="999.99999999999898"/>
    <n v="0"/>
    <n v="999.99999999999898"/>
    <n v="0"/>
    <n v="0"/>
    <n v="0"/>
    <n v="0"/>
    <n v="114936"/>
    <n v="4800"/>
    <n v="0"/>
    <n v="0"/>
    <n v="0"/>
    <n v="189696"/>
    <n v="0"/>
    <n v="0"/>
    <n v="0"/>
    <n v="0"/>
    <n v="0"/>
    <n v="0"/>
    <n v="0"/>
    <n v="0"/>
    <n v="0"/>
    <n v="34980"/>
    <n v="34980"/>
    <n v="0"/>
    <n v="69960"/>
    <n v="0"/>
    <n v="0"/>
    <n v="55968"/>
    <n v="56968"/>
    <n v="0"/>
    <n v="999.99999999999898"/>
    <n v="0"/>
    <n v="999.99999999999898"/>
    <n v="0"/>
    <n v="0"/>
    <n v="0"/>
    <n v="0"/>
    <n v="114936"/>
    <n v="4800"/>
    <n v="0"/>
    <n v="0"/>
    <n v="0"/>
    <n v="189696"/>
    <n v="0"/>
    <n v="0"/>
    <n v="0"/>
    <n v="0"/>
    <n v="0"/>
    <n v="0"/>
    <n v="0"/>
    <n v="0"/>
    <n v="0"/>
    <n v="0"/>
    <n v="0"/>
    <n v="69960"/>
    <n v="69960"/>
    <n v="0"/>
    <n v="0"/>
    <n v="0"/>
    <n v="0"/>
    <n v="0"/>
    <n v="0"/>
    <n v="0"/>
    <n v="0"/>
    <n v="0"/>
    <n v="0"/>
    <n v="0"/>
    <n v="0"/>
    <n v="114936"/>
    <n v="4800"/>
    <n v="0"/>
    <n v="0"/>
    <n v="0"/>
    <n v="189696"/>
    <n v="0"/>
    <n v="0"/>
    <n v="0"/>
    <n v="0"/>
    <n v="0"/>
    <n v="0"/>
    <n v="69960"/>
    <n v="0"/>
    <n v="0"/>
    <n v="69960"/>
    <n v="-69960"/>
    <n v="189696"/>
    <n v="69960"/>
    <n v="0"/>
    <n v="0"/>
    <n v="69960"/>
    <n v="-69960"/>
    <n v="189696"/>
  </r>
  <r>
    <s v="E161/0018/510"/>
    <x v="0"/>
    <x v="167"/>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25"/>
    <n v="16925"/>
    <n v="33850"/>
    <n v="8462.5"/>
    <n v="8462.5"/>
    <n v="8462.5"/>
    <n v="25387.5"/>
    <n v="25387.5"/>
    <n v="25387.5"/>
    <n v="169250"/>
    <n v="67700"/>
    <n v="0"/>
    <n v="0"/>
    <n v="0"/>
    <n v="236950"/>
    <n v="0"/>
    <n v="0"/>
    <n v="0"/>
    <n v="0"/>
    <n v="0"/>
    <n v="0"/>
    <n v="0"/>
    <n v="0"/>
    <n v="0"/>
    <n v="0"/>
    <n v="0"/>
    <n v="0"/>
    <n v="0"/>
    <n v="0"/>
    <n v="0"/>
    <n v="0"/>
    <n v="16925"/>
    <n v="16925"/>
    <n v="33850"/>
    <n v="8462.5"/>
    <n v="8462.5"/>
    <n v="8462.5"/>
    <n v="25387.5"/>
    <n v="25387.5"/>
    <n v="25387.5"/>
    <n v="169250"/>
    <n v="67700"/>
    <n v="0"/>
    <n v="0"/>
    <n v="0"/>
    <n v="236950"/>
    <n v="0"/>
    <n v="0"/>
    <n v="0"/>
    <n v="0"/>
    <n v="0"/>
    <n v="0"/>
    <n v="0"/>
    <n v="0"/>
    <n v="0"/>
    <n v="0"/>
    <n v="0"/>
    <n v="0"/>
    <n v="0"/>
    <n v="0"/>
    <n v="0"/>
    <n v="0"/>
    <n v="0"/>
    <n v="0"/>
    <n v="0"/>
    <n v="0"/>
    <n v="0"/>
    <n v="0"/>
    <n v="0"/>
    <n v="0"/>
    <n v="0"/>
    <n v="169250"/>
    <n v="67700"/>
    <n v="0"/>
    <n v="0"/>
    <n v="0"/>
    <n v="236950"/>
    <n v="0"/>
    <n v="0"/>
    <n v="0"/>
    <n v="0"/>
    <n v="0"/>
    <n v="0"/>
    <n v="0"/>
    <n v="0"/>
    <n v="0"/>
    <n v="0"/>
    <n v="0"/>
    <n v="236950"/>
    <n v="0"/>
    <n v="0"/>
    <n v="0"/>
    <n v="0"/>
    <n v="0"/>
    <n v="236950"/>
  </r>
  <r>
    <s v="100/TT-153-02"/>
    <x v="0"/>
    <x v="168"/>
    <x v="0"/>
    <x v="22"/>
    <x v="19"/>
    <n v="0"/>
    <n v="0"/>
    <n v="0"/>
    <n v="0"/>
    <n v="0"/>
    <n v="0"/>
    <n v="0"/>
    <n v="0"/>
    <n v="-6615.6040000000003"/>
    <n v="0"/>
    <n v="0"/>
    <n v="0"/>
    <n v="-6615.604000000000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615.6040000000003"/>
    <n v="0"/>
    <n v="0"/>
    <n v="0"/>
    <n v="-6615.6040000000003"/>
    <n v="0"/>
    <n v="0"/>
    <n v="0"/>
    <n v="0"/>
    <n v="0"/>
    <n v="0"/>
    <n v="0"/>
    <n v="0"/>
    <n v="0"/>
    <n v="0"/>
    <n v="0"/>
    <n v="0"/>
    <n v="0"/>
    <n v="0"/>
    <n v="0"/>
    <n v="0"/>
    <n v="0"/>
    <n v="-6615.6040000000003"/>
    <n v="0"/>
    <n v="-6615.6040000000003"/>
    <n v="-6615.6040000000003"/>
    <n v="0"/>
    <n v="-6615.6040000000003"/>
    <n v="6615.6040000000003"/>
    <n v="0"/>
    <n v="-6615.6040000000003"/>
    <n v="-6615.6040000000003"/>
    <n v="0"/>
    <n v="-6615.6040000000003"/>
    <n v="6615.6040000000003"/>
    <n v="0"/>
    <n v="-6615.6040000000003"/>
    <n v="-6615.6040000000003"/>
    <n v="0"/>
    <n v="-6615.6040000000003"/>
    <n v="6615.6040000000003"/>
  </r>
  <r>
    <s v="100/TM-044"/>
    <x v="0"/>
    <x v="169"/>
    <x v="1"/>
    <x v="6"/>
    <x v="23"/>
    <n v="0"/>
    <n v="0"/>
    <n v="0"/>
    <n v="0"/>
    <n v="0"/>
    <n v="0"/>
    <n v="0"/>
    <n v="0"/>
    <n v="0"/>
    <n v="22963.994999999999"/>
    <n v="701.21400000000006"/>
    <n v="0"/>
    <n v="23665.208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8000"/>
    <n v="16000"/>
    <n v="12000"/>
    <n v="46000"/>
    <n v="10000"/>
    <n v="20000"/>
    <n v="47569"/>
    <n v="37600"/>
    <n v="0"/>
    <n v="0"/>
    <n v="0"/>
    <n v="0"/>
    <n v="0"/>
    <n v="0"/>
    <n v="0"/>
    <n v="0"/>
    <n v="115169"/>
    <n v="0"/>
    <n v="0"/>
    <n v="0"/>
    <n v="0"/>
    <n v="161169"/>
    <n v="0"/>
    <n v="0"/>
    <n v="0"/>
    <n v="0"/>
    <n v="0"/>
    <n v="0"/>
    <n v="0"/>
    <n v="0"/>
    <n v="0"/>
    <n v="22963.994999999999"/>
    <n v="701.21400000000006"/>
    <n v="22334.791000000001"/>
    <n v="46000"/>
    <n v="0"/>
    <n v="0"/>
    <n v="0"/>
    <n v="0"/>
    <n v="0"/>
    <n v="0"/>
    <n v="0"/>
    <n v="0"/>
    <n v="0"/>
    <n v="0"/>
    <n v="0"/>
    <n v="0"/>
    <n v="115169"/>
    <n v="0"/>
    <n v="0"/>
    <n v="0"/>
    <n v="0"/>
    <n v="161169"/>
    <n v="0"/>
    <n v="23665.208999999999"/>
    <n v="23665.208999999999"/>
    <n v="0"/>
    <n v="23665.208999999999"/>
    <n v="-23665.208999999999"/>
    <n v="0"/>
    <n v="23665.208999999999"/>
    <n v="23665.208999999999"/>
    <n v="0"/>
    <n v="23665.208999999999"/>
    <n v="-23665.208999999999"/>
    <n v="34000"/>
    <n v="23665.208999999999"/>
    <n v="23665.208999999999"/>
    <n v="34000"/>
    <n v="-10334.791000000001"/>
    <n v="137503.791"/>
  </r>
  <r>
    <s v="100/TT-002-05"/>
    <x v="0"/>
    <x v="170"/>
    <x v="0"/>
    <x v="30"/>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4916.75300000003"/>
    <n v="454916.75300000003"/>
    <n v="0"/>
    <n v="0"/>
    <n v="0"/>
    <n v="0"/>
    <n v="0"/>
    <n v="0"/>
    <n v="0"/>
    <n v="0"/>
    <n v="0"/>
    <n v="0"/>
    <n v="0"/>
    <n v="0"/>
    <n v="0"/>
    <n v="0"/>
    <n v="0"/>
    <n v="0"/>
    <n v="0"/>
    <n v="454916.75300000003"/>
    <n v="0"/>
    <n v="0"/>
    <n v="0"/>
    <n v="0"/>
    <n v="0"/>
    <n v="0"/>
    <n v="0"/>
    <n v="0"/>
    <n v="0"/>
    <n v="0"/>
    <n v="0"/>
    <n v="0"/>
    <n v="0"/>
    <n v="0"/>
    <n v="0"/>
    <n v="0"/>
    <n v="0"/>
    <n v="454916.7530000000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s v="100/TL-040-02"/>
    <x v="0"/>
    <s v="LTx 1x66 kV Paposo-Armazones- Medioambiente, Concesiones y Servidumbre"/>
    <s v="Subgerencia de Proyectos Tx "/>
    <s v="ESO"/>
    <x v="0"/>
    <n v="2430.3989999999999"/>
    <n v="0"/>
    <n v="4085.797"/>
    <n v="0"/>
    <n v="0"/>
    <n v="0"/>
    <n v="11788.601000000001"/>
    <n v="4145.3670000000002"/>
    <n v="0"/>
    <n v="0"/>
    <n v="4174.2340000000004"/>
    <n v="0"/>
    <n v="26624.397999999997"/>
    <n v="0"/>
    <n v="0"/>
    <n v="0"/>
    <n v="0"/>
    <n v="0"/>
    <n v="0"/>
    <n v="0.01"/>
    <n v="0"/>
    <n v="0"/>
    <n v="0"/>
    <n v="0"/>
    <n v="0"/>
    <n v="0.97"/>
    <n v="0.97"/>
    <n v="0.97"/>
    <n v="0.97"/>
    <n v="0.97"/>
    <n v="0.97"/>
    <n v="0.98"/>
    <n v="0.98"/>
    <n v="0.98"/>
    <n v="0.98"/>
    <n v="0.98"/>
    <n v="0.98"/>
    <n v="0.97097975051632845"/>
    <n v="0.97097975051632845"/>
    <n v="0.97195950103265705"/>
    <n v="0.97195950103265705"/>
    <n v="0.97195950103265705"/>
    <n v="0.97293925154898553"/>
    <n v="0.97293925154898553"/>
    <n v="0.97293925154898553"/>
    <n v="0.97391900206531401"/>
    <n v="0.97391900206531401"/>
    <n v="0.97391900206531401"/>
    <n v="0.9748987525816426"/>
    <n v="0.98"/>
    <n v="0.97"/>
    <n v="819532.25899999996"/>
    <n v="3202.7600046713155"/>
    <n v="12842.07171873936"/>
    <n v="16093.971434114517"/>
    <n v="0"/>
    <n v="0"/>
    <n v="0"/>
    <n v="0"/>
    <n v="0"/>
    <n v="0"/>
    <n v="0"/>
    <n v="0"/>
    <n v="34022.651320033416"/>
    <n v="66161.454477558611"/>
    <n v="9.7975051632852219E-4"/>
    <n v="0"/>
    <n v="9.7975051632852219E-4"/>
    <n v="0"/>
    <n v="0"/>
    <n v="9.7975051632852219E-4"/>
    <n v="0"/>
    <n v="0"/>
    <n v="9.7975051632852219E-4"/>
    <n v="0"/>
    <n v="0"/>
    <n v="9.7975051632852219E-4"/>
    <n v="0.9748987525816426"/>
    <n v="0"/>
    <n v="0"/>
    <n v="2800"/>
    <n v="0"/>
    <n v="0"/>
    <n v="2800"/>
    <n v="0"/>
    <n v="0"/>
    <n v="2800"/>
    <n v="0"/>
    <n v="2858.0360000000001"/>
    <n v="2800"/>
    <n v="14058.036"/>
    <n v="0"/>
    <n v="0"/>
    <n v="0"/>
    <n v="0"/>
    <n v="899751.74947755854"/>
    <n v="3202.7600046713155"/>
    <n v="12842.07171873936"/>
    <n v="16093.971434114517"/>
    <n v="0"/>
    <n v="0"/>
    <n v="0"/>
    <n v="0"/>
    <n v="0"/>
    <n v="0"/>
    <n v="0"/>
    <n v="0"/>
    <n v="34022.651320033416"/>
    <n v="66161.454477558611"/>
    <n v="0"/>
    <n v="0"/>
    <n v="2800"/>
    <n v="0"/>
    <n v="0"/>
    <n v="2800"/>
    <n v="0"/>
    <n v="0"/>
    <n v="2800"/>
    <n v="0"/>
    <n v="2858.0360000000001"/>
    <n v="2800"/>
    <n v="14058.036"/>
    <n v="0"/>
    <n v="0"/>
    <n v="0"/>
    <n v="0"/>
    <n v="899751.74947755854"/>
    <n v="2430.3989999999999"/>
    <n v="0"/>
    <n v="4085.797"/>
    <n v="0"/>
    <n v="0"/>
    <n v="0"/>
    <n v="9588"/>
    <n v="2198"/>
    <n v="4179"/>
    <n v="0"/>
    <n v="4222"/>
    <n v="853"/>
    <n v="27556.196"/>
    <n v="0"/>
    <n v="0"/>
    <n v="0"/>
    <n v="0"/>
    <n v="0"/>
    <n v="8.194521256998169E-3"/>
    <n v="1.8786391154202364E-3"/>
    <n v="3.5720126190759188E-3"/>
    <n v="0"/>
    <n v="0"/>
    <n v="3.6100127533214071E-3"/>
    <n v="7.2935642279761887E-4"/>
    <n v="1.7984542167613353E-2"/>
    <n v="0.97"/>
    <n v="0.97"/>
    <n v="0.97"/>
    <n v="0.97"/>
    <n v="0.97"/>
    <n v="0.97819452125699813"/>
    <n v="0.98007316037241843"/>
    <n v="0.98364517299149434"/>
    <n v="0.98364517299149434"/>
    <n v="0.98364517299149434"/>
    <n v="0.98725518574481574"/>
    <n v="0.98798454216761333"/>
    <n v="52661"/>
    <n v="0"/>
    <n v="0"/>
    <n v="0"/>
    <n v="0"/>
    <n v="0"/>
    <n v="0"/>
    <n v="0"/>
    <n v="0"/>
    <n v="0"/>
    <n v="0"/>
    <n v="0"/>
    <n v="52661"/>
    <n v="0"/>
    <n v="0"/>
    <n v="0"/>
    <n v="0"/>
    <n v="899749.45499999996"/>
    <n v="2430.3989999999999"/>
    <n v="0"/>
    <n v="4085.797"/>
    <n v="0"/>
    <n v="0"/>
    <n v="0"/>
    <n v="11788.601000000001"/>
    <n v="4145.3670000000002"/>
    <n v="0"/>
    <n v="0"/>
    <n v="0"/>
    <n v="853.34400000000005"/>
    <n v="23303.507999999998"/>
    <n v="0"/>
    <n v="0"/>
    <n v="0"/>
    <n v="0"/>
    <n v="0"/>
    <n v="0"/>
    <n v="0"/>
    <n v="0"/>
    <n v="0"/>
    <n v="0"/>
    <n v="0"/>
    <n v="0"/>
    <n v="0"/>
    <n v="0"/>
    <n v="0"/>
    <n v="0"/>
    <n v="0"/>
    <n v="842835.76699999999"/>
    <n v="2430.3989999999999"/>
    <n v="0"/>
    <n v="4085.797"/>
    <n v="0"/>
    <n v="0"/>
    <n v="0"/>
    <n v="11788.601000000001"/>
    <n v="4145.3670000000002"/>
    <n v="0"/>
    <n v="0"/>
    <n v="4174.2340000000004"/>
    <n v="0"/>
    <n v="26624.397999999997"/>
    <n v="0"/>
    <n v="0"/>
    <n v="0"/>
    <n v="0"/>
    <n v="0"/>
    <n v="0"/>
    <n v="0"/>
    <n v="0"/>
    <n v="0"/>
    <n v="0"/>
    <n v="0"/>
    <n v="0"/>
    <n v="0"/>
    <n v="0"/>
    <n v="0"/>
    <n v="0"/>
    <n v="0"/>
    <n v="846156.65700000001"/>
    <n v="32138.803157525195"/>
    <n v="26624.397999999997"/>
    <n v="846156.65700000001"/>
    <n v="851671.06215752522"/>
    <n v="-5514.4051575252088"/>
    <n v="53595.09247755853"/>
    <n v="26703.196"/>
    <n v="26624.397999999997"/>
    <n v="846156.65700000001"/>
    <n v="846235.45499999996"/>
    <n v="-78.797999999951571"/>
    <n v="53592.797999999952"/>
  </r>
  <r>
    <s v="100/TT-015-01"/>
    <x v="1"/>
    <s v="S/E Cunco"/>
    <s v="Subgerencia de Proyectos Tx "/>
    <s v="SE CUNCO"/>
    <x v="1"/>
    <n v="4900.6869999999999"/>
    <n v="6042.05"/>
    <n v="-672.07"/>
    <n v="5027.357"/>
    <n v="236.97499999999999"/>
    <n v="0"/>
    <n v="0"/>
    <n v="0"/>
    <n v="0"/>
    <n v="0"/>
    <n v="0"/>
    <n v="0"/>
    <n v="15534.999000000002"/>
    <n v="0"/>
    <n v="0"/>
    <n v="0"/>
    <n v="0"/>
    <n v="0"/>
    <n v="0.01"/>
    <n v="0"/>
    <n v="0"/>
    <n v="0"/>
    <n v="0"/>
    <n v="0"/>
    <n v="0"/>
    <n v="0.99"/>
    <n v="0.99"/>
    <n v="0.99"/>
    <n v="0.99"/>
    <n v="0.99"/>
    <n v="1"/>
    <n v="1"/>
    <n v="1"/>
    <n v="1"/>
    <n v="1"/>
    <n v="1"/>
    <n v="1"/>
    <n v="0.99"/>
    <n v="0.99"/>
    <n v="1"/>
    <n v="1"/>
    <n v="1"/>
    <n v="1"/>
    <n v="1"/>
    <n v="1"/>
    <n v="1"/>
    <n v="1"/>
    <n v="1"/>
    <n v="1"/>
    <n v="1"/>
    <n v="0.99"/>
    <n v="3196414.6970000002"/>
    <n v="14452.532298232687"/>
    <n v="0"/>
    <n v="0"/>
    <n v="0"/>
    <n v="0"/>
    <n v="0"/>
    <n v="0"/>
    <n v="0"/>
    <n v="0"/>
    <n v="303.86363913258884"/>
    <n v="0"/>
    <n v="243.81528137948476"/>
    <n v="15000.21121874476"/>
    <n v="0"/>
    <n v="0"/>
    <n v="0.01"/>
    <n v="0"/>
    <n v="0"/>
    <n v="0"/>
    <n v="0"/>
    <n v="0"/>
    <n v="0"/>
    <n v="0"/>
    <n v="0"/>
    <n v="0"/>
    <n v="1"/>
    <n v="0"/>
    <n v="0"/>
    <n v="0"/>
    <n v="0"/>
    <n v="0"/>
    <n v="0"/>
    <n v="0"/>
    <n v="0"/>
    <n v="0"/>
    <n v="0"/>
    <n v="0"/>
    <n v="0"/>
    <n v="0"/>
    <n v="0"/>
    <n v="0"/>
    <n v="0"/>
    <n v="0"/>
    <n v="3211414.9082187451"/>
    <n v="14452.532298232687"/>
    <n v="0"/>
    <n v="0"/>
    <n v="0"/>
    <n v="0"/>
    <n v="0"/>
    <n v="0"/>
    <n v="0"/>
    <n v="0"/>
    <n v="303.86363913258884"/>
    <n v="0"/>
    <n v="243.81528137948476"/>
    <n v="15000.21121874476"/>
    <n v="0"/>
    <n v="0"/>
    <n v="0"/>
    <n v="0"/>
    <n v="0"/>
    <n v="0"/>
    <n v="0"/>
    <n v="0"/>
    <n v="0"/>
    <n v="0"/>
    <n v="0"/>
    <n v="0"/>
    <n v="0"/>
    <n v="0"/>
    <n v="0"/>
    <n v="0"/>
    <n v="0"/>
    <n v="3211414.9082187451"/>
    <n v="4900.6869999999999"/>
    <n v="6042.05"/>
    <n v="-672.07"/>
    <n v="5027.357"/>
    <n v="236.97499999999999"/>
    <n v="0"/>
    <n v="10500"/>
    <n v="0"/>
    <n v="820"/>
    <n v="3000"/>
    <n v="0"/>
    <n v="3240"/>
    <n v="33094.999000000003"/>
    <n v="0"/>
    <n v="0"/>
    <n v="0"/>
    <n v="0"/>
    <n v="0"/>
    <n v="0.01"/>
    <n v="0"/>
    <n v="0"/>
    <n v="0"/>
    <n v="0"/>
    <n v="0"/>
    <n v="0"/>
    <n v="0.01"/>
    <n v="0.99"/>
    <n v="0.99"/>
    <n v="0.99"/>
    <n v="0.99"/>
    <n v="0.99"/>
    <n v="1"/>
    <n v="1"/>
    <n v="1"/>
    <n v="1"/>
    <n v="1"/>
    <n v="1"/>
    <n v="1"/>
    <n v="0"/>
    <n v="0"/>
    <n v="820"/>
    <n v="0"/>
    <n v="0"/>
    <n v="0"/>
    <n v="0"/>
    <n v="0"/>
    <n v="820"/>
    <n v="0"/>
    <n v="0"/>
    <n v="0"/>
    <n v="1640"/>
    <n v="820"/>
    <n v="0"/>
    <n v="0"/>
    <n v="0"/>
    <n v="3231969.696"/>
    <n v="4900.6869999999999"/>
    <n v="6042.05"/>
    <n v="-672.07"/>
    <n v="5027.357"/>
    <n v="236.97499999999999"/>
    <n v="0"/>
    <n v="0"/>
    <n v="0"/>
    <n v="0"/>
    <n v="19983"/>
    <n v="0"/>
    <n v="4965"/>
    <n v="40482.999000000003"/>
    <n v="0"/>
    <n v="0"/>
    <n v="820"/>
    <n v="0"/>
    <n v="0"/>
    <n v="0"/>
    <n v="0"/>
    <n v="0"/>
    <n v="820"/>
    <n v="0"/>
    <n v="0"/>
    <n v="0"/>
    <n v="1640"/>
    <n v="820"/>
    <n v="0"/>
    <n v="0"/>
    <n v="0"/>
    <n v="3239357.696"/>
    <n v="4900.6869999999999"/>
    <n v="6042.05"/>
    <n v="-672.07"/>
    <n v="5027.357"/>
    <n v="236.97499999999999"/>
    <n v="0"/>
    <n v="0"/>
    <n v="0"/>
    <n v="0"/>
    <n v="0"/>
    <n v="0"/>
    <n v="4964.7489999999998"/>
    <n v="20499.748"/>
    <n v="0"/>
    <n v="0"/>
    <n v="0"/>
    <n v="0"/>
    <n v="0"/>
    <n v="0"/>
    <n v="0"/>
    <n v="0"/>
    <n v="0"/>
    <n v="0"/>
    <n v="0"/>
    <n v="0"/>
    <n v="1640"/>
    <n v="820"/>
    <n v="0"/>
    <n v="0"/>
    <n v="0"/>
    <n v="3219374.4450000003"/>
    <n v="14756.395937365276"/>
    <n v="15534.999000000002"/>
    <n v="3211949.696"/>
    <n v="3211171.0929373656"/>
    <n v="778.60306263435632"/>
    <n v="-534.78778125485405"/>
    <n v="29854.999000000003"/>
    <n v="15534.999000000002"/>
    <n v="3211949.696"/>
    <n v="3226269.696"/>
    <n v="-14320"/>
    <n v="20020"/>
  </r>
  <r>
    <s v="100/TT-014-03"/>
    <x v="1"/>
    <s v="Proyecto S/E Deuco - Angol (Secc. Línea Angol - Picoiquen 1x66 kV)"/>
    <s v="Subgerencia de Proyectos Tx "/>
    <s v="SE DEUCO"/>
    <x v="1"/>
    <n v="8075.5649999999996"/>
    <n v="805.19600000000003"/>
    <n v="1508.6130000000001"/>
    <n v="2593.2550000000001"/>
    <n v="-37307.752"/>
    <n v="237658.07399999999"/>
    <n v="0"/>
    <n v="0"/>
    <n v="0"/>
    <n v="0"/>
    <n v="0"/>
    <n v="0"/>
    <n v="213332.951"/>
    <n v="0"/>
    <n v="0.01"/>
    <n v="0"/>
    <n v="0"/>
    <n v="0"/>
    <n v="0.02"/>
    <n v="0"/>
    <n v="0"/>
    <n v="0"/>
    <n v="0"/>
    <n v="0"/>
    <n v="0"/>
    <n v="0.97"/>
    <n v="0.98"/>
    <n v="0.98"/>
    <n v="0.98"/>
    <n v="0.98"/>
    <n v="1"/>
    <n v="1"/>
    <n v="1"/>
    <n v="1"/>
    <n v="1"/>
    <n v="1"/>
    <n v="1"/>
    <n v="0.97"/>
    <n v="0.97"/>
    <n v="0.98"/>
    <n v="1"/>
    <n v="1"/>
    <n v="1"/>
    <n v="1"/>
    <n v="1"/>
    <n v="1"/>
    <n v="1"/>
    <n v="1"/>
    <n v="1"/>
    <n v="1"/>
    <n v="0.97"/>
    <n v="2253023.8719999995"/>
    <n v="33999.667000000001"/>
    <n v="0"/>
    <n v="499.99999999941781"/>
    <n v="0"/>
    <n v="153663.45250000097"/>
    <n v="0"/>
    <n v="0"/>
    <n v="0"/>
    <n v="0"/>
    <n v="0"/>
    <n v="0"/>
    <n v="0"/>
    <n v="188163.11950000038"/>
    <n v="0"/>
    <n v="0"/>
    <n v="0.01"/>
    <n v="0.02"/>
    <n v="0"/>
    <n v="0"/>
    <n v="0"/>
    <n v="0"/>
    <n v="0"/>
    <n v="0"/>
    <n v="0"/>
    <n v="0"/>
    <n v="1"/>
    <n v="0"/>
    <n v="0"/>
    <n v="0"/>
    <n v="0"/>
    <n v="0"/>
    <n v="0"/>
    <n v="0"/>
    <n v="0"/>
    <n v="0"/>
    <n v="0"/>
    <n v="0"/>
    <n v="0"/>
    <n v="0"/>
    <n v="0"/>
    <n v="0"/>
    <n v="0"/>
    <n v="0"/>
    <n v="2441186.9915"/>
    <n v="33999.667000000001"/>
    <n v="0"/>
    <n v="499.99999999941781"/>
    <n v="0"/>
    <n v="153663.45250000097"/>
    <n v="0"/>
    <n v="0"/>
    <n v="0"/>
    <n v="0"/>
    <n v="0"/>
    <n v="0"/>
    <n v="0"/>
    <n v="188163.11950000038"/>
    <n v="0"/>
    <n v="0"/>
    <n v="0"/>
    <n v="0"/>
    <n v="0"/>
    <n v="0"/>
    <n v="0"/>
    <n v="0"/>
    <n v="0"/>
    <n v="0"/>
    <n v="0"/>
    <n v="0"/>
    <n v="0"/>
    <n v="0"/>
    <n v="0"/>
    <n v="0"/>
    <n v="0"/>
    <n v="2441186.9915"/>
    <n v="8075.5649999999996"/>
    <n v="805.19600000000003"/>
    <n v="1508.6130000000001"/>
    <n v="2593.2550000000001"/>
    <n v="-37307.752"/>
    <n v="237658.07399999999"/>
    <n v="35598.65928285406"/>
    <n v="0"/>
    <n v="0"/>
    <n v="1666.0000000003799"/>
    <n v="0"/>
    <n v="175019.1925"/>
    <n v="425616.80278285441"/>
    <n v="0"/>
    <n v="0.01"/>
    <n v="0"/>
    <n v="0"/>
    <n v="0"/>
    <n v="0.01"/>
    <n v="0"/>
    <n v="0"/>
    <n v="0"/>
    <n v="0"/>
    <n v="0"/>
    <n v="0"/>
    <n v="0.02"/>
    <n v="0.97"/>
    <n v="0.98"/>
    <n v="0.98"/>
    <n v="0.98"/>
    <n v="0.98"/>
    <n v="0.99"/>
    <n v="0.99"/>
    <n v="0.99"/>
    <n v="0.99"/>
    <n v="0.99"/>
    <n v="0.99"/>
    <n v="0.99"/>
    <n v="0"/>
    <n v="0"/>
    <n v="0"/>
    <n v="0"/>
    <n v="0"/>
    <n v="0"/>
    <n v="0"/>
    <n v="0"/>
    <n v="0"/>
    <n v="0"/>
    <n v="0"/>
    <n v="0"/>
    <n v="0"/>
    <n v="0"/>
    <n v="0"/>
    <n v="0"/>
    <n v="0"/>
    <n v="2678640.674782854"/>
    <n v="8075.5649999999996"/>
    <n v="805.19600000000003"/>
    <n v="1508.6130000000001"/>
    <n v="2593.2550000000001"/>
    <n v="-37307.752"/>
    <n v="237658.07399999999"/>
    <n v="0"/>
    <n v="0"/>
    <n v="0"/>
    <n v="900"/>
    <n v="0"/>
    <n v="5500"/>
    <n v="219732.951"/>
    <n v="0"/>
    <n v="0"/>
    <n v="0"/>
    <n v="0"/>
    <n v="0"/>
    <n v="0"/>
    <n v="0"/>
    <n v="0"/>
    <n v="0"/>
    <n v="0"/>
    <n v="0"/>
    <n v="0"/>
    <n v="0"/>
    <n v="0"/>
    <n v="0"/>
    <n v="0"/>
    <n v="0"/>
    <n v="2472756.8229999994"/>
    <n v="8075.5649999999996"/>
    <n v="805.19600000000003"/>
    <n v="1508.6130000000001"/>
    <n v="2593.2550000000001"/>
    <n v="-37307.752"/>
    <n v="237658.07399999999"/>
    <n v="0"/>
    <n v="0"/>
    <n v="0"/>
    <n v="0"/>
    <n v="0"/>
    <n v="6400"/>
    <n v="219732.951"/>
    <n v="0"/>
    <n v="0"/>
    <n v="0"/>
    <n v="0"/>
    <n v="0"/>
    <n v="0"/>
    <n v="0"/>
    <n v="0"/>
    <n v="0"/>
    <n v="0"/>
    <n v="0"/>
    <n v="0"/>
    <n v="0"/>
    <n v="0"/>
    <n v="0"/>
    <n v="0"/>
    <n v="0"/>
    <n v="2472756.8229999994"/>
    <n v="188163.11950000038"/>
    <n v="213332.951"/>
    <n v="2466356.8229999994"/>
    <n v="2441186.9915"/>
    <n v="25169.831499999389"/>
    <n v="-25169.831499999389"/>
    <n v="250597.61028285444"/>
    <n v="213332.951"/>
    <n v="2466356.8229999994"/>
    <n v="2503621.4822828542"/>
    <n v="-37264.659282854758"/>
    <n v="212283.85178285465"/>
  </r>
  <r>
    <s v="100/TT-005-03"/>
    <x v="0"/>
    <s v="SE Lota Nuevo Paño C4"/>
    <s v="Subgerencia de Proyectos Tx "/>
    <s v="SE Lota Nuevo Paño C4"/>
    <x v="1"/>
    <n v="1627.087"/>
    <n v="664.55700000000002"/>
    <n v="0"/>
    <n v="0"/>
    <n v="4627.8249999999998"/>
    <n v="0"/>
    <n v="0"/>
    <n v="0"/>
    <n v="0"/>
    <n v="0"/>
    <n v="0"/>
    <n v="0"/>
    <n v="6919.4690000000001"/>
    <n v="0.11"/>
    <n v="0"/>
    <n v="0"/>
    <n v="0"/>
    <n v="0"/>
    <n v="0"/>
    <n v="0"/>
    <n v="0.05"/>
    <n v="0"/>
    <n v="0"/>
    <n v="0"/>
    <n v="0"/>
    <n v="0.95000000000000007"/>
    <n v="0.95000000000000007"/>
    <n v="0.95000000000000007"/>
    <n v="0.95000000000000007"/>
    <n v="0.95000000000000007"/>
    <n v="0.95000000000000007"/>
    <n v="0.95000000000000007"/>
    <n v="1"/>
    <n v="1"/>
    <n v="1"/>
    <n v="1"/>
    <n v="1"/>
    <n v="0.98000000000000009"/>
    <n v="0.98000000000000009"/>
    <n v="0.98000000000000009"/>
    <n v="0.98000000000000009"/>
    <n v="0.98000000000000009"/>
    <n v="0.98000000000000009"/>
    <n v="0.9900000000000001"/>
    <n v="1"/>
    <n v="1"/>
    <n v="1"/>
    <n v="1"/>
    <n v="1"/>
    <n v="1"/>
    <n v="0.84000000000000008"/>
    <n v="91762.531000000003"/>
    <n v="7420.0103831960987"/>
    <n v="0"/>
    <n v="0"/>
    <n v="0"/>
    <n v="0"/>
    <n v="0"/>
    <n v="0"/>
    <n v="0"/>
    <n v="0"/>
    <n v="0"/>
    <n v="0"/>
    <n v="0"/>
    <n v="7420.0103831960987"/>
    <n v="0.14000000000000001"/>
    <n v="0"/>
    <n v="0"/>
    <n v="0"/>
    <n v="0"/>
    <n v="0"/>
    <n v="0.01"/>
    <n v="0.01"/>
    <n v="0"/>
    <n v="0"/>
    <n v="0"/>
    <n v="0"/>
    <n v="1"/>
    <n v="0"/>
    <n v="0"/>
    <n v="0"/>
    <n v="0"/>
    <n v="0"/>
    <n v="0"/>
    <n v="0"/>
    <n v="0"/>
    <n v="0"/>
    <n v="0"/>
    <n v="0"/>
    <n v="0"/>
    <n v="0"/>
    <n v="0"/>
    <n v="0"/>
    <n v="0"/>
    <n v="0"/>
    <n v="99182.541383196105"/>
    <n v="7420.0103831960987"/>
    <n v="0"/>
    <n v="0"/>
    <n v="0"/>
    <n v="0"/>
    <n v="0"/>
    <n v="0"/>
    <n v="0"/>
    <n v="0"/>
    <n v="0"/>
    <n v="0"/>
    <n v="0"/>
    <n v="7420.0103831960987"/>
    <n v="0"/>
    <n v="0"/>
    <n v="0"/>
    <n v="0"/>
    <n v="0"/>
    <n v="0"/>
    <n v="0"/>
    <n v="0"/>
    <n v="0"/>
    <n v="0"/>
    <n v="0"/>
    <n v="0"/>
    <n v="0"/>
    <n v="0"/>
    <n v="0"/>
    <n v="0"/>
    <n v="0"/>
    <n v="99182.541383196105"/>
    <n v="1627.087"/>
    <n v="664.55700000000002"/>
    <n v="0"/>
    <n v="0"/>
    <n v="4627.8249999999998"/>
    <n v="0"/>
    <n v="0"/>
    <n v="0"/>
    <n v="0"/>
    <n v="0"/>
    <n v="0"/>
    <n v="0"/>
    <n v="6919.4690000000001"/>
    <n v="0.11"/>
    <n v="0"/>
    <n v="0"/>
    <n v="0"/>
    <n v="0"/>
    <n v="2.220348510399206E-3"/>
    <n v="0"/>
    <n v="0"/>
    <n v="2.5295109612141653E-2"/>
    <n v="0"/>
    <n v="1.0955593029792017E-2"/>
    <n v="1.152894884766723E-2"/>
    <n v="0.16000000000000009"/>
    <n v="0.95000000000000007"/>
    <n v="0.95000000000000007"/>
    <n v="0.95000000000000007"/>
    <n v="0.95000000000000007"/>
    <n v="0.95000000000000007"/>
    <n v="0.95222034851039927"/>
    <n v="0.95222034851039927"/>
    <n v="0.95222034851039927"/>
    <n v="0.97751545812254093"/>
    <n v="0.97751545812254093"/>
    <n v="0.98847105115233291"/>
    <n v="1.0000000000000002"/>
    <n v="0"/>
    <n v="0"/>
    <n v="0"/>
    <n v="0"/>
    <n v="0"/>
    <n v="0"/>
    <n v="0"/>
    <n v="0"/>
    <n v="0"/>
    <n v="0"/>
    <n v="0"/>
    <n v="0"/>
    <n v="0"/>
    <n v="0"/>
    <n v="0"/>
    <n v="0"/>
    <n v="0"/>
    <n v="98682"/>
    <n v="1627.087"/>
    <n v="664.55700000000002"/>
    <n v="0"/>
    <n v="0"/>
    <n v="4627.8249999999998"/>
    <n v="0"/>
    <n v="0"/>
    <n v="0"/>
    <n v="0"/>
    <n v="0"/>
    <n v="0"/>
    <n v="0"/>
    <n v="6919.4690000000001"/>
    <n v="0"/>
    <n v="0"/>
    <n v="0"/>
    <n v="0"/>
    <n v="0"/>
    <n v="0"/>
    <n v="0"/>
    <n v="0"/>
    <n v="0"/>
    <n v="0"/>
    <n v="0"/>
    <n v="0"/>
    <n v="0"/>
    <n v="0"/>
    <n v="0"/>
    <n v="0"/>
    <n v="0"/>
    <n v="98682"/>
    <n v="1627.087"/>
    <n v="664.55700000000002"/>
    <n v="0"/>
    <n v="0"/>
    <n v="4627.8249999999998"/>
    <n v="0"/>
    <n v="0"/>
    <n v="0"/>
    <n v="0"/>
    <n v="0"/>
    <n v="0"/>
    <n v="0"/>
    <n v="6919.4690000000001"/>
    <n v="0"/>
    <n v="0"/>
    <n v="0"/>
    <n v="0"/>
    <n v="0"/>
    <n v="0"/>
    <n v="0"/>
    <n v="0"/>
    <n v="0"/>
    <n v="0"/>
    <n v="0"/>
    <n v="0"/>
    <n v="0"/>
    <n v="0"/>
    <n v="0"/>
    <n v="0"/>
    <n v="0"/>
    <n v="98682"/>
    <n v="7420.0103831960987"/>
    <n v="6919.4690000000001"/>
    <n v="98682"/>
    <n v="99182.541383196105"/>
    <n v="-500.54138319610502"/>
    <n v="500.54138319610502"/>
    <n v="6919.4690000000001"/>
    <n v="6919.4690000000001"/>
    <n v="98682"/>
    <n v="98682"/>
    <n v="0"/>
    <n v="0"/>
  </r>
  <r>
    <s v="100/TT-185-01"/>
    <x v="1"/>
    <s v="S/E Chirre Obras"/>
    <s v="Subgerencia de Proyectos Tx "/>
    <s v="SE CHIRRE"/>
    <x v="1"/>
    <n v="31213.866999999998"/>
    <n v="219629.41500000001"/>
    <n v="38958.624000000003"/>
    <n v="347555.08799999999"/>
    <n v="210601.74600000001"/>
    <n v="23715.672999999999"/>
    <n v="83806.786999999997"/>
    <n v="16101.983"/>
    <n v="210399.47500000001"/>
    <n v="5534.5690000000004"/>
    <n v="9872.74"/>
    <n v="658.54200000000003"/>
    <n v="1198048.5089999998"/>
    <n v="0.04"/>
    <n v="0.17"/>
    <n v="0.02"/>
    <n v="0.03"/>
    <n v="0"/>
    <n v="0.01"/>
    <n v="0"/>
    <n v="0.02"/>
    <n v="0.01"/>
    <n v="0"/>
    <n v="0"/>
    <n v="0"/>
    <n v="0.72004000000000012"/>
    <n v="0.89004000000000016"/>
    <n v="0.91004000000000007"/>
    <n v="0.9400400000000001"/>
    <n v="0.9400400000000001"/>
    <n v="0.95004000000000011"/>
    <n v="0.95004000000000011"/>
    <n v="0.97004000000000012"/>
    <n v="0.98004000000000013"/>
    <n v="0.98004000000000013"/>
    <n v="0.98004000000000013"/>
    <n v="0.98004000000000013"/>
    <n v="0.78310824381710908"/>
    <n v="0.81548594997440793"/>
    <n v="0.82556306385659406"/>
    <n v="0.82776567481677721"/>
    <n v="0.83984741215710768"/>
    <n v="0.85473359746666"/>
    <n v="0.86789526663629357"/>
    <n v="0.86843298269296754"/>
    <n v="0.87848647306638772"/>
    <n v="0.8894961530803368"/>
    <n v="0.89039384641344521"/>
    <n v="0.89039384641344521"/>
    <n v="0.98004000000000013"/>
    <n v="0.68004000000000009"/>
    <n v="1693905.3080000002"/>
    <n v="38617.215359116693"/>
    <n v="123302.50202765968"/>
    <n v="172120.02245545379"/>
    <n v="211119.5889670575"/>
    <n v="187216.66418899689"/>
    <n v="110682.83397477321"/>
    <n v="203861.48020169945"/>
    <n v="141395.80658485452"/>
    <n v="3030.2996171788436"/>
    <n v="506.32479011485964"/>
    <n v="837.72816489884758"/>
    <n v="14868.981838997352"/>
    <n v="1207559.4481708016"/>
    <n v="0.10306824381710902"/>
    <n v="3.2377706157298812E-2"/>
    <n v="1.0077113882186184E-2"/>
    <n v="2.2026109601831377E-3"/>
    <n v="1.2081737340330389E-2"/>
    <n v="1.4886185309552331E-2"/>
    <n v="1.3161669169633664E-2"/>
    <n v="5.3771605667392232E-4"/>
    <n v="1.0053490373420175E-2"/>
    <n v="1.1009680013949117E-2"/>
    <n v="8.976933331083473E-4"/>
    <n v="0"/>
    <n v="0.89039384641344521"/>
    <n v="0"/>
    <n v="0"/>
    <n v="0"/>
    <n v="0"/>
    <n v="0"/>
    <n v="0"/>
    <n v="0"/>
    <n v="0"/>
    <n v="0"/>
    <n v="0"/>
    <n v="0"/>
    <n v="0"/>
    <n v="0"/>
    <n v="0"/>
    <n v="0"/>
    <n v="0"/>
    <n v="0"/>
    <n v="2901464.7561708018"/>
    <n v="38617.215359116693"/>
    <n v="123302.50202765968"/>
    <n v="172120.02245545379"/>
    <n v="211119.5889670575"/>
    <n v="187216.66418899689"/>
    <n v="110682.83397477321"/>
    <n v="203861.48020169945"/>
    <n v="141395.80658485452"/>
    <n v="3030.2996171788436"/>
    <n v="506.32479011485964"/>
    <n v="837.72816489884758"/>
    <n v="14868.981838997352"/>
    <n v="1207559.4481708016"/>
    <n v="0"/>
    <n v="0"/>
    <n v="0"/>
    <n v="0"/>
    <n v="0"/>
    <n v="0"/>
    <n v="0"/>
    <n v="0"/>
    <n v="0"/>
    <n v="0"/>
    <n v="0"/>
    <n v="0"/>
    <n v="0"/>
    <n v="0"/>
    <n v="0"/>
    <n v="0"/>
    <n v="0"/>
    <n v="2901464.7561708018"/>
    <n v="31213.866999999998"/>
    <n v="219629.41500000001"/>
    <n v="38958.624000000003"/>
    <n v="347555.08799999999"/>
    <n v="210601.74600000001"/>
    <n v="23715.672999999999"/>
    <n v="144072.32699999999"/>
    <n v="109500"/>
    <n v="160172"/>
    <n v="3400"/>
    <n v="900"/>
    <n v="8071.101999999999"/>
    <n v="1297789.8419999999"/>
    <n v="0.04"/>
    <n v="0.17"/>
    <n v="0.02"/>
    <n v="0.03"/>
    <n v="0"/>
    <n v="7.6886012858626797E-3"/>
    <n v="2.5522701699655159E-2"/>
    <n v="4.4371478013932649E-3"/>
    <n v="3.2675611501542198E-3"/>
    <n v="1.154E-2"/>
    <n v="7.5044684353820449E-3"/>
    <n v="0"/>
    <n v="0.31996048037244734"/>
    <n v="0.72004000000000012"/>
    <n v="0.89004000000000016"/>
    <n v="0.91004000000000007"/>
    <n v="0.9400400000000001"/>
    <n v="0.9400400000000001"/>
    <n v="0.94772860128586278"/>
    <n v="0.97325130298551787"/>
    <n v="0.97768845078691125"/>
    <n v="0.98095601193706539"/>
    <n v="0.99249601193706538"/>
    <n v="1.0000004803724474"/>
    <n v="1.0000004803724474"/>
    <n v="0"/>
    <n v="0"/>
    <n v="0"/>
    <n v="0"/>
    <n v="0"/>
    <n v="0"/>
    <n v="0"/>
    <n v="0"/>
    <n v="0"/>
    <n v="0"/>
    <n v="0"/>
    <n v="0"/>
    <n v="0"/>
    <n v="0"/>
    <n v="0"/>
    <n v="0"/>
    <n v="0"/>
    <n v="2991695.1500000004"/>
    <n v="31213.866999999998"/>
    <n v="219629.41500000001"/>
    <n v="38958.624000000003"/>
    <n v="347555.08799999999"/>
    <n v="210601.74600000001"/>
    <n v="23715.672999999999"/>
    <n v="83806.786999999997"/>
    <n v="16101.983"/>
    <n v="210399.47500000001"/>
    <n v="42229.524999999994"/>
    <n v="45216"/>
    <n v="28361.658999999985"/>
    <n v="1297789.8419999999"/>
    <n v="0"/>
    <n v="0"/>
    <n v="0"/>
    <n v="0"/>
    <n v="0"/>
    <n v="0"/>
    <n v="0"/>
    <n v="0"/>
    <n v="0"/>
    <n v="0"/>
    <n v="0"/>
    <n v="0"/>
    <n v="0"/>
    <n v="0"/>
    <n v="0"/>
    <n v="0"/>
    <n v="0"/>
    <n v="2991695.1500000004"/>
    <n v="31213.866999999998"/>
    <n v="219629.41500000001"/>
    <n v="38958.624000000003"/>
    <n v="347555.08799999999"/>
    <n v="210601.74600000001"/>
    <n v="23715.672999999999"/>
    <n v="83806.786999999997"/>
    <n v="16101.983"/>
    <n v="210399.47500000001"/>
    <n v="5534.5690000000004"/>
    <n v="9872.74"/>
    <n v="100399.875"/>
    <n v="1297789.8419999999"/>
    <n v="0"/>
    <n v="0"/>
    <n v="0"/>
    <n v="0"/>
    <n v="0"/>
    <n v="0"/>
    <n v="0"/>
    <n v="0"/>
    <n v="0"/>
    <n v="0"/>
    <n v="0"/>
    <n v="0"/>
    <n v="0"/>
    <n v="0"/>
    <n v="0"/>
    <n v="0"/>
    <n v="0"/>
    <n v="2991695.1500000004"/>
    <n v="1192690.4663318042"/>
    <n v="1197389.9669999999"/>
    <n v="2891295.2750000004"/>
    <n v="2886595.7743318044"/>
    <n v="4699.5006681960076"/>
    <n v="10169.481170801446"/>
    <n v="1289718.74"/>
    <n v="1197389.9669999999"/>
    <n v="2891295.2750000004"/>
    <n v="2983624.0480000004"/>
    <n v="-92328.773000000045"/>
    <n v="100399.875"/>
  </r>
  <r>
    <s v="100/TT-025-01"/>
    <x v="1"/>
    <s v="S/E Larqui"/>
    <s v="Subgerencia de Proyectos Tx "/>
    <s v="LARQUI-TRES ESQUINAS"/>
    <x v="1"/>
    <n v="-2346.4160000000002"/>
    <n v="1791.0070000000001"/>
    <n v="315.84699999999998"/>
    <n v="17063.671999999999"/>
    <n v="185525.63"/>
    <n v="58412.728999999999"/>
    <n v="7193.4210000000003"/>
    <n v="6804.4229999999998"/>
    <n v="-20550.733"/>
    <n v="222414.163"/>
    <n v="1556.107"/>
    <n v="544.09799999999996"/>
    <n v="478723.94799999997"/>
    <n v="0"/>
    <n v="0"/>
    <n v="0"/>
    <n v="0.01"/>
    <n v="0.01"/>
    <n v="0"/>
    <n v="0.01"/>
    <n v="0"/>
    <n v="0.01"/>
    <n v="1.0000000000000009E-2"/>
    <n v="0.01"/>
    <n v="0"/>
    <n v="0.29002"/>
    <n v="0.29002"/>
    <n v="0.29002"/>
    <n v="0.30002000000000001"/>
    <n v="0.31002000000000002"/>
    <n v="0.31002000000000002"/>
    <n v="0.32001999999999997"/>
    <n v="0.32001999999999997"/>
    <n v="0.33001999999999998"/>
    <n v="0.34001999999999999"/>
    <n v="0.35002"/>
    <n v="0.35002"/>
    <n v="0.29340940350901279"/>
    <n v="0.29642737649931589"/>
    <n v="0.30688555732911726"/>
    <n v="0.31748373531413265"/>
    <n v="0.32884688376106025"/>
    <n v="0.34643115482833975"/>
    <n v="0.34859157073432739"/>
    <n v="0.34871364525554582"/>
    <n v="0.34966158284694859"/>
    <n v="0.38266671224063409"/>
    <n v="0.41677497644998918"/>
    <n v="0.46007095343028398"/>
    <n v="0.35002"/>
    <n v="0.29002"/>
    <n v="119618.662"/>
    <n v="6031.7472177962773"/>
    <n v="5383.762705095759"/>
    <n v="18704.445157819555"/>
    <n v="19001.757806267564"/>
    <n v="20424.722066553368"/>
    <n v="31685.142868618888"/>
    <n v="3902.6854292516873"/>
    <n v="221.07295234275946"/>
    <n v="1720.9338019150241"/>
    <n v="60070.428430684951"/>
    <n v="62231.858650743619"/>
    <n v="79194.610968831519"/>
    <n v="308573.16805592098"/>
    <n v="3.389403509012782E-3"/>
    <n v="3.017972990303082E-3"/>
    <n v="1.0458180829801371E-2"/>
    <n v="1.0598177985015399E-2"/>
    <n v="1.1363148446927599E-2"/>
    <n v="1.7584271067279507E-2"/>
    <n v="2.1604159059876514E-3"/>
    <n v="1.2207452121843491E-4"/>
    <n v="9.4793759140274507E-4"/>
    <n v="3.3005129393685495E-2"/>
    <n v="3.4108264209355109E-2"/>
    <n v="4.3295976980294804E-2"/>
    <n v="0.46007095343028398"/>
    <n v="36220.801111872097"/>
    <n v="37924.801111872097"/>
    <n v="195120.8011118721"/>
    <n v="27878.801111872097"/>
    <n v="138678.76394701211"/>
    <n v="77500.801111872104"/>
    <n v="70460.801111872104"/>
    <n v="111360.8011118721"/>
    <n v="71056.801111872104"/>
    <n v="132678.8011118721"/>
    <n v="30224.801111872097"/>
    <n v="14322.801111872097"/>
    <n v="943429.57617760496"/>
    <n v="0"/>
    <n v="0"/>
    <n v="0"/>
    <n v="0"/>
    <n v="1371621.4062335258"/>
    <n v="6031.7472177962773"/>
    <n v="5383.762705095759"/>
    <n v="18704.445157819555"/>
    <n v="19001.757806267564"/>
    <n v="20424.722066553368"/>
    <n v="31685.142868618888"/>
    <n v="3902.6854292516873"/>
    <n v="221.07295234275946"/>
    <n v="1720.9338019150241"/>
    <n v="60070.428430684951"/>
    <n v="62231.858650743619"/>
    <n v="79194.610968831519"/>
    <n v="308573.16805592098"/>
    <n v="36220.801111872097"/>
    <n v="37924.801111872097"/>
    <n v="195120.8011118721"/>
    <n v="27878.801111872097"/>
    <n v="138678.76394701211"/>
    <n v="77500.801111872104"/>
    <n v="70460.801111872104"/>
    <n v="111360.8011118721"/>
    <n v="71056.801111872104"/>
    <n v="132678.8011118721"/>
    <n v="30224.801111872097"/>
    <n v="14322.801111872097"/>
    <n v="943429.57617760496"/>
    <n v="0"/>
    <n v="0"/>
    <n v="0"/>
    <n v="0"/>
    <n v="1371621.4062335258"/>
    <n v="-2346.4160000000002"/>
    <n v="1791.0070000000001"/>
    <n v="315.84699999999998"/>
    <n v="17063.671999999999"/>
    <n v="185525.63"/>
    <n v="58412.728999999999"/>
    <n v="10155.050000000003"/>
    <n v="2952"/>
    <n v="138842"/>
    <n v="44326.666666666664"/>
    <n v="25116.552"/>
    <n v="53392.148106400004"/>
    <n v="535546.88577306666"/>
    <n v="0"/>
    <n v="0"/>
    <n v="0"/>
    <n v="0.01"/>
    <n v="0.01"/>
    <n v="5.8428407544346235E-3"/>
    <n v="5.9936360564928834E-3"/>
    <n v="1.8142201878642236E-2"/>
    <n v="2.1467333729091469E-2"/>
    <n v="2.0206570475806901E-2"/>
    <n v="5.4569765732817452E-2"/>
    <n v="5.0868600027868506E-2"/>
    <n v="0.19709094865515406"/>
    <n v="0.29002"/>
    <n v="0.29002"/>
    <n v="0.29002"/>
    <n v="0.30002000000000001"/>
    <n v="0.31002000000000002"/>
    <n v="0.3158628407544346"/>
    <n v="0.32185647681092749"/>
    <n v="0.33999867868956973"/>
    <n v="0.36146601241866122"/>
    <n v="0.38167258289446815"/>
    <n v="0.43624234862728556"/>
    <n v="0.48711094865515403"/>
    <n v="190720.37601059378"/>
    <n v="133893.3260105938"/>
    <n v="175227.35934392712"/>
    <n v="81222.659343927124"/>
    <n v="-67504.550656072883"/>
    <n v="177539.7093439271"/>
    <n v="-65237.340656072876"/>
    <n v="274302.65934392711"/>
    <n v="-7848.9906560728705"/>
    <n v="131222.65934392711"/>
    <n v="9722.6593439271237"/>
    <n v="-89831.340656072876"/>
    <n v="943429.18546045874"/>
    <n v="0"/>
    <n v="0"/>
    <n v="0"/>
    <n v="0"/>
    <n v="1598594.7332335254"/>
    <n v="-2346.4160000000002"/>
    <n v="1791.0070000000001"/>
    <n v="315.84699999999998"/>
    <n v="17063.671999999999"/>
    <n v="185525.63"/>
    <n v="58412.728999999999"/>
    <n v="7193.4210000000003"/>
    <n v="6804.4229999999998"/>
    <n v="-20550.733"/>
    <n v="77566.733000000007"/>
    <n v="145556.552"/>
    <n v="318180.19810639997"/>
    <n v="795513.06310639996"/>
    <n v="75940.334236347277"/>
    <n v="75940.334236347277"/>
    <n v="75940.334236347277"/>
    <n v="75940.334236347277"/>
    <n v="75940.334236347277"/>
    <n v="75940.334236347277"/>
    <n v="75940.334236347277"/>
    <n v="75940.334236347277"/>
    <n v="75940.334236347277"/>
    <n v="0"/>
    <n v="0"/>
    <n v="0"/>
    <n v="683463.00812712545"/>
    <n v="0"/>
    <n v="0"/>
    <n v="0"/>
    <n v="0"/>
    <n v="1598594.7332335254"/>
    <n v="-2346.4160000000002"/>
    <n v="1791.0070000000001"/>
    <n v="315.84699999999998"/>
    <n v="17063.671999999999"/>
    <n v="185525.63"/>
    <n v="58412.728999999999"/>
    <n v="7193.4210000000003"/>
    <n v="6804.4229999999998"/>
    <n v="-20550.733"/>
    <n v="222414.163"/>
    <n v="1556.107"/>
    <n v="317333.21310639998"/>
    <n v="795513.06310639996"/>
    <n v="0"/>
    <n v="0"/>
    <n v="0"/>
    <n v="0"/>
    <n v="0"/>
    <n v="0"/>
    <n v="0"/>
    <n v="0"/>
    <n v="0"/>
    <n v="0"/>
    <n v="0"/>
    <n v="0"/>
    <n v="683463.00812712545"/>
    <n v="0"/>
    <n v="0"/>
    <n v="0"/>
    <n v="0"/>
    <n v="1598594.7332335254"/>
    <n v="229378.55708708946"/>
    <n v="478179.85"/>
    <n v="597798.51199999999"/>
    <n v="348997.21908708947"/>
    <n v="248801.29291291052"/>
    <n v="773822.89423352585"/>
    <n v="482154.73766666668"/>
    <n v="478179.85"/>
    <n v="597798.51199999999"/>
    <n v="601773.39966666664"/>
    <n v="-3974.8876666666474"/>
    <n v="1000796.2212335254"/>
  </r>
  <r>
    <s v="100/TT-026-01"/>
    <x v="1"/>
    <s v="S/E Tres Esquinas "/>
    <s v="Subgerencia de Proyectos Tx "/>
    <s v="LARQUI-TRES ESQUINAS"/>
    <x v="1"/>
    <n v="1534.586"/>
    <n v="0"/>
    <n v="869.99"/>
    <n v="19502.772000000001"/>
    <n v="6472.7150000000001"/>
    <n v="7812.6710000000003"/>
    <n v="9096.6260000000002"/>
    <n v="8000.9120000000003"/>
    <n v="364.73700000000002"/>
    <n v="99086.516000000003"/>
    <n v="1399.82"/>
    <n v="448.505"/>
    <n v="154589.85"/>
    <n v="0"/>
    <n v="0"/>
    <n v="0.01"/>
    <n v="0.01"/>
    <n v="0.01"/>
    <n v="0"/>
    <n v="0"/>
    <n v="0.01"/>
    <n v="0"/>
    <n v="1.0000000000000009E-2"/>
    <n v="0.01"/>
    <n v="0"/>
    <n v="0.23002"/>
    <n v="0.23002"/>
    <n v="0.24002000000000001"/>
    <n v="0.25002000000000002"/>
    <n v="0.26002000000000003"/>
    <n v="0.26002000000000003"/>
    <n v="0.26002000000000003"/>
    <n v="0.27001999999999998"/>
    <n v="0.27001999999999998"/>
    <n v="0.28001999999999999"/>
    <n v="0.29002"/>
    <n v="0.29002"/>
    <n v="0.2303654159042168"/>
    <n v="0.2327982412255952"/>
    <n v="0.24113407565338521"/>
    <n v="0.24958098284956121"/>
    <n v="0.25863481228503687"/>
    <n v="0.27298226911709944"/>
    <n v="0.27576668442818197"/>
    <n v="0.27622071363025974"/>
    <n v="0.29897499945655914"/>
    <n v="0.31416171529363091"/>
    <n v="0.34494878641146504"/>
    <n v="0.4197041382791738"/>
    <n v="0.29002"/>
    <n v="0.23002"/>
    <n v="118749.34500000002"/>
    <n v="773.30622454122147"/>
    <n v="5459.7254768486955"/>
    <n v="18755.432387518951"/>
    <n v="19052.396464377485"/>
    <n v="20472.88758257353"/>
    <n v="32523.370340143385"/>
    <n v="6327.7529067284586"/>
    <n v="1034.3885056750016"/>
    <n v="51968.11281171177"/>
    <n v="34772.224462841245"/>
    <n v="70666.054892207292"/>
    <n v="172020.29720206646"/>
    <n v="433825.94925723353"/>
    <n v="3.4541590421680783E-4"/>
    <n v="2.4328253213783983E-3"/>
    <n v="8.3358344277900068E-3"/>
    <n v="8.4469071961759835E-3"/>
    <n v="9.0538294354757E-3"/>
    <n v="1.4347456832062571E-2"/>
    <n v="2.7844153110825154E-3"/>
    <n v="4.5402920207776137E-4"/>
    <n v="2.2754285826299396E-2"/>
    <n v="1.5186715837071775E-2"/>
    <n v="3.078707111783412E-2"/>
    <n v="7.4755351867708764E-2"/>
    <n v="0.4197041382791738"/>
    <n v="61845.326506666672"/>
    <n v="54550.160386666677"/>
    <n v="160644.20250666668"/>
    <n v="37019.202506666676"/>
    <n v="84916.702506666683"/>
    <n v="78719.202506666683"/>
    <n v="113656.70250666668"/>
    <n v="162522.88750666668"/>
    <n v="80935.202506666683"/>
    <n v="73055.202506666683"/>
    <n v="88789.202506666683"/>
    <n v="56074.202506666676"/>
    <n v="1052728.1969600001"/>
    <n v="0"/>
    <n v="0"/>
    <n v="0"/>
    <n v="0"/>
    <n v="1605303.4912172337"/>
    <n v="773.30622454122147"/>
    <n v="5459.7254768486955"/>
    <n v="18755.432387518951"/>
    <n v="19052.396464377485"/>
    <n v="20472.88758257353"/>
    <n v="32523.370340143385"/>
    <n v="6327.7529067284586"/>
    <n v="1034.3885056750016"/>
    <n v="51968.11281171177"/>
    <n v="34772.224462841245"/>
    <n v="70666.054892207292"/>
    <n v="172020.29720206646"/>
    <n v="433825.94925723353"/>
    <n v="61845.326506666672"/>
    <n v="54550.160386666677"/>
    <n v="160644.20250666668"/>
    <n v="37019.202506666676"/>
    <n v="84916.702506666683"/>
    <n v="78719.202506666683"/>
    <n v="113656.70250666668"/>
    <n v="162522.88750666668"/>
    <n v="80935.202506666683"/>
    <n v="73055.202506666683"/>
    <n v="88789.202506666683"/>
    <n v="56074.202506666676"/>
    <n v="1052728.1969600001"/>
    <n v="0"/>
    <n v="0"/>
    <n v="0"/>
    <n v="0"/>
    <n v="1605303.4912172337"/>
    <n v="1534.586"/>
    <n v="0"/>
    <n v="869.99"/>
    <n v="19502.772000000001"/>
    <n v="6472.7150000000001"/>
    <n v="7812.6710000000003"/>
    <n v="10434.85025"/>
    <n v="11797.3508"/>
    <n v="218452.68413333336"/>
    <n v="42751.684133333336"/>
    <n v="48821.684133333336"/>
    <n v="65374.961807233507"/>
    <n v="433825.94925723353"/>
    <n v="0"/>
    <n v="0"/>
    <n v="0.01"/>
    <n v="0.01"/>
    <n v="0.01"/>
    <n v="1.4570271354124463E-2"/>
    <n v="2.768310531600545E-2"/>
    <n v="6.0395959380471154E-2"/>
    <n v="5.4780569005711793E-2"/>
    <n v="0.11682883777316692"/>
    <n v="0.12998372306022876"/>
    <n v="0.12088320090584705"/>
    <n v="0.55512566679555564"/>
    <n v="0.23002"/>
    <n v="0.23002"/>
    <n v="0.24002000000000001"/>
    <n v="0.25002000000000002"/>
    <n v="0.26002000000000003"/>
    <n v="0.27459027135412445"/>
    <n v="0.30227337667012988"/>
    <n v="0.36266933605060103"/>
    <n v="0.41744990505631285"/>
    <n v="0.53427874282947974"/>
    <n v="0.6642624658897085"/>
    <n v="0.78514566679555564"/>
    <n v="153480.54886777778"/>
    <n v="136609.56608111109"/>
    <n v="43878.608201111085"/>
    <n v="34678.608201111085"/>
    <n v="132573.60820111108"/>
    <n v="76378.608201111085"/>
    <n v="61318.608201111085"/>
    <n v="120318.60820111108"/>
    <n v="82594.608201111085"/>
    <n v="112569.60820111108"/>
    <n v="86448.608201111085"/>
    <n v="11878.608201111085"/>
    <n v="1052728.1969599999"/>
    <n v="0"/>
    <n v="0"/>
    <n v="0"/>
    <n v="0"/>
    <n v="1605303.4912172335"/>
    <n v="1534.586"/>
    <n v="0"/>
    <n v="869.99"/>
    <n v="19502.772000000001"/>
    <n v="6472.7150000000001"/>
    <n v="7812.6710000000003"/>
    <n v="9096.6260000000002"/>
    <n v="8000.9120000000003"/>
    <n v="364.73700000000002"/>
    <n v="88419.784250000012"/>
    <n v="77218.3508"/>
    <n v="214532.80520723358"/>
    <n v="433825.94925723359"/>
    <n v="116969.82204697405"/>
    <n v="116969.82204697405"/>
    <n v="116969.82204697405"/>
    <n v="116969.82204697405"/>
    <n v="116969.82204697405"/>
    <n v="116969.82204697405"/>
    <n v="116969.82204697405"/>
    <n v="116969.82204697405"/>
    <n v="116969.82204697405"/>
    <n v="0"/>
    <n v="0"/>
    <n v="0"/>
    <n v="1052728.3984227665"/>
    <n v="0"/>
    <n v="0"/>
    <n v="0"/>
    <n v="0"/>
    <n v="1605303.6926800001"/>
    <n v="1534.586"/>
    <n v="0"/>
    <n v="869.99"/>
    <n v="19502.772000000001"/>
    <n v="6472.7150000000001"/>
    <n v="7812.6710000000003"/>
    <n v="9096.6260000000002"/>
    <n v="8000.9120000000003"/>
    <n v="364.73700000000002"/>
    <n v="99086.516000000003"/>
    <n v="1399.82"/>
    <n v="279684.60425723367"/>
    <n v="433825.94925723365"/>
    <n v="0"/>
    <n v="0"/>
    <n v="0"/>
    <n v="0"/>
    <n v="0"/>
    <n v="0"/>
    <n v="0"/>
    <n v="0"/>
    <n v="0"/>
    <n v="0"/>
    <n v="0"/>
    <n v="0"/>
    <n v="1052728.3984227665"/>
    <n v="0"/>
    <n v="0"/>
    <n v="0"/>
    <n v="0"/>
    <n v="1605303.6926800001"/>
    <n v="261805.65205516704"/>
    <n v="154141.345"/>
    <n v="272890.69"/>
    <n v="380554.99705516704"/>
    <n v="-107664.30705516704"/>
    <n v="1332412.8012172338"/>
    <n v="368450.98745000002"/>
    <n v="154141.345"/>
    <n v="272890.69"/>
    <n v="487200.33245000005"/>
    <n v="-214309.64245000004"/>
    <n v="1332412.8012172335"/>
  </r>
  <r>
    <s v="100/TL-071-01"/>
    <x v="1"/>
    <s v="Línea Tres Esquinas - Larqui"/>
    <s v="Subgerencia de Proyectos Tx "/>
    <s v="LARQUI-TRES ESQUINAS"/>
    <x v="1"/>
    <n v="457.887"/>
    <n v="996.65499999999997"/>
    <n v="9081.3780000000006"/>
    <n v="385.37"/>
    <n v="371.57400000000001"/>
    <n v="31730.991999999998"/>
    <n v="0"/>
    <n v="2330.6640000000002"/>
    <n v="6512.8689999999997"/>
    <n v="1639.0160000000001"/>
    <n v="41963.256000000001"/>
    <n v="0"/>
    <n v="95469.660999999993"/>
    <n v="0"/>
    <n v="0"/>
    <n v="0"/>
    <n v="0"/>
    <n v="0"/>
    <n v="0"/>
    <n v="0"/>
    <n v="0"/>
    <n v="0.01"/>
    <n v="1.0000000000000009E-2"/>
    <n v="0"/>
    <n v="0"/>
    <n v="0.26001000000000002"/>
    <n v="0.26001000000000002"/>
    <n v="0.26001000000000002"/>
    <n v="0.26001000000000002"/>
    <n v="0.26001000000000002"/>
    <n v="0.26001000000000002"/>
    <n v="0.26001000000000002"/>
    <n v="0.26001000000000002"/>
    <n v="0.27001000000000003"/>
    <n v="0.28001000000000004"/>
    <n v="0.28001000000000004"/>
    <n v="0.28001000000000004"/>
    <n v="0.26001000000000002"/>
    <n v="0.26147861293720887"/>
    <n v="0.26326476380678715"/>
    <n v="0.26584475950728914"/>
    <n v="0.26604322071502007"/>
    <n v="0.27795089317887545"/>
    <n v="0.29204163892777096"/>
    <n v="0.30514007863801185"/>
    <n v="0.32101697525648565"/>
    <n v="0.32855850115026075"/>
    <n v="0.35058293213940761"/>
    <n v="0.40897717007340051"/>
    <n v="0.28001000000000004"/>
    <n v="0.26001000000000002"/>
    <n v="52645.534"/>
    <n v="0"/>
    <n v="3628.7078460678831"/>
    <n v="4424.6703042579275"/>
    <n v="6407.0135866287446"/>
    <n v="494.09129021781581"/>
    <n v="29718.868699324492"/>
    <n v="35256.098645361177"/>
    <n v="32855.209445537541"/>
    <n v="39923.088270294167"/>
    <n v="19011.334769542034"/>
    <n v="55658.557144669459"/>
    <n v="147942.23451537665"/>
    <n v="375319.87451727793"/>
    <n v="0"/>
    <n v="1.4686129372088283E-3"/>
    <n v="1.7861508695783048E-3"/>
    <n v="2.5799957005019957E-3"/>
    <n v="1.9846120773092272E-4"/>
    <n v="1.1907672463855365E-2"/>
    <n v="1.4090745748895517E-2"/>
    <n v="1.3098439710240901E-2"/>
    <n v="1.5876896618473819E-2"/>
    <n v="7.5415258937750647E-3"/>
    <n v="2.2024430989146884E-2"/>
    <n v="5.8394237933992905E-2"/>
    <n v="0.40897717007340051"/>
    <n v="0"/>
    <n v="0"/>
    <n v="0"/>
    <n v="163749.99999999997"/>
    <n v="163750"/>
    <n v="116249.99999999997"/>
    <n v="113250"/>
    <n v="171750"/>
    <n v="206650.99999999997"/>
    <n v="167750"/>
    <n v="167750"/>
    <n v="167750"/>
    <n v="1438651"/>
    <n v="403059"/>
    <n v="0"/>
    <n v="0"/>
    <n v="0"/>
    <n v="2269675.4085172778"/>
    <n v="0"/>
    <n v="3628.7078460678831"/>
    <n v="4424.6703042579275"/>
    <n v="6407.0135866287446"/>
    <n v="494.09129021781581"/>
    <n v="29718.868699324492"/>
    <n v="35256.098645361177"/>
    <n v="32855.209445537541"/>
    <n v="39923.088270294167"/>
    <n v="19011.334769542034"/>
    <n v="55658.557144669459"/>
    <n v="147942.23451537665"/>
    <n v="375319.87451727793"/>
    <n v="0"/>
    <n v="0"/>
    <n v="0"/>
    <n v="163749.99999999997"/>
    <n v="163750"/>
    <n v="116249.99999999997"/>
    <n v="113250"/>
    <n v="171750"/>
    <n v="206650.99999999997"/>
    <n v="167750"/>
    <n v="167750"/>
    <n v="167750"/>
    <n v="1438651"/>
    <n v="403059"/>
    <n v="0"/>
    <n v="0"/>
    <n v="0"/>
    <n v="2269675.4085172778"/>
    <n v="457.887"/>
    <n v="996.65499999999997"/>
    <n v="9081.3780000000006"/>
    <n v="385.37"/>
    <n v="371.57400000000001"/>
    <n v="31730.991999999998"/>
    <n v="6437.1470000000008"/>
    <n v="2000"/>
    <n v="0"/>
    <n v="99000"/>
    <n v="124250"/>
    <n v="128715.01051727794"/>
    <n v="403426.01351727796"/>
    <n v="0"/>
    <n v="0"/>
    <n v="0"/>
    <n v="0"/>
    <n v="0"/>
    <n v="1.2813034948166168E-3"/>
    <n v="6.3519097278555694E-3"/>
    <n v="6.4131653736238248E-2"/>
    <n v="6.1182044023340452E-2"/>
    <n v="6.0999226785970077E-2"/>
    <n v="8.5078077205856154E-2"/>
    <n v="0.13354680477414155"/>
    <n v="0.41257101974821869"/>
    <n v="0.26001000000000002"/>
    <n v="0.26001000000000002"/>
    <n v="0.26001000000000002"/>
    <n v="0.26001000000000002"/>
    <n v="0.26001000000000002"/>
    <n v="0.26129130349481666"/>
    <n v="0.2676432132226722"/>
    <n v="0.33177486695891045"/>
    <n v="0.39295691098225094"/>
    <n v="0.45395613776822097"/>
    <n v="0.53903421497407722"/>
    <n v="0.67258101974821871"/>
    <n v="116650.68676272209"/>
    <n v="30750"/>
    <n v="40750"/>
    <n v="167750"/>
    <n v="167750"/>
    <n v="124250"/>
    <n v="115250"/>
    <n v="169750"/>
    <n v="210651"/>
    <n v="190394"/>
    <n v="100872.66371999972"/>
    <n v="3892"/>
    <n v="1438710.3504827218"/>
    <n v="403000"/>
    <n v="0"/>
    <n v="0"/>
    <n v="0"/>
    <n v="2297781.898"/>
    <n v="457.887"/>
    <n v="996.65499999999997"/>
    <n v="9081.3780000000006"/>
    <n v="385.37"/>
    <n v="371.57400000000001"/>
    <n v="31730.991999999998"/>
    <n v="0"/>
    <n v="2330.6640000000002"/>
    <n v="6512.8689999999997"/>
    <n v="144499.62139079999"/>
    <n v="140082.4903908"/>
    <n v="117952.94192439999"/>
    <n v="454402.442706"/>
    <n v="156996.45153359999"/>
    <n v="322985.45153359999"/>
    <n v="104734.4515336"/>
    <n v="103818.83189640001"/>
    <n v="172118.83189639999"/>
    <n v="208034.45153359999"/>
    <n v="174034.45153359999"/>
    <n v="167733.16072720004"/>
    <n v="139401"/>
    <n v="120500"/>
    <n v="120000"/>
    <n v="376.83910599956198"/>
    <n v="1790733.9212939995"/>
    <n v="0"/>
    <n v="0"/>
    <n v="0"/>
    <n v="0"/>
    <n v="2297781.8979999996"/>
    <n v="457.887"/>
    <n v="996.65499999999997"/>
    <n v="9081.3780000000006"/>
    <n v="385.37"/>
    <n v="371.57400000000001"/>
    <n v="31730.991999999998"/>
    <n v="0"/>
    <n v="2330.6640000000002"/>
    <n v="6512.8689999999997"/>
    <n v="1639.0160000000001"/>
    <n v="41963.256000000001"/>
    <n v="358932.7817060001"/>
    <n v="454402.44270600006"/>
    <n v="0"/>
    <n v="0"/>
    <n v="0"/>
    <n v="0"/>
    <n v="0"/>
    <n v="0"/>
    <n v="0"/>
    <n v="0"/>
    <n v="0"/>
    <n v="0"/>
    <n v="0"/>
    <n v="0"/>
    <n v="1790733.9212939995"/>
    <n v="0"/>
    <n v="0"/>
    <n v="0"/>
    <n v="0"/>
    <n v="2297781.8979999996"/>
    <n v="227377.64000190125"/>
    <n v="95469.660999999993"/>
    <n v="148115.19500000001"/>
    <n v="280023.17400190124"/>
    <n v="-131907.97900190123"/>
    <n v="2121560.213517278"/>
    <n v="274711.00300000003"/>
    <n v="95469.660999999993"/>
    <n v="148115.19500000001"/>
    <n v="327356.53700000001"/>
    <n v="-179241.342"/>
    <n v="2149666.7030000002"/>
  </r>
  <r>
    <s v="100/TT-185-02"/>
    <x v="1"/>
    <s v="S/E Chirre MASC"/>
    <s v="Subgerencia de Proyectos Tx "/>
    <s v="SE CHIRRE"/>
    <x v="1"/>
    <n v="1147.2370000000001"/>
    <n v="50"/>
    <n v="9385.2999999999993"/>
    <n v="0"/>
    <n v="0"/>
    <n v="0"/>
    <n v="0"/>
    <n v="0"/>
    <n v="0"/>
    <n v="0"/>
    <n v="362.41"/>
    <n v="0"/>
    <n v="10944.947"/>
    <n v="0"/>
    <n v="0"/>
    <n v="0"/>
    <n v="0"/>
    <n v="0"/>
    <n v="0.02"/>
    <n v="0"/>
    <n v="0"/>
    <n v="0"/>
    <n v="0"/>
    <n v="0"/>
    <n v="0"/>
    <n v="0.92"/>
    <n v="0.92"/>
    <n v="0.92"/>
    <n v="0.92"/>
    <n v="0.92"/>
    <n v="0.94000000000000006"/>
    <n v="0.94000000000000006"/>
    <n v="0.94000000000000006"/>
    <n v="0.94000000000000006"/>
    <n v="0.94000000000000006"/>
    <n v="0.94000000000000006"/>
    <n v="0.94000000000000006"/>
    <n v="0.92"/>
    <n v="0.92"/>
    <n v="0.94220000000000004"/>
    <n v="0.94220000000000004"/>
    <n v="0.94220000000000004"/>
    <n v="0.94220000000000004"/>
    <n v="0.94220000000000004"/>
    <n v="0.94220000000000004"/>
    <n v="0.94220000000000004"/>
    <n v="0.94220000000000004"/>
    <n v="0.95077968140783042"/>
    <n v="0.99999845375075069"/>
    <n v="0.94000000000000006"/>
    <n v="0.92"/>
    <n v="41001.425999999999"/>
    <n v="0"/>
    <n v="0"/>
    <n v="6233.6462164882141"/>
    <n v="0"/>
    <n v="0"/>
    <n v="0"/>
    <n v="0"/>
    <n v="0"/>
    <n v="0"/>
    <n v="0"/>
    <n v="0"/>
    <n v="6409.8250781142169"/>
    <n v="12643.47129460243"/>
    <n v="0"/>
    <n v="0"/>
    <n v="2.2200000000000001E-2"/>
    <n v="0"/>
    <n v="0"/>
    <n v="0"/>
    <n v="0"/>
    <n v="0"/>
    <n v="0"/>
    <n v="0"/>
    <n v="8.579681407830388E-3"/>
    <n v="4.9218772342920325E-2"/>
    <n v="0.99999845375075069"/>
    <n v="0"/>
    <n v="0"/>
    <n v="0"/>
    <n v="0"/>
    <n v="0"/>
    <n v="0"/>
    <n v="0"/>
    <n v="0"/>
    <n v="0"/>
    <n v="0"/>
    <n v="0"/>
    <n v="0"/>
    <n v="0"/>
    <n v="0"/>
    <n v="0"/>
    <n v="0"/>
    <n v="0"/>
    <n v="53644.89729460243"/>
    <n v="0"/>
    <n v="0"/>
    <n v="6233.6462164882141"/>
    <n v="0"/>
    <n v="0"/>
    <n v="0"/>
    <n v="0"/>
    <n v="0"/>
    <n v="0"/>
    <n v="0"/>
    <n v="0"/>
    <n v="6409.8250781142169"/>
    <n v="12643.47129460243"/>
    <n v="0"/>
    <n v="0"/>
    <n v="0"/>
    <n v="0"/>
    <n v="0"/>
    <n v="0"/>
    <n v="0"/>
    <n v="0"/>
    <n v="0"/>
    <n v="0"/>
    <n v="0"/>
    <n v="0"/>
    <n v="0"/>
    <n v="0"/>
    <n v="0"/>
    <n v="0"/>
    <n v="0"/>
    <n v="53644.89729460243"/>
    <n v="1147.2370000000001"/>
    <n v="50"/>
    <n v="9385.2999999999993"/>
    <n v="0"/>
    <n v="0"/>
    <n v="0"/>
    <n v="0"/>
    <n v="0"/>
    <n v="0"/>
    <n v="0"/>
    <n v="0"/>
    <n v="2060.9342946024299"/>
    <n v="12643.47129460243"/>
    <n v="0"/>
    <n v="0"/>
    <n v="0"/>
    <n v="0"/>
    <n v="0"/>
    <n v="0"/>
    <n v="0"/>
    <n v="0"/>
    <n v="0"/>
    <n v="0"/>
    <n v="0"/>
    <n v="2.9208491816093269E-2"/>
    <n v="2.9208491816093269E-2"/>
    <n v="0.92"/>
    <n v="0.92"/>
    <n v="0.92"/>
    <n v="0.92"/>
    <n v="0.92"/>
    <n v="0.92"/>
    <n v="0.92"/>
    <n v="0.92"/>
    <n v="0.92"/>
    <n v="0.92"/>
    <n v="0.92"/>
    <n v="0.94920849181609335"/>
    <n v="0"/>
    <n v="0"/>
    <n v="0"/>
    <n v="0"/>
    <n v="0"/>
    <n v="0"/>
    <n v="0"/>
    <n v="0"/>
    <n v="0"/>
    <n v="0"/>
    <n v="0"/>
    <n v="0"/>
    <n v="0"/>
    <n v="0"/>
    <n v="0"/>
    <n v="0"/>
    <n v="0"/>
    <n v="53644.89729460243"/>
    <n v="1147.2370000000001"/>
    <n v="50"/>
    <n v="9385.2999999999993"/>
    <n v="0"/>
    <n v="0"/>
    <n v="0"/>
    <n v="0"/>
    <n v="0"/>
    <n v="0"/>
    <n v="0"/>
    <n v="0"/>
    <n v="2060.9342946024299"/>
    <n v="12643.47129460243"/>
    <n v="0"/>
    <n v="0"/>
    <n v="0"/>
    <n v="0"/>
    <n v="0"/>
    <n v="0"/>
    <n v="0"/>
    <n v="0"/>
    <n v="0"/>
    <n v="0"/>
    <n v="0"/>
    <n v="0"/>
    <n v="0"/>
    <n v="0"/>
    <n v="0"/>
    <n v="0"/>
    <n v="0"/>
    <n v="53644.89729460243"/>
    <n v="1147.2370000000001"/>
    <n v="50"/>
    <n v="9385.2999999999993"/>
    <n v="0"/>
    <n v="0"/>
    <n v="0"/>
    <n v="0"/>
    <n v="0"/>
    <n v="0"/>
    <n v="0"/>
    <n v="362.41"/>
    <n v="1698.52429460243"/>
    <n v="12643.47129460243"/>
    <n v="0"/>
    <n v="0"/>
    <n v="0"/>
    <n v="0"/>
    <n v="0"/>
    <n v="0"/>
    <n v="0"/>
    <n v="0"/>
    <n v="0"/>
    <n v="0"/>
    <n v="0"/>
    <n v="0"/>
    <n v="0"/>
    <n v="0"/>
    <n v="0"/>
    <n v="0"/>
    <n v="0"/>
    <n v="53644.89729460243"/>
    <n v="6233.6462164882141"/>
    <n v="10944.947"/>
    <n v="51946.373"/>
    <n v="47235.072216488217"/>
    <n v="4711.3007835117824"/>
    <n v="1698.52429460243"/>
    <n v="10582.537"/>
    <n v="10944.947"/>
    <n v="51946.373"/>
    <n v="51583.963000000003"/>
    <n v="362.40999999999622"/>
    <n v="1698.52429460243"/>
  </r>
  <r>
    <s v="100/TT-026-02"/>
    <x v="1"/>
    <s v="S/E Tres Esquinas MASC"/>
    <s v="Subgerencia de Proyectos Tx "/>
    <s v="LARQUI-TRES ESQUINAS"/>
    <x v="1"/>
    <n v="0"/>
    <n v="16500"/>
    <n v="0"/>
    <n v="243"/>
    <n v="0"/>
    <n v="0"/>
    <n v="17700"/>
    <n v="1500"/>
    <n v="0"/>
    <n v="0"/>
    <n v="0"/>
    <n v="0"/>
    <n v="35943"/>
    <n v="0"/>
    <n v="0"/>
    <n v="0"/>
    <n v="0"/>
    <n v="0"/>
    <n v="0"/>
    <n v="0"/>
    <n v="0"/>
    <n v="0"/>
    <n v="0"/>
    <n v="0"/>
    <n v="0"/>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6167000000000002"/>
    <n v="0.98129999999999995"/>
    <n v="0.99997000000000003"/>
    <n v="0.99997000000000003"/>
    <n v="0.99997000000000003"/>
    <n v="0.99997000000000003"/>
    <n v="0.99997000000000003"/>
    <n v="0.95996999999999999"/>
    <n v="0.95996999999999999"/>
    <n v="74502.990000000005"/>
    <n v="0"/>
    <n v="0"/>
    <n v="0"/>
    <n v="0"/>
    <n v="0"/>
    <n v="0"/>
    <n v="0"/>
    <n v="0"/>
    <n v="0"/>
    <n v="0"/>
    <n v="0"/>
    <n v="0"/>
    <n v="0"/>
    <n v="0"/>
    <n v="0"/>
    <n v="0"/>
    <n v="0"/>
    <n v="0"/>
    <n v="1.6999999999999999E-3"/>
    <n v="1.9629999999999998E-2"/>
    <n v="1.8669999999999999E-2"/>
    <n v="0"/>
    <n v="0"/>
    <n v="0"/>
    <n v="0"/>
    <n v="0.99997000000000003"/>
    <n v="0"/>
    <n v="0"/>
    <n v="0"/>
    <n v="0"/>
    <n v="0"/>
    <n v="0"/>
    <n v="0"/>
    <n v="0"/>
    <n v="0"/>
    <n v="0"/>
    <n v="0"/>
    <n v="0"/>
    <n v="0"/>
    <n v="0"/>
    <n v="0"/>
    <n v="0"/>
    <n v="0"/>
    <n v="74502.990000000005"/>
    <n v="0"/>
    <n v="0"/>
    <n v="0"/>
    <n v="0"/>
    <n v="0"/>
    <n v="0"/>
    <n v="0"/>
    <n v="0"/>
    <n v="0"/>
    <n v="0"/>
    <n v="0"/>
    <n v="0"/>
    <n v="0"/>
    <n v="0"/>
    <n v="0"/>
    <n v="0"/>
    <n v="0"/>
    <n v="0"/>
    <n v="0"/>
    <n v="0"/>
    <n v="0"/>
    <n v="0"/>
    <n v="0"/>
    <n v="0"/>
    <n v="0"/>
    <n v="0"/>
    <n v="0"/>
    <n v="0"/>
    <n v="0"/>
    <n v="0"/>
    <n v="74502.990000000005"/>
    <n v="0"/>
    <n v="16500"/>
    <n v="0"/>
    <n v="243"/>
    <n v="0"/>
    <n v="0"/>
    <n v="1100"/>
    <n v="16500"/>
    <n v="2057"/>
    <n v="0"/>
    <n v="0"/>
    <n v="0"/>
    <n v="36400"/>
    <n v="0"/>
    <n v="0"/>
    <n v="0"/>
    <n v="0"/>
    <n v="0"/>
    <n v="0"/>
    <n v="0"/>
    <n v="0"/>
    <n v="0"/>
    <n v="0"/>
    <n v="0"/>
    <n v="0"/>
    <n v="0"/>
    <n v="0.95996999999999999"/>
    <n v="0.95996999999999999"/>
    <n v="0.95996999999999999"/>
    <n v="0.95996999999999999"/>
    <n v="0.95996999999999999"/>
    <n v="0.95996999999999999"/>
    <n v="0.95996999999999999"/>
    <n v="0.95996999999999999"/>
    <n v="0.95996999999999999"/>
    <n v="0.95996999999999999"/>
    <n v="0.95996999999999999"/>
    <n v="0.95996999999999999"/>
    <n v="0"/>
    <n v="0"/>
    <n v="0"/>
    <n v="0"/>
    <n v="0"/>
    <n v="0"/>
    <n v="0"/>
    <n v="0"/>
    <n v="0"/>
    <n v="0"/>
    <n v="0"/>
    <n v="0"/>
    <n v="0"/>
    <n v="0"/>
    <n v="0"/>
    <n v="0"/>
    <n v="0"/>
    <n v="110902.99"/>
    <n v="0"/>
    <n v="16500"/>
    <n v="0"/>
    <n v="243"/>
    <n v="0"/>
    <n v="0"/>
    <n v="17700"/>
    <n v="1500"/>
    <n v="0"/>
    <n v="0"/>
    <n v="0"/>
    <n v="457"/>
    <n v="36400"/>
    <n v="0"/>
    <n v="0"/>
    <n v="0"/>
    <n v="0"/>
    <n v="0"/>
    <n v="0"/>
    <n v="0"/>
    <n v="0"/>
    <n v="0"/>
    <n v="0"/>
    <n v="0"/>
    <n v="0"/>
    <n v="0"/>
    <n v="0"/>
    <n v="0"/>
    <n v="0"/>
    <n v="0"/>
    <n v="110902.99"/>
    <n v="0"/>
    <n v="16500"/>
    <n v="0"/>
    <n v="243"/>
    <n v="0"/>
    <n v="0"/>
    <n v="17700"/>
    <n v="1500"/>
    <n v="0"/>
    <n v="0"/>
    <n v="0"/>
    <n v="457"/>
    <n v="36400"/>
    <n v="0"/>
    <n v="0"/>
    <n v="0"/>
    <n v="0"/>
    <n v="0"/>
    <n v="0"/>
    <n v="0"/>
    <n v="0"/>
    <n v="0"/>
    <n v="0"/>
    <n v="0"/>
    <n v="0"/>
    <n v="0"/>
    <n v="0"/>
    <n v="0"/>
    <n v="0"/>
    <n v="0"/>
    <n v="110902.99"/>
    <n v="0"/>
    <n v="35943"/>
    <n v="110445.99"/>
    <n v="74502.990000000005"/>
    <n v="35943"/>
    <n v="-35943"/>
    <n v="36400"/>
    <n v="35943"/>
    <n v="110445.99"/>
    <n v="110902.99"/>
    <n v="-457"/>
    <n v="457"/>
  </r>
  <r>
    <s v="100/TL-071-02"/>
    <x v="1"/>
    <s v="Línea Tres Esquinas - Larqui (MASC)"/>
    <s v="Subgerencia de Proyectos Tx "/>
    <s v="LARQUI-TRES ESQUINAS"/>
    <x v="1"/>
    <n v="3616.9789999999998"/>
    <n v="4927"/>
    <n v="13782.895"/>
    <n v="10221.603999999999"/>
    <n v="4057.393"/>
    <n v="4164.7250000000004"/>
    <n v="1299.412"/>
    <n v="5444.69"/>
    <n v="25444.29"/>
    <n v="87459.038"/>
    <n v="0.26900000000000002"/>
    <n v="0"/>
    <n v="160418.29500000001"/>
    <n v="0"/>
    <n v="0"/>
    <n v="7.5499999999999998E-2"/>
    <n v="0"/>
    <n v="0"/>
    <n v="0"/>
    <n v="0"/>
    <n v="0"/>
    <n v="0"/>
    <n v="0"/>
    <n v="0"/>
    <n v="0"/>
    <n v="0.64446999999999999"/>
    <n v="0.64446999999999999"/>
    <n v="0.71997"/>
    <n v="0.71997"/>
    <n v="0.71997"/>
    <n v="0.71997"/>
    <n v="0.71997"/>
    <n v="0.71997"/>
    <n v="0.71997"/>
    <n v="0.71997"/>
    <n v="0.71997"/>
    <n v="0.71997"/>
    <n v="0.64536548372613833"/>
    <n v="0.64650822505472039"/>
    <n v="0.64650822505472039"/>
    <n v="0.65026518284731893"/>
    <n v="0.6512106838917896"/>
    <n v="0.6512106838917896"/>
    <n v="0.65225950127555665"/>
    <n v="0.65225950127555665"/>
    <n v="0.65225950127555665"/>
    <n v="0.65225950127555665"/>
    <n v="0.65225950127555665"/>
    <n v="0.66109665465180512"/>
    <n v="0.71997"/>
    <n v="0.64446999999999999"/>
    <n v="785836.21000000008"/>
    <n v="2785.3170070506731"/>
    <n v="3562.997936520137"/>
    <n v="0"/>
    <n v="11773.239017153828"/>
    <n v="2970.4111304457447"/>
    <n v="0"/>
    <n v="3311.4876011871643"/>
    <n v="0"/>
    <n v="0"/>
    <n v="0"/>
    <n v="0"/>
    <n v="528713.53911074332"/>
    <n v="553116.99180310091"/>
    <n v="8.954837261383261E-4"/>
    <n v="1.1427413285820635E-3"/>
    <n v="0"/>
    <n v="3.7569577925985653E-3"/>
    <n v="9.4550104447063894E-4"/>
    <n v="0"/>
    <n v="1.0488173837670995E-3"/>
    <n v="0"/>
    <n v="0"/>
    <n v="0"/>
    <n v="0"/>
    <n v="8.8371533762484564E-3"/>
    <n v="0.66109665465180512"/>
    <n v="0"/>
    <n v="20000"/>
    <n v="223391.57199999999"/>
    <n v="0"/>
    <n v="0"/>
    <n v="0"/>
    <n v="0"/>
    <n v="7500"/>
    <n v="0"/>
    <n v="0"/>
    <n v="254105.11900000001"/>
    <n v="0"/>
    <n v="504996.69099999999"/>
    <n v="1000"/>
    <n v="5350"/>
    <n v="21531.599999999999"/>
    <n v="0"/>
    <n v="1871831.492803101"/>
    <n v="2785.3170070506731"/>
    <n v="3562.997936520137"/>
    <n v="0"/>
    <n v="11773.239017153828"/>
    <n v="2970.4111304457447"/>
    <n v="0"/>
    <n v="3311.4876011871643"/>
    <n v="0"/>
    <n v="0"/>
    <n v="0"/>
    <n v="0"/>
    <n v="528713.53911074332"/>
    <n v="553116.99180310091"/>
    <n v="0"/>
    <n v="20000"/>
    <n v="223391.57199999999"/>
    <n v="0"/>
    <n v="0"/>
    <n v="0"/>
    <n v="0"/>
    <n v="7500"/>
    <n v="0"/>
    <n v="0"/>
    <n v="254105.11900000001"/>
    <n v="0"/>
    <n v="504996.69099999999"/>
    <n v="1000"/>
    <n v="5350"/>
    <n v="21531.599999999999"/>
    <n v="0"/>
    <n v="1871831.492803101"/>
    <n v="3616.9789999999998"/>
    <n v="4927"/>
    <n v="13782.895"/>
    <n v="10221.603999999999"/>
    <n v="4057.393"/>
    <n v="4164.7250000000004"/>
    <n v="0"/>
    <n v="0"/>
    <n v="0"/>
    <n v="0"/>
    <n v="0"/>
    <n v="512346.3958031009"/>
    <n v="553116.99180310091"/>
    <n v="0"/>
    <n v="0"/>
    <n v="7.5499999999999998E-2"/>
    <n v="0"/>
    <n v="0"/>
    <n v="1.4668706360289451E-3"/>
    <n v="1.6135576996318393E-3"/>
    <n v="1.5412471753205534E-3"/>
    <n v="3.0163818712707884E-3"/>
    <n v="1.9108572553002412E-2"/>
    <n v="1.7575589437603147E-2"/>
    <n v="3.7047780627142313E-2"/>
    <n v="0.15687000000000001"/>
    <n v="0.64446999999999999"/>
    <n v="0.64446999999999999"/>
    <n v="0.71997"/>
    <n v="0.71997"/>
    <n v="0.71997"/>
    <n v="0.7214368706360289"/>
    <n v="0.7230504283356608"/>
    <n v="0.72459167551098136"/>
    <n v="0.72760805738225209"/>
    <n v="0.74671662993525456"/>
    <n v="0.76429221937285763"/>
    <n v="0.80133999999999994"/>
    <n v="0"/>
    <n v="20000"/>
    <n v="223391.57199999999"/>
    <n v="0"/>
    <n v="0"/>
    <n v="0"/>
    <n v="0"/>
    <n v="7500"/>
    <n v="0"/>
    <n v="0"/>
    <n v="253948.11900000001"/>
    <n v="0"/>
    <n v="504839.69099999999"/>
    <n v="1000"/>
    <n v="5350"/>
    <n v="21688.238803100678"/>
    <n v="0"/>
    <n v="1871831.1316062016"/>
    <n v="3616.9789999999998"/>
    <n v="4927"/>
    <n v="13782.895"/>
    <n v="10221.603999999999"/>
    <n v="4057.393"/>
    <n v="4164.7250000000004"/>
    <n v="1299.412"/>
    <n v="5444.69"/>
    <n v="25444.29"/>
    <n v="1655.25"/>
    <n v="49870.1"/>
    <n v="11695.907000000001"/>
    <n v="136180.245"/>
    <n v="0"/>
    <n v="0"/>
    <n v="0"/>
    <n v="18414.78680310084"/>
    <n v="0"/>
    <n v="223391.57199999999"/>
    <n v="0"/>
    <n v="427605.96"/>
    <n v="0"/>
    <n v="0"/>
    <n v="252364.11900000001"/>
    <n v="0"/>
    <n v="921776.43780310079"/>
    <n v="1000"/>
    <n v="5350"/>
    <n v="21688.238803100678"/>
    <n v="0"/>
    <n v="1871831.1316062016"/>
    <n v="3616.9789999999998"/>
    <n v="4927"/>
    <n v="13782.895"/>
    <n v="10221.603999999999"/>
    <n v="4057.393"/>
    <n v="4164.7250000000004"/>
    <n v="1299.412"/>
    <n v="5444.69"/>
    <n v="25444.29"/>
    <n v="87459.038"/>
    <n v="0.26900000000000002"/>
    <n v="0"/>
    <n v="160418.29500000001"/>
    <n v="0"/>
    <n v="0"/>
    <n v="0"/>
    <n v="0"/>
    <n v="0"/>
    <n v="0"/>
    <n v="0"/>
    <n v="0"/>
    <n v="0"/>
    <n v="0"/>
    <n v="0"/>
    <n v="0"/>
    <n v="897538.38780310075"/>
    <n v="1000"/>
    <n v="5350"/>
    <n v="21688.238803100678"/>
    <n v="0"/>
    <n v="1871831.1316062016"/>
    <n v="24403.452692357547"/>
    <n v="160418.29500000001"/>
    <n v="946254.50500000012"/>
    <n v="810239.66269235767"/>
    <n v="136014.84230764245"/>
    <n v="925576.98780310084"/>
    <n v="40770.595999999998"/>
    <n v="160418.29500000001"/>
    <n v="946254.50500000012"/>
    <n v="826606.8060000001"/>
    <n v="119647.69900000002"/>
    <n v="925576.62660620152"/>
  </r>
  <r>
    <s v="100/TS-128-01"/>
    <x v="0"/>
    <s v="Compra Elementos de Operación LLVV"/>
    <s v="Gerencia Zona Sur"/>
    <s v="SIN ASIGNAR"/>
    <x v="2"/>
    <n v="739.30600000000004"/>
    <n v="0"/>
    <n v="0"/>
    <n v="0"/>
    <n v="0"/>
    <n v="0"/>
    <n v="0"/>
    <n v="0"/>
    <n v="0"/>
    <n v="0"/>
    <n v="0"/>
    <n v="0"/>
    <n v="739.30600000000004"/>
    <n v="0"/>
    <n v="0"/>
    <n v="0"/>
    <n v="0"/>
    <n v="0"/>
    <n v="0"/>
    <n v="0"/>
    <n v="0"/>
    <n v="0"/>
    <n v="0"/>
    <n v="0"/>
    <n v="0"/>
    <n v="0.98"/>
    <n v="0.98"/>
    <n v="0.98"/>
    <n v="0.98"/>
    <n v="0.98"/>
    <n v="0.98"/>
    <n v="0.98"/>
    <n v="0.98"/>
    <n v="0.98"/>
    <n v="0.98"/>
    <n v="0.98"/>
    <n v="0.98"/>
    <n v="0.98"/>
    <n v="0.98"/>
    <n v="1"/>
    <n v="1"/>
    <n v="1"/>
    <n v="1"/>
    <n v="1"/>
    <n v="1"/>
    <n v="1"/>
    <n v="1"/>
    <n v="1"/>
    <n v="1"/>
    <n v="0.98"/>
    <n v="0.98"/>
    <n v="40079.326000000001"/>
    <n v="0"/>
    <n v="0"/>
    <n v="0"/>
    <n v="0"/>
    <n v="0"/>
    <n v="0"/>
    <n v="0"/>
    <n v="0"/>
    <n v="0"/>
    <n v="0"/>
    <n v="0"/>
    <n v="0"/>
    <n v="0"/>
    <n v="0"/>
    <n v="0"/>
    <n v="0.02"/>
    <n v="0"/>
    <n v="0"/>
    <n v="0"/>
    <n v="0"/>
    <n v="0"/>
    <n v="0"/>
    <n v="0"/>
    <n v="0"/>
    <n v="0"/>
    <n v="1"/>
    <n v="0"/>
    <n v="0"/>
    <n v="0"/>
    <n v="0"/>
    <n v="0"/>
    <n v="0"/>
    <n v="0"/>
    <n v="0"/>
    <n v="0"/>
    <n v="0"/>
    <n v="0"/>
    <n v="0"/>
    <n v="0"/>
    <n v="0"/>
    <n v="0"/>
    <n v="0"/>
    <n v="0"/>
    <n v="40079.326000000001"/>
    <n v="0"/>
    <n v="0"/>
    <n v="0"/>
    <n v="0"/>
    <n v="0"/>
    <n v="0"/>
    <n v="0"/>
    <n v="0"/>
    <n v="0"/>
    <n v="0"/>
    <n v="0"/>
    <n v="0"/>
    <n v="0"/>
    <n v="0"/>
    <n v="0"/>
    <n v="0"/>
    <n v="0"/>
    <n v="0"/>
    <n v="0"/>
    <n v="0"/>
    <n v="0"/>
    <n v="0"/>
    <n v="0"/>
    <n v="0"/>
    <n v="0"/>
    <n v="0"/>
    <n v="0"/>
    <n v="0"/>
    <n v="0"/>
    <n v="0"/>
    <n v="40079.326000000001"/>
    <n v="739.30600000000004"/>
    <n v="0"/>
    <n v="0"/>
    <n v="0"/>
    <n v="0"/>
    <n v="0"/>
    <n v="0"/>
    <n v="0"/>
    <n v="0"/>
    <n v="0"/>
    <n v="0"/>
    <n v="0"/>
    <n v="739.30600000000004"/>
    <n v="0"/>
    <n v="0"/>
    <n v="0"/>
    <n v="0"/>
    <n v="0"/>
    <n v="0"/>
    <n v="0"/>
    <n v="0"/>
    <n v="0"/>
    <n v="0"/>
    <n v="0"/>
    <n v="0"/>
    <n v="0"/>
    <n v="0.98"/>
    <n v="0.98"/>
    <n v="0.98"/>
    <n v="0.98"/>
    <n v="0.98"/>
    <n v="0.98"/>
    <n v="0.98"/>
    <n v="0.98"/>
    <n v="0.98"/>
    <n v="0.98"/>
    <n v="0.98"/>
    <n v="0.98"/>
    <n v="0"/>
    <n v="0"/>
    <n v="0"/>
    <n v="0"/>
    <n v="0"/>
    <n v="0"/>
    <n v="0"/>
    <n v="0"/>
    <n v="0"/>
    <n v="0"/>
    <n v="0"/>
    <n v="0"/>
    <n v="0"/>
    <n v="0"/>
    <n v="0"/>
    <n v="0"/>
    <n v="0"/>
    <n v="40818.631999999998"/>
    <n v="739.30600000000004"/>
    <n v="0"/>
    <n v="0"/>
    <n v="0"/>
    <n v="0"/>
    <n v="0"/>
    <n v="0"/>
    <n v="0"/>
    <n v="0"/>
    <n v="0"/>
    <n v="0"/>
    <n v="0"/>
    <n v="739.30600000000004"/>
    <n v="0"/>
    <n v="0"/>
    <n v="0"/>
    <n v="0"/>
    <n v="0"/>
    <n v="0"/>
    <n v="0"/>
    <n v="0"/>
    <n v="0"/>
    <n v="0"/>
    <n v="0"/>
    <n v="0"/>
    <n v="0"/>
    <n v="0"/>
    <n v="0"/>
    <n v="0"/>
    <n v="0"/>
    <n v="40818.631999999998"/>
    <n v="739.30600000000004"/>
    <n v="0"/>
    <n v="0"/>
    <n v="0"/>
    <n v="0"/>
    <n v="0"/>
    <n v="0"/>
    <n v="0"/>
    <n v="0"/>
    <n v="0"/>
    <n v="0"/>
    <n v="0"/>
    <n v="739.30600000000004"/>
    <n v="0"/>
    <n v="0"/>
    <n v="0"/>
    <n v="0"/>
    <n v="0"/>
    <n v="0"/>
    <n v="0"/>
    <n v="0"/>
    <n v="0"/>
    <n v="0"/>
    <n v="0"/>
    <n v="0"/>
    <n v="0"/>
    <n v="0"/>
    <n v="0"/>
    <n v="0"/>
    <n v="0"/>
    <n v="40818.631999999998"/>
    <n v="0"/>
    <n v="739.30600000000004"/>
    <n v="40818.631999999998"/>
    <n v="40079.326000000001"/>
    <n v="739.30599999999686"/>
    <n v="-739.30599999999686"/>
    <n v="739.30600000000004"/>
    <n v="739.30600000000004"/>
    <n v="40818.631999999998"/>
    <n v="40818.631999999998"/>
    <n v="0"/>
    <n v="0"/>
  </r>
  <r>
    <s v="100/TT-113-08"/>
    <x v="1"/>
    <s v="Transformador Respaldo 220/23 kV Melipulli"/>
    <s v="Subgerencia de Proyectos Tx "/>
    <s v="SE PUERTO MONTT"/>
    <x v="3"/>
    <n v="0"/>
    <n v="0"/>
    <n v="0"/>
    <n v="0"/>
    <n v="0"/>
    <n v="0"/>
    <n v="0"/>
    <n v="0"/>
    <n v="0"/>
    <n v="0"/>
    <n v="0"/>
    <n v="0"/>
    <n v="0"/>
    <n v="0"/>
    <n v="0"/>
    <n v="0"/>
    <n v="0"/>
    <n v="0"/>
    <n v="0"/>
    <n v="0"/>
    <n v="0"/>
    <n v="0"/>
    <n v="0"/>
    <n v="0"/>
    <n v="0"/>
    <n v="0.99"/>
    <n v="0.99"/>
    <n v="0.99"/>
    <n v="0.99"/>
    <n v="0.99"/>
    <n v="0.99"/>
    <n v="0.99"/>
    <n v="0.99"/>
    <n v="0.99"/>
    <n v="0.99"/>
    <n v="0.99"/>
    <n v="0.99"/>
    <n v="0.99"/>
    <n v="0.99"/>
    <n v="0.99"/>
    <n v="0.995"/>
    <n v="0.99749999999999994"/>
    <n v="1"/>
    <n v="1"/>
    <n v="1"/>
    <n v="1"/>
    <n v="1"/>
    <n v="1"/>
    <n v="1"/>
    <n v="0.99"/>
    <n v="0.99"/>
    <n v="677853.853"/>
    <n v="0"/>
    <n v="0"/>
    <n v="0"/>
    <n v="28499.999999999996"/>
    <n v="0"/>
    <n v="0"/>
    <n v="0"/>
    <n v="0"/>
    <n v="0"/>
    <n v="0"/>
    <n v="0"/>
    <n v="0"/>
    <n v="28499.999999999996"/>
    <n v="0"/>
    <n v="0"/>
    <n v="0"/>
    <n v="5.0000000000000001E-3"/>
    <n v="2.5000000000000001E-3"/>
    <n v="2.5000000000000001E-3"/>
    <n v="0"/>
    <n v="0"/>
    <n v="0"/>
    <n v="0"/>
    <n v="0"/>
    <n v="0"/>
    <n v="1"/>
    <n v="0"/>
    <n v="0"/>
    <n v="0"/>
    <n v="0"/>
    <n v="0"/>
    <n v="0"/>
    <n v="0"/>
    <n v="0"/>
    <n v="0"/>
    <n v="0"/>
    <n v="0"/>
    <n v="0"/>
    <n v="0"/>
    <n v="0"/>
    <n v="0"/>
    <n v="0"/>
    <n v="0"/>
    <n v="706353.853"/>
    <n v="0"/>
    <n v="0"/>
    <n v="0"/>
    <n v="28499.999999999996"/>
    <n v="0"/>
    <n v="0"/>
    <n v="0"/>
    <n v="0"/>
    <n v="0"/>
    <n v="0"/>
    <n v="0"/>
    <n v="0"/>
    <n v="28499.999999999996"/>
    <n v="0"/>
    <n v="0"/>
    <n v="0"/>
    <n v="0"/>
    <n v="0"/>
    <n v="0"/>
    <n v="0"/>
    <n v="0"/>
    <n v="0"/>
    <n v="0"/>
    <n v="0"/>
    <n v="0"/>
    <n v="0"/>
    <n v="0"/>
    <n v="0"/>
    <n v="0"/>
    <n v="0"/>
    <n v="706353.853"/>
    <n v="0"/>
    <n v="0"/>
    <n v="0"/>
    <n v="0"/>
    <n v="0"/>
    <n v="0"/>
    <n v="0"/>
    <n v="0"/>
    <n v="0"/>
    <n v="0"/>
    <n v="0"/>
    <n v="28499.999999999996"/>
    <n v="28499.999999999996"/>
    <n v="0"/>
    <n v="0"/>
    <n v="0"/>
    <n v="0"/>
    <n v="0"/>
    <n v="0"/>
    <n v="0"/>
    <n v="0"/>
    <n v="0"/>
    <n v="0"/>
    <n v="0"/>
    <n v="0.01"/>
    <n v="0.01"/>
    <n v="0.99"/>
    <n v="0.99"/>
    <n v="0.99"/>
    <n v="0.99"/>
    <n v="0.99"/>
    <n v="0.99"/>
    <n v="0.99"/>
    <n v="0.99"/>
    <n v="0.99"/>
    <n v="0.99"/>
    <n v="0.99"/>
    <n v="1"/>
    <n v="0"/>
    <n v="0"/>
    <n v="0"/>
    <n v="0"/>
    <n v="0"/>
    <n v="0"/>
    <n v="0"/>
    <n v="0"/>
    <n v="0"/>
    <n v="0"/>
    <n v="0"/>
    <n v="0"/>
    <n v="0"/>
    <n v="0"/>
    <n v="0"/>
    <n v="0"/>
    <n v="0"/>
    <n v="706353.853"/>
    <n v="0"/>
    <n v="0"/>
    <n v="0"/>
    <n v="0"/>
    <n v="0"/>
    <n v="0"/>
    <n v="0"/>
    <n v="0"/>
    <n v="0"/>
    <n v="0"/>
    <n v="0"/>
    <n v="28500"/>
    <n v="28500"/>
    <n v="0"/>
    <n v="0"/>
    <n v="0"/>
    <n v="0"/>
    <n v="0"/>
    <n v="0"/>
    <n v="0"/>
    <n v="0"/>
    <n v="0"/>
    <n v="0"/>
    <n v="0"/>
    <n v="0"/>
    <n v="0"/>
    <n v="0"/>
    <n v="0"/>
    <n v="0"/>
    <n v="0"/>
    <n v="706353.853"/>
    <n v="0"/>
    <n v="0"/>
    <n v="0"/>
    <n v="0"/>
    <n v="0"/>
    <n v="0"/>
    <n v="0"/>
    <n v="0"/>
    <n v="0"/>
    <n v="0"/>
    <n v="0"/>
    <n v="0"/>
    <n v="0"/>
    <n v="0"/>
    <n v="0"/>
    <n v="0"/>
    <n v="0"/>
    <n v="0"/>
    <n v="0"/>
    <n v="0"/>
    <n v="0"/>
    <n v="0"/>
    <n v="0"/>
    <n v="0"/>
    <n v="0"/>
    <n v="0"/>
    <n v="0"/>
    <n v="0"/>
    <n v="0"/>
    <n v="0"/>
    <n v="677853.853"/>
    <n v="28499.999999999996"/>
    <n v="0"/>
    <n v="677853.853"/>
    <n v="706353.853"/>
    <n v="-28500"/>
    <n v="28500"/>
    <n v="0"/>
    <n v="0"/>
    <n v="677853.853"/>
    <n v="677853.853"/>
    <n v="0"/>
    <n v="28500"/>
  </r>
  <r>
    <s v="100/TT-005-02"/>
    <x v="0"/>
    <s v="ENACAR LOTA:_x000a_TrasladoTransformador 5 MVA en S/E Lota (desde S/E Enacar)_x000a_Desmantelamiento S/E Enacar"/>
    <s v="Gerencia Zona Sur"/>
    <s v="ENACAR LOTA:_x000a_TrasladoTransformador 5 MVA en S/E Lota (desde S/E Enacar)_x000a_Desmantelamiento S/E Enacar"/>
    <x v="4"/>
    <n v="0"/>
    <n v="0"/>
    <n v="0"/>
    <n v="0"/>
    <n v="0"/>
    <n v="0"/>
    <n v="0"/>
    <n v="0"/>
    <n v="0"/>
    <n v="0"/>
    <n v="0"/>
    <n v="0"/>
    <n v="0"/>
    <n v="0"/>
    <n v="0"/>
    <n v="0"/>
    <n v="0"/>
    <n v="0"/>
    <n v="0"/>
    <n v="0"/>
    <n v="0"/>
    <n v="0"/>
    <n v="0"/>
    <n v="0"/>
    <n v="0"/>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98"/>
    <n v="1"/>
    <n v="0.41000000000000003"/>
    <n v="0.41000000000000003"/>
    <n v="1874492.2880000002"/>
    <n v="0"/>
    <n v="0"/>
    <n v="0"/>
    <n v="13540.29"/>
    <n v="0"/>
    <n v="0"/>
    <n v="0"/>
    <n v="0"/>
    <n v="0"/>
    <n v="0"/>
    <n v="0"/>
    <n v="0"/>
    <n v="13540.29"/>
    <n v="0"/>
    <n v="0"/>
    <n v="0"/>
    <n v="0"/>
    <n v="0"/>
    <n v="0"/>
    <n v="0"/>
    <n v="0"/>
    <n v="0"/>
    <n v="0"/>
    <n v="0.56999999999999995"/>
    <n v="0.02"/>
    <n v="1"/>
    <n v="0"/>
    <n v="0"/>
    <n v="0"/>
    <n v="0"/>
    <n v="0"/>
    <n v="0"/>
    <n v="0"/>
    <n v="0"/>
    <n v="0"/>
    <n v="0"/>
    <n v="0"/>
    <n v="0"/>
    <n v="0"/>
    <n v="0"/>
    <n v="0"/>
    <n v="0"/>
    <n v="0"/>
    <n v="1888032.5780000002"/>
    <n v="0"/>
    <n v="0"/>
    <n v="0"/>
    <n v="13540.29"/>
    <n v="0"/>
    <n v="0"/>
    <n v="0"/>
    <n v="0"/>
    <n v="0"/>
    <n v="0"/>
    <n v="0"/>
    <n v="0"/>
    <n v="13540.29"/>
    <n v="0"/>
    <n v="0"/>
    <n v="0"/>
    <n v="0"/>
    <n v="0"/>
    <n v="0"/>
    <n v="0"/>
    <n v="0"/>
    <n v="0"/>
    <n v="0"/>
    <n v="0"/>
    <n v="0"/>
    <n v="0"/>
    <n v="0"/>
    <n v="0"/>
    <n v="0"/>
    <n v="0"/>
    <n v="1888032.5780000002"/>
    <n v="0"/>
    <n v="0"/>
    <n v="0"/>
    <n v="0"/>
    <n v="0"/>
    <n v="0"/>
    <n v="0"/>
    <n v="0"/>
    <n v="0"/>
    <n v="0"/>
    <n v="0"/>
    <n v="13540.29"/>
    <n v="13540.29"/>
    <n v="0"/>
    <n v="0"/>
    <n v="0"/>
    <n v="0"/>
    <n v="0"/>
    <n v="0"/>
    <n v="0"/>
    <n v="0"/>
    <n v="0"/>
    <n v="0"/>
    <n v="0"/>
    <n v="0.57999999999999996"/>
    <n v="0.57999999999999996"/>
    <n v="0.41000000000000003"/>
    <n v="0.41000000000000003"/>
    <n v="0.41000000000000003"/>
    <n v="0.41000000000000003"/>
    <n v="0.41000000000000003"/>
    <n v="0.41000000000000003"/>
    <n v="0.41000000000000003"/>
    <n v="0.41000000000000003"/>
    <n v="0.41000000000000003"/>
    <n v="0.41000000000000003"/>
    <n v="0.41000000000000003"/>
    <n v="0.99"/>
    <n v="0"/>
    <n v="0"/>
    <n v="0"/>
    <n v="0"/>
    <n v="0"/>
    <n v="0"/>
    <n v="0"/>
    <n v="0"/>
    <n v="0"/>
    <n v="0"/>
    <n v="0"/>
    <n v="0"/>
    <n v="0"/>
    <n v="0"/>
    <n v="0"/>
    <n v="0"/>
    <n v="0"/>
    <n v="1888032.5780000002"/>
    <n v="0"/>
    <n v="0"/>
    <n v="0"/>
    <n v="0"/>
    <n v="0"/>
    <n v="0"/>
    <n v="0"/>
    <n v="0"/>
    <n v="0"/>
    <n v="0"/>
    <n v="0"/>
    <n v="0"/>
    <n v="0"/>
    <n v="0"/>
    <n v="0"/>
    <n v="0"/>
    <n v="0"/>
    <n v="0"/>
    <n v="0"/>
    <n v="0"/>
    <n v="0"/>
    <n v="0"/>
    <n v="0"/>
    <n v="0"/>
    <n v="0"/>
    <n v="0"/>
    <n v="0"/>
    <n v="0"/>
    <n v="0"/>
    <n v="0"/>
    <n v="1874492.2880000002"/>
    <n v="0"/>
    <n v="0"/>
    <n v="0"/>
    <n v="0"/>
    <n v="0"/>
    <n v="0"/>
    <n v="0"/>
    <n v="0"/>
    <n v="0"/>
    <n v="0"/>
    <n v="0"/>
    <n v="0"/>
    <n v="0"/>
    <n v="0"/>
    <n v="0"/>
    <n v="0"/>
    <n v="0"/>
    <n v="0"/>
    <n v="0"/>
    <n v="0"/>
    <n v="0"/>
    <n v="0"/>
    <n v="0"/>
    <n v="0"/>
    <n v="0"/>
    <n v="0"/>
    <n v="0"/>
    <n v="0"/>
    <n v="0"/>
    <n v="0"/>
    <n v="1874492.2880000002"/>
    <n v="13540.29"/>
    <n v="0"/>
    <n v="1874492.2880000002"/>
    <n v="1888032.5780000002"/>
    <n v="-13540.290000000037"/>
    <n v="13540.290000000037"/>
    <n v="0"/>
    <n v="0"/>
    <n v="1874492.2880000002"/>
    <n v="1874492.2880000002"/>
    <n v="0"/>
    <n v="13540.290000000037"/>
  </r>
  <r>
    <s v="100/TT-011-02"/>
    <x v="0"/>
    <s v="S/E Nahuelbuta Conexión Central La Flor"/>
    <s v="Subgerencia de Proyectos Tx "/>
    <s v="La Flor"/>
    <x v="5"/>
    <n v="26840.170999999998"/>
    <n v="27887.005000000001"/>
    <n v="55556.313999999998"/>
    <n v="330.51"/>
    <n v="24234.885999999999"/>
    <n v="225857.35800000001"/>
    <n v="239142.603"/>
    <n v="210187.89600000001"/>
    <n v="1152.1880000000001"/>
    <n v="74331.952000000005"/>
    <n v="2063.348"/>
    <n v="539.10199999999998"/>
    <n v="888123.33299999998"/>
    <n v="0.02"/>
    <n v="0.3"/>
    <n v="0"/>
    <n v="0"/>
    <n v="0"/>
    <n v="0.55500000000000005"/>
    <n v="0"/>
    <n v="0.02"/>
    <n v="0.02"/>
    <n v="7.0000000000000062E-2"/>
    <n v="0"/>
    <n v="0"/>
    <n v="2.5000000000000001E-2"/>
    <n v="0.32500000000000001"/>
    <n v="0.32500000000000001"/>
    <n v="0.32500000000000001"/>
    <n v="0.32500000000000001"/>
    <n v="0.88"/>
    <n v="0.88"/>
    <n v="0.9"/>
    <n v="0.92"/>
    <n v="0.9900000000000001"/>
    <n v="0.9900000000000001"/>
    <n v="0.9900000000000001"/>
    <n v="5.0000000000000001E-3"/>
    <n v="5.0000000000000001E-3"/>
    <n v="0.20400000000000001"/>
    <n v="0.40300000000000002"/>
    <n v="0.60199999999999998"/>
    <n v="0.80100000000000005"/>
    <n v="1"/>
    <n v="1"/>
    <n v="1"/>
    <n v="1"/>
    <n v="1"/>
    <n v="1"/>
    <n v="0.9900000000000001"/>
    <n v="5.0000000000000001E-3"/>
    <n v="818295.89099999995"/>
    <n v="0"/>
    <n v="0"/>
    <n v="268207.62641971244"/>
    <n v="268711.67917930428"/>
    <n v="269226.88257482363"/>
    <n v="269733.42955560976"/>
    <n v="270251.20053177036"/>
    <n v="0"/>
    <n v="0"/>
    <n v="0"/>
    <n v="0"/>
    <n v="0"/>
    <n v="1346130.8182612206"/>
    <n v="0"/>
    <n v="0"/>
    <n v="0.19900000000000001"/>
    <n v="0.19900000000000001"/>
    <n v="0.19900000000000001"/>
    <n v="0.19900000000000001"/>
    <n v="0.19900000000000001"/>
    <n v="0"/>
    <n v="0"/>
    <n v="0"/>
    <n v="0"/>
    <n v="0"/>
    <n v="1"/>
    <n v="0"/>
    <n v="0"/>
    <n v="0"/>
    <n v="0"/>
    <n v="0"/>
    <n v="0"/>
    <n v="0"/>
    <n v="0"/>
    <n v="0"/>
    <n v="0"/>
    <n v="0"/>
    <n v="0"/>
    <n v="0"/>
    <n v="0"/>
    <n v="0"/>
    <n v="0"/>
    <n v="0"/>
    <n v="2164426.7092612204"/>
    <n v="0"/>
    <n v="0"/>
    <n v="268207.62641971244"/>
    <n v="268711.67917930428"/>
    <n v="269226.88257482363"/>
    <n v="269733.42955560976"/>
    <n v="270251.20053177036"/>
    <n v="0"/>
    <n v="0"/>
    <n v="0"/>
    <n v="0"/>
    <n v="0"/>
    <n v="1346130.8182612206"/>
    <n v="0"/>
    <n v="0"/>
    <n v="0"/>
    <n v="0"/>
    <n v="0"/>
    <n v="0"/>
    <n v="0"/>
    <n v="0"/>
    <n v="0"/>
    <n v="0"/>
    <n v="0"/>
    <n v="0"/>
    <n v="0"/>
    <n v="0"/>
    <n v="0"/>
    <n v="0"/>
    <n v="0"/>
    <n v="2164426.7092612204"/>
    <n v="26840.170999999998"/>
    <n v="27887.005000000001"/>
    <n v="55556.313999999998"/>
    <n v="330.51"/>
    <n v="24234.885999999999"/>
    <n v="225857.35800000001"/>
    <n v="469659.21519224998"/>
    <n v="216209.49903400001"/>
    <n v="9325"/>
    <n v="98719.038090000002"/>
    <n v="2040"/>
    <n v="181970.88968375005"/>
    <n v="1338629.8859999999"/>
    <n v="0.02"/>
    <n v="0.3"/>
    <n v="0"/>
    <n v="0"/>
    <n v="0"/>
    <n v="0"/>
    <n v="0"/>
    <n v="0"/>
    <n v="0"/>
    <n v="0.65500000000000003"/>
    <n v="0"/>
    <n v="0"/>
    <n v="0.97500000000000009"/>
    <n v="2.5000000000000001E-2"/>
    <n v="0.32500000000000001"/>
    <n v="0.32500000000000001"/>
    <n v="0.32500000000000001"/>
    <n v="0.32500000000000001"/>
    <n v="0.32500000000000001"/>
    <n v="0.32500000000000001"/>
    <n v="0.32500000000000001"/>
    <n v="0.32500000000000001"/>
    <n v="0.98000000000000009"/>
    <n v="0.98000000000000009"/>
    <n v="0.98000000000000009"/>
    <n v="0"/>
    <n v="0"/>
    <n v="0"/>
    <n v="0"/>
    <n v="0"/>
    <n v="0"/>
    <n v="0"/>
    <n v="0"/>
    <n v="0"/>
    <n v="0"/>
    <n v="1788"/>
    <n v="0"/>
    <n v="1788"/>
    <n v="1848"/>
    <n v="1908"/>
    <n v="1956.9322612206452"/>
    <n v="0"/>
    <n v="2164426.7092612204"/>
    <n v="26840.170999999998"/>
    <n v="27887.005000000001"/>
    <n v="55556.313999999998"/>
    <n v="330.51"/>
    <n v="24234.885999999999"/>
    <n v="225857.35800000001"/>
    <n v="239142.603"/>
    <n v="210187.89600000001"/>
    <n v="1152.1880000000001"/>
    <n v="121331.81200000001"/>
    <n v="157811"/>
    <n v="246092.981"/>
    <n v="1336424.7239999999"/>
    <n v="0"/>
    <n v="0"/>
    <n v="0"/>
    <n v="0"/>
    <n v="855"/>
    <n v="0"/>
    <n v="1350.162"/>
    <n v="0"/>
    <n v="0"/>
    <n v="0"/>
    <n v="1788"/>
    <n v="0"/>
    <n v="3993.1620000000003"/>
    <n v="1848"/>
    <n v="1908"/>
    <n v="1956.9322612206452"/>
    <n v="0"/>
    <n v="2164426.7092612204"/>
    <n v="26840.170999999998"/>
    <n v="27887.005000000001"/>
    <n v="55556.313999999998"/>
    <n v="330.51"/>
    <n v="24234.885999999999"/>
    <n v="225857.35800000001"/>
    <n v="239142.603"/>
    <n v="210187.89600000001"/>
    <n v="1152.1880000000001"/>
    <n v="74331.952000000005"/>
    <n v="2063.348"/>
    <n v="448840.49300000002"/>
    <n v="1336424.7239999999"/>
    <n v="0"/>
    <n v="0"/>
    <n v="0"/>
    <n v="0"/>
    <n v="0"/>
    <n v="0"/>
    <n v="0"/>
    <n v="0"/>
    <n v="0"/>
    <n v="0"/>
    <n v="0"/>
    <n v="0"/>
    <n v="3993.1620000000003"/>
    <n v="1848"/>
    <n v="1908"/>
    <n v="1956.9322612206452"/>
    <n v="0"/>
    <n v="2164426.7092612204"/>
    <n v="1346130.8182612206"/>
    <n v="887584.23100000003"/>
    <n v="1705880.122"/>
    <n v="2164426.7092612204"/>
    <n v="-458546.58726122044"/>
    <n v="458546.58726122044"/>
    <n v="1156658.9963162499"/>
    <n v="887584.23100000003"/>
    <n v="1705880.122"/>
    <n v="1974954.8873162498"/>
    <n v="-269074.7653162498"/>
    <n v="458546.58726122044"/>
  </r>
  <r>
    <s v="100/TT-002-04"/>
    <x v="0"/>
    <s v="Parque eólico Negrete"/>
    <s v="Subgerencia de Proyectos Tx "/>
    <s v="Parque eólico Negrete"/>
    <x v="1"/>
    <n v="1253.223"/>
    <n v="71.62"/>
    <n v="4024.5680000000002"/>
    <n v="24.981000000000002"/>
    <n v="0"/>
    <n v="0"/>
    <n v="0"/>
    <n v="0"/>
    <n v="19.344999999999999"/>
    <n v="534.41399999999999"/>
    <n v="396.77199999999999"/>
    <n v="676.58699999999999"/>
    <n v="7001.51"/>
    <n v="0"/>
    <n v="0"/>
    <n v="0"/>
    <n v="0"/>
    <n v="0"/>
    <n v="0"/>
    <n v="0"/>
    <n v="0"/>
    <n v="0"/>
    <n v="0.1283"/>
    <n v="0"/>
    <n v="0"/>
    <n v="1.6999999999999999E-3"/>
    <n v="1.6999999999999999E-3"/>
    <n v="1.6999999999999999E-3"/>
    <n v="1.6999999999999999E-3"/>
    <n v="1.6999999999999999E-3"/>
    <n v="1.6999999999999999E-3"/>
    <n v="1.6999999999999999E-3"/>
    <n v="1.6999999999999999E-3"/>
    <n v="1.6999999999999999E-3"/>
    <n v="0.13"/>
    <n v="0.13"/>
    <n v="0.13"/>
    <n v="1.6999999999999999E-3"/>
    <n v="1.6999999999999999E-3"/>
    <n v="0.15840417903191037"/>
    <n v="0.3151083580638207"/>
    <n v="0.3151083580638207"/>
    <n v="0.3151083580638207"/>
    <n v="0.3151083580638207"/>
    <n v="0.3151083580638207"/>
    <n v="0.3151083580638207"/>
    <n v="0.3151083580638207"/>
    <n v="0.32510835806382071"/>
    <n v="0.33510835806382072"/>
    <n v="0.13"/>
    <n v="1.6999999999999999E-3"/>
    <n v="51581"/>
    <n v="0"/>
    <n v="0"/>
    <n v="34145.190870938735"/>
    <n v="34183.206129486382"/>
    <n v="0"/>
    <n v="0"/>
    <n v="0"/>
    <n v="0"/>
    <n v="0"/>
    <n v="0"/>
    <n v="0"/>
    <n v="0"/>
    <n v="68328.397000425117"/>
    <n v="0"/>
    <n v="0"/>
    <n v="0.15670417903191036"/>
    <n v="0.15670417903191036"/>
    <n v="0"/>
    <n v="0"/>
    <n v="0"/>
    <n v="0"/>
    <n v="0"/>
    <n v="0"/>
    <n v="0.01"/>
    <n v="0.01"/>
    <n v="0.33510835806382072"/>
    <n v="0"/>
    <n v="0"/>
    <n v="0"/>
    <n v="0"/>
    <n v="0"/>
    <n v="0"/>
    <n v="0"/>
    <n v="0"/>
    <n v="0"/>
    <n v="0"/>
    <n v="0"/>
    <n v="0"/>
    <n v="0"/>
    <n v="0"/>
    <n v="0"/>
    <n v="0"/>
    <n v="0"/>
    <n v="119909.39700042512"/>
    <n v="0"/>
    <n v="0"/>
    <n v="34145.190870938735"/>
    <n v="34183.206129486382"/>
    <n v="0"/>
    <n v="0"/>
    <n v="0"/>
    <n v="0"/>
    <n v="0"/>
    <n v="0"/>
    <n v="0"/>
    <n v="0"/>
    <n v="68328.397000425117"/>
    <n v="0"/>
    <n v="0"/>
    <n v="0"/>
    <n v="0"/>
    <n v="0"/>
    <n v="0"/>
    <n v="0"/>
    <n v="0"/>
    <n v="0"/>
    <n v="0"/>
    <n v="0"/>
    <n v="0"/>
    <n v="0"/>
    <n v="0"/>
    <n v="0"/>
    <n v="0"/>
    <n v="0"/>
    <n v="119909.39700042512"/>
    <n v="1253.223"/>
    <n v="71.62"/>
    <n v="4024.5680000000002"/>
    <n v="24.981000000000002"/>
    <n v="0"/>
    <n v="0"/>
    <n v="0"/>
    <n v="0"/>
    <n v="0"/>
    <n v="0"/>
    <n v="0"/>
    <n v="0"/>
    <n v="5374.3919999999998"/>
    <n v="0"/>
    <n v="0"/>
    <n v="0"/>
    <n v="0"/>
    <n v="0"/>
    <n v="0"/>
    <n v="0"/>
    <n v="0"/>
    <n v="0"/>
    <n v="0"/>
    <n v="0"/>
    <n v="0.99829999999999997"/>
    <n v="0.99829999999999997"/>
    <n v="1.6999999999999999E-3"/>
    <n v="1.6999999999999999E-3"/>
    <n v="1.6999999999999999E-3"/>
    <n v="1.6999999999999999E-3"/>
    <n v="1.6999999999999999E-3"/>
    <n v="1.6999999999999999E-3"/>
    <n v="1.6999999999999999E-3"/>
    <n v="1.6999999999999999E-3"/>
    <n v="1.6999999999999999E-3"/>
    <n v="1.6999999999999999E-3"/>
    <n v="1.6999999999999999E-3"/>
    <n v="1"/>
    <n v="0"/>
    <n v="0"/>
    <n v="0"/>
    <n v="0"/>
    <n v="0"/>
    <n v="0"/>
    <n v="0"/>
    <n v="0"/>
    <n v="0"/>
    <n v="0"/>
    <n v="0"/>
    <n v="0"/>
    <n v="0"/>
    <n v="0"/>
    <n v="0"/>
    <n v="0"/>
    <n v="0"/>
    <n v="56955.392"/>
    <n v="1253.223"/>
    <n v="71.62"/>
    <n v="4024.5680000000002"/>
    <n v="24.981000000000002"/>
    <n v="0"/>
    <n v="0"/>
    <n v="0"/>
    <n v="0"/>
    <n v="19.344999999999999"/>
    <n v="0"/>
    <n v="0"/>
    <n v="0"/>
    <n v="5393.7370000000001"/>
    <n v="0"/>
    <n v="0"/>
    <n v="0"/>
    <n v="0"/>
    <n v="0"/>
    <n v="0"/>
    <n v="0"/>
    <n v="0"/>
    <n v="0"/>
    <n v="0"/>
    <n v="0"/>
    <n v="0"/>
    <n v="0"/>
    <n v="0"/>
    <n v="0"/>
    <n v="0"/>
    <n v="0"/>
    <n v="56974.737000000001"/>
    <n v="1253.223"/>
    <n v="71.62"/>
    <n v="4024.5680000000002"/>
    <n v="24.981000000000002"/>
    <n v="0"/>
    <n v="0"/>
    <n v="0"/>
    <n v="0"/>
    <n v="19.344999999999999"/>
    <n v="534.41399999999999"/>
    <n v="396.77199999999999"/>
    <n v="0"/>
    <n v="6324.9229999999998"/>
    <n v="0"/>
    <n v="0"/>
    <n v="0"/>
    <n v="0"/>
    <n v="0"/>
    <n v="0"/>
    <n v="0"/>
    <n v="0"/>
    <n v="0"/>
    <n v="0"/>
    <n v="0"/>
    <n v="0"/>
    <n v="0"/>
    <n v="0"/>
    <n v="0"/>
    <n v="0"/>
    <n v="0"/>
    <n v="57905.923000000003"/>
    <n v="68328.397000425117"/>
    <n v="6324.9229999999998"/>
    <n v="57905.923000000003"/>
    <n v="119909.39700042512"/>
    <n v="-62003.474000425114"/>
    <n v="62003.474000425114"/>
    <n v="5374.3919999999998"/>
    <n v="6324.9229999999998"/>
    <n v="57905.923000000003"/>
    <n v="56955.392"/>
    <n v="950.53100000000268"/>
    <n v="-950.53100000000268"/>
  </r>
  <r>
    <s v="100/TT-141-04"/>
    <x v="0"/>
    <s v="S/E Los tambores: Obras Sanitarias"/>
    <s v="Subgerencia de Proyectos Tx "/>
    <s v="Los tambores OOSS"/>
    <x v="6"/>
    <n v="0"/>
    <n v="0"/>
    <n v="0"/>
    <n v="0"/>
    <n v="0"/>
    <n v="0"/>
    <n v="0"/>
    <n v="15000"/>
    <n v="0"/>
    <n v="0"/>
    <n v="0"/>
    <n v="0"/>
    <n v="15000"/>
    <n v="0"/>
    <n v="0"/>
    <n v="0"/>
    <n v="0"/>
    <n v="0"/>
    <n v="0"/>
    <n v="0"/>
    <n v="0"/>
    <n v="0"/>
    <n v="5.0000000000000044E-2"/>
    <n v="0"/>
    <n v="0"/>
    <n v="0.55000000000000004"/>
    <n v="0.55000000000000004"/>
    <n v="0.55000000000000004"/>
    <n v="0.55000000000000004"/>
    <n v="0.55000000000000004"/>
    <n v="0.55000000000000004"/>
    <n v="0.55000000000000004"/>
    <n v="0.55000000000000004"/>
    <n v="0.55000000000000004"/>
    <n v="0.60000000000000009"/>
    <n v="0.60000000000000009"/>
    <n v="0.60000000000000009"/>
    <n v="0.55000000000000004"/>
    <n v="0.98"/>
    <n v="0.98"/>
    <n v="0.98"/>
    <n v="0.98"/>
    <n v="0.98"/>
    <n v="0.98"/>
    <n v="0.99"/>
    <n v="1"/>
    <n v="1"/>
    <n v="1"/>
    <n v="1"/>
    <n v="0.60000000000000009"/>
    <n v="0.55000000000000004"/>
    <n v="1971.8520000000001"/>
    <n v="0"/>
    <n v="14308.436211312319"/>
    <n v="15739.741598845152"/>
    <n v="0"/>
    <n v="0"/>
    <n v="0"/>
    <n v="0"/>
    <n v="0"/>
    <n v="0"/>
    <n v="0"/>
    <n v="0"/>
    <n v="0"/>
    <n v="30048.177810157471"/>
    <n v="0"/>
    <n v="0.43"/>
    <n v="0"/>
    <n v="0"/>
    <n v="0"/>
    <n v="0"/>
    <n v="0"/>
    <n v="0.01"/>
    <n v="0.01"/>
    <n v="0"/>
    <n v="0"/>
    <n v="0"/>
    <n v="1"/>
    <n v="0"/>
    <n v="0"/>
    <n v="0"/>
    <n v="0"/>
    <n v="0"/>
    <n v="0"/>
    <n v="0"/>
    <n v="0"/>
    <n v="0"/>
    <n v="0"/>
    <n v="0"/>
    <n v="0"/>
    <n v="0"/>
    <n v="0"/>
    <n v="0"/>
    <n v="0"/>
    <n v="0"/>
    <n v="32020.02981015747"/>
    <n v="0"/>
    <n v="14308.436211312319"/>
    <n v="15739.741598845152"/>
    <n v="0"/>
    <n v="0"/>
    <n v="0"/>
    <n v="0"/>
    <n v="0"/>
    <n v="0"/>
    <n v="0"/>
    <n v="0"/>
    <n v="0"/>
    <n v="30048.177810157471"/>
    <n v="0"/>
    <n v="0"/>
    <n v="0"/>
    <n v="0"/>
    <n v="0"/>
    <n v="0"/>
    <n v="0"/>
    <n v="0"/>
    <n v="0"/>
    <n v="0"/>
    <n v="0"/>
    <n v="0"/>
    <n v="0"/>
    <n v="0"/>
    <n v="0"/>
    <n v="0"/>
    <n v="0"/>
    <n v="32020.02981015747"/>
    <n v="0"/>
    <n v="0"/>
    <n v="0"/>
    <n v="0"/>
    <n v="0"/>
    <n v="0"/>
    <n v="19188"/>
    <n v="5000"/>
    <n v="4486"/>
    <n v="0"/>
    <n v="0"/>
    <n v="1374.177810157471"/>
    <n v="30048.177810157471"/>
    <n v="0"/>
    <n v="0"/>
    <n v="0"/>
    <n v="0"/>
    <n v="0"/>
    <n v="0"/>
    <n v="0.43"/>
    <n v="0"/>
    <n v="0"/>
    <n v="0"/>
    <n v="0"/>
    <n v="0.02"/>
    <n v="0.45"/>
    <n v="0.55000000000000004"/>
    <n v="0.55000000000000004"/>
    <n v="0.55000000000000004"/>
    <n v="0.55000000000000004"/>
    <n v="0.55000000000000004"/>
    <n v="0.55000000000000004"/>
    <n v="0.98"/>
    <n v="0.98"/>
    <n v="0.98"/>
    <n v="0.98"/>
    <n v="0.98"/>
    <n v="1"/>
    <n v="0"/>
    <n v="0"/>
    <n v="0"/>
    <n v="0"/>
    <n v="0"/>
    <n v="0"/>
    <n v="0"/>
    <n v="0"/>
    <n v="0"/>
    <n v="0"/>
    <n v="0"/>
    <n v="0"/>
    <n v="0"/>
    <n v="0"/>
    <n v="0"/>
    <n v="0"/>
    <n v="0"/>
    <n v="32020.02981015747"/>
    <n v="0"/>
    <n v="0"/>
    <n v="0"/>
    <n v="0"/>
    <n v="0"/>
    <n v="0"/>
    <n v="0"/>
    <n v="15000"/>
    <n v="0"/>
    <n v="8703.177810157471"/>
    <n v="5000"/>
    <n v="1345"/>
    <n v="30048.177810157471"/>
    <n v="0"/>
    <n v="0"/>
    <n v="0"/>
    <n v="0"/>
    <n v="0"/>
    <n v="0"/>
    <n v="0"/>
    <n v="0"/>
    <n v="0"/>
    <n v="0"/>
    <n v="0"/>
    <n v="0"/>
    <n v="0"/>
    <n v="0"/>
    <n v="0"/>
    <n v="0"/>
    <n v="0"/>
    <n v="32020.02981015747"/>
    <n v="0"/>
    <n v="0"/>
    <n v="0"/>
    <n v="0"/>
    <n v="0"/>
    <n v="0"/>
    <n v="0"/>
    <n v="15000"/>
    <n v="0"/>
    <n v="0"/>
    <n v="0"/>
    <n v="15048.1778101575"/>
    <n v="30048.1778101575"/>
    <n v="0"/>
    <n v="0"/>
    <n v="0"/>
    <n v="0"/>
    <n v="0"/>
    <n v="0"/>
    <n v="0"/>
    <n v="0"/>
    <n v="0"/>
    <n v="0"/>
    <n v="0"/>
    <n v="0"/>
    <n v="-2.9103830456733704E-11"/>
    <n v="0"/>
    <n v="0"/>
    <n v="0"/>
    <n v="0"/>
    <n v="32020.02981015747"/>
    <n v="30048.177810157471"/>
    <n v="15000"/>
    <n v="16971.851999999999"/>
    <n v="32020.02981015747"/>
    <n v="-15048.177810157471"/>
    <n v="15048.177810157471"/>
    <n v="28674"/>
    <n v="15000"/>
    <n v="16971.851999999999"/>
    <n v="30645.851999999999"/>
    <n v="-13674"/>
    <n v="15048.177810157471"/>
  </r>
  <r>
    <s v="100/TT-306-01"/>
    <x v="0"/>
    <s v="Obras Complementarias GOTx Norte"/>
    <s v="Gerencia Zona Norte"/>
    <s v="SIN ASIGNAR"/>
    <x v="7"/>
    <n v="0"/>
    <n v="0"/>
    <n v="2634.1959999999999"/>
    <n v="-0.18"/>
    <n v="0"/>
    <n v="0"/>
    <n v="0"/>
    <n v="0"/>
    <n v="0"/>
    <n v="0"/>
    <n v="0"/>
    <n v="0"/>
    <n v="2634.0160000000001"/>
    <n v="0"/>
    <n v="0"/>
    <n v="0"/>
    <n v="0"/>
    <n v="0.03"/>
    <n v="0"/>
    <n v="0"/>
    <n v="0"/>
    <n v="0"/>
    <n v="0"/>
    <n v="0"/>
    <n v="0"/>
    <n v="0.96"/>
    <n v="0.96"/>
    <n v="0.96"/>
    <n v="0.96"/>
    <n v="0.99"/>
    <n v="0.99"/>
    <n v="0.99"/>
    <n v="0.99"/>
    <n v="0.99"/>
    <n v="0.99"/>
    <n v="0.99"/>
    <n v="0.99"/>
    <n v="0.96"/>
    <n v="0.96"/>
    <n v="0.96"/>
    <n v="0.96"/>
    <n v="0.96"/>
    <n v="0.96"/>
    <n v="0.96"/>
    <n v="0.96"/>
    <n v="0.96"/>
    <n v="0.96"/>
    <n v="0.96"/>
    <n v="0.96"/>
    <n v="0.99"/>
    <n v="0.96"/>
    <n v="186248.97700000001"/>
    <n v="0"/>
    <n v="0"/>
    <n v="2017.5099999999948"/>
    <n v="0"/>
    <n v="0"/>
    <n v="0"/>
    <n v="0"/>
    <n v="0"/>
    <n v="0"/>
    <n v="0"/>
    <n v="0"/>
    <n v="0"/>
    <n v="2017.5099999999948"/>
    <n v="0"/>
    <n v="0"/>
    <n v="0"/>
    <n v="0"/>
    <n v="0"/>
    <n v="0"/>
    <n v="0"/>
    <n v="0"/>
    <n v="0"/>
    <n v="0"/>
    <n v="0"/>
    <n v="0"/>
    <n v="0.96"/>
    <n v="0"/>
    <n v="0"/>
    <n v="0"/>
    <n v="0"/>
    <n v="0"/>
    <n v="0"/>
    <n v="0"/>
    <n v="0"/>
    <n v="0"/>
    <n v="0"/>
    <n v="0"/>
    <n v="0"/>
    <n v="0"/>
    <n v="0"/>
    <n v="0"/>
    <n v="0"/>
    <n v="0"/>
    <n v="188266.48700000002"/>
    <n v="0"/>
    <n v="0"/>
    <n v="2017.5099999999948"/>
    <n v="0"/>
    <n v="0"/>
    <n v="0"/>
    <n v="0"/>
    <n v="0"/>
    <n v="0"/>
    <n v="0"/>
    <n v="0"/>
    <n v="0"/>
    <n v="2017.5099999999948"/>
    <n v="0"/>
    <n v="0"/>
    <n v="0"/>
    <n v="0"/>
    <n v="0"/>
    <n v="0"/>
    <n v="0"/>
    <n v="0"/>
    <n v="0"/>
    <n v="0"/>
    <n v="0"/>
    <n v="0"/>
    <n v="0"/>
    <n v="0"/>
    <n v="0"/>
    <n v="0"/>
    <n v="0"/>
    <n v="188266.48700000002"/>
    <n v="0"/>
    <n v="0"/>
    <n v="2634.1959999999999"/>
    <n v="-0.18"/>
    <n v="0"/>
    <n v="0"/>
    <n v="0"/>
    <n v="0"/>
    <n v="0"/>
    <n v="0"/>
    <n v="0"/>
    <n v="0"/>
    <n v="2634.0160000000001"/>
    <n v="0"/>
    <n v="0"/>
    <n v="0"/>
    <n v="0"/>
    <n v="0.03"/>
    <n v="0"/>
    <n v="0"/>
    <n v="0"/>
    <n v="0"/>
    <n v="0"/>
    <n v="0"/>
    <n v="0.01"/>
    <n v="0.04"/>
    <n v="0.96"/>
    <n v="0.96"/>
    <n v="0.96"/>
    <n v="0.96"/>
    <n v="0.99"/>
    <n v="0.99"/>
    <n v="0.99"/>
    <n v="0.99"/>
    <n v="0.99"/>
    <n v="0.99"/>
    <n v="0.99"/>
    <n v="1"/>
    <n v="0"/>
    <n v="0"/>
    <n v="0"/>
    <n v="0"/>
    <n v="0"/>
    <n v="0"/>
    <n v="0"/>
    <n v="0"/>
    <n v="0"/>
    <n v="0"/>
    <n v="0"/>
    <n v="0"/>
    <n v="0"/>
    <n v="0"/>
    <n v="0"/>
    <n v="0"/>
    <n v="0"/>
    <n v="188882.99300000002"/>
    <n v="0"/>
    <n v="0"/>
    <n v="2634.1959999999999"/>
    <n v="-0.18"/>
    <n v="0"/>
    <n v="0"/>
    <n v="0"/>
    <n v="0"/>
    <n v="0"/>
    <n v="0"/>
    <n v="0"/>
    <n v="0"/>
    <n v="2634.0160000000001"/>
    <n v="0"/>
    <n v="0"/>
    <n v="0"/>
    <n v="0"/>
    <n v="0"/>
    <n v="0"/>
    <n v="0"/>
    <n v="0"/>
    <n v="0"/>
    <n v="0"/>
    <n v="0"/>
    <n v="0"/>
    <n v="0"/>
    <n v="0"/>
    <n v="0"/>
    <n v="0"/>
    <n v="0"/>
    <n v="188882.99300000002"/>
    <n v="0"/>
    <n v="0"/>
    <n v="2634.1959999999999"/>
    <n v="-0.18"/>
    <n v="0"/>
    <n v="0"/>
    <n v="0"/>
    <n v="0"/>
    <n v="0"/>
    <n v="0"/>
    <n v="0"/>
    <n v="0"/>
    <n v="2634.0160000000001"/>
    <n v="0"/>
    <n v="0"/>
    <n v="0"/>
    <n v="0"/>
    <n v="0"/>
    <n v="0"/>
    <n v="0"/>
    <n v="0"/>
    <n v="0"/>
    <n v="0"/>
    <n v="0"/>
    <n v="0"/>
    <n v="0"/>
    <n v="0"/>
    <n v="0"/>
    <n v="0"/>
    <n v="0"/>
    <n v="188882.99300000002"/>
    <n v="2017.5099999999948"/>
    <n v="2634.0160000000001"/>
    <n v="188882.99300000002"/>
    <n v="188266.48700000002"/>
    <n v="616.50599999999395"/>
    <n v="-616.50599999999395"/>
    <n v="2634.0160000000001"/>
    <n v="2634.0160000000001"/>
    <n v="188882.99300000002"/>
    <n v="188882.99300000002"/>
    <n v="0"/>
    <n v="0"/>
  </r>
  <r>
    <s v="100/TS-120-01"/>
    <x v="0"/>
    <s v="Implementación de Networking para S/E para alta disponibilidad"/>
    <s v="Area SCADA"/>
    <s v="SIN ASIGNAR"/>
    <x v="8"/>
    <n v="0"/>
    <n v="0"/>
    <n v="5475.7359999999999"/>
    <n v="36378.258999999998"/>
    <n v="3.9510000000000001"/>
    <n v="1610.2670000000001"/>
    <n v="567.52"/>
    <n v="1883.2439999999999"/>
    <n v="-20.692"/>
    <n v="15.03"/>
    <n v="0"/>
    <n v="0"/>
    <n v="45913.314999999988"/>
    <n v="0"/>
    <n v="7.0000000000000007E-2"/>
    <n v="0"/>
    <n v="0.02"/>
    <n v="0.14000000000000001"/>
    <n v="0.12"/>
    <n v="0"/>
    <n v="0"/>
    <n v="0"/>
    <n v="0"/>
    <n v="0"/>
    <n v="0"/>
    <n v="0.6"/>
    <n v="0.66999999999999993"/>
    <n v="0.66999999999999993"/>
    <n v="0.69"/>
    <n v="0.83000000000000007"/>
    <n v="0.95"/>
    <n v="0.95"/>
    <n v="0.95"/>
    <n v="0.95"/>
    <n v="0.95"/>
    <n v="0.95"/>
    <n v="0.95"/>
    <n v="0.64278074866310153"/>
    <n v="0.68856951871657746"/>
    <n v="0.76318951871657759"/>
    <n v="0.79730099547511313"/>
    <n v="0.8280702262443439"/>
    <n v="0.83737311085972854"/>
    <n v="0.83941638009049768"/>
    <n v="0.83941638009049768"/>
    <n v="0.83941638009049768"/>
    <n v="0.9832439662973943"/>
    <n v="0.99057155250429085"/>
    <n v="0.99999155250429084"/>
    <n v="0.95"/>
    <n v="0.6"/>
    <n v="12402.696"/>
    <n v="0"/>
    <n v="13692.523700669444"/>
    <n v="0"/>
    <n v="4053.692737887437"/>
    <n v="0"/>
    <n v="0"/>
    <n v="29679.033726402966"/>
    <n v="0"/>
    <n v="0"/>
    <n v="0"/>
    <n v="0"/>
    <n v="173.06448672849612"/>
    <n v="47598.314651688343"/>
    <n v="4.2780748663101602E-2"/>
    <n v="4.5788770053475938E-2"/>
    <n v="7.4620000000000006E-2"/>
    <n v="3.4111476758535583E-2"/>
    <n v="3.0769230769230771E-2"/>
    <n v="9.3028846153846156E-3"/>
    <n v="2.0432692307692309E-3"/>
    <n v="0"/>
    <n v="0"/>
    <n v="0.14382758620689653"/>
    <n v="7.3275862068965499E-3"/>
    <n v="9.4199999999999996E-3"/>
    <n v="0.99999155250429084"/>
    <n v="0"/>
    <n v="0"/>
    <n v="0"/>
    <n v="0"/>
    <n v="0"/>
    <n v="0"/>
    <n v="0"/>
    <n v="0"/>
    <n v="0"/>
    <n v="0"/>
    <n v="0"/>
    <n v="0"/>
    <n v="0"/>
    <n v="0"/>
    <n v="0"/>
    <n v="0"/>
    <n v="0"/>
    <n v="60001.010651688339"/>
    <n v="0"/>
    <n v="13692.523700669444"/>
    <n v="0"/>
    <n v="4053.692737887437"/>
    <n v="0"/>
    <n v="0"/>
    <n v="29679.033726402966"/>
    <n v="0"/>
    <n v="0"/>
    <n v="0"/>
    <n v="0"/>
    <n v="173.06448672849612"/>
    <n v="47598.314651688343"/>
    <n v="0"/>
    <n v="0"/>
    <n v="0"/>
    <n v="0"/>
    <n v="0"/>
    <n v="0"/>
    <n v="0"/>
    <n v="0"/>
    <n v="0"/>
    <n v="0"/>
    <n v="0"/>
    <n v="0"/>
    <n v="0"/>
    <n v="0"/>
    <n v="0"/>
    <n v="0"/>
    <n v="0"/>
    <n v="60001.010651688339"/>
    <n v="0"/>
    <n v="0"/>
    <n v="5475.7359999999999"/>
    <n v="36378.258999999998"/>
    <n v="3.9510000000000001"/>
    <n v="1610.2670000000001"/>
    <n v="3957.0371649598455"/>
    <n v="0"/>
    <n v="0"/>
    <n v="0"/>
    <n v="0"/>
    <n v="173.06448672849612"/>
    <n v="47598.314651688335"/>
    <n v="0"/>
    <n v="7.0000000000000007E-2"/>
    <n v="0"/>
    <n v="0.02"/>
    <n v="0.14000000000000001"/>
    <n v="0"/>
    <n v="0.15"/>
    <n v="0"/>
    <n v="0"/>
    <n v="0"/>
    <n v="0"/>
    <n v="0.02"/>
    <n v="0.4"/>
    <n v="0.6"/>
    <n v="0.66999999999999993"/>
    <n v="0.66999999999999993"/>
    <n v="0.69"/>
    <n v="0.83000000000000007"/>
    <n v="0.83000000000000007"/>
    <n v="0.98"/>
    <n v="0.98"/>
    <n v="0.98"/>
    <n v="0.98"/>
    <n v="0.98"/>
    <n v="1"/>
    <n v="0"/>
    <n v="0"/>
    <n v="0"/>
    <n v="0"/>
    <n v="0"/>
    <n v="0"/>
    <n v="0"/>
    <n v="0"/>
    <n v="0"/>
    <n v="0"/>
    <n v="0"/>
    <n v="0"/>
    <n v="0"/>
    <n v="0"/>
    <n v="0"/>
    <n v="0"/>
    <n v="0"/>
    <n v="60001.010651688339"/>
    <n v="0"/>
    <n v="0"/>
    <n v="5475.7359999999999"/>
    <n v="36378.258999999998"/>
    <n v="3.9510000000000001"/>
    <n v="1610.2670000000001"/>
    <n v="567.52"/>
    <n v="1883.2439999999999"/>
    <n v="-20.692"/>
    <n v="1700.0296516883436"/>
    <n v="0"/>
    <n v="0"/>
    <n v="47598.314651688335"/>
    <n v="0"/>
    <n v="0"/>
    <n v="0"/>
    <n v="0"/>
    <n v="0"/>
    <n v="0"/>
    <n v="0"/>
    <n v="0"/>
    <n v="0"/>
    <n v="0"/>
    <n v="0"/>
    <n v="0"/>
    <n v="0"/>
    <n v="0"/>
    <n v="0"/>
    <n v="0"/>
    <n v="0"/>
    <n v="60001.010651688339"/>
    <n v="0"/>
    <n v="0"/>
    <n v="5475.7359999999999"/>
    <n v="36378.258999999998"/>
    <n v="3.9510000000000001"/>
    <n v="1610.2670000000001"/>
    <n v="567.52"/>
    <n v="1883.2439999999999"/>
    <n v="-20.692"/>
    <n v="15.03"/>
    <n v="0"/>
    <n v="1684.9996516883475"/>
    <n v="47598.314651688335"/>
    <n v="0"/>
    <n v="0"/>
    <n v="0"/>
    <n v="0"/>
    <n v="0"/>
    <n v="0"/>
    <n v="0"/>
    <n v="0"/>
    <n v="0"/>
    <n v="0"/>
    <n v="0"/>
    <n v="0"/>
    <n v="0"/>
    <n v="0"/>
    <n v="0"/>
    <n v="0"/>
    <n v="0"/>
    <n v="60001.010651688339"/>
    <n v="47425.250164959849"/>
    <n v="45913.314999999988"/>
    <n v="58316.010999999984"/>
    <n v="59827.946164959852"/>
    <n v="-1511.9351649598684"/>
    <n v="1684.9996516883548"/>
    <n v="47425.250164959842"/>
    <n v="45913.314999999988"/>
    <n v="58316.010999999984"/>
    <n v="59827.946164959838"/>
    <n v="-1511.9351649598539"/>
    <n v="1684.9996516883548"/>
  </r>
  <r>
    <s v="100/TT-305-01"/>
    <x v="0"/>
    <s v="Cambio Aisladores LAT Kap-O'higgins"/>
    <s v="Gerencia Zona Norte"/>
    <s v="SIN ASIGNAR"/>
    <x v="7"/>
    <n v="181.56"/>
    <n v="0"/>
    <n v="551.31500000000005"/>
    <n v="0"/>
    <n v="0"/>
    <n v="0"/>
    <n v="0"/>
    <n v="0"/>
    <n v="0"/>
    <n v="0"/>
    <n v="0"/>
    <n v="0"/>
    <n v="732.875"/>
    <n v="0"/>
    <n v="0"/>
    <n v="0"/>
    <n v="0"/>
    <n v="0"/>
    <n v="0"/>
    <n v="0"/>
    <n v="0"/>
    <n v="0"/>
    <n v="0"/>
    <n v="0"/>
    <n v="0"/>
    <n v="0.9"/>
    <n v="0.9"/>
    <n v="0.9"/>
    <n v="0.9"/>
    <n v="0.9"/>
    <n v="0.9"/>
    <n v="0.9"/>
    <n v="0.9"/>
    <n v="0.9"/>
    <n v="0.9"/>
    <n v="0.9"/>
    <n v="0.9"/>
    <n v="0.9"/>
    <n v="0.9"/>
    <n v="0.9"/>
    <n v="0.9"/>
    <n v="0.9"/>
    <n v="0.9"/>
    <n v="0.9"/>
    <n v="0.9"/>
    <n v="0.9"/>
    <n v="0.9"/>
    <n v="0.9"/>
    <n v="0.9"/>
    <n v="0.9"/>
    <n v="0.9"/>
    <n v="74631.824999999997"/>
    <n v="2121"/>
    <n v="0"/>
    <n v="0"/>
    <n v="0"/>
    <n v="0"/>
    <n v="0"/>
    <n v="0"/>
    <n v="0"/>
    <n v="0"/>
    <n v="0"/>
    <n v="0"/>
    <n v="0"/>
    <n v="2121"/>
    <n v="0"/>
    <n v="0"/>
    <n v="0"/>
    <n v="0"/>
    <n v="0"/>
    <n v="0"/>
    <n v="0"/>
    <n v="0"/>
    <n v="0"/>
    <n v="0"/>
    <n v="0"/>
    <n v="0"/>
    <n v="0.9"/>
    <n v="0"/>
    <n v="0"/>
    <n v="0"/>
    <n v="0"/>
    <n v="0"/>
    <n v="0"/>
    <n v="0"/>
    <n v="0"/>
    <n v="0"/>
    <n v="0"/>
    <n v="0"/>
    <n v="0"/>
    <n v="0"/>
    <n v="0"/>
    <n v="0"/>
    <n v="0"/>
    <n v="0"/>
    <n v="76752.824999999997"/>
    <n v="2121"/>
    <n v="0"/>
    <n v="0"/>
    <n v="0"/>
    <n v="0"/>
    <n v="0"/>
    <n v="0"/>
    <n v="0"/>
    <n v="0"/>
    <n v="0"/>
    <n v="0"/>
    <n v="0"/>
    <n v="2121"/>
    <n v="0"/>
    <n v="0"/>
    <n v="0"/>
    <n v="0"/>
    <n v="0"/>
    <n v="0"/>
    <n v="0"/>
    <n v="0"/>
    <n v="0"/>
    <n v="0"/>
    <n v="0"/>
    <n v="0"/>
    <n v="0"/>
    <n v="0"/>
    <n v="0"/>
    <n v="0"/>
    <n v="0"/>
    <n v="76752.824999999997"/>
    <n v="181.56"/>
    <n v="0"/>
    <n v="551.31500000000005"/>
    <n v="0"/>
    <n v="0"/>
    <n v="0"/>
    <n v="0"/>
    <n v="0"/>
    <n v="0"/>
    <n v="0"/>
    <n v="0"/>
    <n v="0"/>
    <n v="732.875"/>
    <n v="0"/>
    <n v="0"/>
    <n v="0"/>
    <n v="0"/>
    <n v="0"/>
    <n v="0"/>
    <n v="0"/>
    <n v="0"/>
    <n v="0"/>
    <n v="0"/>
    <n v="0"/>
    <n v="0.1"/>
    <n v="0.1"/>
    <n v="0.9"/>
    <n v="0.9"/>
    <n v="0.9"/>
    <n v="0.9"/>
    <n v="0.9"/>
    <n v="0.9"/>
    <n v="0.9"/>
    <n v="0.9"/>
    <n v="0.9"/>
    <n v="0.9"/>
    <n v="0.9"/>
    <n v="1"/>
    <n v="0"/>
    <n v="0"/>
    <n v="0"/>
    <n v="0"/>
    <n v="0"/>
    <n v="0"/>
    <n v="0"/>
    <n v="0"/>
    <n v="0"/>
    <n v="0"/>
    <n v="0"/>
    <n v="0"/>
    <n v="0"/>
    <n v="0"/>
    <n v="0"/>
    <n v="0"/>
    <n v="0"/>
    <n v="75364.7"/>
    <n v="181.56"/>
    <n v="0"/>
    <n v="551.31500000000005"/>
    <n v="0"/>
    <n v="0"/>
    <n v="0"/>
    <n v="0"/>
    <n v="0"/>
    <n v="0"/>
    <n v="0"/>
    <n v="0"/>
    <n v="0"/>
    <n v="732.875"/>
    <n v="0"/>
    <n v="0"/>
    <n v="0"/>
    <n v="0"/>
    <n v="0"/>
    <n v="0"/>
    <n v="0"/>
    <n v="0"/>
    <n v="0"/>
    <n v="0"/>
    <n v="0"/>
    <n v="0"/>
    <n v="0"/>
    <n v="0"/>
    <n v="0"/>
    <n v="0"/>
    <n v="0"/>
    <n v="75364.7"/>
    <n v="181.56"/>
    <n v="0"/>
    <n v="551.31500000000005"/>
    <n v="0"/>
    <n v="0"/>
    <n v="0"/>
    <n v="0"/>
    <n v="0"/>
    <n v="0"/>
    <n v="0"/>
    <n v="0"/>
    <n v="0"/>
    <n v="732.875"/>
    <n v="0"/>
    <n v="0"/>
    <n v="0"/>
    <n v="0"/>
    <n v="0"/>
    <n v="0"/>
    <n v="0"/>
    <n v="0"/>
    <n v="0"/>
    <n v="0"/>
    <n v="0"/>
    <n v="0"/>
    <n v="0"/>
    <n v="0"/>
    <n v="0"/>
    <n v="0"/>
    <n v="0"/>
    <n v="75364.7"/>
    <n v="2121"/>
    <n v="732.875"/>
    <n v="75364.7"/>
    <n v="76752.824999999997"/>
    <n v="-1388.125"/>
    <n v="1388.125"/>
    <n v="732.875"/>
    <n v="732.875"/>
    <n v="75364.7"/>
    <n v="75364.7"/>
    <n v="0"/>
    <n v="0"/>
  </r>
  <r>
    <s v="100/TT-130-06"/>
    <x v="1"/>
    <s v="SE Pto Montt-Melipulli: Instalación Transformador 220/23 SE Puerto Montt"/>
    <s v="Subgerencia de Proyectos Tx "/>
    <s v="SE PUERTO MONTT"/>
    <x v="3"/>
    <n v="-709.38800000000003"/>
    <n v="134.27000000000001"/>
    <n v="8206.9560000000001"/>
    <n v="242173.99799999999"/>
    <n v="86694.782000000007"/>
    <n v="234430.79199999999"/>
    <n v="221714.17"/>
    <n v="89513.907999999996"/>
    <n v="261053.57500000001"/>
    <n v="343190.69799999997"/>
    <n v="669440.86199999996"/>
    <n v="157878.372"/>
    <n v="2313722.9949999996"/>
    <n v="0.01"/>
    <n v="0.01"/>
    <n v="7.0000000000000007E-2"/>
    <n v="0.01"/>
    <n v="0.01"/>
    <n v="0"/>
    <n v="0.12"/>
    <n v="0.01"/>
    <n v="0.01"/>
    <n v="5.0000000000000044E-2"/>
    <n v="0.08"/>
    <n v="0"/>
    <n v="0.31000000000000005"/>
    <n v="0.32000000000000006"/>
    <n v="0.39000000000000007"/>
    <n v="0.4"/>
    <n v="0.41000000000000003"/>
    <n v="0.41000000000000003"/>
    <n v="0.53"/>
    <n v="0.54"/>
    <n v="0.55000000000000004"/>
    <n v="0.60000000000000009"/>
    <n v="0.68000000000000016"/>
    <n v="0.68000000000000016"/>
    <n v="0.32387063004955641"/>
    <n v="0.34427147090358046"/>
    <n v="0.39357244767878707"/>
    <n v="0.45197001291673355"/>
    <n v="0.49351672843623107"/>
    <n v="0.54657347764054343"/>
    <n v="0.63804379025926339"/>
    <n v="0.72879334070628365"/>
    <n v="0.78431207841217054"/>
    <n v="0.82185186279558653"/>
    <n v="0.85781293530658265"/>
    <n v="0.85844610851744618"/>
    <n v="0.68000000000000016"/>
    <n v="0.30000000000000004"/>
    <n v="353589.4800000001"/>
    <n v="9861.9260865857104"/>
    <n v="6956.9954799238867"/>
    <n v="279449.49183922494"/>
    <n v="324403.32036773494"/>
    <n v="36223.243103989618"/>
    <n v="427489.68012006301"/>
    <n v="250299.49847928644"/>
    <n v="653598.65197904198"/>
    <n v="336279.83998558449"/>
    <n v="190096.18645008144"/>
    <n v="383545.85664312576"/>
    <n v="133692.75193000937"/>
    <n v="3031897.442464652"/>
    <n v="2.3870630049556359E-2"/>
    <n v="2.0400840854024029E-2"/>
    <n v="4.9300976775206638E-2"/>
    <n v="5.8397565237946501E-2"/>
    <n v="4.1546715519497519E-2"/>
    <n v="5.3056749204312338E-2"/>
    <n v="9.147031261871999E-2"/>
    <n v="9.0749550447020308E-2"/>
    <n v="5.5518737705886834E-2"/>
    <n v="3.7539784383415938E-2"/>
    <n v="3.596107251099611E-2"/>
    <n v="6.3317321086356392E-4"/>
    <n v="0.85844610851744618"/>
    <n v="684884"/>
    <n v="264477.55662500206"/>
    <n v="0"/>
    <n v="0"/>
    <n v="0"/>
    <n v="0"/>
    <n v="0"/>
    <n v="0"/>
    <n v="0"/>
    <n v="0"/>
    <n v="0"/>
    <n v="0"/>
    <n v="949361.55662500206"/>
    <n v="0"/>
    <n v="0"/>
    <n v="0"/>
    <n v="0"/>
    <n v="4334848.4790896541"/>
    <n v="9861.9260865857104"/>
    <n v="6956.9954799238867"/>
    <n v="279449.49183922494"/>
    <n v="324403.32036773494"/>
    <n v="36223.243103989618"/>
    <n v="427489.68012006301"/>
    <n v="250299.49847928644"/>
    <n v="653598.65197904198"/>
    <n v="336279.83998558449"/>
    <n v="190096.18645008144"/>
    <n v="383545.85664312576"/>
    <n v="133692.75193000937"/>
    <n v="3031897.442464652"/>
    <n v="684884"/>
    <n v="264477.55662500206"/>
    <n v="0"/>
    <n v="0"/>
    <n v="0"/>
    <n v="0"/>
    <n v="0"/>
    <n v="0"/>
    <n v="0"/>
    <n v="0"/>
    <n v="0"/>
    <n v="0"/>
    <n v="949361.55662500206"/>
    <n v="0"/>
    <n v="0"/>
    <n v="0"/>
    <n v="0"/>
    <n v="4334848.4790896541"/>
    <n v="-709.38800000000003"/>
    <n v="134.27000000000001"/>
    <n v="8206.9560000000001"/>
    <n v="242173.99799999999"/>
    <n v="86694.782000000007"/>
    <n v="234430.79199999999"/>
    <n v="41305.294435000018"/>
    <n v="93816"/>
    <n v="259527.68124999999"/>
    <n v="889907"/>
    <n v="504416.0567796519"/>
    <n v="671994"/>
    <n v="3031897.442464652"/>
    <n v="0.01"/>
    <n v="0.01"/>
    <n v="7.0000000000000007E-2"/>
    <n v="0.01"/>
    <n v="0.01"/>
    <n v="3.9489644248190868E-2"/>
    <n v="5.9525230278504093E-2"/>
    <n v="4.8317800609736263E-2"/>
    <n v="7.5518330060431155E-2"/>
    <n v="0.12145143266320212"/>
    <n v="9.4694643651473898E-2"/>
    <n v="3.3036421434073628E-2"/>
    <n v="0.58203350294561196"/>
    <n v="0.31000000000000005"/>
    <n v="0.32000000000000006"/>
    <n v="0.39000000000000007"/>
    <n v="0.4"/>
    <n v="0.41000000000000003"/>
    <n v="0.44948964424819093"/>
    <n v="0.50901487452669503"/>
    <n v="0.55733267513643125"/>
    <n v="0.63285100519686244"/>
    <n v="0.75430243786006457"/>
    <n v="0.84899708151153841"/>
    <n v="0.882033502945612"/>
    <n v="26500"/>
    <n v="317186"/>
    <n v="328827"/>
    <n v="224505"/>
    <n v="1390"/>
    <n v="0"/>
    <n v="0"/>
    <n v="0"/>
    <n v="0"/>
    <n v="0"/>
    <n v="0"/>
    <n v="50953.556625002064"/>
    <n v="949361.55662500206"/>
    <n v="0"/>
    <n v="0"/>
    <n v="0"/>
    <n v="0"/>
    <n v="4334848.4790896541"/>
    <n v="-709.38800000000003"/>
    <n v="134.27000000000001"/>
    <n v="8206.9560000000001"/>
    <n v="242173.99799999999"/>
    <n v="86694.782000000007"/>
    <n v="234430.79199999999"/>
    <n v="221714.17"/>
    <n v="89513.907999999996"/>
    <n v="261053.57500000001"/>
    <n v="825952.51143499999"/>
    <n v="657442.68125000002"/>
    <n v="405289.18677965179"/>
    <n v="3031897.442464652"/>
    <n v="334206"/>
    <n v="156454.81322034821"/>
    <n v="109593"/>
    <n v="40118"/>
    <n v="1390"/>
    <n v="0"/>
    <n v="0"/>
    <n v="0"/>
    <n v="0"/>
    <n v="0"/>
    <n v="0"/>
    <n v="307599.74340465385"/>
    <n v="949361.55662500206"/>
    <n v="0"/>
    <n v="0"/>
    <n v="0"/>
    <n v="0"/>
    <n v="4334848.4790896541"/>
    <n v="-709.38800000000003"/>
    <n v="134.27000000000001"/>
    <n v="8206.9560000000001"/>
    <n v="242173.99799999999"/>
    <n v="86694.782000000007"/>
    <n v="234430.79199999999"/>
    <n v="221714.17"/>
    <n v="89513.907999999996"/>
    <n v="261053.57500000001"/>
    <n v="343190.69799999997"/>
    <n v="669440.86199999996"/>
    <n v="625240.90568500012"/>
    <n v="2781085.5286849998"/>
    <n v="0"/>
    <n v="0"/>
    <n v="0"/>
    <n v="0"/>
    <n v="0"/>
    <n v="0"/>
    <n v="0"/>
    <n v="0"/>
    <n v="0"/>
    <n v="0"/>
    <n v="0"/>
    <n v="0"/>
    <n v="1228673"/>
    <n v="0"/>
    <n v="0"/>
    <n v="0"/>
    <n v="0"/>
    <n v="4363348.0086850002"/>
    <n v="2898204.6905346424"/>
    <n v="2155844.6229999997"/>
    <n v="2509434.1029999997"/>
    <n v="3251794.1705346424"/>
    <n v="-742360.06753464276"/>
    <n v="1825414.3760896544"/>
    <n v="2359903.442464652"/>
    <n v="2155844.6229999997"/>
    <n v="2509434.1029999997"/>
    <n v="2713492.922464652"/>
    <n v="-204058.81946465233"/>
    <n v="1825414.3760896544"/>
  </r>
  <r>
    <s v="100/TT-154-02"/>
    <x v="0"/>
    <s v="SE Paposo: Conexión a barra 220 Kv (Transelec)"/>
    <s v="Subgerencia de Proyectos Tx "/>
    <s v="ESO"/>
    <x v="3"/>
    <n v="0"/>
    <n v="0"/>
    <n v="11663.246999999999"/>
    <n v="0"/>
    <n v="0"/>
    <n v="0"/>
    <n v="0"/>
    <n v="0"/>
    <n v="0"/>
    <n v="0"/>
    <n v="0"/>
    <n v="0"/>
    <n v="11663.246999999999"/>
    <n v="0"/>
    <n v="0"/>
    <n v="0.11"/>
    <n v="0.01"/>
    <n v="0"/>
    <n v="0"/>
    <n v="0"/>
    <n v="0.02"/>
    <n v="0"/>
    <n v="0"/>
    <n v="0"/>
    <n v="0"/>
    <n v="0.84"/>
    <n v="0.84"/>
    <n v="0.95"/>
    <n v="0.96"/>
    <n v="0.96"/>
    <n v="0.96"/>
    <n v="0.96"/>
    <n v="0.98"/>
    <n v="0.98"/>
    <n v="0.98"/>
    <n v="0.98"/>
    <n v="0.98"/>
    <n v="0.84"/>
    <n v="0.84"/>
    <n v="0.84"/>
    <n v="0.84"/>
    <n v="0.84"/>
    <n v="0.84"/>
    <n v="0.84"/>
    <n v="0.84"/>
    <n v="0.84"/>
    <n v="0.84"/>
    <n v="0.84"/>
    <n v="0.84"/>
    <n v="0.98"/>
    <n v="0.84"/>
    <n v="999346.92499999981"/>
    <n v="0"/>
    <n v="0"/>
    <n v="0"/>
    <n v="30000"/>
    <n v="0"/>
    <n v="0"/>
    <n v="0"/>
    <n v="0"/>
    <n v="0"/>
    <n v="0"/>
    <n v="0"/>
    <n v="0"/>
    <n v="30000"/>
    <n v="0"/>
    <n v="0"/>
    <n v="0"/>
    <n v="0"/>
    <n v="0"/>
    <n v="0"/>
    <n v="0"/>
    <n v="0"/>
    <n v="0"/>
    <n v="0"/>
    <n v="0"/>
    <n v="0"/>
    <n v="0.84"/>
    <n v="0"/>
    <n v="0"/>
    <n v="0"/>
    <n v="0"/>
    <n v="0"/>
    <n v="0"/>
    <n v="0"/>
    <n v="0"/>
    <n v="0"/>
    <n v="0"/>
    <n v="0"/>
    <n v="0"/>
    <n v="0"/>
    <n v="0"/>
    <n v="0"/>
    <n v="0"/>
    <n v="0"/>
    <n v="1029346.9249999998"/>
    <n v="0"/>
    <n v="0"/>
    <n v="0"/>
    <n v="30000"/>
    <n v="0"/>
    <n v="0"/>
    <n v="0"/>
    <n v="0"/>
    <n v="0"/>
    <n v="0"/>
    <n v="0"/>
    <n v="0"/>
    <n v="30000"/>
    <n v="0"/>
    <n v="0"/>
    <n v="0"/>
    <n v="0"/>
    <n v="0"/>
    <n v="0"/>
    <n v="0"/>
    <n v="0"/>
    <n v="0"/>
    <n v="0"/>
    <n v="0"/>
    <n v="0"/>
    <n v="0"/>
    <n v="0"/>
    <n v="0"/>
    <n v="0"/>
    <n v="0"/>
    <n v="1029346.9249999998"/>
    <n v="0"/>
    <n v="0"/>
    <n v="11663.246999999999"/>
    <n v="0"/>
    <n v="0"/>
    <n v="0"/>
    <n v="0"/>
    <n v="18337"/>
    <n v="0"/>
    <n v="0"/>
    <n v="0"/>
    <n v="0"/>
    <n v="30000.246999999999"/>
    <n v="0"/>
    <n v="0"/>
    <n v="0.11"/>
    <n v="0.01"/>
    <n v="0"/>
    <n v="0"/>
    <n v="0"/>
    <n v="2.8040498967343098E-2"/>
    <n v="0"/>
    <n v="0"/>
    <n v="0"/>
    <n v="1.1959501032656972E-2"/>
    <n v="0.16000000000000006"/>
    <n v="0.84"/>
    <n v="0.84"/>
    <n v="0.95"/>
    <n v="0.96"/>
    <n v="0.96"/>
    <n v="0.96"/>
    <n v="0.96"/>
    <n v="0.98804049896734303"/>
    <n v="0.98804049896734303"/>
    <n v="0.98804049896734303"/>
    <n v="0.98804049896734303"/>
    <n v="1"/>
    <n v="0"/>
    <n v="0"/>
    <n v="0"/>
    <n v="0"/>
    <n v="0"/>
    <n v="0"/>
    <n v="0"/>
    <n v="0"/>
    <n v="0"/>
    <n v="0"/>
    <n v="0"/>
    <n v="0"/>
    <n v="0"/>
    <n v="0"/>
    <n v="0"/>
    <n v="0"/>
    <n v="0"/>
    <n v="1029347.1719999998"/>
    <n v="0"/>
    <n v="0"/>
    <n v="11663.246999999999"/>
    <n v="0"/>
    <n v="0"/>
    <n v="0"/>
    <n v="0"/>
    <n v="0"/>
    <n v="0"/>
    <n v="0"/>
    <n v="0"/>
    <n v="0"/>
    <n v="11663.246999999999"/>
    <n v="0"/>
    <n v="0"/>
    <n v="0"/>
    <n v="0"/>
    <n v="0"/>
    <n v="0"/>
    <n v="0"/>
    <n v="0"/>
    <n v="0"/>
    <n v="0"/>
    <n v="0"/>
    <n v="0"/>
    <n v="0"/>
    <n v="0"/>
    <n v="0"/>
    <n v="0"/>
    <n v="0"/>
    <n v="1011010.1719999998"/>
    <n v="0"/>
    <n v="0"/>
    <n v="11663.246999999999"/>
    <n v="0"/>
    <n v="0"/>
    <n v="0"/>
    <n v="0"/>
    <n v="0"/>
    <n v="0"/>
    <n v="0"/>
    <n v="0"/>
    <n v="0"/>
    <n v="11663.246999999999"/>
    <n v="0"/>
    <n v="0"/>
    <n v="0"/>
    <n v="0"/>
    <n v="0"/>
    <n v="0"/>
    <n v="0"/>
    <n v="0"/>
    <n v="0"/>
    <n v="0"/>
    <n v="0"/>
    <n v="0"/>
    <n v="0"/>
    <n v="0"/>
    <n v="0"/>
    <n v="0"/>
    <n v="0"/>
    <n v="1011010.1719999998"/>
    <n v="30000"/>
    <n v="11663.246999999999"/>
    <n v="1011010.1719999998"/>
    <n v="1029346.9249999998"/>
    <n v="-18336.753000000026"/>
    <n v="18336.753000000026"/>
    <n v="30000.246999999999"/>
    <n v="11663.246999999999"/>
    <n v="1011010.1719999998"/>
    <n v="1029347.1719999998"/>
    <n v="-18337"/>
    <n v="18337"/>
  </r>
  <r>
    <s v="100/TT-156-01"/>
    <x v="0"/>
    <s v="SE Armazones: Subestación 66/23"/>
    <s v="Subgerencia de Proyectos Tx "/>
    <s v="SIN ASIGNAR"/>
    <x v="3"/>
    <n v="0"/>
    <n v="0"/>
    <n v="0"/>
    <n v="0"/>
    <n v="0"/>
    <n v="0"/>
    <n v="0"/>
    <n v="0"/>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2310565.1979999999"/>
    <n v="2310565.1979999999"/>
    <n v="0"/>
    <n v="0"/>
    <n v="0"/>
    <n v="0"/>
    <n v="2310565.1979999999"/>
    <n v="2310565.1979999999"/>
    <n v="0"/>
    <n v="0"/>
  </r>
  <r>
    <s v="100/TT-163-01"/>
    <x v="1"/>
    <s v="S/E Pargua 30 MVA 110/23 kV"/>
    <s v="Subgerencia de Proyectos Tx "/>
    <s v="SE PARGUA"/>
    <x v="3"/>
    <n v="-1657.0940000000001"/>
    <n v="653.16"/>
    <n v="0"/>
    <n v="0"/>
    <n v="0"/>
    <n v="0"/>
    <n v="0"/>
    <n v="0"/>
    <n v="0"/>
    <n v="0"/>
    <n v="0"/>
    <n v="0"/>
    <n v="-1003.9340000000001"/>
    <n v="0"/>
    <n v="0"/>
    <n v="0"/>
    <n v="0"/>
    <n v="0"/>
    <n v="0"/>
    <n v="0"/>
    <n v="0"/>
    <n v="0"/>
    <n v="0"/>
    <n v="0"/>
    <n v="0"/>
    <n v="0.15"/>
    <n v="0.15"/>
    <n v="0.15"/>
    <n v="0.15"/>
    <n v="0.15"/>
    <n v="0.15"/>
    <n v="0.15"/>
    <n v="0.15"/>
    <n v="0.15"/>
    <n v="0.15"/>
    <n v="0.15"/>
    <n v="0.15"/>
    <n v="0.15"/>
    <n v="0.15"/>
    <n v="0.15"/>
    <n v="0.15"/>
    <n v="0.15"/>
    <n v="0.15"/>
    <n v="0.15"/>
    <n v="0.15"/>
    <n v="0.15"/>
    <n v="0.15"/>
    <n v="0.15"/>
    <n v="0.15"/>
    <n v="0.15"/>
    <n v="0.15"/>
    <n v="556318.61800000002"/>
    <n v="0"/>
    <n v="0"/>
    <n v="0"/>
    <n v="0"/>
    <n v="-361770.277"/>
    <n v="0"/>
    <n v="0"/>
    <n v="0"/>
    <n v="0"/>
    <n v="0"/>
    <n v="0"/>
    <n v="0"/>
    <n v="-361770.277"/>
    <n v="0"/>
    <n v="0"/>
    <n v="0"/>
    <n v="0"/>
    <n v="0"/>
    <n v="0"/>
    <n v="0"/>
    <n v="0"/>
    <n v="0"/>
    <n v="0"/>
    <n v="0"/>
    <n v="0"/>
    <n v="0.15"/>
    <n v="0"/>
    <n v="0"/>
    <n v="0"/>
    <n v="0"/>
    <n v="0"/>
    <n v="0"/>
    <n v="0"/>
    <n v="0"/>
    <n v="0"/>
    <n v="0"/>
    <n v="0"/>
    <n v="0"/>
    <n v="0"/>
    <n v="0"/>
    <n v="0"/>
    <n v="0"/>
    <n v="0"/>
    <n v="194548.34100000001"/>
    <n v="0"/>
    <n v="0"/>
    <n v="0"/>
    <n v="0"/>
    <n v="-361770.277"/>
    <n v="0"/>
    <n v="0"/>
    <n v="0"/>
    <n v="0"/>
    <n v="0"/>
    <n v="0"/>
    <n v="0"/>
    <n v="-361770.277"/>
    <n v="0"/>
    <n v="0"/>
    <n v="0"/>
    <n v="0"/>
    <n v="0"/>
    <n v="0"/>
    <n v="0"/>
    <n v="0"/>
    <n v="0"/>
    <n v="0"/>
    <n v="0"/>
    <n v="0"/>
    <n v="0"/>
    <n v="0"/>
    <n v="0"/>
    <n v="0"/>
    <n v="0"/>
    <n v="194548.34100000001"/>
    <n v="-1657.0940000000001"/>
    <n v="653.16"/>
    <n v="0"/>
    <n v="0"/>
    <n v="0"/>
    <n v="0"/>
    <n v="0"/>
    <n v="0"/>
    <n v="0"/>
    <n v="0"/>
    <n v="0"/>
    <n v="-360766.34299999999"/>
    <n v="-361770.277"/>
    <n v="0"/>
    <n v="0"/>
    <n v="0"/>
    <n v="0"/>
    <n v="0"/>
    <n v="0"/>
    <n v="0"/>
    <n v="0"/>
    <n v="0"/>
    <n v="0"/>
    <n v="0"/>
    <n v="0"/>
    <n v="0"/>
    <n v="0.15"/>
    <n v="0.15"/>
    <n v="0.15"/>
    <n v="0.15"/>
    <n v="0.15"/>
    <n v="0.15"/>
    <n v="0.15"/>
    <n v="0.15"/>
    <n v="0.15"/>
    <n v="0.15"/>
    <n v="0.15"/>
    <n v="0.15"/>
    <n v="0"/>
    <n v="0"/>
    <n v="0"/>
    <n v="0"/>
    <n v="0"/>
    <n v="0"/>
    <n v="0"/>
    <n v="0"/>
    <n v="0"/>
    <n v="0"/>
    <n v="0"/>
    <n v="0"/>
    <n v="0"/>
    <n v="0"/>
    <n v="0"/>
    <n v="0"/>
    <n v="0"/>
    <n v="194548.34100000001"/>
    <n v="-1657.0940000000001"/>
    <n v="653.16"/>
    <n v="0"/>
    <n v="0"/>
    <n v="0"/>
    <n v="0"/>
    <n v="0"/>
    <n v="0"/>
    <n v="0"/>
    <n v="0"/>
    <n v="-360766.34299999999"/>
    <n v="0"/>
    <n v="-361770.277"/>
    <n v="0"/>
    <n v="0"/>
    <n v="0"/>
    <n v="0"/>
    <n v="0"/>
    <n v="0"/>
    <n v="0"/>
    <n v="0"/>
    <n v="0"/>
    <n v="0"/>
    <n v="0"/>
    <n v="0"/>
    <n v="0"/>
    <n v="0"/>
    <n v="0"/>
    <n v="0"/>
    <n v="0"/>
    <n v="194548.34100000001"/>
    <n v="-1657.0940000000001"/>
    <n v="653.16"/>
    <n v="0"/>
    <n v="0"/>
    <n v="0"/>
    <n v="0"/>
    <n v="0"/>
    <n v="0"/>
    <n v="0"/>
    <n v="0"/>
    <n v="0"/>
    <n v="0"/>
    <n v="-1003.9340000000001"/>
    <n v="0"/>
    <n v="0"/>
    <n v="0"/>
    <n v="0"/>
    <n v="0"/>
    <n v="0"/>
    <n v="0"/>
    <n v="0"/>
    <n v="0"/>
    <n v="0"/>
    <n v="0"/>
    <n v="0"/>
    <n v="0"/>
    <n v="0"/>
    <n v="0"/>
    <n v="0"/>
    <n v="0"/>
    <n v="555314.68400000001"/>
    <n v="-361770.277"/>
    <n v="-1003.9340000000001"/>
    <n v="555314.68400000001"/>
    <n v="194548.34100000001"/>
    <n v="360766.34299999999"/>
    <n v="-360766.34299999999"/>
    <n v="-1003.9340000000001"/>
    <n v="-1003.9340000000001"/>
    <n v="555314.68400000001"/>
    <n v="555314.68400000001"/>
    <n v="0"/>
    <n v="-360766.34299999999"/>
  </r>
  <r>
    <s v="100/TT-177-03"/>
    <x v="0"/>
    <s v="Construcción S/E Melipulli GIS"/>
    <s v="Subgerencia de Proyectos Tx "/>
    <s v="MELIPULLI GIS"/>
    <x v="3"/>
    <n v="35.49"/>
    <n v="0"/>
    <n v="1378839.852"/>
    <n v="-78458.289000000004"/>
    <n v="68.33"/>
    <n v="-69755.785000000003"/>
    <n v="12.3"/>
    <n v="-6995.01"/>
    <n v="24.65"/>
    <n v="103.89100000000001"/>
    <n v="0"/>
    <n v="0"/>
    <n v="1223875.429"/>
    <n v="0"/>
    <n v="0"/>
    <n v="0"/>
    <n v="0"/>
    <n v="0"/>
    <n v="0"/>
    <n v="0"/>
    <n v="0.05"/>
    <n v="1.6799999999999999E-2"/>
    <n v="3.1999999999999806E-3"/>
    <n v="0.04"/>
    <n v="0"/>
    <n v="0.8299700000000001"/>
    <n v="0.8299700000000001"/>
    <n v="0.8299700000000001"/>
    <n v="0.8299700000000001"/>
    <n v="0.8299700000000001"/>
    <n v="0.8299700000000001"/>
    <n v="0.8299700000000001"/>
    <n v="0.87997000000000014"/>
    <n v="0.89677000000000007"/>
    <n v="0.89997000000000005"/>
    <n v="0.93997000000000008"/>
    <n v="0.93997000000000008"/>
    <n v="0.8299700000000001"/>
    <n v="0.8299700000000001"/>
    <n v="0.84540362250395129"/>
    <n v="0.867451654652453"/>
    <n v="0.867451654652453"/>
    <n v="0.867451654652453"/>
    <n v="0.867451654652453"/>
    <n v="0.867451654652453"/>
    <n v="0.867451654652453"/>
    <n v="0.867451654652453"/>
    <n v="0.89611404576503406"/>
    <n v="0.92092147752366227"/>
    <n v="0.93997000000000008"/>
    <n v="0.8299700000000001"/>
    <n v="5740504.1239999998"/>
    <n v="0"/>
    <n v="0"/>
    <n v="300604.28710274928"/>
    <n v="430497.87938629149"/>
    <n v="0"/>
    <n v="0"/>
    <n v="0"/>
    <n v="0"/>
    <n v="0"/>
    <n v="0"/>
    <n v="569513.71196891146"/>
    <n v="494161.04246381513"/>
    <n v="1794776.9209217674"/>
    <n v="0"/>
    <n v="0"/>
    <n v="1.5433622503951177E-2"/>
    <n v="2.2048032148501682E-2"/>
    <n v="0"/>
    <n v="0"/>
    <n v="0"/>
    <n v="0"/>
    <n v="0"/>
    <n v="0"/>
    <n v="2.8662391112581086E-2"/>
    <n v="2.4807431758628273E-2"/>
    <n v="0.92092147752366227"/>
    <n v="1087600"/>
    <n v="472143.245405372"/>
    <n v="0"/>
    <n v="0"/>
    <n v="0"/>
    <n v="0"/>
    <n v="0"/>
    <n v="0"/>
    <n v="0"/>
    <n v="0"/>
    <n v="0"/>
    <n v="0"/>
    <n v="1559743.245405372"/>
    <n v="0"/>
    <n v="0"/>
    <n v="0"/>
    <n v="0"/>
    <n v="9095024.2903271392"/>
    <n v="0"/>
    <n v="0"/>
    <n v="300604.28710274928"/>
    <n v="430497.87938629149"/>
    <n v="0"/>
    <n v="0"/>
    <n v="0"/>
    <n v="0"/>
    <n v="0"/>
    <n v="0"/>
    <n v="569513.71196891146"/>
    <n v="494161.04246381513"/>
    <n v="1794776.9209217674"/>
    <n v="1087600"/>
    <n v="472143.245405372"/>
    <n v="0"/>
    <n v="0"/>
    <n v="0"/>
    <n v="0"/>
    <n v="0"/>
    <n v="0"/>
    <n v="0"/>
    <n v="0"/>
    <n v="0"/>
    <n v="0"/>
    <n v="1559743.245405372"/>
    <n v="0"/>
    <n v="0"/>
    <n v="0"/>
    <n v="0"/>
    <n v="9095024.2903271392"/>
    <n v="35.49"/>
    <n v="0"/>
    <n v="1378839.852"/>
    <n v="-78458.289000000004"/>
    <n v="68.33"/>
    <n v="74211.581999999995"/>
    <n v="245985.41800000001"/>
    <n v="352845"/>
    <n v="192694"/>
    <n v="136729"/>
    <n v="279636.52999999997"/>
    <n v="7800"/>
    <n v="2590386.9129999997"/>
    <n v="0"/>
    <n v="0"/>
    <n v="0"/>
    <n v="0"/>
    <n v="0"/>
    <n v="0.01"/>
    <n v="0.03"/>
    <n v="0.05"/>
    <n v="0.03"/>
    <n v="0.01"/>
    <n v="0.01"/>
    <n v="0.01"/>
    <n v="0.15000000000000002"/>
    <n v="0.8299700000000001"/>
    <n v="0.8299700000000001"/>
    <n v="0.8299700000000001"/>
    <n v="0.8299700000000001"/>
    <n v="0.8299700000000001"/>
    <n v="0.83997000000000011"/>
    <n v="0.86997000000000013"/>
    <n v="0.91997000000000007"/>
    <n v="0.94997000000000009"/>
    <n v="0.9599700000000001"/>
    <n v="0.96997000000000011"/>
    <n v="0.97997000000000012"/>
    <n v="383768.39899999998"/>
    <n v="206709.6413271394"/>
    <n v="0"/>
    <n v="0"/>
    <n v="0"/>
    <n v="0"/>
    <n v="0"/>
    <n v="0"/>
    <n v="0"/>
    <n v="0"/>
    <n v="0"/>
    <n v="0"/>
    <n v="590478.04032713943"/>
    <n v="0"/>
    <n v="0"/>
    <n v="0"/>
    <n v="0"/>
    <n v="8921369.0773271397"/>
    <n v="35.49"/>
    <n v="0"/>
    <n v="1378839.852"/>
    <n v="-78458.289000000004"/>
    <n v="68.33"/>
    <n v="-69755.785000000003"/>
    <n v="12.3"/>
    <n v="-6995.01"/>
    <n v="413817.84899999999"/>
    <n v="0"/>
    <n v="225369.201"/>
    <n v="135413.65000000014"/>
    <n v="1998347.5880000002"/>
    <n v="313409.3"/>
    <n v="78944"/>
    <n v="197921.99132713999"/>
    <n v="0"/>
    <n v="0"/>
    <n v="0"/>
    <n v="0"/>
    <n v="0"/>
    <n v="0"/>
    <n v="0"/>
    <n v="0"/>
    <n v="0"/>
    <n v="590275.29132713994"/>
    <n v="0"/>
    <n v="0"/>
    <n v="0"/>
    <n v="0"/>
    <n v="8329127.0033271406"/>
    <n v="35.49"/>
    <n v="0"/>
    <n v="1378839.852"/>
    <n v="-78458.289000000004"/>
    <n v="68.33"/>
    <n v="-69755.785000000003"/>
    <n v="12.3"/>
    <n v="-6995.01"/>
    <n v="24.65"/>
    <n v="103.89100000000001"/>
    <n v="0"/>
    <n v="284835.288"/>
    <n v="1508710.7169999999"/>
    <n v="0"/>
    <n v="0"/>
    <n v="0"/>
    <n v="0"/>
    <n v="0"/>
    <n v="0"/>
    <n v="0"/>
    <n v="0"/>
    <n v="0"/>
    <n v="0"/>
    <n v="0"/>
    <n v="0"/>
    <n v="422894.9903271395"/>
    <n v="0"/>
    <n v="0"/>
    <n v="0"/>
    <n v="0"/>
    <n v="7672109.8313271394"/>
    <n v="1300615.8784579523"/>
    <n v="1223875.429"/>
    <n v="6964379.5529999994"/>
    <n v="7041120.0024579521"/>
    <n v="-76740.449457952753"/>
    <n v="2130644.7373271398"/>
    <n v="2582586.9129999997"/>
    <n v="1223875.429"/>
    <n v="6964379.5529999994"/>
    <n v="8323091.0369999995"/>
    <n v="-1358711.4840000002"/>
    <n v="1956989.5243271403"/>
  </r>
  <r>
    <s v="100/TT-146-03"/>
    <x v="0"/>
    <s v="S/E Mantilhue: Obras sanitarias adicionales"/>
    <s v="Subgerencia de Proyectos Tx "/>
    <s v="Mantilhue OOSS"/>
    <x v="6"/>
    <n v="1246.326"/>
    <n v="19455.523000000001"/>
    <n v="7798.9960000000001"/>
    <n v="3775.6849999999999"/>
    <n v="0"/>
    <n v="0"/>
    <n v="0"/>
    <n v="0"/>
    <n v="0"/>
    <n v="0"/>
    <n v="9446.9590000000007"/>
    <n v="0"/>
    <n v="41723.489000000001"/>
    <n v="0"/>
    <n v="0"/>
    <n v="0"/>
    <n v="0"/>
    <n v="0"/>
    <n v="0"/>
    <n v="7.0000000000000007E-2"/>
    <n v="0"/>
    <n v="0"/>
    <n v="0"/>
    <n v="0.54"/>
    <n v="0"/>
    <n v="0.36"/>
    <n v="0.36"/>
    <n v="0.36"/>
    <n v="0.36"/>
    <n v="0.36"/>
    <n v="0.36"/>
    <n v="0.43"/>
    <n v="0.43"/>
    <n v="0.43"/>
    <n v="0.43"/>
    <n v="0.97000000000000008"/>
    <n v="0.97000000000000008"/>
    <n v="0.40752989828992958"/>
    <n v="0.56445400692969705"/>
    <n v="0.57803397786967703"/>
    <n v="0.57893930926567561"/>
    <n v="0.9"/>
    <n v="0.9"/>
    <n v="0.9"/>
    <n v="0.9"/>
    <n v="0.9"/>
    <n v="0.9"/>
    <n v="0.91"/>
    <n v="0.92"/>
    <n v="0.97000000000000008"/>
    <n v="0.36"/>
    <n v="12638.723"/>
    <n v="6257.4833284301885"/>
    <n v="20709.670535136371"/>
    <n v="1796.6044284698607"/>
    <n v="120.08343696667787"/>
    <n v="42693.08807940207"/>
    <n v="0"/>
    <n v="0"/>
    <n v="0"/>
    <n v="0"/>
    <n v="0"/>
    <n v="0"/>
    <n v="0"/>
    <n v="71576.92980840517"/>
    <n v="4.7529898289929588E-2"/>
    <n v="0.15692410863976752"/>
    <n v="1.3579970939979882E-2"/>
    <n v="9.0533139599865888E-4"/>
    <n v="0.32106069073432436"/>
    <n v="0"/>
    <n v="0"/>
    <n v="0"/>
    <n v="0"/>
    <n v="0"/>
    <n v="0.01"/>
    <n v="0.01"/>
    <n v="0.92"/>
    <n v="0"/>
    <n v="0"/>
    <n v="0"/>
    <n v="0"/>
    <n v="0"/>
    <n v="0"/>
    <n v="0"/>
    <n v="0"/>
    <n v="0"/>
    <n v="0"/>
    <n v="0"/>
    <n v="0"/>
    <n v="0"/>
    <n v="0"/>
    <n v="0"/>
    <n v="0"/>
    <n v="0"/>
    <n v="84215.652808405168"/>
    <n v="6257.4833284301885"/>
    <n v="20709.670535136371"/>
    <n v="1796.6044284698607"/>
    <n v="120.08343696667787"/>
    <n v="42693.08807940207"/>
    <n v="0"/>
    <n v="0"/>
    <n v="0"/>
    <n v="0"/>
    <n v="0"/>
    <n v="0"/>
    <n v="0"/>
    <n v="71576.92980840517"/>
    <n v="0"/>
    <n v="0"/>
    <n v="0"/>
    <n v="0"/>
    <n v="0"/>
    <n v="0"/>
    <n v="0"/>
    <n v="0"/>
    <n v="0"/>
    <n v="0"/>
    <n v="0"/>
    <n v="0"/>
    <n v="0"/>
    <n v="0"/>
    <n v="0"/>
    <n v="0"/>
    <n v="0"/>
    <n v="84215.652808405168"/>
    <n v="1246.326"/>
    <n v="19455.523000000001"/>
    <n v="7798.9960000000001"/>
    <n v="3775.6849999999999"/>
    <n v="0"/>
    <n v="0"/>
    <n v="14797.212"/>
    <n v="13036.106"/>
    <n v="8036.1059999999998"/>
    <n v="3036.1060000000002"/>
    <n v="0"/>
    <n v="394.86980840517208"/>
    <n v="71576.92980840517"/>
    <n v="0"/>
    <n v="0"/>
    <n v="0"/>
    <n v="0"/>
    <n v="0"/>
    <n v="0"/>
    <n v="0.54"/>
    <n v="0"/>
    <n v="0"/>
    <n v="0"/>
    <n v="0"/>
    <n v="0.02"/>
    <n v="0.56000000000000005"/>
    <n v="0.36"/>
    <n v="0.36"/>
    <n v="0.36"/>
    <n v="0.36"/>
    <n v="0.36"/>
    <n v="0.36"/>
    <n v="0.9"/>
    <n v="0.9"/>
    <n v="0.9"/>
    <n v="0.9"/>
    <n v="0.9"/>
    <n v="0.92"/>
    <n v="0"/>
    <n v="0"/>
    <n v="0"/>
    <n v="0"/>
    <n v="0"/>
    <n v="0"/>
    <n v="0"/>
    <n v="0"/>
    <n v="0"/>
    <n v="0"/>
    <n v="0"/>
    <n v="0"/>
    <n v="0"/>
    <n v="0"/>
    <n v="0"/>
    <n v="0"/>
    <n v="0"/>
    <n v="84215.652808405168"/>
    <n v="1246.326"/>
    <n v="19455.523000000001"/>
    <n v="7798.9960000000001"/>
    <n v="3775.6849999999999"/>
    <n v="0"/>
    <n v="0"/>
    <n v="0"/>
    <n v="0"/>
    <n v="0"/>
    <n v="25000"/>
    <n v="14300.399808405171"/>
    <n v="0"/>
    <n v="71576.92980840517"/>
    <n v="0"/>
    <n v="0"/>
    <n v="0"/>
    <n v="0"/>
    <n v="0"/>
    <n v="0"/>
    <n v="0"/>
    <n v="0"/>
    <n v="0"/>
    <n v="0"/>
    <n v="0"/>
    <n v="0"/>
    <n v="0"/>
    <n v="0"/>
    <n v="0"/>
    <n v="0"/>
    <n v="0"/>
    <n v="84215.652808405168"/>
    <n v="1246.326"/>
    <n v="19455.523000000001"/>
    <n v="7798.9960000000001"/>
    <n v="3775.6849999999999"/>
    <n v="0"/>
    <n v="0"/>
    <n v="0"/>
    <n v="0"/>
    <n v="0"/>
    <n v="0"/>
    <n v="9446.9590000000007"/>
    <n v="29853.440808405197"/>
    <n v="71576.929808405199"/>
    <n v="0"/>
    <n v="0"/>
    <n v="0"/>
    <n v="0"/>
    <n v="0"/>
    <n v="0"/>
    <n v="0"/>
    <n v="0"/>
    <n v="0"/>
    <n v="0"/>
    <n v="0"/>
    <n v="0"/>
    <n v="0"/>
    <n v="0"/>
    <n v="0"/>
    <n v="0"/>
    <n v="0"/>
    <n v="84215.652808405197"/>
    <n v="71576.92980840517"/>
    <n v="41723.489000000001"/>
    <n v="54362.212"/>
    <n v="84215.652808405168"/>
    <n v="-29853.440808405168"/>
    <n v="29853.440808405168"/>
    <n v="71182.06"/>
    <n v="41723.489000000001"/>
    <n v="54362.212"/>
    <n v="83820.782999999996"/>
    <n v="-29458.570999999996"/>
    <n v="29853.440808405168"/>
  </r>
  <r>
    <s v="100/TT-163-02"/>
    <x v="1"/>
    <s v="S/E Pargua"/>
    <s v="Subgerencia de Proyectos Tx "/>
    <s v="SE PARGUA"/>
    <x v="3"/>
    <n v="54745.906000000003"/>
    <n v="820060.15599999996"/>
    <n v="618741.08499999996"/>
    <n v="1326842.567"/>
    <n v="32858.425000000003"/>
    <n v="610235.91700000002"/>
    <n v="79272.645999999993"/>
    <n v="10978.272000000001"/>
    <n v="47350.877"/>
    <n v="641657.53899999999"/>
    <n v="29934.245999999999"/>
    <n v="129.309"/>
    <n v="4272806.9450000003"/>
    <n v="0.05"/>
    <n v="0.08"/>
    <n v="0.11"/>
    <n v="0.04"/>
    <n v="0"/>
    <n v="0.02"/>
    <n v="0.02"/>
    <n v="0.03"/>
    <n v="0.01"/>
    <n v="0"/>
    <n v="0"/>
    <n v="0"/>
    <n v="0.67"/>
    <n v="0.75"/>
    <n v="0.86"/>
    <n v="0.89999999999999991"/>
    <n v="0.89999999999999991"/>
    <n v="0.91999999999999993"/>
    <n v="0.94"/>
    <n v="0.97"/>
    <n v="0.98"/>
    <n v="0.98"/>
    <n v="0.98"/>
    <n v="0.98"/>
    <n v="0.62408173889884422"/>
    <n v="0.62687438954081953"/>
    <n v="0.63430287041609312"/>
    <n v="0.68251074657703337"/>
    <n v="0.71110756245278928"/>
    <n v="0.82428670615434041"/>
    <n v="0.85314740287783231"/>
    <n v="0.85416887901989835"/>
    <n v="0.85450268610914792"/>
    <n v="0.85483649319839761"/>
    <n v="0.85517030028764718"/>
    <n v="0.91467624649121126"/>
    <n v="0.98"/>
    <n v="0.62"/>
    <n v="3302661.9040000001"/>
    <n v="81179.721572397815"/>
    <n v="55676.208122239652"/>
    <n v="148481.09856357073"/>
    <n v="965968.6851339665"/>
    <n v="574457.14262850257"/>
    <n v="2279188.1746678376"/>
    <n v="582660.35804610502"/>
    <n v="20673.846548657224"/>
    <n v="6772.7095961155765"/>
    <n v="6789.8053617971245"/>
    <n v="6806.615036054669"/>
    <n v="1216440.6662239721"/>
    <n v="5945095.0315012159"/>
    <n v="4.0817388988442435E-3"/>
    <n v="2.7926506419752493E-3"/>
    <n v="7.4284808752736794E-3"/>
    <n v="4.8207876160940237E-2"/>
    <n v="2.8596815875755847E-2"/>
    <n v="0.11317914370155113"/>
    <n v="2.8860696723491942E-2"/>
    <n v="1.0214761420660056E-3"/>
    <n v="3.3380708924959544E-4"/>
    <n v="3.3380708924959544E-4"/>
    <n v="3.3380708924959544E-4"/>
    <n v="5.9505946203564107E-2"/>
    <n v="0.91467624649121126"/>
    <n v="6734.2070000000003"/>
    <n v="800627.20699999994"/>
    <n v="449868.75673999963"/>
    <n v="684153.20700000005"/>
    <n v="6734.2070000000003"/>
    <n v="6734.2070000000003"/>
    <n v="6734.2070000000003"/>
    <n v="6734.2070000000003"/>
    <n v="6734.2070000000003"/>
    <n v="6734.2070000000003"/>
    <n v="6734.2070000000003"/>
    <n v="6734.2070000000003"/>
    <n v="1995257.0337399989"/>
    <n v="0"/>
    <n v="0"/>
    <n v="0"/>
    <n v="0"/>
    <n v="11243013.969241215"/>
    <n v="81179.721572397815"/>
    <n v="55676.208122239652"/>
    <n v="148481.09856357073"/>
    <n v="965968.6851339665"/>
    <n v="574457.14262850257"/>
    <n v="2279188.1746678376"/>
    <n v="582660.35804610502"/>
    <n v="20673.846548657224"/>
    <n v="6772.7095961155765"/>
    <n v="6789.8053617971245"/>
    <n v="6806.615036054669"/>
    <n v="1216440.6662239721"/>
    <n v="5945095.0315012159"/>
    <n v="6734.2070000000003"/>
    <n v="800627.20699999994"/>
    <n v="449868.75673999963"/>
    <n v="684153.20700000005"/>
    <n v="6734.2070000000003"/>
    <n v="6734.2070000000003"/>
    <n v="6734.2070000000003"/>
    <n v="6734.2070000000003"/>
    <n v="6734.2070000000003"/>
    <n v="6734.2070000000003"/>
    <n v="6734.2070000000003"/>
    <n v="6734.2070000000003"/>
    <n v="1995257.0337399989"/>
    <n v="0"/>
    <n v="0"/>
    <n v="0"/>
    <n v="0"/>
    <n v="11243013.969241215"/>
    <n v="54745.906000000003"/>
    <n v="820060.15599999996"/>
    <n v="618741.08499999996"/>
    <n v="1326842.567"/>
    <n v="32858.425000000003"/>
    <n v="610235.91700000002"/>
    <n v="152213.08299999998"/>
    <n v="76216"/>
    <n v="327598"/>
    <n v="589098"/>
    <n v="15798"/>
    <n v="820688.34299999999"/>
    <n v="5445095.4819999998"/>
    <n v="0.05"/>
    <n v="0.08"/>
    <n v="0.11"/>
    <n v="0.04"/>
    <n v="0"/>
    <n v="0.01"/>
    <n v="7.0000000000000007E-2"/>
    <n v="0"/>
    <n v="0"/>
    <n v="0"/>
    <n v="0.01"/>
    <n v="0.01"/>
    <n v="0.38"/>
    <n v="0.67"/>
    <n v="0.75"/>
    <n v="0.86"/>
    <n v="0.89999999999999991"/>
    <n v="0.89999999999999991"/>
    <n v="0.90999999999999992"/>
    <n v="0.98"/>
    <n v="0.98"/>
    <n v="0.98"/>
    <n v="0.98"/>
    <n v="0.99"/>
    <n v="1"/>
    <n v="15000"/>
    <n v="15000"/>
    <n v="15000"/>
    <n v="15000"/>
    <n v="15000"/>
    <n v="15000"/>
    <n v="15000"/>
    <n v="15000"/>
    <n v="15000"/>
    <n v="15000"/>
    <n v="208172"/>
    <n v="1637085"/>
    <n v="1995257"/>
    <n v="0"/>
    <n v="0"/>
    <n v="0"/>
    <n v="0"/>
    <n v="10743014.386"/>
    <n v="54745.906000000003"/>
    <n v="820060.15599999996"/>
    <n v="618741.08499999996"/>
    <n v="1326842.567"/>
    <n v="32858.425000000003"/>
    <n v="610235.91700000002"/>
    <n v="79272.645999999993"/>
    <n v="10978.272000000001"/>
    <n v="47350.877"/>
    <n v="653769.12300000002"/>
    <n v="36598"/>
    <n v="1153642.5080000004"/>
    <n v="5445095.4819999998"/>
    <n v="0"/>
    <n v="377146.5130000012"/>
    <n v="0"/>
    <n v="0"/>
    <n v="0"/>
    <n v="0"/>
    <n v="0"/>
    <n v="0"/>
    <n v="0"/>
    <n v="0"/>
    <n v="0"/>
    <n v="1618110.4869999997"/>
    <n v="1995257.0000000009"/>
    <n v="0"/>
    <n v="0"/>
    <n v="0"/>
    <n v="0"/>
    <n v="10743014.386"/>
    <n v="54745.906000000003"/>
    <n v="820060.15599999996"/>
    <n v="618741.08499999996"/>
    <n v="1326842.567"/>
    <n v="32858.425000000003"/>
    <n v="610235.91700000002"/>
    <n v="79272.645999999993"/>
    <n v="10978.272000000001"/>
    <n v="47350.877"/>
    <n v="641657.53899999999"/>
    <n v="29934.245999999999"/>
    <n v="395778.75399999972"/>
    <n v="4668456.3899999997"/>
    <n v="0"/>
    <n v="0"/>
    <n v="0"/>
    <n v="0"/>
    <n v="0"/>
    <n v="0"/>
    <n v="0"/>
    <n v="0"/>
    <n v="0"/>
    <n v="0"/>
    <n v="0"/>
    <n v="0"/>
    <n v="1995257.0000000009"/>
    <n v="0"/>
    <n v="0"/>
    <n v="0"/>
    <n v="0"/>
    <n v="9966375.2939999998"/>
    <n v="4728654.3652772438"/>
    <n v="4272677.6359999999"/>
    <n v="7575339.54"/>
    <n v="8031316.2692772439"/>
    <n v="-455976.72927724384"/>
    <n v="3667674.4292412149"/>
    <n v="4624407.1389999995"/>
    <n v="4272677.6359999999"/>
    <n v="7575339.54"/>
    <n v="7927069.0429999996"/>
    <n v="-351729.50299999956"/>
    <n v="3167674.8459999999"/>
  </r>
  <r>
    <s v="100/TT-163-03"/>
    <x v="1"/>
    <s v="S/E Pargua MASC"/>
    <s v="Subgerencia de Proyectos Tx "/>
    <s v="SE PARGUA"/>
    <x v="3"/>
    <n v="0"/>
    <n v="0"/>
    <n v="6332.8639999999996"/>
    <n v="0"/>
    <n v="-930"/>
    <n v="5776.4380000000001"/>
    <n v="0"/>
    <n v="10663.972"/>
    <n v="0"/>
    <n v="0"/>
    <n v="0"/>
    <n v="0"/>
    <n v="21843.273999999998"/>
    <n v="0"/>
    <n v="0"/>
    <n v="0"/>
    <n v="0.01"/>
    <n v="0.02"/>
    <n v="0"/>
    <n v="0.25"/>
    <n v="0.01"/>
    <n v="0"/>
    <n v="0"/>
    <n v="0"/>
    <n v="0"/>
    <n v="0.67999999999999994"/>
    <n v="0.67999999999999994"/>
    <n v="0.67999999999999994"/>
    <n v="0.69"/>
    <n v="0.71"/>
    <n v="0.71"/>
    <n v="0.96"/>
    <n v="0.97"/>
    <n v="0.97"/>
    <n v="0.97"/>
    <n v="0.97"/>
    <n v="0.97"/>
    <n v="0.67999999999999994"/>
    <n v="0.67999999999999994"/>
    <n v="0.68771792469457604"/>
    <n v="0.69079767349096943"/>
    <n v="0.69480505746699928"/>
    <n v="0.69772710828285445"/>
    <n v="0.70134488548343699"/>
    <n v="0.70134488548343699"/>
    <n v="0.70412779102234668"/>
    <n v="0.70412779102234668"/>
    <n v="0.70412779102234668"/>
    <n v="0.71618704835762181"/>
    <n v="0.97"/>
    <n v="0.67999999999999994"/>
    <n v="157754.848"/>
    <n v="0"/>
    <n v="0"/>
    <n v="4954.378871711363"/>
    <n v="0"/>
    <n v="6973.6443544582025"/>
    <n v="0"/>
    <n v="15388.063989023252"/>
    <n v="0"/>
    <n v="2867.6989607922683"/>
    <n v="0"/>
    <n v="1011.2474363082681"/>
    <n v="1712.017566855578"/>
    <n v="32907.051179148933"/>
    <n v="0"/>
    <n v="0"/>
    <n v="7.7179246945761112E-3"/>
    <n v="3.0797487963933516E-3"/>
    <n v="4.0073839760299042E-3"/>
    <n v="2.922050815855138E-3"/>
    <n v="3.6177772005825518E-3"/>
    <n v="0"/>
    <n v="2.7829055389096552E-3"/>
    <n v="0"/>
    <n v="0"/>
    <n v="1.2059257335275173E-2"/>
    <n v="0.71618704835762181"/>
    <n v="12319.6939836207"/>
    <n v="11335.322"/>
    <n v="224354.04199999999"/>
    <n v="2000"/>
    <n v="0"/>
    <n v="4000"/>
    <n v="0"/>
    <n v="0"/>
    <n v="0"/>
    <n v="1000"/>
    <n v="0"/>
    <n v="9002"/>
    <n v="264011.05798362067"/>
    <n v="0"/>
    <n v="0"/>
    <n v="0"/>
    <n v="0"/>
    <n v="454672.95716276963"/>
    <n v="0"/>
    <n v="0"/>
    <n v="4954.378871711363"/>
    <n v="0"/>
    <n v="6973.6443544582025"/>
    <n v="0"/>
    <n v="15388.063989023252"/>
    <n v="0"/>
    <n v="2867.6989607922683"/>
    <n v="0"/>
    <n v="1011.2474363082681"/>
    <n v="1712.017566855578"/>
    <n v="32907.051179148933"/>
    <n v="12319.6939836207"/>
    <n v="11335.322"/>
    <n v="224354.04199999999"/>
    <n v="2000"/>
    <n v="0"/>
    <n v="4000"/>
    <n v="0"/>
    <n v="0"/>
    <n v="0"/>
    <n v="1000"/>
    <n v="0"/>
    <n v="9002"/>
    <n v="264011.05798362067"/>
    <n v="0"/>
    <n v="0"/>
    <n v="0"/>
    <n v="0"/>
    <n v="454672.95716276963"/>
    <n v="0"/>
    <n v="0"/>
    <n v="6332.8639999999996"/>
    <n v="0"/>
    <n v="-930"/>
    <n v="5776.4380000000001"/>
    <n v="23.561999999999898"/>
    <n v="7000"/>
    <n v="0"/>
    <n v="0"/>
    <n v="1000"/>
    <n v="13704.187179148932"/>
    <n v="32907.051179148933"/>
    <n v="0"/>
    <n v="0"/>
    <n v="0"/>
    <n v="0.01"/>
    <n v="0.02"/>
    <n v="2.922050815855138E-3"/>
    <n v="3.6177772005825518E-3"/>
    <n v="0"/>
    <n v="2.7829055389096552E-3"/>
    <n v="0"/>
    <n v="0"/>
    <n v="1.2059257335275173E-2"/>
    <n v="5.1381990890622516E-2"/>
    <n v="0.67999999999999994"/>
    <n v="0.67999999999999994"/>
    <n v="0.67999999999999994"/>
    <n v="0.69"/>
    <n v="0.71"/>
    <n v="0.71292205081585502"/>
    <n v="0.71653982801643767"/>
    <n v="0.71653982801643767"/>
    <n v="0.71932273355534726"/>
    <n v="0.71932273355534726"/>
    <n v="0.71932273355534726"/>
    <n v="0.7313819908906225"/>
    <n v="0"/>
    <n v="8435.3220000000001"/>
    <n v="0"/>
    <n v="6736"/>
    <n v="0"/>
    <n v="4000"/>
    <n v="0"/>
    <n v="0"/>
    <n v="0"/>
    <n v="1000"/>
    <n v="0"/>
    <n v="0"/>
    <n v="20171.322"/>
    <n v="243839.86499999999"/>
    <n v="0"/>
    <n v="0"/>
    <n v="0"/>
    <n v="454673.08617914893"/>
    <n v="0"/>
    <n v="0"/>
    <n v="6332.8639999999996"/>
    <n v="0"/>
    <n v="-930"/>
    <n v="5776.4380000000001"/>
    <n v="0"/>
    <n v="10663.972"/>
    <n v="0"/>
    <n v="0"/>
    <n v="0"/>
    <n v="16738"/>
    <n v="38581.273999999998"/>
    <n v="0"/>
    <n v="8435.3220000000001"/>
    <n v="1061.49"/>
    <n v="0"/>
    <n v="0"/>
    <n v="0"/>
    <n v="4000"/>
    <n v="0"/>
    <n v="0"/>
    <n v="0"/>
    <n v="0"/>
    <n v="991.15217914892105"/>
    <n v="14487.964179148921"/>
    <n v="243839.86499999999"/>
    <n v="0"/>
    <n v="0"/>
    <n v="0"/>
    <n v="454663.95117914892"/>
    <n v="0"/>
    <n v="0"/>
    <n v="6332.8639999999996"/>
    <n v="0"/>
    <n v="-930"/>
    <n v="5776.4380000000001"/>
    <n v="0"/>
    <n v="10663.972"/>
    <n v="0"/>
    <n v="0"/>
    <n v="0"/>
    <n v="16738"/>
    <n v="38581.273999999998"/>
    <n v="0"/>
    <n v="0"/>
    <n v="0"/>
    <n v="0"/>
    <n v="0"/>
    <n v="0"/>
    <n v="0"/>
    <n v="0"/>
    <n v="0"/>
    <n v="0"/>
    <n v="0"/>
    <n v="0"/>
    <n v="14487.964179148921"/>
    <n v="243839.86499999999"/>
    <n v="0"/>
    <n v="0"/>
    <n v="0"/>
    <n v="454663.95117914892"/>
    <n v="31195.033612293359"/>
    <n v="21843.273999999998"/>
    <n v="179598.122"/>
    <n v="188949.88161229336"/>
    <n v="-9351.759612293361"/>
    <n v="275074.83516276965"/>
    <n v="19202.864000000001"/>
    <n v="21843.273999999998"/>
    <n v="179598.122"/>
    <n v="176957.712"/>
    <n v="2640.4100000000035"/>
    <n v="275074.9641791489"/>
  </r>
  <r>
    <s v="100/TM-029"/>
    <x v="0"/>
    <s v="Compra de Elementos LLTT y SSEE"/>
    <s v="Gerencia Zona Sur"/>
    <s v="SIN ASIGNAR"/>
    <x v="2"/>
    <n v="10657.5"/>
    <n v="0"/>
    <n v="0"/>
    <n v="0"/>
    <n v="0"/>
    <n v="0"/>
    <n v="0"/>
    <n v="0"/>
    <n v="0"/>
    <n v="0"/>
    <n v="0"/>
    <n v="0"/>
    <n v="10657.5"/>
    <n v="0"/>
    <n v="0"/>
    <n v="0"/>
    <n v="0.02"/>
    <n v="0"/>
    <n v="0"/>
    <n v="0"/>
    <n v="0"/>
    <n v="0"/>
    <n v="0"/>
    <n v="0"/>
    <n v="0"/>
    <n v="0.98"/>
    <n v="0.98"/>
    <n v="0.98"/>
    <n v="1"/>
    <n v="1"/>
    <n v="1"/>
    <n v="1"/>
    <n v="1"/>
    <n v="1"/>
    <n v="1"/>
    <n v="1"/>
    <n v="1"/>
    <n v="1"/>
    <n v="1"/>
    <n v="1"/>
    <n v="1"/>
    <n v="1"/>
    <n v="1"/>
    <n v="1"/>
    <n v="1"/>
    <n v="1"/>
    <n v="1"/>
    <n v="1"/>
    <n v="1"/>
    <n v="1"/>
    <n v="0.98"/>
    <n v="88655.842999999979"/>
    <n v="0"/>
    <n v="0"/>
    <n v="0"/>
    <n v="10700.000000000002"/>
    <n v="0"/>
    <n v="0"/>
    <n v="0"/>
    <n v="0"/>
    <n v="0"/>
    <n v="0"/>
    <n v="0"/>
    <n v="0"/>
    <n v="10700.000000000002"/>
    <n v="0.02"/>
    <n v="0"/>
    <n v="0"/>
    <n v="0"/>
    <n v="0"/>
    <n v="0"/>
    <n v="0"/>
    <n v="0"/>
    <n v="0"/>
    <n v="0"/>
    <n v="0"/>
    <n v="0"/>
    <n v="1"/>
    <n v="0"/>
    <n v="0"/>
    <n v="0"/>
    <n v="0"/>
    <n v="0"/>
    <n v="0"/>
    <n v="0"/>
    <n v="0"/>
    <n v="0"/>
    <n v="0"/>
    <n v="0"/>
    <n v="0"/>
    <n v="0"/>
    <n v="0"/>
    <n v="0"/>
    <n v="0"/>
    <n v="0"/>
    <n v="99355.842999999979"/>
    <n v="0"/>
    <n v="0"/>
    <n v="0"/>
    <n v="10700.000000000002"/>
    <n v="0"/>
    <n v="0"/>
    <n v="0"/>
    <n v="0"/>
    <n v="0"/>
    <n v="0"/>
    <n v="0"/>
    <n v="0"/>
    <n v="10700.000000000002"/>
    <n v="0"/>
    <n v="0"/>
    <n v="0"/>
    <n v="0"/>
    <n v="0"/>
    <n v="0"/>
    <n v="0"/>
    <n v="0"/>
    <n v="0"/>
    <n v="0"/>
    <n v="0"/>
    <n v="0"/>
    <n v="0"/>
    <n v="0"/>
    <n v="0"/>
    <n v="0"/>
    <n v="0"/>
    <n v="99355.842999999979"/>
    <n v="10657.5"/>
    <n v="0"/>
    <n v="0"/>
    <n v="0"/>
    <n v="0"/>
    <n v="0"/>
    <n v="0"/>
    <n v="0"/>
    <n v="0"/>
    <n v="0"/>
    <n v="0"/>
    <n v="0"/>
    <n v="10657.5"/>
    <n v="0"/>
    <n v="0"/>
    <n v="0"/>
    <n v="0.02"/>
    <n v="0"/>
    <n v="0"/>
    <n v="0"/>
    <n v="0"/>
    <n v="0"/>
    <n v="0"/>
    <n v="0"/>
    <n v="0"/>
    <n v="0.02"/>
    <n v="0.98"/>
    <n v="0.98"/>
    <n v="0.98"/>
    <n v="1"/>
    <n v="1"/>
    <n v="1"/>
    <n v="1"/>
    <n v="1"/>
    <n v="1"/>
    <n v="1"/>
    <n v="1"/>
    <n v="1"/>
    <n v="0"/>
    <n v="0"/>
    <n v="0"/>
    <n v="0"/>
    <n v="0"/>
    <n v="0"/>
    <n v="0"/>
    <n v="0"/>
    <n v="0"/>
    <n v="0"/>
    <n v="0"/>
    <n v="0"/>
    <n v="0"/>
    <n v="0"/>
    <n v="0"/>
    <n v="0"/>
    <n v="0"/>
    <n v="99313.342999999979"/>
    <n v="10657.5"/>
    <n v="0"/>
    <n v="0"/>
    <n v="0"/>
    <n v="0"/>
    <n v="0"/>
    <n v="0"/>
    <n v="0"/>
    <n v="0"/>
    <n v="0"/>
    <n v="0"/>
    <n v="0"/>
    <n v="10657.5"/>
    <n v="0"/>
    <n v="0"/>
    <n v="0"/>
    <n v="0"/>
    <n v="0"/>
    <n v="0"/>
    <n v="0"/>
    <n v="0"/>
    <n v="0"/>
    <n v="0"/>
    <n v="0"/>
    <n v="0"/>
    <n v="0"/>
    <n v="0"/>
    <n v="0"/>
    <n v="0"/>
    <n v="0"/>
    <n v="99313.342999999979"/>
    <n v="10657.5"/>
    <n v="0"/>
    <n v="0"/>
    <n v="0"/>
    <n v="0"/>
    <n v="0"/>
    <n v="0"/>
    <n v="0"/>
    <n v="0"/>
    <n v="0"/>
    <n v="0"/>
    <n v="0"/>
    <n v="10657.5"/>
    <n v="0"/>
    <n v="0"/>
    <n v="0"/>
    <n v="0"/>
    <n v="0"/>
    <n v="0"/>
    <n v="0"/>
    <n v="0"/>
    <n v="0"/>
    <n v="0"/>
    <n v="0"/>
    <n v="0"/>
    <n v="0"/>
    <n v="0"/>
    <n v="0"/>
    <n v="0"/>
    <n v="0"/>
    <n v="99313.342999999979"/>
    <n v="10700.000000000002"/>
    <n v="10657.5"/>
    <n v="99313.342999999979"/>
    <n v="99355.842999999979"/>
    <n v="-42.5"/>
    <n v="42.5"/>
    <n v="10657.5"/>
    <n v="10657.5"/>
    <n v="99313.342999999979"/>
    <n v="99313.342999999979"/>
    <n v="0"/>
    <n v="0"/>
  </r>
  <r>
    <s v="E161/0108/503"/>
    <x v="0"/>
    <s v="Piloto Sincrofasores en Sistema Aysén"/>
    <s v="Gerencia Zona Sur"/>
    <s v="SIN ASIGNAR"/>
    <x v="9"/>
    <n v="0"/>
    <n v="0"/>
    <n v="0"/>
    <n v="0"/>
    <n v="0"/>
    <n v="0"/>
    <n v="0"/>
    <n v="0"/>
    <n v="0"/>
    <n v="0"/>
    <n v="0"/>
    <n v="0"/>
    <n v="0"/>
    <n v="0"/>
    <n v="0"/>
    <n v="0"/>
    <n v="0"/>
    <n v="0"/>
    <n v="0"/>
    <n v="0"/>
    <n v="0"/>
    <n v="0"/>
    <n v="0"/>
    <n v="0"/>
    <n v="0"/>
    <n v="0.52"/>
    <n v="0.52"/>
    <n v="0.52"/>
    <n v="0.52"/>
    <n v="0.52"/>
    <n v="0.52"/>
    <n v="0.52"/>
    <n v="0.52"/>
    <n v="0.52"/>
    <n v="0.52"/>
    <n v="0.52"/>
    <n v="0.52"/>
    <n v="0.52"/>
    <n v="0.52"/>
    <n v="0.52"/>
    <n v="0.52"/>
    <n v="0.52"/>
    <n v="0.52"/>
    <n v="0.52"/>
    <n v="0.52"/>
    <n v="0.52"/>
    <n v="0.52"/>
    <n v="0.52"/>
    <n v="0.98"/>
    <n v="0.52"/>
    <n v="0.52"/>
    <n v="18343.738000000001"/>
    <n v="0"/>
    <n v="0"/>
    <n v="0"/>
    <n v="0"/>
    <n v="0"/>
    <n v="0"/>
    <n v="0"/>
    <n v="0"/>
    <n v="0"/>
    <n v="0"/>
    <n v="0"/>
    <n v="16488"/>
    <n v="16488"/>
    <n v="0"/>
    <n v="0"/>
    <n v="0"/>
    <n v="0"/>
    <n v="0"/>
    <n v="0"/>
    <n v="0"/>
    <n v="0"/>
    <n v="0"/>
    <n v="0"/>
    <n v="0"/>
    <n v="0.46"/>
    <n v="0.9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0"/>
    <n v="0"/>
    <n v="0"/>
    <n v="0"/>
    <n v="0"/>
    <n v="0"/>
    <n v="0"/>
    <n v="0"/>
    <n v="0"/>
    <n v="16488"/>
    <n v="16488"/>
    <n v="0"/>
    <n v="0"/>
    <n v="0"/>
    <n v="0"/>
    <n v="0"/>
    <n v="0"/>
    <n v="0"/>
    <n v="0"/>
    <n v="0"/>
    <n v="0"/>
    <n v="0"/>
    <n v="0.46"/>
    <n v="0.46"/>
    <n v="0.52"/>
    <n v="0.52"/>
    <n v="0.52"/>
    <n v="0.52"/>
    <n v="0.52"/>
    <n v="0.52"/>
    <n v="0.52"/>
    <n v="0.52"/>
    <n v="0.52"/>
    <n v="0.52"/>
    <n v="0.52"/>
    <n v="0.9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18343.738000000001"/>
    <n v="18343.738000000001"/>
    <n v="0"/>
    <n v="16487.999999999996"/>
    <n v="0"/>
    <n v="0"/>
    <n v="18343.738000000001"/>
    <n v="18343.738000000001"/>
    <n v="0"/>
    <n v="16487.999999999996"/>
  </r>
  <r>
    <s v="100/TS-123-01"/>
    <x v="0"/>
    <s v="Cambio de medios de acceso S/E (Cu a FO)"/>
    <s v="Area SCADA"/>
    <s v="SIN ASIGNAR"/>
    <x v="10"/>
    <n v="0.501"/>
    <n v="0"/>
    <n v="0"/>
    <n v="0"/>
    <n v="0"/>
    <n v="0"/>
    <n v="0"/>
    <n v="0"/>
    <n v="0"/>
    <n v="0"/>
    <n v="0"/>
    <n v="0"/>
    <n v="0.501"/>
    <n v="0"/>
    <n v="0"/>
    <n v="0"/>
    <n v="0"/>
    <n v="0"/>
    <n v="0"/>
    <n v="0"/>
    <n v="0"/>
    <n v="0"/>
    <n v="0"/>
    <n v="0"/>
    <n v="0"/>
    <n v="0"/>
    <n v="0"/>
    <n v="0"/>
    <n v="0"/>
    <n v="0"/>
    <n v="0"/>
    <n v="0"/>
    <n v="0"/>
    <n v="0"/>
    <n v="0"/>
    <n v="0"/>
    <n v="0"/>
    <n v="0"/>
    <n v="0"/>
    <n v="0"/>
    <n v="0"/>
    <n v="0"/>
    <n v="0"/>
    <n v="0"/>
    <n v="0"/>
    <n v="0"/>
    <n v="0"/>
    <n v="0"/>
    <n v="0"/>
    <n v="0"/>
    <n v="0"/>
    <n v="20030.437000000002"/>
    <n v="0"/>
    <n v="0"/>
    <n v="0"/>
    <n v="0"/>
    <n v="0"/>
    <n v="0"/>
    <n v="0"/>
    <n v="0"/>
    <n v="0"/>
    <n v="0"/>
    <n v="0"/>
    <n v="0"/>
    <n v="0"/>
    <n v="0"/>
    <n v="0"/>
    <n v="0"/>
    <n v="0"/>
    <n v="0"/>
    <n v="0"/>
    <n v="0"/>
    <n v="0"/>
    <n v="0"/>
    <n v="0"/>
    <n v="0"/>
    <n v="0"/>
    <n v="0"/>
    <n v="0"/>
    <n v="0"/>
    <n v="0"/>
    <n v="0"/>
    <n v="0"/>
    <n v="0"/>
    <n v="0"/>
    <n v="0"/>
    <n v="0"/>
    <n v="0"/>
    <n v="0"/>
    <n v="0"/>
    <n v="0"/>
    <n v="0"/>
    <n v="0"/>
    <n v="0"/>
    <n v="0"/>
    <n v="20030.437000000002"/>
    <n v="0"/>
    <n v="0"/>
    <n v="0"/>
    <n v="0"/>
    <n v="0"/>
    <n v="0"/>
    <n v="0"/>
    <n v="0"/>
    <n v="0"/>
    <n v="0"/>
    <n v="0"/>
    <n v="0"/>
    <n v="0"/>
    <n v="0"/>
    <n v="0"/>
    <n v="0"/>
    <n v="0"/>
    <n v="0"/>
    <n v="0"/>
    <n v="0"/>
    <n v="0"/>
    <n v="0"/>
    <n v="0"/>
    <n v="0"/>
    <n v="0"/>
    <n v="0"/>
    <n v="0"/>
    <n v="0"/>
    <n v="0"/>
    <n v="0"/>
    <n v="20030.437000000002"/>
    <n v="0.501"/>
    <n v="0"/>
    <n v="0"/>
    <n v="0"/>
    <n v="0"/>
    <n v="0"/>
    <n v="0"/>
    <n v="0"/>
    <n v="0"/>
    <n v="0"/>
    <n v="0"/>
    <n v="0"/>
    <n v="0.501"/>
    <n v="0"/>
    <n v="0"/>
    <n v="0"/>
    <n v="0"/>
    <n v="0"/>
    <n v="0"/>
    <n v="0"/>
    <n v="0"/>
    <n v="0"/>
    <n v="0"/>
    <n v="0"/>
    <n v="0"/>
    <n v="0"/>
    <n v="0"/>
    <n v="0"/>
    <n v="0"/>
    <n v="0"/>
    <n v="0"/>
    <n v="0"/>
    <n v="0"/>
    <n v="0"/>
    <n v="0"/>
    <n v="0"/>
    <n v="0"/>
    <n v="0"/>
    <n v="0"/>
    <n v="0"/>
    <n v="0"/>
    <n v="0"/>
    <n v="0"/>
    <n v="0"/>
    <n v="0"/>
    <n v="0"/>
    <n v="0"/>
    <n v="0"/>
    <n v="0"/>
    <n v="0"/>
    <n v="0"/>
    <n v="0"/>
    <n v="0"/>
    <n v="0"/>
    <n v="0"/>
    <n v="20030.938000000002"/>
    <n v="0.501"/>
    <n v="0"/>
    <n v="0"/>
    <n v="0"/>
    <n v="0"/>
    <n v="0"/>
    <n v="0"/>
    <n v="0"/>
    <n v="0"/>
    <n v="0"/>
    <n v="0"/>
    <n v="0"/>
    <n v="0.501"/>
    <n v="0"/>
    <n v="0"/>
    <n v="0"/>
    <n v="0"/>
    <n v="0"/>
    <n v="0"/>
    <n v="0"/>
    <n v="0"/>
    <n v="0"/>
    <n v="0"/>
    <n v="0"/>
    <n v="0"/>
    <n v="0"/>
    <n v="0"/>
    <n v="0"/>
    <n v="0"/>
    <n v="0"/>
    <n v="20030.938000000002"/>
    <n v="0.501"/>
    <n v="0"/>
    <n v="0"/>
    <n v="0"/>
    <n v="0"/>
    <n v="0"/>
    <n v="0"/>
    <n v="0"/>
    <n v="0"/>
    <n v="0"/>
    <n v="0"/>
    <n v="0"/>
    <n v="0.501"/>
    <n v="0"/>
    <n v="0"/>
    <n v="0"/>
    <n v="0"/>
    <n v="0"/>
    <n v="0"/>
    <n v="0"/>
    <n v="0"/>
    <n v="0"/>
    <n v="0"/>
    <n v="0"/>
    <n v="0"/>
    <n v="0"/>
    <n v="0"/>
    <n v="0"/>
    <n v="0"/>
    <n v="0"/>
    <n v="20030.938000000002"/>
    <n v="0"/>
    <n v="0.501"/>
    <n v="20030.938000000002"/>
    <n v="20030.437000000002"/>
    <n v="0.50100000000020373"/>
    <n v="-0.50100000000020373"/>
    <n v="0.501"/>
    <n v="0.501"/>
    <n v="20030.938000000002"/>
    <n v="20030.938000000002"/>
    <n v="0"/>
    <n v="0"/>
  </r>
  <r>
    <s v="100/TT-140-05"/>
    <x v="1"/>
    <s v="S/E Chiloe"/>
    <s v="Subgerencia de Proyectos Tx "/>
    <s v="CHILOÉ-GAMBOA"/>
    <x v="11"/>
    <n v="25404.132000000001"/>
    <n v="26867.048999999999"/>
    <n v="453043.217"/>
    <n v="988350.23899999994"/>
    <n v="209362.804"/>
    <n v="266587.55499999999"/>
    <n v="316292.15000000002"/>
    <n v="214660.83"/>
    <n v="238878.83900000001"/>
    <n v="307923.33399999997"/>
    <n v="25906.627"/>
    <n v="0"/>
    <n v="3073276.7759999996"/>
    <n v="0.01"/>
    <n v="0.14000000000000001"/>
    <n v="0.1"/>
    <n v="0.12"/>
    <n v="0.04"/>
    <n v="0.04"/>
    <n v="0.03"/>
    <n v="0.09"/>
    <n v="0.04"/>
    <n v="0"/>
    <n v="0"/>
    <n v="0"/>
    <n v="0.35000000000000009"/>
    <n v="0.4900000000000001"/>
    <n v="0.59000000000000008"/>
    <n v="0.71000000000000008"/>
    <n v="0.75"/>
    <n v="0.79"/>
    <n v="0.82000000000000006"/>
    <n v="0.91"/>
    <n v="0.95000000000000007"/>
    <n v="0.95000000000000007"/>
    <n v="0.95000000000000007"/>
    <n v="0.95000000000000007"/>
    <n v="0.40042216905991324"/>
    <n v="0.44254858601454239"/>
    <n v="0.49216862631986752"/>
    <n v="0.54737447945239059"/>
    <n v="0.61801248371668649"/>
    <n v="0.70329651560653117"/>
    <n v="0.76092860603524182"/>
    <n v="0.76529470205542083"/>
    <n v="0.78484410435648155"/>
    <n v="0.81442270822375684"/>
    <n v="0.83311717764694582"/>
    <n v="0.8535903221975264"/>
    <n v="0.95000000000000007"/>
    <n v="0.34000000000000008"/>
    <n v="1570831.399"/>
    <n v="31272.359408394655"/>
    <n v="28734.45656695863"/>
    <n v="363882.48277537408"/>
    <n v="680373.78861271066"/>
    <n v="41634.925819256219"/>
    <n v="680020.84440095106"/>
    <n v="21671.480703557307"/>
    <n v="391132.46819287899"/>
    <n v="390933.99285937403"/>
    <n v="0"/>
    <n v="0"/>
    <n v="1519.8952608387017"/>
    <n v="2631176.6946002943"/>
    <n v="6.0422169059913163E-2"/>
    <n v="4.2126416954629174E-2"/>
    <n v="4.9620040305325089E-2"/>
    <n v="5.5205853132523075E-2"/>
    <n v="7.0638004264295853E-2"/>
    <n v="8.5284031889844666E-2"/>
    <n v="5.7632090428710654E-2"/>
    <n v="4.3660960201790553E-3"/>
    <n v="1.9549402301060795E-2"/>
    <n v="2.9578603867275205E-2"/>
    <n v="1.8694469423188947E-2"/>
    <n v="2.0473144550580542E-2"/>
    <n v="0.8535903221975264"/>
    <n v="739519"/>
    <n v="421145.98574251297"/>
    <n v="421145.98574251297"/>
    <n v="0"/>
    <n v="0"/>
    <n v="0"/>
    <n v="0"/>
    <n v="0"/>
    <n v="0"/>
    <n v="0"/>
    <n v="0"/>
    <n v="0"/>
    <n v="1581810.9714850262"/>
    <n v="0"/>
    <n v="0"/>
    <n v="0"/>
    <n v="0"/>
    <n v="5783819.0650853207"/>
    <n v="31272.359408394655"/>
    <n v="28734.45656695863"/>
    <n v="363882.48277537408"/>
    <n v="680373.78861271066"/>
    <n v="41634.925819256219"/>
    <n v="680020.84440095106"/>
    <n v="21671.480703557307"/>
    <n v="391132.46819287899"/>
    <n v="390933.99285937403"/>
    <n v="0"/>
    <n v="0"/>
    <n v="1519.8952608387017"/>
    <n v="2631176.6946002943"/>
    <n v="739519"/>
    <n v="421145.98574251297"/>
    <n v="421145.98574251297"/>
    <n v="0"/>
    <n v="0"/>
    <n v="0"/>
    <n v="0"/>
    <n v="0"/>
    <n v="0"/>
    <n v="0"/>
    <n v="0"/>
    <n v="0"/>
    <n v="1581810.9714850262"/>
    <n v="0"/>
    <n v="0"/>
    <n v="0"/>
    <n v="0"/>
    <n v="5783819.0650853207"/>
    <n v="25404.132000000001"/>
    <n v="26867.048999999999"/>
    <n v="453043.217"/>
    <n v="988350.23899999994"/>
    <n v="209362.804"/>
    <n v="266587.55499999999"/>
    <n v="89412.445000000007"/>
    <n v="6000"/>
    <n v="366100"/>
    <n v="23050"/>
    <n v="151007"/>
    <n v="25992.253600294702"/>
    <n v="2631176.6946002943"/>
    <n v="0.01"/>
    <n v="0.14000000000000001"/>
    <n v="0.1"/>
    <n v="0.12"/>
    <n v="0.04"/>
    <n v="6.9107929515418495E-3"/>
    <n v="3.8059838472834062E-2"/>
    <n v="5.8370044052863432E-2"/>
    <n v="3.1571218795888402E-2"/>
    <n v="4.0381791483113071E-3"/>
    <n v="3.6710719530102789E-3"/>
    <n v="2.0778267254038179E-2"/>
    <n v="0.57339941262848748"/>
    <n v="0.35000000000000009"/>
    <n v="0.4900000000000001"/>
    <n v="0.59000000000000008"/>
    <n v="0.71000000000000008"/>
    <n v="0.75"/>
    <n v="0.75691079295154196"/>
    <n v="0.79497063142437596"/>
    <n v="0.85334067547723935"/>
    <n v="0.88491189427312777"/>
    <n v="0.88895007342143906"/>
    <n v="0.89262114537444937"/>
    <n v="0.91339941262848756"/>
    <n v="251127"/>
    <n v="390132"/>
    <n v="154689"/>
    <n v="785862.9714850263"/>
    <n v="0"/>
    <n v="0"/>
    <n v="0"/>
    <n v="0"/>
    <n v="0"/>
    <n v="0"/>
    <n v="0"/>
    <n v="0"/>
    <n v="1581810.9714850262"/>
    <n v="0"/>
    <n v="0"/>
    <n v="0"/>
    <n v="0"/>
    <n v="5783819.0650853207"/>
    <n v="25404.132000000001"/>
    <n v="26867.048999999999"/>
    <n v="453043.217"/>
    <n v="988350.23899999994"/>
    <n v="209362.804"/>
    <n v="266587.55499999999"/>
    <n v="316292.15000000002"/>
    <n v="214660.83"/>
    <n v="238878.83900000001"/>
    <n v="0"/>
    <n v="148144.16099999999"/>
    <n v="39650"/>
    <n v="2927240.9759999998"/>
    <n v="215316"/>
    <n v="378600"/>
    <n v="691830.69008532097"/>
    <n v="0"/>
    <n v="0"/>
    <n v="0"/>
    <n v="0"/>
    <n v="0"/>
    <n v="0"/>
    <n v="0"/>
    <n v="0"/>
    <n v="0"/>
    <n v="1285746.690085321"/>
    <n v="0"/>
    <n v="0"/>
    <n v="0"/>
    <n v="0"/>
    <n v="5783819.0650853207"/>
    <n v="25404.132000000001"/>
    <n v="26867.048999999999"/>
    <n v="453043.217"/>
    <n v="988350.23899999994"/>
    <n v="209362.804"/>
    <n v="266587.55499999999"/>
    <n v="316292.15000000002"/>
    <n v="214660.83"/>
    <n v="238878.83900000001"/>
    <n v="307923.33399999997"/>
    <n v="25906.627"/>
    <n v="229293.37300000014"/>
    <n v="3302570.1489999997"/>
    <n v="0"/>
    <n v="0"/>
    <n v="0"/>
    <n v="0"/>
    <n v="0"/>
    <n v="0"/>
    <n v="0"/>
    <n v="0"/>
    <n v="0"/>
    <n v="0"/>
    <n v="0"/>
    <n v="0"/>
    <n v="910417.51708532101"/>
    <n v="0"/>
    <n v="0"/>
    <n v="0"/>
    <n v="0"/>
    <n v="5783819.0650853207"/>
    <n v="2629656.7993394556"/>
    <n v="3073276.7759999996"/>
    <n v="4644108.1749999998"/>
    <n v="4200488.1983394558"/>
    <n v="443619.97666054405"/>
    <n v="1139710.8900853209"/>
    <n v="2605184.4409999996"/>
    <n v="3073276.7759999996"/>
    <n v="4644108.1749999998"/>
    <n v="4176015.84"/>
    <n v="468092.33499999996"/>
    <n v="1139710.8900853209"/>
  </r>
  <r>
    <s v="100/TL-044-01"/>
    <x v="1"/>
    <s v="Línea Chiloé - Gamboa"/>
    <s v="Subgerencia de Proyectos Tx "/>
    <s v="CHILOÉ-GAMBOA"/>
    <x v="11"/>
    <n v="402497.62699999998"/>
    <n v="178327.93700000001"/>
    <n v="608144.05200000003"/>
    <n v="525314.24"/>
    <n v="357529.59100000001"/>
    <n v="304157.86"/>
    <n v="378357.58"/>
    <n v="348613.75900000002"/>
    <n v="946892.20900000003"/>
    <n v="466943.86900000001"/>
    <n v="485055.12"/>
    <n v="0"/>
    <n v="5001833.8440000005"/>
    <n v="0.02"/>
    <n v="0.01"/>
    <n v="0.02"/>
    <n v="0.01"/>
    <n v="0.01"/>
    <n v="7.0000000000000007E-2"/>
    <n v="0.02"/>
    <n v="3.8999999999999998E-3"/>
    <n v="1.61E-2"/>
    <n v="1.0000000000000009E-2"/>
    <n v="0.02"/>
    <n v="0"/>
    <n v="0.69003000000000003"/>
    <n v="0.70003000000000004"/>
    <n v="0.72003000000000006"/>
    <n v="0.73003000000000007"/>
    <n v="0.74002999999999997"/>
    <n v="0.81003000000000003"/>
    <n v="0.83003000000000005"/>
    <n v="0.83393000000000006"/>
    <n v="0.85003000000000006"/>
    <n v="0.86003000000000007"/>
    <n v="0.88002999999999998"/>
    <n v="0.88002999999999998"/>
    <n v="0.68993616199348518"/>
    <n v="0.72633199343289634"/>
    <n v="0.76688156616464287"/>
    <n v="0.80389553100878219"/>
    <n v="0.82442411655137138"/>
    <n v="0.84100282037132956"/>
    <n v="0.85007465613692879"/>
    <n v="0.85031337847816479"/>
    <n v="0.8505521008194008"/>
    <n v="0.85077301612302192"/>
    <n v="0.85077301612302192"/>
    <n v="0.85077301612302192"/>
    <n v="0.88002999999999998"/>
    <n v="0.67003000000000001"/>
    <n v="8545235.8469999991"/>
    <n v="337878.23735466029"/>
    <n v="619262.85984219017"/>
    <n v="691715.95580156904"/>
    <n v="632966.90866152756"/>
    <n v="351939.85014780291"/>
    <n v="284927.71863346396"/>
    <n v="156305.47415390026"/>
    <n v="4123.4095711499958"/>
    <n v="4133.6177375187517"/>
    <n v="3834.9342282093621"/>
    <n v="0"/>
    <n v="-478506.41264370905"/>
    <n v="2608582.5534882825"/>
    <n v="1.9906161993485178E-2"/>
    <n v="3.6395831439411178E-2"/>
    <n v="4.0549572731746461E-2"/>
    <n v="3.7013964844139352E-2"/>
    <n v="2.0528585542589198E-2"/>
    <n v="1.6578703819958164E-2"/>
    <n v="9.07183576559931E-3"/>
    <n v="2.3872234123594661E-4"/>
    <n v="2.3872234123594661E-4"/>
    <n v="2.2091530362113048E-4"/>
    <n v="0"/>
    <n v="0"/>
    <n v="0.85077301612302192"/>
    <n v="0"/>
    <n v="0"/>
    <n v="261086"/>
    <n v="261086"/>
    <n v="261086"/>
    <n v="261086"/>
    <n v="261086"/>
    <n v="261086"/>
    <n v="261086"/>
    <n v="261086"/>
    <n v="261086"/>
    <n v="316329.79539253749"/>
    <n v="2666103.7953925375"/>
    <n v="0"/>
    <n v="0"/>
    <n v="0"/>
    <n v="0"/>
    <n v="13819922.195880819"/>
    <n v="337878.23735466029"/>
    <n v="619262.85984219017"/>
    <n v="691715.95580156904"/>
    <n v="632966.90866152756"/>
    <n v="351939.85014780291"/>
    <n v="284927.71863346396"/>
    <n v="156305.47415390026"/>
    <n v="4123.4095711499958"/>
    <n v="4133.6177375187517"/>
    <n v="3834.9342282093621"/>
    <n v="0"/>
    <n v="-478506.41264370905"/>
    <n v="2608582.5534882825"/>
    <n v="0"/>
    <n v="0"/>
    <n v="261086"/>
    <n v="261086"/>
    <n v="261086"/>
    <n v="261086"/>
    <n v="261086"/>
    <n v="261086"/>
    <n v="261086"/>
    <n v="261086"/>
    <n v="261086"/>
    <n v="316329.79539253749"/>
    <n v="2666103.7953925375"/>
    <n v="0"/>
    <n v="0"/>
    <n v="0"/>
    <n v="0"/>
    <n v="13819922.195880819"/>
    <n v="402497.62699999998"/>
    <n v="178327.93700000001"/>
    <n v="608144.05200000003"/>
    <n v="525314.24"/>
    <n v="357529.59100000001"/>
    <n v="304157.86"/>
    <n v="99848.140000000014"/>
    <n v="427003"/>
    <n v="707107.94781513745"/>
    <n v="57003"/>
    <n v="4400"/>
    <n v="4400"/>
    <n v="3675733.3948151376"/>
    <n v="0.02"/>
    <n v="0.01"/>
    <n v="0.02"/>
    <n v="0.01"/>
    <n v="0.01"/>
    <n v="4.6086043737011494E-2"/>
    <n v="3.2194179019404454E-2"/>
    <n v="3.2765797756150412E-2"/>
    <n v="2.6264829480884089E-2"/>
    <n v="2.9118143743738077E-2"/>
    <n v="2.5957990660657584E-2"/>
    <n v="3.208138468673552E-2"/>
    <n v="0.29446836908458163"/>
    <n v="0.69003000000000003"/>
    <n v="0.70003000000000004"/>
    <n v="0.72003000000000006"/>
    <n v="0.73003000000000007"/>
    <n v="0.74002999999999997"/>
    <n v="0.78611604373701149"/>
    <n v="0.81831022275641596"/>
    <n v="0.85107602051256637"/>
    <n v="0.87734084999345052"/>
    <n v="0.90645899373718852"/>
    <n v="0.93241698439784615"/>
    <n v="0.96449836908458164"/>
    <n v="349001.67996807181"/>
    <n v="308539.67996807181"/>
    <n v="308539.67996807181"/>
    <n v="304139.67996807181"/>
    <n v="304139.67996807181"/>
    <n v="89319.35993614397"/>
    <n v="0"/>
    <n v="0"/>
    <n v="0"/>
    <n v="0"/>
    <n v="0"/>
    <n v="0"/>
    <n v="1663679.7597765031"/>
    <n v="0"/>
    <n v="0"/>
    <n v="0"/>
    <n v="0"/>
    <n v="13884649.00159164"/>
    <n v="402497.62699999998"/>
    <n v="178327.93700000001"/>
    <n v="608144.05200000003"/>
    <n v="525314.24"/>
    <n v="357529.59100000001"/>
    <n v="304157.86"/>
    <n v="378357.58"/>
    <n v="348613.75900000002"/>
    <n v="946892.20900000003"/>
    <n v="277570.22996807192"/>
    <n v="343539.67996807181"/>
    <n v="149675"/>
    <n v="4820619.7649361445"/>
    <n v="210253.70968742401"/>
    <n v="210253.70968742401"/>
    <n v="98285.970280647802"/>
    <n v="0"/>
    <n v="0"/>
    <n v="0"/>
    <n v="0"/>
    <n v="0"/>
    <n v="0"/>
    <n v="0"/>
    <n v="0"/>
    <n v="0"/>
    <n v="518793.38965549582"/>
    <n v="0"/>
    <n v="0"/>
    <n v="0"/>
    <n v="0"/>
    <n v="13884649.00159164"/>
    <n v="402497.62699999998"/>
    <n v="178327.93700000001"/>
    <n v="608144.05200000003"/>
    <n v="525314.24"/>
    <n v="357529.59100000001"/>
    <n v="304157.86"/>
    <n v="378357.58"/>
    <n v="348613.75900000002"/>
    <n v="946892.20900000003"/>
    <n v="466943.86900000001"/>
    <n v="485055.12"/>
    <n v="138553.87999999989"/>
    <n v="5140387.7240000004"/>
    <n v="0"/>
    <n v="0"/>
    <n v="0"/>
    <n v="0"/>
    <n v="0"/>
    <n v="0"/>
    <n v="0"/>
    <n v="0"/>
    <n v="0"/>
    <n v="0"/>
    <n v="0"/>
    <n v="0"/>
    <n v="199025.43059164268"/>
    <n v="0"/>
    <n v="0"/>
    <n v="0"/>
    <n v="0"/>
    <n v="13884649.001591641"/>
    <n v="3087088.9661319917"/>
    <n v="5001833.8440000005"/>
    <n v="13547069.691"/>
    <n v="11632324.813131992"/>
    <n v="1914744.8778680079"/>
    <n v="272852.50488081947"/>
    <n v="3671333.3948151376"/>
    <n v="5001833.8440000005"/>
    <n v="13547069.691"/>
    <n v="12216569.241815137"/>
    <n v="1330500.4491848629"/>
    <n v="337579.31059163995"/>
  </r>
  <r>
    <s v="100/TL-044-02"/>
    <x v="1"/>
    <s v="Medioambiente, Concesiones y Servidumbre Línea Chiloé - Gamboa"/>
    <s v="Subgerencia de Proyectos Tx "/>
    <s v="CHILOÉ-GAMBOA"/>
    <x v="11"/>
    <n v="9099.3369999999995"/>
    <n v="4010"/>
    <n v="69278.486000000004"/>
    <n v="76135.616999999998"/>
    <n v="274718.67599999998"/>
    <n v="113502.27800000001"/>
    <n v="11148.035"/>
    <n v="63547.413"/>
    <n v="5889.1189999999997"/>
    <n v="178902.8"/>
    <n v="3000"/>
    <n v="533.29999999999995"/>
    <n v="809765.06099999999"/>
    <n v="0"/>
    <n v="0.01"/>
    <n v="0"/>
    <n v="0"/>
    <n v="0"/>
    <n v="0.04"/>
    <n v="0"/>
    <n v="1.4999999999999999E-2"/>
    <n v="0"/>
    <n v="0"/>
    <n v="0"/>
    <n v="0"/>
    <n v="0.87300000000000011"/>
    <n v="0.88300000000000012"/>
    <n v="0.88300000000000012"/>
    <n v="0.88300000000000012"/>
    <n v="0.88300000000000012"/>
    <n v="0.92300000000000015"/>
    <n v="0.92300000000000015"/>
    <n v="0.93800000000000017"/>
    <n v="0.93800000000000017"/>
    <n v="0.93800000000000017"/>
    <n v="0.93800000000000017"/>
    <n v="0.93800000000000017"/>
    <n v="0.87351333975950329"/>
    <n v="0.87403424384743744"/>
    <n v="0.88366536724824096"/>
    <n v="0.89803312124957546"/>
    <n v="0.91341657646555963"/>
    <n v="0.91379888060055336"/>
    <n v="0.91379888060055336"/>
    <n v="0.91379888060055336"/>
    <n v="0.91896192735165405"/>
    <n v="0.93905683255927763"/>
    <n v="0.94243875375345287"/>
    <n v="0.95353033850115354"/>
    <n v="0.93800000000000017"/>
    <n v="0.87300000000000011"/>
    <n v="4534583.9570000004"/>
    <n v="3435.8080821187455"/>
    <n v="3494.8815656683246"/>
    <n v="64784.299448314508"/>
    <n v="96884.787152216697"/>
    <n v="68975.055085319764"/>
    <n v="2590.8628959693397"/>
    <n v="0"/>
    <n v="0"/>
    <n v="35252.880825640539"/>
    <n v="137552.78500565203"/>
    <n v="23207.094639976636"/>
    <n v="76303.739767074323"/>
    <n v="512482.19446795085"/>
    <n v="5.1333975950314378E-4"/>
    <n v="5.2090408793415051E-4"/>
    <n v="9.6311234008036074E-3"/>
    <n v="1.43677540013344E-2"/>
    <n v="1.5383455215984186E-2"/>
    <n v="3.8230413499373101E-4"/>
    <n v="0"/>
    <n v="0"/>
    <n v="5.1630467511007208E-3"/>
    <n v="2.009490520762356E-2"/>
    <n v="3.3819211941753125E-3"/>
    <n v="1.1091584747700688E-2"/>
    <n v="0.95353033850115354"/>
    <n v="0"/>
    <n v="0"/>
    <n v="0"/>
    <n v="7291.079999999999"/>
    <n v="1500"/>
    <n v="0"/>
    <n v="0"/>
    <n v="0"/>
    <n v="51010.424999999996"/>
    <n v="24216"/>
    <n v="535177.272"/>
    <n v="55221.744999999995"/>
    <n v="674416.522"/>
    <n v="81587.14499999999"/>
    <n v="56493.743999999999"/>
    <n v="0"/>
    <n v="0"/>
    <n v="5859563.5624679504"/>
    <n v="3435.8080821187455"/>
    <n v="3494.8815656683246"/>
    <n v="64784.299448314508"/>
    <n v="96884.787152216697"/>
    <n v="68975.055085319764"/>
    <n v="2590.8628959693397"/>
    <n v="0"/>
    <n v="0"/>
    <n v="35252.880825640539"/>
    <n v="137552.78500565203"/>
    <n v="23207.094639976636"/>
    <n v="76303.739767074323"/>
    <n v="512482.19446795085"/>
    <n v="0"/>
    <n v="0"/>
    <n v="0"/>
    <n v="7291.079999999999"/>
    <n v="1500"/>
    <n v="0"/>
    <n v="0"/>
    <n v="0"/>
    <n v="51010.424999999996"/>
    <n v="24216"/>
    <n v="535177.272"/>
    <n v="55221.744999999995"/>
    <n v="674416.522"/>
    <n v="81587.14499999999"/>
    <n v="56493.743999999999"/>
    <n v="0"/>
    <n v="0"/>
    <n v="5859563.5624679504"/>
    <n v="9099.3369999999995"/>
    <n v="4010"/>
    <n v="69278.486000000004"/>
    <n v="76135.616999999998"/>
    <n v="274718.67599999998"/>
    <n v="113502.27800000001"/>
    <n v="725.7219999999943"/>
    <n v="6876"/>
    <n v="35113"/>
    <n v="74803"/>
    <n v="25500"/>
    <n v="2010.157467950834"/>
    <n v="691772.27346795076"/>
    <n v="0"/>
    <n v="0.01"/>
    <n v="0"/>
    <n v="0"/>
    <n v="0"/>
    <n v="0"/>
    <n v="0"/>
    <n v="3.1681528662420378E-3"/>
    <n v="8.9006369426751584E-3"/>
    <n v="1.8554140127388534E-2"/>
    <n v="2.1118471337579613E-2"/>
    <n v="5.5834394904458592E-3"/>
    <n v="6.7324840764331206E-2"/>
    <n v="0.87300000000000011"/>
    <n v="0.88300000000000012"/>
    <n v="0.88300000000000012"/>
    <n v="0.88300000000000012"/>
    <n v="0.88300000000000012"/>
    <n v="0.88300000000000012"/>
    <n v="0.88300000000000012"/>
    <n v="0.88616815286624218"/>
    <n v="0.89506878980891735"/>
    <n v="0.91362292993630589"/>
    <n v="0.9347414012738855"/>
    <n v="0.94032484076433132"/>
    <n v="0"/>
    <n v="0"/>
    <n v="0"/>
    <n v="7291"/>
    <n v="1500"/>
    <n v="0"/>
    <n v="0"/>
    <n v="0"/>
    <n v="51010"/>
    <n v="24216"/>
    <n v="535177"/>
    <n v="55222"/>
    <n v="674416"/>
    <n v="81587.14499999999"/>
    <n v="56494.413289179749"/>
    <n v="0"/>
    <n v="0"/>
    <n v="6038853.4317571307"/>
    <n v="9099.3369999999995"/>
    <n v="4010"/>
    <n v="69278.486000000004"/>
    <n v="76135.616999999998"/>
    <n v="274718.67599999998"/>
    <n v="113502.27800000001"/>
    <n v="11148.035"/>
    <n v="63547.413"/>
    <n v="5889.1189999999997"/>
    <n v="148676.88099999999"/>
    <n v="25590"/>
    <n v="68574"/>
    <n v="870169.84199999995"/>
    <n v="11151"/>
    <n v="0"/>
    <n v="0"/>
    <n v="3715"/>
    <n v="45076"/>
    <n v="0"/>
    <n v="65692"/>
    <n v="0"/>
    <n v="34872"/>
    <n v="24216"/>
    <n v="311296.43146795081"/>
    <n v="0"/>
    <n v="496018.43146795081"/>
    <n v="81587.14499999999"/>
    <n v="56494.413289179749"/>
    <n v="0"/>
    <n v="0"/>
    <n v="6038853.7887571305"/>
    <n v="9099.3369999999995"/>
    <n v="4010"/>
    <n v="69278.486000000004"/>
    <n v="76135.616999999998"/>
    <n v="274718.67599999998"/>
    <n v="113502.27800000001"/>
    <n v="11148.035"/>
    <n v="63547.413"/>
    <n v="5889.1189999999997"/>
    <n v="178902.8"/>
    <n v="3000"/>
    <n v="41164"/>
    <n v="850395.76099999994"/>
    <n v="0"/>
    <n v="0"/>
    <n v="0"/>
    <n v="0"/>
    <n v="0"/>
    <n v="0"/>
    <n v="0"/>
    <n v="0"/>
    <n v="0"/>
    <n v="0"/>
    <n v="0"/>
    <n v="0"/>
    <n v="515792.51246795082"/>
    <n v="81587.14499999999"/>
    <n v="56494.413289179749"/>
    <n v="0"/>
    <n v="0"/>
    <n v="6038853.7887571305"/>
    <n v="436178.45470087649"/>
    <n v="809231.76099999994"/>
    <n v="5343815.7180000003"/>
    <n v="4970762.4117008764"/>
    <n v="373053.30629912391"/>
    <n v="515747.84446795005"/>
    <n v="689762.11599999992"/>
    <n v="809231.76099999994"/>
    <n v="5343815.7180000003"/>
    <n v="5224346.0730000008"/>
    <n v="119469.64499999955"/>
    <n v="695037.71375713032"/>
  </r>
  <r>
    <s v="100/TT-150-01"/>
    <x v="1"/>
    <s v="S/E Gamboa"/>
    <s v="Subgerencia de Proyectos Tx "/>
    <s v="CHILOÉ-GAMBOA"/>
    <x v="11"/>
    <n v="28606.733"/>
    <n v="15445.603999999999"/>
    <n v="19736.888999999999"/>
    <n v="759433.28700000001"/>
    <n v="30661.557000000001"/>
    <n v="29603.439999999999"/>
    <n v="32243.940999999999"/>
    <n v="4023.6080000000002"/>
    <n v="20191.149000000001"/>
    <n v="42784.79"/>
    <n v="14258.28"/>
    <n v="364.50900000000001"/>
    <n v="997353.78700000001"/>
    <n v="0.01"/>
    <n v="0"/>
    <n v="0.01"/>
    <n v="0"/>
    <n v="0"/>
    <n v="0"/>
    <n v="0"/>
    <n v="0"/>
    <n v="0"/>
    <n v="0"/>
    <n v="0"/>
    <n v="0"/>
    <n v="0.27"/>
    <n v="0.27"/>
    <n v="0.28000000000000003"/>
    <n v="0.28000000000000003"/>
    <n v="0.28000000000000003"/>
    <n v="0.28000000000000003"/>
    <n v="0.28000000000000003"/>
    <n v="0.28000000000000003"/>
    <n v="0.28000000000000003"/>
    <n v="0.28000000000000003"/>
    <n v="0.28000000000000003"/>
    <n v="0.28000000000000003"/>
    <n v="0.26006637191064008"/>
    <n v="0.26015537664280847"/>
    <n v="0.26236098160528909"/>
    <n v="0.30659259642253178"/>
    <n v="0.3203581306892852"/>
    <n v="0.32259220920143045"/>
    <n v="0.32321391488839613"/>
    <n v="0.32335999946371496"/>
    <n v="0.32335999946371496"/>
    <n v="0.33125493823435292"/>
    <n v="0.33129476138073699"/>
    <n v="0.33238646130150928"/>
    <n v="0.28000000000000003"/>
    <n v="0.26"/>
    <n v="2151098.2910000002"/>
    <n v="992.21485158330165"/>
    <n v="1333.0684658203704"/>
    <n v="33100.763200571142"/>
    <n v="665089.36344271258"/>
    <n v="201206.91835541328"/>
    <n v="33723.855750340415"/>
    <n v="9403.2575491469634"/>
    <n v="2213.8329015846925"/>
    <n v="0"/>
    <n v="120111.48155214006"/>
    <n v="607.03181373167581"/>
    <n v="16673.863171822279"/>
    <n v="1084455.6510548668"/>
    <n v="6.637191064008407E-5"/>
    <n v="8.9004732168352737E-5"/>
    <n v="2.2056049624806337E-3"/>
    <n v="4.423161481724272E-2"/>
    <n v="1.3765534266753435E-2"/>
    <n v="2.2340785121452295E-3"/>
    <n v="6.2170568696566747E-4"/>
    <n v="1.4608457531882504E-4"/>
    <n v="0"/>
    <n v="7.8949387706380002E-3"/>
    <n v="3.9823146384050438E-5"/>
    <n v="1.0916999207722649E-3"/>
    <n v="0.33238646130150928"/>
    <n v="709325.03833333333"/>
    <n v="285867.03833333333"/>
    <n v="379047.03833333333"/>
    <n v="237894.03833333333"/>
    <n v="30165.038333333334"/>
    <n v="2232032.0383333336"/>
    <n v="40165.03833333333"/>
    <n v="1663421.0383333333"/>
    <n v="34365.03833333333"/>
    <n v="1724997.0383333333"/>
    <n v="22603"/>
    <n v="0"/>
    <n v="7359881.3833333328"/>
    <n v="2397462.2346666702"/>
    <n v="0"/>
    <n v="0"/>
    <n v="0"/>
    <n v="12992897.56005487"/>
    <n v="992.21485158330165"/>
    <n v="1333.0684658203704"/>
    <n v="33100.763200571142"/>
    <n v="665089.36344271258"/>
    <n v="201206.91835541328"/>
    <n v="33723.855750340415"/>
    <n v="9403.2575491469634"/>
    <n v="2213.8329015846925"/>
    <n v="0"/>
    <n v="120111.48155214006"/>
    <n v="607.03181373167581"/>
    <n v="16673.863171822279"/>
    <n v="1084455.6510548668"/>
    <n v="709325.03833333333"/>
    <n v="285867.03833333333"/>
    <n v="379047.03833333333"/>
    <n v="237894.03833333333"/>
    <n v="30165.038333333334"/>
    <n v="2232032.0383333336"/>
    <n v="40165.03833333333"/>
    <n v="1663421.0383333333"/>
    <n v="34365.03833333333"/>
    <n v="1724997.0383333333"/>
    <n v="22603"/>
    <n v="0"/>
    <n v="7359881.3833333328"/>
    <n v="2397462.2346666702"/>
    <n v="0"/>
    <n v="0"/>
    <n v="0"/>
    <n v="12992897.56005487"/>
    <n v="28606.733"/>
    <n v="15445.603999999999"/>
    <n v="19736.888999999999"/>
    <n v="759433.28700000001"/>
    <n v="30661.557000000001"/>
    <n v="29603.439999999999"/>
    <n v="10646.219000000001"/>
    <n v="3000"/>
    <n v="73000"/>
    <n v="5103"/>
    <n v="3600"/>
    <n v="117386.92205486678"/>
    <n v="1096223.6510548668"/>
    <n v="0.01"/>
    <n v="0"/>
    <n v="0.01"/>
    <n v="0"/>
    <n v="0"/>
    <n v="2.9720359281993273E-3"/>
    <n v="4.8295583833239068E-3"/>
    <n v="4.862993787516149E-3"/>
    <n v="1.0182938098992945E-2"/>
    <n v="7.1551764971398814E-3"/>
    <n v="2.8020726235554284E-2"/>
    <n v="2.5135065101518247E-2"/>
    <n v="0.10315849403224474"/>
    <n v="0.27"/>
    <n v="0.27"/>
    <n v="0.28000000000000003"/>
    <n v="0.28000000000000003"/>
    <n v="0.28000000000000003"/>
    <n v="0.28297203592819936"/>
    <n v="0.28780159431152325"/>
    <n v="0.29266458809903939"/>
    <n v="0.30284752619803235"/>
    <n v="0.31000270269517222"/>
    <n v="0.33802342893072651"/>
    <n v="0.36315849403224476"/>
    <n v="691351.91933333303"/>
    <n v="353562.03833333333"/>
    <n v="3562.0383333333334"/>
    <n v="85722.03833333333"/>
    <n v="3562.0383333333334"/>
    <n v="28562.038333333334"/>
    <n v="3562.0383333333334"/>
    <n v="3562.0383333333334"/>
    <n v="64763"/>
    <n v="738366"/>
    <n v="464908"/>
    <n v="530223"/>
    <n v="2971706.1876666662"/>
    <n v="6785637.0113882031"/>
    <n v="0"/>
    <n v="0"/>
    <n v="0"/>
    <n v="13004665.141109738"/>
    <n v="28606.733"/>
    <n v="15445.603999999999"/>
    <n v="19736.888999999999"/>
    <n v="759433.28700000001"/>
    <n v="30661.557000000001"/>
    <n v="29603.439999999999"/>
    <n v="32243.940999999999"/>
    <n v="4023.6080000000002"/>
    <n v="20191.149000000001"/>
    <n v="54353.850999999995"/>
    <n v="24750"/>
    <n v="146007"/>
    <n v="1165057.0589999999"/>
    <n v="2000"/>
    <n v="4000"/>
    <n v="590409"/>
    <n v="439875"/>
    <n v="284295"/>
    <n v="26700"/>
    <n v="48259"/>
    <n v="2000"/>
    <n v="56763"/>
    <n v="731866"/>
    <n v="463408"/>
    <n v="253297.77972153109"/>
    <n v="2902872.7797215311"/>
    <n v="6785637.0113882031"/>
    <n v="0"/>
    <n v="0"/>
    <n v="0"/>
    <n v="13004665.141109735"/>
    <n v="28606.733"/>
    <n v="15445.603999999999"/>
    <n v="19736.888999999999"/>
    <n v="759433.28700000001"/>
    <n v="30661.557000000001"/>
    <n v="29603.439999999999"/>
    <n v="32243.940999999999"/>
    <n v="4023.6080000000002"/>
    <n v="20191.149000000001"/>
    <n v="42784.79"/>
    <n v="14258.28"/>
    <n v="80417.720000000088"/>
    <n v="1077406.9980000001"/>
    <n v="0"/>
    <n v="0"/>
    <n v="0"/>
    <n v="0"/>
    <n v="0"/>
    <n v="0"/>
    <n v="0"/>
    <n v="0"/>
    <n v="0"/>
    <n v="0"/>
    <n v="0"/>
    <n v="0"/>
    <n v="2990522.8407215308"/>
    <n v="6785637.0113882031"/>
    <n v="0"/>
    <n v="0"/>
    <n v="0"/>
    <n v="13004665.141109735"/>
    <n v="1067781.7878830445"/>
    <n v="996989.27800000005"/>
    <n v="3148087.5690000001"/>
    <n v="3218880.0788830444"/>
    <n v="-70792.509883044288"/>
    <n v="9844809.9910548702"/>
    <n v="978836.72900000005"/>
    <n v="996989.27800000005"/>
    <n v="3148087.5690000001"/>
    <n v="3129935.0200000005"/>
    <n v="18152.54899999965"/>
    <n v="9856577.5721097384"/>
  </r>
  <r>
    <s v="100/TL-044-03"/>
    <x v="1"/>
    <s v="Socialización del proyecto LAT Chiloé-Gamboa."/>
    <s v="Subgerencia de Proyectos Tx "/>
    <s v="CHILOÉ-GAMBOA"/>
    <x v="11"/>
    <n v="1578.364"/>
    <n v="0"/>
    <n v="4638.37"/>
    <n v="0"/>
    <n v="89.263999999999996"/>
    <n v="2369.89"/>
    <n v="35"/>
    <n v="17002.210999999999"/>
    <n v="1598.6780000000001"/>
    <n v="21168"/>
    <n v="5292"/>
    <n v="0"/>
    <n v="53771.777000000002"/>
    <n v="5.0000000000000001E-3"/>
    <n v="0"/>
    <n v="0"/>
    <n v="0"/>
    <n v="0"/>
    <n v="0"/>
    <n v="0"/>
    <n v="0.14000000000000001"/>
    <n v="0"/>
    <n v="5.0000000000000044E-3"/>
    <n v="0"/>
    <n v="0"/>
    <n v="8.5000000000000006E-2"/>
    <n v="8.5000000000000006E-2"/>
    <n v="8.5000000000000006E-2"/>
    <n v="8.5000000000000006E-2"/>
    <n v="8.5000000000000006E-2"/>
    <n v="8.5000000000000006E-2"/>
    <n v="8.5000000000000006E-2"/>
    <n v="0.22500000000000003"/>
    <n v="0.22500000000000003"/>
    <n v="0.23000000000000004"/>
    <n v="0.23000000000000004"/>
    <n v="0.23000000000000004"/>
    <n v="8.6632115270004112E-2"/>
    <n v="8.6632115270004112E-2"/>
    <n v="0.1177134606208574"/>
    <n v="0.21534676541218312"/>
    <n v="0.27084916782442114"/>
    <n v="0.27084916782442114"/>
    <n v="0.27084916782442114"/>
    <n v="0.27084916782442114"/>
    <n v="0.27084916782442114"/>
    <n v="0.27084916782442114"/>
    <n v="0.63588510504412443"/>
    <n v="0.63588510504412443"/>
    <n v="0.23000000000000004"/>
    <n v="0.08"/>
    <n v="20000"/>
    <n v="1181.4773845315217"/>
    <n v="0"/>
    <n v="5553.4885615756002"/>
    <n v="17470.491231367887"/>
    <n v="9946.5659639974201"/>
    <n v="0"/>
    <n v="0"/>
    <n v="0"/>
    <n v="0"/>
    <n v="0"/>
    <n v="66007.323638859787"/>
    <n v="0"/>
    <n v="100159.34678033221"/>
    <n v="6.6321152700041103E-3"/>
    <n v="0"/>
    <n v="3.1081345350853291E-2"/>
    <n v="9.763330479132569E-2"/>
    <n v="5.5502402412238021E-2"/>
    <n v="0"/>
    <n v="0"/>
    <n v="0"/>
    <n v="0"/>
    <n v="0"/>
    <n v="0.36503593721970329"/>
    <n v="0"/>
    <n v="0.63588510504412443"/>
    <n v="0"/>
    <n v="0"/>
    <n v="0"/>
    <n v="0"/>
    <n v="40000"/>
    <n v="22000"/>
    <n v="0"/>
    <n v="0"/>
    <n v="0"/>
    <n v="0"/>
    <n v="0"/>
    <n v="0"/>
    <n v="62000"/>
    <n v="0"/>
    <n v="0"/>
    <n v="0"/>
    <n v="0"/>
    <n v="182159.34678033221"/>
    <n v="1181.4773845315217"/>
    <n v="0"/>
    <n v="5553.4885615756002"/>
    <n v="17470.491231367887"/>
    <n v="9946.5659639974201"/>
    <n v="0"/>
    <n v="0"/>
    <n v="0"/>
    <n v="0"/>
    <n v="0"/>
    <n v="66007.323638859787"/>
    <n v="0"/>
    <n v="100159.34678033221"/>
    <n v="0"/>
    <n v="0"/>
    <n v="0"/>
    <n v="0"/>
    <n v="40000"/>
    <n v="22000"/>
    <n v="0"/>
    <n v="0"/>
    <n v="0"/>
    <n v="0"/>
    <n v="0"/>
    <n v="0"/>
    <n v="62000"/>
    <n v="0"/>
    <n v="0"/>
    <n v="0"/>
    <n v="0"/>
    <n v="182159.34678033221"/>
    <n v="1578.364"/>
    <n v="0"/>
    <n v="4638.37"/>
    <n v="0"/>
    <n v="89.263999999999996"/>
    <n v="2369.89"/>
    <n v="20730.11"/>
    <n v="0"/>
    <n v="0"/>
    <n v="18169.014999999999"/>
    <n v="14099.428"/>
    <n v="38484.905780332221"/>
    <n v="100159.34678033221"/>
    <n v="5.0000000000000001E-3"/>
    <n v="0"/>
    <n v="0"/>
    <n v="0"/>
    <n v="0"/>
    <n v="0.12857279074730243"/>
    <n v="7.0450844245097234E-3"/>
    <n v="0"/>
    <n v="0"/>
    <n v="0.10666853715431961"/>
    <n v="8.2776383831080227E-2"/>
    <n v="0.22594117524311896"/>
    <n v="0.55600397140033087"/>
    <n v="8.5000000000000006E-2"/>
    <n v="8.5000000000000006E-2"/>
    <n v="8.5000000000000006E-2"/>
    <n v="8.5000000000000006E-2"/>
    <n v="8.5000000000000006E-2"/>
    <n v="0.21357279074730245"/>
    <n v="0.22061787517181214"/>
    <n v="0.22061787517181214"/>
    <n v="0.22061787517181214"/>
    <n v="0.32728641232613176"/>
    <n v="0.41006279615721197"/>
    <n v="0.63600397140033083"/>
    <n v="0"/>
    <n v="0"/>
    <n v="0"/>
    <n v="0"/>
    <n v="40000"/>
    <n v="22000"/>
    <n v="0"/>
    <n v="0"/>
    <n v="0"/>
    <n v="0"/>
    <n v="0"/>
    <n v="0"/>
    <n v="62000"/>
    <n v="0"/>
    <n v="0"/>
    <n v="0"/>
    <n v="0"/>
    <n v="182159.34678033221"/>
    <n v="1578.364"/>
    <n v="0"/>
    <n v="4638.37"/>
    <n v="0"/>
    <n v="89.263999999999996"/>
    <n v="2369.89"/>
    <n v="35"/>
    <n v="17002.210999999999"/>
    <n v="1598.6780000000001"/>
    <n v="0"/>
    <n v="0"/>
    <n v="0"/>
    <n v="27311.777000000002"/>
    <n v="134847.56978033198"/>
    <n v="0"/>
    <n v="0"/>
    <n v="0"/>
    <n v="0"/>
    <n v="0"/>
    <n v="0"/>
    <n v="0"/>
    <n v="0"/>
    <n v="0"/>
    <n v="0"/>
    <n v="0"/>
    <n v="134847.56978033198"/>
    <n v="0"/>
    <n v="0"/>
    <n v="0"/>
    <n v="0"/>
    <n v="182159.34678033198"/>
    <n v="1578.364"/>
    <n v="0"/>
    <n v="4638.37"/>
    <n v="0"/>
    <n v="89.263999999999996"/>
    <n v="2369.89"/>
    <n v="35"/>
    <n v="17002.210999999999"/>
    <n v="1598.6780000000001"/>
    <n v="21168"/>
    <n v="5292"/>
    <n v="0"/>
    <n v="53771.777000000002"/>
    <n v="0"/>
    <n v="0"/>
    <n v="0"/>
    <n v="0"/>
    <n v="0"/>
    <n v="0"/>
    <n v="0"/>
    <n v="0"/>
    <n v="0"/>
    <n v="0"/>
    <n v="0"/>
    <n v="0"/>
    <n v="108387.56978033199"/>
    <n v="0"/>
    <n v="0"/>
    <n v="0"/>
    <n v="0"/>
    <n v="182159.34678033198"/>
    <n v="100159.34678033221"/>
    <n v="53771.777000000002"/>
    <n v="73771.777000000002"/>
    <n v="120159.34678033221"/>
    <n v="-46387.569780332211"/>
    <n v="108387.56978033221"/>
    <n v="61674.440999999999"/>
    <n v="53771.777000000002"/>
    <n v="73771.777000000002"/>
    <n v="81674.440999999992"/>
    <n v="-7902.6639999999898"/>
    <n v="108387.56978033221"/>
  </r>
  <r>
    <s v="100/TT-187-01"/>
    <x v="1"/>
    <s v="S/E La Misión (Proyecto La Misión)"/>
    <s v="Subgerencia de Proyectos Tx "/>
    <s v="REMEHUE- LA MISION"/>
    <x v="12"/>
    <n v="-365.69400000000002"/>
    <n v="-658.36800000000005"/>
    <n v="782.73699999999997"/>
    <n v="41702.894"/>
    <n v="70620.447"/>
    <n v="55248.889000000003"/>
    <n v="85111.741999999998"/>
    <n v="62307.016000000003"/>
    <n v="9254.1880000000001"/>
    <n v="238367.55600000001"/>
    <n v="64481.154000000002"/>
    <n v="0"/>
    <n v="626852.56099999999"/>
    <n v="0"/>
    <n v="0"/>
    <n v="0.04"/>
    <n v="0.01"/>
    <n v="0.01"/>
    <n v="0.03"/>
    <n v="0"/>
    <n v="0.02"/>
    <n v="0.03"/>
    <n v="0"/>
    <n v="0.01"/>
    <n v="0"/>
    <n v="0.23001000000000002"/>
    <n v="0.23001000000000002"/>
    <n v="0.27001000000000003"/>
    <n v="0.28001000000000004"/>
    <n v="0.29001000000000005"/>
    <n v="0.32001000000000002"/>
    <n v="0.32001000000000002"/>
    <n v="0.34001000000000003"/>
    <n v="0.37001000000000006"/>
    <n v="0.37001000000000006"/>
    <n v="0.38001000000000007"/>
    <n v="0.38001000000000007"/>
    <n v="0.23001000000000002"/>
    <n v="0.23329275958902079"/>
    <n v="0.26596546627933937"/>
    <n v="0.33470033450719433"/>
    <n v="0.35421024498389847"/>
    <n v="0.35728351414429199"/>
    <n v="0.37470520619946696"/>
    <n v="0.37499436984961998"/>
    <n v="0.41659799894866367"/>
    <n v="0.44067184784584712"/>
    <n v="0.47984544368835413"/>
    <n v="0.56172945782263906"/>
    <n v="0.38001000000000007"/>
    <n v="0.23001000000000002"/>
    <n v="208952.86800000002"/>
    <n v="0"/>
    <n v="11608.710061246369"/>
    <n v="16071.277315715601"/>
    <n v="95778.245050247264"/>
    <n v="119146.81119540347"/>
    <n v="160237.49841050059"/>
    <n v="112265.42974986647"/>
    <n v="1038.0746953652642"/>
    <n v="149723.49617222455"/>
    <n v="86855.864008236123"/>
    <n v="141684.03507472551"/>
    <n v="145391.22132486719"/>
    <n v="1039800.6630583984"/>
    <n v="0"/>
    <n v="3.2827595890207845E-3"/>
    <n v="3.2672706690318541E-2"/>
    <n v="6.8734868227854989E-2"/>
    <n v="1.9509910476704143E-2"/>
    <n v="3.0732691603935249E-3"/>
    <n v="1.7421692055174968E-2"/>
    <n v="2.8916365015305281E-4"/>
    <n v="4.1603629099043707E-2"/>
    <n v="2.4073848897183395E-2"/>
    <n v="3.9173595842507021E-2"/>
    <n v="8.1884014134284908E-2"/>
    <n v="0.56172945782263906"/>
    <n v="331750"/>
    <n v="186250"/>
    <n v="55750"/>
    <n v="345420"/>
    <n v="225305"/>
    <n v="226500"/>
    <n v="176500"/>
    <n v="139907.73308142301"/>
    <n v="0"/>
    <n v="0"/>
    <n v="0"/>
    <n v="0"/>
    <n v="1687382.733081423"/>
    <n v="0"/>
    <n v="0"/>
    <n v="0"/>
    <n v="0"/>
    <n v="2936136.2641398218"/>
    <n v="0"/>
    <n v="11608.710061246369"/>
    <n v="16071.277315715601"/>
    <n v="95778.245050247264"/>
    <n v="119146.81119540347"/>
    <n v="160237.49841050059"/>
    <n v="112265.42974986647"/>
    <n v="1038.0746953652642"/>
    <n v="149723.49617222455"/>
    <n v="86855.864008236123"/>
    <n v="141684.03507472551"/>
    <n v="145391.22132486719"/>
    <n v="1039800.6630583984"/>
    <n v="331750"/>
    <n v="186250"/>
    <n v="55750"/>
    <n v="345420"/>
    <n v="225305"/>
    <n v="226500"/>
    <n v="176500"/>
    <n v="139907.73308142301"/>
    <n v="0"/>
    <n v="0"/>
    <n v="0"/>
    <n v="0"/>
    <n v="1687382.733081423"/>
    <n v="0"/>
    <n v="0"/>
    <n v="0"/>
    <n v="0"/>
    <n v="2936136.2641398218"/>
    <n v="-365.69400000000002"/>
    <n v="-658.36800000000005"/>
    <n v="782.73699999999997"/>
    <n v="41702.894"/>
    <n v="70620.447"/>
    <n v="55248.889000000003"/>
    <n v="146398.01100000003"/>
    <n v="58297.400000000009"/>
    <n v="196702.1"/>
    <n v="144280.6"/>
    <n v="83082"/>
    <n v="243709.64705839835"/>
    <n v="1039800.6630583984"/>
    <n v="0"/>
    <n v="0"/>
    <n v="0.04"/>
    <n v="0.01"/>
    <n v="0.01"/>
    <n v="2.4224159478105533E-2"/>
    <n v="2.3637368632759417E-2"/>
    <n v="3.220451497481279E-2"/>
    <n v="5.9855353816962463E-2"/>
    <n v="6.8521941050364576E-2"/>
    <n v="4.9972183426338933E-2"/>
    <n v="4.7836443922056264E-2"/>
    <n v="0.36625196530139997"/>
    <n v="0.23001000000000002"/>
    <n v="0.23001000000000002"/>
    <n v="0.27001000000000003"/>
    <n v="0.28001000000000004"/>
    <n v="0.29001000000000005"/>
    <n v="0.31423415947810557"/>
    <n v="0.33787152811086496"/>
    <n v="0.37007604308567776"/>
    <n v="0.42993139690264026"/>
    <n v="0.49845333795300484"/>
    <n v="0.54842552137934375"/>
    <n v="0.59626196530139997"/>
    <n v="346905.75"/>
    <n v="212816.76500000001"/>
    <n v="291490.27500000002"/>
    <n v="353730.03"/>
    <n v="260540.3125"/>
    <n v="80893.967499999999"/>
    <n v="89540"/>
    <n v="51466"/>
    <n v="0"/>
    <n v="0"/>
    <n v="0"/>
    <n v="0"/>
    <n v="1687383.1"/>
    <n v="0"/>
    <n v="0"/>
    <n v="0"/>
    <n v="0"/>
    <n v="2936136.6310583986"/>
    <n v="-365.69400000000002"/>
    <n v="-658.36800000000005"/>
    <n v="782.73699999999997"/>
    <n v="41702.894"/>
    <n v="70620.447"/>
    <n v="55248.889000000003"/>
    <n v="85111.741999999998"/>
    <n v="62307.016000000003"/>
    <n v="9254.1880000000001"/>
    <n v="308678.72453666665"/>
    <n v="22169.281268333332"/>
    <n v="197036.86326833334"/>
    <n v="851888.72007333336"/>
    <n v="127417.12"/>
    <n v="314997.625"/>
    <n v="383164.14500000002"/>
    <n v="525727.70250000001"/>
    <n v="253258.71249999999"/>
    <n v="127788.16750000001"/>
    <n v="94525.447500000009"/>
    <n v="0"/>
    <n v="0"/>
    <n v="48416.122985065449"/>
    <n v="0"/>
    <n v="0"/>
    <n v="1875295.0429850654"/>
    <n v="0"/>
    <n v="0"/>
    <n v="0"/>
    <n v="0"/>
    <n v="2936136.6310583986"/>
    <n v="-365.69400000000002"/>
    <n v="-658.36800000000005"/>
    <n v="782.73699999999997"/>
    <n v="41702.894"/>
    <n v="70620.447"/>
    <n v="55248.889000000003"/>
    <n v="85111.741999999998"/>
    <n v="62307.016000000003"/>
    <n v="9254.1880000000001"/>
    <n v="238367.55600000001"/>
    <n v="64481.154000000002"/>
    <n v="46229.84600000002"/>
    <n v="673082.40700000001"/>
    <n v="0"/>
    <n v="0"/>
    <n v="0"/>
    <n v="0"/>
    <n v="0"/>
    <n v="0"/>
    <n v="0"/>
    <n v="0"/>
    <n v="0"/>
    <n v="0"/>
    <n v="0"/>
    <n v="0"/>
    <n v="2054101.3560583987"/>
    <n v="0"/>
    <n v="0"/>
    <n v="0"/>
    <n v="0"/>
    <n v="2936136.6310583986"/>
    <n v="894409.44173353119"/>
    <n v="626852.56099999999"/>
    <n v="835805.429"/>
    <n v="1103362.3097335312"/>
    <n v="-267556.8807335312"/>
    <n v="2100330.8351398217"/>
    <n v="796091.01600000006"/>
    <n v="626852.56099999999"/>
    <n v="835805.429"/>
    <n v="1005043.8840000001"/>
    <n v="-169238.45500000007"/>
    <n v="2100331.2020583986"/>
  </r>
  <r>
    <s v="100/TT-188-01"/>
    <x v="1"/>
    <s v="S/E Remehue (Proyecto La Misión)"/>
    <s v="Subgerencia de Proyectos Tx "/>
    <s v="REMEHUE- LA MISION"/>
    <x v="12"/>
    <n v="1562.74"/>
    <n v="1184.4269999999999"/>
    <n v="1593.7190000000001"/>
    <n v="42557.612999999998"/>
    <n v="98520.411999999997"/>
    <n v="77964.313999999998"/>
    <n v="115228.376"/>
    <n v="76134.019"/>
    <n v="31165.785"/>
    <n v="88815.562999999995"/>
    <n v="8695.4230000000007"/>
    <n v="144"/>
    <n v="543566.39099999995"/>
    <n v="0"/>
    <n v="0"/>
    <n v="0.02"/>
    <n v="0.01"/>
    <n v="0"/>
    <n v="0.06"/>
    <n v="0.01"/>
    <n v="0.1"/>
    <n v="0"/>
    <n v="0"/>
    <n v="0"/>
    <n v="0"/>
    <n v="0.21001000000000003"/>
    <n v="0.21001000000000003"/>
    <n v="0.23001000000000002"/>
    <n v="0.24001000000000003"/>
    <n v="0.24001000000000003"/>
    <n v="0.30001"/>
    <n v="0.31001000000000001"/>
    <n v="0.41001000000000004"/>
    <n v="0.41001000000000004"/>
    <n v="0.41001000000000004"/>
    <n v="0.41001000000000004"/>
    <n v="0.41001000000000004"/>
    <n v="0.21001000000000003"/>
    <n v="0.21182364400375689"/>
    <n v="0.24140900231414447"/>
    <n v="0.28262222634518441"/>
    <n v="0.30129225513629304"/>
    <n v="0.31152665475667296"/>
    <n v="0.31229775557733741"/>
    <n v="0.31248785819075015"/>
    <n v="0.34107111079327002"/>
    <n v="0.35985664202798029"/>
    <n v="0.38886797410960317"/>
    <n v="0.47865381026329873"/>
    <n v="0.41001000000000004"/>
    <n v="0.21001000000000003"/>
    <n v="314822.53499999997"/>
    <n v="0"/>
    <n v="7676.5565255881966"/>
    <n v="26927.348359797998"/>
    <n v="27027.62839963103"/>
    <n v="129181.5508627469"/>
    <n v="192795.42316749319"/>
    <n v="53110.288633736098"/>
    <n v="816.8503803583518"/>
    <n v="123123.20531030226"/>
    <n v="81123.488388428188"/>
    <n v="125592.77914190484"/>
    <n v="268638.34508412005"/>
    <n v="1036013.4642541071"/>
    <n v="0"/>
    <n v="1.8136440037568697E-3"/>
    <n v="2.9585358310387559E-2"/>
    <n v="4.1213224031039941E-2"/>
    <n v="1.8670028791108646E-2"/>
    <n v="1.0234399620379937E-2"/>
    <n v="7.7110082066444042E-4"/>
    <n v="1.9010261341275236E-4"/>
    <n v="2.8583252602519846E-2"/>
    <n v="1.878553123471028E-2"/>
    <n v="2.901133208162289E-2"/>
    <n v="8.9785836153695564E-2"/>
    <n v="0.47865381026329873"/>
    <n v="213750"/>
    <n v="238250"/>
    <n v="118966"/>
    <n v="499530"/>
    <n v="193310"/>
    <n v="236500"/>
    <n v="156500"/>
    <n v="620499.23553713004"/>
    <n v="0"/>
    <n v="0"/>
    <n v="0"/>
    <n v="0"/>
    <n v="2277305.2355371299"/>
    <n v="0"/>
    <n v="0"/>
    <n v="0"/>
    <n v="0"/>
    <n v="3628141.2347912369"/>
    <n v="0"/>
    <n v="7676.5565255881966"/>
    <n v="26927.348359797998"/>
    <n v="27027.62839963103"/>
    <n v="129181.5508627469"/>
    <n v="192795.42316749319"/>
    <n v="53110.288633736098"/>
    <n v="816.8503803583518"/>
    <n v="123123.20531030226"/>
    <n v="81123.488388428188"/>
    <n v="125592.77914190484"/>
    <n v="268638.34508412005"/>
    <n v="1036013.4642541071"/>
    <n v="213750"/>
    <n v="238250"/>
    <n v="118966"/>
    <n v="499530"/>
    <n v="193310"/>
    <n v="236500"/>
    <n v="156500"/>
    <n v="620499.23553713004"/>
    <n v="0"/>
    <n v="0"/>
    <n v="0"/>
    <n v="0"/>
    <n v="2277305.2355371299"/>
    <n v="0"/>
    <n v="0"/>
    <n v="0"/>
    <n v="0"/>
    <n v="3628141.2347912369"/>
    <n v="1562.74"/>
    <n v="1184.4269999999999"/>
    <n v="1593.7190000000001"/>
    <n v="42557.612999999998"/>
    <n v="98520.411999999997"/>
    <n v="77964.313999999998"/>
    <n v="102578.086"/>
    <n v="78169.2"/>
    <n v="154984.6"/>
    <n v="189566.625"/>
    <n v="85326.6"/>
    <n v="202005.12825410708"/>
    <n v="1036013.4642541071"/>
    <n v="0"/>
    <n v="0"/>
    <n v="0.02"/>
    <n v="0.01"/>
    <n v="0"/>
    <n v="2.9491717952997959E-2"/>
    <n v="3.486675670226904E-2"/>
    <n v="2.0836810832020023E-2"/>
    <n v="5.8529283609979672E-2"/>
    <n v="5.5188717079378044E-2"/>
    <n v="4.0480252504341022E-2"/>
    <n v="5.2420447475498559E-2"/>
    <n v="0.32181398615648432"/>
    <n v="0.21001000000000003"/>
    <n v="0.21001000000000003"/>
    <n v="0.23001000000000002"/>
    <n v="0.24001000000000003"/>
    <n v="0.24001000000000003"/>
    <n v="0.26950171795299799"/>
    <n v="0.30436847465526706"/>
    <n v="0.32520528548728705"/>
    <n v="0.38373456909726672"/>
    <n v="0.43892328617664478"/>
    <n v="0.47940353868098579"/>
    <n v="0.53182398615648441"/>
    <n v="322267.22499999998"/>
    <n v="300156.565"/>
    <n v="404075.75"/>
    <n v="516201.78"/>
    <n v="284325.1875"/>
    <n v="97558.842499999999"/>
    <n v="78583.25"/>
    <n v="274137"/>
    <n v="0"/>
    <n v="0"/>
    <n v="0"/>
    <n v="0"/>
    <n v="2277305.6"/>
    <n v="0"/>
    <n v="0"/>
    <n v="0"/>
    <n v="0"/>
    <n v="3628141.5992541071"/>
    <n v="1562.74"/>
    <n v="1184.4269999999999"/>
    <n v="1593.7190000000001"/>
    <n v="42557.612999999998"/>
    <n v="98520.411999999997"/>
    <n v="77964.313999999998"/>
    <n v="115228.376"/>
    <n v="76134.019"/>
    <n v="31165.785"/>
    <n v="52441.214999999997"/>
    <n v="83235.225000000006"/>
    <n v="186418.0312"/>
    <n v="768005.87619999994"/>
    <n v="310196.59999999998"/>
    <n v="472159.065"/>
    <n v="394140.75"/>
    <n v="367431.60499999998"/>
    <n v="647761.29249999998"/>
    <n v="217827.3015"/>
    <n v="105599.875"/>
    <n v="14033.250000000004"/>
    <n v="16163.449054107114"/>
    <n v="0"/>
    <n v="0"/>
    <n v="0"/>
    <n v="2545313.1880541071"/>
    <n v="0"/>
    <n v="0"/>
    <n v="0"/>
    <n v="0"/>
    <n v="3628141.5992541071"/>
    <n v="1562.74"/>
    <n v="1184.4269999999999"/>
    <n v="1593.7190000000001"/>
    <n v="42557.612999999998"/>
    <n v="98520.411999999997"/>
    <n v="77964.313999999998"/>
    <n v="115228.376"/>
    <n v="76134.019"/>
    <n v="31165.785"/>
    <n v="88815.562999999995"/>
    <n v="8695.4230000000007"/>
    <n v="11263.577000000048"/>
    <n v="554685.96799999999"/>
    <n v="0"/>
    <n v="0"/>
    <n v="0"/>
    <n v="0"/>
    <n v="0"/>
    <n v="0"/>
    <n v="0"/>
    <n v="0"/>
    <n v="0"/>
    <n v="0"/>
    <n v="0"/>
    <n v="0"/>
    <n v="2758633.0962541071"/>
    <n v="0"/>
    <n v="0"/>
    <n v="0"/>
    <n v="0"/>
    <n v="3628141.5992541071"/>
    <n v="767375.11916998704"/>
    <n v="543422.39099999995"/>
    <n v="858244.92599999998"/>
    <n v="1082197.654169987"/>
    <n v="-223952.72816998698"/>
    <n v="2769896.308791237"/>
    <n v="834008.33600000001"/>
    <n v="543422.39099999995"/>
    <n v="858244.92599999998"/>
    <n v="1148830.871"/>
    <n v="-290585.94500000007"/>
    <n v="2769896.6732541071"/>
  </r>
  <r>
    <s v="100/TL-072-01"/>
    <x v="1"/>
    <s v="Línea Remehue-La Misión (Obras)"/>
    <s v="Subgerencia de Proyectos Tx "/>
    <s v="REMEHUE- LA MISION"/>
    <x v="12"/>
    <n v="0"/>
    <n v="476.6"/>
    <n v="713.73599999999999"/>
    <n v="385.37"/>
    <n v="2937.5740000000001"/>
    <n v="673.60299999999995"/>
    <n v="0"/>
    <n v="2630.105"/>
    <n v="91908.456999999995"/>
    <n v="6501.5280000000002"/>
    <n v="30727.134999999998"/>
    <n v="942.53499999999997"/>
    <n v="137896.64300000001"/>
    <n v="0"/>
    <n v="0.01"/>
    <n v="0.01"/>
    <n v="0"/>
    <n v="0"/>
    <n v="3.6799999999999999E-2"/>
    <n v="0.01"/>
    <n v="0.09"/>
    <n v="0.01"/>
    <n v="1.0000000000000009E-2"/>
    <n v="0"/>
    <n v="0"/>
    <n v="0.13317999999999999"/>
    <n v="0.14318"/>
    <n v="0.15317999999999998"/>
    <n v="0.15317999999999998"/>
    <n v="0.15317999999999998"/>
    <n v="0.18997999999999998"/>
    <n v="0.19997999999999999"/>
    <n v="0.28998000000000002"/>
    <n v="0.29998000000000002"/>
    <n v="0.30998000000000003"/>
    <n v="0.30998000000000003"/>
    <n v="0.30998000000000003"/>
    <n v="0.13317999999999999"/>
    <n v="0.13317999999999999"/>
    <n v="0.13431761460375016"/>
    <n v="0.13736400861991391"/>
    <n v="0.13977713050665669"/>
    <n v="0.20012270728207537"/>
    <n v="0.20482064079714785"/>
    <n v="0.20482064079714785"/>
    <n v="0.20482064079714785"/>
    <n v="0.20482064079714785"/>
    <n v="0.20482064079714785"/>
    <n v="0.20533773834430702"/>
    <n v="0.30998000000000003"/>
    <n v="0.13317999999999999"/>
    <n v="53585.123999999996"/>
    <n v="0"/>
    <n v="0"/>
    <n v="3275.9165594727651"/>
    <n v="8794.2262168967954"/>
    <n v="6983.7023885911658"/>
    <n v="175075.64380784446"/>
    <n v="13664.13162695989"/>
    <n v="0"/>
    <n v="0"/>
    <n v="0"/>
    <n v="0"/>
    <n v="1522.8935705376491"/>
    <n v="209316.51417030272"/>
    <n v="0"/>
    <n v="0"/>
    <n v="1.1376146037501769E-3"/>
    <n v="3.0463940161637314E-3"/>
    <n v="2.4131218867427997E-3"/>
    <n v="6.0345576775418679E-2"/>
    <n v="4.6979335150724852E-3"/>
    <n v="0"/>
    <n v="0"/>
    <n v="0"/>
    <n v="0"/>
    <n v="5.1709754715917138E-4"/>
    <n v="0.20533773834430702"/>
    <n v="1200"/>
    <n v="0"/>
    <n v="0"/>
    <n v="151500"/>
    <n v="191500"/>
    <n v="11500"/>
    <n v="191500"/>
    <n v="191500"/>
    <n v="191500"/>
    <n v="191500"/>
    <n v="211500"/>
    <n v="923170"/>
    <n v="2256370"/>
    <n v="0"/>
    <n v="0"/>
    <n v="0"/>
    <n v="0"/>
    <n v="2519271.6381703028"/>
    <n v="0"/>
    <n v="0"/>
    <n v="3275.9165594727651"/>
    <n v="8794.2262168967954"/>
    <n v="6983.7023885911658"/>
    <n v="175075.64380784446"/>
    <n v="13664.13162695989"/>
    <n v="0"/>
    <n v="0"/>
    <n v="0"/>
    <n v="0"/>
    <n v="1522.8935705376491"/>
    <n v="209316.51417030272"/>
    <n v="1200"/>
    <n v="0"/>
    <n v="0"/>
    <n v="151500"/>
    <n v="191500"/>
    <n v="11500"/>
    <n v="191500"/>
    <n v="191500"/>
    <n v="191500"/>
    <n v="191500"/>
    <n v="211500"/>
    <n v="923170"/>
    <n v="2256370"/>
    <n v="0"/>
    <n v="0"/>
    <n v="0"/>
    <n v="0"/>
    <n v="2519271.6381703028"/>
    <n v="0"/>
    <n v="476.6"/>
    <n v="713.73599999999999"/>
    <n v="385.37"/>
    <n v="2937.5740000000001"/>
    <n v="673.60299999999995"/>
    <n v="0"/>
    <n v="21870"/>
    <n v="21150"/>
    <n v="3500"/>
    <n v="0"/>
    <n v="157609.63117030272"/>
    <n v="209316.51417030272"/>
    <n v="0"/>
    <n v="0.01"/>
    <n v="0.01"/>
    <n v="0"/>
    <n v="0"/>
    <n v="7.9152613309042538E-2"/>
    <n v="8.1900916648202371E-2"/>
    <n v="6.1632897576667706E-2"/>
    <n v="5.4712490870446488E-2"/>
    <n v="9.2138326070722212E-2"/>
    <n v="7.5147098648415747E-2"/>
    <n v="4.1110481958361013E-2"/>
    <n v="0.50579482508185802"/>
    <n v="0.13317999999999999"/>
    <n v="0.14318"/>
    <n v="0.15317999999999998"/>
    <n v="0.15317999999999998"/>
    <n v="0.15317999999999998"/>
    <n v="0.23233261330904253"/>
    <n v="0.31423352995724491"/>
    <n v="0.37586642753391264"/>
    <n v="0.43057891840435913"/>
    <n v="0.52271724447508128"/>
    <n v="0.59786434312349701"/>
    <n v="0.63897482508185799"/>
    <n v="170085"/>
    <n v="125854.925"/>
    <n v="174874.92499999999"/>
    <n v="154654.92499999999"/>
    <n v="196379.92499999999"/>
    <n v="185029.92499999999"/>
    <n v="180279.92499999999"/>
    <n v="127629.925"/>
    <n v="127629.925"/>
    <n v="82429.925000000003"/>
    <n v="82429.925000000003"/>
    <n v="649090.75"/>
    <n v="2256370"/>
    <n v="0"/>
    <n v="0"/>
    <n v="0"/>
    <n v="0"/>
    <n v="2519271.6381703024"/>
    <n v="0"/>
    <n v="476.6"/>
    <n v="713.73599999999999"/>
    <n v="385.37"/>
    <n v="2937.5740000000001"/>
    <n v="673.60299999999995"/>
    <n v="0"/>
    <n v="2630.105"/>
    <n v="91908.456999999995"/>
    <n v="0"/>
    <n v="0"/>
    <n v="140776.70800000001"/>
    <n v="240502.15299999999"/>
    <n v="249525.82500000001"/>
    <n v="246716.23499999999"/>
    <n v="226929.92499999999"/>
    <n v="210469.92499999999"/>
    <n v="186719.92499999999"/>
    <n v="137289.92499999999"/>
    <n v="136014.92499999999"/>
    <n v="168854.92499999999"/>
    <n v="81154.925000000003"/>
    <n v="70429.925000000003"/>
    <n v="0"/>
    <n v="511077.90117030201"/>
    <n v="2225184.3611703021"/>
    <n v="0"/>
    <n v="0"/>
    <n v="0"/>
    <n v="0"/>
    <n v="2519271.6381703019"/>
    <n v="0"/>
    <n v="476.6"/>
    <n v="713.73599999999999"/>
    <n v="385.37"/>
    <n v="2937.5740000000001"/>
    <n v="673.60299999999995"/>
    <n v="0"/>
    <n v="2630.105"/>
    <n v="91908.456999999995"/>
    <n v="6501.5280000000002"/>
    <n v="30727.134999999998"/>
    <n v="103548.04500000001"/>
    <n v="240502.15300000002"/>
    <n v="0"/>
    <n v="0"/>
    <n v="0"/>
    <n v="0"/>
    <n v="0"/>
    <n v="0"/>
    <n v="0"/>
    <n v="0"/>
    <n v="0"/>
    <n v="0"/>
    <n v="0"/>
    <n v="0"/>
    <n v="2225184.3611703021"/>
    <n v="0"/>
    <n v="0"/>
    <n v="0"/>
    <n v="0"/>
    <n v="2519271.6381703019"/>
    <n v="207793.62059976507"/>
    <n v="136954.10800000001"/>
    <n v="190539.23200000002"/>
    <n v="261378.74459976505"/>
    <n v="-70839.512599765032"/>
    <n v="2328732.406170303"/>
    <n v="51706.883000000002"/>
    <n v="136954.10800000001"/>
    <n v="190539.23200000002"/>
    <n v="105292.007"/>
    <n v="85247.22500000002"/>
    <n v="2328732.4061703025"/>
  </r>
  <r>
    <s v="100/TT-187-02"/>
    <x v="1"/>
    <s v="S/E La Misión MASC"/>
    <s v="Subgerencia de Proyectos Tx "/>
    <s v="REMEHUE- LA MISION"/>
    <x v="12"/>
    <n v="0"/>
    <n v="0"/>
    <n v="0"/>
    <n v="0"/>
    <n v="21806.508999999998"/>
    <n v="0"/>
    <n v="450"/>
    <n v="500"/>
    <n v="250"/>
    <n v="0"/>
    <n v="0"/>
    <n v="0"/>
    <n v="23006.508999999998"/>
    <n v="0"/>
    <n v="0"/>
    <n v="0"/>
    <n v="0"/>
    <n v="0"/>
    <n v="5.1900000000000002E-2"/>
    <n v="0"/>
    <n v="0.01"/>
    <n v="0"/>
    <n v="0"/>
    <n v="0"/>
    <n v="0"/>
    <n v="0.76811999999999991"/>
    <n v="0.76811999999999991"/>
    <n v="0.76811999999999991"/>
    <n v="0.76811999999999991"/>
    <n v="0.76811999999999991"/>
    <n v="0.82001999999999997"/>
    <n v="0.82001999999999997"/>
    <n v="0.83001999999999987"/>
    <n v="0.83001999999999987"/>
    <n v="0.83001999999999987"/>
    <n v="0.83001999999999987"/>
    <n v="0.83001999999999987"/>
    <n v="0.76811999999999991"/>
    <n v="0.76811999999999991"/>
    <n v="0.76811999999999991"/>
    <n v="0.76811999999999991"/>
    <n v="0.76811999999999991"/>
    <n v="0.7718488046891353"/>
    <n v="0.89590242969785772"/>
    <n v="0.89590242969785772"/>
    <n v="0.89590242969785772"/>
    <n v="0.89590242969785772"/>
    <n v="0.89590242969785772"/>
    <n v="0.89590242969785772"/>
    <n v="0.83001999999999987"/>
    <n v="0.76811999999999991"/>
    <n v="46351.663999999997"/>
    <n v="0"/>
    <n v="0"/>
    <n v="0"/>
    <n v="0"/>
    <n v="0"/>
    <n v="0"/>
    <n v="20280.756544884593"/>
    <n v="0"/>
    <n v="0"/>
    <n v="0"/>
    <n v="0"/>
    <n v="1509.4600786538929"/>
    <n v="21790.216623538487"/>
    <n v="0"/>
    <n v="0"/>
    <n v="0"/>
    <n v="0"/>
    <n v="0"/>
    <n v="3.7288046891354415E-3"/>
    <n v="0.12405362500872237"/>
    <n v="0"/>
    <n v="0"/>
    <n v="0"/>
    <n v="0"/>
    <n v="0"/>
    <n v="0.89590242969785772"/>
    <n v="0"/>
    <n v="0"/>
    <n v="0"/>
    <n v="0"/>
    <n v="0"/>
    <n v="0"/>
    <n v="0"/>
    <n v="0"/>
    <n v="0"/>
    <n v="0"/>
    <n v="29782.865000000002"/>
    <n v="11600"/>
    <n v="41382.865000000005"/>
    <n v="0"/>
    <n v="0"/>
    <n v="0"/>
    <n v="0"/>
    <n v="109524.74562353849"/>
    <n v="0"/>
    <n v="0"/>
    <n v="0"/>
    <n v="0"/>
    <n v="0"/>
    <n v="0"/>
    <n v="20280.756544884593"/>
    <n v="0"/>
    <n v="0"/>
    <n v="0"/>
    <n v="0"/>
    <n v="1509.4600786538929"/>
    <n v="21790.216623538487"/>
    <n v="0"/>
    <n v="0"/>
    <n v="0"/>
    <n v="0"/>
    <n v="0"/>
    <n v="0"/>
    <n v="0"/>
    <n v="0"/>
    <n v="0"/>
    <n v="0"/>
    <n v="29782.865000000002"/>
    <n v="11600"/>
    <n v="41382.865000000005"/>
    <n v="0"/>
    <n v="0"/>
    <n v="0"/>
    <n v="0"/>
    <n v="109524.74562353849"/>
    <n v="0"/>
    <n v="0"/>
    <n v="0"/>
    <n v="0"/>
    <n v="21806.508999999998"/>
    <n v="0"/>
    <n v="0"/>
    <n v="750"/>
    <n v="26321.542000000001"/>
    <n v="1200"/>
    <n v="0"/>
    <n v="1118"/>
    <n v="51196.050999999999"/>
    <n v="0"/>
    <n v="0"/>
    <n v="0"/>
    <n v="0"/>
    <n v="0"/>
    <n v="3.7287233810580859E-3"/>
    <n v="0.12405091996982133"/>
    <n v="0"/>
    <n v="0"/>
    <n v="0"/>
    <n v="0"/>
    <n v="0"/>
    <n v="0.12777964335087941"/>
    <n v="0.76811999999999991"/>
    <n v="0.76811999999999991"/>
    <n v="0.76811999999999991"/>
    <n v="0.76811999999999991"/>
    <n v="0.76811999999999991"/>
    <n v="0.77184872338105803"/>
    <n v="0.89589964335087935"/>
    <n v="0.89589964335087935"/>
    <n v="0.89589964335087935"/>
    <n v="0.89589964335087935"/>
    <n v="0.89589964335087935"/>
    <n v="0.89589964335087935"/>
    <n v="0"/>
    <n v="0"/>
    <n v="0"/>
    <n v="0"/>
    <n v="0"/>
    <n v="0"/>
    <n v="0"/>
    <n v="0"/>
    <n v="0"/>
    <n v="0"/>
    <n v="3196.0306235384924"/>
    <n v="0"/>
    <n v="3196.0306235384924"/>
    <n v="2200"/>
    <n v="6581"/>
    <n v="0"/>
    <n v="0"/>
    <n v="109524.74562353849"/>
    <n v="0"/>
    <n v="0"/>
    <n v="0"/>
    <n v="0"/>
    <n v="21806.508999999998"/>
    <n v="0"/>
    <n v="450"/>
    <n v="500"/>
    <n v="250"/>
    <n v="0"/>
    <n v="0"/>
    <n v="0"/>
    <n v="23006.508999999998"/>
    <n v="0"/>
    <n v="0"/>
    <n v="26071.542000000001"/>
    <n v="745"/>
    <n v="0"/>
    <n v="0"/>
    <n v="0"/>
    <n v="0"/>
    <n v="0"/>
    <n v="0"/>
    <n v="3200"/>
    <n v="1369.0306235384924"/>
    <n v="31385.572623538494"/>
    <n v="2200"/>
    <n v="6581"/>
    <n v="0"/>
    <n v="0"/>
    <n v="109524.74562353849"/>
    <n v="0"/>
    <n v="0"/>
    <n v="0"/>
    <n v="0"/>
    <n v="21806.508999999998"/>
    <n v="0"/>
    <n v="450"/>
    <n v="500"/>
    <n v="250"/>
    <n v="0"/>
    <n v="0"/>
    <n v="0"/>
    <n v="23006.508999999998"/>
    <n v="0"/>
    <n v="0"/>
    <n v="0"/>
    <n v="0"/>
    <n v="0"/>
    <n v="0"/>
    <n v="0"/>
    <n v="0"/>
    <n v="0"/>
    <n v="0"/>
    <n v="0"/>
    <n v="0"/>
    <n v="31385.572623538494"/>
    <n v="2200"/>
    <n v="6581"/>
    <n v="0"/>
    <n v="0"/>
    <n v="109524.74562353849"/>
    <n v="20280.756544884593"/>
    <n v="23006.508999999998"/>
    <n v="69358.172999999995"/>
    <n v="66632.42054488459"/>
    <n v="2725.7524551154056"/>
    <n v="40166.572623538494"/>
    <n v="50078.050999999999"/>
    <n v="23006.508999999998"/>
    <n v="69358.172999999995"/>
    <n v="96429.714999999997"/>
    <n v="-27071.542000000001"/>
    <n v="40166.572623538494"/>
  </r>
  <r>
    <s v="100/TT-188-02"/>
    <x v="1"/>
    <s v="S/E Remehue MASC"/>
    <s v="Subgerencia de Proyectos Tx "/>
    <s v="REMEHUE- LA MISION"/>
    <x v="12"/>
    <n v="0"/>
    <n v="0"/>
    <n v="1104.93"/>
    <n v="10922.226000000001"/>
    <n v="0"/>
    <n v="80"/>
    <n v="11523.189"/>
    <n v="10000"/>
    <n v="0"/>
    <n v="0"/>
    <n v="0"/>
    <n v="0"/>
    <n v="33630.345000000001"/>
    <n v="0"/>
    <n v="0"/>
    <n v="0"/>
    <n v="0.01"/>
    <n v="0"/>
    <n v="0"/>
    <n v="0"/>
    <n v="0.01"/>
    <n v="0"/>
    <n v="0"/>
    <n v="0"/>
    <n v="0"/>
    <n v="0.98"/>
    <n v="0.98"/>
    <n v="0.98"/>
    <n v="0.99"/>
    <n v="0.99"/>
    <n v="0.99"/>
    <n v="0.99"/>
    <n v="1"/>
    <n v="1"/>
    <n v="1"/>
    <n v="1"/>
    <n v="1"/>
    <n v="0.98"/>
    <n v="0.98"/>
    <n v="0.9828488129945856"/>
    <n v="0.98569762598917121"/>
    <n v="0.98854643898375671"/>
    <n v="0.99125364431486873"/>
    <n v="0.99531028738025817"/>
    <n v="0.99929196168263223"/>
    <n v="1"/>
    <n v="1"/>
    <n v="1"/>
    <n v="1"/>
    <n v="1"/>
    <n v="0.98"/>
    <n v="214669.85199999998"/>
    <n v="0"/>
    <n v="0"/>
    <n v="1108"/>
    <n v="0"/>
    <n v="0"/>
    <n v="0"/>
    <n v="0"/>
    <n v="0"/>
    <n v="0"/>
    <n v="0"/>
    <n v="0"/>
    <n v="0"/>
    <n v="1108"/>
    <n v="0"/>
    <n v="0"/>
    <n v="2.8488129945855897E-3"/>
    <n v="2.8488129945855897E-3"/>
    <n v="2.8488129945855897E-3"/>
    <n v="2.7072053311120369E-3"/>
    <n v="4.0566430653894217E-3"/>
    <n v="3.9816743023740114E-3"/>
    <n v="7.080383173677635E-4"/>
    <n v="0"/>
    <n v="0"/>
    <n v="0"/>
    <n v="1"/>
    <n v="0"/>
    <n v="0"/>
    <n v="0"/>
    <n v="0"/>
    <n v="0"/>
    <n v="0"/>
    <n v="0"/>
    <n v="0"/>
    <n v="0"/>
    <n v="0"/>
    <n v="0"/>
    <n v="12668.1680549049"/>
    <n v="12668.1680549049"/>
    <n v="0"/>
    <n v="0"/>
    <n v="0"/>
    <n v="0"/>
    <n v="228446.02005490489"/>
    <n v="0"/>
    <n v="0"/>
    <n v="1108"/>
    <n v="0"/>
    <n v="0"/>
    <n v="0"/>
    <n v="0"/>
    <n v="0"/>
    <n v="0"/>
    <n v="0"/>
    <n v="0"/>
    <n v="0"/>
    <n v="1108"/>
    <n v="0"/>
    <n v="0"/>
    <n v="0"/>
    <n v="0"/>
    <n v="0"/>
    <n v="0"/>
    <n v="0"/>
    <n v="0"/>
    <n v="0"/>
    <n v="0"/>
    <n v="0"/>
    <n v="12668.1680549049"/>
    <n v="12668.1680549049"/>
    <n v="0"/>
    <n v="0"/>
    <n v="0"/>
    <n v="0"/>
    <n v="228446.02005490489"/>
    <n v="0"/>
    <n v="0"/>
    <n v="1104.93"/>
    <n v="10922.226000000001"/>
    <n v="0"/>
    <n v="80"/>
    <n v="16713.373"/>
    <n v="0"/>
    <n v="0"/>
    <n v="0"/>
    <n v="0"/>
    <n v="0"/>
    <n v="28820.529000000002"/>
    <n v="0"/>
    <n v="0"/>
    <n v="0"/>
    <n v="0.01"/>
    <n v="0"/>
    <n v="6.3422546634225472E-3"/>
    <n v="2.208705055420384E-3"/>
    <n v="1.3895647472289808E-3"/>
    <n v="5.9475533928088668E-5"/>
    <n v="0"/>
    <n v="0"/>
    <n v="0"/>
    <n v="0.02"/>
    <n v="0.98"/>
    <n v="0.98"/>
    <n v="0.98"/>
    <n v="0.99"/>
    <n v="0.99"/>
    <n v="0.99634225466342252"/>
    <n v="0.99855095971884289"/>
    <n v="0.99994052446607185"/>
    <n v="1"/>
    <n v="1"/>
    <n v="1"/>
    <n v="1"/>
    <n v="0"/>
    <n v="0"/>
    <n v="0"/>
    <n v="0"/>
    <n v="0"/>
    <n v="0"/>
    <n v="0"/>
    <n v="0"/>
    <n v="0"/>
    <n v="0"/>
    <n v="0"/>
    <n v="0"/>
    <n v="0"/>
    <n v="1200"/>
    <n v="0"/>
    <n v="0"/>
    <n v="0"/>
    <n v="244690.38099999999"/>
    <n v="0"/>
    <n v="0"/>
    <n v="1104.93"/>
    <n v="10922.226000000001"/>
    <n v="0"/>
    <n v="80"/>
    <n v="11523.189"/>
    <n v="10000"/>
    <n v="0"/>
    <n v="0"/>
    <n v="0"/>
    <n v="0"/>
    <n v="33630.345000000001"/>
    <n v="0"/>
    <n v="0"/>
    <n v="82000"/>
    <n v="0"/>
    <n v="0"/>
    <n v="0"/>
    <n v="0"/>
    <n v="0"/>
    <n v="0"/>
    <n v="0"/>
    <n v="0"/>
    <n v="0"/>
    <n v="82000"/>
    <n v="1200"/>
    <n v="0"/>
    <n v="0"/>
    <n v="0"/>
    <n v="331500.19699999999"/>
    <n v="0"/>
    <n v="0"/>
    <n v="1104.93"/>
    <n v="10922.226000000001"/>
    <n v="0"/>
    <n v="80"/>
    <n v="11523.189"/>
    <n v="10000"/>
    <n v="0"/>
    <n v="0"/>
    <n v="0"/>
    <n v="0"/>
    <n v="33630.345000000001"/>
    <n v="0"/>
    <n v="0"/>
    <n v="0"/>
    <n v="0"/>
    <n v="0"/>
    <n v="0"/>
    <n v="0"/>
    <n v="0"/>
    <n v="0"/>
    <n v="0"/>
    <n v="0"/>
    <n v="0"/>
    <n v="82000"/>
    <n v="1200"/>
    <n v="0"/>
    <n v="0"/>
    <n v="0"/>
    <n v="331500.19699999999"/>
    <n v="1108"/>
    <n v="33630.345000000001"/>
    <n v="248300.19699999999"/>
    <n v="215777.85199999998"/>
    <n v="32522.345000000001"/>
    <n v="-19854.176945095096"/>
    <n v="28820.529000000002"/>
    <n v="33630.345000000001"/>
    <n v="248300.19699999999"/>
    <n v="243490.38099999999"/>
    <n v="4809.8159999999916"/>
    <n v="-3609.8159999999916"/>
  </r>
  <r>
    <s v="100/TL-072-02"/>
    <x v="1"/>
    <s v="Línea Remehue-La Misión (MASC)"/>
    <s v="Subgerencia de Proyectos Tx "/>
    <s v="REMEHUE- LA MISION"/>
    <x v="12"/>
    <n v="755.6"/>
    <n v="0"/>
    <n v="3009.9180000000001"/>
    <n v="247.77699999999999"/>
    <n v="412.8"/>
    <n v="136.11099999999999"/>
    <n v="239975.97"/>
    <n v="670.3"/>
    <n v="4495.9080000000004"/>
    <n v="148359.41899999999"/>
    <n v="212878.46299999999"/>
    <n v="270"/>
    <n v="611212.26599999995"/>
    <n v="0"/>
    <n v="0"/>
    <n v="0.03"/>
    <n v="0"/>
    <n v="0"/>
    <n v="0.02"/>
    <n v="0"/>
    <n v="0"/>
    <n v="0"/>
    <n v="1.0000000000000009E-2"/>
    <n v="0"/>
    <n v="0"/>
    <n v="0.43"/>
    <n v="0.43"/>
    <n v="0.45999999999999996"/>
    <n v="0.45999999999999996"/>
    <n v="0.45999999999999996"/>
    <n v="0.48"/>
    <n v="0.48"/>
    <n v="0.48"/>
    <n v="0.48"/>
    <n v="0.49"/>
    <n v="0.49"/>
    <n v="0.49"/>
    <n v="0.43029457399700738"/>
    <n v="0.43029457399700738"/>
    <n v="0.43077374769880605"/>
    <n v="0.43077374769880605"/>
    <n v="0.43081302423174039"/>
    <n v="0.43085230076467468"/>
    <n v="0.49014415488232105"/>
    <n v="0.49180575017916867"/>
    <n v="0.49192357977797163"/>
    <n v="0.49314115229893546"/>
    <n v="0.49392668295762182"/>
    <n v="0.51132618704752464"/>
    <n v="0.49"/>
    <n v="0.43"/>
    <n v="200518.60599999997"/>
    <n v="736.7792249767009"/>
    <n v="0"/>
    <n v="1251.2129253459623"/>
    <n v="0"/>
    <n v="99.223313405531144"/>
    <n v="99.468953794312952"/>
    <n v="150537.36792707336"/>
    <n v="4229.2069946123174"/>
    <n v="300.65049551473908"/>
    <n v="3114.5638163764338"/>
    <n v="2014.3707175845943"/>
    <n v="44730.94386276383"/>
    <n v="207113.7882314478"/>
    <n v="2.9457399700738443E-4"/>
    <n v="0"/>
    <n v="4.7917370179867869E-4"/>
    <n v="0"/>
    <n v="3.927653293431792E-5"/>
    <n v="3.927653293431792E-5"/>
    <n v="5.9291854117646335E-2"/>
    <n v="1.6615952968476371E-3"/>
    <n v="1.1782959880295375E-4"/>
    <n v="1.2175725209638557E-3"/>
    <n v="7.8553065868635849E-4"/>
    <n v="1.7399504089902838E-2"/>
    <n v="0.51132618704752464"/>
    <n v="9250.92"/>
    <n v="12000"/>
    <n v="1293613.3330000001"/>
    <n v="70000"/>
    <n v="0"/>
    <n v="50510.467000000004"/>
    <n v="0"/>
    <n v="0"/>
    <n v="0"/>
    <n v="2349"/>
    <n v="10148"/>
    <n v="0"/>
    <n v="1447871.72"/>
    <n v="0"/>
    <n v="0"/>
    <n v="0"/>
    <n v="0"/>
    <n v="1855504.1142314477"/>
    <n v="736.7792249767009"/>
    <n v="0"/>
    <n v="1251.2129253459623"/>
    <n v="0"/>
    <n v="99.223313405531144"/>
    <n v="99.468953794312952"/>
    <n v="150537.36792707336"/>
    <n v="4229.2069946123174"/>
    <n v="300.65049551473908"/>
    <n v="3114.5638163764338"/>
    <n v="2014.3707175845943"/>
    <n v="44730.94386276383"/>
    <n v="207113.7882314478"/>
    <n v="9250.92"/>
    <n v="12000"/>
    <n v="1293613.3330000001"/>
    <n v="70000"/>
    <n v="0"/>
    <n v="50510.467000000004"/>
    <n v="0"/>
    <n v="0"/>
    <n v="0"/>
    <n v="2349"/>
    <n v="10148"/>
    <n v="0"/>
    <n v="1447871.72"/>
    <n v="0"/>
    <n v="0"/>
    <n v="0"/>
    <n v="0"/>
    <n v="1855504.1142314477"/>
    <n v="755.6"/>
    <n v="0"/>
    <n v="3009.9180000000001"/>
    <n v="247.77699999999999"/>
    <n v="412.8"/>
    <n v="136.11099999999999"/>
    <n v="0"/>
    <n v="222.90700000000001"/>
    <n v="3360"/>
    <n v="3460"/>
    <n v="151031.88"/>
    <n v="44476.795231447795"/>
    <n v="207113.7882314478"/>
    <n v="0"/>
    <n v="0"/>
    <n v="0.03"/>
    <n v="0"/>
    <n v="0"/>
    <n v="2.7835022309612042E-2"/>
    <n v="3.3629849504650991E-2"/>
    <n v="3.0018717386372233E-2"/>
    <n v="2.1104325795961582E-2"/>
    <n v="2.460674582167436E-2"/>
    <n v="3.0964039930424264E-2"/>
    <n v="2.5036867579218032E-2"/>
    <n v="0.22319556832791348"/>
    <n v="0.43"/>
    <n v="0.43"/>
    <n v="0.45999999999999996"/>
    <n v="0.45999999999999996"/>
    <n v="0.45999999999999996"/>
    <n v="0.48783502230961207"/>
    <n v="0.52146487181426304"/>
    <n v="0.55148358920063523"/>
    <n v="0.57258791499659689"/>
    <n v="0.59719466081827122"/>
    <n v="0.62815870074869551"/>
    <n v="0.65319556832791348"/>
    <n v="9250.92"/>
    <n v="12000"/>
    <n v="1293613.3330000001"/>
    <n v="70000"/>
    <n v="0"/>
    <n v="50510.467000000004"/>
    <n v="0"/>
    <n v="0"/>
    <n v="0"/>
    <n v="2088"/>
    <n v="977"/>
    <n v="0"/>
    <n v="1438439.72"/>
    <n v="1000"/>
    <n v="4880"/>
    <n v="3552"/>
    <n v="0"/>
    <n v="1855504.1142314477"/>
    <n v="755.6"/>
    <n v="0"/>
    <n v="3009.9180000000001"/>
    <n v="247.77699999999999"/>
    <n v="412.8"/>
    <n v="136.11099999999999"/>
    <n v="239975.97"/>
    <n v="670.3"/>
    <n v="4495.9080000000004"/>
    <n v="3930.8869999999997"/>
    <n v="143754.394"/>
    <n v="4151.1360000000004"/>
    <n v="401540.80099999998"/>
    <n v="2000"/>
    <n v="20331.886999999999"/>
    <n v="109779.31600000001"/>
    <n v="10250.92"/>
    <n v="12600"/>
    <n v="26400.6"/>
    <n v="958685.97200000007"/>
    <n v="0"/>
    <n v="0"/>
    <n v="1646.1"/>
    <n v="0"/>
    <n v="102317.91223144764"/>
    <n v="1244012.7072314478"/>
    <n v="1000"/>
    <n v="4880"/>
    <n v="3552"/>
    <n v="0"/>
    <n v="1855504.1142314477"/>
    <n v="755.6"/>
    <n v="0"/>
    <n v="3009.9180000000001"/>
    <n v="247.77699999999999"/>
    <n v="412.8"/>
    <n v="136.11099999999999"/>
    <n v="239975.97"/>
    <n v="670.3"/>
    <n v="4495.9080000000004"/>
    <n v="148359.41899999999"/>
    <n v="212878.46299999999"/>
    <n v="0"/>
    <n v="610942.26599999995"/>
    <n v="0"/>
    <n v="0"/>
    <n v="0"/>
    <n v="0"/>
    <n v="0"/>
    <n v="0"/>
    <n v="0"/>
    <n v="0"/>
    <n v="0"/>
    <n v="0"/>
    <n v="0"/>
    <n v="0"/>
    <n v="1034611.2422314479"/>
    <n v="1000"/>
    <n v="4880"/>
    <n v="3552"/>
    <n v="0"/>
    <n v="1855504.1142314479"/>
    <n v="162382.84436868396"/>
    <n v="610942.26599999995"/>
    <n v="811460.87199999997"/>
    <n v="362901.4503686839"/>
    <n v="448559.42163131607"/>
    <n v="1044043.2422314477"/>
    <n v="162636.99300000002"/>
    <n v="610942.26599999995"/>
    <n v="811460.87199999997"/>
    <n v="363155.59899999999"/>
    <n v="448305.27299999999"/>
    <n v="1044043.2422314477"/>
  </r>
  <r>
    <s v="100/TS-112-01"/>
    <x v="0"/>
    <s v=" Art. 3-30 &quot;Información para SITR y Sistema Monitoreo&quot; (incluye 4-16)"/>
    <s v="Gerencia Zona Sur"/>
    <s v="SIN ASIGNAR"/>
    <x v="9"/>
    <n v="2971.567"/>
    <n v="1436.846"/>
    <n v="4209.33"/>
    <n v="0"/>
    <n v="0"/>
    <n v="7434.6390000000001"/>
    <n v="0"/>
    <n v="914.72500000000002"/>
    <n v="7851.7380000000003"/>
    <n v="19013.422999999999"/>
    <n v="44470.239000000001"/>
    <n v="15143.037"/>
    <n v="103445.54399999999"/>
    <n v="0"/>
    <n v="0"/>
    <n v="0"/>
    <n v="0"/>
    <n v="0"/>
    <n v="0"/>
    <n v="0"/>
    <n v="0"/>
    <n v="0"/>
    <n v="0"/>
    <n v="0"/>
    <n v="0"/>
    <n v="0.18"/>
    <n v="0.18"/>
    <n v="0.18"/>
    <n v="0.18"/>
    <n v="0.18"/>
    <n v="0.18"/>
    <n v="0.18"/>
    <n v="0.18"/>
    <n v="0.18"/>
    <n v="0.18"/>
    <n v="0.18"/>
    <n v="0.18"/>
    <n v="0.28049999999999997"/>
    <n v="0.37487500000000001"/>
    <n v="0.5"/>
    <n v="0.608375"/>
    <n v="0.70199999999999996"/>
    <n v="0.75700000000000012"/>
    <n v="0.82150000000000012"/>
    <n v="0.85750000000000015"/>
    <n v="0.89275000000000015"/>
    <n v="0.92275000000000018"/>
    <n v="0.94850000000000012"/>
    <n v="1.0000000000000002"/>
    <n v="0.18"/>
    <n v="0.18"/>
    <n v="166140.06100000002"/>
    <n v="0"/>
    <n v="13200"/>
    <n v="50699.999999999993"/>
    <n v="23699.999999999996"/>
    <n v="13200"/>
    <n v="9199.9999999999982"/>
    <n v="6500"/>
    <n v="5199.9999999999991"/>
    <n v="5199.9999999999991"/>
    <n v="3900"/>
    <n v="120250"/>
    <n v="7024.9999999999991"/>
    <n v="258075"/>
    <n v="0.10050000000000001"/>
    <n v="9.4375000000000001E-2"/>
    <n v="0.12512499999999999"/>
    <n v="0.108375"/>
    <n v="9.3625E-2"/>
    <n v="5.5E-2"/>
    <n v="6.4500000000000002E-2"/>
    <n v="3.5999999999999997E-2"/>
    <n v="3.5249999999999997E-2"/>
    <n v="0.03"/>
    <n v="2.5749999999999999E-2"/>
    <n v="5.1499999999999997E-2"/>
    <n v="1.0000000000000002"/>
    <n v="0"/>
    <n v="0"/>
    <n v="0"/>
    <n v="0"/>
    <n v="0"/>
    <n v="0"/>
    <n v="100000"/>
    <n v="0"/>
    <n v="0"/>
    <n v="0"/>
    <n v="0"/>
    <n v="0"/>
    <n v="100000"/>
    <n v="0"/>
    <n v="0"/>
    <n v="0"/>
    <n v="0"/>
    <n v="524215.06099999999"/>
    <n v="0"/>
    <n v="13200"/>
    <n v="50699.999999999993"/>
    <n v="23699.999999999996"/>
    <n v="13200"/>
    <n v="9199.9999999999982"/>
    <n v="6500"/>
    <n v="5199.9999999999991"/>
    <n v="5199.9999999999991"/>
    <n v="3900"/>
    <n v="120250"/>
    <n v="7024.9999999999991"/>
    <n v="258075"/>
    <n v="0"/>
    <n v="0"/>
    <n v="0"/>
    <n v="0"/>
    <n v="0"/>
    <n v="0"/>
    <n v="100000"/>
    <n v="0"/>
    <n v="0"/>
    <n v="0"/>
    <n v="0"/>
    <n v="0"/>
    <n v="100000"/>
    <n v="0"/>
    <n v="0"/>
    <n v="0"/>
    <n v="0"/>
    <n v="524215.06099999999"/>
    <n v="2971.567"/>
    <n v="1436.846"/>
    <n v="4209.33"/>
    <n v="0"/>
    <n v="0"/>
    <n v="7434.6390000000001"/>
    <n v="565.36099999999988"/>
    <n v="0"/>
    <n v="50000"/>
    <n v="50000"/>
    <n v="50000"/>
    <n v="91457.256999999983"/>
    <n v="258075"/>
    <n v="0"/>
    <n v="0"/>
    <n v="0"/>
    <n v="0"/>
    <n v="0"/>
    <n v="0"/>
    <n v="1.8320184318927596E-2"/>
    <n v="0"/>
    <n v="0.1145011519932975"/>
    <n v="0.1145011519932975"/>
    <n v="0.1145011519932975"/>
    <n v="0.20943922569294135"/>
    <n v="0.57126286599176146"/>
    <n v="0.18"/>
    <n v="0.18"/>
    <n v="0.18"/>
    <n v="0.18"/>
    <n v="0.18"/>
    <n v="0.18"/>
    <n v="0.19832018431892759"/>
    <n v="0.19832018431892759"/>
    <n v="0.31282133631222508"/>
    <n v="0.42732248830552255"/>
    <n v="0.54182364029882013"/>
    <n v="0.75126286599176151"/>
    <n v="0"/>
    <n v="0"/>
    <n v="0"/>
    <n v="0"/>
    <n v="0"/>
    <n v="0"/>
    <n v="100000"/>
    <n v="0"/>
    <n v="0"/>
    <n v="0"/>
    <n v="0"/>
    <n v="0"/>
    <n v="100000"/>
    <n v="0"/>
    <n v="0"/>
    <n v="0"/>
    <n v="0"/>
    <n v="524215.06099999999"/>
    <n v="2971.567"/>
    <n v="1436.846"/>
    <n v="4209.33"/>
    <n v="0"/>
    <n v="0"/>
    <n v="7434.6390000000001"/>
    <n v="0"/>
    <n v="914.72500000000002"/>
    <n v="7851.7380000000003"/>
    <n v="42148.262000000002"/>
    <n v="25000"/>
    <n v="66107.892999999996"/>
    <n v="158075"/>
    <n v="0"/>
    <n v="100000"/>
    <n v="0"/>
    <n v="0"/>
    <n v="0"/>
    <n v="100000"/>
    <n v="0"/>
    <n v="0"/>
    <n v="0"/>
    <n v="0"/>
    <n v="0"/>
    <n v="0"/>
    <n v="200000"/>
    <n v="0"/>
    <n v="0"/>
    <n v="0"/>
    <n v="0"/>
    <n v="524215.06099999999"/>
    <n v="2971.567"/>
    <n v="1436.846"/>
    <n v="4209.33"/>
    <n v="0"/>
    <n v="0"/>
    <n v="7434.6390000000001"/>
    <n v="0"/>
    <n v="914.72500000000002"/>
    <n v="7851.7380000000003"/>
    <n v="19013.422999999999"/>
    <n v="44470.239000000001"/>
    <n v="36462.760999999999"/>
    <n v="124765.268"/>
    <n v="0"/>
    <n v="0"/>
    <n v="0"/>
    <n v="0"/>
    <n v="0"/>
    <n v="0"/>
    <n v="0"/>
    <n v="0"/>
    <n v="0"/>
    <n v="0"/>
    <n v="0"/>
    <n v="0"/>
    <n v="233309.73200000002"/>
    <n v="0"/>
    <n v="0"/>
    <n v="0"/>
    <n v="0"/>
    <n v="524215.06100000005"/>
    <n v="251050"/>
    <n v="88302.506999999998"/>
    <n v="254442.56800000003"/>
    <n v="417190.06099999999"/>
    <n v="-162747.49299999996"/>
    <n v="269772.49299999996"/>
    <n v="166617.74300000002"/>
    <n v="88302.506999999998"/>
    <n v="254442.56800000003"/>
    <n v="332757.804"/>
    <n v="-78315.235999999975"/>
    <n v="269772.49299999996"/>
  </r>
  <r>
    <s v="100/TS-121-01"/>
    <x v="0"/>
    <s v="Habilitación en Scada Hot Line tag en alimentadores de MT"/>
    <s v="Area SCADA"/>
    <s v="SIN ASIGNAR"/>
    <x v="13"/>
    <n v="0"/>
    <n v="0"/>
    <n v="10168.177"/>
    <n v="120.834"/>
    <n v="5028.1509999999998"/>
    <n v="0"/>
    <n v="0"/>
    <n v="0"/>
    <n v="0"/>
    <n v="7629.2879999999996"/>
    <n v="0"/>
    <n v="551.84199999999998"/>
    <n v="23498.292000000001"/>
    <n v="0"/>
    <n v="0.19"/>
    <n v="0.16"/>
    <n v="0.09"/>
    <n v="0"/>
    <n v="0"/>
    <n v="0"/>
    <n v="0"/>
    <n v="0.21"/>
    <n v="0"/>
    <n v="0.13"/>
    <n v="0"/>
    <n v="0.22000000000000003"/>
    <n v="0.41000000000000003"/>
    <n v="0.57000000000000006"/>
    <n v="0.65999999999999992"/>
    <n v="0.65999999999999992"/>
    <n v="0.65999999999999992"/>
    <n v="0.65999999999999992"/>
    <n v="0.65999999999999992"/>
    <n v="0.86999999999999988"/>
    <n v="0.86999999999999988"/>
    <n v="1"/>
    <n v="1"/>
    <n v="0.22000000000000003"/>
    <n v="0.31101747084579706"/>
    <n v="0.43265964364676818"/>
    <n v="0.59938787011748396"/>
    <n v="0.73004725365240386"/>
    <n v="0.82585511770061126"/>
    <n v="1"/>
    <n v="1"/>
    <n v="1"/>
    <n v="1"/>
    <n v="1"/>
    <n v="1"/>
    <n v="1"/>
    <n v="0.22000000000000003"/>
    <n v="5254.174"/>
    <n v="0"/>
    <n v="5232.3925209141016"/>
    <n v="4959.5491822392805"/>
    <n v="4962.0003858513701"/>
    <n v="5240.3116935016478"/>
    <n v="4351.6334981801883"/>
    <n v="0"/>
    <n v="0"/>
    <n v="0"/>
    <n v="0"/>
    <n v="0"/>
    <n v="0"/>
    <n v="24745.887280686587"/>
    <n v="0"/>
    <n v="9.1017470845797033E-2"/>
    <n v="0.1216421728009711"/>
    <n v="0.16672822647071575"/>
    <n v="0.13065938353492004"/>
    <n v="9.5807864048207417E-2"/>
    <n v="0.17414488229938874"/>
    <n v="0"/>
    <n v="0"/>
    <n v="0"/>
    <n v="0"/>
    <n v="0"/>
    <n v="1"/>
    <n v="0"/>
    <n v="0"/>
    <n v="0"/>
    <n v="0"/>
    <n v="0"/>
    <n v="0"/>
    <n v="0"/>
    <n v="0"/>
    <n v="0"/>
    <n v="0"/>
    <n v="0"/>
    <n v="0"/>
    <n v="0"/>
    <n v="0"/>
    <n v="0"/>
    <n v="0"/>
    <n v="0"/>
    <n v="30000.061280686587"/>
    <n v="0"/>
    <n v="5232.3925209141016"/>
    <n v="4959.5491822392805"/>
    <n v="4962.0003858513701"/>
    <n v="5240.3116935016478"/>
    <n v="4351.6334981801883"/>
    <n v="0"/>
    <n v="0"/>
    <n v="0"/>
    <n v="0"/>
    <n v="0"/>
    <n v="0"/>
    <n v="24745.887280686587"/>
    <n v="0"/>
    <n v="0"/>
    <n v="0"/>
    <n v="0"/>
    <n v="0"/>
    <n v="0"/>
    <n v="0"/>
    <n v="0"/>
    <n v="0"/>
    <n v="0"/>
    <n v="0"/>
    <n v="0"/>
    <n v="0"/>
    <n v="0"/>
    <n v="0"/>
    <n v="0"/>
    <n v="0"/>
    <n v="30000.061280686587"/>
    <n v="0"/>
    <n v="0"/>
    <n v="10168.177"/>
    <n v="120.834"/>
    <n v="5028.1509999999998"/>
    <n v="0"/>
    <n v="5240"/>
    <n v="4188.7252806865872"/>
    <n v="0"/>
    <n v="0"/>
    <n v="0"/>
    <n v="0"/>
    <n v="24745.887280686587"/>
    <n v="0"/>
    <n v="0.19"/>
    <n v="0.16"/>
    <n v="0.09"/>
    <n v="0"/>
    <n v="0"/>
    <n v="0"/>
    <n v="0.32"/>
    <n v="0"/>
    <n v="0"/>
    <n v="0"/>
    <n v="0.02"/>
    <n v="0.78"/>
    <n v="0.22000000000000003"/>
    <n v="0.41000000000000003"/>
    <n v="0.57000000000000006"/>
    <n v="0.65999999999999992"/>
    <n v="0.65999999999999992"/>
    <n v="0.65999999999999992"/>
    <n v="0.65999999999999992"/>
    <n v="0.98"/>
    <n v="0.98"/>
    <n v="0.98"/>
    <n v="0.98"/>
    <n v="1"/>
    <n v="0"/>
    <n v="0"/>
    <n v="0"/>
    <n v="0"/>
    <n v="0"/>
    <n v="0"/>
    <n v="0"/>
    <n v="0"/>
    <n v="0"/>
    <n v="0"/>
    <n v="0"/>
    <n v="0"/>
    <n v="0"/>
    <n v="0"/>
    <n v="0"/>
    <n v="0"/>
    <n v="0"/>
    <n v="30000.061280686587"/>
    <n v="0"/>
    <n v="0"/>
    <n v="10168.177"/>
    <n v="120.834"/>
    <n v="5028.1509999999998"/>
    <n v="0"/>
    <n v="0"/>
    <n v="0"/>
    <n v="0"/>
    <n v="5240"/>
    <n v="4188.7252806865872"/>
    <n v="0"/>
    <n v="24745.887280686587"/>
    <n v="0"/>
    <n v="0"/>
    <n v="0"/>
    <n v="0"/>
    <n v="0"/>
    <n v="0"/>
    <n v="0"/>
    <n v="0"/>
    <n v="0"/>
    <n v="0"/>
    <n v="0"/>
    <n v="0"/>
    <n v="0"/>
    <n v="0"/>
    <n v="0"/>
    <n v="0"/>
    <n v="0"/>
    <n v="30000.061280686587"/>
    <n v="0"/>
    <n v="0"/>
    <n v="10168.177"/>
    <n v="120.834"/>
    <n v="5028.1509999999998"/>
    <n v="0"/>
    <n v="0"/>
    <n v="0"/>
    <n v="0"/>
    <n v="7629.2879999999996"/>
    <n v="0"/>
    <n v="1799.4372806865867"/>
    <n v="24745.887280686587"/>
    <n v="0"/>
    <n v="0"/>
    <n v="0"/>
    <n v="0"/>
    <n v="0"/>
    <n v="0"/>
    <n v="0"/>
    <n v="0"/>
    <n v="0"/>
    <n v="0"/>
    <n v="0"/>
    <n v="0"/>
    <n v="0"/>
    <n v="0"/>
    <n v="0"/>
    <n v="0"/>
    <n v="0"/>
    <n v="30000.061280686587"/>
    <n v="24745.887280686587"/>
    <n v="22946.45"/>
    <n v="28200.624"/>
    <n v="30000.061280686587"/>
    <n v="-1799.4372806865867"/>
    <n v="1799.4372806865867"/>
    <n v="24745.887280686587"/>
    <n v="22946.45"/>
    <n v="28200.624"/>
    <n v="30000.061280686587"/>
    <n v="-1799.4372806865867"/>
    <n v="1799.4372806865867"/>
  </r>
  <r>
    <s v="100/TS-124-02"/>
    <x v="0"/>
    <s v="Habilitación en el Scada los Reset de Relés Maestros de SSEE"/>
    <s v="Gerencia Zona Sur"/>
    <s v="SIN ASIGNAR"/>
    <x v="9"/>
    <n v="0"/>
    <n v="0"/>
    <n v="0"/>
    <n v="0"/>
    <n v="39947.025000000001"/>
    <n v="0"/>
    <n v="0"/>
    <n v="8962.2860000000001"/>
    <n v="30808.843000000001"/>
    <n v="1414.4939999999999"/>
    <n v="5096.2849999999999"/>
    <n v="-2.367"/>
    <n v="86226.566000000021"/>
    <n v="0.02"/>
    <n v="0"/>
    <n v="7.0000000000000007E-2"/>
    <n v="0"/>
    <n v="0"/>
    <n v="0"/>
    <n v="0"/>
    <n v="0"/>
    <n v="0"/>
    <n v="0"/>
    <n v="0"/>
    <n v="0"/>
    <n v="0.32"/>
    <n v="0.32"/>
    <n v="0.39"/>
    <n v="0.39"/>
    <n v="0.39"/>
    <n v="0.39"/>
    <n v="0.39"/>
    <n v="0.39"/>
    <n v="0.39"/>
    <n v="0.39"/>
    <n v="0.39"/>
    <n v="0.39"/>
    <n v="0.3"/>
    <n v="0.3"/>
    <n v="0.50802999999999998"/>
    <n v="0.60772816043048428"/>
    <n v="0.67580474658991363"/>
    <n v="0.74388133274934298"/>
    <n v="0.81195791890877245"/>
    <n v="0.88162863179410178"/>
    <n v="0.91566692487381651"/>
    <n v="0.94970521795353124"/>
    <n v="0.97999929879447722"/>
    <n v="0.97999929879447722"/>
    <n v="0.39"/>
    <n v="0.3"/>
    <n v="40136.945"/>
    <n v="0"/>
    <n v="0"/>
    <n v="36646.670760058892"/>
    <n v="17567.142769782418"/>
    <n v="11998.335032066059"/>
    <n v="12001.301668364169"/>
    <n v="12004.334038964033"/>
    <n v="12288.516921491124"/>
    <n v="6005.1669525669622"/>
    <n v="6006.6945232198123"/>
    <n v="5347.2949121744505"/>
    <n v="0"/>
    <n v="119865.45757868791"/>
    <n v="0"/>
    <n v="0"/>
    <n v="0.20802999999999999"/>
    <n v="9.9698160430484295E-2"/>
    <n v="6.8076586159429367E-2"/>
    <n v="6.8076586159429367E-2"/>
    <n v="6.8076586159429367E-2"/>
    <n v="6.9670712885329333E-2"/>
    <n v="3.4038293079714683E-2"/>
    <n v="3.4038293079714683E-2"/>
    <n v="3.0294080840946064E-2"/>
    <n v="0"/>
    <n v="0.97999929879447722"/>
    <n v="0"/>
    <n v="0"/>
    <n v="0"/>
    <n v="0"/>
    <n v="0"/>
    <n v="0"/>
    <n v="0"/>
    <n v="0"/>
    <n v="0"/>
    <n v="0"/>
    <n v="0"/>
    <n v="0"/>
    <n v="0"/>
    <n v="0"/>
    <n v="0"/>
    <n v="0"/>
    <n v="0"/>
    <n v="160002.40257868791"/>
    <n v="0"/>
    <n v="0"/>
    <n v="36646.670760058892"/>
    <n v="17567.142769782418"/>
    <n v="11998.335032066059"/>
    <n v="12001.301668364169"/>
    <n v="12004.334038964033"/>
    <n v="12288.516921491124"/>
    <n v="6005.1669525669622"/>
    <n v="6006.6945232198123"/>
    <n v="5347.2949121744505"/>
    <n v="0"/>
    <n v="119865.45757868791"/>
    <n v="0"/>
    <n v="0"/>
    <n v="0"/>
    <n v="0"/>
    <n v="0"/>
    <n v="0"/>
    <n v="0"/>
    <n v="0"/>
    <n v="0"/>
    <n v="0"/>
    <n v="0"/>
    <n v="0"/>
    <n v="0"/>
    <n v="0"/>
    <n v="0"/>
    <n v="0"/>
    <n v="0"/>
    <n v="160002.40257868791"/>
    <n v="0"/>
    <n v="0"/>
    <n v="0"/>
    <n v="0"/>
    <n v="39947.025000000001"/>
    <n v="0"/>
    <n v="0"/>
    <n v="0"/>
    <n v="16005.16"/>
    <n v="20000"/>
    <n v="20000"/>
    <n v="23913.272578687916"/>
    <n v="119865.45757868791"/>
    <n v="0.02"/>
    <n v="0"/>
    <n v="7.0000000000000007E-2"/>
    <n v="0"/>
    <n v="0"/>
    <n v="0"/>
    <n v="0"/>
    <n v="0"/>
    <n v="0"/>
    <n v="0"/>
    <n v="0"/>
    <n v="0.61"/>
    <n v="0.7"/>
    <n v="0.32"/>
    <n v="0.32"/>
    <n v="0.39"/>
    <n v="0.39"/>
    <n v="0.39"/>
    <n v="0.39"/>
    <n v="0.39"/>
    <n v="0.39"/>
    <n v="0.39"/>
    <n v="0.39"/>
    <n v="0.39"/>
    <n v="1"/>
    <n v="0"/>
    <n v="0"/>
    <n v="0"/>
    <n v="0"/>
    <n v="0"/>
    <n v="0"/>
    <n v="0"/>
    <n v="0"/>
    <n v="0"/>
    <n v="0"/>
    <n v="0"/>
    <n v="0"/>
    <n v="0"/>
    <n v="0"/>
    <n v="0"/>
    <n v="0"/>
    <n v="0"/>
    <n v="160002.40257868791"/>
    <n v="0"/>
    <n v="0"/>
    <n v="0"/>
    <n v="0"/>
    <n v="39947.025000000001"/>
    <n v="0"/>
    <n v="0"/>
    <n v="8962.2860000000001"/>
    <n v="30808.843000000001"/>
    <n v="5196.3169999999991"/>
    <n v="20000"/>
    <n v="14950.986578687898"/>
    <n v="119865.4575786879"/>
    <n v="0"/>
    <n v="0"/>
    <n v="0"/>
    <n v="0"/>
    <n v="0"/>
    <n v="0"/>
    <n v="0"/>
    <n v="0"/>
    <n v="0"/>
    <n v="0"/>
    <n v="0"/>
    <n v="0"/>
    <n v="0"/>
    <n v="0"/>
    <n v="0"/>
    <n v="0"/>
    <n v="0"/>
    <n v="160002.40257868791"/>
    <n v="0"/>
    <n v="0"/>
    <n v="0"/>
    <n v="0"/>
    <n v="39947.025000000001"/>
    <n v="0"/>
    <n v="0"/>
    <n v="8962.2860000000001"/>
    <n v="30808.843000000001"/>
    <n v="1414.4939999999999"/>
    <n v="5096.2849999999999"/>
    <n v="33636.524578687895"/>
    <n v="119865.45757868791"/>
    <n v="0"/>
    <n v="0"/>
    <n v="0"/>
    <n v="0"/>
    <n v="0"/>
    <n v="0"/>
    <n v="0"/>
    <n v="0"/>
    <n v="0"/>
    <n v="0"/>
    <n v="0"/>
    <n v="0"/>
    <n v="0"/>
    <n v="0"/>
    <n v="0"/>
    <n v="0"/>
    <n v="0"/>
    <n v="160002.40257868791"/>
    <n v="119865.45757868791"/>
    <n v="86228.933000000019"/>
    <n v="126365.87800000003"/>
    <n v="160002.40257868791"/>
    <n v="-33636.52457868788"/>
    <n v="33636.52457868788"/>
    <n v="95952.184999999998"/>
    <n v="86228.933000000019"/>
    <n v="126365.87800000003"/>
    <n v="136089.13"/>
    <n v="-9723.2519999999786"/>
    <n v="33636.52457868788"/>
  </r>
  <r>
    <s v="100/TS-126-01"/>
    <x v="0"/>
    <s v="Habilitación de Microondas para redes de Comm"/>
    <s v="Area SCADA"/>
    <s v="SIN ASIGNAR"/>
    <x v="8"/>
    <n v="56.966000000000001"/>
    <n v="960.34199999999998"/>
    <n v="42359.495000000003"/>
    <n v="2012.077"/>
    <n v="0"/>
    <n v="0"/>
    <n v="0"/>
    <n v="4545.4120000000003"/>
    <n v="-101.812"/>
    <n v="0"/>
    <n v="0"/>
    <n v="0"/>
    <n v="49832.480000000003"/>
    <n v="0"/>
    <n v="0.04"/>
    <n v="0.05"/>
    <n v="0.01"/>
    <n v="0.06"/>
    <n v="0"/>
    <n v="0"/>
    <n v="0"/>
    <n v="0"/>
    <n v="0"/>
    <n v="0.01"/>
    <n v="0"/>
    <n v="0.7700499999999999"/>
    <n v="0.81004999999999994"/>
    <n v="0.86004999999999987"/>
    <n v="0.87004999999999988"/>
    <n v="0.93004999999999982"/>
    <n v="0.93004999999999982"/>
    <n v="0.93004999999999982"/>
    <n v="0.93004999999999982"/>
    <n v="0.93004999999999982"/>
    <n v="0.93004999999999982"/>
    <n v="0.94004999999999983"/>
    <n v="0.94004999999999983"/>
    <n v="0.7700499999999999"/>
    <n v="0.92818999999999985"/>
    <n v="0.99999882352941172"/>
    <n v="0.99999882352941172"/>
    <n v="0.99999882352941172"/>
    <n v="0.99999882352941172"/>
    <n v="0.99999882352941172"/>
    <n v="0.99999882352941172"/>
    <n v="0.99999882352941172"/>
    <n v="0.99999882352941172"/>
    <n v="0.99999882352941172"/>
    <n v="0.99999882352941172"/>
    <n v="0.94004999999999983"/>
    <n v="0.7700499999999999"/>
    <n v="1362"/>
    <n v="0"/>
    <n v="45828.833241896064"/>
    <n v="0"/>
    <n v="0"/>
    <n v="12810.784808417544"/>
    <n v="0"/>
    <n v="0"/>
    <n v="0"/>
    <n v="0"/>
    <n v="0"/>
    <n v="0"/>
    <n v="0"/>
    <n v="58639.618050313606"/>
    <n v="0"/>
    <n v="0.15814"/>
    <n v="7.1808823529411758E-2"/>
    <n v="0"/>
    <n v="0"/>
    <n v="0"/>
    <n v="0"/>
    <n v="0"/>
    <n v="0"/>
    <n v="0"/>
    <n v="0"/>
    <n v="0"/>
    <n v="0.99999882352941172"/>
    <n v="0"/>
    <n v="0"/>
    <n v="0"/>
    <n v="0"/>
    <n v="0"/>
    <n v="0"/>
    <n v="0"/>
    <n v="0"/>
    <n v="0"/>
    <n v="0"/>
    <n v="0"/>
    <n v="0"/>
    <n v="0"/>
    <n v="0"/>
    <n v="0"/>
    <n v="0"/>
    <n v="0"/>
    <n v="60001.618050313606"/>
    <n v="0"/>
    <n v="45828.833241896064"/>
    <n v="0"/>
    <n v="0"/>
    <n v="12810.784808417544"/>
    <n v="0"/>
    <n v="0"/>
    <n v="0"/>
    <n v="0"/>
    <n v="0"/>
    <n v="0"/>
    <n v="0"/>
    <n v="58639.618050313606"/>
    <n v="0"/>
    <n v="0"/>
    <n v="0"/>
    <n v="0"/>
    <n v="0"/>
    <n v="0"/>
    <n v="0"/>
    <n v="0"/>
    <n v="0"/>
    <n v="0"/>
    <n v="0"/>
    <n v="0"/>
    <n v="0"/>
    <n v="0"/>
    <n v="0"/>
    <n v="0"/>
    <n v="0"/>
    <n v="60001.618050313606"/>
    <n v="56.966000000000001"/>
    <n v="960.34199999999998"/>
    <n v="42359.495000000003"/>
    <n v="2012.077"/>
    <n v="0"/>
    <n v="0"/>
    <n v="13250.738050313608"/>
    <n v="0"/>
    <n v="0"/>
    <n v="0"/>
    <n v="0"/>
    <n v="0"/>
    <n v="58639.618050313606"/>
    <n v="0"/>
    <n v="0.04"/>
    <n v="0.05"/>
    <n v="0.01"/>
    <n v="0.06"/>
    <n v="0.02"/>
    <n v="0.02"/>
    <n v="0"/>
    <n v="0"/>
    <n v="0"/>
    <n v="0"/>
    <n v="2.9950000000000001E-2"/>
    <n v="0.22994999999999996"/>
    <n v="0.7700499999999999"/>
    <n v="0.81004999999999994"/>
    <n v="0.86004999999999987"/>
    <n v="0.87004999999999988"/>
    <n v="0.93004999999999982"/>
    <n v="0.95004999999999984"/>
    <n v="0.97004999999999986"/>
    <n v="0.97004999999999986"/>
    <n v="0.97004999999999986"/>
    <n v="0.97004999999999986"/>
    <n v="0.97004999999999986"/>
    <n v="0.99999999999999989"/>
    <n v="0"/>
    <n v="0"/>
    <n v="0"/>
    <n v="0"/>
    <n v="0"/>
    <n v="0"/>
    <n v="0"/>
    <n v="0"/>
    <n v="0"/>
    <n v="0"/>
    <n v="0"/>
    <n v="0"/>
    <n v="0"/>
    <n v="0"/>
    <n v="0"/>
    <n v="0"/>
    <n v="0"/>
    <n v="60001.618050313606"/>
    <n v="56.966000000000001"/>
    <n v="960.34199999999998"/>
    <n v="42359.495000000003"/>
    <n v="2012.077"/>
    <n v="0"/>
    <n v="0"/>
    <n v="0"/>
    <n v="4545.4120000000003"/>
    <n v="-101.812"/>
    <n v="101.812"/>
    <n v="8705.3260503136044"/>
    <n v="0"/>
    <n v="58639.618050313606"/>
    <n v="0"/>
    <n v="0"/>
    <n v="0"/>
    <n v="0"/>
    <n v="0"/>
    <n v="0"/>
    <n v="0"/>
    <n v="0"/>
    <n v="0"/>
    <n v="0"/>
    <n v="0"/>
    <n v="0"/>
    <n v="0"/>
    <n v="0"/>
    <n v="0"/>
    <n v="0"/>
    <n v="0"/>
    <n v="60001.618050313606"/>
    <n v="56.966000000000001"/>
    <n v="960.34199999999998"/>
    <n v="42359.495000000003"/>
    <n v="2012.077"/>
    <n v="0"/>
    <n v="0"/>
    <n v="0"/>
    <n v="4545.4120000000003"/>
    <n v="-101.812"/>
    <n v="0"/>
    <n v="0"/>
    <n v="8807.1380503136024"/>
    <n v="58639.618050313606"/>
    <n v="0"/>
    <n v="0"/>
    <n v="0"/>
    <n v="0"/>
    <n v="0"/>
    <n v="0"/>
    <n v="0"/>
    <n v="0"/>
    <n v="0"/>
    <n v="0"/>
    <n v="0"/>
    <n v="0"/>
    <n v="0"/>
    <n v="0"/>
    <n v="0"/>
    <n v="0"/>
    <n v="0"/>
    <n v="60001.618050313606"/>
    <n v="58639.618050313606"/>
    <n v="49832.480000000003"/>
    <n v="51194.48"/>
    <n v="60001.618050313606"/>
    <n v="-8807.1380503136024"/>
    <n v="8807.1380503136024"/>
    <n v="58639.618050313606"/>
    <n v="49832.480000000003"/>
    <n v="51194.48"/>
    <n v="60001.618050313606"/>
    <n v="-8807.1380503136024"/>
    <n v="8807.1380503136024"/>
  </r>
  <r>
    <s v="100/TT-111-06"/>
    <x v="0"/>
    <s v="Instalación de TTCC en barra de 23 kv de S/E Aihuapi"/>
    <s v="Gerencia Zona Sur"/>
    <s v="SIN ASIGNAR"/>
    <x v="14"/>
    <n v="0"/>
    <n v="0"/>
    <n v="0"/>
    <n v="10693.313"/>
    <n v="199.58199999999999"/>
    <n v="418.52300000000002"/>
    <n v="0"/>
    <n v="0"/>
    <n v="0"/>
    <n v="173.602"/>
    <n v="3141.7460000000001"/>
    <n v="0"/>
    <n v="14626.766"/>
    <n v="0"/>
    <n v="0"/>
    <n v="0"/>
    <n v="0"/>
    <n v="0"/>
    <n v="0.06"/>
    <n v="0.13"/>
    <n v="0"/>
    <n v="0"/>
    <n v="0"/>
    <n v="0"/>
    <n v="0"/>
    <n v="0.77"/>
    <n v="0.77"/>
    <n v="0.77"/>
    <n v="0.77"/>
    <n v="0.77"/>
    <n v="0.83000000000000007"/>
    <n v="0.96"/>
    <n v="0.96"/>
    <n v="0.96"/>
    <n v="0.96"/>
    <n v="0.96"/>
    <n v="0.96"/>
    <n v="0.79135422708243264"/>
    <n v="0.79135422708243264"/>
    <n v="0.81604604076811948"/>
    <n v="0.93823967351759485"/>
    <n v="0.98070031319533058"/>
    <n v="0.99556918242309844"/>
    <n v="0.99556918242309844"/>
    <n v="0.99556918242309844"/>
    <n v="0.99556918242309844"/>
    <n v="0.99556918242309844"/>
    <n v="0.99556918242309844"/>
    <n v="0.99556918242309844"/>
    <n v="0.96"/>
    <n v="0.77"/>
    <n v="100855.539"/>
    <n v="0"/>
    <n v="0"/>
    <n v="4539.7245166768225"/>
    <n v="12457.78106845633"/>
    <n v="0"/>
    <n v="0"/>
    <n v="0"/>
    <n v="0"/>
    <n v="0"/>
    <n v="0"/>
    <n v="0"/>
    <n v="0"/>
    <n v="16997.505585133153"/>
    <n v="2.1354227082432588E-2"/>
    <n v="0"/>
    <n v="2.4691813685686865E-2"/>
    <n v="0.12219363274947537"/>
    <n v="4.2460639677735709E-2"/>
    <n v="1.4868869227767876E-2"/>
    <n v="0"/>
    <n v="0"/>
    <n v="0"/>
    <n v="0"/>
    <n v="0"/>
    <n v="0"/>
    <n v="0.99556918242309844"/>
    <n v="0"/>
    <n v="0"/>
    <n v="0"/>
    <n v="0"/>
    <n v="0"/>
    <n v="0"/>
    <n v="0"/>
    <n v="0"/>
    <n v="0"/>
    <n v="0"/>
    <n v="0"/>
    <n v="0"/>
    <n v="0"/>
    <n v="0"/>
    <n v="0"/>
    <n v="0"/>
    <n v="0"/>
    <n v="117853.04458513316"/>
    <n v="0"/>
    <n v="0"/>
    <n v="4539.7245166768225"/>
    <n v="12457.78106845633"/>
    <n v="0"/>
    <n v="0"/>
    <n v="0"/>
    <n v="0"/>
    <n v="0"/>
    <n v="0"/>
    <n v="0"/>
    <n v="0"/>
    <n v="16997.505585133153"/>
    <n v="0"/>
    <n v="0"/>
    <n v="0"/>
    <n v="0"/>
    <n v="0"/>
    <n v="0"/>
    <n v="0"/>
    <n v="0"/>
    <n v="0"/>
    <n v="0"/>
    <n v="0"/>
    <n v="0"/>
    <n v="0"/>
    <n v="0"/>
    <n v="0"/>
    <n v="0"/>
    <n v="0"/>
    <n v="117853.04458513316"/>
    <n v="0"/>
    <n v="0"/>
    <n v="0"/>
    <n v="10693.313"/>
    <n v="199.58199999999999"/>
    <n v="418.52300000000002"/>
    <n v="0"/>
    <n v="2581.4769999999999"/>
    <n v="3104.6105851331517"/>
    <n v="0"/>
    <n v="0"/>
    <n v="0"/>
    <n v="16997.505585133153"/>
    <n v="0"/>
    <n v="0"/>
    <n v="0"/>
    <n v="0"/>
    <n v="0"/>
    <n v="0.12605362144857943"/>
    <n v="6.9463251967453649E-2"/>
    <n v="0"/>
    <n v="1.1038281979458449E-2"/>
    <n v="1.3529411764705884E-2"/>
    <n v="9.9154328398025886E-3"/>
    <n v="0"/>
    <n v="0.22999999999999998"/>
    <n v="0.77"/>
    <n v="0.77"/>
    <n v="0.77"/>
    <n v="0.77"/>
    <n v="0.77"/>
    <n v="0.89605362144857947"/>
    <n v="0.96551687341603309"/>
    <n v="0.96551687341603309"/>
    <n v="0.97655515539549154"/>
    <n v="0.99008456716019744"/>
    <n v="1"/>
    <n v="1"/>
    <n v="0"/>
    <n v="0"/>
    <n v="0"/>
    <n v="0"/>
    <n v="0"/>
    <n v="0"/>
    <n v="0"/>
    <n v="0"/>
    <n v="0"/>
    <n v="0"/>
    <n v="0"/>
    <n v="0"/>
    <n v="0"/>
    <n v="0"/>
    <n v="0"/>
    <n v="0"/>
    <n v="0"/>
    <n v="117853.04458513316"/>
    <n v="0"/>
    <n v="0"/>
    <n v="0"/>
    <n v="10693.313"/>
    <n v="199.58199999999999"/>
    <n v="418.52300000000002"/>
    <n v="0"/>
    <n v="0"/>
    <n v="0"/>
    <n v="0"/>
    <n v="0"/>
    <n v="5686.0875851331493"/>
    <n v="16997.505585133149"/>
    <n v="0"/>
    <n v="0"/>
    <n v="0"/>
    <n v="0"/>
    <n v="0"/>
    <n v="0"/>
    <n v="0"/>
    <n v="0"/>
    <n v="0"/>
    <n v="0"/>
    <n v="0"/>
    <n v="0"/>
    <n v="0"/>
    <n v="0"/>
    <n v="0"/>
    <n v="0"/>
    <n v="0"/>
    <n v="117853.04458513315"/>
    <n v="0"/>
    <n v="0"/>
    <n v="0"/>
    <n v="10693.313"/>
    <n v="199.58199999999999"/>
    <n v="418.52300000000002"/>
    <n v="0"/>
    <n v="0"/>
    <n v="0"/>
    <n v="173.602"/>
    <n v="3141.7460000000001"/>
    <n v="2370.7395851331521"/>
    <n v="16997.505585133153"/>
    <n v="0"/>
    <n v="0"/>
    <n v="0"/>
    <n v="0"/>
    <n v="0"/>
    <n v="0"/>
    <n v="0"/>
    <n v="0"/>
    <n v="0"/>
    <n v="0"/>
    <n v="0"/>
    <n v="0"/>
    <n v="0"/>
    <n v="0"/>
    <n v="0"/>
    <n v="0"/>
    <n v="0"/>
    <n v="117853.04458513316"/>
    <n v="16997.505585133153"/>
    <n v="14626.766"/>
    <n v="115482.30500000001"/>
    <n v="117853.04458513316"/>
    <n v="-2370.739585133153"/>
    <n v="2370.739585133153"/>
    <n v="16997.505585133153"/>
    <n v="14626.766"/>
    <n v="115482.30500000001"/>
    <n v="117853.04458513316"/>
    <n v="-2370.739585133153"/>
    <n v="2370.739585133153"/>
  </r>
  <r>
    <s v="100/TT-166-01"/>
    <x v="0"/>
    <s v=" Art. 3-23.c “Selectividad en transformadores&quot;"/>
    <s v="Gerencia Zona Sur"/>
    <s v="SIN ASIGNAR"/>
    <x v="14"/>
    <n v="0"/>
    <n v="0"/>
    <n v="0"/>
    <n v="0"/>
    <n v="0"/>
    <n v="0"/>
    <n v="352.21300000000002"/>
    <n v="0"/>
    <n v="0"/>
    <n v="0"/>
    <n v="0"/>
    <n v="0"/>
    <n v="352.21300000000002"/>
    <n v="0"/>
    <n v="0"/>
    <n v="0"/>
    <n v="0"/>
    <n v="0"/>
    <n v="0"/>
    <n v="0"/>
    <n v="0"/>
    <n v="0"/>
    <n v="0"/>
    <n v="0"/>
    <n v="0"/>
    <n v="0.19999999999999998"/>
    <n v="0.19999999999999998"/>
    <n v="0.19999999999999998"/>
    <n v="0.19999999999999998"/>
    <n v="0.19999999999999998"/>
    <n v="0.19999999999999998"/>
    <n v="0.19999999999999998"/>
    <n v="0.19999999999999998"/>
    <n v="0.19999999999999998"/>
    <n v="0.19999999999999998"/>
    <n v="0.19999999999999998"/>
    <n v="0.19999999999999998"/>
    <n v="0.19999999999999998"/>
    <n v="0.19999999999999998"/>
    <n v="0.22249691015142209"/>
    <n v="0.43594724366756821"/>
    <n v="0.46846760698063583"/>
    <n v="0.46846760698063583"/>
    <n v="0.46846760698063583"/>
    <n v="0.46846760698063583"/>
    <n v="0.58615841587252471"/>
    <n v="0.72066175103398589"/>
    <n v="0.84346975542149272"/>
    <n v="0.97124808007512498"/>
    <n v="0.19999999999999998"/>
    <n v="0.19999999999999998"/>
    <n v="8471.6529999999966"/>
    <n v="0"/>
    <n v="0"/>
    <n v="0"/>
    <n v="0"/>
    <n v="9586.0000000000018"/>
    <n v="10000"/>
    <n v="25000.000000000004"/>
    <n v="25000.000000000004"/>
    <n v="25000.000000000004"/>
    <n v="25000.000000000004"/>
    <n v="50000.000000000007"/>
    <n v="26684.999999999996"/>
    <n v="196271"/>
    <n v="0"/>
    <n v="0"/>
    <n v="2.2496910151422109E-2"/>
    <n v="0.21345033351614612"/>
    <n v="3.2520363313067679E-2"/>
    <n v="0"/>
    <n v="0"/>
    <n v="0"/>
    <n v="0.1176908088918889"/>
    <n v="0.13450333516146121"/>
    <n v="0.12280800438750686"/>
    <n v="0.12777832465363226"/>
    <n v="0.97124808007512498"/>
    <n v="49999.807999999997"/>
    <n v="49999.807999999997"/>
    <n v="0"/>
    <n v="0"/>
    <n v="0"/>
    <n v="0"/>
    <n v="0"/>
    <n v="0"/>
    <n v="0"/>
    <n v="0"/>
    <n v="0"/>
    <n v="0"/>
    <n v="99999.615999999995"/>
    <n v="0"/>
    <n v="0"/>
    <n v="0"/>
    <n v="0"/>
    <n v="304742.26899999997"/>
    <n v="0"/>
    <n v="0"/>
    <n v="0"/>
    <n v="0"/>
    <n v="9586.0000000000018"/>
    <n v="10000"/>
    <n v="25000.000000000004"/>
    <n v="25000.000000000004"/>
    <n v="25000.000000000004"/>
    <n v="25000.000000000004"/>
    <n v="50000.000000000007"/>
    <n v="26684.999999999996"/>
    <n v="196271"/>
    <n v="49999.807999999997"/>
    <n v="49999.807999999997"/>
    <n v="0"/>
    <n v="0"/>
    <n v="0"/>
    <n v="0"/>
    <n v="0"/>
    <n v="0"/>
    <n v="0"/>
    <n v="0"/>
    <n v="0"/>
    <n v="0"/>
    <n v="99999.615999999995"/>
    <n v="0"/>
    <n v="0"/>
    <n v="0"/>
    <n v="0"/>
    <n v="304742.26899999997"/>
    <n v="0"/>
    <n v="0"/>
    <n v="0"/>
    <n v="0"/>
    <n v="0"/>
    <n v="0"/>
    <n v="0"/>
    <n v="0"/>
    <n v="0"/>
    <n v="30000"/>
    <n v="80000"/>
    <n v="86271"/>
    <n v="196271"/>
    <n v="0"/>
    <n v="0"/>
    <n v="0"/>
    <n v="0"/>
    <n v="0"/>
    <n v="3.8218690283296432E-3"/>
    <n v="2.8343705712959824E-3"/>
    <n v="2.704683273932384E-3"/>
    <n v="2.4468711767637861E-3"/>
    <n v="3.3374947851643978E-3"/>
    <n v="0.11754512883573619"/>
    <n v="0.12683886431427449"/>
    <n v="0.25952928198549685"/>
    <n v="0.19999999999999998"/>
    <n v="0.19999999999999998"/>
    <n v="0.19999999999999998"/>
    <n v="0.19999999999999998"/>
    <n v="0.19999999999999998"/>
    <n v="0.20382186902832963"/>
    <n v="0.20665623959962562"/>
    <n v="0.20936092287355798"/>
    <n v="0.21180779405032177"/>
    <n v="0.21514528883548617"/>
    <n v="0.33269041767122237"/>
    <n v="0.45952928198549681"/>
    <n v="49999.807999999997"/>
    <n v="49999.807999999997"/>
    <n v="0"/>
    <n v="0"/>
    <n v="0"/>
    <n v="0"/>
    <n v="0"/>
    <n v="0"/>
    <n v="0"/>
    <n v="0"/>
    <n v="0"/>
    <n v="0"/>
    <n v="99999.615999999995"/>
    <n v="0"/>
    <n v="0"/>
    <n v="0"/>
    <n v="0"/>
    <n v="304742.26899999997"/>
    <n v="0"/>
    <n v="0"/>
    <n v="0"/>
    <n v="0"/>
    <n v="0"/>
    <n v="0"/>
    <n v="352.21300000000002"/>
    <n v="0"/>
    <n v="0"/>
    <n v="10000"/>
    <n v="30000"/>
    <n v="55918.786999999997"/>
    <n v="96271"/>
    <n v="49999.807999999997"/>
    <n v="49999.807999999997"/>
    <n v="49999.807999999997"/>
    <n v="49999.807999999997"/>
    <n v="0"/>
    <n v="0"/>
    <n v="0"/>
    <n v="0"/>
    <n v="0"/>
    <n v="0"/>
    <n v="0"/>
    <n v="0"/>
    <n v="199999.23199999999"/>
    <n v="0"/>
    <n v="0"/>
    <n v="0"/>
    <n v="0"/>
    <n v="304741.88500000001"/>
    <n v="0"/>
    <n v="0"/>
    <n v="0"/>
    <n v="0"/>
    <n v="0"/>
    <n v="0"/>
    <n v="352.21300000000002"/>
    <n v="0"/>
    <n v="0"/>
    <n v="0"/>
    <n v="0"/>
    <n v="95918.786999999997"/>
    <n v="96271"/>
    <n v="0"/>
    <n v="0"/>
    <n v="0"/>
    <n v="0"/>
    <n v="0"/>
    <n v="0"/>
    <n v="0"/>
    <n v="0"/>
    <n v="0"/>
    <n v="0"/>
    <n v="0"/>
    <n v="0"/>
    <n v="199999.23199999999"/>
    <n v="0"/>
    <n v="0"/>
    <n v="0"/>
    <n v="0"/>
    <n v="304741.88500000001"/>
    <n v="169586"/>
    <n v="352.21300000000002"/>
    <n v="8823.8659999999963"/>
    <n v="178057.65299999999"/>
    <n v="-169233.78699999998"/>
    <n v="295918.40299999999"/>
    <n v="110000"/>
    <n v="352.21300000000002"/>
    <n v="8823.8659999999963"/>
    <n v="118471.65299999999"/>
    <n v="-109647.787"/>
    <n v="295918.40299999999"/>
  </r>
  <r>
    <s v="100/TT-170"/>
    <x v="0"/>
    <s v=" Art. 3-23.a.II &quot;Selectividad en LLTT bajo 200 kV&quot;"/>
    <s v="Gerencia Zona Sur"/>
    <s v="SIN ASIGNAR"/>
    <x v="14"/>
    <n v="0"/>
    <n v="0"/>
    <n v="10221.174000000001"/>
    <n v="0"/>
    <n v="2786.7150000000001"/>
    <n v="249.88800000000001"/>
    <n v="1327.787"/>
    <n v="2569.9229999999998"/>
    <n v="9504.3850000000002"/>
    <n v="17312.422999999999"/>
    <n v="14297.584999999999"/>
    <n v="0"/>
    <n v="58269.88"/>
    <n v="0"/>
    <n v="0"/>
    <n v="0"/>
    <n v="0"/>
    <n v="0"/>
    <n v="0"/>
    <n v="0"/>
    <n v="0"/>
    <n v="0"/>
    <n v="0"/>
    <n v="0.03"/>
    <n v="0"/>
    <n v="0.96"/>
    <n v="0.96"/>
    <n v="0.96"/>
    <n v="0.96"/>
    <n v="0.96"/>
    <n v="0.96"/>
    <n v="0.96"/>
    <n v="0.96"/>
    <n v="0.96"/>
    <n v="0.96"/>
    <n v="0.99"/>
    <n v="0.99"/>
    <n v="0.96"/>
    <n v="0.96359183673469384"/>
    <n v="0.98014367346938769"/>
    <n v="0.99131918367346938"/>
    <n v="1"/>
    <n v="1"/>
    <n v="1"/>
    <n v="1"/>
    <n v="1"/>
    <n v="1"/>
    <n v="1"/>
    <n v="1"/>
    <n v="0.99"/>
    <n v="0.96"/>
    <n v="349465.99"/>
    <n v="0"/>
    <n v="0"/>
    <n v="10000"/>
    <n v="20000"/>
    <n v="22592.82699999999"/>
    <n v="0"/>
    <n v="0"/>
    <n v="0"/>
    <n v="0"/>
    <n v="0"/>
    <n v="0"/>
    <n v="0"/>
    <n v="52592.82699999999"/>
    <n v="0"/>
    <n v="3.5918367346938775E-3"/>
    <n v="1.6551836734693876E-2"/>
    <n v="1.1175510204081633E-2"/>
    <n v="8.6808163265306125E-3"/>
    <n v="0"/>
    <n v="0"/>
    <n v="0"/>
    <n v="0"/>
    <n v="0"/>
    <n v="0"/>
    <n v="0"/>
    <n v="1"/>
    <n v="0"/>
    <n v="0"/>
    <n v="0"/>
    <n v="0"/>
    <n v="0"/>
    <n v="0"/>
    <n v="0"/>
    <n v="0"/>
    <n v="0"/>
    <n v="0"/>
    <n v="0"/>
    <n v="0"/>
    <n v="0"/>
    <n v="0"/>
    <n v="0"/>
    <n v="0"/>
    <n v="0"/>
    <n v="402058.81699999998"/>
    <n v="0"/>
    <n v="0"/>
    <n v="10000"/>
    <n v="20000"/>
    <n v="22592.82699999999"/>
    <n v="0"/>
    <n v="0"/>
    <n v="0"/>
    <n v="0"/>
    <n v="0"/>
    <n v="0"/>
    <n v="0"/>
    <n v="52592.82699999999"/>
    <n v="0"/>
    <n v="0"/>
    <n v="0"/>
    <n v="0"/>
    <n v="0"/>
    <n v="0"/>
    <n v="0"/>
    <n v="0"/>
    <n v="0"/>
    <n v="0"/>
    <n v="0"/>
    <n v="0"/>
    <n v="0"/>
    <n v="0"/>
    <n v="0"/>
    <n v="0"/>
    <n v="0"/>
    <n v="402058.81699999998"/>
    <n v="0"/>
    <n v="0"/>
    <n v="10221.174000000001"/>
    <n v="0"/>
    <n v="2786.7150000000001"/>
    <n v="249.88800000000001"/>
    <n v="0"/>
    <n v="0"/>
    <n v="0"/>
    <n v="16000"/>
    <n v="10000"/>
    <n v="13335.05"/>
    <n v="52592.827000000005"/>
    <n v="0"/>
    <n v="0"/>
    <n v="0"/>
    <n v="0"/>
    <n v="0"/>
    <n v="1.0732463198045177E-2"/>
    <n v="1.8356278681685444E-2"/>
    <n v="1.0911258120269387E-2"/>
    <n v="0"/>
    <n v="0"/>
    <n v="0"/>
    <n v="0"/>
    <n v="4.0000000000000008E-2"/>
    <n v="0.96"/>
    <n v="0.96"/>
    <n v="0.96"/>
    <n v="0.96"/>
    <n v="0.96"/>
    <n v="0.97073246319804518"/>
    <n v="0.98908874187973062"/>
    <n v="1"/>
    <n v="1"/>
    <n v="1"/>
    <n v="1"/>
    <n v="1"/>
    <n v="0"/>
    <n v="0"/>
    <n v="0"/>
    <n v="0"/>
    <n v="0"/>
    <n v="0"/>
    <n v="0"/>
    <n v="0"/>
    <n v="0"/>
    <n v="0"/>
    <n v="0"/>
    <n v="0"/>
    <n v="0"/>
    <n v="0"/>
    <n v="0"/>
    <n v="0"/>
    <n v="0"/>
    <n v="402058.81699999998"/>
    <n v="0"/>
    <n v="0"/>
    <n v="10221.174000000001"/>
    <n v="0"/>
    <n v="2786.7150000000001"/>
    <n v="249.88800000000001"/>
    <n v="1327.787"/>
    <n v="2569.9229999999998"/>
    <n v="9504.3850000000002"/>
    <n v="0"/>
    <n v="0"/>
    <n v="10932.954999999991"/>
    <n v="37592.82699999999"/>
    <n v="0"/>
    <n v="0"/>
    <n v="0"/>
    <n v="0"/>
    <n v="0"/>
    <n v="0"/>
    <n v="0"/>
    <n v="0"/>
    <n v="0"/>
    <n v="0"/>
    <n v="0"/>
    <n v="0"/>
    <n v="0"/>
    <n v="0"/>
    <n v="0"/>
    <n v="0"/>
    <n v="0"/>
    <n v="387058.81699999998"/>
    <n v="0"/>
    <n v="0"/>
    <n v="10221.174000000001"/>
    <n v="0"/>
    <n v="2786.7150000000001"/>
    <n v="249.88800000000001"/>
    <n v="1327.787"/>
    <n v="2569.9229999999998"/>
    <n v="9504.3850000000002"/>
    <n v="17312.422999999999"/>
    <n v="14297.584999999999"/>
    <n v="0"/>
    <n v="58269.88"/>
    <n v="0"/>
    <n v="0"/>
    <n v="0"/>
    <n v="0"/>
    <n v="0"/>
    <n v="0"/>
    <n v="0"/>
    <n v="0"/>
    <n v="0"/>
    <n v="0"/>
    <n v="0"/>
    <n v="0"/>
    <n v="0"/>
    <n v="0"/>
    <n v="0"/>
    <n v="0"/>
    <n v="0"/>
    <n v="407735.87"/>
    <n v="52592.82699999999"/>
    <n v="58269.88"/>
    <n v="407735.87"/>
    <n v="402058.81699999998"/>
    <n v="5677.0530000000144"/>
    <n v="-5677.0530000000144"/>
    <n v="39257.777000000002"/>
    <n v="58269.88"/>
    <n v="407735.87"/>
    <n v="388723.76699999999"/>
    <n v="19012.103000000003"/>
    <n v="-5677.0530000000144"/>
  </r>
  <r>
    <s v="100/TT-171"/>
    <x v="0"/>
    <s v=" Art. 3-23.b.III ; “Protecciones en barras de transmisión&quot;"/>
    <s v="Gerencia Zona Sur"/>
    <s v="SIN ASIGNAR"/>
    <x v="14"/>
    <n v="1533.2840000000001"/>
    <n v="95"/>
    <n v="95"/>
    <n v="95"/>
    <n v="41305.103999999999"/>
    <n v="28026.899000000001"/>
    <n v="45340.425000000003"/>
    <n v="28077.052"/>
    <n v="18819.719000000001"/>
    <n v="49042.436000000002"/>
    <n v="1967.452"/>
    <n v="0"/>
    <n v="214397.37099999998"/>
    <n v="0"/>
    <n v="0"/>
    <n v="0"/>
    <n v="0"/>
    <n v="4.2700000000000002E-2"/>
    <n v="0"/>
    <n v="0.09"/>
    <n v="0"/>
    <n v="0.01"/>
    <n v="0"/>
    <n v="0.06"/>
    <n v="0"/>
    <n v="0.44733999999999996"/>
    <n v="0.44733999999999996"/>
    <n v="0.44733999999999996"/>
    <n v="0.44733999999999996"/>
    <n v="0.49003999999999998"/>
    <n v="0.49003999999999998"/>
    <n v="0.58003999999999989"/>
    <n v="0.58003999999999989"/>
    <n v="0.5900399999999999"/>
    <n v="0.5900399999999999"/>
    <n v="0.65003999999999995"/>
    <n v="0.65003999999999995"/>
    <n v="0.46438631284775544"/>
    <n v="0.47928787129585332"/>
    <n v="0.47928787129585332"/>
    <n v="0.50584159873108581"/>
    <n v="0.53159753417759759"/>
    <n v="0.65595080339384171"/>
    <n v="0.76045368614516984"/>
    <n v="0.78376274478209418"/>
    <n v="0.78860614466628065"/>
    <n v="0.86084015106120493"/>
    <n v="0.88096118885168306"/>
    <n v="0.96904875399682766"/>
    <n v="0.65003999999999995"/>
    <n v="0.44733999999999996"/>
    <n v="959760.20099999977"/>
    <n v="9999.2885563726322"/>
    <n v="20000"/>
    <n v="20000"/>
    <n v="15000.000000000004"/>
    <n v="11010.508000000003"/>
    <n v="15000.000000000004"/>
    <n v="15000.000000000004"/>
    <n v="15000.000000000004"/>
    <n v="15000.000000000004"/>
    <n v="15000.000000000004"/>
    <n v="17351"/>
    <n v="0"/>
    <n v="168360.79655637263"/>
    <n v="1.7046312847755481E-2"/>
    <n v="1.4901558448097887E-2"/>
    <n v="0"/>
    <n v="2.6553727435232509E-2"/>
    <n v="2.5755935446511745E-2"/>
    <n v="0.12435326921624411"/>
    <n v="0.10450288275132807"/>
    <n v="2.3309058636924392E-2"/>
    <n v="4.8433998841864098E-3"/>
    <n v="7.2234006394924347E-2"/>
    <n v="2.0121037790478108E-2"/>
    <n v="8.8087565145144639E-2"/>
    <n v="0.96904875399682766"/>
    <n v="0"/>
    <n v="0"/>
    <n v="0"/>
    <n v="0"/>
    <n v="0"/>
    <n v="0"/>
    <n v="0"/>
    <n v="0"/>
    <n v="0"/>
    <n v="0"/>
    <n v="0"/>
    <n v="0"/>
    <n v="0"/>
    <n v="0"/>
    <n v="0"/>
    <n v="0"/>
    <n v="0"/>
    <n v="1128120.9975563723"/>
    <n v="9999.2885563726322"/>
    <n v="20000"/>
    <n v="20000"/>
    <n v="15000.000000000004"/>
    <n v="11010.508000000003"/>
    <n v="15000.000000000004"/>
    <n v="15000.000000000004"/>
    <n v="15000.000000000004"/>
    <n v="15000.000000000004"/>
    <n v="15000.000000000004"/>
    <n v="17351"/>
    <n v="0"/>
    <n v="168360.79655637263"/>
    <n v="0"/>
    <n v="0"/>
    <n v="0"/>
    <n v="0"/>
    <n v="0"/>
    <n v="0"/>
    <n v="0"/>
    <n v="0"/>
    <n v="0"/>
    <n v="0"/>
    <n v="0"/>
    <n v="0"/>
    <n v="0"/>
    <n v="0"/>
    <n v="0"/>
    <n v="0"/>
    <n v="0"/>
    <n v="1128120.9975563723"/>
    <n v="1533.2840000000001"/>
    <n v="95"/>
    <n v="95"/>
    <n v="95"/>
    <n v="41305.103999999999"/>
    <n v="28026.899000000001"/>
    <n v="0"/>
    <n v="0"/>
    <n v="20000"/>
    <n v="30000"/>
    <n v="30000"/>
    <n v="17210.509556372625"/>
    <n v="168360.79655637263"/>
    <n v="0"/>
    <n v="0"/>
    <n v="0"/>
    <n v="0"/>
    <n v="4.2700000000000002E-2"/>
    <n v="0.12497598723245128"/>
    <n v="0.18822234851050176"/>
    <n v="3.6649431261060454E-2"/>
    <n v="3.9412592642758926E-2"/>
    <n v="7.9054948161278643E-2"/>
    <n v="1.9516328976387696E-2"/>
    <n v="3.1671235619576523E-3"/>
    <n v="0.53369876034639641"/>
    <n v="0.44733999999999996"/>
    <n v="0.44733999999999996"/>
    <n v="0.44733999999999996"/>
    <n v="0.44733999999999996"/>
    <n v="0.49003999999999998"/>
    <n v="0.61501598723245121"/>
    <n v="0.803238335742953"/>
    <n v="0.83988776700401346"/>
    <n v="0.87930035964677233"/>
    <n v="0.958355307808051"/>
    <n v="0.97787163678443867"/>
    <n v="0.98103876034639637"/>
    <n v="0"/>
    <n v="0"/>
    <n v="0"/>
    <n v="0"/>
    <n v="0"/>
    <n v="0"/>
    <n v="0"/>
    <n v="0"/>
    <n v="0"/>
    <n v="0"/>
    <n v="0"/>
    <n v="0"/>
    <n v="0"/>
    <n v="0"/>
    <n v="0"/>
    <n v="0"/>
    <n v="0"/>
    <n v="1128120.9975563723"/>
    <n v="1533.2840000000001"/>
    <n v="95"/>
    <n v="95"/>
    <n v="95"/>
    <n v="41305.103999999999"/>
    <n v="28026.899000000001"/>
    <n v="45340.425000000003"/>
    <n v="28077.052"/>
    <n v="18819.719000000001"/>
    <n v="0"/>
    <n v="4973.280999999999"/>
    <n v="59577.032556372636"/>
    <n v="227937.79655637263"/>
    <n v="0"/>
    <n v="0"/>
    <n v="0"/>
    <n v="0"/>
    <n v="0"/>
    <n v="0"/>
    <n v="0"/>
    <n v="0"/>
    <n v="0"/>
    <n v="0"/>
    <n v="0"/>
    <n v="0"/>
    <n v="0"/>
    <n v="0"/>
    <n v="0"/>
    <n v="0"/>
    <n v="0"/>
    <n v="1187697.9975563723"/>
    <n v="1533.2840000000001"/>
    <n v="95"/>
    <n v="95"/>
    <n v="95"/>
    <n v="41305.103999999999"/>
    <n v="28026.899000000001"/>
    <n v="45340.425000000003"/>
    <n v="28077.052"/>
    <n v="18819.719000000001"/>
    <n v="49042.436000000002"/>
    <n v="1967.452"/>
    <n v="13540.425556372638"/>
    <n v="227937.79655637263"/>
    <n v="0"/>
    <n v="0"/>
    <n v="0"/>
    <n v="0"/>
    <n v="0"/>
    <n v="0"/>
    <n v="0"/>
    <n v="0"/>
    <n v="0"/>
    <n v="0"/>
    <n v="0"/>
    <n v="0"/>
    <n v="0"/>
    <n v="0"/>
    <n v="0"/>
    <n v="0"/>
    <n v="0"/>
    <n v="1187697.9975563723"/>
    <n v="168360.79655637263"/>
    <n v="214397.37099999998"/>
    <n v="1174157.5719999997"/>
    <n v="1128120.9975563723"/>
    <n v="46036.574443627382"/>
    <n v="-46036.574443627382"/>
    <n v="151150.28700000001"/>
    <n v="214397.37099999998"/>
    <n v="1174157.5719999997"/>
    <n v="1110910.4879999999"/>
    <n v="63247.083999999799"/>
    <n v="-46036.574443627382"/>
  </r>
  <r>
    <s v="100/TT-172-02"/>
    <x v="0"/>
    <s v=" Art. 3-24.II &quot;Configuración de barra 220 kV&quot;"/>
    <s v="Gerencia Zona Sur"/>
    <s v="SIN ASIGNAR"/>
    <x v="14"/>
    <n v="0"/>
    <n v="626.58600000000001"/>
    <n v="72.397000000000006"/>
    <n v="13912.989"/>
    <n v="492.63299999999998"/>
    <n v="28918.694"/>
    <n v="28758.743999999999"/>
    <n v="37694.762000000002"/>
    <n v="48975.76"/>
    <n v="54208.588000000003"/>
    <n v="46279.406999999999"/>
    <n v="2330.9520000000002"/>
    <n v="262271.51199999999"/>
    <n v="0"/>
    <n v="0"/>
    <n v="0.1074"/>
    <n v="0"/>
    <n v="0.13"/>
    <n v="0"/>
    <n v="0.04"/>
    <n v="0"/>
    <n v="0"/>
    <n v="0"/>
    <n v="0.35"/>
    <n v="0"/>
    <n v="0.20264000000000001"/>
    <n v="0.20264000000000001"/>
    <n v="0.31003999999999998"/>
    <n v="0.31003999999999998"/>
    <n v="0.44003999999999999"/>
    <n v="0.44003999999999999"/>
    <n v="0.48004000000000002"/>
    <n v="0.48004000000000002"/>
    <n v="0.48004000000000002"/>
    <n v="0.48004000000000002"/>
    <n v="0.83004"/>
    <n v="0.83004"/>
    <n v="0.25093164368098159"/>
    <n v="0.3210210552147239"/>
    <n v="0.49745383185276071"/>
    <n v="0.68397150036809806"/>
    <n v="0.84895555710429438"/>
    <n v="0.91407100760736182"/>
    <n v="0.97884403357055205"/>
    <n v="0.99314759577914102"/>
    <n v="0.99999999999999989"/>
    <n v="0.99999999999999989"/>
    <n v="0.99999999999999989"/>
    <n v="0.99999999999999989"/>
    <n v="0.83004"/>
    <n v="0.20264000000000001"/>
    <n v="33881.953000000001"/>
    <n v="0"/>
    <n v="0"/>
    <n v="20000"/>
    <n v="50000.000000000015"/>
    <n v="100000.00000000003"/>
    <n v="60000.000000000007"/>
    <n v="70429"/>
    <n v="0"/>
    <n v="0"/>
    <n v="0"/>
    <n v="0"/>
    <n v="0"/>
    <n v="300429.00000000006"/>
    <n v="4.8291643680981593E-2"/>
    <n v="7.0089411533742318E-2"/>
    <n v="0.17643277663803678"/>
    <n v="0.18651766851533738"/>
    <n v="0.16498405673619629"/>
    <n v="6.5115450503067468E-2"/>
    <n v="6.4773025963190178E-2"/>
    <n v="1.4303562208588954E-2"/>
    <n v="6.8524042208588957E-3"/>
    <n v="0"/>
    <n v="0"/>
    <n v="0"/>
    <n v="0.99999999999999989"/>
    <n v="0"/>
    <n v="0"/>
    <n v="0"/>
    <n v="0"/>
    <n v="0"/>
    <n v="0"/>
    <n v="0"/>
    <n v="0"/>
    <n v="0"/>
    <n v="0"/>
    <n v="0"/>
    <n v="0"/>
    <n v="0"/>
    <n v="0"/>
    <n v="0"/>
    <n v="0"/>
    <n v="0"/>
    <n v="334310.95300000004"/>
    <n v="0"/>
    <n v="0"/>
    <n v="20000"/>
    <n v="50000.000000000015"/>
    <n v="100000.00000000003"/>
    <n v="60000.000000000007"/>
    <n v="70429"/>
    <n v="0"/>
    <n v="0"/>
    <n v="0"/>
    <n v="0"/>
    <n v="0"/>
    <n v="300429.00000000006"/>
    <n v="0"/>
    <n v="0"/>
    <n v="0"/>
    <n v="0"/>
    <n v="0"/>
    <n v="0"/>
    <n v="0"/>
    <n v="0"/>
    <n v="0"/>
    <n v="0"/>
    <n v="0"/>
    <n v="0"/>
    <n v="0"/>
    <n v="0"/>
    <n v="0"/>
    <n v="0"/>
    <n v="0"/>
    <n v="334310.95300000004"/>
    <n v="0"/>
    <n v="626.58600000000001"/>
    <n v="72.397000000000006"/>
    <n v="13912.989"/>
    <n v="492.63299999999998"/>
    <n v="28918.694"/>
    <n v="0"/>
    <n v="30000"/>
    <n v="30000"/>
    <n v="30000"/>
    <n v="80000"/>
    <n v="86405.701000000001"/>
    <n v="300429"/>
    <n v="0"/>
    <n v="0"/>
    <n v="0.1074"/>
    <n v="0"/>
    <n v="0.13"/>
    <n v="2.6178254078677202E-2"/>
    <n v="0.13348227723633249"/>
    <n v="4.1902646875857034E-2"/>
    <n v="0.12229810631651472"/>
    <n v="0.12479180184217742"/>
    <n v="8.861716288621177E-2"/>
    <n v="2.2689418516759534E-2"/>
    <n v="0.7973596677525302"/>
    <n v="0.20264000000000001"/>
    <n v="0.20264000000000001"/>
    <n v="0.31003999999999998"/>
    <n v="0.31003999999999998"/>
    <n v="0.44003999999999999"/>
    <n v="0.46621825407867723"/>
    <n v="0.59970053131500967"/>
    <n v="0.64160317819086676"/>
    <n v="0.76390128450738148"/>
    <n v="0.8886930863495589"/>
    <n v="0.9773102492357707"/>
    <n v="0.99999966775253024"/>
    <n v="0"/>
    <n v="0"/>
    <n v="0"/>
    <n v="0"/>
    <n v="0"/>
    <n v="0"/>
    <n v="0"/>
    <n v="0"/>
    <n v="0"/>
    <n v="0"/>
    <n v="0"/>
    <n v="0"/>
    <n v="0"/>
    <n v="0"/>
    <n v="0"/>
    <n v="0"/>
    <n v="0"/>
    <n v="334310.95299999998"/>
    <n v="0"/>
    <n v="626.58600000000001"/>
    <n v="72.397000000000006"/>
    <n v="13912.989"/>
    <n v="492.63299999999998"/>
    <n v="28918.694"/>
    <n v="28758.743999999999"/>
    <n v="37694.762000000002"/>
    <n v="48975.76"/>
    <n v="31024.239999999998"/>
    <n v="70000"/>
    <n v="39952.195000000065"/>
    <n v="300429.00000000006"/>
    <n v="0"/>
    <n v="0"/>
    <n v="0"/>
    <n v="0"/>
    <n v="0"/>
    <n v="0"/>
    <n v="0"/>
    <n v="0"/>
    <n v="0"/>
    <n v="0"/>
    <n v="0"/>
    <n v="0"/>
    <n v="0"/>
    <n v="0"/>
    <n v="0"/>
    <n v="0"/>
    <n v="0"/>
    <n v="334310.95300000004"/>
    <n v="0"/>
    <n v="626.58600000000001"/>
    <n v="72.397000000000006"/>
    <n v="13912.989"/>
    <n v="492.63299999999998"/>
    <n v="28918.694"/>
    <n v="28758.743999999999"/>
    <n v="37694.762000000002"/>
    <n v="48975.76"/>
    <n v="54208.588000000003"/>
    <n v="46279.406999999999"/>
    <n v="40488.440000000068"/>
    <n v="300429.00000000006"/>
    <n v="0"/>
    <n v="0"/>
    <n v="0"/>
    <n v="0"/>
    <n v="0"/>
    <n v="0"/>
    <n v="0"/>
    <n v="0"/>
    <n v="0"/>
    <n v="0"/>
    <n v="0"/>
    <n v="0"/>
    <n v="0"/>
    <n v="0"/>
    <n v="0"/>
    <n v="0"/>
    <n v="0"/>
    <n v="334310.95300000004"/>
    <n v="300429.00000000006"/>
    <n v="259940.56"/>
    <n v="293822.51299999998"/>
    <n v="334310.95300000004"/>
    <n v="-40488.440000000061"/>
    <n v="40488.440000000061"/>
    <n v="214023.299"/>
    <n v="259940.56"/>
    <n v="293822.51299999998"/>
    <n v="247905.25200000001"/>
    <n v="45917.260999999969"/>
    <n v="40488.44"/>
  </r>
  <r>
    <s v="100/TT-173-01"/>
    <x v="0"/>
    <s v=" Título 4-4 “Sistema de Monitoreo&quot;"/>
    <s v="Gerencia Zona Sur"/>
    <s v="SIN ASIGNAR"/>
    <x v="14"/>
    <n v="696.38900000000001"/>
    <n v="0"/>
    <n v="0"/>
    <n v="0"/>
    <n v="0"/>
    <n v="0"/>
    <n v="0"/>
    <n v="0"/>
    <n v="0"/>
    <n v="0"/>
    <n v="0"/>
    <n v="0"/>
    <n v="696.38900000000001"/>
    <n v="0"/>
    <n v="0"/>
    <n v="3.5900000000000001E-2"/>
    <n v="0"/>
    <n v="0"/>
    <n v="0"/>
    <n v="7.0000000000000007E-2"/>
    <n v="0"/>
    <n v="0"/>
    <n v="0"/>
    <n v="0"/>
    <n v="0"/>
    <n v="2.4050000000000002E-2"/>
    <n v="2.4050000000000002E-2"/>
    <n v="5.9950000000000003E-2"/>
    <n v="5.9950000000000003E-2"/>
    <n v="5.9950000000000003E-2"/>
    <n v="5.9950000000000003E-2"/>
    <n v="0.12995000000000001"/>
    <n v="0.12995000000000001"/>
    <n v="0.12995000000000001"/>
    <n v="0.12995000000000001"/>
    <n v="0.12995000000000001"/>
    <n v="0.12995000000000001"/>
    <n v="2.4050000000000002E-2"/>
    <n v="2.4050000000000002E-2"/>
    <n v="0.10383561789917542"/>
    <n v="0.26704052801996592"/>
    <n v="0.4342054665644447"/>
    <n v="0.60274746021907044"/>
    <n v="0.86038810344265115"/>
    <n v="0.98089236536469604"/>
    <n v="0.99198840480715134"/>
    <n v="1"/>
    <n v="1"/>
    <n v="1"/>
    <n v="0.12995000000000001"/>
    <n v="2.4050000000000002E-2"/>
    <n v="6169.148000000001"/>
    <n v="0"/>
    <n v="0"/>
    <n v="20000"/>
    <n v="20000"/>
    <n v="29724.00000000012"/>
    <n v="30000.000000000004"/>
    <n v="30000.000000000004"/>
    <n v="30000.000000000004"/>
    <n v="40000"/>
    <n v="49999.999999999993"/>
    <n v="49999.999999999993"/>
    <n v="0"/>
    <n v="299724.00000000012"/>
    <n v="0"/>
    <n v="0"/>
    <n v="7.9785617899175418E-2"/>
    <n v="0.16320491012079047"/>
    <n v="0.16716493854447875"/>
    <n v="0.16854199365462569"/>
    <n v="0.25764064322358066"/>
    <n v="0.12050426192204484"/>
    <n v="1.1096039442455284E-2"/>
    <n v="8.0115951928488114E-3"/>
    <n v="0"/>
    <n v="0"/>
    <n v="1"/>
    <n v="0"/>
    <n v="0"/>
    <n v="424957.47249999997"/>
    <n v="424957.47249999997"/>
    <n v="0"/>
    <n v="0"/>
    <n v="0"/>
    <n v="0"/>
    <n v="0"/>
    <n v="0"/>
    <n v="0"/>
    <n v="0"/>
    <n v="849914.94499999995"/>
    <n v="0"/>
    <n v="0"/>
    <n v="0"/>
    <n v="0"/>
    <n v="1155808.0930000001"/>
    <n v="0"/>
    <n v="0"/>
    <n v="20000"/>
    <n v="20000"/>
    <n v="29724.00000000012"/>
    <n v="30000.000000000004"/>
    <n v="30000.000000000004"/>
    <n v="30000.000000000004"/>
    <n v="40000"/>
    <n v="49999.999999999993"/>
    <n v="49999.999999999993"/>
    <n v="0"/>
    <n v="299724.00000000012"/>
    <n v="0"/>
    <n v="0"/>
    <n v="424957.47249999997"/>
    <n v="424957.47249999997"/>
    <n v="0"/>
    <n v="0"/>
    <n v="0"/>
    <n v="0"/>
    <n v="0"/>
    <n v="0"/>
    <n v="0"/>
    <n v="0"/>
    <n v="849914.94499999995"/>
    <n v="0"/>
    <n v="0"/>
    <n v="0"/>
    <n v="0"/>
    <n v="1155808.0930000001"/>
    <n v="696.38900000000001"/>
    <n v="0"/>
    <n v="0"/>
    <n v="0"/>
    <n v="0"/>
    <n v="0"/>
    <n v="0"/>
    <n v="10000"/>
    <n v="30000"/>
    <n v="30000"/>
    <n v="110000"/>
    <n v="119027.61100000015"/>
    <n v="299724.00000000012"/>
    <n v="0"/>
    <n v="0"/>
    <n v="3.5900000000000001E-2"/>
    <n v="0"/>
    <n v="0"/>
    <n v="1.2490061438380917E-2"/>
    <n v="1.8735092157571374E-2"/>
    <n v="3.1225153595952292E-3"/>
    <n v="0"/>
    <n v="0"/>
    <n v="0"/>
    <n v="0"/>
    <n v="7.0247668955547529E-2"/>
    <n v="2.4050000000000002E-2"/>
    <n v="2.4050000000000002E-2"/>
    <n v="5.9950000000000003E-2"/>
    <n v="5.9950000000000003E-2"/>
    <n v="5.9950000000000003E-2"/>
    <n v="7.2440061438380915E-2"/>
    <n v="9.1175153595952296E-2"/>
    <n v="9.4297668955547531E-2"/>
    <n v="9.4297668955547531E-2"/>
    <n v="9.4297668955547531E-2"/>
    <n v="9.4297668955547531E-2"/>
    <n v="9.4297668955547531E-2"/>
    <n v="0"/>
    <n v="0"/>
    <n v="424957.47249999997"/>
    <n v="424957.47249999997"/>
    <n v="0"/>
    <n v="0"/>
    <n v="0"/>
    <n v="0"/>
    <n v="0"/>
    <n v="0"/>
    <n v="0"/>
    <n v="0"/>
    <n v="849914.94499999995"/>
    <n v="0"/>
    <n v="0"/>
    <n v="0"/>
    <n v="0"/>
    <n v="1155808.0930000001"/>
    <n v="696.38900000000001"/>
    <n v="0"/>
    <n v="0"/>
    <n v="0"/>
    <n v="0"/>
    <n v="0"/>
    <n v="0"/>
    <n v="0"/>
    <n v="0"/>
    <n v="60000"/>
    <n v="60000"/>
    <n v="79027.611000000004"/>
    <n v="199724"/>
    <n v="0"/>
    <n v="100000"/>
    <n v="424957.47249999997"/>
    <n v="424957.47249999997"/>
    <n v="0"/>
    <n v="0"/>
    <n v="0"/>
    <n v="0"/>
    <n v="0"/>
    <n v="0"/>
    <n v="0"/>
    <n v="0"/>
    <n v="949914.94499999983"/>
    <n v="0"/>
    <n v="0"/>
    <n v="0"/>
    <n v="0"/>
    <n v="1155808.0929999999"/>
    <n v="696.38900000000001"/>
    <n v="0"/>
    <n v="0"/>
    <n v="0"/>
    <n v="0"/>
    <n v="0"/>
    <n v="0"/>
    <n v="0"/>
    <n v="0"/>
    <n v="0"/>
    <n v="0"/>
    <n v="70000"/>
    <n v="70696.388999999996"/>
    <n v="0"/>
    <n v="0"/>
    <n v="0"/>
    <n v="0"/>
    <n v="0"/>
    <n v="0"/>
    <n v="0"/>
    <n v="0"/>
    <n v="0"/>
    <n v="0"/>
    <n v="0"/>
    <n v="0"/>
    <n v="1078942.5559999999"/>
    <n v="0"/>
    <n v="0"/>
    <n v="0"/>
    <n v="0"/>
    <n v="1155808.0929999999"/>
    <n v="299724.00000000012"/>
    <n v="696.38900000000001"/>
    <n v="6865.5370000000012"/>
    <n v="305893.1480000001"/>
    <n v="-299027.61100000009"/>
    <n v="1148942.5560000001"/>
    <n v="180696.389"/>
    <n v="696.38900000000001"/>
    <n v="6865.5370000000012"/>
    <n v="186865.53700000001"/>
    <n v="-180000"/>
    <n v="1148942.5560000001"/>
  </r>
  <r>
    <s v="100/TS-003"/>
    <x v="0"/>
    <s v="Medidores de Alimentadores FRONTEL_GR"/>
    <s v="Gerencia Zona Sur"/>
    <s v="SIN ASIGNAR"/>
    <x v="14"/>
    <n v="0"/>
    <n v="13491.675999999999"/>
    <n v="236.99700000000001"/>
    <n v="0"/>
    <n v="0"/>
    <n v="0"/>
    <n v="0"/>
    <n v="0"/>
    <n v="0"/>
    <n v="0"/>
    <n v="0"/>
    <n v="0"/>
    <n v="13728.672999999999"/>
    <n v="0"/>
    <n v="0"/>
    <n v="0"/>
    <n v="0"/>
    <n v="1.4999999999999999E-2"/>
    <n v="5.0000000000000001E-3"/>
    <n v="0"/>
    <n v="0"/>
    <n v="0"/>
    <n v="0"/>
    <n v="0"/>
    <n v="0"/>
    <n v="0.98"/>
    <n v="0.98"/>
    <n v="0.98"/>
    <n v="0.98"/>
    <n v="0.995"/>
    <n v="1"/>
    <n v="1"/>
    <n v="1"/>
    <n v="1"/>
    <n v="1"/>
    <n v="1"/>
    <n v="1"/>
    <n v="0.98"/>
    <n v="0.98"/>
    <n v="0.98893735465827182"/>
    <n v="0.99871943655208295"/>
    <n v="1"/>
    <n v="1"/>
    <n v="1"/>
    <n v="1"/>
    <n v="1"/>
    <n v="1"/>
    <n v="1"/>
    <n v="1"/>
    <n v="1"/>
    <n v="0.98"/>
    <n v="6825.1329999999998"/>
    <n v="0"/>
    <n v="13491.675999999999"/>
    <n v="0"/>
    <n v="0"/>
    <n v="0"/>
    <n v="0"/>
    <n v="0"/>
    <n v="0"/>
    <n v="0"/>
    <n v="0"/>
    <n v="0"/>
    <n v="0"/>
    <n v="13491.675999999999"/>
    <n v="0"/>
    <n v="0"/>
    <n v="8.9373546582718622E-3"/>
    <n v="9.7820818938110544E-3"/>
    <n v="1.2805634479170834E-3"/>
    <n v="0"/>
    <n v="0"/>
    <n v="0"/>
    <n v="0"/>
    <n v="0"/>
    <n v="0"/>
    <n v="0"/>
    <n v="1"/>
    <n v="0"/>
    <n v="0"/>
    <n v="0"/>
    <n v="0"/>
    <n v="0"/>
    <n v="0"/>
    <n v="0"/>
    <n v="0"/>
    <n v="0"/>
    <n v="0"/>
    <n v="0"/>
    <n v="0"/>
    <n v="0"/>
    <n v="0"/>
    <n v="0"/>
    <n v="0"/>
    <n v="0"/>
    <n v="20316.809000000001"/>
    <n v="0"/>
    <n v="13491.675999999999"/>
    <n v="0"/>
    <n v="0"/>
    <n v="0"/>
    <n v="0"/>
    <n v="0"/>
    <n v="0"/>
    <n v="0"/>
    <n v="0"/>
    <n v="0"/>
    <n v="0"/>
    <n v="13491.675999999999"/>
    <n v="0"/>
    <n v="0"/>
    <n v="0"/>
    <n v="0"/>
    <n v="0"/>
    <n v="0"/>
    <n v="0"/>
    <n v="0"/>
    <n v="0"/>
    <n v="0"/>
    <n v="0"/>
    <n v="0"/>
    <n v="0"/>
    <n v="0"/>
    <n v="0"/>
    <n v="0"/>
    <n v="0"/>
    <n v="20316.809000000001"/>
    <n v="0"/>
    <n v="13491.675999999999"/>
    <n v="236.99700000000001"/>
    <n v="0"/>
    <n v="0"/>
    <n v="0"/>
    <n v="0"/>
    <n v="0"/>
    <n v="0"/>
    <n v="0"/>
    <n v="0"/>
    <n v="0"/>
    <n v="13728.672999999999"/>
    <n v="0"/>
    <n v="0"/>
    <n v="0"/>
    <n v="0"/>
    <n v="1.4999999999999999E-2"/>
    <n v="0"/>
    <n v="0"/>
    <n v="0"/>
    <n v="0"/>
    <n v="0"/>
    <n v="0"/>
    <n v="5.0000000000000001E-3"/>
    <n v="0.02"/>
    <n v="0.98"/>
    <n v="0.98"/>
    <n v="0.98"/>
    <n v="0.98"/>
    <n v="0.995"/>
    <n v="0.995"/>
    <n v="0.995"/>
    <n v="0.995"/>
    <n v="0.995"/>
    <n v="0.995"/>
    <n v="0.995"/>
    <n v="1"/>
    <n v="0"/>
    <n v="0"/>
    <n v="0"/>
    <n v="0"/>
    <n v="0"/>
    <n v="0"/>
    <n v="0"/>
    <n v="0"/>
    <n v="0"/>
    <n v="0"/>
    <n v="0"/>
    <n v="0"/>
    <n v="0"/>
    <n v="0"/>
    <n v="0"/>
    <n v="0"/>
    <n v="0"/>
    <n v="20553.805999999997"/>
    <n v="0"/>
    <n v="13491.675999999999"/>
    <n v="236.99700000000001"/>
    <n v="0"/>
    <n v="0"/>
    <n v="0"/>
    <n v="0"/>
    <n v="0"/>
    <n v="0"/>
    <n v="0"/>
    <n v="0"/>
    <n v="0"/>
    <n v="13728.672999999999"/>
    <n v="0"/>
    <n v="0"/>
    <n v="0"/>
    <n v="0"/>
    <n v="0"/>
    <n v="0"/>
    <n v="0"/>
    <n v="0"/>
    <n v="0"/>
    <n v="0"/>
    <n v="0"/>
    <n v="0"/>
    <n v="0"/>
    <n v="0"/>
    <n v="0"/>
    <n v="0"/>
    <n v="0"/>
    <n v="20553.805999999997"/>
    <n v="0"/>
    <n v="13491.675999999999"/>
    <n v="236.99700000000001"/>
    <n v="0"/>
    <n v="0"/>
    <n v="0"/>
    <n v="0"/>
    <n v="0"/>
    <n v="0"/>
    <n v="0"/>
    <n v="0"/>
    <n v="0"/>
    <n v="13728.672999999999"/>
    <n v="0"/>
    <n v="0"/>
    <n v="0"/>
    <n v="0"/>
    <n v="0"/>
    <n v="0"/>
    <n v="0"/>
    <n v="0"/>
    <n v="0"/>
    <n v="0"/>
    <n v="0"/>
    <n v="0"/>
    <n v="0"/>
    <n v="0"/>
    <n v="0"/>
    <n v="0"/>
    <n v="0"/>
    <n v="20553.805999999997"/>
    <n v="13491.675999999999"/>
    <n v="13728.672999999999"/>
    <n v="20553.805999999997"/>
    <n v="20316.809000000001"/>
    <n v="236.99699999999575"/>
    <n v="-236.99699999999575"/>
    <n v="13728.672999999999"/>
    <n v="13728.672999999999"/>
    <n v="20553.805999999997"/>
    <n v="20553.805999999997"/>
    <n v="0"/>
    <n v="0"/>
  </r>
  <r>
    <s v="100/TS-203"/>
    <x v="0"/>
    <s v="Medidores de Alimentadores SAESA_GR"/>
    <s v="Gerencia Zona Sur"/>
    <s v="SIN ASIGNAR"/>
    <x v="14"/>
    <n v="0"/>
    <n v="9000"/>
    <n v="0"/>
    <n v="0"/>
    <n v="0"/>
    <n v="0"/>
    <n v="0"/>
    <n v="0"/>
    <n v="0"/>
    <n v="0"/>
    <n v="0"/>
    <n v="0"/>
    <n v="9000"/>
    <n v="0"/>
    <n v="0"/>
    <n v="0.01"/>
    <n v="0"/>
    <n v="5.0000000000000001E-3"/>
    <n v="0"/>
    <n v="0"/>
    <n v="0"/>
    <n v="0"/>
    <n v="0"/>
    <n v="0"/>
    <n v="0"/>
    <n v="0.98"/>
    <n v="0.98"/>
    <n v="0.99"/>
    <n v="0.99"/>
    <n v="0.995"/>
    <n v="0.995"/>
    <n v="0.995"/>
    <n v="0.995"/>
    <n v="0.995"/>
    <n v="0.995"/>
    <n v="0.995"/>
    <n v="0.995"/>
    <n v="0.98"/>
    <n v="0.98"/>
    <n v="0.98499999999999999"/>
    <n v="0.99"/>
    <n v="1"/>
    <n v="1"/>
    <n v="1"/>
    <n v="1"/>
    <n v="1"/>
    <n v="1"/>
    <n v="1"/>
    <n v="1"/>
    <n v="0.995"/>
    <n v="0.98"/>
    <n v="388964.07699999999"/>
    <n v="0"/>
    <n v="0"/>
    <n v="0"/>
    <n v="0"/>
    <n v="0"/>
    <n v="0"/>
    <n v="0"/>
    <n v="0"/>
    <n v="0"/>
    <n v="0"/>
    <n v="0"/>
    <n v="0"/>
    <n v="0"/>
    <n v="0"/>
    <n v="0"/>
    <n v="5.0000000000000001E-3"/>
    <n v="5.0000000000000001E-3"/>
    <n v="0.01"/>
    <n v="0"/>
    <n v="0"/>
    <n v="0"/>
    <n v="0"/>
    <n v="0"/>
    <n v="0"/>
    <n v="0"/>
    <n v="1"/>
    <n v="0"/>
    <n v="0"/>
    <n v="0"/>
    <n v="0"/>
    <n v="0"/>
    <n v="0"/>
    <n v="0"/>
    <n v="0"/>
    <n v="0"/>
    <n v="0"/>
    <n v="0"/>
    <n v="0"/>
    <n v="0"/>
    <n v="0"/>
    <n v="0"/>
    <n v="0"/>
    <n v="0"/>
    <n v="388964.07699999999"/>
    <n v="0"/>
    <n v="0"/>
    <n v="0"/>
    <n v="0"/>
    <n v="0"/>
    <n v="0"/>
    <n v="0"/>
    <n v="0"/>
    <n v="0"/>
    <n v="0"/>
    <n v="0"/>
    <n v="0"/>
    <n v="0"/>
    <n v="0"/>
    <n v="0"/>
    <n v="0"/>
    <n v="0"/>
    <n v="0"/>
    <n v="0"/>
    <n v="0"/>
    <n v="0"/>
    <n v="0"/>
    <n v="0"/>
    <n v="0"/>
    <n v="0"/>
    <n v="0"/>
    <n v="0"/>
    <n v="0"/>
    <n v="0"/>
    <n v="0"/>
    <n v="388964.07699999999"/>
    <n v="0"/>
    <n v="9000"/>
    <n v="0"/>
    <n v="0"/>
    <n v="0"/>
    <n v="0"/>
    <n v="0"/>
    <n v="0"/>
    <n v="0"/>
    <n v="0"/>
    <n v="0"/>
    <n v="0"/>
    <n v="9000"/>
    <n v="0"/>
    <n v="0"/>
    <n v="0.01"/>
    <n v="0"/>
    <n v="5.0000000000000001E-3"/>
    <n v="0"/>
    <n v="0"/>
    <n v="0"/>
    <n v="0"/>
    <n v="0"/>
    <n v="0"/>
    <n v="0"/>
    <n v="1.4999999999999999E-2"/>
    <n v="0.98"/>
    <n v="0.98"/>
    <n v="0.99"/>
    <n v="0.99"/>
    <n v="0.995"/>
    <n v="0.995"/>
    <n v="0.995"/>
    <n v="0.995"/>
    <n v="0.995"/>
    <n v="0.995"/>
    <n v="0.995"/>
    <n v="0.995"/>
    <n v="0"/>
    <n v="0"/>
    <n v="0"/>
    <n v="0"/>
    <n v="0"/>
    <n v="0"/>
    <n v="0"/>
    <n v="0"/>
    <n v="0"/>
    <n v="0"/>
    <n v="0"/>
    <n v="0"/>
    <n v="0"/>
    <n v="0"/>
    <n v="0"/>
    <n v="0"/>
    <n v="0"/>
    <n v="397964.07699999999"/>
    <n v="0"/>
    <n v="9000"/>
    <n v="0"/>
    <n v="0"/>
    <n v="0"/>
    <n v="0"/>
    <n v="0"/>
    <n v="0"/>
    <n v="0"/>
    <n v="0"/>
    <n v="0"/>
    <n v="0"/>
    <n v="9000"/>
    <n v="0"/>
    <n v="0"/>
    <n v="0"/>
    <n v="0"/>
    <n v="0"/>
    <n v="0"/>
    <n v="0"/>
    <n v="0"/>
    <n v="0"/>
    <n v="0"/>
    <n v="0"/>
    <n v="0"/>
    <n v="0"/>
    <n v="0"/>
    <n v="0"/>
    <n v="0"/>
    <n v="0"/>
    <n v="397964.07699999999"/>
    <n v="0"/>
    <n v="9000"/>
    <n v="0"/>
    <n v="0"/>
    <n v="0"/>
    <n v="0"/>
    <n v="0"/>
    <n v="0"/>
    <n v="0"/>
    <n v="0"/>
    <n v="0"/>
    <n v="0"/>
    <n v="9000"/>
    <n v="0"/>
    <n v="0"/>
    <n v="0"/>
    <n v="0"/>
    <n v="0"/>
    <n v="0"/>
    <n v="0"/>
    <n v="0"/>
    <n v="0"/>
    <n v="0"/>
    <n v="0"/>
    <n v="0"/>
    <n v="0"/>
    <n v="0"/>
    <n v="0"/>
    <n v="0"/>
    <n v="0"/>
    <n v="397964.07699999999"/>
    <n v="0"/>
    <n v="9000"/>
    <n v="397964.07699999999"/>
    <n v="388964.07699999999"/>
    <n v="9000"/>
    <n v="-9000"/>
    <n v="9000"/>
    <n v="9000"/>
    <n v="397964.07699999999"/>
    <n v="397964.07699999999"/>
    <n v="0"/>
    <n v="0"/>
  </r>
  <r>
    <s v="100/TT-167"/>
    <x v="0"/>
    <s v=" Art. 3-23 &quot;Reemplazo de protecciones con registros oscilográficos&quot; varias S/E"/>
    <s v="Gerencia Zona Sur"/>
    <s v="SIN ASIGNAR"/>
    <x v="14"/>
    <n v="0"/>
    <n v="3120.0889999999999"/>
    <n v="0"/>
    <n v="0"/>
    <n v="0"/>
    <n v="0"/>
    <n v="0"/>
    <n v="0"/>
    <n v="1278.758"/>
    <n v="0"/>
    <n v="366.15"/>
    <n v="0"/>
    <n v="4764.9969999999994"/>
    <n v="0"/>
    <n v="0"/>
    <n v="0.05"/>
    <n v="0"/>
    <n v="0"/>
    <n v="0"/>
    <n v="0"/>
    <n v="0"/>
    <n v="0"/>
    <n v="0"/>
    <n v="0"/>
    <n v="0"/>
    <n v="0.92"/>
    <n v="0.92"/>
    <n v="0.97000000000000008"/>
    <n v="0.97000000000000008"/>
    <n v="0.97000000000000008"/>
    <n v="0.97000000000000008"/>
    <n v="0.97000000000000008"/>
    <n v="0.97000000000000008"/>
    <n v="0.97000000000000008"/>
    <n v="0.97000000000000008"/>
    <n v="0.97000000000000008"/>
    <n v="0.97000000000000008"/>
    <n v="0.92349128618752707"/>
    <n v="0.94478467521244425"/>
    <n v="0.96721878150655338"/>
    <n v="0.98266685870661097"/>
    <n v="0.99720005761198338"/>
    <n v="0.99904364107734411"/>
    <n v="1"/>
    <n v="1"/>
    <n v="1"/>
    <n v="1"/>
    <n v="1"/>
    <n v="1"/>
    <n v="0.97000000000000008"/>
    <n v="0.92"/>
    <n v="210817.57500000001"/>
    <n v="12000.000000000002"/>
    <n v="12000.000000000002"/>
    <n v="5000"/>
    <n v="5000"/>
    <n v="0"/>
    <n v="0"/>
    <n v="0"/>
    <n v="0"/>
    <n v="0"/>
    <n v="0"/>
    <n v="0"/>
    <n v="0"/>
    <n v="34000"/>
    <n v="3.4912861875270062E-3"/>
    <n v="2.1293389024917186E-2"/>
    <n v="2.2434106294109177E-2"/>
    <n v="1.5448077200057614E-2"/>
    <n v="1.4533198905372319E-2"/>
    <n v="1.8435834653607952E-3"/>
    <n v="9.5635892265591243E-4"/>
    <n v="0"/>
    <n v="0"/>
    <n v="0"/>
    <n v="0"/>
    <n v="0"/>
    <n v="1"/>
    <n v="0"/>
    <n v="0"/>
    <n v="0"/>
    <n v="0"/>
    <n v="0"/>
    <n v="0"/>
    <n v="0"/>
    <n v="0"/>
    <n v="0"/>
    <n v="0"/>
    <n v="0"/>
    <n v="0"/>
    <n v="0"/>
    <n v="0"/>
    <n v="0"/>
    <n v="0"/>
    <n v="0"/>
    <n v="244817.57500000001"/>
    <n v="12000.000000000002"/>
    <n v="12000.000000000002"/>
    <n v="5000"/>
    <n v="5000"/>
    <n v="0"/>
    <n v="0"/>
    <n v="0"/>
    <n v="0"/>
    <n v="0"/>
    <n v="0"/>
    <n v="0"/>
    <n v="0"/>
    <n v="34000"/>
    <n v="0"/>
    <n v="0"/>
    <n v="0"/>
    <n v="0"/>
    <n v="0"/>
    <n v="0"/>
    <n v="0"/>
    <n v="0"/>
    <n v="0"/>
    <n v="0"/>
    <n v="0"/>
    <n v="0"/>
    <n v="0"/>
    <n v="0"/>
    <n v="0"/>
    <n v="0"/>
    <n v="0"/>
    <n v="244817.57500000001"/>
    <n v="0"/>
    <n v="3120.0889999999999"/>
    <n v="0"/>
    <n v="0"/>
    <n v="0"/>
    <n v="0"/>
    <n v="0"/>
    <n v="5000"/>
    <n v="5000"/>
    <n v="10000"/>
    <n v="10879.911"/>
    <n v="0"/>
    <n v="34000"/>
    <n v="0"/>
    <n v="0"/>
    <n v="0.05"/>
    <n v="0"/>
    <n v="0"/>
    <n v="1.2364052661705783E-3"/>
    <n v="2.2791070406410988E-2"/>
    <n v="3.0910131654264456E-3"/>
    <n v="2.8815111619919869E-3"/>
    <n v="0"/>
    <n v="0"/>
    <n v="0"/>
    <n v="0.08"/>
    <n v="0.92"/>
    <n v="0.92"/>
    <n v="0.97000000000000008"/>
    <n v="0.97000000000000008"/>
    <n v="0.97000000000000008"/>
    <n v="0.97123640526617061"/>
    <n v="0.99402747567258165"/>
    <n v="0.99711848883800802"/>
    <n v="1"/>
    <n v="1"/>
    <n v="1"/>
    <n v="1"/>
    <n v="0"/>
    <n v="0"/>
    <n v="0"/>
    <n v="0"/>
    <n v="0"/>
    <n v="0"/>
    <n v="0"/>
    <n v="0"/>
    <n v="0"/>
    <n v="0"/>
    <n v="0"/>
    <n v="0"/>
    <n v="0"/>
    <n v="0"/>
    <n v="0"/>
    <n v="0"/>
    <n v="0"/>
    <n v="244817.57500000001"/>
    <n v="0"/>
    <n v="3120.0889999999999"/>
    <n v="0"/>
    <n v="0"/>
    <n v="0"/>
    <n v="0"/>
    <n v="0"/>
    <n v="0"/>
    <n v="1278.758"/>
    <n v="8721.2420000000002"/>
    <n v="10000"/>
    <n v="10879.911"/>
    <n v="34000"/>
    <n v="0"/>
    <n v="0"/>
    <n v="0"/>
    <n v="0"/>
    <n v="0"/>
    <n v="0"/>
    <n v="0"/>
    <n v="0"/>
    <n v="0"/>
    <n v="0"/>
    <n v="0"/>
    <n v="0"/>
    <n v="0"/>
    <n v="0"/>
    <n v="0"/>
    <n v="0"/>
    <n v="0"/>
    <n v="244817.57500000001"/>
    <n v="0"/>
    <n v="3120.0889999999999"/>
    <n v="0"/>
    <n v="0"/>
    <n v="0"/>
    <n v="0"/>
    <n v="0"/>
    <n v="0"/>
    <n v="1278.758"/>
    <n v="0"/>
    <n v="366.15"/>
    <n v="24235.002999999997"/>
    <n v="28999.999999999996"/>
    <n v="0"/>
    <n v="0"/>
    <n v="0"/>
    <n v="0"/>
    <n v="0"/>
    <n v="0"/>
    <n v="0"/>
    <n v="0"/>
    <n v="0"/>
    <n v="0"/>
    <n v="0"/>
    <n v="0"/>
    <n v="0"/>
    <n v="0"/>
    <n v="0"/>
    <n v="0"/>
    <n v="0"/>
    <n v="239817.57500000001"/>
    <n v="34000"/>
    <n v="4764.9969999999994"/>
    <n v="215582.57200000001"/>
    <n v="244817.57500000001"/>
    <n v="-29235.002999999997"/>
    <n v="29235.002999999997"/>
    <n v="34000"/>
    <n v="4764.9969999999994"/>
    <n v="215582.57200000001"/>
    <n v="244817.57500000001"/>
    <n v="-29235.002999999997"/>
    <n v="29235.002999999997"/>
  </r>
  <r>
    <s v="100/TT-019"/>
    <x v="0"/>
    <s v="Disponibilidad de TT/CC y TT/PP para Art. 3-30 y Título 4-4 FRONTEL"/>
    <s v="Gerencia Zona Sur"/>
    <s v="SIN ASIGNAR"/>
    <x v="14"/>
    <n v="0"/>
    <n v="0"/>
    <n v="0"/>
    <n v="0"/>
    <n v="13877.282999999999"/>
    <n v="4124.7460000000001"/>
    <n v="3769.3380000000002"/>
    <n v="251.13"/>
    <n v="0"/>
    <n v="125.565"/>
    <n v="251.13"/>
    <n v="0"/>
    <n v="22399.191999999999"/>
    <n v="0"/>
    <n v="0"/>
    <n v="0"/>
    <n v="0"/>
    <n v="0"/>
    <n v="0"/>
    <n v="0.05"/>
    <n v="0"/>
    <n v="0"/>
    <n v="0"/>
    <n v="0"/>
    <n v="0"/>
    <n v="0.88000000000000012"/>
    <n v="0.88000000000000012"/>
    <n v="0.88000000000000012"/>
    <n v="0.88000000000000012"/>
    <n v="0.88000000000000012"/>
    <n v="0.88000000000000012"/>
    <n v="0.93000000000000016"/>
    <n v="0.93000000000000016"/>
    <n v="0.93000000000000016"/>
    <n v="0.93000000000000016"/>
    <n v="0.93000000000000016"/>
    <n v="0.93000000000000016"/>
    <n v="0.88000000000000012"/>
    <n v="0.88000000000000012"/>
    <n v="0.88000000000000012"/>
    <n v="0.88000000000000012"/>
    <n v="0.90351754066826007"/>
    <n v="0.92472352819391324"/>
    <n v="0.94311545102421912"/>
    <n v="0.95824104876171112"/>
    <n v="0.96145712269925099"/>
    <n v="0.97205006623102275"/>
    <n v="0.9807334658623803"/>
    <n v="0.98756259786412504"/>
    <n v="0.93000000000000016"/>
    <n v="0.88000000000000012"/>
    <n v="201671.33000000002"/>
    <n v="0"/>
    <n v="0"/>
    <n v="0"/>
    <n v="0"/>
    <n v="18885.514727116013"/>
    <n v="29999.999999999996"/>
    <n v="0"/>
    <n v="0"/>
    <n v="0"/>
    <n v="0"/>
    <n v="0"/>
    <n v="0"/>
    <n v="48885.514727116009"/>
    <n v="0"/>
    <n v="0"/>
    <n v="0"/>
    <n v="0"/>
    <n v="2.3517540668259961E-2"/>
    <n v="2.1205987525653214E-2"/>
    <n v="1.8391922830305867E-2"/>
    <n v="1.5125597737491983E-2"/>
    <n v="3.2160739375398238E-3"/>
    <n v="1.0592943531771795E-2"/>
    <n v="8.6833996313575249E-3"/>
    <n v="6.8291320017447197E-3"/>
    <n v="0.98756259786412504"/>
    <n v="0"/>
    <n v="0"/>
    <n v="0"/>
    <n v="0"/>
    <n v="0"/>
    <n v="0"/>
    <n v="0"/>
    <n v="0"/>
    <n v="0"/>
    <n v="0"/>
    <n v="0"/>
    <n v="0"/>
    <n v="0"/>
    <n v="0"/>
    <n v="0"/>
    <n v="0"/>
    <n v="0"/>
    <n v="250556.84472711603"/>
    <n v="0"/>
    <n v="0"/>
    <n v="0"/>
    <n v="0"/>
    <n v="18885.514727116013"/>
    <n v="29999.999999999996"/>
    <n v="0"/>
    <n v="0"/>
    <n v="0"/>
    <n v="0"/>
    <n v="0"/>
    <n v="0"/>
    <n v="48885.514727116009"/>
    <n v="0"/>
    <n v="0"/>
    <n v="0"/>
    <n v="0"/>
    <n v="0"/>
    <n v="0"/>
    <n v="0"/>
    <n v="0"/>
    <n v="0"/>
    <n v="0"/>
    <n v="0"/>
    <n v="0"/>
    <n v="0"/>
    <n v="0"/>
    <n v="0"/>
    <n v="0"/>
    <n v="0"/>
    <n v="250556.84472711603"/>
    <n v="0"/>
    <n v="0"/>
    <n v="0"/>
    <n v="0"/>
    <n v="13877.282999999999"/>
    <n v="4124.7460000000001"/>
    <n v="0"/>
    <n v="0"/>
    <n v="0"/>
    <n v="0"/>
    <n v="0"/>
    <n v="30883.485727116014"/>
    <n v="48885.514727116009"/>
    <n v="0"/>
    <n v="0"/>
    <n v="0"/>
    <n v="0"/>
    <n v="0"/>
    <n v="1.2490061438380917E-2"/>
    <n v="1.8735092157571374E-2"/>
    <n v="3.1225153595952292E-3"/>
    <n v="0"/>
    <n v="0"/>
    <n v="0"/>
    <n v="0"/>
    <n v="3.4347668955547521E-2"/>
    <n v="0.88000000000000012"/>
    <n v="0.88000000000000012"/>
    <n v="0.88000000000000012"/>
    <n v="0.88000000000000012"/>
    <n v="0.88000000000000012"/>
    <n v="0.89249006143838105"/>
    <n v="0.91122515359595235"/>
    <n v="0.91434766895554764"/>
    <n v="0.91434766895554764"/>
    <n v="0.91434766895554764"/>
    <n v="0.91434766895554764"/>
    <n v="0.91434766895554764"/>
    <n v="0"/>
    <n v="0"/>
    <n v="0"/>
    <n v="0"/>
    <n v="0"/>
    <n v="0"/>
    <n v="0"/>
    <n v="0"/>
    <n v="0"/>
    <n v="0"/>
    <n v="0"/>
    <n v="0"/>
    <n v="0"/>
    <n v="0"/>
    <n v="0"/>
    <n v="0"/>
    <n v="0"/>
    <n v="250556.84472711603"/>
    <n v="0"/>
    <n v="0"/>
    <n v="0"/>
    <n v="0"/>
    <n v="13877.282999999999"/>
    <n v="4124.7460000000001"/>
    <n v="3769.3380000000002"/>
    <n v="251.13"/>
    <n v="0"/>
    <n v="0"/>
    <n v="0"/>
    <n v="26863.017727116014"/>
    <n v="48885.514727116009"/>
    <n v="0"/>
    <n v="0"/>
    <n v="0"/>
    <n v="0"/>
    <n v="0"/>
    <n v="0"/>
    <n v="0"/>
    <n v="0"/>
    <n v="0"/>
    <n v="0"/>
    <n v="0"/>
    <n v="0"/>
    <n v="0"/>
    <n v="0"/>
    <n v="0"/>
    <n v="0"/>
    <n v="0"/>
    <n v="250556.84472711603"/>
    <n v="0"/>
    <n v="0"/>
    <n v="0"/>
    <n v="0"/>
    <n v="13877.282999999999"/>
    <n v="4124.7460000000001"/>
    <n v="3769.3380000000002"/>
    <n v="251.13"/>
    <n v="0"/>
    <n v="125.565"/>
    <n v="251.13"/>
    <n v="13486.192727116"/>
    <n v="35885.384727115998"/>
    <n v="0"/>
    <n v="0"/>
    <n v="0"/>
    <n v="0"/>
    <n v="0"/>
    <n v="0"/>
    <n v="0"/>
    <n v="0"/>
    <n v="0"/>
    <n v="0"/>
    <n v="0"/>
    <n v="0"/>
    <n v="13000.130000000012"/>
    <n v="0"/>
    <n v="0"/>
    <n v="0"/>
    <n v="0"/>
    <n v="250556.84472711603"/>
    <n v="48885.514727116009"/>
    <n v="22399.191999999999"/>
    <n v="224070.52200000003"/>
    <n v="250556.84472711603"/>
    <n v="-26486.322727115999"/>
    <n v="26486.322727115999"/>
    <n v="18002.028999999999"/>
    <n v="22399.191999999999"/>
    <n v="224070.52200000003"/>
    <n v="219673.35900000003"/>
    <n v="4397.1630000000005"/>
    <n v="26486.322727115999"/>
  </r>
  <r>
    <s v="100/TT-018"/>
    <x v="0"/>
    <s v=" Art. 3-23.a.II &quot;Selectividad en LLTT bajo 200 kV&quot; Frontel"/>
    <s v="Gerencia Zona Sur"/>
    <s v="SIN ASIGNAR"/>
    <x v="14"/>
    <n v="0"/>
    <n v="0"/>
    <n v="0"/>
    <n v="0"/>
    <n v="0"/>
    <n v="0"/>
    <n v="800"/>
    <n v="979.69500000000005"/>
    <n v="-7.6360000000000001"/>
    <n v="0"/>
    <n v="0"/>
    <n v="0"/>
    <n v="1772.0590000000002"/>
    <n v="0"/>
    <n v="0"/>
    <n v="0"/>
    <n v="0"/>
    <n v="0.03"/>
    <n v="0"/>
    <n v="0"/>
    <n v="0"/>
    <n v="0"/>
    <n v="0"/>
    <n v="0"/>
    <n v="0"/>
    <n v="0.97000000000000008"/>
    <n v="0.97000000000000008"/>
    <n v="0.97000000000000008"/>
    <n v="0.97000000000000008"/>
    <n v="1"/>
    <n v="1"/>
    <n v="1"/>
    <n v="1"/>
    <n v="1"/>
    <n v="1"/>
    <n v="1"/>
    <n v="1"/>
    <n v="0.97000000000000008"/>
    <n v="0.97000000000000008"/>
    <n v="0.97000000000000008"/>
    <n v="0.98208864804694795"/>
    <n v="0.99149840520365384"/>
    <n v="0.99720786786584759"/>
    <n v="0.99890511038192553"/>
    <n v="0.99890511038192553"/>
    <n v="0.99890511038192553"/>
    <n v="0.99890511038192553"/>
    <n v="0.99890511038192553"/>
    <n v="0.99890511038192553"/>
    <n v="1"/>
    <n v="0.97000000000000008"/>
    <n v="308731.50300000003"/>
    <n v="0"/>
    <n v="0"/>
    <n v="799.8520000000135"/>
    <n v="0"/>
    <n v="0"/>
    <n v="0"/>
    <n v="0"/>
    <n v="0"/>
    <n v="0"/>
    <n v="0"/>
    <n v="0"/>
    <n v="0"/>
    <n v="799.8520000000135"/>
    <n v="0"/>
    <n v="0"/>
    <n v="0"/>
    <n v="1.2088648046947866E-2"/>
    <n v="9.4097571567059411E-3"/>
    <n v="5.7094626621936933E-3"/>
    <n v="1.697242516077932E-3"/>
    <n v="0"/>
    <n v="0"/>
    <n v="0"/>
    <n v="0"/>
    <n v="0"/>
    <n v="0.99890511038192553"/>
    <n v="0"/>
    <n v="0"/>
    <n v="0"/>
    <n v="0"/>
    <n v="0"/>
    <n v="0"/>
    <n v="0"/>
    <n v="0"/>
    <n v="0"/>
    <n v="0"/>
    <n v="0"/>
    <n v="0"/>
    <n v="0"/>
    <n v="0"/>
    <n v="0"/>
    <n v="0"/>
    <n v="0"/>
    <n v="309531.35500000004"/>
    <n v="0"/>
    <n v="0"/>
    <n v="799.8520000000135"/>
    <n v="0"/>
    <n v="0"/>
    <n v="0"/>
    <n v="0"/>
    <n v="0"/>
    <n v="0"/>
    <n v="0"/>
    <n v="0"/>
    <n v="0"/>
    <n v="799.8520000000135"/>
    <n v="0"/>
    <n v="0"/>
    <n v="0"/>
    <n v="0"/>
    <n v="0"/>
    <n v="0"/>
    <n v="0"/>
    <n v="0"/>
    <n v="0"/>
    <n v="0"/>
    <n v="0"/>
    <n v="0"/>
    <n v="0"/>
    <n v="0"/>
    <n v="0"/>
    <n v="0"/>
    <n v="0"/>
    <n v="309531.35500000004"/>
    <n v="0"/>
    <n v="0"/>
    <n v="0"/>
    <n v="0"/>
    <n v="0"/>
    <n v="0"/>
    <n v="0"/>
    <n v="0"/>
    <n v="0"/>
    <n v="0"/>
    <n v="0"/>
    <n v="4800"/>
    <n v="4800"/>
    <n v="0"/>
    <n v="0"/>
    <n v="0"/>
    <n v="0"/>
    <n v="0.03"/>
    <n v="0"/>
    <n v="0"/>
    <n v="0"/>
    <n v="0"/>
    <n v="0"/>
    <n v="0"/>
    <n v="0"/>
    <n v="0.03"/>
    <n v="0.97000000000000008"/>
    <n v="0.97000000000000008"/>
    <n v="0.97000000000000008"/>
    <n v="0.97000000000000008"/>
    <n v="1"/>
    <n v="1"/>
    <n v="1"/>
    <n v="1"/>
    <n v="1"/>
    <n v="1"/>
    <n v="1"/>
    <n v="1"/>
    <n v="0"/>
    <n v="0"/>
    <n v="0"/>
    <n v="0"/>
    <n v="0"/>
    <n v="0"/>
    <n v="0"/>
    <n v="0"/>
    <n v="0"/>
    <n v="0"/>
    <n v="0"/>
    <n v="0"/>
    <n v="0"/>
    <n v="0"/>
    <n v="0"/>
    <n v="0"/>
    <n v="0"/>
    <n v="313531.50300000003"/>
    <n v="0"/>
    <n v="0"/>
    <n v="0"/>
    <n v="0"/>
    <n v="0"/>
    <n v="0"/>
    <n v="800"/>
    <n v="979.69500000000005"/>
    <n v="-7.6360000000000001"/>
    <n v="7.6360000000000001"/>
    <n v="15000"/>
    <n v="3020.1570000000102"/>
    <n v="19799.85200000001"/>
    <n v="0"/>
    <n v="0"/>
    <n v="0"/>
    <n v="0"/>
    <n v="0"/>
    <n v="0"/>
    <n v="0"/>
    <n v="0"/>
    <n v="0"/>
    <n v="0"/>
    <n v="0"/>
    <n v="0"/>
    <n v="0"/>
    <n v="0"/>
    <n v="0"/>
    <n v="0"/>
    <n v="0"/>
    <n v="328531.35500000004"/>
    <n v="0"/>
    <n v="0"/>
    <n v="0"/>
    <n v="0"/>
    <n v="0"/>
    <n v="0"/>
    <n v="800"/>
    <n v="979.69500000000005"/>
    <n v="-7.6360000000000001"/>
    <n v="0"/>
    <n v="0"/>
    <n v="0"/>
    <n v="1772.0590000000002"/>
    <n v="0"/>
    <n v="0"/>
    <n v="0"/>
    <n v="0"/>
    <n v="0"/>
    <n v="0"/>
    <n v="0"/>
    <n v="0"/>
    <n v="0"/>
    <n v="0"/>
    <n v="0"/>
    <n v="0"/>
    <n v="18027.793000000009"/>
    <n v="0"/>
    <n v="0"/>
    <n v="0"/>
    <n v="0"/>
    <n v="328531.35500000004"/>
    <n v="799.8520000000135"/>
    <n v="1772.0590000000002"/>
    <n v="310503.56200000003"/>
    <n v="309531.35500000004"/>
    <n v="972.20699999999488"/>
    <n v="-972.20699999999488"/>
    <n v="0"/>
    <n v="1772.0590000000002"/>
    <n v="310503.56200000003"/>
    <n v="308731.50300000003"/>
    <n v="1772.0590000000084"/>
    <n v="3027.9409999999916"/>
  </r>
  <r>
    <s v="100/TT-178"/>
    <x v="0"/>
    <s v="Disponibilidad de TT/CC y TT/PP"/>
    <s v="Gerencia Zona Sur"/>
    <s v="SIN ASIGNAR"/>
    <x v="14"/>
    <n v="5848.8419999999996"/>
    <n v="4475.1980000000003"/>
    <n v="2924.451"/>
    <n v="8450.1409999999996"/>
    <n v="6134.1620000000003"/>
    <n v="2153.8029999999999"/>
    <n v="13725.764999999999"/>
    <n v="31908.173999999999"/>
    <n v="144986.63500000001"/>
    <n v="19734.317999999999"/>
    <n v="49716.368999999999"/>
    <n v="0"/>
    <n v="290057.85800000001"/>
    <n v="0"/>
    <n v="0"/>
    <n v="0.02"/>
    <n v="0"/>
    <n v="0.02"/>
    <n v="0"/>
    <n v="0.06"/>
    <n v="0.01"/>
    <n v="0"/>
    <n v="0"/>
    <n v="0.17"/>
    <n v="0"/>
    <n v="0.66"/>
    <n v="0.66"/>
    <n v="0.68"/>
    <n v="0.68"/>
    <n v="0.70000000000000007"/>
    <n v="0.70000000000000007"/>
    <n v="0.76"/>
    <n v="0.77"/>
    <n v="0.77"/>
    <n v="0.77"/>
    <n v="0.94000000000000006"/>
    <n v="0.94000000000000006"/>
    <n v="0.66108805719408914"/>
    <n v="0.66108805719408914"/>
    <n v="0.67341937206043212"/>
    <n v="0.69493872545463864"/>
    <n v="0.73334472650110794"/>
    <n v="0.76261104711722871"/>
    <n v="0.78715761741587864"/>
    <n v="0.79216268050868843"/>
    <n v="0.81697038453391979"/>
    <n v="0.85849306496523525"/>
    <n v="0.91802913672091468"/>
    <n v="0.95874568766665402"/>
    <n v="0.94000000000000006"/>
    <n v="0.66"/>
    <n v="463906.89399999997"/>
    <n v="0"/>
    <n v="0"/>
    <n v="30079.906000000014"/>
    <n v="32000"/>
    <n v="37000"/>
    <n v="33000"/>
    <n v="21000"/>
    <n v="14999.999999999998"/>
    <n v="54820.999999999993"/>
    <n v="42999.999999999993"/>
    <n v="42999.999999999993"/>
    <n v="17999.999999999996"/>
    <n v="326900.90600000002"/>
    <n v="1.0880571940890926E-3"/>
    <n v="0"/>
    <n v="1.2331314866343049E-2"/>
    <n v="2.1519353394206499E-2"/>
    <n v="3.8406001046469219E-2"/>
    <n v="2.926632061612084E-2"/>
    <n v="2.4546570298649928E-2"/>
    <n v="5.0050630928098255E-3"/>
    <n v="2.480770402523131E-2"/>
    <n v="4.1522680431315524E-2"/>
    <n v="5.9536071755679397E-2"/>
    <n v="4.0716550945739297E-2"/>
    <n v="0.95874568766665402"/>
    <n v="300000"/>
    <n v="0"/>
    <n v="0"/>
    <n v="0"/>
    <n v="0"/>
    <n v="0"/>
    <n v="0"/>
    <n v="0"/>
    <n v="0"/>
    <n v="0"/>
    <n v="0"/>
    <n v="0"/>
    <n v="300000"/>
    <n v="0"/>
    <n v="0"/>
    <n v="0"/>
    <n v="0"/>
    <n v="1090807.8"/>
    <n v="0"/>
    <n v="0"/>
    <n v="30079.906000000014"/>
    <n v="32000"/>
    <n v="37000"/>
    <n v="33000"/>
    <n v="21000"/>
    <n v="14999.999999999998"/>
    <n v="54820.999999999993"/>
    <n v="42999.999999999993"/>
    <n v="42999.999999999993"/>
    <n v="17999.999999999996"/>
    <n v="326900.90600000002"/>
    <n v="300000"/>
    <n v="0"/>
    <n v="0"/>
    <n v="0"/>
    <n v="0"/>
    <n v="0"/>
    <n v="0"/>
    <n v="0"/>
    <n v="0"/>
    <n v="0"/>
    <n v="0"/>
    <n v="0"/>
    <n v="300000"/>
    <n v="0"/>
    <n v="0"/>
    <n v="0"/>
    <n v="0"/>
    <n v="1090807.8"/>
    <n v="5848.8419999999996"/>
    <n v="4475.1980000000003"/>
    <n v="2924.451"/>
    <n v="8450.1409999999996"/>
    <n v="6134.1620000000003"/>
    <n v="2153.8029999999999"/>
    <n v="2846.1970000000001"/>
    <n v="20000"/>
    <n v="20000"/>
    <n v="70000"/>
    <n v="90000"/>
    <n v="94068.112000000023"/>
    <n v="326900.90600000002"/>
    <n v="0"/>
    <n v="0"/>
    <n v="0.02"/>
    <n v="0"/>
    <n v="0.02"/>
    <n v="2.8341796024952844E-2"/>
    <n v="2.0959911020842395E-2"/>
    <n v="1.2621500072537352E-2"/>
    <n v="7.8340345277818045E-3"/>
    <n v="0"/>
    <n v="0"/>
    <n v="2.0653803375404994E-3"/>
    <n v="0.11182262198365489"/>
    <n v="0.66"/>
    <n v="0.66"/>
    <n v="0.68"/>
    <n v="0.68"/>
    <n v="0.70000000000000007"/>
    <n v="0.72834179602495286"/>
    <n v="0.74930170704579524"/>
    <n v="0.76192320711833261"/>
    <n v="0.76975724164611448"/>
    <n v="0.76975724164611448"/>
    <n v="0.76975724164611448"/>
    <n v="0.77182262198365492"/>
    <n v="300000"/>
    <n v="0"/>
    <n v="0"/>
    <n v="0"/>
    <n v="0"/>
    <n v="0"/>
    <n v="0"/>
    <n v="0"/>
    <n v="0"/>
    <n v="0"/>
    <n v="0"/>
    <n v="0"/>
    <n v="300000"/>
    <n v="0"/>
    <n v="0"/>
    <n v="0"/>
    <n v="0"/>
    <n v="1090807.7999999998"/>
    <n v="5848.8419999999996"/>
    <n v="4475.1980000000003"/>
    <n v="2924.451"/>
    <n v="8450.1409999999996"/>
    <n v="6134.1620000000003"/>
    <n v="2153.8029999999999"/>
    <n v="13725.764999999999"/>
    <n v="31908.173999999999"/>
    <n v="144986.63500000001"/>
    <n v="0"/>
    <n v="35013.364999999991"/>
    <n v="71280.370000000024"/>
    <n v="326900.90600000002"/>
    <n v="300000"/>
    <n v="0"/>
    <n v="0"/>
    <n v="0"/>
    <n v="0"/>
    <n v="0"/>
    <n v="0"/>
    <n v="0"/>
    <n v="0"/>
    <n v="0"/>
    <n v="0"/>
    <n v="0"/>
    <n v="300000"/>
    <n v="0"/>
    <n v="0"/>
    <n v="0"/>
    <n v="0"/>
    <n v="1090807.8"/>
    <n v="5848.8419999999996"/>
    <n v="4475.1980000000003"/>
    <n v="2924.451"/>
    <n v="8450.1409999999996"/>
    <n v="6134.1620000000003"/>
    <n v="2153.8029999999999"/>
    <n v="13725.764999999999"/>
    <n v="31908.173999999999"/>
    <n v="144986.63500000001"/>
    <n v="19734.317999999999"/>
    <n v="49716.368999999999"/>
    <n v="25325.932000000001"/>
    <n v="315383.79000000004"/>
    <n v="0"/>
    <n v="0"/>
    <n v="0"/>
    <n v="0"/>
    <n v="0"/>
    <n v="0"/>
    <n v="0"/>
    <n v="0"/>
    <n v="0"/>
    <n v="0"/>
    <n v="0"/>
    <n v="0"/>
    <n v="311999.41699999996"/>
    <n v="0"/>
    <n v="0"/>
    <n v="0"/>
    <n v="0"/>
    <n v="1091290.101"/>
    <n v="308900.90600000002"/>
    <n v="290057.85800000001"/>
    <n v="753964.75199999998"/>
    <n v="772807.8"/>
    <n v="-18843.048000000068"/>
    <n v="336843.04800000007"/>
    <n v="232832.79399999999"/>
    <n v="290057.85800000001"/>
    <n v="753964.75199999998"/>
    <n v="696739.68799999997"/>
    <n v="57225.064000000013"/>
    <n v="336843.04799999984"/>
  </r>
  <r>
    <s v="100/TT-028-01"/>
    <x v="0"/>
    <s v=" Art. 3-23.b.III ; “Protecciones en barras de transmisión&quot; S/E Negrete"/>
    <s v="Gerencia Zona Sur"/>
    <s v="SIN ASIGNAR"/>
    <x v="14"/>
    <n v="0"/>
    <n v="2892.54"/>
    <n v="0"/>
    <n v="0"/>
    <n v="11437.266"/>
    <n v="12863.768"/>
    <n v="1390.6110000000001"/>
    <n v="0"/>
    <n v="0"/>
    <n v="3279.7620000000002"/>
    <n v="0"/>
    <n v="0"/>
    <n v="31863.947"/>
    <n v="0"/>
    <n v="0"/>
    <n v="0.17"/>
    <n v="0"/>
    <n v="0.02"/>
    <n v="0"/>
    <n v="0.04"/>
    <n v="0.02"/>
    <n v="0.03"/>
    <n v="0"/>
    <n v="0.01"/>
    <n v="0"/>
    <n v="0.32"/>
    <n v="0.32"/>
    <n v="0.49"/>
    <n v="0.49"/>
    <n v="0.51"/>
    <n v="0.51"/>
    <n v="0.55000000000000004"/>
    <n v="0.57000000000000006"/>
    <n v="0.60000000000000009"/>
    <n v="0.60000000000000009"/>
    <n v="0.6100000000000001"/>
    <n v="0.6100000000000001"/>
    <n v="0.34847635367197316"/>
    <n v="0.39087918426703949"/>
    <n v="0.42400404733605057"/>
    <n v="0.45713208561639851"/>
    <n v="0.53862917659361209"/>
    <n v="0.72350268146597396"/>
    <n v="0.90864713770574057"/>
    <n v="0.90864713770574057"/>
    <n v="0.90864713770574057"/>
    <n v="0.90864713770574057"/>
    <n v="0.90864713770574057"/>
    <n v="0.90864713770574057"/>
    <n v="0.6100000000000001"/>
    <n v="0.32"/>
    <n v="32240.697000000004"/>
    <n v="0"/>
    <n v="0"/>
    <n v="9959.3177046287565"/>
    <n v="19943.686870093181"/>
    <n v="9984.6462591951058"/>
    <n v="19994.467942210664"/>
    <n v="10949.048035986103"/>
    <n v="47330.513005275076"/>
    <n v="0"/>
    <n v="0"/>
    <n v="0"/>
    <n v="0"/>
    <n v="118161.67981738888"/>
    <n v="2.847635367197315E-2"/>
    <n v="4.2402830595066353E-2"/>
    <n v="3.31248630690111E-2"/>
    <n v="3.3128038280347875E-2"/>
    <n v="8.1497090977213624E-2"/>
    <n v="0.18487350487236179"/>
    <n v="0.18514445623976655"/>
    <n v="0"/>
    <n v="0"/>
    <n v="0"/>
    <n v="0"/>
    <n v="0"/>
    <n v="0.90864713770574057"/>
    <n v="0"/>
    <n v="0"/>
    <n v="0"/>
    <n v="0"/>
    <n v="0"/>
    <n v="0"/>
    <n v="0"/>
    <n v="0"/>
    <n v="0"/>
    <n v="0"/>
    <n v="0"/>
    <n v="0"/>
    <n v="0"/>
    <n v="0"/>
    <n v="0"/>
    <n v="0"/>
    <n v="0"/>
    <n v="150402.3768173889"/>
    <n v="0"/>
    <n v="0"/>
    <n v="9959.3177046287565"/>
    <n v="19943.686870093181"/>
    <n v="9984.6462591951058"/>
    <n v="19994.467942210664"/>
    <n v="10949.048035986103"/>
    <n v="47330.513005275076"/>
    <n v="0"/>
    <n v="0"/>
    <n v="0"/>
    <n v="0"/>
    <n v="118161.67981738888"/>
    <n v="0"/>
    <n v="0"/>
    <n v="0"/>
    <n v="0"/>
    <n v="0"/>
    <n v="0"/>
    <n v="0"/>
    <n v="0"/>
    <n v="0"/>
    <n v="0"/>
    <n v="0"/>
    <n v="0"/>
    <n v="0"/>
    <n v="0"/>
    <n v="0"/>
    <n v="0"/>
    <n v="0"/>
    <n v="150402.3768173889"/>
    <n v="0"/>
    <n v="2892.54"/>
    <n v="0"/>
    <n v="0"/>
    <n v="11437.266"/>
    <n v="12863.768"/>
    <n v="17136.232"/>
    <n v="0"/>
    <n v="0"/>
    <n v="0"/>
    <n v="35000"/>
    <n v="38831.873817388885"/>
    <n v="118161.67981738888"/>
    <n v="0"/>
    <n v="0"/>
    <n v="0.17"/>
    <n v="0"/>
    <n v="0.02"/>
    <n v="0.12007496812529632"/>
    <n v="0.18084107994146245"/>
    <n v="3.5212198662587492E-2"/>
    <n v="3.7867000774415432E-2"/>
    <n v="7.5954754115738293E-2"/>
    <n v="1.8750982742019553E-2"/>
    <n v="3.042922637959313E-3"/>
    <n v="0.66174390699947894"/>
    <n v="0.32"/>
    <n v="0.32"/>
    <n v="0.49"/>
    <n v="0.49"/>
    <n v="0.51"/>
    <n v="0.6300749681252964"/>
    <n v="0.81091604806675877"/>
    <n v="0.84612824672934628"/>
    <n v="0.88399524750376179"/>
    <n v="0.95995000161949995"/>
    <n v="0.97870098436151953"/>
    <n v="0.98174390699947889"/>
    <n v="0"/>
    <n v="0"/>
    <n v="0"/>
    <n v="0"/>
    <n v="0"/>
    <n v="0"/>
    <n v="0"/>
    <n v="0"/>
    <n v="0"/>
    <n v="0"/>
    <n v="0"/>
    <n v="0"/>
    <n v="0"/>
    <n v="0"/>
    <n v="0"/>
    <n v="0"/>
    <n v="0"/>
    <n v="150402.3768173889"/>
    <n v="0"/>
    <n v="2892.54"/>
    <n v="0"/>
    <n v="0"/>
    <n v="11437.266"/>
    <n v="12863.768"/>
    <n v="1390.6110000000001"/>
    <n v="0"/>
    <n v="0"/>
    <n v="0"/>
    <n v="15001"/>
    <n v="14999.494817388884"/>
    <n v="58584.679817388882"/>
    <n v="0"/>
    <n v="0"/>
    <n v="0"/>
    <n v="0"/>
    <n v="0"/>
    <n v="0"/>
    <n v="0"/>
    <n v="0"/>
    <n v="0"/>
    <n v="0"/>
    <n v="0"/>
    <n v="0"/>
    <n v="0"/>
    <n v="0"/>
    <n v="0"/>
    <n v="0"/>
    <n v="0"/>
    <n v="90825.376817388882"/>
    <n v="0"/>
    <n v="2892.54"/>
    <n v="0"/>
    <n v="0"/>
    <n v="11437.266"/>
    <n v="12863.768"/>
    <n v="1390.6110000000001"/>
    <n v="0"/>
    <n v="0"/>
    <n v="3279.7620000000002"/>
    <n v="0"/>
    <n v="26720.732817388896"/>
    <n v="58584.679817388896"/>
    <n v="0"/>
    <n v="0"/>
    <n v="0"/>
    <n v="0"/>
    <n v="0"/>
    <n v="0"/>
    <n v="0"/>
    <n v="0"/>
    <n v="0"/>
    <n v="0"/>
    <n v="0"/>
    <n v="0"/>
    <n v="0"/>
    <n v="0"/>
    <n v="0"/>
    <n v="0"/>
    <n v="0"/>
    <n v="90825.376817388897"/>
    <n v="118161.67981738888"/>
    <n v="31863.947"/>
    <n v="64104.644"/>
    <n v="150402.3768173889"/>
    <n v="-86297.732817388896"/>
    <n v="86297.732817388896"/>
    <n v="79329.805999999997"/>
    <n v="31863.947"/>
    <n v="64104.644"/>
    <n v="111570.503"/>
    <n v="-47465.858999999997"/>
    <n v="86297.732817388896"/>
  </r>
  <r>
    <s v="100/TL-021-01"/>
    <x v="0"/>
    <s v="Línea 1x100 kV Casualidad - Licán OBRAS"/>
    <s v="Subgerencia de Proyectos Tx "/>
    <s v="CASUALIDAD LICAN"/>
    <x v="6"/>
    <n v="0"/>
    <n v="0"/>
    <n v="6583.2030000000004"/>
    <n v="1544.8"/>
    <n v="0"/>
    <n v="0"/>
    <n v="0"/>
    <n v="0"/>
    <n v="0"/>
    <n v="0"/>
    <n v="0"/>
    <n v="0"/>
    <n v="8128.0030000000006"/>
    <n v="0"/>
    <n v="8.0000000000000002E-3"/>
    <n v="0"/>
    <n v="0"/>
    <n v="0"/>
    <n v="0"/>
    <n v="0"/>
    <n v="0"/>
    <n v="0"/>
    <n v="1.0000000000000009E-2"/>
    <n v="0"/>
    <n v="0"/>
    <n v="0.96199999999999997"/>
    <n v="0.97"/>
    <n v="0.97"/>
    <n v="0.97"/>
    <n v="0.97"/>
    <n v="0.97"/>
    <n v="0.97"/>
    <n v="0.97"/>
    <n v="0.97"/>
    <n v="0.98"/>
    <n v="0.98"/>
    <n v="0.98"/>
    <n v="0.96199999999999997"/>
    <n v="0.96199999999999997"/>
    <n v="1"/>
    <n v="1"/>
    <n v="1"/>
    <n v="1"/>
    <n v="1"/>
    <n v="1"/>
    <n v="1"/>
    <n v="1"/>
    <n v="1"/>
    <n v="1"/>
    <n v="0.98"/>
    <n v="0.96199999999999997"/>
    <n v="5102555.375"/>
    <n v="0"/>
    <n v="63081.669999999896"/>
    <n v="0"/>
    <n v="0"/>
    <n v="0"/>
    <n v="0"/>
    <n v="0"/>
    <n v="0"/>
    <n v="0"/>
    <n v="0"/>
    <n v="0"/>
    <n v="0"/>
    <n v="63081.669999999896"/>
    <n v="0"/>
    <n v="0"/>
    <n v="3.7999999999999999E-2"/>
    <n v="0"/>
    <n v="0"/>
    <n v="0"/>
    <n v="0"/>
    <n v="0"/>
    <n v="0"/>
    <n v="0"/>
    <n v="0"/>
    <n v="0"/>
    <n v="1"/>
    <n v="0"/>
    <n v="0"/>
    <n v="0"/>
    <n v="0"/>
    <n v="0"/>
    <n v="0"/>
    <n v="0"/>
    <n v="0"/>
    <n v="0"/>
    <n v="0"/>
    <n v="0"/>
    <n v="0"/>
    <n v="0"/>
    <n v="0"/>
    <n v="0"/>
    <n v="0"/>
    <n v="0"/>
    <n v="5165637.0449999999"/>
    <n v="0"/>
    <n v="63081.669999999896"/>
    <n v="0"/>
    <n v="0"/>
    <n v="0"/>
    <n v="0"/>
    <n v="0"/>
    <n v="0"/>
    <n v="0"/>
    <n v="0"/>
    <n v="0"/>
    <n v="0"/>
    <n v="63081.669999999896"/>
    <n v="0"/>
    <n v="0"/>
    <n v="0"/>
    <n v="0"/>
    <n v="0"/>
    <n v="0"/>
    <n v="0"/>
    <n v="0"/>
    <n v="0"/>
    <n v="0"/>
    <n v="0"/>
    <n v="0"/>
    <n v="0"/>
    <n v="0"/>
    <n v="0"/>
    <n v="0"/>
    <n v="0"/>
    <n v="5165637.0449999999"/>
    <n v="0"/>
    <n v="0"/>
    <n v="6583.2030000000004"/>
    <n v="1544.8"/>
    <n v="0"/>
    <n v="0"/>
    <n v="36534"/>
    <n v="18419.666999999899"/>
    <n v="0"/>
    <n v="0"/>
    <n v="0"/>
    <n v="0"/>
    <n v="63081.669999999896"/>
    <n v="0"/>
    <n v="8.0000000000000002E-3"/>
    <n v="0"/>
    <n v="0"/>
    <n v="0"/>
    <n v="0.02"/>
    <n v="0.01"/>
    <n v="0"/>
    <n v="0"/>
    <n v="0"/>
    <n v="0"/>
    <n v="0"/>
    <n v="3.7999999999999999E-2"/>
    <n v="0.96199999999999997"/>
    <n v="0.97"/>
    <n v="0.97"/>
    <n v="0.97"/>
    <n v="0.97"/>
    <n v="0.99"/>
    <n v="1"/>
    <n v="1"/>
    <n v="1"/>
    <n v="1"/>
    <n v="1"/>
    <n v="1"/>
    <n v="0"/>
    <n v="0"/>
    <n v="0"/>
    <n v="0"/>
    <n v="0"/>
    <n v="0"/>
    <n v="0"/>
    <n v="0"/>
    <n v="0"/>
    <n v="0"/>
    <n v="0"/>
    <n v="0"/>
    <n v="0"/>
    <n v="0"/>
    <n v="0"/>
    <n v="0"/>
    <n v="0"/>
    <n v="5165637.0449999999"/>
    <n v="0"/>
    <n v="0"/>
    <n v="6583.2030000000004"/>
    <n v="1544.8"/>
    <n v="0"/>
    <n v="0"/>
    <n v="0"/>
    <n v="0"/>
    <n v="0"/>
    <n v="0"/>
    <n v="54953.666999999899"/>
    <n v="0"/>
    <n v="63081.669999999896"/>
    <n v="0"/>
    <n v="0"/>
    <n v="0"/>
    <n v="0"/>
    <n v="0"/>
    <n v="0"/>
    <n v="0"/>
    <n v="0"/>
    <n v="0"/>
    <n v="0"/>
    <n v="0"/>
    <n v="0"/>
    <n v="0"/>
    <n v="0"/>
    <n v="0"/>
    <n v="0"/>
    <n v="0"/>
    <n v="5165637.0449999999"/>
    <n v="0"/>
    <n v="0"/>
    <n v="6583.2030000000004"/>
    <n v="1544.8"/>
    <n v="0"/>
    <n v="0"/>
    <n v="0"/>
    <n v="0"/>
    <n v="0"/>
    <n v="0"/>
    <n v="0"/>
    <n v="36534"/>
    <n v="44662.002999999997"/>
    <n v="0"/>
    <n v="0"/>
    <n v="0"/>
    <n v="0"/>
    <n v="0"/>
    <n v="0"/>
    <n v="0"/>
    <n v="0"/>
    <n v="0"/>
    <n v="0"/>
    <n v="0"/>
    <n v="0"/>
    <n v="18419.666999999899"/>
    <n v="0"/>
    <n v="0"/>
    <n v="0"/>
    <n v="0"/>
    <n v="5165637.0449999999"/>
    <n v="63081.669999999896"/>
    <n v="8128.0030000000006"/>
    <n v="5110683.3779999996"/>
    <n v="5165637.0449999999"/>
    <n v="-54953.667000000365"/>
    <n v="54953.667000000365"/>
    <n v="63081.669999999896"/>
    <n v="8128.0030000000006"/>
    <n v="5110683.3779999996"/>
    <n v="5165637.0449999999"/>
    <n v="-54953.667000000365"/>
    <n v="54953.667000000365"/>
  </r>
  <r>
    <s v="100/TL-058-02"/>
    <x v="1"/>
    <s v="Línea Llollelhue-La Unión 66 Kv Servidumbre"/>
    <s v="Subgerencia de Proyectos Tx "/>
    <s v="Ltx LLOLLELHUE-LA UNIÓN"/>
    <x v="6"/>
    <n v="91200"/>
    <n v="481.6"/>
    <n v="3993.8310000000001"/>
    <n v="149040.52600000001"/>
    <n v="1309.4580000000001"/>
    <n v="101227.395"/>
    <n v="2468.6669999999999"/>
    <n v="5977.3239999999996"/>
    <n v="309432.10399999999"/>
    <n v="4066.5419999999999"/>
    <n v="51198.120999999999"/>
    <n v="6014.2"/>
    <n v="726409.76800000004"/>
    <n v="0.01"/>
    <n v="0.01"/>
    <n v="0"/>
    <n v="0.06"/>
    <n v="0"/>
    <n v="0"/>
    <n v="0.05"/>
    <n v="0"/>
    <n v="0"/>
    <n v="0"/>
    <n v="0"/>
    <n v="0"/>
    <n v="0.31998000000000004"/>
    <n v="0.32998000000000005"/>
    <n v="0.32998000000000005"/>
    <n v="0.38998000000000005"/>
    <n v="0.38998000000000005"/>
    <n v="0.38998000000000005"/>
    <n v="0.43998000000000004"/>
    <n v="0.43998000000000004"/>
    <n v="0.43998000000000004"/>
    <n v="0.43998000000000004"/>
    <n v="0.43998000000000004"/>
    <n v="0.43998000000000004"/>
    <n v="0.31355865996421894"/>
    <n v="0.32289958778175654"/>
    <n v="0.33470745020892584"/>
    <n v="0.35430071035321214"/>
    <n v="0.37816655957802026"/>
    <n v="0.40861034772267846"/>
    <n v="0.43695242710839077"/>
    <n v="0.45660268462028408"/>
    <n v="0.48050284294015666"/>
    <n v="0.51219061246715047"/>
    <n v="0.56466803348567685"/>
    <n v="0.61394696144819805"/>
    <n v="0.43998000000000004"/>
    <n v="0.30998000000000003"/>
    <n v="577819.19700000004"/>
    <n v="11014.570112148784"/>
    <n v="359.21031916938637"/>
    <n v="4912.1853223723683"/>
    <n v="80493.74907616296"/>
    <n v="536.3902885553963"/>
    <n v="537.71819340454226"/>
    <n v="2036.5075267204709"/>
    <n v="40231.507466321076"/>
    <n v="902.93523270624223"/>
    <n v="60346.623146312057"/>
    <n v="907.45549389077178"/>
    <n v="59203.062380434683"/>
    <n v="261481.91455819874"/>
    <n v="3.578659964218934E-3"/>
    <n v="9.340927817537592E-3"/>
    <n v="1.1807862427169261E-2"/>
    <n v="1.9593260144286345E-2"/>
    <n v="2.3865849224808128E-2"/>
    <n v="3.0443788144658208E-2"/>
    <n v="2.834207938571225E-2"/>
    <n v="1.9650257511893358E-2"/>
    <n v="2.3900158319872543E-2"/>
    <n v="3.1687769526993786E-2"/>
    <n v="5.2477421018526357E-2"/>
    <n v="4.9278927962521181E-2"/>
    <n v="0.61394696144819805"/>
    <n v="900"/>
    <n v="0"/>
    <n v="0"/>
    <n v="25200"/>
    <n v="0"/>
    <n v="58872.23"/>
    <n v="59166.247000000003"/>
    <n v="61100"/>
    <n v="707200"/>
    <n v="71600"/>
    <n v="57337.892999999996"/>
    <n v="0"/>
    <n v="1041376.37"/>
    <n v="0"/>
    <n v="11000"/>
    <n v="16199.612999999999"/>
    <n v="0"/>
    <n v="1907877.0945581987"/>
    <n v="11014.570112148784"/>
    <n v="359.21031916938637"/>
    <n v="4912.1853223723683"/>
    <n v="80493.74907616296"/>
    <n v="536.3902885553963"/>
    <n v="537.71819340454226"/>
    <n v="2036.5075267204709"/>
    <n v="40231.507466321076"/>
    <n v="902.93523270624223"/>
    <n v="60346.623146312057"/>
    <n v="907.45549389077178"/>
    <n v="59203.062380434683"/>
    <n v="261481.91455819874"/>
    <n v="900"/>
    <n v="0"/>
    <n v="0"/>
    <n v="25200"/>
    <n v="0"/>
    <n v="58872.23"/>
    <n v="59166.247000000003"/>
    <n v="61100"/>
    <n v="707200"/>
    <n v="71600"/>
    <n v="57337.892999999996"/>
    <n v="0"/>
    <n v="1041376.37"/>
    <n v="0"/>
    <n v="11000"/>
    <n v="16199.612999999999"/>
    <n v="0"/>
    <n v="1907877.0945581987"/>
    <n v="91200"/>
    <n v="481.6"/>
    <n v="3993.8310000000001"/>
    <n v="149040.52600000001"/>
    <n v="1309.4580000000001"/>
    <n v="101227.395"/>
    <n v="1874.6049999999959"/>
    <n v="504"/>
    <n v="338.42200000000003"/>
    <n v="9999"/>
    <n v="0"/>
    <n v="6581.1769999999997"/>
    <n v="366550.01400000008"/>
    <n v="0.01"/>
    <n v="0.01"/>
    <n v="0"/>
    <n v="0.06"/>
    <n v="0"/>
    <n v="2.527413788309012E-2"/>
    <n v="5.371990199319638E-2"/>
    <n v="5.127900114629648E-2"/>
    <n v="4.6395654578542937E-2"/>
    <n v="5.371990199319638E-2"/>
    <n v="3.6323076400196511E-2"/>
    <n v="2.2080883420721707E-2"/>
    <n v="0.36879255741524053"/>
    <n v="0.31998000000000004"/>
    <n v="0.32998000000000005"/>
    <n v="0.32998000000000005"/>
    <n v="0.38998000000000005"/>
    <n v="0.38998000000000005"/>
    <n v="0.41525413788309018"/>
    <n v="0.4689740398762865"/>
    <n v="0.52025304102258296"/>
    <n v="0.56664869560112596"/>
    <n v="0.62036859759432228"/>
    <n v="0.65669167399451878"/>
    <n v="0.67877255741524056"/>
    <n v="500"/>
    <n v="9830"/>
    <n v="9830"/>
    <n v="0"/>
    <n v="0"/>
    <n v="9830"/>
    <n v="69166.247000000003"/>
    <n v="61100"/>
    <n v="653641.04200000002"/>
    <n v="65830"/>
    <n v="60433.892999999996"/>
    <n v="0"/>
    <n v="940161.18200000003"/>
    <n v="10508"/>
    <n v="12838.701558198791"/>
    <n v="0"/>
    <n v="0"/>
    <n v="1907877.0945581989"/>
    <n v="91200"/>
    <n v="481.6"/>
    <n v="3993.8310000000001"/>
    <n v="149040.52600000001"/>
    <n v="1309.4580000000001"/>
    <n v="101227.395"/>
    <n v="2468.6669999999999"/>
    <n v="5977.3239999999996"/>
    <n v="309432.10399999999"/>
    <n v="65407.695999999996"/>
    <n v="0"/>
    <n v="12900.616999999969"/>
    <n v="743439.21799999999"/>
    <n v="0"/>
    <n v="9830"/>
    <n v="9830"/>
    <n v="0"/>
    <n v="0"/>
    <n v="9830"/>
    <n v="65780.671999999991"/>
    <n v="61100"/>
    <n v="286305.80199999997"/>
    <n v="65830"/>
    <n v="54755.892999999996"/>
    <n v="0"/>
    <n v="563262.36699999997"/>
    <n v="10508"/>
    <n v="12838.701558198791"/>
    <n v="0"/>
    <n v="0"/>
    <n v="1907867.4835581989"/>
    <n v="91200"/>
    <n v="481.6"/>
    <n v="3993.8310000000001"/>
    <n v="149040.52600000001"/>
    <n v="1309.4580000000001"/>
    <n v="101227.395"/>
    <n v="2468.6669999999999"/>
    <n v="5977.3239999999996"/>
    <n v="309432.10399999999"/>
    <n v="4066.5419999999999"/>
    <n v="51198.120999999999"/>
    <n v="23043.649999999907"/>
    <n v="743439.21799999999"/>
    <n v="0"/>
    <n v="0"/>
    <n v="0"/>
    <n v="0"/>
    <n v="0"/>
    <n v="0"/>
    <n v="0"/>
    <n v="0"/>
    <n v="0"/>
    <n v="0"/>
    <n v="0"/>
    <n v="0"/>
    <n v="563262.36699999997"/>
    <n v="10508"/>
    <n v="12838.701558198791"/>
    <n v="0"/>
    <n v="0"/>
    <n v="1907867.4835581989"/>
    <n v="202278.85217776406"/>
    <n v="720395.56800000009"/>
    <n v="1298214.7650000001"/>
    <n v="780098.0491777641"/>
    <n v="518116.71582223603"/>
    <n v="609662.32955819857"/>
    <n v="359968.83700000006"/>
    <n v="720395.56800000009"/>
    <n v="1298214.7650000001"/>
    <n v="937788.0340000001"/>
    <n v="360426.73100000003"/>
    <n v="609662.32955819881"/>
  </r>
  <r>
    <s v="100/TT-160-01"/>
    <x v="1"/>
    <s v="S/E Nva. Pichirropulli STS: Construcción S/E 90 MVA 220/66 kV"/>
    <s v="Subgerencia de Proyectos Tx "/>
    <s v="LLOLLELHUE-AMPL. PICHIRROPULLI"/>
    <x v="6"/>
    <n v="48150.659"/>
    <n v="238583.478"/>
    <n v="182763.96100000001"/>
    <n v="467321.62"/>
    <n v="60715.754000000001"/>
    <n v="27816.927"/>
    <n v="48156.582000000002"/>
    <n v="253064.929"/>
    <n v="124797.859"/>
    <n v="234643.73699999999"/>
    <n v="256689.81899999999"/>
    <n v="2180.8809999999999"/>
    <n v="1944886.2059999998"/>
    <n v="0.11"/>
    <n v="0.04"/>
    <n v="0.04"/>
    <n v="0.03"/>
    <n v="0.03"/>
    <n v="0.02"/>
    <n v="0.01"/>
    <n v="0.05"/>
    <n v="0"/>
    <n v="3.0000000000000027E-2"/>
    <n v="0.01"/>
    <n v="0"/>
    <n v="0.56000000000000005"/>
    <n v="0.60000000000000009"/>
    <n v="0.64000000000000012"/>
    <n v="0.67"/>
    <n v="0.70000000000000007"/>
    <n v="0.72000000000000008"/>
    <n v="0.73000000000000009"/>
    <n v="0.78"/>
    <n v="0.78"/>
    <n v="0.81"/>
    <n v="0.82000000000000006"/>
    <n v="0.82000000000000006"/>
    <n v="0.49707947873917591"/>
    <n v="0.58221518017736884"/>
    <n v="0.68208946089854838"/>
    <n v="0.77597363542706055"/>
    <n v="0.85550506159920436"/>
    <n v="0.87868733996324888"/>
    <n v="0.90420405754716915"/>
    <n v="0.92799020994552173"/>
    <n v="0.93747630098378787"/>
    <n v="0.9383111872325629"/>
    <n v="0.93912175640613094"/>
    <n v="0.94139135009212127"/>
    <n v="0.82000000000000006"/>
    <n v="0.45000000000000007"/>
    <n v="2508954.054"/>
    <n v="32005.215719164065"/>
    <n v="47842.234314086709"/>
    <n v="29083.04743191761"/>
    <n v="547410.52401724993"/>
    <n v="203536.03773791832"/>
    <n v="473252.24291227321"/>
    <n v="391353.29937186837"/>
    <n v="436886.21511726768"/>
    <n v="6786.3313297638533"/>
    <n v="8318.4099344538172"/>
    <n v="8354.3229185522796"/>
    <n v="6836.3547943147205"/>
    <n v="2191664.2355988305"/>
    <n v="4.7079478739175867E-2"/>
    <n v="8.5135701438192879E-2"/>
    <n v="9.9874280721179612E-2"/>
    <n v="9.3884174528512179E-2"/>
    <n v="7.9531426172143815E-2"/>
    <n v="2.3182278364044448E-2"/>
    <n v="2.5516717583920254E-2"/>
    <n v="2.3786152398352599E-2"/>
    <n v="9.4860910382661597E-3"/>
    <n v="8.3488624877502734E-4"/>
    <n v="8.105691735679877E-4"/>
    <n v="2.2695936859903655E-3"/>
    <n v="0.94139135009212127"/>
    <n v="452161.42326648068"/>
    <n v="243053.05616507732"/>
    <n v="995822.42945864005"/>
    <n v="1723610.96437998"/>
    <n v="6734.2069999999985"/>
    <n v="6734.2069999999985"/>
    <n v="6734.2069999999985"/>
    <n v="6734.2069999999985"/>
    <n v="6734.2069999999985"/>
    <n v="6734.2069999999985"/>
    <n v="6734.2069999999985"/>
    <n v="6734.2069999999985"/>
    <n v="3468521.5292701777"/>
    <n v="0"/>
    <n v="0"/>
    <n v="0"/>
    <n v="0"/>
    <n v="8169139.8188690078"/>
    <n v="32005.215719164065"/>
    <n v="47842.234314086709"/>
    <n v="29083.04743191761"/>
    <n v="547410.52401724993"/>
    <n v="203536.03773791832"/>
    <n v="473252.24291227321"/>
    <n v="391353.29937186837"/>
    <n v="436886.21511726768"/>
    <n v="6786.3313297638533"/>
    <n v="8318.4099344538172"/>
    <n v="8354.3229185522796"/>
    <n v="6836.3547943147205"/>
    <n v="2191664.2355988305"/>
    <n v="452161.42326648068"/>
    <n v="243053.05616507732"/>
    <n v="995822.42945864005"/>
    <n v="1723610.96437998"/>
    <n v="6734.2069999999985"/>
    <n v="6734.2069999999985"/>
    <n v="6734.2069999999985"/>
    <n v="6734.2069999999985"/>
    <n v="6734.2069999999985"/>
    <n v="6734.2069999999985"/>
    <n v="6734.2069999999985"/>
    <n v="6734.2069999999985"/>
    <n v="3468521.5292701777"/>
    <n v="0"/>
    <n v="0"/>
    <n v="0"/>
    <n v="0"/>
    <n v="8169139.8188690078"/>
    <n v="48150.659"/>
    <n v="238583.478"/>
    <n v="182763.96100000001"/>
    <n v="467321.62"/>
    <n v="60715.754000000001"/>
    <n v="27816.927"/>
    <n v="103565.0592217456"/>
    <n v="307054.78300000005"/>
    <n v="262902.56510000001"/>
    <n v="273664.34700000001"/>
    <n v="83634.204999999987"/>
    <n v="135490.8772770855"/>
    <n v="2191664.2355988314"/>
    <n v="0.11"/>
    <n v="0.04"/>
    <n v="0.04"/>
    <n v="0.03"/>
    <n v="0.03"/>
    <n v="7.9317026827318921E-2"/>
    <n v="8.7319228507230839E-2"/>
    <n v="4.6858082125676714E-2"/>
    <n v="1.8645665254173386E-2"/>
    <n v="1.9679399212824029E-2"/>
    <n v="3.392999864280005E-3"/>
    <n v="0"/>
    <n v="0.50521240179150384"/>
    <n v="0.56000000000000005"/>
    <n v="0.60000000000000009"/>
    <n v="0.64000000000000012"/>
    <n v="0.67"/>
    <n v="0.70000000000000007"/>
    <n v="0.77931702682731896"/>
    <n v="0.8666362553345498"/>
    <n v="0.91349433746022646"/>
    <n v="0.9321400027143999"/>
    <n v="0.95181940192722392"/>
    <n v="0.95521240179150391"/>
    <n v="0.95521240179150391"/>
    <n v="486068.11566953303"/>
    <n v="15000"/>
    <n v="15000"/>
    <n v="18000"/>
    <n v="56264.423266480706"/>
    <n v="251318.84916507732"/>
    <n v="1004088.22245864"/>
    <n v="1541133.7108414399"/>
    <n v="15000"/>
    <n v="15000"/>
    <n v="15000"/>
    <n v="36647.812000000296"/>
    <n v="3468521.1334011713"/>
    <n v="0"/>
    <n v="0"/>
    <n v="0"/>
    <n v="0"/>
    <n v="8169139.4230000023"/>
    <n v="48150.659"/>
    <n v="238583.478"/>
    <n v="182763.96100000001"/>
    <n v="467321.62"/>
    <n v="60715.754000000001"/>
    <n v="27816.927"/>
    <n v="48156.582000000002"/>
    <n v="253064.929"/>
    <n v="124797.859"/>
    <n v="442011.20122174564"/>
    <n v="239875.12818242307"/>
    <n v="58406.13719466186"/>
    <n v="2191664.2355988305"/>
    <n v="621318.52701843739"/>
    <n v="249318.84916507732"/>
    <n v="1002088.22245864"/>
    <n v="1279470.4318414386"/>
    <n v="223531.35991757689"/>
    <n v="14500"/>
    <n v="13000"/>
    <n v="13000"/>
    <n v="13000"/>
    <n v="13000"/>
    <n v="13000"/>
    <n v="13293.743000001647"/>
    <n v="3468521.1334011718"/>
    <n v="0"/>
    <n v="0"/>
    <n v="0"/>
    <n v="0"/>
    <n v="8169139.4230000023"/>
    <n v="48150.659"/>
    <n v="238583.478"/>
    <n v="182763.96100000001"/>
    <n v="467321.62"/>
    <n v="60715.754000000001"/>
    <n v="27816.927"/>
    <n v="48156.582000000002"/>
    <n v="253064.929"/>
    <n v="124797.859"/>
    <n v="234643.73699999999"/>
    <n v="256689.81899999999"/>
    <n v="248958.91059883079"/>
    <n v="2191664.2355988305"/>
    <n v="0"/>
    <n v="0"/>
    <n v="0"/>
    <n v="0"/>
    <n v="0"/>
    <n v="0"/>
    <n v="0"/>
    <n v="0"/>
    <n v="0"/>
    <n v="0"/>
    <n v="0"/>
    <n v="0"/>
    <n v="3468521.1334011718"/>
    <n v="0"/>
    <n v="0"/>
    <n v="0"/>
    <n v="0"/>
    <n v="8169139.4230000023"/>
    <n v="2184827.8808045159"/>
    <n v="1942705.3249999997"/>
    <n v="4451659.3789999997"/>
    <n v="4693781.9348045159"/>
    <n v="-242122.55580451619"/>
    <n v="3717480.439869008"/>
    <n v="2056173.3583217459"/>
    <n v="1942705.3249999997"/>
    <n v="4451659.3789999997"/>
    <n v="4565127.4123217463"/>
    <n v="-113468.03332174663"/>
    <n v="3717480.0440000026"/>
  </r>
  <r>
    <s v="100/TL-058-01"/>
    <x v="1"/>
    <s v="S/E Nva. Pichirropulli STS: Línea Nva. Pichirropulli-La Unión 66 kV"/>
    <s v="Subgerencia de Proyectos Tx "/>
    <s v="Ltx LLOLLELHUE-LA UNIÓN"/>
    <x v="6"/>
    <n v="19181.807000000001"/>
    <n v="7970.3180000000002"/>
    <n v="53057.241000000002"/>
    <n v="6708.1940000000004"/>
    <n v="28519.923999999999"/>
    <n v="1897.3810000000001"/>
    <n v="17054.966"/>
    <n v="2926.4380000000001"/>
    <n v="56404.811000000002"/>
    <n v="88911.910999999993"/>
    <n v="97890.039000000004"/>
    <n v="335.66500000000002"/>
    <n v="380858.69500000001"/>
    <n v="0.01"/>
    <n v="0"/>
    <n v="7.0000000000000007E-2"/>
    <n v="0"/>
    <n v="0"/>
    <n v="7.0000000000000007E-2"/>
    <n v="0.01"/>
    <n v="0.01"/>
    <n v="0"/>
    <n v="0.01"/>
    <n v="0"/>
    <n v="0"/>
    <n v="0.26"/>
    <n v="0.26"/>
    <n v="0.33"/>
    <n v="0.33"/>
    <n v="0.33"/>
    <n v="0.4"/>
    <n v="0.41000000000000003"/>
    <n v="0.42000000000000004"/>
    <n v="0.42000000000000004"/>
    <n v="0.43000000000000005"/>
    <n v="0.43000000000000005"/>
    <n v="0.43000000000000005"/>
    <n v="0.26788210939370766"/>
    <n v="0.30806780525108335"/>
    <n v="0.34819634015402562"/>
    <n v="0.38157370287117931"/>
    <n v="0.40917317451857349"/>
    <n v="0.43182899605280439"/>
    <n v="0.48554947898562484"/>
    <n v="0.53682903467507093"/>
    <n v="0.58322519098710801"/>
    <n v="0.6369456739199284"/>
    <n v="0.67170107910612642"/>
    <n v="0.68659073529070991"/>
    <n v="0.43000000000000005"/>
    <n v="0.25"/>
    <n v="163540.41199999998"/>
    <n v="0"/>
    <n v="7925.002211717333"/>
    <n v="299739.65371911501"/>
    <n v="97367.35410626138"/>
    <n v="642037.0334728763"/>
    <n v="228145.15598940634"/>
    <n v="339402.08899976447"/>
    <n v="427645.3840864987"/>
    <n v="21604.13756944592"/>
    <n v="0"/>
    <n v="0"/>
    <n v="0"/>
    <n v="2063865.8101550855"/>
    <n v="1.7882109393707664E-2"/>
    <n v="4.0185695857375699E-2"/>
    <n v="4.0128534902942249E-2"/>
    <n v="3.3377362717153698E-2"/>
    <n v="2.759947164739416E-2"/>
    <n v="2.265582153423092E-2"/>
    <n v="5.3720482932820439E-2"/>
    <n v="5.1279555689446088E-2"/>
    <n v="4.6396156312037022E-2"/>
    <n v="5.3720482932820439E-2"/>
    <n v="3.4755405186197956E-2"/>
    <n v="1.4889656184583537E-2"/>
    <n v="0.68659073529070991"/>
    <n v="21429.58057625013"/>
    <n v="334336.9936951251"/>
    <n v="334336.9936951251"/>
    <n v="334336.9936951251"/>
    <n v="334336.9936951251"/>
    <n v="337036.9936951251"/>
    <n v="21429.580576250126"/>
    <n v="1229604.7865151239"/>
    <n v="37826.023815040397"/>
    <n v="0"/>
    <n v="0"/>
    <n v="0"/>
    <n v="2984674.9399582902"/>
    <n v="0"/>
    <n v="0"/>
    <n v="0"/>
    <n v="0"/>
    <n v="5212081.162113376"/>
    <n v="0"/>
    <n v="7925.002211717333"/>
    <n v="299739.65371911501"/>
    <n v="97367.35410626138"/>
    <n v="642037.0334728763"/>
    <n v="228145.15598940634"/>
    <n v="339402.08899976447"/>
    <n v="427645.3840864987"/>
    <n v="21604.13756944592"/>
    <n v="0"/>
    <n v="0"/>
    <n v="0"/>
    <n v="2063865.8101550855"/>
    <n v="21429.58057625013"/>
    <n v="334336.9936951251"/>
    <n v="334336.9936951251"/>
    <n v="334336.9936951251"/>
    <n v="334336.9936951251"/>
    <n v="337036.9936951251"/>
    <n v="21429.580576250126"/>
    <n v="1229604.7865151239"/>
    <n v="37826.023815040397"/>
    <n v="0"/>
    <n v="0"/>
    <n v="0"/>
    <n v="2984674.9399582902"/>
    <n v="0"/>
    <n v="0"/>
    <n v="0"/>
    <n v="0"/>
    <n v="5212081.162113376"/>
    <n v="19181.807000000001"/>
    <n v="7970.3180000000002"/>
    <n v="53057.241000000002"/>
    <n v="6708.1940000000004"/>
    <n v="28519.923999999999"/>
    <n v="1897.3810000000001"/>
    <n v="0"/>
    <n v="30257.50957625013"/>
    <n v="334456.9936951251"/>
    <n v="178003.2871356876"/>
    <n v="830771.49513444817"/>
    <n v="573041.65961357439"/>
    <n v="2063865.8101550853"/>
    <n v="0.01"/>
    <n v="0"/>
    <n v="7.0000000000000007E-2"/>
    <n v="0"/>
    <n v="0"/>
    <n v="2.0731744985099998E-2"/>
    <n v="3.5052932257722269E-2"/>
    <n v="2.0937215882766088E-2"/>
    <n v="4.2317604289910028E-2"/>
    <n v="6.6990898847885713E-2"/>
    <n v="5.1157553204204481E-2"/>
    <n v="1.5903850363468613E-2"/>
    <n v="0.33309179983105719"/>
    <n v="0.26"/>
    <n v="0.26"/>
    <n v="0.33"/>
    <n v="0.33"/>
    <n v="0.33"/>
    <n v="0.35073174498510001"/>
    <n v="0.38578467724282228"/>
    <n v="0.40672189312558837"/>
    <n v="0.44903949741549842"/>
    <n v="0.51603039626338409"/>
    <n v="0.56718794946758855"/>
    <n v="0.58309179983105719"/>
    <n v="176495.94106006905"/>
    <n v="490790.70025456254"/>
    <n v="334336.9936951251"/>
    <n v="334336.9936951251"/>
    <n v="334336.9936951251"/>
    <n v="337036.9936951251"/>
    <n v="334336.9936951251"/>
    <n v="0"/>
    <n v="0"/>
    <n v="0"/>
    <n v="643003.3301680329"/>
    <n v="0"/>
    <n v="2984674.9399582897"/>
    <n v="0"/>
    <n v="0"/>
    <n v="0"/>
    <n v="0"/>
    <n v="5212081.162113375"/>
    <n v="19181.807000000001"/>
    <n v="7970.3180000000002"/>
    <n v="53057.241000000002"/>
    <n v="6708.1940000000004"/>
    <n v="28519.923999999999"/>
    <n v="1897.3810000000001"/>
    <n v="17054.966"/>
    <n v="2926.4380000000001"/>
    <n v="56404.811000000002"/>
    <n v="126422.4051356876"/>
    <n v="617124.49513444817"/>
    <n v="710604.29112975579"/>
    <n v="1647872.2713998915"/>
    <n v="364336.9936951251"/>
    <n v="384336.9936951251"/>
    <n v="334336.9936951251"/>
    <n v="334336.9936951251"/>
    <n v="334336.9936951251"/>
    <n v="337036.9936951251"/>
    <n v="490790.70025456254"/>
    <n v="21429.580576250126"/>
    <n v="0"/>
    <n v="0"/>
    <n v="799726.23571192101"/>
    <n v="0"/>
    <n v="3400668.4787134845"/>
    <n v="0"/>
    <n v="0"/>
    <n v="0"/>
    <n v="0"/>
    <n v="5212081.162113376"/>
    <n v="19181.807000000001"/>
    <n v="7970.3180000000002"/>
    <n v="53057.241000000002"/>
    <n v="6708.1940000000004"/>
    <n v="28519.923999999999"/>
    <n v="1897.3810000000001"/>
    <n v="17054.966"/>
    <n v="2926.4380000000001"/>
    <n v="56404.811000000002"/>
    <n v="88911.910999999993"/>
    <n v="97890.039000000004"/>
    <n v="848377.12207624991"/>
    <n v="1228900.1520762499"/>
    <n v="0"/>
    <n v="0"/>
    <n v="0"/>
    <n v="0"/>
    <n v="0"/>
    <n v="0"/>
    <n v="0"/>
    <n v="0"/>
    <n v="0"/>
    <n v="0"/>
    <n v="0"/>
    <n v="0"/>
    <n v="3819640.598037126"/>
    <n v="0"/>
    <n v="0"/>
    <n v="0"/>
    <n v="0"/>
    <n v="5212081.162113376"/>
    <n v="2063865.8101550855"/>
    <n v="380523.03"/>
    <n v="544063.44200000004"/>
    <n v="2227406.2221550853"/>
    <n v="-1683342.7801550853"/>
    <n v="4668017.7201133762"/>
    <n v="1490824.1505415109"/>
    <n v="380523.03"/>
    <n v="544063.44200000004"/>
    <n v="1654364.5625415109"/>
    <n v="-1110301.1205415109"/>
    <n v="4668017.7201133752"/>
  </r>
  <r>
    <s v="100/TL-066-01"/>
    <x v="1"/>
    <s v="S/E Nva. Pichirropulli STS: Línea Nva. Pichirropulli-Pichirropulli tramo 66 kV"/>
    <s v="Subgerencia de Proyectos Tx "/>
    <s v="LLOLLELHUE-AMPL. PICHIRROPULLI"/>
    <x v="6"/>
    <n v="837.01300000000003"/>
    <n v="14520.223"/>
    <n v="10313.736000000001"/>
    <n v="19682.808000000001"/>
    <n v="3119.701"/>
    <n v="926.39800000000002"/>
    <n v="1606.384"/>
    <n v="14531.745000000001"/>
    <n v="7162.7250000000004"/>
    <n v="12112.409"/>
    <n v="6827.1779999999999"/>
    <n v="0"/>
    <n v="91640.320000000007"/>
    <n v="0"/>
    <n v="0"/>
    <n v="0"/>
    <n v="0"/>
    <n v="0"/>
    <n v="0"/>
    <n v="8.9200000000000002E-2"/>
    <n v="0.09"/>
    <n v="0"/>
    <n v="0.12"/>
    <n v="0.02"/>
    <n v="0"/>
    <n v="0.39080000000000004"/>
    <n v="0.39080000000000004"/>
    <n v="0.39080000000000004"/>
    <n v="0.39080000000000004"/>
    <n v="0.39080000000000004"/>
    <n v="0.39080000000000004"/>
    <n v="0.48000000000000004"/>
    <n v="0.57000000000000006"/>
    <n v="0.57000000000000006"/>
    <n v="0.69000000000000006"/>
    <n v="0.71000000000000008"/>
    <n v="0.71000000000000008"/>
    <n v="0.39203233457762693"/>
    <n v="0.39326466915525377"/>
    <n v="0.42168426426785888"/>
    <n v="0.4830566182779602"/>
    <n v="0.51629382526887457"/>
    <n v="0.55008460763891642"/>
    <n v="0.5710681618968384"/>
    <n v="0.61176622163735728"/>
    <n v="0.61176622163735728"/>
    <n v="0.72992683361643562"/>
    <n v="0.84808744559551397"/>
    <n v="0.97079999999999989"/>
    <n v="0.71000000000000008"/>
    <n v="0.39080000000000004"/>
    <n v="61148.564999999988"/>
    <n v="781.52870161195005"/>
    <n v="783.4217691706117"/>
    <n v="18113.099811809701"/>
    <n v="39213.155446878249"/>
    <n v="21290.136057681208"/>
    <n v="21698.313865308282"/>
    <n v="13508.330352968571"/>
    <n v="26265.200858256008"/>
    <n v="0"/>
    <n v="76638.75857104949"/>
    <n v="76828.494873997202"/>
    <n v="79989.599475976676"/>
    <n v="375110.03978470794"/>
    <n v="1.2323345776268657E-3"/>
    <n v="1.2323345776268657E-3"/>
    <n v="2.8419595112605136E-2"/>
    <n v="6.1372354010101264E-2"/>
    <n v="3.3237206990914377E-2"/>
    <n v="3.3790782370041912E-2"/>
    <n v="2.0983554257921935E-2"/>
    <n v="4.0698059740518884E-2"/>
    <n v="0"/>
    <n v="0.11816061197907837"/>
    <n v="0.11816061197907837"/>
    <n v="0.12271255440448592"/>
    <n v="0.97079999999999989"/>
    <n v="0"/>
    <n v="0"/>
    <n v="0"/>
    <n v="0"/>
    <n v="0"/>
    <n v="0"/>
    <n v="0"/>
    <n v="0"/>
    <n v="0"/>
    <n v="0"/>
    <n v="0"/>
    <n v="0"/>
    <n v="0"/>
    <n v="0"/>
    <n v="0"/>
    <n v="0"/>
    <n v="0"/>
    <n v="436258.60478470795"/>
    <n v="781.52870161195005"/>
    <n v="783.4217691706117"/>
    <n v="18113.099811809701"/>
    <n v="39213.155446878249"/>
    <n v="21290.136057681208"/>
    <n v="21698.313865308282"/>
    <n v="13508.330352968571"/>
    <n v="26265.200858256008"/>
    <n v="0"/>
    <n v="76638.75857104949"/>
    <n v="76828.494873997202"/>
    <n v="79989.599475976676"/>
    <n v="375110.03978470794"/>
    <n v="0"/>
    <n v="0"/>
    <n v="0"/>
    <n v="0"/>
    <n v="0"/>
    <n v="0"/>
    <n v="0"/>
    <n v="0"/>
    <n v="0"/>
    <n v="0"/>
    <n v="0"/>
    <n v="0"/>
    <n v="0"/>
    <n v="0"/>
    <n v="0"/>
    <n v="0"/>
    <n v="0"/>
    <n v="436258.60478470795"/>
    <n v="837.01300000000003"/>
    <n v="14520.223"/>
    <n v="10313.736000000001"/>
    <n v="19682.808000000001"/>
    <n v="3119.701"/>
    <n v="926"/>
    <n v="6625.9650000000001"/>
    <n v="33166.879506128011"/>
    <n v="26825.54"/>
    <n v="13599.717000000001"/>
    <n v="6799.8580000000002"/>
    <n v="238692.59927857982"/>
    <n v="375110.03978470783"/>
    <n v="0"/>
    <n v="0"/>
    <n v="0"/>
    <n v="0"/>
    <n v="0"/>
    <n v="0"/>
    <n v="0"/>
    <n v="0"/>
    <n v="0.58919999999999995"/>
    <n v="0"/>
    <n v="0"/>
    <n v="0"/>
    <n v="0.58919999999999995"/>
    <n v="0.39080000000000004"/>
    <n v="0.39080000000000004"/>
    <n v="0.39080000000000004"/>
    <n v="0.39080000000000004"/>
    <n v="0.39080000000000004"/>
    <n v="0.39080000000000004"/>
    <n v="0.39080000000000004"/>
    <n v="0.39080000000000004"/>
    <n v="0.98"/>
    <n v="0.98"/>
    <n v="0.98"/>
    <n v="0.98"/>
    <n v="0"/>
    <n v="0"/>
    <n v="0"/>
    <n v="0"/>
    <n v="0"/>
    <n v="0"/>
    <n v="0"/>
    <n v="0"/>
    <n v="0"/>
    <n v="0"/>
    <n v="0"/>
    <n v="0"/>
    <n v="0"/>
    <n v="0"/>
    <n v="0"/>
    <n v="0"/>
    <n v="0"/>
    <n v="436258.60478470783"/>
    <n v="837.01300000000003"/>
    <n v="14520.223"/>
    <n v="10313.736000000001"/>
    <n v="19682.808000000001"/>
    <n v="3119.701"/>
    <n v="926.39800000000002"/>
    <n v="1606.384"/>
    <n v="14531.745000000001"/>
    <n v="7162.7250000000004"/>
    <n v="0"/>
    <n v="70926.450506128109"/>
    <n v="231482.8562785798"/>
    <n v="375110.03978470794"/>
    <n v="0"/>
    <n v="0"/>
    <n v="0"/>
    <n v="0"/>
    <n v="0"/>
    <n v="0"/>
    <n v="0"/>
    <n v="0"/>
    <n v="0"/>
    <n v="0"/>
    <n v="0"/>
    <n v="0"/>
    <n v="0"/>
    <n v="0"/>
    <n v="0"/>
    <n v="0"/>
    <n v="0"/>
    <n v="436258.60478470795"/>
    <n v="837.01300000000003"/>
    <n v="14520.223"/>
    <n v="10313.736000000001"/>
    <n v="19682.808000000001"/>
    <n v="3119.701"/>
    <n v="926.39800000000002"/>
    <n v="1606.384"/>
    <n v="14531.745000000001"/>
    <n v="7162.7250000000004"/>
    <n v="12112.409"/>
    <n v="6827.1779999999999"/>
    <n v="72469.719784707995"/>
    <n v="164110.039784708"/>
    <n v="0"/>
    <n v="0"/>
    <n v="0"/>
    <n v="0"/>
    <n v="0"/>
    <n v="0"/>
    <n v="0"/>
    <n v="0"/>
    <n v="0"/>
    <n v="0"/>
    <n v="0"/>
    <n v="0"/>
    <n v="0"/>
    <n v="0"/>
    <n v="0"/>
    <n v="0"/>
    <n v="0"/>
    <n v="225258.604784708"/>
    <n v="295120.44030873128"/>
    <n v="91640.320000000007"/>
    <n v="152788.88500000001"/>
    <n v="356269.00530873128"/>
    <n v="-203480.12030873128"/>
    <n v="283469.71978470794"/>
    <n v="136417.44050612801"/>
    <n v="91640.320000000007"/>
    <n v="152788.88500000001"/>
    <n v="197566.00550612801"/>
    <n v="-44777.120506128005"/>
    <n v="283469.71978470782"/>
  </r>
  <r>
    <s v="100/TT-119-04"/>
    <x v="1"/>
    <s v="S/E Nva. Pichirropulli STS: Interconexión obras S/E Pichirropulli"/>
    <s v="Subgerencia de Proyectos Tx "/>
    <s v="LLOLLELHUE-AMPL. PICHIRROPULLI"/>
    <x v="6"/>
    <n v="0"/>
    <n v="24656.326000000001"/>
    <n v="16544.631000000001"/>
    <n v="32804.675000000003"/>
    <n v="5048.8159999999998"/>
    <n v="1543.9939999999999"/>
    <n v="2677.3040000000001"/>
    <n v="24272.073"/>
    <n v="10119.898999999999"/>
    <n v="18587.548999999999"/>
    <n v="9560.6560000000009"/>
    <n v="0"/>
    <n v="145815.92300000004"/>
    <n v="0"/>
    <n v="0.28139999999999998"/>
    <n v="0"/>
    <n v="0"/>
    <n v="0"/>
    <n v="0"/>
    <n v="0"/>
    <n v="0.01"/>
    <n v="0.04"/>
    <n v="0.29999999999999993"/>
    <n v="0.04"/>
    <n v="0"/>
    <n v="0.18861"/>
    <n v="0.47000999999999998"/>
    <n v="0.47000999999999998"/>
    <n v="0.47000999999999998"/>
    <n v="0.47000999999999998"/>
    <n v="0.47000999999999998"/>
    <n v="0.47000999999999998"/>
    <n v="0.48000999999999999"/>
    <n v="0.52000999999999997"/>
    <n v="0.82000999999999991"/>
    <n v="0.86000999999999994"/>
    <n v="0.86000999999999994"/>
    <n v="0.19043001955491393"/>
    <n v="0.19225003910982785"/>
    <n v="0.2652675012161122"/>
    <n v="0.33903326650961324"/>
    <n v="0.38390491127729909"/>
    <n v="0.42718155989374623"/>
    <n v="0.44521349681726591"/>
    <n v="0.49930930758782482"/>
    <n v="0.49930930758782482"/>
    <n v="0.66490402689648176"/>
    <n v="0.82728318717815785"/>
    <n v="0.97860999999999998"/>
    <n v="0.86000999999999994"/>
    <n v="0.18861"/>
    <n v="76432.048999999985"/>
    <n v="1388.3507679349959"/>
    <n v="1391.7137177452842"/>
    <n v="55978.00983463959"/>
    <n v="56691.861153145357"/>
    <n v="34572.656949126002"/>
    <n v="33426.292855142572"/>
    <n v="13962.778647378351"/>
    <n v="41993.058649903898"/>
    <n v="0"/>
    <n v="129190.04985797853"/>
    <n v="126995.03367770344"/>
    <n v="118649.86919811674"/>
    <n v="614239.67530881474"/>
    <n v="1.8200195549139312E-3"/>
    <n v="1.8200195549139312E-3"/>
    <n v="7.3017462106284306E-2"/>
    <n v="7.3765765293501068E-2"/>
    <n v="4.4871644767685848E-2"/>
    <n v="4.3276648616447158E-2"/>
    <n v="1.8031936923519669E-2"/>
    <n v="5.4095810770558889E-2"/>
    <n v="0"/>
    <n v="0.16559471930865693"/>
    <n v="0.16237916028167612"/>
    <n v="0.15132681282184207"/>
    <n v="0.97860999999999998"/>
    <n v="0"/>
    <n v="0"/>
    <n v="0"/>
    <n v="0"/>
    <n v="0"/>
    <n v="0"/>
    <n v="0"/>
    <n v="0"/>
    <n v="0"/>
    <n v="0"/>
    <n v="0"/>
    <n v="0"/>
    <n v="0"/>
    <n v="0"/>
    <n v="0"/>
    <n v="0"/>
    <n v="0"/>
    <n v="690671.72430881474"/>
    <n v="1388.3507679349959"/>
    <n v="1391.7137177452842"/>
    <n v="55978.00983463959"/>
    <n v="56691.861153145357"/>
    <n v="34572.656949126002"/>
    <n v="33426.292855142572"/>
    <n v="13962.778647378351"/>
    <n v="41993.058649903898"/>
    <n v="0"/>
    <n v="129190.04985797853"/>
    <n v="126995.03367770344"/>
    <n v="118649.86919811674"/>
    <n v="614239.67530881474"/>
    <n v="0"/>
    <n v="0"/>
    <n v="0"/>
    <n v="0"/>
    <n v="0"/>
    <n v="0"/>
    <n v="0"/>
    <n v="0"/>
    <n v="0"/>
    <n v="0"/>
    <n v="0"/>
    <n v="0"/>
    <n v="0"/>
    <n v="0"/>
    <n v="0"/>
    <n v="0"/>
    <n v="0"/>
    <n v="690671.72430881474"/>
    <n v="0"/>
    <n v="24656.326000000001"/>
    <n v="16544.631000000001"/>
    <n v="32804.675000000003"/>
    <n v="5048.8159999999998"/>
    <n v="1543.9939999999999"/>
    <n v="16532.523000000001"/>
    <n v="49708.659999999996"/>
    <n v="29875.743000000002"/>
    <n v="22666.194"/>
    <n v="11333.097"/>
    <n v="403525.01630881469"/>
    <n v="614239.67530881474"/>
    <n v="0"/>
    <n v="0.28139999999999998"/>
    <n v="0"/>
    <n v="0"/>
    <n v="0"/>
    <n v="0"/>
    <n v="0"/>
    <n v="0"/>
    <n v="0.51"/>
    <n v="0"/>
    <n v="0"/>
    <n v="0"/>
    <n v="0.79139999999999999"/>
    <n v="0.18861"/>
    <n v="0.47000999999999998"/>
    <n v="0.47000999999999998"/>
    <n v="0.47000999999999998"/>
    <n v="0.47000999999999998"/>
    <n v="0.47000999999999998"/>
    <n v="0.47000999999999998"/>
    <n v="0.47000999999999998"/>
    <n v="0.98001000000000005"/>
    <n v="0.98001000000000005"/>
    <n v="0.98001000000000005"/>
    <n v="0.98001000000000005"/>
    <n v="0"/>
    <n v="0"/>
    <n v="0"/>
    <n v="0"/>
    <n v="0"/>
    <n v="0"/>
    <n v="0"/>
    <n v="0"/>
    <n v="0"/>
    <n v="0"/>
    <n v="0"/>
    <n v="0"/>
    <n v="0"/>
    <n v="0"/>
    <n v="0"/>
    <n v="0"/>
    <n v="0"/>
    <n v="690671.72430881474"/>
    <n v="0"/>
    <n v="24656.326000000001"/>
    <n v="16544.631000000001"/>
    <n v="32804.675000000003"/>
    <n v="5048.8159999999998"/>
    <n v="1543.9939999999999"/>
    <n v="2677.3040000000001"/>
    <n v="24272.073"/>
    <n v="10119.898999999999"/>
    <n v="33456.087"/>
    <n v="85050.063223491321"/>
    <n v="378065.80708532332"/>
    <n v="614239.67530881474"/>
    <n v="0"/>
    <n v="0"/>
    <n v="0"/>
    <n v="0"/>
    <n v="0"/>
    <n v="0"/>
    <n v="0"/>
    <n v="0"/>
    <n v="0"/>
    <n v="0"/>
    <n v="0"/>
    <n v="0"/>
    <n v="0"/>
    <n v="0"/>
    <n v="0"/>
    <n v="0"/>
    <n v="0"/>
    <n v="690671.72430881474"/>
    <n v="0"/>
    <n v="24656.326000000001"/>
    <n v="16544.631000000001"/>
    <n v="32804.675000000003"/>
    <n v="5048.8159999999998"/>
    <n v="1543.9939999999999"/>
    <n v="2677.3040000000001"/>
    <n v="24272.073"/>
    <n v="10119.898999999999"/>
    <n v="18587.548999999999"/>
    <n v="9560.6560000000009"/>
    <n v="157423.75230881499"/>
    <n v="303239.67530881503"/>
    <n v="0"/>
    <n v="0"/>
    <n v="0"/>
    <n v="0"/>
    <n v="0"/>
    <n v="0"/>
    <n v="0"/>
    <n v="0"/>
    <n v="0"/>
    <n v="0"/>
    <n v="0"/>
    <n v="0"/>
    <n v="0"/>
    <n v="0"/>
    <n v="0"/>
    <n v="0"/>
    <n v="0"/>
    <n v="379671.72430881503"/>
    <n v="495589.80611069803"/>
    <n v="145815.92300000004"/>
    <n v="222247.97200000001"/>
    <n v="572021.85511069803"/>
    <n v="-349773.88311069802"/>
    <n v="468423.75230881473"/>
    <n v="210714.65900000001"/>
    <n v="145815.92300000004"/>
    <n v="222247.97200000001"/>
    <n v="287146.70799999998"/>
    <n v="-64898.735999999975"/>
    <n v="468423.75230881473"/>
  </r>
  <r>
    <s v="100/TT-112-03"/>
    <x v="1"/>
    <s v="S/E Nva. Pichirropulli STS: Paño de línea y obras S/E La Unión"/>
    <s v="Subgerencia de Proyectos Tx "/>
    <s v="Ltx LLOLLELHUE-LA UNIÓN"/>
    <x v="6"/>
    <n v="0"/>
    <n v="0"/>
    <n v="0"/>
    <n v="0"/>
    <n v="3500"/>
    <n v="0"/>
    <n v="129.059"/>
    <n v="181.81399999999999"/>
    <n v="9991.8940000000002"/>
    <n v="10744.88"/>
    <n v="12602.745000000001"/>
    <n v="0"/>
    <n v="37150.392"/>
    <n v="0"/>
    <n v="0"/>
    <n v="0"/>
    <n v="0"/>
    <n v="0"/>
    <n v="0"/>
    <n v="0.05"/>
    <n v="0"/>
    <n v="0.01"/>
    <n v="1.0000000000000002E-2"/>
    <n v="0.01"/>
    <n v="0"/>
    <n v="0"/>
    <n v="0"/>
    <n v="0"/>
    <n v="0"/>
    <n v="0"/>
    <n v="0"/>
    <n v="0.05"/>
    <n v="0.05"/>
    <n v="6.0000000000000005E-2"/>
    <n v="7.0000000000000007E-2"/>
    <n v="0.08"/>
    <n v="0.08"/>
    <n v="0"/>
    <n v="0"/>
    <n v="0.1453439819496323"/>
    <n v="0.14608553287794676"/>
    <n v="0.14615294659870262"/>
    <n v="0.15289431867428854"/>
    <n v="0.15289431867428854"/>
    <n v="0.15795034773097799"/>
    <n v="0.15795034773097799"/>
    <n v="0.15795034773097799"/>
    <n v="0.15795034773097799"/>
    <n v="0.41413125038694099"/>
    <n v="0.08"/>
    <n v="0"/>
    <n v="1950.3810000000001"/>
    <n v="0"/>
    <n v="0"/>
    <n v="42515.293018974524"/>
    <n v="217.45179236129897"/>
    <n v="19.818245874951831"/>
    <n v="1986.7308554423141"/>
    <n v="0"/>
    <n v="1497.5439668834383"/>
    <n v="0"/>
    <n v="0"/>
    <n v="0"/>
    <n v="76639.784784909716"/>
    <n v="122876.62266444624"/>
    <n v="0"/>
    <n v="0"/>
    <n v="0.1453439819496323"/>
    <n v="7.4155092831445059E-4"/>
    <n v="6.7413720755859144E-5"/>
    <n v="6.7413720755859141E-3"/>
    <n v="0"/>
    <n v="5.0560290566894362E-3"/>
    <n v="0"/>
    <n v="0"/>
    <n v="0"/>
    <n v="0.25618090265596299"/>
    <n v="0.41413125038694099"/>
    <n v="0"/>
    <n v="0"/>
    <n v="0"/>
    <n v="0"/>
    <n v="166679.4"/>
    <n v="1200"/>
    <n v="0"/>
    <n v="0"/>
    <n v="0"/>
    <n v="0"/>
    <n v="0"/>
    <n v="0"/>
    <n v="167879.4"/>
    <n v="0"/>
    <n v="0"/>
    <n v="0"/>
    <n v="0"/>
    <n v="292706.4036644462"/>
    <n v="0"/>
    <n v="0"/>
    <n v="42515.293018974524"/>
    <n v="217.45179236129897"/>
    <n v="19.818245874951831"/>
    <n v="1986.7308554423141"/>
    <n v="0"/>
    <n v="1497.5439668834383"/>
    <n v="0"/>
    <n v="0"/>
    <n v="0"/>
    <n v="76639.784784909716"/>
    <n v="122876.62266444624"/>
    <n v="0"/>
    <n v="0"/>
    <n v="0"/>
    <n v="0"/>
    <n v="166679.4"/>
    <n v="1200"/>
    <n v="0"/>
    <n v="0"/>
    <n v="0"/>
    <n v="0"/>
    <n v="0"/>
    <n v="0"/>
    <n v="167879.4"/>
    <n v="0"/>
    <n v="0"/>
    <n v="0"/>
    <n v="0"/>
    <n v="292706.4036644462"/>
    <n v="0"/>
    <n v="0"/>
    <n v="0"/>
    <n v="0"/>
    <n v="3500"/>
    <n v="0"/>
    <n v="0"/>
    <n v="0"/>
    <n v="19586"/>
    <n v="12086"/>
    <n v="11686"/>
    <n v="76018.622664446244"/>
    <n v="122876.62266444624"/>
    <n v="0"/>
    <n v="0"/>
    <n v="0"/>
    <n v="0"/>
    <n v="0"/>
    <n v="2.1992413719845474E-2"/>
    <n v="3.4672070199311289E-2"/>
    <n v="1.1294709907477501E-2"/>
    <n v="1.0093974675646857E-2"/>
    <n v="1.9892135520383589E-2"/>
    <n v="2.1564828273348113E-2"/>
    <n v="4.3266806595572735E-2"/>
    <n v="0.16277693889158557"/>
    <n v="0"/>
    <n v="0"/>
    <n v="0"/>
    <n v="0"/>
    <n v="0"/>
    <n v="2.1992413719845474E-2"/>
    <n v="5.6664483919156766E-2"/>
    <n v="6.7959193826634262E-2"/>
    <n v="7.8053168502281112E-2"/>
    <n v="9.79453040226647E-2"/>
    <n v="0.11951013229601282"/>
    <n v="0.16277693889158557"/>
    <n v="167879.40000000002"/>
    <n v="0"/>
    <n v="0"/>
    <n v="0"/>
    <n v="0"/>
    <n v="0"/>
    <n v="0"/>
    <n v="0"/>
    <n v="0"/>
    <n v="0"/>
    <n v="0"/>
    <n v="0"/>
    <n v="167879.40000000002"/>
    <n v="0"/>
    <n v="0"/>
    <n v="0"/>
    <n v="0"/>
    <n v="292706.40366444626"/>
    <n v="0"/>
    <n v="0"/>
    <n v="0"/>
    <n v="0"/>
    <n v="3500"/>
    <n v="0"/>
    <n v="129.059"/>
    <n v="181.81399999999999"/>
    <n v="9991.8940000000002"/>
    <n v="9243.1059999999998"/>
    <n v="16823"/>
    <n v="97454.622600000002"/>
    <n v="137323.49559999999"/>
    <n v="83180.422184938478"/>
    <n v="70252.104879507882"/>
    <n v="0"/>
    <n v="0"/>
    <n v="0"/>
    <n v="0"/>
    <n v="0"/>
    <n v="0"/>
    <n v="0"/>
    <n v="0"/>
    <n v="0"/>
    <n v="0"/>
    <n v="153432.52706444636"/>
    <n v="0"/>
    <n v="0"/>
    <n v="0"/>
    <n v="0"/>
    <n v="292706.40366444632"/>
    <n v="0"/>
    <n v="0"/>
    <n v="0"/>
    <n v="0"/>
    <n v="3500"/>
    <n v="0"/>
    <n v="129.059"/>
    <n v="181.81399999999999"/>
    <n v="9991.8940000000002"/>
    <n v="10744.88"/>
    <n v="12602.745000000001"/>
    <n v="100173.10359999999"/>
    <n v="137323.49559999999"/>
    <n v="0"/>
    <n v="0"/>
    <n v="0"/>
    <n v="0"/>
    <n v="0"/>
    <n v="0"/>
    <n v="0"/>
    <n v="0"/>
    <n v="0"/>
    <n v="0"/>
    <n v="0"/>
    <n v="0"/>
    <n v="153432.52706444636"/>
    <n v="0"/>
    <n v="0"/>
    <n v="0"/>
    <n v="0"/>
    <n v="292706.40366444632"/>
    <n v="46236.837879536528"/>
    <n v="37150.392"/>
    <n v="39100.773000000001"/>
    <n v="48187.218879536529"/>
    <n v="-9086.4458795365281"/>
    <n v="253605.63066444622"/>
    <n v="46858"/>
    <n v="37150.392"/>
    <n v="39100.773000000001"/>
    <n v="48808.381000000001"/>
    <n v="-9707.6080000000002"/>
    <n v="253605.63066444627"/>
  </r>
  <r>
    <s v="100/TT-161-01"/>
    <x v="1"/>
    <s v="S/E Nva. Pichirropulli STS: Paño 220 kV conexión a S/E Nva. Pichirropulli Eletrans"/>
    <s v="Subgerencia de Proyectos Tx "/>
    <s v="LLOLLELHUE-AMPL. PICHIRROPULLI"/>
    <x v="6"/>
    <n v="322.017"/>
    <n v="206610.84599999999"/>
    <n v="151495.13"/>
    <n v="351256.64500000002"/>
    <n v="49229.197999999997"/>
    <n v="16662.276000000002"/>
    <n v="30310.378000000001"/>
    <n v="243152.01500000001"/>
    <n v="108251.928"/>
    <n v="206494.55300000001"/>
    <n v="126080.03"/>
    <n v="1319.136"/>
    <n v="1491184.152"/>
    <n v="0.04"/>
    <n v="0.09"/>
    <n v="0.06"/>
    <n v="0.05"/>
    <n v="0.02"/>
    <n v="0.05"/>
    <n v="0.01"/>
    <n v="0.01"/>
    <n v="0.01"/>
    <n v="2.0000000000000018E-2"/>
    <n v="0.04"/>
    <n v="0"/>
    <n v="0.56000000000000005"/>
    <n v="0.65"/>
    <n v="0.71"/>
    <n v="0.76"/>
    <n v="0.78"/>
    <n v="0.83000000000000007"/>
    <n v="0.84000000000000008"/>
    <n v="0.85000000000000009"/>
    <n v="0.8600000000000001"/>
    <n v="0.88000000000000012"/>
    <n v="0.92"/>
    <n v="0.92"/>
    <n v="0.52"/>
    <n v="0.5453876023556461"/>
    <n v="0.69168969913110123"/>
    <n v="0.79274317042459508"/>
    <n v="0.88455726050538463"/>
    <n v="0.93775189069551002"/>
    <n v="0.95321081939263119"/>
    <n v="0.96364386100748456"/>
    <n v="0.97457352791659824"/>
    <n v="0.9843857879136263"/>
    <n v="0.9843857879136263"/>
    <n v="0.9843857879136263"/>
    <n v="0.92"/>
    <n v="0.52"/>
    <n v="2271859.9900000002"/>
    <n v="0"/>
    <n v="157102.36611607336"/>
    <n v="261016.08222995396"/>
    <n v="176671.48449005632"/>
    <n v="513679.83102044521"/>
    <n v="299605.03523001121"/>
    <n v="582.28193866785512"/>
    <n v="298410.94103204948"/>
    <n v="124618.17819365874"/>
    <n v="0"/>
    <n v="1977.6933359921866"/>
    <n v="0"/>
    <n v="1833663.8935869085"/>
    <n v="0"/>
    <n v="2.5387602355646133E-2"/>
    <n v="0.14630209677545503"/>
    <n v="0.10105347129349385"/>
    <n v="9.1814090080789612E-2"/>
    <n v="5.319463019012538E-2"/>
    <n v="1.5458928697121141E-2"/>
    <n v="1.04330416148534E-2"/>
    <n v="1.0929666909113664E-2"/>
    <n v="9.8122599970280715E-3"/>
    <n v="0"/>
    <n v="0"/>
    <n v="0.9843857879136263"/>
    <n v="659406.10201145499"/>
    <n v="670211.00391747605"/>
    <n v="0"/>
    <n v="0"/>
    <n v="0"/>
    <n v="0"/>
    <n v="0"/>
    <n v="0"/>
    <n v="1762.2"/>
    <n v="0"/>
    <n v="0"/>
    <n v="0"/>
    <n v="1331379.3059289309"/>
    <n v="0"/>
    <n v="0"/>
    <n v="0"/>
    <n v="0"/>
    <n v="5436903.1895158393"/>
    <n v="0"/>
    <n v="157102.36611607336"/>
    <n v="261016.08222995396"/>
    <n v="176671.48449005632"/>
    <n v="513679.83102044521"/>
    <n v="299605.03523001121"/>
    <n v="582.28193866785512"/>
    <n v="298410.94103204948"/>
    <n v="124618.17819365874"/>
    <n v="0"/>
    <n v="1977.6933359921866"/>
    <n v="0"/>
    <n v="1833663.8935869085"/>
    <n v="659406.10201145499"/>
    <n v="670211.00391747605"/>
    <n v="0"/>
    <n v="0"/>
    <n v="0"/>
    <n v="0"/>
    <n v="0"/>
    <n v="0"/>
    <n v="1762.2"/>
    <n v="0"/>
    <n v="0"/>
    <n v="0"/>
    <n v="1331379.3059289309"/>
    <n v="0"/>
    <n v="0"/>
    <n v="0"/>
    <n v="0"/>
    <n v="5436903.1895158393"/>
    <n v="322.017"/>
    <n v="206610.84599999999"/>
    <n v="151495.13"/>
    <n v="351256.64500000002"/>
    <n v="49229.197999999997"/>
    <n v="16662.276000000002"/>
    <n v="196014.55680219998"/>
    <n v="125618.17505406137"/>
    <n v="496304.04306306492"/>
    <n v="82225.63"/>
    <n v="83048.445000000007"/>
    <n v="74876.931667582423"/>
    <n v="1833663.8935869085"/>
    <n v="0.04"/>
    <n v="0.09"/>
    <n v="0.06"/>
    <n v="0.05"/>
    <n v="0.02"/>
    <n v="0.12084324202510927"/>
    <n v="3.8049850850714308E-2"/>
    <n v="2.6728441553050292E-2"/>
    <n v="2.1527312406967019E-3"/>
    <n v="1.2377552291205825E-2"/>
    <n v="7.4588875776139662E-3"/>
    <n v="7.8313753165345171E-3"/>
    <n v="0.4754420808549249"/>
    <n v="0.56000000000000005"/>
    <n v="0.65"/>
    <n v="0.71"/>
    <n v="0.76"/>
    <n v="0.78"/>
    <n v="0.90084324202510935"/>
    <n v="0.93889309287582368"/>
    <n v="0.96562153442887388"/>
    <n v="0.96777426566957059"/>
    <n v="0.98015181796077644"/>
    <n v="0.98761070553839048"/>
    <n v="0.99544208085492492"/>
    <n v="341784.11331827263"/>
    <n v="985444.23261065863"/>
    <n v="0"/>
    <n v="0"/>
    <n v="0"/>
    <n v="0"/>
    <n v="0"/>
    <n v="0"/>
    <n v="1762.2"/>
    <n v="0"/>
    <n v="0"/>
    <n v="0"/>
    <n v="1328990.5459289311"/>
    <n v="1174.8"/>
    <n v="1213.96"/>
    <n v="0"/>
    <n v="0"/>
    <n v="5436903.1895158393"/>
    <n v="322.017"/>
    <n v="206610.84599999999"/>
    <n v="151495.13"/>
    <n v="351256.64500000002"/>
    <n v="49229.197999999997"/>
    <n v="16662.276000000002"/>
    <n v="30310.378000000001"/>
    <n v="243152.01500000001"/>
    <n v="108251.928"/>
    <n v="117428.26097439999"/>
    <n v="355537.78219240002"/>
    <n v="203407.41742010857"/>
    <n v="1833663.8935869085"/>
    <n v="357967.27167695999"/>
    <n v="288698.10201145499"/>
    <n v="523861.66061065806"/>
    <n v="155132.24862985779"/>
    <n v="0"/>
    <n v="0"/>
    <n v="0"/>
    <n v="0"/>
    <n v="3331.2630000000818"/>
    <n v="0"/>
    <n v="0"/>
    <n v="0"/>
    <n v="1328990.5459289309"/>
    <n v="1174.8"/>
    <n v="1213.96"/>
    <n v="0"/>
    <n v="0"/>
    <n v="5436903.1895158393"/>
    <n v="322.017"/>
    <n v="206610.84599999999"/>
    <n v="151495.13"/>
    <n v="351256.64500000002"/>
    <n v="49229.197999999997"/>
    <n v="16662.276000000002"/>
    <n v="30310.378000000001"/>
    <n v="243152.01500000001"/>
    <n v="108251.928"/>
    <n v="206494.55300000001"/>
    <n v="126080.03"/>
    <n v="343798.87758690841"/>
    <n v="1833663.8935869085"/>
    <n v="0"/>
    <n v="0"/>
    <n v="0"/>
    <n v="0"/>
    <n v="0"/>
    <n v="0"/>
    <n v="0"/>
    <n v="0"/>
    <n v="0"/>
    <n v="0"/>
    <n v="0"/>
    <n v="0"/>
    <n v="1328990.5459289309"/>
    <n v="1174.8"/>
    <n v="1213.96"/>
    <n v="0"/>
    <n v="0"/>
    <n v="5436903.1895158393"/>
    <n v="1833663.8935869085"/>
    <n v="1489865.0160000001"/>
    <n v="3761725.0060000001"/>
    <n v="4105523.8835869087"/>
    <n v="-343798.87758690864"/>
    <n v="1675178.1835158393"/>
    <n v="1758786.9619193261"/>
    <n v="1489865.0160000001"/>
    <n v="3761725.0060000001"/>
    <n v="4030646.9519193266"/>
    <n v="-268921.94591932651"/>
    <n v="1675178.1835158393"/>
  </r>
  <r>
    <s v="100/TL-067-01"/>
    <x v="0"/>
    <s v="LT 2x66kV Llanquihue- Puerto Varas Proyecto y Obras"/>
    <s v="Gerencia Zona Sur"/>
    <s v="SIN ASIGNAR"/>
    <x v="15"/>
    <n v="0"/>
    <n v="0"/>
    <n v="0"/>
    <n v="0"/>
    <n v="0"/>
    <n v="0"/>
    <n v="0"/>
    <n v="0"/>
    <n v="0"/>
    <n v="0"/>
    <n v="0"/>
    <n v="0"/>
    <n v="0"/>
    <n v="0"/>
    <n v="0"/>
    <n v="0"/>
    <n v="0"/>
    <n v="0"/>
    <n v="0"/>
    <n v="0"/>
    <n v="0"/>
    <n v="0"/>
    <n v="0"/>
    <n v="0"/>
    <n v="0"/>
    <n v="0"/>
    <n v="0"/>
    <n v="0"/>
    <n v="0"/>
    <n v="0"/>
    <n v="0"/>
    <n v="0"/>
    <n v="0"/>
    <n v="0"/>
    <n v="0"/>
    <n v="0"/>
    <n v="0"/>
    <n v="0"/>
    <n v="0"/>
    <n v="0"/>
    <n v="0"/>
    <n v="0"/>
    <n v="0"/>
    <n v="0"/>
    <n v="0"/>
    <n v="0"/>
    <n v="0"/>
    <n v="0"/>
    <n v="0"/>
    <n v="0"/>
    <n v="0"/>
    <n v="65405.737999999998"/>
    <n v="0"/>
    <n v="249.03139999951236"/>
    <n v="0"/>
    <n v="0"/>
    <n v="0"/>
    <n v="0"/>
    <n v="0"/>
    <n v="0"/>
    <n v="0"/>
    <n v="0"/>
    <n v="0"/>
    <n v="0"/>
    <n v="249.03139999951236"/>
    <n v="0"/>
    <n v="0"/>
    <n v="0"/>
    <n v="0"/>
    <n v="0"/>
    <n v="0"/>
    <n v="0"/>
    <n v="0"/>
    <n v="0"/>
    <n v="0"/>
    <n v="0"/>
    <n v="0"/>
    <n v="0"/>
    <n v="0"/>
    <n v="0"/>
    <n v="0"/>
    <n v="0"/>
    <n v="0"/>
    <n v="0"/>
    <n v="0"/>
    <n v="0"/>
    <n v="0"/>
    <n v="0"/>
    <n v="893532.12550226005"/>
    <n v="893532.12550226005"/>
    <n v="1787064.2510045201"/>
    <n v="0"/>
    <n v="0"/>
    <n v="0"/>
    <n v="0"/>
    <n v="1852719.0204045195"/>
    <n v="0"/>
    <n v="249.03139999951236"/>
    <n v="0"/>
    <n v="0"/>
    <n v="0"/>
    <n v="0"/>
    <n v="0"/>
    <n v="0"/>
    <n v="0"/>
    <n v="0"/>
    <n v="0"/>
    <n v="0"/>
    <n v="249.03139999951236"/>
    <n v="0"/>
    <n v="0"/>
    <n v="0"/>
    <n v="0"/>
    <n v="0"/>
    <n v="0"/>
    <n v="0"/>
    <n v="0"/>
    <n v="0"/>
    <n v="0"/>
    <n v="893532.12550226005"/>
    <n v="893532.12550226005"/>
    <n v="1787064.2510045201"/>
    <n v="0"/>
    <n v="0"/>
    <n v="0"/>
    <n v="0"/>
    <n v="1852719.02040451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5405.737999999998"/>
    <n v="0"/>
    <n v="0"/>
    <n v="0"/>
    <n v="0"/>
    <n v="0"/>
    <n v="0"/>
    <n v="0"/>
    <n v="0"/>
    <n v="0"/>
    <n v="0"/>
    <n v="0"/>
    <n v="0"/>
    <n v="0"/>
    <n v="0"/>
    <n v="0"/>
    <n v="0"/>
    <n v="0"/>
    <n v="0"/>
    <n v="0"/>
    <n v="0"/>
    <n v="0"/>
    <n v="0"/>
    <n v="0"/>
    <n v="0"/>
    <n v="0"/>
    <n v="0"/>
    <n v="0"/>
    <n v="0"/>
    <n v="0"/>
    <n v="0"/>
    <n v="65405.737999999998"/>
    <n v="0"/>
    <n v="0"/>
    <n v="0"/>
    <n v="0"/>
    <n v="0"/>
    <n v="0"/>
    <n v="0"/>
    <n v="0"/>
    <n v="0"/>
    <n v="0"/>
    <n v="0"/>
    <n v="0"/>
    <n v="0"/>
    <n v="0"/>
    <n v="0"/>
    <n v="0"/>
    <n v="0"/>
    <n v="0"/>
    <n v="0"/>
    <n v="0"/>
    <n v="0"/>
    <n v="0"/>
    <n v="0"/>
    <n v="0"/>
    <n v="0"/>
    <n v="0"/>
    <n v="0"/>
    <n v="0"/>
    <n v="0"/>
    <n v="0"/>
    <n v="65405.737999999998"/>
    <n v="249.03139999951236"/>
    <n v="0"/>
    <n v="65405.737999999998"/>
    <n v="65654.76939999951"/>
    <n v="-249.03139999951236"/>
    <n v="1787313.2824045196"/>
    <n v="0"/>
    <n v="0"/>
    <n v="65405.737999999998"/>
    <n v="65405.737999999998"/>
    <n v="0"/>
    <n v="0"/>
  </r>
  <r>
    <s v="100/TL-067-02"/>
    <x v="0"/>
    <s v="LT 2x66kV Llanquihue- Puerto Varas, medioambiente Concesiones y Servidumbre"/>
    <s v="Gerencia Zona Sur"/>
    <s v="SIN ASIGNAR"/>
    <x v="15"/>
    <n v="0"/>
    <n v="77.8"/>
    <n v="0"/>
    <n v="0"/>
    <n v="0"/>
    <n v="0"/>
    <n v="0"/>
    <n v="0"/>
    <n v="0"/>
    <n v="0"/>
    <n v="0"/>
    <n v="0"/>
    <n v="77.8"/>
    <n v="0"/>
    <n v="0"/>
    <n v="0"/>
    <n v="0"/>
    <n v="0"/>
    <n v="0"/>
    <n v="0"/>
    <n v="0"/>
    <n v="0"/>
    <n v="0"/>
    <n v="0"/>
    <n v="0"/>
    <n v="0"/>
    <n v="0"/>
    <n v="0"/>
    <n v="0"/>
    <n v="0"/>
    <n v="0"/>
    <n v="0"/>
    <n v="0"/>
    <n v="0"/>
    <n v="0"/>
    <n v="0"/>
    <n v="0"/>
    <n v="0"/>
    <n v="0"/>
    <n v="0"/>
    <n v="0"/>
    <n v="0"/>
    <n v="0"/>
    <n v="0"/>
    <n v="0"/>
    <n v="0"/>
    <n v="0"/>
    <n v="0"/>
    <n v="0"/>
    <n v="0"/>
    <n v="0"/>
    <n v="14603.252"/>
    <n v="0"/>
    <n v="0"/>
    <n v="0"/>
    <n v="0"/>
    <n v="0"/>
    <n v="0"/>
    <n v="0"/>
    <n v="0"/>
    <n v="0"/>
    <n v="0"/>
    <n v="0"/>
    <n v="0"/>
    <n v="0"/>
    <n v="0"/>
    <n v="0"/>
    <n v="0"/>
    <n v="0"/>
    <n v="0"/>
    <n v="0"/>
    <n v="0"/>
    <n v="0"/>
    <n v="0"/>
    <n v="0"/>
    <n v="0"/>
    <n v="0"/>
    <n v="0"/>
    <n v="0"/>
    <n v="0"/>
    <n v="0"/>
    <n v="0"/>
    <n v="0"/>
    <n v="0"/>
    <n v="0"/>
    <n v="0"/>
    <n v="0"/>
    <n v="0"/>
    <n v="184752.31683174099"/>
    <n v="184752.31683174099"/>
    <n v="369504.63366348197"/>
    <n v="0"/>
    <n v="0"/>
    <n v="0"/>
    <n v="0"/>
    <n v="384107.88566348195"/>
    <n v="0"/>
    <n v="0"/>
    <n v="0"/>
    <n v="0"/>
    <n v="0"/>
    <n v="0"/>
    <n v="0"/>
    <n v="0"/>
    <n v="0"/>
    <n v="0"/>
    <n v="0"/>
    <n v="0"/>
    <n v="0"/>
    <n v="0"/>
    <n v="0"/>
    <n v="0"/>
    <n v="0"/>
    <n v="0"/>
    <n v="0"/>
    <n v="0"/>
    <n v="0"/>
    <n v="0"/>
    <n v="0"/>
    <n v="184752.31683174099"/>
    <n v="184752.31683174099"/>
    <n v="369504.63366348197"/>
    <n v="0"/>
    <n v="0"/>
    <n v="0"/>
    <n v="0"/>
    <n v="384107.88566348195"/>
    <n v="0"/>
    <n v="77.8"/>
    <n v="0"/>
    <n v="0"/>
    <n v="0"/>
    <n v="0"/>
    <n v="0"/>
    <n v="0"/>
    <n v="0"/>
    <n v="0"/>
    <n v="0"/>
    <n v="0"/>
    <n v="77.8"/>
    <n v="0"/>
    <n v="0"/>
    <n v="0"/>
    <n v="0"/>
    <n v="0"/>
    <n v="0"/>
    <n v="0"/>
    <n v="0"/>
    <n v="0"/>
    <n v="0"/>
    <n v="0"/>
    <n v="0"/>
    <n v="0"/>
    <n v="0"/>
    <n v="0"/>
    <n v="0"/>
    <n v="0"/>
    <n v="0"/>
    <n v="0"/>
    <n v="0"/>
    <n v="0"/>
    <n v="0"/>
    <n v="0"/>
    <n v="0"/>
    <n v="0"/>
    <n v="0"/>
    <n v="0"/>
    <n v="0"/>
    <n v="0"/>
    <n v="0"/>
    <n v="0"/>
    <n v="0"/>
    <n v="0"/>
    <n v="0"/>
    <n v="0"/>
    <n v="0"/>
    <n v="0"/>
    <n v="0"/>
    <n v="0"/>
    <n v="0"/>
    <n v="0"/>
    <n v="0"/>
    <n v="14681.052"/>
    <n v="0"/>
    <n v="77.8"/>
    <n v="0"/>
    <n v="0"/>
    <n v="0"/>
    <n v="0"/>
    <n v="0"/>
    <n v="0"/>
    <n v="0"/>
    <n v="0"/>
    <n v="0"/>
    <n v="0"/>
    <n v="77.8"/>
    <n v="0"/>
    <n v="0"/>
    <n v="0"/>
    <n v="0"/>
    <n v="0"/>
    <n v="0"/>
    <n v="0"/>
    <n v="0"/>
    <n v="0"/>
    <n v="0"/>
    <n v="0"/>
    <n v="0"/>
    <n v="0"/>
    <n v="0"/>
    <n v="0"/>
    <n v="0"/>
    <n v="0"/>
    <n v="14681.052"/>
    <n v="0"/>
    <n v="77.8"/>
    <n v="0"/>
    <n v="0"/>
    <n v="0"/>
    <n v="0"/>
    <n v="0"/>
    <n v="0"/>
    <n v="0"/>
    <n v="0"/>
    <n v="0"/>
    <n v="0"/>
    <n v="77.8"/>
    <n v="0"/>
    <n v="0"/>
    <n v="0"/>
    <n v="0"/>
    <n v="0"/>
    <n v="0"/>
    <n v="0"/>
    <n v="0"/>
    <n v="0"/>
    <n v="0"/>
    <n v="0"/>
    <n v="0"/>
    <n v="0"/>
    <n v="0"/>
    <n v="0"/>
    <n v="0"/>
    <n v="0"/>
    <n v="14681.052"/>
    <n v="0"/>
    <n v="77.8"/>
    <n v="14681.052"/>
    <n v="14603.252"/>
    <n v="77.799999999999272"/>
    <n v="369426.83366348193"/>
    <n v="77.8"/>
    <n v="77.8"/>
    <n v="14681.052"/>
    <n v="14681.052"/>
    <n v="0"/>
    <n v="0"/>
  </r>
  <r>
    <s v="100/TM-013"/>
    <x v="0"/>
    <s v=" Art. 3-3.a.I “Conexiones aéreas flexibles con holguras&quot;"/>
    <s v="Gerencia Zona Sur"/>
    <s v="SIN ASIGNAR"/>
    <x v="2"/>
    <n v="13250.704"/>
    <n v="5108.2370000000001"/>
    <n v="18610.781999999999"/>
    <n v="5481.7809999999999"/>
    <n v="23220.351999999999"/>
    <n v="12913.816999999999"/>
    <n v="5216.6229999999996"/>
    <n v="3115.5889999999999"/>
    <n v="689.71799999999996"/>
    <n v="6009.4040000000005"/>
    <n v="1759.7159999999999"/>
    <n v="55.274999999999999"/>
    <n v="95431.997999999992"/>
    <n v="0"/>
    <n v="0"/>
    <n v="0"/>
    <n v="0"/>
    <n v="0"/>
    <n v="0"/>
    <n v="0.01"/>
    <n v="0.01"/>
    <n v="0"/>
    <n v="0"/>
    <n v="0.11"/>
    <n v="0"/>
    <n v="0.65000000000000013"/>
    <n v="0.65000000000000013"/>
    <n v="0.65000000000000013"/>
    <n v="0.65000000000000013"/>
    <n v="0.65000000000000013"/>
    <n v="0.65000000000000013"/>
    <n v="0.66000000000000014"/>
    <n v="0.67000000000000015"/>
    <n v="0.67000000000000015"/>
    <n v="0.67000000000000015"/>
    <n v="0.78000000000000014"/>
    <n v="0.78000000000000014"/>
    <n v="0.67875715396029124"/>
    <n v="0.70595986716597203"/>
    <n v="0.73627146188087345"/>
    <n v="0.76413014908499977"/>
    <n v="0.78900120115876504"/>
    <n v="0.8195817141242141"/>
    <n v="0.84367554582067417"/>
    <n v="0.87429802868649775"/>
    <n v="0.8977700840811137"/>
    <n v="0.92730445841871001"/>
    <n v="0.96227937539744235"/>
    <n v="0.98000000000000009"/>
    <n v="0.78000000000000014"/>
    <n v="0.65000000000000013"/>
    <n v="584658.00300000003"/>
    <n v="18253.314787378753"/>
    <n v="17308.473477483425"/>
    <n v="19336.303396365685"/>
    <n v="17815.548582405503"/>
    <n v="15944.806562190681"/>
    <n v="19654.049657511274"/>
    <n v="15524.157359991166"/>
    <n v="19780.030863187432"/>
    <n v="15198.877807949741"/>
    <n v="19172.689895282318"/>
    <n v="22760.711237412936"/>
    <n v="11561.20479479114"/>
    <n v="212310.16842195005"/>
    <n v="2.8757153960291104E-2"/>
    <n v="2.7202713205680774E-2"/>
    <n v="3.0311594714901437E-2"/>
    <n v="2.7858687204126334E-2"/>
    <n v="2.4871052073765283E-2"/>
    <n v="3.0580512965449023E-2"/>
    <n v="2.4093831696460115E-2"/>
    <n v="3.0622482865823499E-2"/>
    <n v="2.3472055394615984E-2"/>
    <n v="2.9534374337596269E-2"/>
    <n v="3.4974916978732423E-2"/>
    <n v="1.7720624602557761E-2"/>
    <n v="0.98000000000000009"/>
    <n v="10000"/>
    <n v="13000"/>
    <n v="13000"/>
    <n v="13000"/>
    <n v="13000"/>
    <n v="13000"/>
    <n v="13000"/>
    <n v="16394"/>
    <n v="0"/>
    <n v="0"/>
    <n v="0"/>
    <n v="0"/>
    <n v="104394"/>
    <n v="0"/>
    <n v="0"/>
    <n v="0"/>
    <n v="0"/>
    <n v="901362.1714219501"/>
    <n v="18253.314787378753"/>
    <n v="17308.473477483425"/>
    <n v="19336.303396365685"/>
    <n v="17815.548582405503"/>
    <n v="15944.806562190681"/>
    <n v="19654.049657511274"/>
    <n v="15524.157359991166"/>
    <n v="19780.030863187432"/>
    <n v="15198.877807949741"/>
    <n v="19172.689895282318"/>
    <n v="22760.711237412936"/>
    <n v="11561.20479479114"/>
    <n v="212310.16842195005"/>
    <n v="10000"/>
    <n v="13000"/>
    <n v="13000"/>
    <n v="13000"/>
    <n v="13000"/>
    <n v="13000"/>
    <n v="13000"/>
    <n v="16394"/>
    <n v="0"/>
    <n v="0"/>
    <n v="0"/>
    <n v="0"/>
    <n v="104394"/>
    <n v="0"/>
    <n v="0"/>
    <n v="0"/>
    <n v="0"/>
    <n v="901362.1714219501"/>
    <n v="13250.704"/>
    <n v="5108.2370000000001"/>
    <n v="18610.781999999999"/>
    <n v="5481.7809999999999"/>
    <n v="23220.351999999999"/>
    <n v="12913.816999999999"/>
    <n v="2086.1830000000009"/>
    <n v="5000"/>
    <n v="10000"/>
    <n v="10000"/>
    <n v="15000"/>
    <n v="91638.312421950061"/>
    <n v="212310.16842195007"/>
    <n v="0"/>
    <n v="0"/>
    <n v="0"/>
    <n v="0"/>
    <n v="0"/>
    <n v="2.5695103542678822E-2"/>
    <n v="1.1170939011091327E-2"/>
    <n v="2.6093037364099483E-2"/>
    <n v="1.7109415948010763E-2"/>
    <n v="3.6712883376100673E-2"/>
    <n v="1.6576984212614911E-2"/>
    <n v="0.10127245721928926"/>
    <n v="0.23463082067388524"/>
    <n v="0.65000000000000013"/>
    <n v="0.65000000000000013"/>
    <n v="0.65000000000000013"/>
    <n v="0.65000000000000013"/>
    <n v="0.65000000000000013"/>
    <n v="0.67569510354267892"/>
    <n v="0.68686604255377026"/>
    <n v="0.71295907991786978"/>
    <n v="0.73006849586588052"/>
    <n v="0.7667813792419812"/>
    <n v="0.78335836345459608"/>
    <n v="0.88463082067388532"/>
    <n v="10000"/>
    <n v="13000"/>
    <n v="13000"/>
    <n v="13000"/>
    <n v="13000"/>
    <n v="13000"/>
    <n v="13000"/>
    <n v="16394"/>
    <n v="0"/>
    <n v="0"/>
    <n v="0"/>
    <n v="0"/>
    <n v="104394"/>
    <n v="0"/>
    <n v="0"/>
    <n v="0"/>
    <n v="0"/>
    <n v="901362.1714219501"/>
    <n v="13250.704"/>
    <n v="5108.2370000000001"/>
    <n v="18610.781999999999"/>
    <n v="5481.7809999999999"/>
    <n v="23220.351999999999"/>
    <n v="12913.816999999999"/>
    <n v="5216.6229999999996"/>
    <n v="3115.5889999999999"/>
    <n v="689.71799999999996"/>
    <n v="9310.2819999999992"/>
    <n v="5000"/>
    <n v="5015.4670000000042"/>
    <n v="106933.35200000001"/>
    <n v="10000"/>
    <n v="13000"/>
    <n v="13000"/>
    <n v="13000"/>
    <n v="13000"/>
    <n v="13000"/>
    <n v="13000"/>
    <n v="16394"/>
    <n v="105376.81642195"/>
    <n v="0"/>
    <n v="0"/>
    <n v="0"/>
    <n v="209770.81642195"/>
    <n v="0"/>
    <n v="0"/>
    <n v="0"/>
    <n v="0"/>
    <n v="901362.17142194998"/>
    <n v="13250.704"/>
    <n v="5108.2370000000001"/>
    <n v="18610.781999999999"/>
    <n v="5481.7809999999999"/>
    <n v="23220.351999999999"/>
    <n v="12913.816999999999"/>
    <n v="5216.6229999999996"/>
    <n v="3115.5889999999999"/>
    <n v="689.71799999999996"/>
    <n v="6009.4040000000005"/>
    <n v="1759.7159999999999"/>
    <n v="11556.629000000015"/>
    <n v="106933.35200000001"/>
    <n v="0"/>
    <n v="0"/>
    <n v="0"/>
    <n v="0"/>
    <n v="0"/>
    <n v="0"/>
    <n v="0"/>
    <n v="0"/>
    <n v="0"/>
    <n v="0"/>
    <n v="0"/>
    <n v="0"/>
    <n v="209770.81642195"/>
    <n v="0"/>
    <n v="0"/>
    <n v="0"/>
    <n v="0"/>
    <n v="901362.17142194998"/>
    <n v="200748.9636271589"/>
    <n v="95376.722999999998"/>
    <n v="680034.72600000002"/>
    <n v="785406.96662715892"/>
    <n v="-105372.2406271589"/>
    <n v="221327.44542195008"/>
    <n v="120671.856"/>
    <n v="95376.722999999998"/>
    <n v="680034.72600000002"/>
    <n v="705329.85900000005"/>
    <n v="-25295.133000000031"/>
    <n v="221327.44542195008"/>
  </r>
  <r>
    <s v="100/TM-023"/>
    <x v="0"/>
    <s v="Normalización Sanitaria en SSEE"/>
    <s v="Gerencia Zona Sur"/>
    <s v="SIN ASIGNAR"/>
    <x v="2"/>
    <n v="0"/>
    <n v="0"/>
    <n v="858.11"/>
    <n v="0"/>
    <n v="0"/>
    <n v="0"/>
    <n v="0"/>
    <n v="0"/>
    <n v="2236.2739999999999"/>
    <n v="0"/>
    <n v="3615.1410000000001"/>
    <n v="0"/>
    <n v="6709.5249999999996"/>
    <n v="0"/>
    <n v="0"/>
    <n v="0"/>
    <n v="0"/>
    <n v="0"/>
    <n v="0"/>
    <n v="0"/>
    <n v="0"/>
    <n v="0"/>
    <n v="0"/>
    <n v="0"/>
    <n v="0"/>
    <n v="0.93"/>
    <n v="0.93"/>
    <n v="0.93"/>
    <n v="0.93"/>
    <n v="0.93"/>
    <n v="0.93"/>
    <n v="0.93"/>
    <n v="0.93"/>
    <n v="0.93"/>
    <n v="0.93"/>
    <n v="0.93"/>
    <n v="0.93"/>
    <n v="0.93"/>
    <n v="0.93"/>
    <n v="0.93"/>
    <n v="0.93"/>
    <n v="0.93"/>
    <n v="0.93"/>
    <n v="0.95129998998536325"/>
    <n v="0.95129998998536325"/>
    <n v="0.95129998998536325"/>
    <n v="0.97259997997072634"/>
    <n v="0.97259997997072634"/>
    <n v="0.98000000000000009"/>
    <n v="0.93"/>
    <n v="0.93"/>
    <n v="34073.150999999998"/>
    <n v="0"/>
    <n v="0"/>
    <n v="0"/>
    <n v="0"/>
    <n v="0"/>
    <n v="0"/>
    <n v="19949.847343263231"/>
    <n v="0"/>
    <n v="0"/>
    <n v="20024.657104641185"/>
    <n v="0"/>
    <n v="6974.3810422330989"/>
    <n v="46948.885490137516"/>
    <n v="0"/>
    <n v="0"/>
    <n v="0"/>
    <n v="0"/>
    <n v="0"/>
    <n v="0"/>
    <n v="2.1299989985363161E-2"/>
    <n v="0"/>
    <n v="0"/>
    <n v="2.1299989985363161E-2"/>
    <n v="0"/>
    <n v="7.4000200292736783E-3"/>
    <n v="0.98000000000000009"/>
    <n v="0"/>
    <n v="0"/>
    <n v="0"/>
    <n v="0"/>
    <n v="0"/>
    <n v="0"/>
    <n v="0"/>
    <n v="0"/>
    <n v="0"/>
    <n v="0"/>
    <n v="0"/>
    <n v="0"/>
    <n v="0"/>
    <n v="0"/>
    <n v="0"/>
    <n v="0"/>
    <n v="0"/>
    <n v="81022.036490137514"/>
    <n v="0"/>
    <n v="0"/>
    <n v="0"/>
    <n v="0"/>
    <n v="0"/>
    <n v="0"/>
    <n v="19949.847343263231"/>
    <n v="0"/>
    <n v="0"/>
    <n v="20024.657104641185"/>
    <n v="0"/>
    <n v="6974.3810422330989"/>
    <n v="46948.885490137516"/>
    <n v="0"/>
    <n v="0"/>
    <n v="0"/>
    <n v="0"/>
    <n v="0"/>
    <n v="0"/>
    <n v="0"/>
    <n v="0"/>
    <n v="0"/>
    <n v="0"/>
    <n v="0"/>
    <n v="0"/>
    <n v="0"/>
    <n v="0"/>
    <n v="0"/>
    <n v="0"/>
    <n v="0"/>
    <n v="81022.036490137514"/>
    <n v="0"/>
    <n v="0"/>
    <n v="858.11"/>
    <n v="0"/>
    <n v="0"/>
    <n v="0"/>
    <n v="0"/>
    <n v="0"/>
    <n v="19093"/>
    <n v="20024"/>
    <n v="6973.7754901375156"/>
    <n v="0"/>
    <n v="46948.885490137516"/>
    <n v="0"/>
    <n v="0"/>
    <n v="0"/>
    <n v="0"/>
    <n v="0"/>
    <n v="0"/>
    <n v="0"/>
    <n v="1.2794276024426254E-3"/>
    <n v="2.8467342430966946E-2"/>
    <n v="2.9855447799595772E-2"/>
    <n v="1.0397782166994659E-2"/>
    <n v="0"/>
    <n v="7.0000000000000007E-2"/>
    <n v="0.93"/>
    <n v="0.93"/>
    <n v="0.93"/>
    <n v="0.93"/>
    <n v="0.93"/>
    <n v="0.93"/>
    <n v="0.93"/>
    <n v="0.93127942760244264"/>
    <n v="0.95974677003340958"/>
    <n v="0.98960221783300539"/>
    <n v="1"/>
    <n v="1"/>
    <n v="0"/>
    <n v="0"/>
    <n v="0"/>
    <n v="0"/>
    <n v="0"/>
    <n v="0"/>
    <n v="0"/>
    <n v="0"/>
    <n v="0"/>
    <n v="0"/>
    <n v="0"/>
    <n v="0"/>
    <n v="0"/>
    <n v="0"/>
    <n v="0"/>
    <n v="0"/>
    <n v="0"/>
    <n v="81022.036490137514"/>
    <n v="0"/>
    <n v="0"/>
    <n v="858.11"/>
    <n v="0"/>
    <n v="0"/>
    <n v="0"/>
    <n v="0"/>
    <n v="0"/>
    <n v="2236.2739999999999"/>
    <n v="16856.725999999999"/>
    <n v="20024"/>
    <n v="6973.7754901375101"/>
    <n v="46948.885490137509"/>
    <n v="0"/>
    <n v="0"/>
    <n v="0"/>
    <n v="0"/>
    <n v="0"/>
    <n v="0"/>
    <n v="0"/>
    <n v="0"/>
    <n v="0"/>
    <n v="0"/>
    <n v="0"/>
    <n v="0"/>
    <n v="0"/>
    <n v="0"/>
    <n v="0"/>
    <n v="0"/>
    <n v="0"/>
    <n v="81022.036490137514"/>
    <n v="0"/>
    <n v="0"/>
    <n v="858.11"/>
    <n v="0"/>
    <n v="0"/>
    <n v="0"/>
    <n v="0"/>
    <n v="0"/>
    <n v="2236.2739999999999"/>
    <n v="0"/>
    <n v="3615.1410000000001"/>
    <n v="40239.360490137515"/>
    <n v="46948.885490137516"/>
    <n v="0"/>
    <n v="0"/>
    <n v="0"/>
    <n v="0"/>
    <n v="0"/>
    <n v="0"/>
    <n v="0"/>
    <n v="0"/>
    <n v="0"/>
    <n v="0"/>
    <n v="0"/>
    <n v="0"/>
    <n v="0"/>
    <n v="0"/>
    <n v="0"/>
    <n v="0"/>
    <n v="0"/>
    <n v="81022.036490137514"/>
    <n v="39974.504447904415"/>
    <n v="6709.5249999999996"/>
    <n v="40782.675999999999"/>
    <n v="74047.655447904413"/>
    <n v="-33264.979447904414"/>
    <n v="40239.360490137515"/>
    <n v="46948.885490137516"/>
    <n v="6709.5249999999996"/>
    <n v="40782.675999999999"/>
    <n v="81022.036490137514"/>
    <n v="-40239.360490137515"/>
    <n v="40239.360490137515"/>
  </r>
  <r>
    <s v="100/TS-106"/>
    <x v="0"/>
    <s v="SISTEMA RADIOCOMUNICACIONES DIGITAL - STS"/>
    <s v="Area SCADA"/>
    <s v="SIN ASIGNAR"/>
    <x v="8"/>
    <n v="0"/>
    <n v="0"/>
    <n v="0"/>
    <n v="0"/>
    <n v="0"/>
    <n v="0"/>
    <n v="0"/>
    <n v="0"/>
    <n v="11395.228999999999"/>
    <n v="0"/>
    <n v="0"/>
    <n v="0"/>
    <n v="11395.228999999999"/>
    <n v="0"/>
    <n v="0"/>
    <n v="0"/>
    <n v="0"/>
    <n v="0.11"/>
    <n v="0.05"/>
    <n v="0.02"/>
    <n v="0.02"/>
    <n v="0.25"/>
    <n v="0"/>
    <n v="0.43"/>
    <n v="0"/>
    <n v="0"/>
    <n v="0"/>
    <n v="0"/>
    <n v="0"/>
    <n v="0.11"/>
    <n v="0.16"/>
    <n v="0.18"/>
    <n v="0.19999999999999998"/>
    <n v="0.44999999999999996"/>
    <n v="0.44999999999999996"/>
    <n v="0.87999999999999989"/>
    <n v="0.87999999999999989"/>
    <n v="0.18200182001820017"/>
    <n v="0.33500335003350035"/>
    <n v="0.46371463714637151"/>
    <n v="0.53571535715357155"/>
    <n v="0.60771607716077158"/>
    <n v="0.67628676286762868"/>
    <n v="0.75171751717517177"/>
    <n v="0.8237182371823718"/>
    <n v="0.88885888858888584"/>
    <n v="0.94999949999499989"/>
    <n v="0.99999999999999989"/>
    <n v="0.99999999999999989"/>
    <n v="0.87999999999999989"/>
    <n v="0"/>
    <n v="32088.197"/>
    <n v="0"/>
    <n v="0"/>
    <n v="0"/>
    <n v="0"/>
    <n v="0"/>
    <n v="7918.2218958239282"/>
    <n v="0"/>
    <n v="0"/>
    <n v="0"/>
    <n v="0"/>
    <n v="7975.0077234758974"/>
    <n v="0"/>
    <n v="15893.229619299826"/>
    <n v="0.18200182001820017"/>
    <n v="0.15300153001530015"/>
    <n v="0.12871128711287114"/>
    <n v="7.2000720007200078E-2"/>
    <n v="7.2000720007200078E-2"/>
    <n v="6.8570685706857065E-2"/>
    <n v="7.5430754307543077E-2"/>
    <n v="7.2000720007200078E-2"/>
    <n v="6.5140651406514066E-2"/>
    <n v="6.1140611406114063E-2"/>
    <n v="5.0000500005000052E-2"/>
    <n v="0"/>
    <n v="0.99999999999999989"/>
    <n v="0"/>
    <n v="0"/>
    <n v="0"/>
    <n v="0"/>
    <n v="0"/>
    <n v="0"/>
    <n v="0"/>
    <n v="0"/>
    <n v="0"/>
    <n v="0"/>
    <n v="0"/>
    <n v="0"/>
    <n v="0"/>
    <n v="0"/>
    <n v="0"/>
    <n v="0"/>
    <n v="0"/>
    <n v="47981.426619299826"/>
    <n v="0"/>
    <n v="0"/>
    <n v="0"/>
    <n v="0"/>
    <n v="0"/>
    <n v="7918.2218958239282"/>
    <n v="0"/>
    <n v="0"/>
    <n v="0"/>
    <n v="0"/>
    <n v="7975.0077234758974"/>
    <n v="0"/>
    <n v="15893.229619299826"/>
    <n v="0"/>
    <n v="0"/>
    <n v="0"/>
    <n v="0"/>
    <n v="0"/>
    <n v="0"/>
    <n v="0"/>
    <n v="0"/>
    <n v="0"/>
    <n v="0"/>
    <n v="0"/>
    <n v="0"/>
    <n v="0"/>
    <n v="0"/>
    <n v="0"/>
    <n v="0"/>
    <n v="0"/>
    <n v="47981.426619299826"/>
    <n v="0"/>
    <n v="0"/>
    <n v="0"/>
    <n v="0"/>
    <n v="0"/>
    <n v="0"/>
    <n v="7918.2218958239282"/>
    <n v="0"/>
    <n v="0"/>
    <n v="0"/>
    <n v="7975.0077234758974"/>
    <n v="0"/>
    <n v="15893.229619299826"/>
    <n v="0"/>
    <n v="0"/>
    <n v="0"/>
    <n v="0"/>
    <n v="0.11"/>
    <n v="0.4"/>
    <n v="0"/>
    <n v="0"/>
    <n v="0"/>
    <n v="0"/>
    <n v="0.49"/>
    <n v="0"/>
    <n v="1"/>
    <n v="0"/>
    <n v="0"/>
    <n v="0"/>
    <n v="0"/>
    <n v="0.11"/>
    <n v="0.51"/>
    <n v="0.51"/>
    <n v="0.51"/>
    <n v="0.51"/>
    <n v="0.51"/>
    <n v="1"/>
    <n v="1"/>
    <n v="0"/>
    <n v="0"/>
    <n v="0"/>
    <n v="0"/>
    <n v="0"/>
    <n v="0"/>
    <n v="0"/>
    <n v="0"/>
    <n v="0"/>
    <n v="0"/>
    <n v="0"/>
    <n v="0"/>
    <n v="0"/>
    <n v="0"/>
    <n v="0"/>
    <n v="0"/>
    <n v="0"/>
    <n v="47981.426619299826"/>
    <n v="0"/>
    <n v="0"/>
    <n v="0"/>
    <n v="0"/>
    <n v="0"/>
    <n v="0"/>
    <n v="0"/>
    <n v="0"/>
    <n v="11395.228999999999"/>
    <n v="0"/>
    <n v="4498.0006192998262"/>
    <n v="0"/>
    <n v="15893.229619299826"/>
    <n v="0"/>
    <n v="0"/>
    <n v="0"/>
    <n v="0"/>
    <n v="0"/>
    <n v="0"/>
    <n v="0"/>
    <n v="0"/>
    <n v="0"/>
    <n v="0"/>
    <n v="0"/>
    <n v="0"/>
    <n v="0"/>
    <n v="0"/>
    <n v="0"/>
    <n v="0"/>
    <n v="0"/>
    <n v="47981.426619299826"/>
    <n v="0"/>
    <n v="0"/>
    <n v="0"/>
    <n v="0"/>
    <n v="0"/>
    <n v="0"/>
    <n v="0"/>
    <n v="0"/>
    <n v="11395.228999999999"/>
    <n v="0"/>
    <n v="0"/>
    <n v="4498.0006192998262"/>
    <n v="15893.229619299826"/>
    <n v="0"/>
    <n v="0"/>
    <n v="0"/>
    <n v="0"/>
    <n v="0"/>
    <n v="0"/>
    <n v="0"/>
    <n v="0"/>
    <n v="0"/>
    <n v="0"/>
    <n v="0"/>
    <n v="0"/>
    <n v="0"/>
    <n v="0"/>
    <n v="0"/>
    <n v="0"/>
    <n v="0"/>
    <n v="47981.426619299826"/>
    <n v="15893.229619299826"/>
    <n v="11395.228999999999"/>
    <n v="43483.425999999999"/>
    <n v="47981.426619299826"/>
    <n v="-4498.0006192998262"/>
    <n v="4498.0006192998262"/>
    <n v="15893.229619299826"/>
    <n v="11395.228999999999"/>
    <n v="43483.425999999999"/>
    <n v="47981.426619299826"/>
    <n v="-4498.0006192998262"/>
    <n v="4498.0006192998262"/>
  </r>
  <r>
    <s v="100/TS-115-01"/>
    <x v="0"/>
    <s v="Habilitación Scada de reconexiones y HLT en alimentadores"/>
    <s v="Area SCADA"/>
    <s v="SIN ASIGNAR"/>
    <x v="16"/>
    <n v="0"/>
    <n v="0"/>
    <n v="15.074999999999999"/>
    <n v="0"/>
    <n v="0"/>
    <n v="0"/>
    <n v="0"/>
    <n v="0"/>
    <n v="0"/>
    <n v="0"/>
    <n v="0"/>
    <n v="0"/>
    <n v="15.074999999999999"/>
    <n v="0"/>
    <n v="0"/>
    <n v="0"/>
    <n v="0"/>
    <n v="0"/>
    <n v="0"/>
    <n v="0"/>
    <n v="0"/>
    <n v="0"/>
    <n v="0"/>
    <n v="0"/>
    <n v="0"/>
    <n v="0.95"/>
    <n v="0.95"/>
    <n v="0.95"/>
    <n v="0.95"/>
    <n v="0.95"/>
    <n v="0.95"/>
    <n v="0.95"/>
    <n v="0.95"/>
    <n v="0.95"/>
    <n v="0.95"/>
    <n v="0.95"/>
    <n v="0.95"/>
    <n v="0.95"/>
    <n v="0.95"/>
    <n v="1"/>
    <n v="1"/>
    <n v="1"/>
    <n v="1"/>
    <n v="1"/>
    <n v="1"/>
    <n v="1"/>
    <n v="1"/>
    <n v="1"/>
    <n v="1"/>
    <n v="0.95"/>
    <n v="0.95"/>
    <n v="42794.641000000003"/>
    <n v="0"/>
    <n v="0"/>
    <n v="22523"/>
    <n v="0"/>
    <n v="0"/>
    <n v="0"/>
    <n v="0"/>
    <n v="0"/>
    <n v="0"/>
    <n v="0"/>
    <n v="0"/>
    <n v="0"/>
    <n v="22523"/>
    <n v="0"/>
    <n v="0"/>
    <n v="0.05"/>
    <n v="0"/>
    <n v="0"/>
    <n v="0"/>
    <n v="0"/>
    <n v="0"/>
    <n v="0"/>
    <n v="0"/>
    <n v="0"/>
    <n v="0"/>
    <n v="1"/>
    <n v="0"/>
    <n v="0"/>
    <n v="0"/>
    <n v="0"/>
    <n v="0"/>
    <n v="0"/>
    <n v="0"/>
    <n v="0"/>
    <n v="0"/>
    <n v="0"/>
    <n v="0"/>
    <n v="0"/>
    <n v="0"/>
    <n v="0"/>
    <n v="0"/>
    <n v="0"/>
    <n v="0"/>
    <n v="65317.641000000003"/>
    <n v="0"/>
    <n v="0"/>
    <n v="22523"/>
    <n v="0"/>
    <n v="0"/>
    <n v="0"/>
    <n v="0"/>
    <n v="0"/>
    <n v="0"/>
    <n v="0"/>
    <n v="0"/>
    <n v="0"/>
    <n v="22523"/>
    <n v="0"/>
    <n v="0"/>
    <n v="0"/>
    <n v="0"/>
    <n v="0"/>
    <n v="0"/>
    <n v="0"/>
    <n v="0"/>
    <n v="0"/>
    <n v="0"/>
    <n v="0"/>
    <n v="0"/>
    <n v="0"/>
    <n v="0"/>
    <n v="0"/>
    <n v="0"/>
    <n v="0"/>
    <n v="65317.641000000003"/>
    <n v="0"/>
    <n v="0"/>
    <n v="15.074999999999999"/>
    <n v="0"/>
    <n v="0"/>
    <n v="7.2830630415410269E-13"/>
    <n v="0"/>
    <n v="0"/>
    <n v="0"/>
    <n v="0"/>
    <n v="0"/>
    <n v="0"/>
    <n v="15.075000000000728"/>
    <n v="0"/>
    <n v="0"/>
    <n v="0"/>
    <n v="0"/>
    <n v="0"/>
    <n v="0"/>
    <n v="0"/>
    <n v="0"/>
    <n v="0"/>
    <n v="0"/>
    <n v="0"/>
    <n v="0.05"/>
    <n v="0.05"/>
    <n v="0.95"/>
    <n v="0.95"/>
    <n v="0.95"/>
    <n v="0.95"/>
    <n v="0.95"/>
    <n v="0.95"/>
    <n v="0.95"/>
    <n v="0.95"/>
    <n v="0.95"/>
    <n v="0.95"/>
    <n v="0.95"/>
    <n v="1"/>
    <n v="0"/>
    <n v="0"/>
    <n v="0"/>
    <n v="0"/>
    <n v="0"/>
    <n v="0"/>
    <n v="0"/>
    <n v="0"/>
    <n v="0"/>
    <n v="0"/>
    <n v="0"/>
    <n v="0"/>
    <n v="0"/>
    <n v="0"/>
    <n v="0"/>
    <n v="0"/>
    <n v="0"/>
    <n v="42809.716"/>
    <n v="0"/>
    <n v="0"/>
    <n v="15.074999999999999"/>
    <n v="0"/>
    <n v="0"/>
    <n v="0"/>
    <n v="0"/>
    <n v="0"/>
    <n v="0"/>
    <n v="0"/>
    <n v="0"/>
    <n v="0"/>
    <n v="15.074999999999999"/>
    <n v="0"/>
    <n v="0"/>
    <n v="0"/>
    <n v="0"/>
    <n v="0"/>
    <n v="0"/>
    <n v="0"/>
    <n v="0"/>
    <n v="0"/>
    <n v="0"/>
    <n v="0"/>
    <n v="0"/>
    <n v="0"/>
    <n v="0"/>
    <n v="0"/>
    <n v="0"/>
    <n v="0"/>
    <n v="42809.716"/>
    <n v="0"/>
    <n v="0"/>
    <n v="15.074999999999999"/>
    <n v="0"/>
    <n v="0"/>
    <n v="0"/>
    <n v="0"/>
    <n v="0"/>
    <n v="0"/>
    <n v="0"/>
    <n v="0"/>
    <n v="0"/>
    <n v="15.074999999999999"/>
    <n v="0"/>
    <n v="0"/>
    <n v="0"/>
    <n v="0"/>
    <n v="0"/>
    <n v="0"/>
    <n v="0"/>
    <n v="0"/>
    <n v="0"/>
    <n v="0"/>
    <n v="0"/>
    <n v="0"/>
    <n v="0"/>
    <n v="0"/>
    <n v="0"/>
    <n v="0"/>
    <n v="0"/>
    <n v="42809.716"/>
    <n v="22523"/>
    <n v="15.074999999999999"/>
    <n v="42809.716"/>
    <n v="65317.641000000003"/>
    <n v="-22507.925000000003"/>
    <n v="22507.925000000003"/>
    <n v="15.075000000000728"/>
    <n v="15.074999999999999"/>
    <n v="42809.716"/>
    <n v="42809.716"/>
    <n v="0"/>
    <n v="0"/>
  </r>
  <r>
    <s v="100/TS-116-01"/>
    <x v="0"/>
    <s v="Adquisición de modulos de control para Subestaciones STS 2017"/>
    <s v="Area SCADA"/>
    <s v="SIN ASIGNAR"/>
    <x v="17"/>
    <n v="18454.875"/>
    <n v="12344.933000000001"/>
    <n v="0"/>
    <n v="2319.2080000000001"/>
    <n v="-0.45800000000000002"/>
    <n v="23122.246999999999"/>
    <n v="3633.1550000000002"/>
    <n v="0"/>
    <n v="0"/>
    <n v="21839.21"/>
    <n v="5134.8180000000002"/>
    <n v="2414.5830000000001"/>
    <n v="89262.571000000011"/>
    <n v="0"/>
    <n v="0.33"/>
    <n v="0"/>
    <n v="0"/>
    <n v="0"/>
    <n v="0"/>
    <n v="0"/>
    <n v="0"/>
    <n v="0.01"/>
    <n v="0"/>
    <n v="0.51"/>
    <n v="0"/>
    <n v="0.6100000000000001"/>
    <n v="0.94000000000000017"/>
    <n v="0.94000000000000017"/>
    <n v="0.94000000000000017"/>
    <n v="0.94000000000000017"/>
    <n v="0.94000000000000017"/>
    <n v="0.94000000000000017"/>
    <n v="0.94000000000000017"/>
    <n v="0.95000000000000018"/>
    <n v="0.95000000000000018"/>
    <n v="1.4600000000000002"/>
    <n v="1.4600000000000002"/>
    <n v="0.73594151444727907"/>
    <n v="0.86078538391079573"/>
    <n v="0.99183662500662395"/>
    <n v="0.99607580563356846"/>
    <n v="0.99607580563356846"/>
    <n v="0.99607580563356846"/>
    <n v="0.99607580563356846"/>
    <n v="0.99607580563356846"/>
    <n v="0.99607580563356846"/>
    <n v="0.99607580563356846"/>
    <n v="0.99607580563356846"/>
    <n v="0.99607580563356846"/>
    <n v="1.4600000000000002"/>
    <n v="0.6100000000000001"/>
    <n v="103859.79699999999"/>
    <n v="35836.951484421377"/>
    <n v="0"/>
    <n v="0"/>
    <n v="0"/>
    <n v="0"/>
    <n v="19996.651810209987"/>
    <n v="0"/>
    <n v="20149.635874076808"/>
    <n v="0"/>
    <n v="13162.829845142263"/>
    <n v="0"/>
    <n v="400.93219604953293"/>
    <n v="89547.001209899958"/>
    <n v="0.125941514447279"/>
    <n v="0.12484386946351657"/>
    <n v="0.13105124109582822"/>
    <n v="4.2391806269445357E-3"/>
    <n v="0"/>
    <n v="0"/>
    <n v="0"/>
    <n v="0"/>
    <n v="0"/>
    <n v="0"/>
    <n v="0"/>
    <n v="0"/>
    <n v="0.99607580563356846"/>
    <n v="0"/>
    <n v="0"/>
    <n v="0"/>
    <n v="0"/>
    <n v="0"/>
    <n v="19000"/>
    <n v="0"/>
    <n v="19000"/>
    <n v="0"/>
    <n v="13614"/>
    <n v="0"/>
    <n v="0"/>
    <n v="51614"/>
    <n v="0"/>
    <n v="0"/>
    <n v="0"/>
    <n v="0"/>
    <n v="245020.79820989995"/>
    <n v="35836.951484421377"/>
    <n v="0"/>
    <n v="0"/>
    <n v="0"/>
    <n v="0"/>
    <n v="19996.651810209987"/>
    <n v="0"/>
    <n v="20149.635874076808"/>
    <n v="0"/>
    <n v="13162.829845142263"/>
    <n v="0"/>
    <n v="400.93219604953293"/>
    <n v="89547.001209899958"/>
    <n v="0"/>
    <n v="0"/>
    <n v="0"/>
    <n v="0"/>
    <n v="0"/>
    <n v="19000"/>
    <n v="0"/>
    <n v="19000"/>
    <n v="0"/>
    <n v="13614"/>
    <n v="0"/>
    <n v="0"/>
    <n v="51614"/>
    <n v="0"/>
    <n v="0"/>
    <n v="0"/>
    <n v="0"/>
    <n v="245020.79820989995"/>
    <n v="18454.875"/>
    <n v="12344.933000000001"/>
    <n v="0"/>
    <n v="2319.2080000000001"/>
    <n v="-0.45800000000000002"/>
    <n v="23122.246999999999"/>
    <n v="0"/>
    <n v="17024.040684286796"/>
    <n v="0"/>
    <n v="15880.76532956363"/>
    <n v="0"/>
    <n v="401.39019604952802"/>
    <n v="89547.001209899958"/>
    <n v="0"/>
    <n v="0.33"/>
    <n v="0"/>
    <n v="0"/>
    <n v="0"/>
    <n v="0"/>
    <n v="0"/>
    <n v="0"/>
    <n v="0"/>
    <n v="0"/>
    <n v="0"/>
    <n v="0.06"/>
    <n v="0.39"/>
    <n v="0.6100000000000001"/>
    <n v="0.94000000000000017"/>
    <n v="0.94000000000000017"/>
    <n v="0.94000000000000017"/>
    <n v="0.94000000000000017"/>
    <n v="0.94000000000000017"/>
    <n v="0.94000000000000017"/>
    <n v="0.94000000000000017"/>
    <n v="0.94000000000000017"/>
    <n v="0.94000000000000017"/>
    <n v="0.94000000000000017"/>
    <n v="1"/>
    <n v="0"/>
    <n v="0"/>
    <n v="0"/>
    <n v="0"/>
    <n v="0"/>
    <n v="19000"/>
    <n v="0"/>
    <n v="19000"/>
    <n v="0"/>
    <n v="13614"/>
    <n v="0"/>
    <n v="0"/>
    <n v="51614"/>
    <n v="0"/>
    <n v="0"/>
    <n v="0"/>
    <n v="0"/>
    <n v="245020.79820989995"/>
    <n v="18454.875"/>
    <n v="12344.933000000001"/>
    <n v="0"/>
    <n v="2319.2080000000001"/>
    <n v="-0.45800000000000002"/>
    <n v="23122.246999999999"/>
    <n v="3633.1550000000002"/>
    <n v="0"/>
    <n v="0"/>
    <n v="6987"/>
    <n v="13163"/>
    <n v="9523.041209899955"/>
    <n v="89547.001209899958"/>
    <n v="0"/>
    <n v="0"/>
    <n v="0"/>
    <n v="0"/>
    <n v="0"/>
    <n v="19000"/>
    <n v="0"/>
    <n v="19000"/>
    <n v="0"/>
    <n v="13614"/>
    <n v="0"/>
    <n v="0"/>
    <n v="51614"/>
    <n v="0"/>
    <n v="0"/>
    <n v="0"/>
    <n v="0"/>
    <n v="245020.79820989995"/>
    <n v="18454.875"/>
    <n v="12344.933000000001"/>
    <n v="0"/>
    <n v="2319.2080000000001"/>
    <n v="-0.45800000000000002"/>
    <n v="23122.246999999999"/>
    <n v="3633.1550000000002"/>
    <n v="0"/>
    <n v="0"/>
    <n v="21839.21"/>
    <n v="5134.8180000000002"/>
    <n v="2699.0132098999457"/>
    <n v="89547.001209899958"/>
    <n v="0"/>
    <n v="0"/>
    <n v="0"/>
    <n v="0"/>
    <n v="0"/>
    <n v="0"/>
    <n v="0"/>
    <n v="0"/>
    <n v="0"/>
    <n v="0"/>
    <n v="0"/>
    <n v="0"/>
    <n v="51614"/>
    <n v="0"/>
    <n v="0"/>
    <n v="0"/>
    <n v="0"/>
    <n v="245020.79820989995"/>
    <n v="89146.069013850429"/>
    <n v="86847.988000000012"/>
    <n v="190707.785"/>
    <n v="193005.86601385043"/>
    <n v="-2298.0810138504312"/>
    <n v="54313.013209899946"/>
    <n v="89145.61101385043"/>
    <n v="86847.988000000012"/>
    <n v="190707.785"/>
    <n v="193005.40801385042"/>
    <n v="-2297.6230138504179"/>
    <n v="54313.013209899946"/>
  </r>
  <r>
    <s v="100/TS-117-01"/>
    <x v="0"/>
    <s v="Renovación sistema SCADA para  Tx y Gx"/>
    <s v="Area SCADA"/>
    <s v="SIN ASIGNAR"/>
    <x v="18"/>
    <n v="13030.406999999999"/>
    <n v="9822.7639999999992"/>
    <n v="18158.062999999998"/>
    <n v="3742.2249999999999"/>
    <n v="96480.654999999999"/>
    <n v="55121.205000000002"/>
    <n v="54639.313000000002"/>
    <n v="132492.49799999999"/>
    <n v="5179.2839999999997"/>
    <n v="144964.147"/>
    <n v="25125.028999999999"/>
    <n v="15.929"/>
    <n v="558771.51899999997"/>
    <n v="0"/>
    <n v="0"/>
    <n v="0.01"/>
    <n v="0.04"/>
    <n v="0.04"/>
    <n v="0.05"/>
    <n v="0.02"/>
    <n v="0.06"/>
    <n v="0.05"/>
    <n v="3.0000000000000027E-2"/>
    <n v="0.11"/>
    <n v="0"/>
    <n v="0.44"/>
    <n v="0.44"/>
    <n v="0.45"/>
    <n v="0.49"/>
    <n v="0.53"/>
    <n v="0.58000000000000007"/>
    <n v="0.6"/>
    <n v="0.66"/>
    <n v="0.71"/>
    <n v="0.74"/>
    <n v="0.85000000000000009"/>
    <n v="0.85000000000000009"/>
    <n v="0.48037130868892197"/>
    <n v="0.5172570939371165"/>
    <n v="0.54358596592521069"/>
    <n v="0.56830516995087377"/>
    <n v="0.6033415791071669"/>
    <n v="0.6427220012841508"/>
    <n v="0.68716556087023606"/>
    <n v="0.72276221809657015"/>
    <n v="0.7527048295016201"/>
    <n v="0.77723310321485639"/>
    <n v="0.88112706621339809"/>
    <n v="0.97370318200596295"/>
    <n v="0.85000000000000009"/>
    <n v="0.44"/>
    <n v="284786.23200000002"/>
    <n v="1000.0000000000001"/>
    <n v="1000.0000000000001"/>
    <n v="2000.0000000000002"/>
    <n v="4000.0000000000005"/>
    <n v="4000.0000000000005"/>
    <n v="4000.0000000000005"/>
    <n v="4000.0000000000005"/>
    <n v="62000"/>
    <n v="31000"/>
    <n v="93000"/>
    <n v="93000"/>
    <n v="129090.00000000003"/>
    <n v="428090"/>
    <n v="4.037130868892197E-2"/>
    <n v="3.6885785248194483E-2"/>
    <n v="2.6328871988094232E-2"/>
    <n v="2.4719204025663112E-2"/>
    <n v="3.5036409156293094E-2"/>
    <n v="3.9380422176983849E-2"/>
    <n v="4.4443559586085382E-2"/>
    <n v="3.5596657226334059E-2"/>
    <n v="2.9942611405049998E-2"/>
    <n v="2.4528273713236213E-2"/>
    <n v="0.10389396299854167"/>
    <n v="9.2576115792564875E-2"/>
    <n v="0.97370318200596295"/>
    <n v="483000"/>
    <n v="0"/>
    <n v="0"/>
    <n v="0"/>
    <n v="0"/>
    <n v="0"/>
    <n v="0"/>
    <n v="0"/>
    <n v="0"/>
    <n v="0"/>
    <n v="0"/>
    <n v="0"/>
    <n v="483000"/>
    <n v="0"/>
    <n v="0"/>
    <n v="0"/>
    <n v="0"/>
    <n v="1195876.2320000001"/>
    <n v="1000.0000000000001"/>
    <n v="1000.0000000000001"/>
    <n v="2000.0000000000002"/>
    <n v="4000.0000000000005"/>
    <n v="4000.0000000000005"/>
    <n v="4000.0000000000005"/>
    <n v="4000.0000000000005"/>
    <n v="62000"/>
    <n v="31000"/>
    <n v="93000"/>
    <n v="93000"/>
    <n v="129090.00000000003"/>
    <n v="428090"/>
    <n v="483000"/>
    <n v="0"/>
    <n v="0"/>
    <n v="0"/>
    <n v="0"/>
    <n v="0"/>
    <n v="0"/>
    <n v="0"/>
    <n v="0"/>
    <n v="0"/>
    <n v="0"/>
    <n v="0"/>
    <n v="483000"/>
    <n v="0"/>
    <n v="0"/>
    <n v="0"/>
    <n v="0"/>
    <n v="1195876.2320000001"/>
    <n v="13030.406999999999"/>
    <n v="9822.7639999999992"/>
    <n v="18158.062999999998"/>
    <n v="3742.2249999999999"/>
    <n v="96480.654999999999"/>
    <n v="55121.205000000002"/>
    <n v="0"/>
    <n v="62000"/>
    <n v="31000"/>
    <n v="93000"/>
    <n v="0"/>
    <n v="45734.680999999997"/>
    <n v="428090"/>
    <n v="0"/>
    <n v="0"/>
    <n v="0.01"/>
    <n v="0.04"/>
    <n v="0.04"/>
    <n v="4.6999412840008054E-2"/>
    <n v="5.3044000405855628E-2"/>
    <n v="4.2485100607286441E-2"/>
    <n v="3.5736919056751588E-2"/>
    <n v="2.9274832459801167E-2"/>
    <n v="0.12399887558029871"/>
    <n v="0.11048920573720183"/>
    <n v="0.53202834668720345"/>
    <n v="0.44"/>
    <n v="0.44"/>
    <n v="0.45"/>
    <n v="0.49"/>
    <n v="0.53"/>
    <n v="0.576999412840008"/>
    <n v="0.63004341324586366"/>
    <n v="0.67252851385315016"/>
    <n v="0.70826543290990174"/>
    <n v="0.73754026536970296"/>
    <n v="0.86153914095000161"/>
    <n v="0.9720283466872035"/>
    <n v="483000"/>
    <n v="0"/>
    <n v="0"/>
    <n v="0"/>
    <n v="0"/>
    <n v="0"/>
    <n v="0"/>
    <n v="0"/>
    <n v="0"/>
    <n v="0"/>
    <n v="0"/>
    <n v="0"/>
    <n v="483000"/>
    <n v="0"/>
    <n v="0"/>
    <n v="0"/>
    <n v="0"/>
    <n v="1195876.2320000001"/>
    <n v="13030.406999999999"/>
    <n v="9822.7639999999992"/>
    <n v="18158.062999999998"/>
    <n v="3742.2249999999999"/>
    <n v="96480.654999999999"/>
    <n v="55121.205000000002"/>
    <n v="54639.313000000002"/>
    <n v="132492.49799999999"/>
    <n v="5179.2839999999997"/>
    <n v="100817.03433333331"/>
    <n v="102302.92733333331"/>
    <n v="102302.92733333331"/>
    <n v="694089.30299999996"/>
    <n v="217000.93100000001"/>
    <n v="0"/>
    <n v="0"/>
    <n v="0"/>
    <n v="0"/>
    <n v="0"/>
    <n v="0"/>
    <n v="0"/>
    <n v="0"/>
    <n v="0"/>
    <n v="0"/>
    <n v="0"/>
    <n v="217000.93100000001"/>
    <n v="0"/>
    <n v="0"/>
    <n v="0"/>
    <n v="0"/>
    <n v="1195876.466"/>
    <n v="13030.406999999999"/>
    <n v="9822.7639999999992"/>
    <n v="18158.062999999998"/>
    <n v="3742.2249999999999"/>
    <n v="96480.654999999999"/>
    <n v="55121.205000000002"/>
    <n v="54639.313000000002"/>
    <n v="132492.49799999999"/>
    <n v="5179.2839999999997"/>
    <n v="144964.147"/>
    <n v="25125.028999999999"/>
    <n v="135333.71300000011"/>
    <n v="694089.30300000007"/>
    <n v="0"/>
    <n v="0"/>
    <n v="0"/>
    <n v="0"/>
    <n v="0"/>
    <n v="0"/>
    <n v="0"/>
    <n v="0"/>
    <n v="0"/>
    <n v="0"/>
    <n v="0"/>
    <n v="0"/>
    <n v="217000.93100000001"/>
    <n v="0"/>
    <n v="0"/>
    <n v="0"/>
    <n v="0"/>
    <n v="1195876.4660000002"/>
    <n v="299000"/>
    <n v="558755.59"/>
    <n v="843541.82199999993"/>
    <n v="583786.23200000008"/>
    <n v="259755.58999999985"/>
    <n v="352334.41000000015"/>
    <n v="382355.31900000002"/>
    <n v="558755.59"/>
    <n v="843541.82199999993"/>
    <n v="667141.55099999998"/>
    <n v="176400.27099999995"/>
    <n v="352334.41000000015"/>
  </r>
  <r>
    <s v="100/TT-307-01"/>
    <x v="0"/>
    <s v="Implementación de Brigada de lavado Norte"/>
    <s v="Gerencia Zona Norte"/>
    <s v="SIN ASIGNAR"/>
    <x v="7"/>
    <n v="34643.409"/>
    <n v="2271.7910000000002"/>
    <n v="4869.01"/>
    <n v="29590.04"/>
    <n v="2099.2669999999998"/>
    <n v="-133.5"/>
    <n v="89"/>
    <n v="1476.039"/>
    <n v="0"/>
    <n v="0"/>
    <n v="0"/>
    <n v="0"/>
    <n v="74905.055999999997"/>
    <n v="0"/>
    <n v="0"/>
    <n v="0.09"/>
    <n v="0"/>
    <n v="0"/>
    <n v="0"/>
    <n v="0"/>
    <n v="0"/>
    <n v="0"/>
    <n v="0"/>
    <n v="0"/>
    <n v="0"/>
    <n v="0.8899999999999999"/>
    <n v="0.8899999999999999"/>
    <n v="0.97999999999999987"/>
    <n v="0.97999999999999987"/>
    <n v="0.97999999999999987"/>
    <n v="0.97999999999999987"/>
    <n v="0.97999999999999987"/>
    <n v="0.97999999999999987"/>
    <n v="0.97999999999999987"/>
    <n v="0.97999999999999987"/>
    <n v="0.97999999999999987"/>
    <n v="0.97999999999999987"/>
    <n v="0.92640334910811784"/>
    <n v="0.97999999999999987"/>
    <n v="0.98999999999999988"/>
    <n v="0.99999999999999989"/>
    <n v="0.99999999999999989"/>
    <n v="0.99999999999999989"/>
    <n v="0.99999999999999989"/>
    <n v="0.99999999999999989"/>
    <n v="0.99999999999999989"/>
    <n v="0.99999999999999989"/>
    <n v="0.99999999999999989"/>
    <n v="0.99999999999999989"/>
    <n v="0.97999999999999987"/>
    <n v="0.8899999999999999"/>
    <n v="756348.495"/>
    <n v="20000"/>
    <n v="29445.999999999996"/>
    <n v="0"/>
    <n v="0"/>
    <n v="0"/>
    <n v="0"/>
    <n v="0"/>
    <n v="0"/>
    <n v="0"/>
    <n v="0"/>
    <n v="0"/>
    <n v="0"/>
    <n v="49446"/>
    <n v="3.6403349108117947E-2"/>
    <n v="5.359665089188205E-2"/>
    <n v="0.01"/>
    <n v="0.01"/>
    <n v="0"/>
    <n v="0"/>
    <n v="0"/>
    <n v="0"/>
    <n v="0"/>
    <n v="0"/>
    <n v="0"/>
    <n v="0"/>
    <n v="0.99999999999999989"/>
    <n v="0"/>
    <n v="0"/>
    <n v="0"/>
    <n v="0"/>
    <n v="0"/>
    <n v="0"/>
    <n v="0"/>
    <n v="0"/>
    <n v="0"/>
    <n v="0"/>
    <n v="0"/>
    <n v="0"/>
    <n v="0"/>
    <n v="0"/>
    <n v="0"/>
    <n v="0"/>
    <n v="0"/>
    <n v="805794.495"/>
    <n v="20000"/>
    <n v="29445.999999999996"/>
    <n v="0"/>
    <n v="0"/>
    <n v="0"/>
    <n v="0"/>
    <n v="0"/>
    <n v="0"/>
    <n v="0"/>
    <n v="0"/>
    <n v="0"/>
    <n v="0"/>
    <n v="49446"/>
    <n v="0"/>
    <n v="0"/>
    <n v="0"/>
    <n v="0"/>
    <n v="0"/>
    <n v="0"/>
    <n v="0"/>
    <n v="0"/>
    <n v="0"/>
    <n v="0"/>
    <n v="0"/>
    <n v="0"/>
    <n v="0"/>
    <n v="0"/>
    <n v="0"/>
    <n v="0"/>
    <n v="0"/>
    <n v="805794.495"/>
    <n v="34643.409"/>
    <n v="2271.7910000000002"/>
    <n v="4869.01"/>
    <n v="29590.04"/>
    <n v="2099.2669999999998"/>
    <n v="-133.5"/>
    <n v="133.5"/>
    <n v="0"/>
    <n v="0"/>
    <n v="0"/>
    <n v="0"/>
    <n v="0"/>
    <n v="73473.516999999993"/>
    <n v="0"/>
    <n v="0"/>
    <n v="0.09"/>
    <n v="0"/>
    <n v="0"/>
    <n v="0"/>
    <n v="0"/>
    <n v="0"/>
    <n v="0"/>
    <n v="0"/>
    <n v="0"/>
    <n v="0.02"/>
    <n v="0.11"/>
    <n v="0.8899999999999999"/>
    <n v="0.8899999999999999"/>
    <n v="0.97999999999999987"/>
    <n v="0.97999999999999987"/>
    <n v="0.97999999999999987"/>
    <n v="0.97999999999999987"/>
    <n v="0.97999999999999987"/>
    <n v="0.97999999999999987"/>
    <n v="0.97999999999999987"/>
    <n v="0.97999999999999987"/>
    <n v="0.97999999999999987"/>
    <n v="0.99999999999999989"/>
    <n v="0"/>
    <n v="0"/>
    <n v="0"/>
    <n v="0"/>
    <n v="0"/>
    <n v="0"/>
    <n v="0"/>
    <n v="0"/>
    <n v="0"/>
    <n v="0"/>
    <n v="0"/>
    <n v="0"/>
    <n v="0"/>
    <n v="0"/>
    <n v="0"/>
    <n v="0"/>
    <n v="0"/>
    <n v="829822.01199999999"/>
    <n v="34643.409"/>
    <n v="2271.7910000000002"/>
    <n v="4869.01"/>
    <n v="29590.04"/>
    <n v="2099.2669999999998"/>
    <n v="-133.5"/>
    <n v="89"/>
    <n v="1476.039"/>
    <n v="0"/>
    <n v="0"/>
    <n v="0"/>
    <n v="0"/>
    <n v="74905.055999999997"/>
    <n v="0"/>
    <n v="0"/>
    <n v="0"/>
    <n v="0"/>
    <n v="0"/>
    <n v="0"/>
    <n v="0"/>
    <n v="0"/>
    <n v="0"/>
    <n v="0"/>
    <n v="0"/>
    <n v="0"/>
    <n v="0"/>
    <n v="0"/>
    <n v="0"/>
    <n v="0"/>
    <n v="0"/>
    <n v="831253.55099999998"/>
    <n v="34643.409"/>
    <n v="2271.7910000000002"/>
    <n v="4869.01"/>
    <n v="29590.04"/>
    <n v="2099.2669999999998"/>
    <n v="-133.5"/>
    <n v="89"/>
    <n v="1476.039"/>
    <n v="0"/>
    <n v="0"/>
    <n v="0"/>
    <n v="0"/>
    <n v="74905.055999999997"/>
    <n v="0"/>
    <n v="0"/>
    <n v="0"/>
    <n v="0"/>
    <n v="0"/>
    <n v="0"/>
    <n v="0"/>
    <n v="0"/>
    <n v="0"/>
    <n v="0"/>
    <n v="0"/>
    <n v="0"/>
    <n v="0"/>
    <n v="0"/>
    <n v="0"/>
    <n v="0"/>
    <n v="0"/>
    <n v="831253.55099999998"/>
    <n v="49446"/>
    <n v="74905.055999999997"/>
    <n v="831253.55099999998"/>
    <n v="805794.495"/>
    <n v="25459.055999999982"/>
    <n v="-25459.055999999982"/>
    <n v="73473.516999999993"/>
    <n v="74905.055999999997"/>
    <n v="831253.55099999998"/>
    <n v="829822.01199999999"/>
    <n v="1431.5389999999898"/>
    <n v="-1431.5389999999898"/>
  </r>
  <r>
    <s v="100/TT-110-03"/>
    <x v="1"/>
    <s v="S/E Frutillar- Inst. transformador 10MVA"/>
    <s v="Subgerencia de Proyectos Tx "/>
    <s v="SE FRUTILLAR"/>
    <x v="19"/>
    <n v="19259.851999999999"/>
    <n v="28698.161"/>
    <n v="13173.204"/>
    <n v="25697.607"/>
    <n v="13992.083000000001"/>
    <n v="58367.122000000003"/>
    <n v="43824.31"/>
    <n v="86881.092000000004"/>
    <n v="9360.2099999999991"/>
    <n v="25094.972000000002"/>
    <n v="64122.815000000002"/>
    <n v="17299.291000000001"/>
    <n v="405770.71900000004"/>
    <n v="0"/>
    <n v="0"/>
    <n v="0"/>
    <n v="0"/>
    <n v="0"/>
    <n v="0"/>
    <n v="0.02"/>
    <n v="0.02"/>
    <n v="0"/>
    <n v="1.0000000000000009E-2"/>
    <n v="0"/>
    <n v="0"/>
    <n v="0.93"/>
    <n v="0.93"/>
    <n v="0.93"/>
    <n v="0.93"/>
    <n v="0.93"/>
    <n v="0.93"/>
    <n v="0.95000000000000007"/>
    <n v="0.97000000000000008"/>
    <n v="0.97000000000000008"/>
    <n v="0.98000000000000009"/>
    <n v="0.98000000000000009"/>
    <n v="0.98000000000000009"/>
    <n v="0.93"/>
    <n v="0.94000000000000006"/>
    <n v="0.94000000000000006"/>
    <n v="0.94000000000000006"/>
    <n v="0.95000000000000007"/>
    <n v="0.97000000000000008"/>
    <n v="0.98000000000000009"/>
    <n v="0.98000000000000009"/>
    <n v="1"/>
    <n v="1"/>
    <n v="1"/>
    <n v="1"/>
    <n v="0.98000000000000009"/>
    <n v="0.93"/>
    <n v="2335167.3720000004"/>
    <n v="10949.417492667249"/>
    <n v="104309.27054953715"/>
    <n v="41241.709595076791"/>
    <n v="26496.605851508677"/>
    <n v="126820.12193641008"/>
    <n v="1450.5208945869331"/>
    <n v="150706.16083078785"/>
    <n v="193961.2347949699"/>
    <n v="1768.3131850107357"/>
    <n v="0"/>
    <n v="0"/>
    <n v="0"/>
    <n v="657703.35513055534"/>
    <n v="0"/>
    <n v="0.01"/>
    <n v="0"/>
    <n v="0"/>
    <n v="0.01"/>
    <n v="0.02"/>
    <n v="0.01"/>
    <n v="0"/>
    <n v="0.02"/>
    <n v="0"/>
    <n v="0"/>
    <n v="0"/>
    <n v="1"/>
    <n v="0"/>
    <n v="0"/>
    <n v="0"/>
    <n v="0"/>
    <n v="0"/>
    <n v="0"/>
    <n v="0"/>
    <n v="0"/>
    <n v="0"/>
    <n v="0"/>
    <n v="0"/>
    <n v="0"/>
    <n v="0"/>
    <n v="0"/>
    <n v="0"/>
    <n v="0"/>
    <n v="0"/>
    <n v="2992870.7271305555"/>
    <n v="10949.417492667249"/>
    <n v="104309.27054953715"/>
    <n v="41241.709595076791"/>
    <n v="26496.605851508677"/>
    <n v="126820.12193641008"/>
    <n v="1450.5208945869331"/>
    <n v="150706.16083078785"/>
    <n v="193961.2347949699"/>
    <n v="1768.3131850107357"/>
    <n v="0"/>
    <n v="0"/>
    <n v="0"/>
    <n v="657703.35513055534"/>
    <n v="0"/>
    <n v="0"/>
    <n v="0"/>
    <n v="0"/>
    <n v="0"/>
    <n v="0"/>
    <n v="0"/>
    <n v="0"/>
    <n v="0"/>
    <n v="0"/>
    <n v="0"/>
    <n v="0"/>
    <n v="0"/>
    <n v="0"/>
    <n v="0"/>
    <n v="0"/>
    <n v="0"/>
    <n v="2992870.7271305555"/>
    <n v="19259.851999999999"/>
    <n v="28698.161"/>
    <n v="13173.204"/>
    <n v="25697.607"/>
    <n v="13992.083000000001"/>
    <n v="58367.122000000003"/>
    <n v="16106.341399999998"/>
    <n v="167344.0626"/>
    <n v="253391.81569999998"/>
    <n v="61673.106430555461"/>
    <n v="0"/>
    <n v="0"/>
    <n v="657703.35513055534"/>
    <n v="0"/>
    <n v="0"/>
    <n v="0"/>
    <n v="0"/>
    <n v="0"/>
    <n v="0.01"/>
    <n v="0.04"/>
    <n v="5.0000000000000001E-3"/>
    <n v="1.4999999999999999E-2"/>
    <n v="0"/>
    <n v="0"/>
    <n v="0"/>
    <n v="7.0000000000000007E-2"/>
    <n v="0.93"/>
    <n v="0.93"/>
    <n v="0.93"/>
    <n v="0.93"/>
    <n v="0.93"/>
    <n v="0.94000000000000006"/>
    <n v="0.98000000000000009"/>
    <n v="0.9850000000000001"/>
    <n v="1"/>
    <n v="1"/>
    <n v="1"/>
    <n v="1"/>
    <n v="0"/>
    <n v="0"/>
    <n v="0"/>
    <n v="0"/>
    <n v="0"/>
    <n v="0"/>
    <n v="0"/>
    <n v="0"/>
    <n v="0"/>
    <n v="0"/>
    <n v="0"/>
    <n v="0"/>
    <n v="0"/>
    <n v="0"/>
    <n v="0"/>
    <n v="0"/>
    <n v="0"/>
    <n v="2992870.7271305555"/>
    <n v="19259.851999999999"/>
    <n v="28698.161"/>
    <n v="13173.204"/>
    <n v="25697.607"/>
    <n v="13992.083000000001"/>
    <n v="58367.122000000003"/>
    <n v="43824.31"/>
    <n v="86881.092000000004"/>
    <n v="9360.2099999999991"/>
    <n v="287954.62650417595"/>
    <n v="79825.328999999998"/>
    <n v="158970.66320000001"/>
    <n v="826004.25970417587"/>
    <n v="0"/>
    <n v="0"/>
    <n v="0"/>
    <n v="0"/>
    <n v="0"/>
    <n v="0"/>
    <n v="1010.375"/>
    <n v="0"/>
    <n v="0"/>
    <n v="0"/>
    <n v="0"/>
    <n v="0"/>
    <n v="1010.375"/>
    <n v="0"/>
    <n v="0"/>
    <n v="0"/>
    <n v="0"/>
    <n v="3162182.0067041763"/>
    <n v="19259.851999999999"/>
    <n v="28698.161"/>
    <n v="13173.204"/>
    <n v="25697.607"/>
    <n v="13992.083000000001"/>
    <n v="58367.122000000003"/>
    <n v="43824.31"/>
    <n v="86881.092000000004"/>
    <n v="9360.2099999999991"/>
    <n v="25094.972000000002"/>
    <n v="64122.815000000002"/>
    <n v="79805.184999999998"/>
    <n v="468276.61300000001"/>
    <n v="0"/>
    <n v="0"/>
    <n v="0"/>
    <n v="0"/>
    <n v="0"/>
    <n v="0"/>
    <n v="0"/>
    <n v="0"/>
    <n v="0"/>
    <n v="0"/>
    <n v="0"/>
    <n v="0"/>
    <n v="358738.02170417586"/>
    <n v="0"/>
    <n v="0"/>
    <n v="0"/>
    <n v="0"/>
    <n v="3162182.0067041763"/>
    <n v="657703.35513055534"/>
    <n v="388471.42800000001"/>
    <n v="2723638.8000000003"/>
    <n v="2992870.7271305555"/>
    <n v="-269231.92713055527"/>
    <n v="269231.92713055527"/>
    <n v="657703.35513055534"/>
    <n v="388471.42800000001"/>
    <n v="2723638.8000000003"/>
    <n v="2992870.7271305555"/>
    <n v="-269231.92713055527"/>
    <n v="269231.92713055527"/>
  </r>
  <r>
    <s v="100/TT-180-01"/>
    <x v="1"/>
    <s v="SE Río Negro - Construcción subestación 66/23 kV 10 MVA"/>
    <s v="Subgerencia de Proyectos Tx "/>
    <s v="SE RIO NEGRO"/>
    <x v="19"/>
    <n v="67766.668000000005"/>
    <n v="212323.74600000001"/>
    <n v="12545.368"/>
    <n v="27961.317999999999"/>
    <n v="17408.780999999999"/>
    <n v="26300.960999999999"/>
    <n v="7349.2389999999996"/>
    <n v="58.701999999999998"/>
    <n v="853.15700000000004"/>
    <n v="8296.0930000000008"/>
    <n v="19235.364000000001"/>
    <n v="0"/>
    <n v="400099.397"/>
    <n v="0"/>
    <n v="0"/>
    <n v="0.01"/>
    <n v="0.02"/>
    <n v="0.01"/>
    <n v="0.01"/>
    <n v="0"/>
    <n v="0"/>
    <n v="0"/>
    <n v="0"/>
    <n v="0"/>
    <n v="0"/>
    <n v="0.92999999999999994"/>
    <n v="0.92999999999999994"/>
    <n v="0.94"/>
    <n v="0.96"/>
    <n v="0.97"/>
    <n v="0.98"/>
    <n v="0.98"/>
    <n v="0.98"/>
    <n v="0.98"/>
    <n v="0.98"/>
    <n v="0.98"/>
    <n v="0.98"/>
    <n v="0.93287006842959452"/>
    <n v="0.93295748168125736"/>
    <n v="0.9414219982172698"/>
    <n v="0.9414219982172698"/>
    <n v="0.9414219982172698"/>
    <n v="0.9414219982172698"/>
    <n v="0.9414219982172698"/>
    <n v="0.9414219982172698"/>
    <n v="0.9414219982172698"/>
    <n v="0.9414219982172698"/>
    <n v="0.9414219982172698"/>
    <n v="0.98"/>
    <n v="0.98"/>
    <n v="0.92999999999999994"/>
    <n v="2086397.1260000002"/>
    <n v="38536.031902267547"/>
    <n v="1176.5292268605535"/>
    <n v="107154.90564898479"/>
    <n v="0"/>
    <n v="0"/>
    <n v="0"/>
    <n v="0"/>
    <n v="0"/>
    <n v="0"/>
    <n v="0"/>
    <n v="0"/>
    <n v="532405.70198340144"/>
    <n v="679273.16876151436"/>
    <n v="2.8700684295945925E-3"/>
    <n v="8.7413251662779467E-5"/>
    <n v="8.4645165360124775E-3"/>
    <n v="0"/>
    <n v="0"/>
    <n v="0"/>
    <n v="0"/>
    <n v="0"/>
    <n v="0"/>
    <n v="0"/>
    <n v="0"/>
    <n v="3.8578001782730159E-2"/>
    <n v="0.98"/>
    <n v="0"/>
    <n v="0"/>
    <n v="0"/>
    <n v="0"/>
    <n v="0"/>
    <n v="0"/>
    <n v="0"/>
    <n v="0"/>
    <n v="0"/>
    <n v="0"/>
    <n v="0"/>
    <n v="0"/>
    <n v="0"/>
    <n v="0"/>
    <n v="0"/>
    <n v="0"/>
    <n v="0"/>
    <n v="2765670.2947615143"/>
    <n v="38536.031902267547"/>
    <n v="1176.5292268605535"/>
    <n v="107154.90564898479"/>
    <n v="0"/>
    <n v="0"/>
    <n v="0"/>
    <n v="0"/>
    <n v="0"/>
    <n v="0"/>
    <n v="0"/>
    <n v="0"/>
    <n v="532405.70198340144"/>
    <n v="679273.16876151436"/>
    <n v="0"/>
    <n v="0"/>
    <n v="0"/>
    <n v="0"/>
    <n v="0"/>
    <n v="0"/>
    <n v="0"/>
    <n v="0"/>
    <n v="0"/>
    <n v="0"/>
    <n v="0"/>
    <n v="0"/>
    <n v="0"/>
    <n v="0"/>
    <n v="0"/>
    <n v="0"/>
    <n v="0"/>
    <n v="2765670.2947615143"/>
    <n v="67766.668000000005"/>
    <n v="212323.74600000001"/>
    <n v="12545.368"/>
    <n v="27961.317999999999"/>
    <n v="17408.780999999999"/>
    <n v="26300.960999999999"/>
    <n v="0"/>
    <n v="0"/>
    <n v="0"/>
    <n v="0"/>
    <n v="0"/>
    <n v="314966.3267615136"/>
    <n v="679273.16876151366"/>
    <n v="0"/>
    <n v="0"/>
    <n v="0.01"/>
    <n v="0.02"/>
    <n v="0.01"/>
    <n v="0.01"/>
    <n v="0.02"/>
    <n v="0"/>
    <n v="0"/>
    <n v="0"/>
    <n v="0"/>
    <n v="0"/>
    <n v="7.0000000000000007E-2"/>
    <n v="0.92999999999999994"/>
    <n v="0.92999999999999994"/>
    <n v="0.94"/>
    <n v="0.96"/>
    <n v="0.97"/>
    <n v="0.98"/>
    <n v="1"/>
    <n v="1"/>
    <n v="1"/>
    <n v="1"/>
    <n v="1"/>
    <n v="1"/>
    <n v="0"/>
    <n v="0"/>
    <n v="0"/>
    <n v="0"/>
    <n v="0"/>
    <n v="0"/>
    <n v="0"/>
    <n v="0"/>
    <n v="0"/>
    <n v="0"/>
    <n v="0"/>
    <n v="0"/>
    <n v="0"/>
    <n v="0"/>
    <n v="0"/>
    <n v="0"/>
    <n v="0"/>
    <n v="2765670.2947615138"/>
    <n v="67766.668000000005"/>
    <n v="212323.74600000001"/>
    <n v="12545.368"/>
    <n v="27961.317999999999"/>
    <n v="17408.780999999999"/>
    <n v="26300.960999999999"/>
    <n v="7349.2389999999996"/>
    <n v="58.701999999999998"/>
    <n v="853.15700000000004"/>
    <n v="0"/>
    <n v="27274.763608333302"/>
    <n v="26698.606"/>
    <n v="426541.30960833328"/>
    <n v="0"/>
    <n v="0"/>
    <n v="0"/>
    <n v="0"/>
    <n v="0"/>
    <n v="0"/>
    <n v="0"/>
    <n v="0"/>
    <n v="0"/>
    <n v="0"/>
    <n v="0"/>
    <n v="0"/>
    <n v="0"/>
    <n v="0"/>
    <n v="0"/>
    <n v="0"/>
    <n v="0"/>
    <n v="2512938.4356083334"/>
    <n v="67766.668000000005"/>
    <n v="212323.74600000001"/>
    <n v="12545.368"/>
    <n v="27961.317999999999"/>
    <n v="17408.780999999999"/>
    <n v="26300.960999999999"/>
    <n v="7349.2389999999996"/>
    <n v="58.701999999999998"/>
    <n v="853.15700000000004"/>
    <n v="8296.0930000000008"/>
    <n v="19235.364000000001"/>
    <n v="26441.912608333281"/>
    <n v="426541.30960833328"/>
    <n v="0"/>
    <n v="0"/>
    <n v="0"/>
    <n v="0"/>
    <n v="0"/>
    <n v="0"/>
    <n v="0"/>
    <n v="0"/>
    <n v="0"/>
    <n v="0"/>
    <n v="0"/>
    <n v="0"/>
    <n v="0"/>
    <n v="0"/>
    <n v="0"/>
    <n v="0"/>
    <n v="0"/>
    <n v="2512938.4356083334"/>
    <n v="146867.4667781129"/>
    <n v="400099.397"/>
    <n v="2486496.523"/>
    <n v="2233264.5927781132"/>
    <n v="253231.93022188684"/>
    <n v="279173.77176151425"/>
    <n v="364306.842"/>
    <n v="400099.397"/>
    <n v="2486496.523"/>
    <n v="2450703.9680000003"/>
    <n v="35792.554999999702"/>
    <n v="279173.77176151378"/>
  </r>
  <r>
    <s v="100/TT-153-03"/>
    <x v="0"/>
    <s v="Conexión Secc. SE Dalcahue (Corregido)"/>
    <s v="Subgerencia de Proyectos Tx "/>
    <s v="SE DALCAHUE"/>
    <x v="19"/>
    <n v="0"/>
    <n v="0"/>
    <n v="66993.570999999996"/>
    <n v="2038.26"/>
    <n v="2429.404"/>
    <n v="922.97799999999995"/>
    <n v="0"/>
    <n v="0"/>
    <n v="9302.0120000000006"/>
    <n v="0"/>
    <n v="0"/>
    <n v="0"/>
    <n v="81686.224999999991"/>
    <n v="0"/>
    <n v="0"/>
    <n v="0.87"/>
    <n v="3.7900000000000003E-2"/>
    <n v="0"/>
    <n v="0"/>
    <n v="0"/>
    <n v="0"/>
    <n v="0"/>
    <n v="0"/>
    <n v="0"/>
    <n v="0"/>
    <n v="8.2085693157945866E-2"/>
    <n v="8.2085693157945866E-2"/>
    <n v="0.95208569315794589"/>
    <n v="0.98998569315794593"/>
    <n v="0.98998569315794593"/>
    <n v="0.98998569315794593"/>
    <n v="0.98998569315794593"/>
    <n v="0.98998569315794593"/>
    <n v="0.98998569315794593"/>
    <n v="0.98998569315794593"/>
    <n v="0.98998569315794593"/>
    <n v="0.98998569315794593"/>
    <n v="8.2085693157945866E-2"/>
    <n v="8.2085693157945866E-2"/>
    <n v="0.53104284657897294"/>
    <n v="0.98000000000000009"/>
    <n v="0.98000000000000009"/>
    <n v="0.98000000000000009"/>
    <n v="0.9900000000000001"/>
    <n v="1"/>
    <n v="1"/>
    <n v="1"/>
    <n v="1"/>
    <n v="1"/>
    <n v="0.98998569315794593"/>
    <n v="8.2085693157945866E-2"/>
    <n v="14686.346000000001"/>
    <n v="0"/>
    <n v="0"/>
    <n v="37815.324022537505"/>
    <n v="38828.221432184291"/>
    <n v="0"/>
    <n v="0"/>
    <n v="0"/>
    <n v="0"/>
    <n v="0"/>
    <n v="0"/>
    <n v="0"/>
    <n v="0"/>
    <n v="76643.545454721796"/>
    <n v="0"/>
    <n v="0"/>
    <n v="0.4489571534210271"/>
    <n v="0.4489571534210271"/>
    <n v="0"/>
    <n v="0"/>
    <n v="0.01"/>
    <n v="0.01"/>
    <n v="0"/>
    <n v="0"/>
    <n v="0"/>
    <n v="0"/>
    <n v="1"/>
    <n v="0"/>
    <n v="0"/>
    <n v="0"/>
    <n v="0"/>
    <n v="0"/>
    <n v="0"/>
    <n v="0"/>
    <n v="0"/>
    <n v="0"/>
    <n v="0"/>
    <n v="0"/>
    <n v="0"/>
    <n v="0"/>
    <n v="0"/>
    <n v="0"/>
    <n v="0"/>
    <n v="0"/>
    <n v="91329.891454721801"/>
    <n v="0"/>
    <n v="0"/>
    <n v="37815.324022537505"/>
    <n v="38828.221432184291"/>
    <n v="0"/>
    <n v="0"/>
    <n v="0"/>
    <n v="0"/>
    <n v="0"/>
    <n v="0"/>
    <n v="0"/>
    <n v="0"/>
    <n v="76643.545454721796"/>
    <n v="0"/>
    <n v="0"/>
    <n v="0"/>
    <n v="0"/>
    <n v="0"/>
    <n v="0"/>
    <n v="0"/>
    <n v="0"/>
    <n v="0"/>
    <n v="0"/>
    <n v="0"/>
    <n v="0"/>
    <n v="0"/>
    <n v="0"/>
    <n v="0"/>
    <n v="0"/>
    <n v="0"/>
    <n v="91329.891454721801"/>
    <n v="0"/>
    <n v="0"/>
    <n v="66993.570999999996"/>
    <n v="2038.26"/>
    <n v="2429.404"/>
    <n v="922.97799999999995"/>
    <n v="7390.0219999999999"/>
    <n v="0"/>
    <n v="0"/>
    <n v="0"/>
    <n v="0"/>
    <n v="0"/>
    <n v="79774.234999999986"/>
    <n v="0"/>
    <n v="0"/>
    <n v="0.87"/>
    <n v="3.7900000000000003E-2"/>
    <n v="0"/>
    <n v="0"/>
    <n v="0"/>
    <n v="0"/>
    <n v="0"/>
    <n v="0"/>
    <n v="0"/>
    <n v="0.01"/>
    <n v="0.91790000000000005"/>
    <n v="8.2085693157945866E-2"/>
    <n v="8.2085693157945866E-2"/>
    <n v="0.95208569315794589"/>
    <n v="0.98998569315794593"/>
    <n v="0.98998569315794593"/>
    <n v="0.98998569315794593"/>
    <n v="0.98998569315794593"/>
    <n v="0.98998569315794593"/>
    <n v="0.98998569315794593"/>
    <n v="0.98998569315794593"/>
    <n v="0.98998569315794593"/>
    <n v="0.99998569315794594"/>
    <n v="0"/>
    <n v="0"/>
    <n v="0"/>
    <n v="0"/>
    <n v="0"/>
    <n v="0"/>
    <n v="0"/>
    <n v="0"/>
    <n v="0"/>
    <n v="0"/>
    <n v="0"/>
    <n v="0"/>
    <n v="0"/>
    <n v="0"/>
    <n v="0"/>
    <n v="0"/>
    <n v="0"/>
    <n v="94460.580999999991"/>
    <n v="0"/>
    <n v="0"/>
    <n v="66993.570999999996"/>
    <n v="2038.26"/>
    <n v="2429.404"/>
    <n v="922.97799999999995"/>
    <n v="0"/>
    <n v="0"/>
    <n v="2686.4079999999999"/>
    <n v="0"/>
    <n v="0"/>
    <n v="0"/>
    <n v="75070.620999999985"/>
    <n v="0"/>
    <n v="0"/>
    <n v="0"/>
    <n v="0"/>
    <n v="0"/>
    <n v="0"/>
    <n v="0"/>
    <n v="0"/>
    <n v="0"/>
    <n v="0"/>
    <n v="0"/>
    <n v="0"/>
    <n v="0"/>
    <n v="0"/>
    <n v="0"/>
    <n v="0"/>
    <n v="0"/>
    <n v="89756.96699999999"/>
    <n v="0"/>
    <n v="0"/>
    <n v="66993.570999999996"/>
    <n v="2038.26"/>
    <n v="2429.404"/>
    <n v="922.97799999999995"/>
    <n v="0"/>
    <n v="0"/>
    <n v="9302.0120000000006"/>
    <n v="0"/>
    <n v="0"/>
    <n v="0"/>
    <n v="81686.224999999991"/>
    <n v="0"/>
    <n v="0"/>
    <n v="0"/>
    <n v="0"/>
    <n v="0"/>
    <n v="0"/>
    <n v="0"/>
    <n v="0"/>
    <n v="0"/>
    <n v="0"/>
    <n v="0"/>
    <n v="0"/>
    <n v="0"/>
    <n v="0"/>
    <n v="0"/>
    <n v="0"/>
    <n v="0"/>
    <n v="96372.570999999996"/>
    <n v="76643.545454721796"/>
    <n v="81686.224999999991"/>
    <n v="96372.570999999996"/>
    <n v="91329.891454721801"/>
    <n v="5042.6795452781953"/>
    <n v="-5042.6795452781953"/>
    <n v="79774.234999999986"/>
    <n v="81686.224999999991"/>
    <n v="96372.570999999996"/>
    <n v="94460.580999999991"/>
    <n v="1911.9900000000052"/>
    <n v="-1911.9900000000052"/>
  </r>
  <r>
    <s v="100/TT-184-01"/>
    <x v="1"/>
    <s v="SE LLanquihue 220/66/23kV"/>
    <s v="Subgerencia de Proyectos Tx "/>
    <s v="SE LLANQUIHUE"/>
    <x v="19"/>
    <n v="370.36799999999999"/>
    <n v="1774.8710000000001"/>
    <n v="27806.831999999999"/>
    <n v="412401.4"/>
    <n v="479634.908"/>
    <n v="302215.25199999998"/>
    <n v="40242.533000000003"/>
    <n v="127625.605"/>
    <n v="15208.133"/>
    <n v="583148.13500000001"/>
    <n v="96425.801000000007"/>
    <n v="75956.12"/>
    <n v="2162809.9580000001"/>
    <n v="0"/>
    <n v="0"/>
    <n v="0"/>
    <n v="0"/>
    <n v="0"/>
    <n v="0"/>
    <n v="8.6E-3"/>
    <n v="0"/>
    <n v="0"/>
    <n v="1.0000000000000009E-2"/>
    <n v="0.01"/>
    <n v="0"/>
    <n v="0.33144000000000001"/>
    <n v="0.33144000000000001"/>
    <n v="0.33144000000000001"/>
    <n v="0.33144000000000001"/>
    <n v="0.33144000000000001"/>
    <n v="0.33144000000000001"/>
    <n v="0.34004000000000001"/>
    <n v="0.34004000000000001"/>
    <n v="0.34004000000000001"/>
    <n v="0.35004000000000002"/>
    <n v="0.36004000000000003"/>
    <n v="0.36004000000000003"/>
    <n v="0.33393732861659825"/>
    <n v="0.33811281223949646"/>
    <n v="0.3456292246568109"/>
    <n v="0.34587029435410399"/>
    <n v="0.34868427783410832"/>
    <n v="0.3532397733473871"/>
    <n v="0.38296164608005573"/>
    <n v="0.43098727690387323"/>
    <n v="0.45279903214997314"/>
    <n v="0.47360031561101212"/>
    <n v="0.50275964426562614"/>
    <n v="0.51019366440147085"/>
    <n v="0.36004000000000003"/>
    <n v="0.33144000000000001"/>
    <n v="873694.61499999999"/>
    <n v="16990.182834560022"/>
    <n v="28476.056533818995"/>
    <n v="60920.651307647953"/>
    <n v="1652.3714898077553"/>
    <n v="19336.662607498471"/>
    <n v="31381.19112216141"/>
    <n v="205260.24926154694"/>
    <n v="332495.79744502302"/>
    <n v="151383.14919478633"/>
    <n v="144734.45255803512"/>
    <n v="203391.67613510031"/>
    <n v="51984.553687980027"/>
    <n v="1248006.9941779664"/>
    <n v="2.4973286165982582E-3"/>
    <n v="4.1754836228982163E-3"/>
    <n v="7.5164124173143871E-3"/>
    <n v="2.4106969729309607E-4"/>
    <n v="2.8139834800043661E-3"/>
    <n v="4.5554955132787577E-3"/>
    <n v="2.9721872732668624E-2"/>
    <n v="4.8025630823817514E-2"/>
    <n v="2.1811755246099889E-2"/>
    <n v="2.0801283461039009E-2"/>
    <n v="2.9159328654614017E-2"/>
    <n v="7.4340201358447577E-3"/>
    <n v="0.51019366440147085"/>
    <n v="14439.4437"/>
    <n v="614698.5"/>
    <n v="5400"/>
    <n v="2800"/>
    <n v="28900"/>
    <n v="577800"/>
    <n v="868900"/>
    <n v="302800"/>
    <n v="869900"/>
    <n v="38900"/>
    <n v="39300"/>
    <n v="39250"/>
    <n v="3403087.9436999997"/>
    <n v="3114220"/>
    <n v="0"/>
    <n v="0"/>
    <n v="0"/>
    <n v="8639009.5528779663"/>
    <n v="16990.182834560022"/>
    <n v="28476.056533818995"/>
    <n v="60920.651307647953"/>
    <n v="1652.3714898077553"/>
    <n v="19336.662607498471"/>
    <n v="31381.19112216141"/>
    <n v="205260.24926154694"/>
    <n v="332495.79744502302"/>
    <n v="151383.14919478633"/>
    <n v="144734.45255803512"/>
    <n v="203391.67613510031"/>
    <n v="51984.553687980027"/>
    <n v="1248006.9941779664"/>
    <n v="14439.4437"/>
    <n v="614698.5"/>
    <n v="5400"/>
    <n v="2800"/>
    <n v="28900"/>
    <n v="577800"/>
    <n v="868900"/>
    <n v="302800"/>
    <n v="869900"/>
    <n v="38900"/>
    <n v="39300"/>
    <n v="39250"/>
    <n v="3403087.9436999997"/>
    <n v="3114220"/>
    <n v="0"/>
    <n v="0"/>
    <n v="0"/>
    <n v="8639009.5528779663"/>
    <n v="370.36799999999999"/>
    <n v="1774.8710000000001"/>
    <n v="27806.831999999999"/>
    <n v="412401.4"/>
    <n v="479634.908"/>
    <n v="302215.25199999998"/>
    <n v="378599.37060000002"/>
    <n v="160705.6226"/>
    <n v="155948.6226"/>
    <n v="517712.9339"/>
    <n v="46122"/>
    <n v="0"/>
    <n v="2483292.1806999999"/>
    <n v="0"/>
    <n v="0"/>
    <n v="0"/>
    <n v="0"/>
    <n v="0"/>
    <n v="5.9084645738605012E-3"/>
    <n v="1.0457771027631518E-2"/>
    <n v="1.7647928751006455E-2"/>
    <n v="1.5100974415432898E-2"/>
    <n v="2.318315301209627E-2"/>
    <n v="5.4220784555832277E-2"/>
    <n v="9.9669248049878034E-2"/>
    <n v="0.22618832438573794"/>
    <n v="0.33144000000000001"/>
    <n v="0.33144000000000001"/>
    <n v="0.33144000000000001"/>
    <n v="0.33144000000000001"/>
    <n v="0.33144000000000001"/>
    <n v="0.33734846457386053"/>
    <n v="0.34780623560149204"/>
    <n v="0.3654541643524985"/>
    <n v="0.3805551387679314"/>
    <n v="0.40373829178002762"/>
    <n v="0.45795907633585992"/>
    <n v="0.55762832438573795"/>
    <n v="118616.568"/>
    <n v="626364"/>
    <n v="117656.5"/>
    <n v="529500"/>
    <n v="794100"/>
    <n v="39197"/>
    <n v="567400"/>
    <n v="45100"/>
    <n v="544500"/>
    <n v="28400"/>
    <n v="256500"/>
    <n v="250000"/>
    <n v="3917334.068"/>
    <n v="1828139.3661779659"/>
    <n v="0"/>
    <n v="0"/>
    <n v="0"/>
    <n v="9102460.2298779655"/>
    <n v="370.36799999999999"/>
    <n v="1774.8710000000001"/>
    <n v="27806.831999999999"/>
    <n v="412401.4"/>
    <n v="479634.908"/>
    <n v="302215.25199999998"/>
    <n v="40242.533000000003"/>
    <n v="127625.605"/>
    <n v="15208.133"/>
    <n v="602743.39430000004"/>
    <n v="291599.19084400003"/>
    <n v="181669.69355600019"/>
    <n v="2483292.1806999999"/>
    <n v="222204.47078199984"/>
    <n v="157384.33772399998"/>
    <n v="659677.81462400011"/>
    <n v="554833.81462400011"/>
    <n v="527994.91562400002"/>
    <n v="786916.65407400008"/>
    <n v="42151.438724"/>
    <n v="531893.47690000013"/>
    <n v="263971.73845000006"/>
    <n v="260171.73845000003"/>
    <n v="260171.73845000003"/>
    <n v="50200"/>
    <n v="4317572.1384260003"/>
    <n v="1427901.2957519665"/>
    <n v="0"/>
    <n v="0"/>
    <n v="0"/>
    <n v="9102460.2298779674"/>
    <n v="370.36799999999999"/>
    <n v="1774.8710000000001"/>
    <n v="27806.831999999999"/>
    <n v="412401.4"/>
    <n v="479634.908"/>
    <n v="302215.25199999998"/>
    <n v="40242.533000000003"/>
    <n v="127625.605"/>
    <n v="15208.133"/>
    <n v="583148.13500000001"/>
    <n v="96425.801000000007"/>
    <n v="202777.76791066676"/>
    <n v="2289631.6059106668"/>
    <n v="0"/>
    <n v="0"/>
    <n v="0"/>
    <n v="0"/>
    <n v="0"/>
    <n v="0"/>
    <n v="0"/>
    <n v="0"/>
    <n v="0"/>
    <n v="0"/>
    <n v="0"/>
    <n v="0"/>
    <n v="4511232.7132153334"/>
    <n v="1427901.2957519665"/>
    <n v="0"/>
    <n v="0"/>
    <n v="0"/>
    <n v="9102460.2298779674"/>
    <n v="1196022.4404899864"/>
    <n v="2086853.838"/>
    <n v="2960548.4529999997"/>
    <n v="2069717.0554899864"/>
    <n v="890831.39751001331"/>
    <n v="5678461.0998779666"/>
    <n v="2483292.1806999999"/>
    <n v="2086853.838"/>
    <n v="2960548.4529999997"/>
    <n v="3356986.7956999997"/>
    <n v="-396438.34269999992"/>
    <n v="6141911.7768779658"/>
  </r>
  <r>
    <s v="100/TL-144"/>
    <x v="1"/>
    <s v="Línea Chiloé - Gamboa (Control)"/>
    <s v="Subgerencia de Proyectos Tx "/>
    <s v="CHILOÉ-GAMBOA"/>
    <x v="11"/>
    <n v="0"/>
    <n v="0"/>
    <n v="0"/>
    <n v="0"/>
    <n v="-64726.953000000001"/>
    <n v="-179290.079"/>
    <n v="0"/>
    <n v="0"/>
    <n v="0"/>
    <n v="0"/>
    <n v="0"/>
    <n v="0"/>
    <n v="-244017.03200000001"/>
    <n v="0"/>
    <n v="0"/>
    <n v="0"/>
    <n v="0"/>
    <n v="0"/>
    <n v="0"/>
    <n v="0"/>
    <n v="0"/>
    <n v="0"/>
    <n v="0"/>
    <n v="0"/>
    <n v="0"/>
    <n v="0"/>
    <n v="0"/>
    <n v="0"/>
    <n v="0"/>
    <n v="0"/>
    <n v="0"/>
    <n v="0"/>
    <n v="0"/>
    <n v="0"/>
    <n v="0"/>
    <n v="0"/>
    <n v="0"/>
    <n v="0"/>
    <n v="0"/>
    <n v="0"/>
    <n v="0"/>
    <n v="0"/>
    <n v="0"/>
    <n v="0"/>
    <n v="0"/>
    <n v="0"/>
    <n v="0"/>
    <n v="0"/>
    <n v="0"/>
    <n v="0"/>
    <n v="0"/>
    <n v="244017.092"/>
    <n v="0"/>
    <n v="0"/>
    <n v="0"/>
    <n v="0"/>
    <n v="0"/>
    <n v="0"/>
    <n v="0"/>
    <n v="0"/>
    <n v="0"/>
    <n v="0"/>
    <n v="0"/>
    <n v="0"/>
    <n v="0"/>
    <n v="0"/>
    <n v="0"/>
    <n v="0"/>
    <n v="0"/>
    <n v="0"/>
    <n v="0"/>
    <n v="0"/>
    <n v="0"/>
    <n v="0"/>
    <n v="0"/>
    <n v="0"/>
    <n v="0"/>
    <n v="0"/>
    <n v="0"/>
    <n v="0"/>
    <n v="0"/>
    <n v="0"/>
    <n v="0"/>
    <n v="0"/>
    <n v="0"/>
    <n v="0"/>
    <n v="0"/>
    <n v="0"/>
    <n v="0"/>
    <n v="0"/>
    <n v="0"/>
    <n v="0"/>
    <n v="0"/>
    <n v="0"/>
    <n v="0"/>
    <n v="244017.092"/>
    <n v="0"/>
    <n v="0"/>
    <n v="0"/>
    <n v="0"/>
    <n v="0"/>
    <n v="0"/>
    <n v="0"/>
    <n v="0"/>
    <n v="0"/>
    <n v="0"/>
    <n v="0"/>
    <n v="0"/>
    <n v="0"/>
    <n v="0"/>
    <n v="0"/>
    <n v="0"/>
    <n v="0"/>
    <n v="0"/>
    <n v="0"/>
    <n v="0"/>
    <n v="0"/>
    <n v="0"/>
    <n v="0"/>
    <n v="0"/>
    <n v="0"/>
    <n v="0"/>
    <n v="0"/>
    <n v="0"/>
    <n v="0"/>
    <n v="0"/>
    <n v="244017.092"/>
    <n v="0"/>
    <n v="0"/>
    <n v="0"/>
    <n v="0"/>
    <n v="-64726.953000000001"/>
    <n v="-179290.079"/>
    <n v="0"/>
    <n v="0"/>
    <n v="0"/>
    <n v="0"/>
    <n v="0"/>
    <n v="0"/>
    <n v="-244017.03200000001"/>
    <n v="0"/>
    <n v="0"/>
    <n v="0"/>
    <n v="0"/>
    <n v="0"/>
    <n v="0"/>
    <n v="0"/>
    <n v="0"/>
    <n v="0"/>
    <n v="0"/>
    <n v="0"/>
    <n v="0"/>
    <n v="0"/>
    <n v="0"/>
    <n v="0"/>
    <n v="0"/>
    <n v="0"/>
    <n v="0"/>
    <n v="0"/>
    <n v="0"/>
    <n v="0"/>
    <n v="0"/>
    <n v="0"/>
    <n v="0"/>
    <n v="0"/>
    <n v="0"/>
    <n v="0"/>
    <n v="0"/>
    <n v="0"/>
    <n v="0"/>
    <n v="0"/>
    <n v="0"/>
    <n v="0"/>
    <n v="0"/>
    <n v="0"/>
    <n v="0"/>
    <n v="0"/>
    <n v="0"/>
    <n v="0"/>
    <n v="0"/>
    <n v="0"/>
    <n v="0"/>
    <n v="5.9999999997671694E-2"/>
    <n v="0"/>
    <n v="0"/>
    <n v="0"/>
    <n v="0"/>
    <n v="-64726.953000000001"/>
    <n v="-179290.079"/>
    <n v="0"/>
    <n v="0"/>
    <n v="0"/>
    <n v="0"/>
    <n v="0"/>
    <n v="0"/>
    <n v="-244017.03200000001"/>
    <n v="0"/>
    <n v="0"/>
    <n v="0"/>
    <n v="0"/>
    <n v="0"/>
    <n v="0"/>
    <n v="0"/>
    <n v="0"/>
    <n v="0"/>
    <n v="0"/>
    <n v="0"/>
    <n v="0"/>
    <n v="0"/>
    <n v="0"/>
    <n v="0"/>
    <n v="0"/>
    <n v="0"/>
    <n v="5.9999999997671694E-2"/>
    <n v="0"/>
    <n v="0"/>
    <n v="0"/>
    <n v="0"/>
    <n v="-64726.953000000001"/>
    <n v="-179290.079"/>
    <n v="0"/>
    <n v="0"/>
    <n v="0"/>
    <n v="0"/>
    <n v="0"/>
    <n v="0"/>
    <n v="-244017.03200000001"/>
    <n v="0"/>
    <n v="0"/>
    <n v="0"/>
    <n v="0"/>
    <n v="0"/>
    <n v="0"/>
    <n v="0"/>
    <n v="0"/>
    <n v="0"/>
    <n v="0"/>
    <n v="0"/>
    <n v="0"/>
    <n v="0"/>
    <n v="0"/>
    <n v="0"/>
    <n v="0"/>
    <n v="0"/>
    <n v="5.9999999997671694E-2"/>
    <n v="0"/>
    <n v="-244017.03200000001"/>
    <n v="5.9999999997671694E-2"/>
    <n v="244017.092"/>
    <n v="-244017.03200000001"/>
    <n v="244017.03200000001"/>
    <n v="-244017.03200000001"/>
    <n v="-244017.03200000001"/>
    <n v="5.9999999997671694E-2"/>
    <n v="5.9999999997671694E-2"/>
    <n v="0"/>
    <n v="0"/>
  </r>
  <r>
    <s v="100/TT-252"/>
    <x v="1"/>
    <s v="SE LLanquihue 220/66/23kV (Control)"/>
    <s v="Subgerencia de Proyectos Tx "/>
    <s v="SE LLANQUIHUE"/>
    <x v="19"/>
    <n v="0"/>
    <n v="0"/>
    <n v="0"/>
    <n v="0"/>
    <n v="-463450.67700000003"/>
    <n v="0"/>
    <n v="0"/>
    <n v="0"/>
    <n v="0"/>
    <n v="0"/>
    <n v="0"/>
    <n v="0"/>
    <n v="-463450.67700000003"/>
    <n v="0"/>
    <n v="0"/>
    <n v="0"/>
    <n v="0"/>
    <n v="0"/>
    <n v="0"/>
    <n v="0"/>
    <n v="0"/>
    <n v="0"/>
    <n v="0"/>
    <n v="0"/>
    <n v="0"/>
    <n v="0"/>
    <n v="0"/>
    <n v="0"/>
    <n v="0"/>
    <n v="0"/>
    <n v="0"/>
    <n v="0"/>
    <n v="0"/>
    <n v="0"/>
    <n v="0"/>
    <n v="0"/>
    <n v="0"/>
    <n v="0"/>
    <n v="0"/>
    <n v="0"/>
    <n v="0"/>
    <n v="0"/>
    <n v="0"/>
    <n v="0"/>
    <n v="0"/>
    <n v="0"/>
    <n v="0"/>
    <n v="0"/>
    <n v="0"/>
    <n v="0"/>
    <n v="0"/>
    <n v="433112"/>
    <n v="0"/>
    <n v="0"/>
    <n v="0"/>
    <n v="0"/>
    <n v="0"/>
    <n v="0"/>
    <n v="0"/>
    <n v="0"/>
    <n v="0"/>
    <n v="0"/>
    <n v="0"/>
    <n v="0"/>
    <n v="0"/>
    <n v="0"/>
    <n v="0"/>
    <n v="0"/>
    <n v="0"/>
    <n v="0"/>
    <n v="0"/>
    <n v="0"/>
    <n v="0"/>
    <n v="0"/>
    <n v="0"/>
    <n v="0"/>
    <n v="0"/>
    <n v="0"/>
    <n v="0"/>
    <n v="0"/>
    <n v="0"/>
    <n v="0"/>
    <n v="0"/>
    <n v="0"/>
    <n v="0"/>
    <n v="0"/>
    <n v="0"/>
    <n v="0"/>
    <n v="0"/>
    <n v="0"/>
    <n v="0"/>
    <n v="0"/>
    <n v="0"/>
    <n v="0"/>
    <n v="0"/>
    <n v="433112"/>
    <n v="0"/>
    <n v="0"/>
    <n v="0"/>
    <n v="0"/>
    <n v="0"/>
    <n v="0"/>
    <n v="0"/>
    <n v="0"/>
    <n v="0"/>
    <n v="0"/>
    <n v="0"/>
    <n v="0"/>
    <n v="0"/>
    <n v="0"/>
    <n v="0"/>
    <n v="0"/>
    <n v="0"/>
    <n v="0"/>
    <n v="0"/>
    <n v="0"/>
    <n v="0"/>
    <n v="0"/>
    <n v="0"/>
    <n v="0"/>
    <n v="0"/>
    <n v="0"/>
    <n v="0"/>
    <n v="0"/>
    <n v="0"/>
    <n v="0"/>
    <n v="433112"/>
    <n v="0"/>
    <n v="0"/>
    <n v="0"/>
    <n v="0"/>
    <n v="-463450.67700000003"/>
    <n v="0"/>
    <n v="0"/>
    <n v="0"/>
    <n v="0"/>
    <n v="0"/>
    <n v="0"/>
    <n v="0"/>
    <n v="-463450.67700000003"/>
    <n v="0"/>
    <n v="0"/>
    <n v="0"/>
    <n v="0"/>
    <n v="0"/>
    <n v="0"/>
    <n v="0"/>
    <n v="0"/>
    <n v="0"/>
    <n v="0"/>
    <n v="0"/>
    <n v="0"/>
    <n v="0"/>
    <n v="0"/>
    <n v="0"/>
    <n v="0"/>
    <n v="0"/>
    <n v="0"/>
    <n v="0"/>
    <n v="0"/>
    <n v="0"/>
    <n v="0"/>
    <n v="0"/>
    <n v="0"/>
    <n v="0"/>
    <n v="0"/>
    <n v="0"/>
    <n v="0"/>
    <n v="0"/>
    <n v="0"/>
    <n v="0"/>
    <n v="0"/>
    <n v="0"/>
    <n v="0"/>
    <n v="0"/>
    <n v="0"/>
    <n v="0"/>
    <n v="0"/>
    <n v="0"/>
    <n v="0"/>
    <n v="0"/>
    <n v="0"/>
    <n v="-30338.677000000025"/>
    <n v="0"/>
    <n v="0"/>
    <n v="0"/>
    <n v="0"/>
    <n v="-463450.67700000003"/>
    <n v="0"/>
    <n v="0"/>
    <n v="0"/>
    <n v="0"/>
    <n v="0"/>
    <n v="0"/>
    <n v="0"/>
    <n v="-463450.67700000003"/>
    <n v="0"/>
    <n v="0"/>
    <n v="0"/>
    <n v="0"/>
    <n v="0"/>
    <n v="0"/>
    <n v="0"/>
    <n v="0"/>
    <n v="0"/>
    <n v="0"/>
    <n v="0"/>
    <n v="0"/>
    <n v="0"/>
    <n v="0"/>
    <n v="0"/>
    <n v="0"/>
    <n v="0"/>
    <n v="-30338.677000000025"/>
    <n v="0"/>
    <n v="0"/>
    <n v="0"/>
    <n v="0"/>
    <n v="-463450.67700000003"/>
    <n v="0"/>
    <n v="0"/>
    <n v="0"/>
    <n v="0"/>
    <n v="0"/>
    <n v="0"/>
    <n v="0"/>
    <n v="-463450.67700000003"/>
    <n v="0"/>
    <n v="0"/>
    <n v="0"/>
    <n v="0"/>
    <n v="0"/>
    <n v="0"/>
    <n v="0"/>
    <n v="0"/>
    <n v="0"/>
    <n v="0"/>
    <n v="0"/>
    <n v="0"/>
    <n v="0"/>
    <n v="0"/>
    <n v="0"/>
    <n v="0"/>
    <n v="0"/>
    <n v="-30338.677000000025"/>
    <n v="0"/>
    <n v="-463450.67700000003"/>
    <n v="-30338.677000000025"/>
    <n v="433112"/>
    <n v="-463450.67700000003"/>
    <n v="463450.67700000003"/>
    <n v="-463450.67700000003"/>
    <n v="-463450.67700000003"/>
    <n v="-30338.677000000025"/>
    <n v="-30338.677000000025"/>
    <n v="0"/>
    <n v="0"/>
  </r>
  <r>
    <s v="100/TT-180-02"/>
    <x v="1"/>
    <s v="S/E Río Negro MASC"/>
    <s v="Subgerencia de Proyectos Tx "/>
    <s v="SE RIO NEGRO"/>
    <x v="19"/>
    <n v="551.31500000000005"/>
    <n v="0"/>
    <n v="117.64700000000001"/>
    <n v="0"/>
    <n v="0"/>
    <n v="0"/>
    <n v="0"/>
    <n v="0"/>
    <n v="0"/>
    <n v="0"/>
    <n v="0"/>
    <n v="0"/>
    <n v="668.9620000000001"/>
    <n v="0"/>
    <n v="0"/>
    <n v="0"/>
    <n v="0"/>
    <n v="0"/>
    <n v="0"/>
    <n v="0"/>
    <n v="0"/>
    <n v="0"/>
    <n v="5.0000000000000044E-2"/>
    <n v="0"/>
    <n v="0"/>
    <n v="0.90999999999999992"/>
    <n v="0.90999999999999992"/>
    <n v="0.90999999999999992"/>
    <n v="0.90999999999999992"/>
    <n v="0.90999999999999992"/>
    <n v="0.90999999999999992"/>
    <n v="0.90999999999999992"/>
    <n v="0.90999999999999992"/>
    <n v="0.90999999999999992"/>
    <n v="0.96"/>
    <n v="0.96"/>
    <n v="0.96"/>
    <n v="0.91680179567405784"/>
    <n v="0.91680179567405784"/>
    <n v="0.91680179567405784"/>
    <n v="0.91680179567405784"/>
    <n v="0.91680179567405784"/>
    <n v="0.91680179567405784"/>
    <n v="0.96730179567405783"/>
    <n v="0.96730179567405783"/>
    <n v="0.96730179567405783"/>
    <n v="0.98838736226363755"/>
    <n v="0.98838736226363755"/>
    <n v="1.0000048292749286"/>
    <n v="0.96"/>
    <n v="0.90999999999999992"/>
    <n v="50047.535000000003"/>
    <n v="493.74170735066662"/>
    <n v="0"/>
    <n v="0"/>
    <n v="0"/>
    <n v="0"/>
    <n v="0"/>
    <n v="4998.9437766242718"/>
    <n v="0"/>
    <n v="0"/>
    <n v="1504.191961166594"/>
    <n v="0"/>
    <n v="0"/>
    <n v="6996.877445141532"/>
    <n v="6.8017956740579547E-3"/>
    <n v="0"/>
    <n v="0"/>
    <n v="0"/>
    <n v="0"/>
    <n v="0"/>
    <n v="5.0500000000000003E-2"/>
    <n v="0"/>
    <n v="0"/>
    <n v="2.1085566589579659E-2"/>
    <n v="0"/>
    <n v="1.1617467011290985E-2"/>
    <n v="1.0000048292749286"/>
    <n v="0"/>
    <n v="0"/>
    <n v="0"/>
    <n v="0"/>
    <n v="0"/>
    <n v="0"/>
    <n v="0"/>
    <n v="0"/>
    <n v="0"/>
    <n v="0"/>
    <n v="0"/>
    <n v="0"/>
    <n v="0"/>
    <n v="0"/>
    <n v="0"/>
    <n v="0"/>
    <n v="0"/>
    <n v="57044.412445141534"/>
    <n v="493.74170735066662"/>
    <n v="0"/>
    <n v="0"/>
    <n v="0"/>
    <n v="0"/>
    <n v="0"/>
    <n v="4998.9437766242718"/>
    <n v="0"/>
    <n v="0"/>
    <n v="1504.191961166594"/>
    <n v="0"/>
    <n v="0"/>
    <n v="6996.877445141532"/>
    <n v="0"/>
    <n v="0"/>
    <n v="0"/>
    <n v="0"/>
    <n v="0"/>
    <n v="0"/>
    <n v="0"/>
    <n v="0"/>
    <n v="0"/>
    <n v="0"/>
    <n v="0"/>
    <n v="0"/>
    <n v="0"/>
    <n v="0"/>
    <n v="0"/>
    <n v="0"/>
    <n v="0"/>
    <n v="57044.412445141534"/>
    <n v="551.31500000000005"/>
    <n v="0"/>
    <n v="117.64700000000001"/>
    <n v="0"/>
    <n v="0"/>
    <n v="0"/>
    <n v="5000"/>
    <n v="0"/>
    <n v="0"/>
    <n v="1327.9154451415316"/>
    <n v="0"/>
    <n v="0"/>
    <n v="6996.877445141532"/>
    <n v="0"/>
    <n v="0"/>
    <n v="0"/>
    <n v="0"/>
    <n v="0"/>
    <n v="6.8017956740579503E-3"/>
    <n v="5.0500000000000003E-2"/>
    <n v="0"/>
    <n v="0"/>
    <n v="2.1085566589579659E-2"/>
    <n v="0"/>
    <n v="1.1617467011290985E-2"/>
    <n v="9.0004829274928602E-2"/>
    <n v="0.90999999999999992"/>
    <n v="0.90999999999999992"/>
    <n v="0.90999999999999992"/>
    <n v="0.90999999999999992"/>
    <n v="0.90999999999999992"/>
    <n v="0.91680179567405784"/>
    <n v="0.96730179567405783"/>
    <n v="0.96730179567405783"/>
    <n v="0.96730179567405783"/>
    <n v="0.98838736226363755"/>
    <n v="0.98838736226363755"/>
    <n v="1.0000048292749286"/>
    <n v="0"/>
    <n v="0"/>
    <n v="0"/>
    <n v="0"/>
    <n v="0"/>
    <n v="0"/>
    <n v="0"/>
    <n v="0"/>
    <n v="0"/>
    <n v="0"/>
    <n v="0"/>
    <n v="0"/>
    <n v="0"/>
    <n v="0"/>
    <n v="0"/>
    <n v="0"/>
    <n v="0"/>
    <n v="57044.412445141534"/>
    <n v="551.31500000000005"/>
    <n v="0"/>
    <n v="117.64700000000001"/>
    <n v="0"/>
    <n v="0"/>
    <n v="0"/>
    <n v="0"/>
    <n v="0"/>
    <n v="0"/>
    <n v="0"/>
    <n v="0"/>
    <n v="6327.9154451415316"/>
    <n v="6996.877445141532"/>
    <n v="0"/>
    <n v="0"/>
    <n v="0"/>
    <n v="0"/>
    <n v="0"/>
    <n v="0"/>
    <n v="0"/>
    <n v="0"/>
    <n v="0"/>
    <n v="0"/>
    <n v="0"/>
    <n v="0"/>
    <n v="0"/>
    <n v="0"/>
    <n v="0"/>
    <n v="0"/>
    <n v="0"/>
    <n v="57044.412445141534"/>
    <n v="551.31500000000005"/>
    <n v="0"/>
    <n v="117.64700000000001"/>
    <n v="0"/>
    <n v="0"/>
    <n v="0"/>
    <n v="0"/>
    <n v="0"/>
    <n v="0"/>
    <n v="0"/>
    <n v="0"/>
    <n v="6327.9154451415316"/>
    <n v="6996.877445141532"/>
    <n v="0"/>
    <n v="0"/>
    <n v="0"/>
    <n v="0"/>
    <n v="0"/>
    <n v="0"/>
    <n v="0"/>
    <n v="0"/>
    <n v="0"/>
    <n v="0"/>
    <n v="0"/>
    <n v="0"/>
    <n v="0"/>
    <n v="0"/>
    <n v="0"/>
    <n v="0"/>
    <n v="0"/>
    <n v="57044.412445141534"/>
    <n v="6996.877445141532"/>
    <n v="668.9620000000001"/>
    <n v="50716.497000000003"/>
    <n v="57044.412445141534"/>
    <n v="-6327.9154451415307"/>
    <n v="6327.9154451415307"/>
    <n v="6996.877445141532"/>
    <n v="668.9620000000001"/>
    <n v="50716.497000000003"/>
    <n v="57044.412445141534"/>
    <n v="-6327.9154451415307"/>
    <n v="6327.9154451415307"/>
  </r>
  <r>
    <s v="100/TT-186-01"/>
    <x v="1"/>
    <s v="S/E Sangra Obras"/>
    <s v="Subgerencia de Proyectos Tx "/>
    <s v="SE SANGRA"/>
    <x v="1"/>
    <n v="111061.484"/>
    <n v="53427.502999999997"/>
    <n v="378936.74200000003"/>
    <n v="369311.9"/>
    <n v="269655.05099999998"/>
    <n v="168689.50200000001"/>
    <n v="405780.67099999997"/>
    <n v="311114.53700000001"/>
    <n v="237324.122"/>
    <n v="48217.392"/>
    <n v="182042.139"/>
    <n v="43772.563999999998"/>
    <n v="2579333.6069999998"/>
    <n v="0.01"/>
    <n v="0.1"/>
    <n v="0.15"/>
    <n v="0.05"/>
    <n v="7.0000000000000007E-2"/>
    <n v="7.0000000000000007E-2"/>
    <n v="0.02"/>
    <n v="0.02"/>
    <n v="0.02"/>
    <n v="3.0000000000000027E-2"/>
    <n v="0.01"/>
    <n v="0"/>
    <n v="0.43000000000000005"/>
    <n v="0.53"/>
    <n v="0.68"/>
    <n v="0.73"/>
    <n v="0.8"/>
    <n v="0.87000000000000011"/>
    <n v="0.89000000000000012"/>
    <n v="0.91000000000000014"/>
    <n v="0.93"/>
    <n v="0.96000000000000008"/>
    <n v="0.97000000000000008"/>
    <n v="0.97000000000000008"/>
    <n v="0.43919149331770918"/>
    <n v="0.45976494514106087"/>
    <n v="0.49606217981505041"/>
    <n v="0.52480676011283711"/>
    <n v="0.56903192926416724"/>
    <n v="0.59434318033736289"/>
    <n v="0.64096697182991491"/>
    <n v="0.67141904520669105"/>
    <n v="0.71862262574089808"/>
    <n v="0.77330310472765773"/>
    <n v="0.82887543951605647"/>
    <n v="0.87125574477084167"/>
    <n v="0.97000000000000008"/>
    <n v="0.42000000000000004"/>
    <n v="1103906.7930000001"/>
    <n v="112814.24053730785"/>
    <n v="121230.81422839026"/>
    <n v="264729.41077764728"/>
    <n v="170236.95344938969"/>
    <n v="262580.3815191848"/>
    <n v="150653.84099951174"/>
    <n v="278207.64876116434"/>
    <n v="182164.08059684446"/>
    <n v="283070.53029319504"/>
    <n v="328735.72040303971"/>
    <n v="334924.63606781227"/>
    <n v="256063.37383970871"/>
    <n v="2745411.6314731962"/>
    <n v="1.919149331770912E-2"/>
    <n v="2.057345182335172E-2"/>
    <n v="3.6297234673989522E-2"/>
    <n v="2.8744580297786679E-2"/>
    <n v="4.4225169151330117E-2"/>
    <n v="2.5311251073195627E-2"/>
    <n v="4.662379149255215E-2"/>
    <n v="3.0452073376776145E-2"/>
    <n v="4.7203580534206924E-2"/>
    <n v="5.4680478986759637E-2"/>
    <n v="5.557233478839884E-2"/>
    <n v="4.2380305254785124E-2"/>
    <n v="0.87125574477084167"/>
    <n v="0"/>
    <n v="0"/>
    <n v="93333.333333333328"/>
    <n v="186580.33333333331"/>
    <n v="93333.333333333328"/>
    <n v="0"/>
    <n v="0"/>
    <n v="0"/>
    <n v="0"/>
    <n v="0"/>
    <n v="176052"/>
    <n v="100000"/>
    <n v="649299"/>
    <n v="0"/>
    <n v="0"/>
    <n v="0"/>
    <n v="0"/>
    <n v="4498617.4244731963"/>
    <n v="112814.24053730785"/>
    <n v="121230.81422839026"/>
    <n v="264729.41077764728"/>
    <n v="170236.95344938969"/>
    <n v="262580.3815191848"/>
    <n v="150653.84099951174"/>
    <n v="278207.64876116434"/>
    <n v="182164.08059684446"/>
    <n v="283070.53029319504"/>
    <n v="328735.72040303971"/>
    <n v="334924.63606781227"/>
    <n v="256063.37383970871"/>
    <n v="2745411.6314731962"/>
    <n v="0"/>
    <n v="0"/>
    <n v="93333.333333333328"/>
    <n v="186580.33333333331"/>
    <n v="93333.333333333328"/>
    <n v="0"/>
    <n v="0"/>
    <n v="0"/>
    <n v="0"/>
    <n v="0"/>
    <n v="176052"/>
    <n v="100000"/>
    <n v="649299"/>
    <n v="0"/>
    <n v="0"/>
    <n v="0"/>
    <n v="0"/>
    <n v="4498617.4244731963"/>
    <n v="111061.484"/>
    <n v="53427.502999999997"/>
    <n v="378936.74200000003"/>
    <n v="369311.9"/>
    <n v="269655.05099999998"/>
    <n v="168689.50200000001"/>
    <n v="208526.49132361336"/>
    <n v="227425.70426180668"/>
    <n v="313161.45706180669"/>
    <n v="181944.12372847335"/>
    <n v="208299.54319514002"/>
    <n v="254972.12990235604"/>
    <n v="2745411.6314731962"/>
    <n v="0.01"/>
    <n v="0.1"/>
    <n v="0.15"/>
    <n v="0.05"/>
    <n v="7.0000000000000007E-2"/>
    <n v="7.616753817314445E-2"/>
    <n v="2.8975027131805439E-2"/>
    <n v="1.2983802167062278E-2"/>
    <n v="2.8230000000000002E-2"/>
    <n v="3.3911564823251521E-2"/>
    <n v="8.1250326452204485E-5"/>
    <n v="9.4180735547598187E-3"/>
    <n v="0.56976725617647572"/>
    <n v="0.43000000000000005"/>
    <n v="0.53"/>
    <n v="0.68"/>
    <n v="0.73"/>
    <n v="0.8"/>
    <n v="0.87616753817314452"/>
    <n v="0.90514256530494996"/>
    <n v="0.91812636747201226"/>
    <n v="0.94635636747201224"/>
    <n v="0.98026793229526377"/>
    <n v="0.980349182621716"/>
    <n v="0.98976725617647576"/>
    <n v="238046.01921417392"/>
    <n v="411252.98078582599"/>
    <n v="0"/>
    <n v="0"/>
    <n v="0"/>
    <n v="0"/>
    <n v="0"/>
    <n v="0"/>
    <n v="0"/>
    <n v="0"/>
    <n v="0"/>
    <n v="0"/>
    <n v="649298.99999999988"/>
    <n v="0"/>
    <n v="0"/>
    <n v="0"/>
    <n v="0"/>
    <n v="4498617.4244731963"/>
    <n v="111061.484"/>
    <n v="53427.502999999997"/>
    <n v="378936.74200000003"/>
    <n v="369311.9"/>
    <n v="269655.05099999998"/>
    <n v="168689.50200000001"/>
    <n v="405780.67099999997"/>
    <n v="311114.53700000001"/>
    <n v="237324.122"/>
    <n v="329509.70999999996"/>
    <n v="49368.078363195993"/>
    <n v="61232.331109999999"/>
    <n v="2745411.6314731962"/>
    <n v="175652.92163680401"/>
    <n v="62393.019214174012"/>
    <n v="411252.98078582599"/>
    <n v="0"/>
    <n v="0"/>
    <n v="0"/>
    <n v="0"/>
    <n v="0"/>
    <n v="0"/>
    <n v="0"/>
    <n v="0"/>
    <n v="0"/>
    <n v="649298.92163680401"/>
    <n v="0"/>
    <n v="0"/>
    <n v="0"/>
    <n v="0"/>
    <n v="4498617.3461100003"/>
    <n v="111061.484"/>
    <n v="53427.502999999997"/>
    <n v="378936.74200000003"/>
    <n v="369311.9"/>
    <n v="269655.05099999998"/>
    <n v="168689.50200000001"/>
    <n v="405780.67099999997"/>
    <n v="311114.53700000001"/>
    <n v="237324.122"/>
    <n v="48217.392"/>
    <n v="182042.139"/>
    <n v="209850.58847319614"/>
    <n v="2745411.6314731962"/>
    <n v="0"/>
    <n v="0"/>
    <n v="0"/>
    <n v="0"/>
    <n v="0"/>
    <n v="0"/>
    <n v="0"/>
    <n v="0"/>
    <n v="0"/>
    <n v="0"/>
    <n v="0"/>
    <n v="0"/>
    <n v="649298.92163680401"/>
    <n v="0"/>
    <n v="0"/>
    <n v="0"/>
    <n v="0"/>
    <n v="4498617.3461100003"/>
    <n v="2489348.2576334877"/>
    <n v="2535561.0430000001"/>
    <n v="3639467.8360000001"/>
    <n v="3593255.0506334878"/>
    <n v="46212.785366512369"/>
    <n v="859149.58847319614"/>
    <n v="2490439.5015708404"/>
    <n v="2535561.0430000001"/>
    <n v="3639467.8360000001"/>
    <n v="3594346.2945708404"/>
    <n v="45121.541429159697"/>
    <n v="859149.58847319614"/>
  </r>
  <r>
    <s v="100/TT-186-02"/>
    <x v="1"/>
    <s v="S/E Sangra Masc"/>
    <s v="Subgerencia de Proyectos Tx "/>
    <s v="SE SANGRA"/>
    <x v="1"/>
    <n v="0"/>
    <n v="1377.1079999999999"/>
    <n v="777.35400000000004"/>
    <n v="1036"/>
    <n v="0"/>
    <n v="0"/>
    <n v="0"/>
    <n v="0"/>
    <n v="0"/>
    <n v="476"/>
    <n v="0"/>
    <n v="0"/>
    <n v="3666.462"/>
    <n v="0"/>
    <n v="0"/>
    <n v="0"/>
    <n v="0.02"/>
    <n v="0"/>
    <n v="0.01"/>
    <n v="0"/>
    <n v="0"/>
    <n v="0"/>
    <n v="0"/>
    <n v="0"/>
    <n v="0"/>
    <n v="0.71"/>
    <n v="0.71"/>
    <n v="0.71"/>
    <n v="0.73"/>
    <n v="0.73"/>
    <n v="0.74"/>
    <n v="0.74"/>
    <n v="0.74"/>
    <n v="0.74"/>
    <n v="0.74"/>
    <n v="0.74"/>
    <n v="0.74"/>
    <n v="0.71"/>
    <n v="0.71"/>
    <n v="0.72646895453891158"/>
    <n v="0.7337085206729832"/>
    <n v="0.7337085206729832"/>
    <n v="0.7337085206729832"/>
    <n v="0.7337085206729832"/>
    <n v="0.7337085206729832"/>
    <n v="0.7337085206729832"/>
    <n v="0.73878891796005108"/>
    <n v="0.74979644541536472"/>
    <n v="0.76249743863303443"/>
    <n v="0.74"/>
    <n v="0.71"/>
    <n v="18148.080999999998"/>
    <n v="0"/>
    <n v="0"/>
    <n v="1472.3383799509113"/>
    <n v="693.60129603320217"/>
    <n v="0"/>
    <n v="0"/>
    <n v="0"/>
    <n v="0"/>
    <n v="0"/>
    <n v="476.76780160241964"/>
    <n v="1008.3294227866874"/>
    <n v="1213.0497653411087"/>
    <n v="4864.0866657143288"/>
    <n v="0"/>
    <n v="0"/>
    <n v="1.6468954538911607E-2"/>
    <n v="7.2395661340716837E-3"/>
    <n v="0"/>
    <n v="0"/>
    <n v="0"/>
    <n v="0"/>
    <n v="0"/>
    <n v="5.0803972870678482E-3"/>
    <n v="1.100752745531367E-2"/>
    <n v="1.2700993217669619E-2"/>
    <n v="0.76249743863303443"/>
    <n v="0"/>
    <n v="0"/>
    <n v="0"/>
    <n v="0"/>
    <n v="0"/>
    <n v="0"/>
    <n v="17064"/>
    <n v="800"/>
    <n v="0"/>
    <n v="0"/>
    <n v="0"/>
    <n v="0"/>
    <n v="17864"/>
    <n v="1138.4000000000001"/>
    <n v="0"/>
    <n v="0"/>
    <n v="0"/>
    <n v="42014.567665714327"/>
    <n v="0"/>
    <n v="0"/>
    <n v="1472.3383799509113"/>
    <n v="693.60129603320217"/>
    <n v="0"/>
    <n v="0"/>
    <n v="0"/>
    <n v="0"/>
    <n v="0"/>
    <n v="476.76780160241964"/>
    <n v="1008.3294227866874"/>
    <n v="1213.0497653411087"/>
    <n v="4864.0866657143288"/>
    <n v="0"/>
    <n v="0"/>
    <n v="0"/>
    <n v="0"/>
    <n v="0"/>
    <n v="0"/>
    <n v="17064"/>
    <n v="800"/>
    <n v="0"/>
    <n v="0"/>
    <n v="0"/>
    <n v="0"/>
    <n v="17864"/>
    <n v="1138.4000000000001"/>
    <n v="0"/>
    <n v="0"/>
    <n v="0"/>
    <n v="42014.567665714327"/>
    <n v="0"/>
    <n v="1377.1079999999999"/>
    <n v="777.35400000000004"/>
    <n v="1036"/>
    <n v="0"/>
    <n v="0"/>
    <n v="0"/>
    <n v="0"/>
    <n v="0"/>
    <n v="474"/>
    <n v="1012.246"/>
    <n v="1200"/>
    <n v="5876.7079999999996"/>
    <n v="0"/>
    <n v="0"/>
    <n v="0"/>
    <n v="0.02"/>
    <n v="0"/>
    <n v="1.2376085183576135E-2"/>
    <n v="0"/>
    <n v="0"/>
    <n v="0"/>
    <n v="4.5732055884572286E-3"/>
    <n v="8.9177508974915953E-3"/>
    <n v="1.242387518197547E-2"/>
    <n v="5.8290916851500438E-2"/>
    <n v="0.71"/>
    <n v="0.71"/>
    <n v="0.71"/>
    <n v="0.73"/>
    <n v="0.73"/>
    <n v="0.74237608518357612"/>
    <n v="0.74237608518357612"/>
    <n v="0.74237608518357612"/>
    <n v="0.74237608518357612"/>
    <n v="0.74694929077203331"/>
    <n v="0.7558670416695249"/>
    <n v="0.76829091685150042"/>
    <n v="0"/>
    <n v="0"/>
    <n v="0"/>
    <n v="0"/>
    <n v="0"/>
    <n v="0"/>
    <n v="16050.892"/>
    <n v="800"/>
    <n v="0"/>
    <n v="0"/>
    <n v="0"/>
    <n v="0"/>
    <n v="16850.892"/>
    <n v="1138.4000000000001"/>
    <n v="0"/>
    <n v="0"/>
    <n v="0"/>
    <n v="42014.080999999998"/>
    <n v="0"/>
    <n v="1377.1079999999999"/>
    <n v="777.35400000000004"/>
    <n v="1036"/>
    <n v="0"/>
    <n v="0"/>
    <n v="0"/>
    <n v="0"/>
    <n v="0"/>
    <n v="476"/>
    <n v="0"/>
    <n v="0"/>
    <n v="3666.462"/>
    <n v="0"/>
    <n v="0"/>
    <n v="800"/>
    <n v="0"/>
    <n v="0"/>
    <n v="0"/>
    <n v="17250.892"/>
    <n v="0"/>
    <n v="0"/>
    <n v="0"/>
    <n v="1010.246"/>
    <n v="0"/>
    <n v="19061.137999999999"/>
    <n v="1138.4000000000001"/>
    <n v="0"/>
    <n v="0"/>
    <n v="0"/>
    <n v="42014.080999999998"/>
    <n v="0"/>
    <n v="1377.1079999999999"/>
    <n v="777.35400000000004"/>
    <n v="1036"/>
    <n v="0"/>
    <n v="0"/>
    <n v="0"/>
    <n v="0"/>
    <n v="0"/>
    <n v="476"/>
    <n v="0"/>
    <n v="0"/>
    <n v="3666.462"/>
    <n v="0"/>
    <n v="0"/>
    <n v="0"/>
    <n v="0"/>
    <n v="0"/>
    <n v="0"/>
    <n v="0"/>
    <n v="0"/>
    <n v="0"/>
    <n v="0"/>
    <n v="0"/>
    <n v="0"/>
    <n v="19061.137999999999"/>
    <n v="1138.4000000000001"/>
    <n v="0"/>
    <n v="0"/>
    <n v="0"/>
    <n v="42014.080999999998"/>
    <n v="3651.0369003732203"/>
    <n v="3666.462"/>
    <n v="21814.542999999998"/>
    <n v="21799.117900373218"/>
    <n v="15.425099626780138"/>
    <n v="20200.024665714329"/>
    <n v="4676.7079999999996"/>
    <n v="3666.462"/>
    <n v="21814.542999999998"/>
    <n v="22824.788999999997"/>
    <n v="-1010.2459999999992"/>
    <n v="20199.538"/>
  </r>
  <r>
    <s v="100/TT-503-01"/>
    <x v="0"/>
    <s v="Repuestos GIS Tx -Kapatur "/>
    <s v="Gerencia Zona Norte"/>
    <s v="SIN ASIGNAR"/>
    <x v="7"/>
    <n v="871.2"/>
    <n v="0"/>
    <n v="14640.299000000001"/>
    <n v="0"/>
    <n v="0"/>
    <n v="0"/>
    <n v="0"/>
    <n v="0"/>
    <n v="0"/>
    <n v="0"/>
    <n v="0"/>
    <n v="0"/>
    <n v="15511.499000000002"/>
    <n v="0"/>
    <n v="0"/>
    <n v="0"/>
    <n v="0"/>
    <n v="0.04"/>
    <n v="0.01"/>
    <n v="0"/>
    <n v="0"/>
    <n v="0"/>
    <n v="0"/>
    <n v="0"/>
    <n v="0"/>
    <n v="0.95"/>
    <n v="0.95"/>
    <n v="0.95"/>
    <n v="0.95"/>
    <n v="0.99"/>
    <n v="1"/>
    <n v="1"/>
    <n v="1"/>
    <n v="1"/>
    <n v="1"/>
    <n v="1"/>
    <n v="1"/>
    <n v="0.95"/>
    <n v="0.95"/>
    <n v="0.95"/>
    <n v="0.95"/>
    <n v="0.98"/>
    <n v="0.99"/>
    <n v="1"/>
    <n v="1"/>
    <n v="1"/>
    <n v="1"/>
    <n v="1"/>
    <n v="1"/>
    <n v="1"/>
    <n v="0.95"/>
    <n v="236219.63800000001"/>
    <n v="0"/>
    <n v="0"/>
    <n v="0"/>
    <n v="0"/>
    <n v="21005"/>
    <n v="0"/>
    <n v="0"/>
    <n v="0"/>
    <n v="0"/>
    <n v="0"/>
    <n v="0"/>
    <n v="0"/>
    <n v="21005"/>
    <n v="0"/>
    <n v="0"/>
    <n v="0"/>
    <n v="0"/>
    <n v="0.03"/>
    <n v="0.01"/>
    <n v="0.01"/>
    <n v="0"/>
    <n v="0"/>
    <n v="0"/>
    <n v="0"/>
    <n v="0"/>
    <n v="1"/>
    <n v="0"/>
    <n v="0"/>
    <n v="0"/>
    <n v="0"/>
    <n v="0"/>
    <n v="0"/>
    <n v="0"/>
    <n v="0"/>
    <n v="0"/>
    <n v="0"/>
    <n v="0"/>
    <n v="0"/>
    <n v="0"/>
    <n v="0"/>
    <n v="0"/>
    <n v="0"/>
    <n v="0"/>
    <n v="257224.63800000001"/>
    <n v="0"/>
    <n v="0"/>
    <n v="0"/>
    <n v="0"/>
    <n v="21005"/>
    <n v="0"/>
    <n v="0"/>
    <n v="0"/>
    <n v="0"/>
    <n v="0"/>
    <n v="0"/>
    <n v="0"/>
    <n v="21005"/>
    <n v="0"/>
    <n v="0"/>
    <n v="0"/>
    <n v="0"/>
    <n v="0"/>
    <n v="0"/>
    <n v="0"/>
    <n v="0"/>
    <n v="0"/>
    <n v="0"/>
    <n v="0"/>
    <n v="0"/>
    <n v="0"/>
    <n v="0"/>
    <n v="0"/>
    <n v="0"/>
    <n v="0"/>
    <n v="257224.63800000001"/>
    <n v="871.2"/>
    <n v="0"/>
    <n v="14640.299000000001"/>
    <n v="0"/>
    <n v="0"/>
    <n v="0"/>
    <n v="0"/>
    <n v="0"/>
    <n v="0"/>
    <n v="0"/>
    <n v="0"/>
    <n v="3000"/>
    <n v="18511.499000000003"/>
    <n v="0"/>
    <n v="0"/>
    <n v="0"/>
    <n v="0"/>
    <n v="0.04"/>
    <n v="0.01"/>
    <n v="0"/>
    <n v="0"/>
    <n v="0"/>
    <n v="0"/>
    <n v="0"/>
    <n v="0"/>
    <n v="0.05"/>
    <n v="0.95"/>
    <n v="0.95"/>
    <n v="0.95"/>
    <n v="0.95"/>
    <n v="0.99"/>
    <n v="1"/>
    <n v="1"/>
    <n v="1"/>
    <n v="1"/>
    <n v="1"/>
    <n v="1"/>
    <n v="1"/>
    <n v="0"/>
    <n v="0"/>
    <n v="0"/>
    <n v="0"/>
    <n v="0"/>
    <n v="0"/>
    <n v="0"/>
    <n v="0"/>
    <n v="0"/>
    <n v="0"/>
    <n v="0"/>
    <n v="0"/>
    <n v="0"/>
    <n v="0"/>
    <n v="0"/>
    <n v="0"/>
    <n v="0"/>
    <n v="254731.13700000002"/>
    <n v="871.2"/>
    <n v="0"/>
    <n v="14640.299000000001"/>
    <n v="0"/>
    <n v="0"/>
    <n v="0"/>
    <n v="0"/>
    <n v="0"/>
    <n v="0"/>
    <n v="0"/>
    <n v="0"/>
    <n v="0"/>
    <n v="15511.499000000002"/>
    <n v="0"/>
    <n v="0"/>
    <n v="0"/>
    <n v="0"/>
    <n v="0"/>
    <n v="0"/>
    <n v="0"/>
    <n v="0"/>
    <n v="0"/>
    <n v="0"/>
    <n v="0"/>
    <n v="0"/>
    <n v="0"/>
    <n v="0"/>
    <n v="0"/>
    <n v="0"/>
    <n v="0"/>
    <n v="251731.13700000002"/>
    <n v="871.2"/>
    <n v="0"/>
    <n v="14640.299000000001"/>
    <n v="0"/>
    <n v="0"/>
    <n v="0"/>
    <n v="0"/>
    <n v="0"/>
    <n v="0"/>
    <n v="0"/>
    <n v="0"/>
    <n v="0"/>
    <n v="15511.499000000002"/>
    <n v="0"/>
    <n v="0"/>
    <n v="0"/>
    <n v="0"/>
    <n v="0"/>
    <n v="0"/>
    <n v="0"/>
    <n v="0"/>
    <n v="0"/>
    <n v="0"/>
    <n v="0"/>
    <n v="0"/>
    <n v="0"/>
    <n v="0"/>
    <n v="0"/>
    <n v="0"/>
    <n v="0"/>
    <n v="251731.13700000002"/>
    <n v="21005"/>
    <n v="15511.499000000002"/>
    <n v="251731.13700000002"/>
    <n v="257224.63800000001"/>
    <n v="-5493.5009999999893"/>
    <n v="5493.5009999999893"/>
    <n v="15511.499000000002"/>
    <n v="15511.499000000002"/>
    <n v="251731.13700000002"/>
    <n v="251731.13700000002"/>
    <n v="0"/>
    <n v="3000"/>
  </r>
  <r>
    <s v="100/TT-145-03"/>
    <x v="0"/>
    <s v="SE Alto Bonito - Nuevo Paño E3"/>
    <s v="Gerencia Zona Sur"/>
    <s v="SIN ASIGNAR"/>
    <x v="14"/>
    <n v="0"/>
    <n v="29.436"/>
    <n v="757.37"/>
    <n v="3369.9090000000001"/>
    <n v="518.5"/>
    <n v="418.21499999999997"/>
    <n v="78.129000000000005"/>
    <n v="215.28299999999999"/>
    <n v="0"/>
    <n v="0"/>
    <n v="0"/>
    <n v="0"/>
    <n v="5386.8420000000006"/>
    <n v="0"/>
    <n v="0"/>
    <n v="0.05"/>
    <n v="0"/>
    <n v="0"/>
    <n v="0"/>
    <n v="0.01"/>
    <n v="0"/>
    <n v="0"/>
    <n v="0"/>
    <n v="0"/>
    <n v="0"/>
    <n v="0.94"/>
    <n v="0.94"/>
    <n v="0.99"/>
    <n v="0.99"/>
    <n v="0.99"/>
    <n v="0.99"/>
    <n v="1"/>
    <n v="1"/>
    <n v="1"/>
    <n v="1"/>
    <n v="1"/>
    <n v="1"/>
    <n v="0.9449617151607963"/>
    <n v="0.98315773353751912"/>
    <n v="1"/>
    <n v="1"/>
    <n v="1"/>
    <n v="1"/>
    <n v="1"/>
    <n v="1"/>
    <n v="1"/>
    <n v="1"/>
    <n v="1"/>
    <n v="1"/>
    <n v="1"/>
    <n v="0.94"/>
    <n v="125406.554"/>
    <n v="0"/>
    <n v="0"/>
    <n v="0"/>
    <n v="0"/>
    <n v="0"/>
    <n v="0"/>
    <n v="0"/>
    <n v="0"/>
    <n v="0"/>
    <n v="0"/>
    <n v="0"/>
    <n v="0"/>
    <n v="0"/>
    <n v="4.9617151607963261E-3"/>
    <n v="3.8196018376722818E-2"/>
    <n v="1.6842266462480857E-2"/>
    <n v="0"/>
    <n v="0"/>
    <n v="0"/>
    <n v="0"/>
    <n v="0"/>
    <n v="0"/>
    <n v="0"/>
    <n v="0"/>
    <n v="0"/>
    <n v="1"/>
    <n v="0"/>
    <n v="0"/>
    <n v="0"/>
    <n v="0"/>
    <n v="0"/>
    <n v="0"/>
    <n v="0"/>
    <n v="0"/>
    <n v="0"/>
    <n v="0"/>
    <n v="0"/>
    <n v="0"/>
    <n v="0"/>
    <n v="0"/>
    <n v="0"/>
    <n v="0"/>
    <n v="0"/>
    <n v="125406.554"/>
    <n v="0"/>
    <n v="0"/>
    <n v="0"/>
    <n v="0"/>
    <n v="0"/>
    <n v="0"/>
    <n v="0"/>
    <n v="0"/>
    <n v="0"/>
    <n v="0"/>
    <n v="0"/>
    <n v="0"/>
    <n v="0"/>
    <n v="0"/>
    <n v="0"/>
    <n v="0"/>
    <n v="0"/>
    <n v="0"/>
    <n v="0"/>
    <n v="0"/>
    <n v="0"/>
    <n v="0"/>
    <n v="0"/>
    <n v="0"/>
    <n v="0"/>
    <n v="0"/>
    <n v="0"/>
    <n v="0"/>
    <n v="0"/>
    <n v="0"/>
    <n v="125406.554"/>
    <n v="0"/>
    <n v="29.436"/>
    <n v="757.37"/>
    <n v="3369.9090000000001"/>
    <n v="518.5"/>
    <n v="418.21499999999997"/>
    <n v="4581.7849999999999"/>
    <n v="2324.7849999999999"/>
    <n v="0"/>
    <n v="0"/>
    <n v="0"/>
    <n v="0"/>
    <n v="12000"/>
    <n v="0"/>
    <n v="0"/>
    <n v="0.05"/>
    <n v="0"/>
    <n v="0"/>
    <n v="0"/>
    <n v="0"/>
    <n v="0"/>
    <n v="0"/>
    <n v="0"/>
    <n v="0"/>
    <n v="0"/>
    <n v="0.05"/>
    <n v="0.94"/>
    <n v="0.94"/>
    <n v="0.99"/>
    <n v="0.99"/>
    <n v="0.99"/>
    <n v="0.99"/>
    <n v="0.99"/>
    <n v="0.99"/>
    <n v="0.99"/>
    <n v="0.99"/>
    <n v="0.99"/>
    <n v="0.99"/>
    <n v="0"/>
    <n v="0"/>
    <n v="0"/>
    <n v="0"/>
    <n v="0"/>
    <n v="0"/>
    <n v="0"/>
    <n v="0"/>
    <n v="0"/>
    <n v="0"/>
    <n v="0"/>
    <n v="0"/>
    <n v="0"/>
    <n v="0"/>
    <n v="0"/>
    <n v="0"/>
    <n v="0"/>
    <n v="137406.554"/>
    <n v="0"/>
    <n v="29.436"/>
    <n v="757.37"/>
    <n v="3369.9090000000001"/>
    <n v="518.5"/>
    <n v="418.21499999999997"/>
    <n v="78.129000000000005"/>
    <n v="215.28299999999999"/>
    <n v="0"/>
    <n v="1000"/>
    <n v="0"/>
    <n v="5613.1579999999994"/>
    <n v="12000"/>
    <n v="0"/>
    <n v="0"/>
    <n v="0"/>
    <n v="0"/>
    <n v="0"/>
    <n v="0"/>
    <n v="0"/>
    <n v="0"/>
    <n v="0"/>
    <n v="0"/>
    <n v="0"/>
    <n v="0"/>
    <n v="0"/>
    <n v="0"/>
    <n v="0"/>
    <n v="0"/>
    <n v="0"/>
    <n v="137406.554"/>
    <n v="0"/>
    <n v="29.436"/>
    <n v="757.37"/>
    <n v="3369.9090000000001"/>
    <n v="518.5"/>
    <n v="418.21499999999997"/>
    <n v="78.129000000000005"/>
    <n v="215.28299999999999"/>
    <n v="0"/>
    <n v="0"/>
    <n v="0"/>
    <n v="6613.1579999999994"/>
    <n v="12000"/>
    <n v="0"/>
    <n v="0"/>
    <n v="0"/>
    <n v="0"/>
    <n v="0"/>
    <n v="0"/>
    <n v="0"/>
    <n v="0"/>
    <n v="0"/>
    <n v="0"/>
    <n v="0"/>
    <n v="0"/>
    <n v="0"/>
    <n v="0"/>
    <n v="0"/>
    <n v="0"/>
    <n v="0"/>
    <n v="137406.554"/>
    <n v="0"/>
    <n v="5386.8420000000006"/>
    <n v="130793.39600000001"/>
    <n v="125406.554"/>
    <n v="5386.8420000000042"/>
    <n v="-5386.8420000000042"/>
    <n v="12000"/>
    <n v="5386.8420000000006"/>
    <n v="130793.39600000001"/>
    <n v="137406.554"/>
    <n v="-6613.1579999999958"/>
    <n v="6613.1579999999958"/>
  </r>
  <r>
    <s v="100/TT-136-03"/>
    <x v="0"/>
    <s v="SE Río Bonito - Habilitación Paño E1"/>
    <s v="Gerencia Zona Sur"/>
    <s v="SIN ASIGNAR"/>
    <x v="14"/>
    <n v="5243.4589999999998"/>
    <n v="11905.395"/>
    <n v="1619.104"/>
    <n v="8662.4760000000006"/>
    <n v="1599.424"/>
    <n v="649.57299999999998"/>
    <n v="0"/>
    <n v="0"/>
    <n v="0"/>
    <n v="0"/>
    <n v="0"/>
    <n v="0"/>
    <n v="29679.431"/>
    <n v="0.1"/>
    <n v="0"/>
    <n v="7.0000000000000007E-2"/>
    <n v="0"/>
    <n v="0"/>
    <n v="0"/>
    <n v="0"/>
    <n v="0"/>
    <n v="0"/>
    <n v="0"/>
    <n v="0"/>
    <n v="0"/>
    <n v="0.92"/>
    <n v="0.92"/>
    <n v="0.9900000000000001"/>
    <n v="0.9900000000000001"/>
    <n v="0.9900000000000001"/>
    <n v="0.9900000000000001"/>
    <n v="0.9900000000000001"/>
    <n v="0.9900000000000001"/>
    <n v="0.9900000000000001"/>
    <n v="0.9900000000000001"/>
    <n v="0.9900000000000001"/>
    <n v="0.9900000000000001"/>
    <n v="0.88346000000000002"/>
    <n v="0.98449500408608015"/>
    <n v="0.99379500408608012"/>
    <n v="0.99999500408608011"/>
    <n v="0.99999500408608011"/>
    <n v="0.99999500408608011"/>
    <n v="0.99999500408608011"/>
    <n v="0.99999500408608011"/>
    <n v="0.99999500408608011"/>
    <n v="0.99999500408608011"/>
    <n v="0.99999500408608011"/>
    <n v="0.99999500408608011"/>
    <n v="0.9900000000000001"/>
    <n v="0.82000000000000006"/>
    <n v="8616.357"/>
    <n v="11987.872203621166"/>
    <n v="27625.800173083531"/>
    <n v="0"/>
    <n v="0"/>
    <n v="0"/>
    <n v="0"/>
    <n v="0"/>
    <n v="0"/>
    <n v="0"/>
    <n v="0"/>
    <n v="0"/>
    <n v="0"/>
    <n v="39613.672376704693"/>
    <n v="6.3460000000000003E-2"/>
    <n v="0.10103500408608007"/>
    <n v="9.2999999999999992E-3"/>
    <n v="6.1999999999999989E-3"/>
    <n v="0"/>
    <n v="0"/>
    <n v="0"/>
    <n v="0"/>
    <n v="0"/>
    <n v="0"/>
    <n v="0"/>
    <n v="0"/>
    <n v="0.99999500408608011"/>
    <n v="0"/>
    <n v="0"/>
    <n v="0"/>
    <n v="0"/>
    <n v="0"/>
    <n v="0"/>
    <n v="0"/>
    <n v="0"/>
    <n v="0"/>
    <n v="0"/>
    <n v="0"/>
    <n v="0"/>
    <n v="0"/>
    <n v="0"/>
    <n v="0"/>
    <n v="0"/>
    <n v="0"/>
    <n v="48230.029376704697"/>
    <n v="11987.872203621166"/>
    <n v="27625.800173083531"/>
    <n v="0"/>
    <n v="0"/>
    <n v="0"/>
    <n v="0"/>
    <n v="0"/>
    <n v="0"/>
    <n v="0"/>
    <n v="0"/>
    <n v="0"/>
    <n v="0"/>
    <n v="39613.672376704693"/>
    <n v="0"/>
    <n v="0"/>
    <n v="0"/>
    <n v="0"/>
    <n v="0"/>
    <n v="0"/>
    <n v="0"/>
    <n v="0"/>
    <n v="0"/>
    <n v="0"/>
    <n v="0"/>
    <n v="0"/>
    <n v="0"/>
    <n v="0"/>
    <n v="0"/>
    <n v="0"/>
    <n v="0"/>
    <n v="48230.029376704697"/>
    <n v="5243.4589999999998"/>
    <n v="11905.395"/>
    <n v="1619.104"/>
    <n v="8662.4760000000006"/>
    <n v="1599.424"/>
    <n v="649.57299999999998"/>
    <n v="0"/>
    <n v="0"/>
    <n v="0"/>
    <n v="0"/>
    <n v="5000"/>
    <n v="4934.2413767046928"/>
    <n v="39613.672376704693"/>
    <n v="0.1"/>
    <n v="0"/>
    <n v="7.0000000000000007E-2"/>
    <n v="0"/>
    <n v="0"/>
    <n v="0"/>
    <n v="6.4056939501779344E-4"/>
    <n v="4.9501779359430601E-3"/>
    <n v="4.1992882562277576E-3"/>
    <n v="2.0996441281138792E-4"/>
    <n v="0"/>
    <n v="0"/>
    <n v="0.18000000000000002"/>
    <n v="0.92"/>
    <n v="0.92"/>
    <n v="0.9900000000000001"/>
    <n v="0.9900000000000001"/>
    <n v="0.9900000000000001"/>
    <n v="0.9900000000000001"/>
    <n v="0.99064056939501788"/>
    <n v="0.99559074733096098"/>
    <n v="0.99979003558718871"/>
    <n v="1"/>
    <n v="1"/>
    <n v="1"/>
    <n v="0"/>
    <n v="0"/>
    <n v="0"/>
    <n v="0"/>
    <n v="0"/>
    <n v="0"/>
    <n v="0"/>
    <n v="0"/>
    <n v="0"/>
    <n v="0"/>
    <n v="0"/>
    <n v="0"/>
    <n v="0"/>
    <n v="0"/>
    <n v="0"/>
    <n v="0"/>
    <n v="0"/>
    <n v="48230.029376704697"/>
    <n v="5243.4589999999998"/>
    <n v="11905.395"/>
    <n v="1619.104"/>
    <n v="8662.4760000000006"/>
    <n v="1599.424"/>
    <n v="649.57299999999998"/>
    <n v="0"/>
    <n v="0"/>
    <n v="0"/>
    <n v="0"/>
    <n v="5000.1123767046956"/>
    <n v="4934.1290000000008"/>
    <n v="39613.672376704693"/>
    <n v="0"/>
    <n v="0"/>
    <n v="0"/>
    <n v="0"/>
    <n v="0"/>
    <n v="0"/>
    <n v="0"/>
    <n v="0"/>
    <n v="0"/>
    <n v="0"/>
    <n v="0"/>
    <n v="0"/>
    <n v="0"/>
    <n v="0"/>
    <n v="0"/>
    <n v="0"/>
    <n v="0"/>
    <n v="48230.029376704697"/>
    <n v="5243.4589999999998"/>
    <n v="11905.395"/>
    <n v="1619.104"/>
    <n v="8662.4760000000006"/>
    <n v="1599.424"/>
    <n v="649.57299999999998"/>
    <n v="0"/>
    <n v="0"/>
    <n v="0"/>
    <n v="0"/>
    <n v="0"/>
    <n v="1934.3703767047009"/>
    <n v="31613.801376704701"/>
    <n v="0"/>
    <n v="0"/>
    <n v="0"/>
    <n v="0"/>
    <n v="0"/>
    <n v="0"/>
    <n v="0"/>
    <n v="0"/>
    <n v="0"/>
    <n v="0"/>
    <n v="0"/>
    <n v="0"/>
    <n v="0"/>
    <n v="0"/>
    <n v="0"/>
    <n v="0"/>
    <n v="0"/>
    <n v="40230.158376704698"/>
    <n v="39613.672376704693"/>
    <n v="29679.431"/>
    <n v="38295.788"/>
    <n v="48230.029376704697"/>
    <n v="-9934.2413767046964"/>
    <n v="9934.2413767046964"/>
    <n v="34679.430999999997"/>
    <n v="29679.431"/>
    <n v="38295.788"/>
    <n v="43295.788"/>
    <n v="-5000"/>
    <n v="9934.2413767046964"/>
  </r>
  <r>
    <s v="100/TT-291-01"/>
    <x v="0"/>
    <s v="SE Purranque: Normalización Paño B4"/>
    <s v="Subgerencia de Proyectos Tx "/>
    <s v="NORMALIZACION PURRANQUE"/>
    <x v="19"/>
    <n v="2856.636"/>
    <n v="0"/>
    <n v="231.553"/>
    <n v="0"/>
    <n v="2544.0990000000002"/>
    <n v="33400.468999999997"/>
    <n v="1123.758"/>
    <n v="1639.414"/>
    <n v="684.76400000000001"/>
    <n v="21678.940999999999"/>
    <n v="73502.135999999999"/>
    <n v="4418.058"/>
    <n v="142079.82799999998"/>
    <n v="0.01"/>
    <n v="0.01"/>
    <n v="0.02"/>
    <n v="0"/>
    <n v="0.27"/>
    <n v="0.03"/>
    <n v="0"/>
    <n v="0"/>
    <n v="0"/>
    <n v="2.0000000000000018E-2"/>
    <n v="0.13"/>
    <n v="0"/>
    <n v="6.0000000000000005E-2"/>
    <n v="7.0000000000000007E-2"/>
    <n v="0.09"/>
    <n v="0.09"/>
    <n v="0.36"/>
    <n v="0.38999999999999996"/>
    <n v="0.38999999999999996"/>
    <n v="0.38999999999999996"/>
    <n v="0.38999999999999996"/>
    <n v="0.41"/>
    <n v="0.54"/>
    <n v="0.54"/>
    <n v="5.2936294584824073E-2"/>
    <n v="5.8221624837507396E-2"/>
    <n v="0.12780460534107518"/>
    <n v="0.21594132223057932"/>
    <n v="0.26770819576102767"/>
    <n v="0.39335103140822242"/>
    <n v="0.45757361931808394"/>
    <n v="0.58144034858077509"/>
    <n v="0.78256576496395813"/>
    <n v="0.87617176021001297"/>
    <n v="0.93549469847207523"/>
    <n v="0.93549469847207523"/>
    <n v="0.54"/>
    <n v="0.05"/>
    <n v="22735.440999999999"/>
    <n v="1477.7195460929358"/>
    <n v="2666.4896818476732"/>
    <n v="35186.526424575284"/>
    <n v="44674.611112373139"/>
    <n v="26303.083767088599"/>
    <n v="63991.626964836862"/>
    <n v="32788.702517887068"/>
    <n v="63391.663831909515"/>
    <n v="103175.23087884822"/>
    <n v="48135.276392113628"/>
    <n v="30578.325609120173"/>
    <n v="0"/>
    <n v="452369.25672669313"/>
    <n v="2.9362945848240701E-3"/>
    <n v="5.2853302526833269E-3"/>
    <n v="6.9582980503567787E-2"/>
    <n v="8.8136716889504155E-2"/>
    <n v="5.1766873530448357E-2"/>
    <n v="0.12564283564719472"/>
    <n v="6.4222587909861517E-2"/>
    <n v="0.12386672926269114"/>
    <n v="0.20112541638318301"/>
    <n v="9.3605995246054882E-2"/>
    <n v="5.9322938262062301E-2"/>
    <n v="0"/>
    <n v="0.93549469847207523"/>
    <n v="0"/>
    <n v="0"/>
    <n v="0"/>
    <n v="0"/>
    <n v="0"/>
    <n v="0"/>
    <n v="0"/>
    <n v="0"/>
    <n v="0"/>
    <n v="0"/>
    <n v="0"/>
    <n v="0"/>
    <n v="0"/>
    <n v="0"/>
    <n v="0"/>
    <n v="0"/>
    <n v="0"/>
    <n v="475104.69772669312"/>
    <n v="1477.7195460929358"/>
    <n v="2666.4896818476732"/>
    <n v="35186.526424575284"/>
    <n v="44674.611112373139"/>
    <n v="26303.083767088599"/>
    <n v="63991.626964836862"/>
    <n v="32788.702517887068"/>
    <n v="63391.663831909515"/>
    <n v="103175.23087884822"/>
    <n v="48135.276392113628"/>
    <n v="30578.325609120173"/>
    <n v="0"/>
    <n v="452369.25672669313"/>
    <n v="0"/>
    <n v="0"/>
    <n v="0"/>
    <n v="0"/>
    <n v="0"/>
    <n v="0"/>
    <n v="0"/>
    <n v="0"/>
    <n v="0"/>
    <n v="0"/>
    <n v="0"/>
    <n v="0"/>
    <n v="0"/>
    <n v="0"/>
    <n v="0"/>
    <n v="0"/>
    <n v="0"/>
    <n v="475104.69772669312"/>
    <n v="2856.636"/>
    <n v="0"/>
    <n v="231.553"/>
    <n v="0"/>
    <n v="2544.0990000000002"/>
    <n v="33400.468999999997"/>
    <n v="63658.416659228576"/>
    <n v="88161.979462736548"/>
    <n v="115213.29890761309"/>
    <n v="64368.379131736088"/>
    <n v="10794.428571428571"/>
    <n v="71139.996993950263"/>
    <n v="452369.25672669313"/>
    <n v="0.01"/>
    <n v="0.01"/>
    <n v="0.02"/>
    <n v="0"/>
    <n v="0.27"/>
    <n v="1.5732150060508269E-2"/>
    <n v="0.11662968939088342"/>
    <n v="0.23956232351754739"/>
    <n v="6.4542154094392901E-2"/>
    <n v="8.8543767648245258E-2"/>
    <n v="6.514723678902784E-2"/>
    <n v="1.1597418313836224E-2"/>
    <n v="0.91175473981444133"/>
    <n v="6.0000000000000005E-2"/>
    <n v="7.0000000000000007E-2"/>
    <n v="0.09"/>
    <n v="0.09"/>
    <n v="0.36"/>
    <n v="0.37573215006050825"/>
    <n v="0.49236183945139167"/>
    <n v="0.73192416296893914"/>
    <n v="0.79646631706333204"/>
    <n v="0.88501008471157727"/>
    <n v="0.95015732150060517"/>
    <n v="0.96175473981444137"/>
    <n v="0"/>
    <n v="0"/>
    <n v="0"/>
    <n v="0"/>
    <n v="0"/>
    <n v="0"/>
    <n v="0"/>
    <n v="0"/>
    <n v="0"/>
    <n v="0"/>
    <n v="0"/>
    <n v="0"/>
    <n v="0"/>
    <n v="0"/>
    <n v="0"/>
    <n v="0"/>
    <n v="0"/>
    <n v="475104.69772669312"/>
    <n v="2856.636"/>
    <n v="0"/>
    <n v="231.553"/>
    <n v="0"/>
    <n v="2544.0990000000002"/>
    <n v="33400.468999999997"/>
    <n v="1123.758"/>
    <n v="1639.414"/>
    <n v="684.76400000000001"/>
    <n v="146549.70572749252"/>
    <n v="120089.45614810752"/>
    <n v="143249.40185109311"/>
    <n v="452369.25672669313"/>
    <n v="0"/>
    <n v="0"/>
    <n v="0"/>
    <n v="0"/>
    <n v="0"/>
    <n v="0"/>
    <n v="0"/>
    <n v="0"/>
    <n v="0"/>
    <n v="0"/>
    <n v="0"/>
    <n v="0"/>
    <n v="0"/>
    <n v="0"/>
    <n v="0"/>
    <n v="0"/>
    <n v="0"/>
    <n v="475104.69772669312"/>
    <n v="2856.636"/>
    <n v="0"/>
    <n v="231.553"/>
    <n v="0"/>
    <n v="2544.0990000000002"/>
    <n v="33400.468999999997"/>
    <n v="1123.758"/>
    <n v="1639.414"/>
    <n v="684.76400000000001"/>
    <n v="21678.940999999999"/>
    <n v="73502.135999999999"/>
    <n v="214707.48672669302"/>
    <n v="352369.25672669301"/>
    <n v="0"/>
    <n v="0"/>
    <n v="0"/>
    <n v="0"/>
    <n v="0"/>
    <n v="0"/>
    <n v="0"/>
    <n v="0"/>
    <n v="0"/>
    <n v="0"/>
    <n v="0"/>
    <n v="0"/>
    <n v="100000.00000000012"/>
    <n v="0"/>
    <n v="0"/>
    <n v="0"/>
    <n v="0"/>
    <n v="475104.69772669312"/>
    <n v="452369.25672669313"/>
    <n v="137661.76999999999"/>
    <n v="160397.21099999998"/>
    <n v="475104.69772669312"/>
    <n v="-314707.48672669311"/>
    <n v="314707.48672669311"/>
    <n v="381229.25973274285"/>
    <n v="137661.76999999999"/>
    <n v="160397.21099999998"/>
    <n v="403964.70073274284"/>
    <n v="-243567.48973274286"/>
    <n v="314707.48672669311"/>
  </r>
  <r>
    <s v="100/TT-290-01"/>
    <x v="0"/>
    <s v="SE Puerto Varas: Normalización Paño B4"/>
    <s v="Subgerencia de Proyectos Tx "/>
    <s v="NORMALIZACION PTO VARAS"/>
    <x v="19"/>
    <n v="1961.575"/>
    <n v="0"/>
    <n v="231.553"/>
    <n v="183.959"/>
    <n v="2656.7629999999999"/>
    <n v="31358.414000000001"/>
    <n v="1370.682"/>
    <n v="1430.1389999999999"/>
    <n v="1662.2639999999999"/>
    <n v="22106.971000000001"/>
    <n v="71094.744999999995"/>
    <n v="4418.058"/>
    <n v="138475.12299999999"/>
    <n v="5.0000000000000001E-3"/>
    <n v="1.4999999999999999E-2"/>
    <n v="0.02"/>
    <n v="0"/>
    <n v="0.26"/>
    <n v="0"/>
    <n v="0"/>
    <n v="0"/>
    <n v="0"/>
    <n v="3.999999999999998E-2"/>
    <n v="0.1"/>
    <n v="0"/>
    <n v="5.5E-2"/>
    <n v="7.0000000000000007E-2"/>
    <n v="0.09"/>
    <n v="0.09"/>
    <n v="0.35"/>
    <n v="0.35"/>
    <n v="0.35"/>
    <n v="0.35"/>
    <n v="0.35"/>
    <n v="0.38999999999999996"/>
    <n v="0.48999999999999994"/>
    <n v="0.48999999999999994"/>
    <n v="5.264731582371663E-2"/>
    <n v="9.9455389341458242E-2"/>
    <n v="0.16003252986851824"/>
    <n v="0.23200902178341953"/>
    <n v="0.23553877621504171"/>
    <n v="0.39516994735695826"/>
    <n v="0.50033364341618713"/>
    <n v="0.60620554858016107"/>
    <n v="0.79354550219343534"/>
    <n v="0.89294061360943366"/>
    <n v="0.93997459141079909"/>
    <n v="0.93997459141079909"/>
    <n v="0.48999999999999994"/>
    <n v="0.05"/>
    <n v="22678.862999999998"/>
    <n v="1478.4991624936656"/>
    <n v="26201.37461606443"/>
    <n v="33992.504511431223"/>
    <n v="40484.129268298893"/>
    <n v="1990.1162321577845"/>
    <n v="90213.50982714133"/>
    <n v="59574.414259676443"/>
    <n v="60118.052230118454"/>
    <n v="106628.89432543292"/>
    <n v="56708.735211263433"/>
    <n v="26897.830287478933"/>
    <n v="0"/>
    <n v="504288.05993155745"/>
    <n v="2.6473158237166282E-3"/>
    <n v="4.6808073517741612E-2"/>
    <n v="6.0577140527060001E-2"/>
    <n v="7.1976491914901297E-2"/>
    <n v="3.5297544316221707E-3"/>
    <n v="0.15963117114191658"/>
    <n v="0.10516369605922882"/>
    <n v="0.10587190516397393"/>
    <n v="0.18733995361327424"/>
    <n v="9.9395111415998355E-2"/>
    <n v="4.7033977801365423E-2"/>
    <n v="0"/>
    <n v="0.93997459141079909"/>
    <n v="0"/>
    <n v="0"/>
    <n v="0"/>
    <n v="0"/>
    <n v="0"/>
    <n v="0"/>
    <n v="0"/>
    <n v="0"/>
    <n v="0"/>
    <n v="0"/>
    <n v="0"/>
    <n v="0"/>
    <n v="0"/>
    <n v="0"/>
    <n v="0"/>
    <n v="0"/>
    <n v="0"/>
    <n v="526966.9229315574"/>
    <n v="1478.4991624936656"/>
    <n v="26201.37461606443"/>
    <n v="33992.504511431223"/>
    <n v="40484.129268298893"/>
    <n v="1990.1162321577845"/>
    <n v="90213.50982714133"/>
    <n v="59574.414259676443"/>
    <n v="60118.052230118454"/>
    <n v="106628.89432543292"/>
    <n v="56708.735211263433"/>
    <n v="26897.830287478933"/>
    <n v="0"/>
    <n v="504288.05993155745"/>
    <n v="0"/>
    <n v="0"/>
    <n v="0"/>
    <n v="0"/>
    <n v="0"/>
    <n v="0"/>
    <n v="0"/>
    <n v="0"/>
    <n v="0"/>
    <n v="0"/>
    <n v="0"/>
    <n v="0"/>
    <n v="0"/>
    <n v="0"/>
    <n v="0"/>
    <n v="0"/>
    <n v="0"/>
    <n v="526966.9229315574"/>
    <n v="1961.575"/>
    <n v="0"/>
    <n v="231.553"/>
    <n v="183.959"/>
    <n v="2656.7629999999999"/>
    <n v="31358.414000000001"/>
    <n v="60473.471659228569"/>
    <n v="93855.831550736548"/>
    <n v="57948.798907613091"/>
    <n v="95813.296310536098"/>
    <n v="12171.428571428571"/>
    <n v="147632.96993201456"/>
    <n v="504288.06093155744"/>
    <n v="5.0000000000000001E-3"/>
    <n v="1.4999999999999999E-2"/>
    <n v="0.02"/>
    <n v="0"/>
    <n v="0.26"/>
    <n v="1.5732150060508269E-2"/>
    <n v="0.11662968939088342"/>
    <n v="0.23956232351754739"/>
    <n v="6.4542154094392901E-2"/>
    <n v="8.8543767648245258E-2"/>
    <n v="6.514723678902784E-2"/>
    <n v="1.1597418313836224E-2"/>
    <n v="0.90175473981444132"/>
    <n v="5.5E-2"/>
    <n v="7.0000000000000007E-2"/>
    <n v="0.09"/>
    <n v="0.09"/>
    <n v="0.35"/>
    <n v="0.36573215006050824"/>
    <n v="0.48236183945139166"/>
    <n v="0.72192416296893913"/>
    <n v="0.78646631706333203"/>
    <n v="0.87501008471157726"/>
    <n v="0.94015732150060516"/>
    <n v="0.95175473981444136"/>
    <n v="0"/>
    <n v="0"/>
    <n v="0"/>
    <n v="0"/>
    <n v="0"/>
    <n v="0"/>
    <n v="0"/>
    <n v="0"/>
    <n v="0"/>
    <n v="0"/>
    <n v="0"/>
    <n v="0"/>
    <n v="0"/>
    <n v="0"/>
    <n v="0"/>
    <n v="0"/>
    <n v="0"/>
    <n v="526966.92393155745"/>
    <n v="1961.575"/>
    <n v="0"/>
    <n v="231.553"/>
    <n v="183.959"/>
    <n v="2656.7629999999999"/>
    <n v="31358.414000000001"/>
    <n v="1370.682"/>
    <n v="1430.1389999999999"/>
    <n v="1662.2639999999999"/>
    <n v="140932.33539130798"/>
    <n v="96496.728011984524"/>
    <n v="226003.64852826498"/>
    <n v="504288.06093155744"/>
    <n v="0"/>
    <n v="0"/>
    <n v="0"/>
    <n v="0"/>
    <n v="0"/>
    <n v="0"/>
    <n v="0"/>
    <n v="0"/>
    <n v="0"/>
    <n v="0"/>
    <n v="0"/>
    <n v="0"/>
    <n v="0"/>
    <n v="0"/>
    <n v="0"/>
    <n v="0"/>
    <n v="0"/>
    <n v="526966.92393155745"/>
    <n v="1961.575"/>
    <n v="0"/>
    <n v="231.553"/>
    <n v="183.959"/>
    <n v="2656.7629999999999"/>
    <n v="31358.414000000001"/>
    <n v="1370.682"/>
    <n v="1430.1389999999999"/>
    <n v="1662.2639999999999"/>
    <n v="22106.971000000001"/>
    <n v="71094.744999999995"/>
    <n v="270230.99593155697"/>
    <n v="404288.06093155697"/>
    <n v="0"/>
    <n v="0"/>
    <n v="0"/>
    <n v="0"/>
    <n v="0"/>
    <n v="0"/>
    <n v="0"/>
    <n v="0"/>
    <n v="0"/>
    <n v="0"/>
    <n v="0"/>
    <n v="0"/>
    <n v="100000.00000000047"/>
    <n v="0"/>
    <n v="0"/>
    <n v="0"/>
    <n v="0"/>
    <n v="526966.92393155745"/>
    <n v="504288.05993155745"/>
    <n v="134057.065"/>
    <n v="156735.92800000001"/>
    <n v="526966.9229315574"/>
    <n v="-370230.99493155739"/>
    <n v="370230.99493155739"/>
    <n v="356655.09099954291"/>
    <n v="134057.065"/>
    <n v="156735.92800000001"/>
    <n v="379333.95399954292"/>
    <n v="-222598.02599954291"/>
    <n v="370230.99593155744"/>
  </r>
  <r>
    <s v="100/TT-289-01"/>
    <x v="0"/>
    <s v="SE El Empalme"/>
    <s v="Subgerencia de Proyectos Tx "/>
    <s v="SE EL EMPALME"/>
    <x v="11"/>
    <n v="2511.9749999999999"/>
    <n v="3088.1030000000001"/>
    <n v="12109.885"/>
    <n v="18924.358"/>
    <n v="31713.289000000001"/>
    <n v="128742.37300000001"/>
    <n v="97403.248999999996"/>
    <n v="211115.606"/>
    <n v="82280.794999999998"/>
    <n v="218643.27100000001"/>
    <n v="271955.533"/>
    <n v="-7322.64"/>
    <n v="1071165.7970000003"/>
    <n v="0"/>
    <n v="0"/>
    <n v="0"/>
    <n v="0"/>
    <n v="0.06"/>
    <n v="0.27"/>
    <n v="7.0000000000000007E-2"/>
    <n v="0.01"/>
    <n v="0.01"/>
    <n v="0.15000000000000002"/>
    <n v="0.15"/>
    <n v="0"/>
    <n v="0.03"/>
    <n v="0.03"/>
    <n v="0.03"/>
    <n v="0.03"/>
    <n v="0.09"/>
    <n v="0.36"/>
    <n v="0.43000000000000005"/>
    <n v="0.44000000000000006"/>
    <n v="0.45000000000000007"/>
    <n v="0.60000000000000009"/>
    <n v="0.75000000000000011"/>
    <n v="0.75000000000000011"/>
    <n v="3.2792568147067686E-2"/>
    <n v="5.7078087426392754E-2"/>
    <n v="8.5348829023426387E-2"/>
    <n v="0.1546669162094339"/>
    <n v="0.27790570803324521"/>
    <n v="0.35198996906757141"/>
    <n v="0.43680071291392397"/>
    <n v="0.46827078881556183"/>
    <n v="0.56107665970980347"/>
    <n v="0.71225643610002431"/>
    <n v="0.79173380425945461"/>
    <n v="0.89618829289567192"/>
    <n v="0.75000000000000011"/>
    <n v="0.03"/>
    <n v="47706.803"/>
    <n v="5600.1622589428207"/>
    <n v="48781.023367629685"/>
    <n v="56885.682469890671"/>
    <n v="139714.2033499598"/>
    <n v="248819.54278433952"/>
    <n v="149827.78305849346"/>
    <n v="171815.17309857986"/>
    <n v="63862.533214546507"/>
    <n v="188649.17280338285"/>
    <n v="307835.83241788362"/>
    <n v="11075.61993444729"/>
    <n v="28338.87175563076"/>
    <n v="1421205.6005137269"/>
    <n v="2.7925681470676862E-3"/>
    <n v="2.4285519279325065E-2"/>
    <n v="2.8270741597033643E-2"/>
    <n v="6.9318087186007515E-2"/>
    <n v="0.12323879182381135"/>
    <n v="7.4084261034326152E-2"/>
    <n v="8.4810743846352621E-2"/>
    <n v="3.1470075901637799E-2"/>
    <n v="9.2805870894241652E-2"/>
    <n v="0.15117977639022079"/>
    <n v="7.947736815943035E-2"/>
    <n v="0.10445448863621729"/>
    <n v="0.89618829289567192"/>
    <n v="172200"/>
    <n v="222601.92500000019"/>
    <n v="0"/>
    <n v="0"/>
    <n v="0"/>
    <n v="0"/>
    <n v="0"/>
    <n v="0"/>
    <n v="0"/>
    <n v="0"/>
    <n v="0"/>
    <n v="0"/>
    <n v="394801.92500000016"/>
    <n v="0"/>
    <n v="0"/>
    <n v="0"/>
    <n v="0"/>
    <n v="1863714.3285137271"/>
    <n v="5600.1622589428207"/>
    <n v="48781.023367629685"/>
    <n v="56885.682469890671"/>
    <n v="139714.2033499598"/>
    <n v="248819.54278433952"/>
    <n v="149827.78305849346"/>
    <n v="171815.17309857986"/>
    <n v="63862.533214546507"/>
    <n v="188649.17280338285"/>
    <n v="307835.83241788362"/>
    <n v="11075.61993444729"/>
    <n v="28338.87175563076"/>
    <n v="1421205.6005137269"/>
    <n v="172200"/>
    <n v="222601.92500000019"/>
    <n v="0"/>
    <n v="0"/>
    <n v="0"/>
    <n v="0"/>
    <n v="0"/>
    <n v="0"/>
    <n v="0"/>
    <n v="0"/>
    <n v="0"/>
    <n v="0"/>
    <n v="394801.92500000016"/>
    <n v="0"/>
    <n v="0"/>
    <n v="0"/>
    <n v="0"/>
    <n v="1863714.3285137271"/>
    <n v="2511.9749999999999"/>
    <n v="3088.1030000000001"/>
    <n v="12109.885"/>
    <n v="18924.358"/>
    <n v="31713.289000000001"/>
    <n v="128742.37300000001"/>
    <n v="135812.62699999998"/>
    <n v="179367"/>
    <n v="170538"/>
    <n v="238144"/>
    <n v="169787"/>
    <n v="330466.99051372707"/>
    <n v="1421205.6005137269"/>
    <n v="0"/>
    <n v="0"/>
    <n v="0"/>
    <n v="0"/>
    <n v="0.06"/>
    <n v="0.16125897735796035"/>
    <n v="0.19812032083974043"/>
    <n v="5.3295177706664774E-2"/>
    <n v="9.34021242868084E-2"/>
    <n v="0.16710304196129422"/>
    <n v="9.1148013354469343E-2"/>
    <n v="3.9447930829073483E-2"/>
    <n v="0.86377558633601104"/>
    <n v="0.03"/>
    <n v="0.03"/>
    <n v="0.03"/>
    <n v="0.03"/>
    <n v="0.09"/>
    <n v="0.25125897735796032"/>
    <n v="0.44937929819770084"/>
    <n v="0.50267447590436554"/>
    <n v="0.59607660019117403"/>
    <n v="0.76317964215246825"/>
    <n v="0.85432765550693757"/>
    <n v="0.89377558633601106"/>
    <n v="164500"/>
    <n v="43438"/>
    <n v="64700"/>
    <n v="122163.915513727"/>
    <n v="0"/>
    <n v="0"/>
    <n v="0"/>
    <n v="0"/>
    <n v="0"/>
    <n v="0"/>
    <n v="0"/>
    <n v="0"/>
    <n v="394801.915513727"/>
    <n v="0"/>
    <n v="0"/>
    <n v="0"/>
    <n v="0"/>
    <n v="1863714.3190274539"/>
    <n v="2511.9749999999999"/>
    <n v="3088.1030000000001"/>
    <n v="12109.885"/>
    <n v="18924.358"/>
    <n v="31713.289000000001"/>
    <n v="128742.37300000001"/>
    <n v="97403.248999999996"/>
    <n v="211115.606"/>
    <n v="82280.794999999998"/>
    <n v="337946.20500000002"/>
    <n v="317454"/>
    <n v="177915.76251372695"/>
    <n v="1421205.6005137269"/>
    <n v="157787"/>
    <n v="229712.23748627305"/>
    <n v="5000"/>
    <n v="2302.6780274538323"/>
    <n v="0"/>
    <n v="0"/>
    <n v="0"/>
    <n v="0"/>
    <n v="0"/>
    <n v="0"/>
    <n v="0"/>
    <n v="0"/>
    <n v="394801.91551372688"/>
    <n v="0"/>
    <n v="0"/>
    <n v="0"/>
    <n v="0"/>
    <n v="1863714.3190274539"/>
    <n v="2511.9749999999999"/>
    <n v="3088.1030000000001"/>
    <n v="12109.885"/>
    <n v="18924.358"/>
    <n v="31713.289000000001"/>
    <n v="128742.37300000001"/>
    <n v="97403.248999999996"/>
    <n v="211115.606"/>
    <n v="82280.794999999998"/>
    <n v="218643.27100000001"/>
    <n v="271955.533"/>
    <n v="342717.16351372679"/>
    <n v="1421205.6005137269"/>
    <n v="0"/>
    <n v="0"/>
    <n v="0"/>
    <n v="0"/>
    <n v="0"/>
    <n v="0"/>
    <n v="0"/>
    <n v="0"/>
    <n v="0"/>
    <n v="0"/>
    <n v="0"/>
    <n v="0"/>
    <n v="394801.91551372688"/>
    <n v="0"/>
    <n v="0"/>
    <n v="0"/>
    <n v="0"/>
    <n v="1863714.3190274539"/>
    <n v="1392866.7287580962"/>
    <n v="1078488.4370000002"/>
    <n v="1126195.2400000002"/>
    <n v="1440573.5317580963"/>
    <n v="-314378.29175809608"/>
    <n v="737519.08851372683"/>
    <n v="1090738.6099999999"/>
    <n v="1078488.4370000002"/>
    <n v="1126195.2400000002"/>
    <n v="1138445.4129999999"/>
    <n v="-12250.172999999719"/>
    <n v="737519.07902745367"/>
  </r>
  <r>
    <s v="100/TT-199-01"/>
    <x v="0"/>
    <s v="Normalización SE Colaco"/>
    <s v="Subgerencia de Proyectos Tx "/>
    <s v="NORMALIZACIÓN COLACO"/>
    <x v="3"/>
    <n v="2470.489"/>
    <n v="24601.647000000001"/>
    <n v="12057.406000000001"/>
    <n v="5289.5529999999999"/>
    <n v="3072.8040000000001"/>
    <n v="2380.5030000000002"/>
    <n v="126653.084"/>
    <n v="10303.934999999999"/>
    <n v="64004.031000000003"/>
    <n v="23586.710999999999"/>
    <n v="73997.195999999996"/>
    <n v="2292.732"/>
    <n v="350710.09100000001"/>
    <n v="0.01"/>
    <n v="0"/>
    <n v="0.02"/>
    <n v="0"/>
    <n v="0"/>
    <n v="0.18"/>
    <n v="0.08"/>
    <n v="0"/>
    <n v="0.05"/>
    <n v="0.20000000000000007"/>
    <n v="0.14000000000000001"/>
    <n v="0"/>
    <n v="0.12"/>
    <n v="0.12"/>
    <n v="0.14000000000000001"/>
    <n v="0.14000000000000001"/>
    <n v="0.14000000000000001"/>
    <n v="0.32"/>
    <n v="0.39999999999999997"/>
    <n v="0.39999999999999997"/>
    <n v="0.44999999999999996"/>
    <n v="0.65"/>
    <n v="0.79"/>
    <n v="0.79"/>
    <n v="0.15127943780725872"/>
    <n v="0.20647173928298174"/>
    <n v="0.30681863007541388"/>
    <n v="0.40957558301103075"/>
    <n v="0.54264520454350995"/>
    <n v="0.59580373103384832"/>
    <n v="0.75527807778621003"/>
    <n v="0.75527807778621003"/>
    <n v="0.75527807778621003"/>
    <n v="0.75527807778621003"/>
    <n v="0.75527807778621003"/>
    <n v="0.7647489821060578"/>
    <n v="0.79"/>
    <n v="0.11"/>
    <n v="109533.24"/>
    <n v="47181.602055278614"/>
    <n v="63183.941048511027"/>
    <n v="115072.34967694439"/>
    <n v="118028.34660355339"/>
    <n v="153100.47746374347"/>
    <n v="61260.391161725107"/>
    <n v="184086.26693317041"/>
    <n v="0"/>
    <n v="0"/>
    <n v="0"/>
    <n v="0"/>
    <n v="11023.386738165593"/>
    <n v="752936.76168109209"/>
    <n v="4.1279437807258713E-2"/>
    <n v="5.5192301475723016E-2"/>
    <n v="0.10034689079243214"/>
    <n v="0.1027569529356169"/>
    <n v="0.13306962153247917"/>
    <n v="5.3158526490338379E-2"/>
    <n v="0.15947434675236172"/>
    <n v="0"/>
    <n v="0"/>
    <n v="0"/>
    <n v="0"/>
    <n v="9.4709043198477876E-3"/>
    <n v="0.7647489821060578"/>
    <n v="0"/>
    <n v="0"/>
    <n v="0"/>
    <n v="0"/>
    <n v="0"/>
    <n v="0"/>
    <n v="0"/>
    <n v="0"/>
    <n v="0"/>
    <n v="0"/>
    <n v="0"/>
    <n v="0"/>
    <n v="0"/>
    <n v="0"/>
    <n v="0"/>
    <n v="0"/>
    <n v="0"/>
    <n v="862470.00168109208"/>
    <n v="47181.602055278614"/>
    <n v="63183.941048511027"/>
    <n v="115072.34967694439"/>
    <n v="118028.34660355339"/>
    <n v="153100.47746374347"/>
    <n v="61260.391161725107"/>
    <n v="184086.26693317041"/>
    <n v="0"/>
    <n v="0"/>
    <n v="0"/>
    <n v="0"/>
    <n v="11023.386738165593"/>
    <n v="752936.76168109209"/>
    <n v="0"/>
    <n v="0"/>
    <n v="0"/>
    <n v="0"/>
    <n v="0"/>
    <n v="0"/>
    <n v="0"/>
    <n v="0"/>
    <n v="0"/>
    <n v="0"/>
    <n v="0"/>
    <n v="0"/>
    <n v="0"/>
    <n v="0"/>
    <n v="0"/>
    <n v="0"/>
    <n v="0"/>
    <n v="862470.00168109208"/>
    <n v="2470.489"/>
    <n v="24601.647000000001"/>
    <n v="12057.406000000001"/>
    <n v="5289.5529999999999"/>
    <n v="3072.8040000000001"/>
    <n v="2380.5030000000002"/>
    <n v="36101.497000000003"/>
    <n v="125054.20330056324"/>
    <n v="55384.637359549415"/>
    <n v="232963.47801966206"/>
    <n v="65129.27471909883"/>
    <n v="188431.26928221859"/>
    <n v="752936.7616810922"/>
    <n v="0.01"/>
    <n v="0"/>
    <n v="0.02"/>
    <n v="0"/>
    <n v="0"/>
    <n v="0.02"/>
    <n v="0.82"/>
    <n v="0"/>
    <n v="0"/>
    <n v="0"/>
    <n v="0.01"/>
    <n v="0.01"/>
    <n v="0.89"/>
    <n v="0.12"/>
    <n v="0.12"/>
    <n v="0.14000000000000001"/>
    <n v="0.14000000000000001"/>
    <n v="0.14000000000000001"/>
    <n v="0.16"/>
    <n v="0.98"/>
    <n v="0.98"/>
    <n v="0.98"/>
    <n v="0.98"/>
    <n v="0.99"/>
    <n v="1"/>
    <n v="0"/>
    <n v="0"/>
    <n v="0"/>
    <n v="0"/>
    <n v="0"/>
    <n v="0"/>
    <n v="0"/>
    <n v="0"/>
    <n v="0"/>
    <n v="0"/>
    <n v="0"/>
    <n v="0"/>
    <n v="0"/>
    <n v="0"/>
    <n v="0"/>
    <n v="0"/>
    <n v="0"/>
    <n v="862470.0016810922"/>
    <n v="2470.489"/>
    <n v="24601.647000000001"/>
    <n v="12057.406000000001"/>
    <n v="5289.5529999999999"/>
    <n v="3072.8040000000001"/>
    <n v="2380.5030000000002"/>
    <n v="126653.084"/>
    <n v="10303.934999999999"/>
    <n v="64004.031000000003"/>
    <n v="126310.90490000001"/>
    <n v="59282.935900000004"/>
    <n v="316509.46888109209"/>
    <n v="752936.76168109209"/>
    <n v="0"/>
    <n v="0"/>
    <n v="0"/>
    <n v="0"/>
    <n v="0"/>
    <n v="0"/>
    <n v="0"/>
    <n v="0"/>
    <n v="0"/>
    <n v="0"/>
    <n v="0"/>
    <n v="0"/>
    <n v="0"/>
    <n v="0"/>
    <n v="0"/>
    <n v="0"/>
    <n v="0"/>
    <n v="862470.00168109208"/>
    <n v="2470.489"/>
    <n v="24601.647000000001"/>
    <n v="12057.406000000001"/>
    <n v="5289.5529999999999"/>
    <n v="3072.8040000000001"/>
    <n v="2380.5030000000002"/>
    <n v="126653.084"/>
    <n v="10303.934999999999"/>
    <n v="64004.031000000003"/>
    <n v="23586.710999999999"/>
    <n v="73997.195999999996"/>
    <n v="220772.16837000003"/>
    <n v="569189.52737000003"/>
    <n v="0"/>
    <n v="0"/>
    <n v="0"/>
    <n v="0"/>
    <n v="0"/>
    <n v="0"/>
    <n v="0"/>
    <n v="0"/>
    <n v="0"/>
    <n v="0"/>
    <n v="0"/>
    <n v="0"/>
    <n v="183747.23431109206"/>
    <n v="0"/>
    <n v="0"/>
    <n v="0"/>
    <n v="0"/>
    <n v="862470.00168109208"/>
    <n v="741913.37494292646"/>
    <n v="348417.359"/>
    <n v="457950.59899999999"/>
    <n v="851446.61494292645"/>
    <n v="-393496.01594292646"/>
    <n v="404519.40268109209"/>
    <n v="564505.49239887355"/>
    <n v="348417.359"/>
    <n v="457950.59899999999"/>
    <n v="674038.73239887354"/>
    <n v="-216088.13339887356"/>
    <n v="404519.40268109221"/>
  </r>
  <r>
    <s v="100/TM-058-01"/>
    <x v="0"/>
    <s v="Reemplazo Reconectadores SSEE STS"/>
    <s v="Gerencia Zona Sur"/>
    <s v="SIN ASIGNAR"/>
    <x v="20"/>
    <n v="4765.4960000000001"/>
    <n v="0"/>
    <n v="0"/>
    <n v="18682.335999999999"/>
    <n v="92156.122000000003"/>
    <n v="5822.1980000000003"/>
    <n v="11377.727999999999"/>
    <n v="0"/>
    <n v="1707.7539999999999"/>
    <n v="9497.0609999999997"/>
    <n v="120218.848"/>
    <n v="2231.7350000000001"/>
    <n v="266459.27799999993"/>
    <n v="0"/>
    <n v="0"/>
    <n v="0"/>
    <n v="0"/>
    <n v="3.8100000000000002E-2"/>
    <n v="0.36"/>
    <n v="0.08"/>
    <n v="0.2019"/>
    <n v="7.0000000000000007E-2"/>
    <n v="0"/>
    <n v="0.13"/>
    <n v="0"/>
    <n v="0"/>
    <n v="0"/>
    <n v="0"/>
    <n v="0"/>
    <n v="3.8100000000000002E-2"/>
    <n v="0.39810000000000001"/>
    <n v="0.47810000000000002"/>
    <n v="0.68"/>
    <n v="0.75"/>
    <n v="0.75"/>
    <n v="0.88"/>
    <n v="0.88"/>
    <n v="0"/>
    <n v="0"/>
    <n v="0"/>
    <n v="0"/>
    <n v="0"/>
    <n v="0"/>
    <n v="0"/>
    <n v="0"/>
    <n v="0"/>
    <n v="0"/>
    <n v="0"/>
    <n v="0"/>
    <n v="0.88"/>
    <n v="0"/>
    <n v="0"/>
    <n v="4785.8258591043887"/>
    <n v="4788.2819103781248"/>
    <n v="0"/>
    <n v="0"/>
    <n v="15000"/>
    <n v="90000"/>
    <n v="6000"/>
    <n v="38971.047351698537"/>
    <n v="0"/>
    <n v="15224"/>
    <n v="21224"/>
    <n v="0"/>
    <n v="195993.15512118104"/>
    <n v="0"/>
    <n v="0"/>
    <n v="0"/>
    <n v="0"/>
    <n v="0"/>
    <n v="0"/>
    <n v="0"/>
    <n v="0"/>
    <n v="0"/>
    <n v="0"/>
    <n v="0"/>
    <n v="0"/>
    <n v="0"/>
    <n v="0"/>
    <n v="0"/>
    <n v="26616"/>
    <n v="26616"/>
    <n v="26616"/>
    <n v="26616"/>
    <n v="26616"/>
    <n v="26616"/>
    <n v="26616"/>
    <n v="26614.05"/>
    <n v="0"/>
    <n v="0"/>
    <n v="212926.05"/>
    <n v="0"/>
    <n v="0"/>
    <n v="0"/>
    <n v="0"/>
    <n v="408919.20512118103"/>
    <n v="4785.8258591043887"/>
    <n v="4788.2819103781248"/>
    <n v="0"/>
    <n v="0"/>
    <n v="15000"/>
    <n v="90000"/>
    <n v="6000"/>
    <n v="38971.047351698537"/>
    <n v="0"/>
    <n v="15224"/>
    <n v="21224"/>
    <n v="0"/>
    <n v="195993.15512118104"/>
    <n v="0"/>
    <n v="0"/>
    <n v="26616"/>
    <n v="26616"/>
    <n v="26616"/>
    <n v="26616"/>
    <n v="26616"/>
    <n v="26616"/>
    <n v="26616"/>
    <n v="26614.05"/>
    <n v="0"/>
    <n v="0"/>
    <n v="212926.05"/>
    <n v="0"/>
    <n v="0"/>
    <n v="0"/>
    <n v="0"/>
    <n v="408919.20512118103"/>
    <n v="4765.4960000000001"/>
    <n v="0"/>
    <n v="0"/>
    <n v="60427.335999999996"/>
    <n v="92324.876000000004"/>
    <n v="5822.1980000000003"/>
    <n v="0"/>
    <n v="16000"/>
    <n v="32000"/>
    <n v="20000"/>
    <n v="0"/>
    <n v="45687.637664152397"/>
    <n v="277027.54366415238"/>
    <n v="0"/>
    <n v="0"/>
    <n v="0"/>
    <n v="0"/>
    <n v="3.8100000000000002E-2"/>
    <n v="1.5754560530679935E-2"/>
    <n v="6.6291873963515754E-2"/>
    <n v="0.11734660033167496"/>
    <n v="0.10673300165837479"/>
    <n v="6.4958540630182415E-2"/>
    <n v="3.8557213930348257E-2"/>
    <n v="4.975124378109453E-2"/>
    <n v="0.49749303482587065"/>
    <n v="0"/>
    <n v="0"/>
    <n v="0"/>
    <n v="0"/>
    <n v="3.8100000000000002E-2"/>
    <n v="5.385456053067994E-2"/>
    <n v="0.12014643449419569"/>
    <n v="0.23749303482587064"/>
    <n v="0.34422603648424543"/>
    <n v="0.40918457711442785"/>
    <n v="0.44774179104477613"/>
    <n v="0.49749303482587065"/>
    <n v="0"/>
    <n v="0"/>
    <n v="26616"/>
    <n v="26616"/>
    <n v="26616"/>
    <n v="26616"/>
    <n v="26616"/>
    <n v="26616"/>
    <n v="26616"/>
    <n v="26614.05"/>
    <n v="0"/>
    <n v="0"/>
    <n v="212926.05"/>
    <n v="0"/>
    <n v="0"/>
    <n v="0"/>
    <n v="0"/>
    <n v="489953.59366415237"/>
    <n v="4765.4960000000001"/>
    <n v="0"/>
    <n v="0"/>
    <n v="18682.335999999999"/>
    <n v="92156.122000000003"/>
    <n v="5822.1980000000003"/>
    <n v="11377.727999999999"/>
    <n v="0"/>
    <n v="7625.5370000000003"/>
    <n v="57084.463000000003"/>
    <n v="0"/>
    <n v="23186.754664152373"/>
    <n v="220700.63466415237"/>
    <n v="0"/>
    <n v="0"/>
    <n v="26616"/>
    <n v="26616"/>
    <n v="26616"/>
    <n v="26616"/>
    <n v="26616"/>
    <n v="26616"/>
    <n v="26616"/>
    <n v="26614.05"/>
    <n v="0"/>
    <n v="0"/>
    <n v="212926.05"/>
    <n v="0"/>
    <n v="0"/>
    <n v="0"/>
    <n v="0"/>
    <n v="433626.68466415233"/>
    <n v="4765.4960000000001"/>
    <n v="0"/>
    <n v="0"/>
    <n v="18682.335999999999"/>
    <n v="92156.122000000003"/>
    <n v="5822.1980000000003"/>
    <n v="11377.727999999999"/>
    <n v="0"/>
    <n v="1707.7539999999999"/>
    <n v="9497.0609999999997"/>
    <n v="120218.848"/>
    <n v="35984"/>
    <n v="300211.54299999995"/>
    <n v="0"/>
    <n v="0"/>
    <n v="0"/>
    <n v="0"/>
    <n v="0"/>
    <n v="0"/>
    <n v="0"/>
    <n v="0"/>
    <n v="0"/>
    <n v="0"/>
    <n v="0"/>
    <n v="0"/>
    <n v="118824.03066415241"/>
    <n v="0"/>
    <n v="0"/>
    <n v="0"/>
    <n v="0"/>
    <n v="419035.57366415235"/>
    <n v="195993.15512118104"/>
    <n v="264227.54299999995"/>
    <n v="264227.54299999995"/>
    <n v="195993.15512118104"/>
    <n v="68234.387878818903"/>
    <n v="144691.66212118109"/>
    <n v="231339.90599999999"/>
    <n v="264227.54299999995"/>
    <n v="264227.54299999995"/>
    <n v="231339.90599999999"/>
    <n v="32887.636999999959"/>
    <n v="225726.05066415243"/>
  </r>
  <r>
    <s v="100/TM-051"/>
    <x v="0"/>
    <s v="Reemplazo Reconectadores SSEE STS ( Puerto Varas)"/>
    <s v="Gerencia Zona Sur"/>
    <s v="SIN ASIGNAR"/>
    <x v="15"/>
    <n v="0"/>
    <n v="0"/>
    <n v="0"/>
    <n v="41745"/>
    <n v="168.75399999999999"/>
    <n v="0"/>
    <n v="6292.84"/>
    <n v="8120.3149999999996"/>
    <n v="5917.7830000000004"/>
    <n v="8420.6919999999991"/>
    <n v="252.636"/>
    <n v="965.13"/>
    <n v="71883.150000000009"/>
    <n v="0"/>
    <n v="0"/>
    <n v="0"/>
    <n v="0"/>
    <n v="0"/>
    <n v="0"/>
    <n v="0"/>
    <n v="0"/>
    <n v="0"/>
    <n v="0"/>
    <n v="0"/>
    <n v="0"/>
    <n v="0"/>
    <n v="0"/>
    <n v="0"/>
    <n v="0"/>
    <n v="0"/>
    <n v="0"/>
    <n v="0"/>
    <n v="0"/>
    <n v="0"/>
    <n v="0"/>
    <n v="0"/>
    <n v="0"/>
    <n v="0"/>
    <n v="0"/>
    <n v="0"/>
    <n v="0"/>
    <n v="0"/>
    <n v="0"/>
    <n v="0"/>
    <n v="0"/>
    <n v="0"/>
    <n v="0"/>
    <n v="0"/>
    <n v="0"/>
    <n v="0"/>
    <n v="0"/>
    <m/>
    <m/>
    <m/>
    <m/>
    <m/>
    <n v="58000"/>
    <m/>
    <n v="23037"/>
    <m/>
    <m/>
    <m/>
    <m/>
    <m/>
    <n v="81037"/>
    <n v="0"/>
    <n v="0"/>
    <n v="0"/>
    <n v="0"/>
    <n v="0"/>
    <n v="0"/>
    <n v="0"/>
    <n v="0"/>
    <n v="0"/>
    <n v="0"/>
    <n v="0"/>
    <n v="0"/>
    <n v="0"/>
    <n v="0"/>
    <n v="0"/>
    <n v="0"/>
    <n v="0"/>
    <n v="0"/>
    <n v="0"/>
    <n v="0"/>
    <n v="0"/>
    <n v="0"/>
    <n v="0"/>
    <n v="0"/>
    <n v="0"/>
    <n v="0"/>
    <n v="0"/>
    <n v="0"/>
    <n v="0"/>
    <n v="0"/>
    <n v="81037"/>
    <m/>
    <m/>
    <m/>
    <m/>
    <n v="58000"/>
    <m/>
    <n v="23037"/>
    <m/>
    <m/>
    <m/>
    <m/>
    <m/>
    <n v="81037"/>
    <n v="0"/>
    <n v="0"/>
    <n v="0"/>
    <n v="0"/>
    <n v="0"/>
    <n v="0"/>
    <n v="0"/>
    <n v="0"/>
    <n v="0"/>
    <n v="0"/>
    <n v="0"/>
    <n v="0"/>
    <n v="0"/>
    <n v="0"/>
    <n v="0"/>
    <n v="0"/>
    <n v="0"/>
    <n v="810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1745"/>
    <n v="168.75399999999999"/>
    <n v="0"/>
    <n v="6292.84"/>
    <n v="8120.3149999999996"/>
    <n v="0"/>
    <n v="0"/>
    <n v="0"/>
    <n v="0"/>
    <n v="56326.909"/>
    <n v="0"/>
    <n v="0"/>
    <n v="0"/>
    <n v="0"/>
    <n v="0"/>
    <n v="0"/>
    <n v="0"/>
    <n v="0"/>
    <n v="0"/>
    <n v="0"/>
    <n v="0"/>
    <n v="0"/>
    <n v="0"/>
    <n v="0"/>
    <n v="0"/>
    <n v="0"/>
    <n v="0"/>
    <n v="56326.909"/>
    <n v="0"/>
    <n v="0"/>
    <n v="0"/>
    <n v="41745"/>
    <n v="168.75399999999999"/>
    <n v="0"/>
    <n v="6292.84"/>
    <n v="8120.3149999999996"/>
    <n v="5917.7830000000004"/>
    <n v="8420.6919999999991"/>
    <n v="252.636"/>
    <n v="0"/>
    <n v="70918.02"/>
    <n v="0"/>
    <n v="0"/>
    <n v="0"/>
    <n v="0"/>
    <n v="0"/>
    <n v="0"/>
    <n v="0"/>
    <n v="0"/>
    <n v="0"/>
    <n v="0"/>
    <n v="0"/>
    <n v="0"/>
    <n v="0"/>
    <n v="0"/>
    <n v="0"/>
    <n v="0"/>
    <n v="0"/>
    <n v="70918.02"/>
    <n v="81037"/>
    <n v="70918.02"/>
    <n v="70918.02"/>
    <n v="81037"/>
    <n v="-10118.979999999996"/>
    <n v="10118.979999999996"/>
    <n v="0"/>
    <n v="70918.02"/>
    <n v="70918.02"/>
    <n v="0"/>
    <n v="70918.02"/>
    <n v="-70918.02"/>
  </r>
  <r>
    <s v="100/TM-057"/>
    <x v="0"/>
    <s v="Reemplazo Reconectadores SSEE Frontel"/>
    <s v="Gerencia Zona Sur"/>
    <s v="SIN ASIGNAR"/>
    <x v="2"/>
    <n v="0"/>
    <n v="0"/>
    <n v="0"/>
    <n v="5075.5370000000003"/>
    <n v="53953.332000000002"/>
    <n v="19328.218000000001"/>
    <n v="485.16899999999998"/>
    <n v="144.83199999999999"/>
    <n v="7634.2"/>
    <n v="755.63400000000001"/>
    <n v="6828.8950000000004"/>
    <n v="0"/>
    <n v="94205.816999999995"/>
    <n v="0"/>
    <n v="0"/>
    <n v="0"/>
    <n v="0"/>
    <n v="0.14729999999999999"/>
    <n v="2.2700000000000001E-2"/>
    <n v="0.04"/>
    <n v="0.13"/>
    <n v="0.02"/>
    <n v="0"/>
    <n v="0.08"/>
    <n v="0"/>
    <n v="0"/>
    <n v="0"/>
    <n v="0"/>
    <n v="0"/>
    <n v="0.14729999999999999"/>
    <n v="0.16999999999999998"/>
    <n v="0.21"/>
    <n v="0.33999999999999997"/>
    <n v="0.36"/>
    <n v="0.36"/>
    <n v="0.44"/>
    <n v="0.44"/>
    <n v="5.1537337042930439E-2"/>
    <n v="9.0482443999820431E-2"/>
    <n v="0.19936244399982045"/>
    <n v="0.29707418188449064"/>
    <n v="0.38082710007135084"/>
    <n v="0.49606455359638935"/>
    <n v="0.68451370330889139"/>
    <n v="0.98374234759730605"/>
    <n v="0.9917419313469249"/>
    <n v="0.99686016523612186"/>
    <n v="0.99990701449273145"/>
    <n v="1.0000012063570818"/>
    <n v="0.44"/>
    <n v="0"/>
    <n v="0"/>
    <n v="0"/>
    <n v="0"/>
    <n v="4790.6950170086311"/>
    <n v="4793.217381947723"/>
    <n v="4795.7955465478171"/>
    <n v="67476.521151422276"/>
    <n v="0"/>
    <n v="13227.621779430843"/>
    <n v="27470.569360290341"/>
    <n v="0"/>
    <n v="0"/>
    <n v="0"/>
    <n v="122554.42023664762"/>
    <n v="5.1537337042930439E-2"/>
    <n v="3.8945106956889991E-2"/>
    <n v="0.10888"/>
    <n v="9.7711737884670219E-2"/>
    <n v="8.375291818686019E-2"/>
    <n v="0.11523745352503847"/>
    <n v="0.18844914971250201"/>
    <n v="0.29922864428841467"/>
    <n v="7.9995837496188646E-3"/>
    <n v="5.118233889197011E-3"/>
    <n v="3.0468492566096232E-3"/>
    <n v="9.4191864350325112E-5"/>
    <n v="1.0000012063570818"/>
    <n v="0"/>
    <n v="0"/>
    <n v="0"/>
    <n v="0"/>
    <n v="0"/>
    <n v="0"/>
    <n v="0"/>
    <n v="0"/>
    <n v="0"/>
    <n v="0"/>
    <n v="0"/>
    <n v="0"/>
    <n v="0"/>
    <n v="0"/>
    <n v="0"/>
    <n v="0"/>
    <n v="0"/>
    <n v="122554.42023664762"/>
    <n v="0"/>
    <n v="0"/>
    <n v="4790.6950170086311"/>
    <n v="4793.217381947723"/>
    <n v="4795.7955465478171"/>
    <n v="67476.521151422276"/>
    <n v="0"/>
    <n v="13227.621779430843"/>
    <n v="27470.569360290341"/>
    <n v="0"/>
    <n v="0"/>
    <n v="0"/>
    <n v="122554.42023664762"/>
    <n v="0"/>
    <n v="0"/>
    <n v="0"/>
    <n v="0"/>
    <n v="0"/>
    <n v="0"/>
    <n v="0"/>
    <n v="0"/>
    <n v="0"/>
    <n v="0"/>
    <n v="0"/>
    <n v="0"/>
    <n v="0"/>
    <n v="0"/>
    <n v="0"/>
    <n v="0"/>
    <n v="0"/>
    <n v="122554.42023664762"/>
    <n v="0"/>
    <n v="0"/>
    <n v="0"/>
    <n v="5075.5370000000003"/>
    <n v="53953.332000000002"/>
    <n v="19328.218000000001"/>
    <n v="1671.7819999999992"/>
    <n v="0"/>
    <n v="0"/>
    <n v="24000"/>
    <n v="8000"/>
    <n v="10525.551236647618"/>
    <n v="122554.42023664762"/>
    <n v="0"/>
    <n v="0"/>
    <n v="0"/>
    <n v="0"/>
    <n v="0.14729999999999999"/>
    <n v="0.10815734497678241"/>
    <n v="0.1188107048445065"/>
    <n v="0.26682904129662083"/>
    <n v="9.1583251650973752E-2"/>
    <n v="9.9008920703755415E-2"/>
    <n v="0.15890931772952743"/>
    <n v="9.4058474668567635E-3"/>
    <n v="1.0000044286690231"/>
    <n v="0"/>
    <n v="0"/>
    <n v="0"/>
    <n v="0"/>
    <n v="0.14729999999999999"/>
    <n v="0.25545734497678241"/>
    <n v="0.37426804982128892"/>
    <n v="0.64109709111790969"/>
    <n v="0.7326803427688835"/>
    <n v="0.83168926347263894"/>
    <n v="0.99059858120216637"/>
    <n v="1.0000044286690231"/>
    <n v="0"/>
    <n v="0"/>
    <n v="0"/>
    <n v="0"/>
    <n v="0"/>
    <n v="0"/>
    <n v="0"/>
    <n v="0"/>
    <n v="0"/>
    <n v="0"/>
    <n v="0"/>
    <n v="0"/>
    <n v="0"/>
    <n v="0"/>
    <n v="0"/>
    <n v="0"/>
    <n v="0"/>
    <n v="122554.42023664762"/>
    <n v="0"/>
    <n v="0"/>
    <n v="0"/>
    <n v="5075.5370000000003"/>
    <n v="53953.332000000002"/>
    <n v="19328.218000000001"/>
    <n v="485.16899999999998"/>
    <n v="144.83199999999999"/>
    <n v="7634.2"/>
    <n v="16365.8"/>
    <n v="8000"/>
    <n v="11567.332236647637"/>
    <n v="122554.42023664762"/>
    <n v="0"/>
    <n v="0"/>
    <n v="0"/>
    <n v="0"/>
    <n v="0"/>
    <n v="0"/>
    <n v="0"/>
    <n v="0"/>
    <n v="0"/>
    <n v="0"/>
    <n v="0"/>
    <n v="0"/>
    <n v="0"/>
    <n v="0"/>
    <n v="0"/>
    <n v="0"/>
    <n v="0"/>
    <n v="122554.42023664762"/>
    <n v="0"/>
    <n v="0"/>
    <n v="0"/>
    <n v="5075.5370000000003"/>
    <n v="53953.332000000002"/>
    <n v="19328.218000000001"/>
    <n v="485.16899999999998"/>
    <n v="144.83199999999999"/>
    <n v="7634.2"/>
    <n v="755.63400000000001"/>
    <n v="6828.8950000000004"/>
    <n v="3171.1049999999996"/>
    <n v="97376.921999999991"/>
    <n v="0"/>
    <n v="0"/>
    <n v="0"/>
    <n v="0"/>
    <n v="0"/>
    <n v="0"/>
    <n v="0"/>
    <n v="0"/>
    <n v="0"/>
    <n v="0"/>
    <n v="0"/>
    <n v="0"/>
    <n v="25177.498236647632"/>
    <n v="0"/>
    <n v="0"/>
    <n v="0"/>
    <n v="0"/>
    <n v="122554.42023664762"/>
    <n v="122554.42023664762"/>
    <n v="94205.816999999995"/>
    <n v="94205.816999999995"/>
    <n v="122554.42023664762"/>
    <n v="-28348.603236647628"/>
    <n v="28348.603236647628"/>
    <n v="112028.86900000001"/>
    <n v="94205.816999999995"/>
    <n v="94205.816999999995"/>
    <n v="112028.86900000001"/>
    <n v="-17823.052000000011"/>
    <n v="28348.603236647628"/>
  </r>
  <r>
    <s v="100/TM-055"/>
    <x v="0"/>
    <s v="Reemplazo TTCC SSEE STS"/>
    <s v="Gerencia Zona Sur"/>
    <s v="SIN ASIGNAR"/>
    <x v="2"/>
    <n v="0"/>
    <n v="0"/>
    <n v="0"/>
    <n v="0"/>
    <n v="0"/>
    <n v="4002.4029999999998"/>
    <n v="6298.576"/>
    <n v="35667.970999999998"/>
    <n v="0"/>
    <n v="7498.3249999999998"/>
    <n v="508"/>
    <n v="0"/>
    <n v="53975.274999999994"/>
    <n v="0"/>
    <n v="0"/>
    <n v="0"/>
    <n v="0"/>
    <n v="0.16"/>
    <n v="0.04"/>
    <n v="0.02"/>
    <n v="0.05"/>
    <n v="0"/>
    <n v="0"/>
    <n v="0.05"/>
    <n v="0"/>
    <n v="0"/>
    <n v="0"/>
    <n v="0"/>
    <n v="0"/>
    <n v="0.16"/>
    <n v="0.2"/>
    <n v="0.22"/>
    <n v="0.27"/>
    <n v="0.27"/>
    <n v="0.27"/>
    <n v="0.32"/>
    <n v="0.32"/>
    <n v="5.2365471957470121E-2"/>
    <n v="9.4101766649559743E-2"/>
    <n v="0.21078176664955975"/>
    <n v="0.31549648451501761"/>
    <n v="0.40525195697112437"/>
    <n v="0.49552473089778093"/>
    <n v="0.54700800097611058"/>
    <n v="0.56672499802738574"/>
    <n v="0.64829433355764132"/>
    <n v="0.78072068747835166"/>
    <n v="0.96774957201628753"/>
    <n v="0.97809011130564461"/>
    <n v="0.32"/>
    <n v="0"/>
    <n v="0"/>
    <n v="0"/>
    <n v="0"/>
    <n v="0"/>
    <n v="0"/>
    <n v="0"/>
    <n v="45812.941013982454"/>
    <n v="0"/>
    <n v="0"/>
    <n v="0"/>
    <n v="4804.7093156887422"/>
    <n v="37794.412439242456"/>
    <n v="34923.25932445607"/>
    <n v="123335.32209336973"/>
    <n v="5.2365471957470121E-2"/>
    <n v="4.1736294692089629E-2"/>
    <n v="0.11668000000000001"/>
    <n v="0.10471471786545786"/>
    <n v="8.9755472456106739E-2"/>
    <n v="9.027277392665653E-2"/>
    <n v="5.1483270078329604E-2"/>
    <n v="1.9716997051275168E-2"/>
    <n v="8.1569335530255624E-2"/>
    <n v="0.13242635392071037"/>
    <n v="0.18702888453793584"/>
    <n v="1.0340539289357029E-2"/>
    <n v="0.97809011130564461"/>
    <n v="0"/>
    <n v="0"/>
    <n v="0"/>
    <n v="0"/>
    <n v="0"/>
    <n v="0"/>
    <n v="0"/>
    <n v="0"/>
    <n v="0"/>
    <n v="0"/>
    <n v="17500"/>
    <n v="17500"/>
    <n v="35000"/>
    <n v="0"/>
    <n v="0"/>
    <n v="0"/>
    <n v="0"/>
    <n v="158335.32209336973"/>
    <n v="0"/>
    <n v="0"/>
    <n v="0"/>
    <n v="0"/>
    <n v="0"/>
    <n v="45812.941013982454"/>
    <n v="0"/>
    <n v="0"/>
    <n v="0"/>
    <n v="4804.7093156887422"/>
    <n v="37794.412439242456"/>
    <n v="34923.25932445607"/>
    <n v="123335.32209336973"/>
    <n v="0"/>
    <n v="0"/>
    <n v="0"/>
    <n v="0"/>
    <n v="0"/>
    <n v="0"/>
    <n v="0"/>
    <n v="0"/>
    <n v="0"/>
    <n v="0"/>
    <n v="17500"/>
    <n v="17500"/>
    <n v="35000"/>
    <n v="0"/>
    <n v="0"/>
    <n v="0"/>
    <n v="0"/>
    <n v="158335.32209336973"/>
    <n v="0"/>
    <n v="0"/>
    <n v="0"/>
    <n v="0"/>
    <n v="0"/>
    <n v="4002.4029999999998"/>
    <n v="0"/>
    <n v="36300"/>
    <n v="0"/>
    <n v="22500"/>
    <n v="13500"/>
    <n v="47032.919093369732"/>
    <n v="123335.32209336973"/>
    <n v="0"/>
    <n v="0"/>
    <n v="0"/>
    <n v="0"/>
    <n v="0.16"/>
    <n v="7.6870745272525021E-2"/>
    <n v="0.14652814238042272"/>
    <n v="0.12605606229143493"/>
    <n v="5.6062291434927705E-2"/>
    <n v="0.14015572858731928"/>
    <n v="0.2102335928809789"/>
    <n v="8.4093437152391551E-2"/>
    <n v="1"/>
    <n v="0"/>
    <n v="0"/>
    <n v="0"/>
    <n v="0"/>
    <n v="0.16"/>
    <n v="0.23687074527252502"/>
    <n v="0.38339888765294772"/>
    <n v="0.50945494994438267"/>
    <n v="0.56551724137931036"/>
    <n v="0.70567296996662965"/>
    <n v="0.91590656284760852"/>
    <n v="1"/>
    <n v="0"/>
    <n v="0"/>
    <n v="0"/>
    <n v="0"/>
    <n v="0"/>
    <n v="0"/>
    <n v="0"/>
    <n v="0"/>
    <n v="0"/>
    <n v="0"/>
    <n v="17500"/>
    <n v="17500"/>
    <n v="35000"/>
    <n v="0"/>
    <n v="0"/>
    <n v="0"/>
    <n v="0"/>
    <n v="158335.32209336973"/>
    <n v="0"/>
    <n v="0"/>
    <n v="0"/>
    <n v="0"/>
    <n v="0"/>
    <n v="4002.4029999999998"/>
    <n v="6298.576"/>
    <n v="35667.970999999998"/>
    <n v="0"/>
    <n v="22500"/>
    <n v="13500"/>
    <n v="21366.372093369733"/>
    <n v="103335.32209336973"/>
    <n v="0"/>
    <n v="0"/>
    <n v="0"/>
    <n v="0"/>
    <n v="0"/>
    <n v="0"/>
    <n v="0"/>
    <n v="0"/>
    <n v="0"/>
    <n v="20000"/>
    <n v="17500"/>
    <n v="17500"/>
    <n v="55000"/>
    <n v="0"/>
    <n v="0"/>
    <n v="0"/>
    <n v="0"/>
    <n v="158335.32209336973"/>
    <n v="0"/>
    <n v="0"/>
    <n v="0"/>
    <n v="0"/>
    <n v="0"/>
    <n v="4002.4029999999998"/>
    <n v="6298.576"/>
    <n v="35667.970999999998"/>
    <n v="0"/>
    <n v="7498.3249999999998"/>
    <n v="508"/>
    <n v="30000"/>
    <n v="83975.274999999994"/>
    <n v="0"/>
    <n v="0"/>
    <n v="0"/>
    <n v="0"/>
    <n v="0"/>
    <n v="0"/>
    <n v="0"/>
    <n v="0"/>
    <n v="0"/>
    <n v="0"/>
    <n v="0"/>
    <n v="0"/>
    <n v="74360.047093369736"/>
    <n v="0"/>
    <n v="0"/>
    <n v="0"/>
    <n v="0"/>
    <n v="158335.32209336973"/>
    <n v="88412.06276891366"/>
    <n v="53975.274999999994"/>
    <n v="53975.274999999994"/>
    <n v="88412.06276891366"/>
    <n v="-34436.787768913666"/>
    <n v="104360.04709336974"/>
    <n v="76302.402999999991"/>
    <n v="53975.274999999994"/>
    <n v="53975.274999999994"/>
    <n v="76302.402999999991"/>
    <n v="-22327.127999999997"/>
    <n v="104360.04709336974"/>
  </r>
  <r>
    <s v="100/TM-056"/>
    <x v="0"/>
    <s v="Reemplazo TTCC SSEE Frontel"/>
    <s v="Gerencia Zona Sur"/>
    <s v="SIN ASIGNAR"/>
    <x v="2"/>
    <n v="0"/>
    <n v="0"/>
    <n v="0"/>
    <n v="1645.8889999999999"/>
    <n v="9138.0519999999997"/>
    <n v="0"/>
    <n v="191.48"/>
    <n v="21055.231"/>
    <n v="0"/>
    <n v="1540.8320000000001"/>
    <n v="0"/>
    <n v="0"/>
    <n v="33571.483999999997"/>
    <n v="0"/>
    <n v="0"/>
    <n v="0"/>
    <n v="0"/>
    <n v="7.0199999999999999E-2"/>
    <n v="3.9800000000000002E-2"/>
    <n v="0.02"/>
    <n v="0.12"/>
    <n v="0"/>
    <n v="0"/>
    <n v="0.04"/>
    <n v="0"/>
    <n v="0"/>
    <n v="0"/>
    <n v="0"/>
    <n v="0"/>
    <n v="7.0199999999999999E-2"/>
    <n v="0.11"/>
    <n v="0.13"/>
    <n v="0.25"/>
    <n v="0.25"/>
    <n v="0.25"/>
    <n v="0.28999999999999998"/>
    <n v="0.28999999999999998"/>
    <n v="5.4665409990574933E-2"/>
    <n v="9.4109330819981157E-2"/>
    <n v="0.20437933081998116"/>
    <n v="0.30334257304429785"/>
    <n v="0.38816820923656931"/>
    <n v="0.46371015080113104"/>
    <n v="0.55230581526861455"/>
    <n v="0.96795143261074457"/>
    <n v="0.98986472196041464"/>
    <n v="0.99504851083883128"/>
    <n v="0.99976104618284634"/>
    <n v="0.99999667295004713"/>
    <n v="0.28999999999999998"/>
    <n v="0"/>
    <n v="0"/>
    <n v="0"/>
    <n v="0"/>
    <n v="0"/>
    <n v="0"/>
    <n v="0"/>
    <n v="22443.890967762298"/>
    <n v="4795.442612257084"/>
    <n v="18961.064588296758"/>
    <n v="23800.019011381199"/>
    <n v="0"/>
    <n v="0"/>
    <n v="0"/>
    <n v="70000.417179697339"/>
    <n v="5.4665409990574933E-2"/>
    <n v="3.9443920829406225E-2"/>
    <n v="0.11027000000000001"/>
    <n v="9.8963242224316683E-2"/>
    <n v="8.4825636192271445E-2"/>
    <n v="7.5541941564561746E-2"/>
    <n v="8.8595664467483501E-2"/>
    <n v="0.41564561734213007"/>
    <n v="2.1913289349670122E-2"/>
    <n v="5.1837888784165885E-3"/>
    <n v="4.7125353440150798E-3"/>
    <n v="2.35626767200754E-4"/>
    <n v="0.99999667295004713"/>
    <n v="0"/>
    <n v="0"/>
    <n v="0"/>
    <n v="0"/>
    <n v="0"/>
    <n v="10800"/>
    <n v="0"/>
    <n v="0"/>
    <n v="0"/>
    <n v="0"/>
    <n v="24200"/>
    <n v="0"/>
    <n v="35000"/>
    <n v="0"/>
    <n v="0"/>
    <n v="0"/>
    <n v="0"/>
    <n v="105000.41717969734"/>
    <n v="0"/>
    <n v="0"/>
    <n v="0"/>
    <n v="0"/>
    <n v="0"/>
    <n v="22443.890967762298"/>
    <n v="4795.442612257084"/>
    <n v="18961.064588296758"/>
    <n v="23800.019011381199"/>
    <n v="0"/>
    <n v="0"/>
    <n v="0"/>
    <n v="70000.417179697339"/>
    <n v="0"/>
    <n v="0"/>
    <n v="0"/>
    <n v="0"/>
    <n v="0"/>
    <n v="10800"/>
    <n v="0"/>
    <n v="0"/>
    <n v="0"/>
    <n v="0"/>
    <n v="24200"/>
    <n v="0"/>
    <n v="35000"/>
    <n v="0"/>
    <n v="0"/>
    <n v="0"/>
    <n v="0"/>
    <n v="105000.41717969734"/>
    <n v="0"/>
    <n v="0"/>
    <n v="0"/>
    <n v="1645.8889999999999"/>
    <n v="9138.0519999999997"/>
    <n v="0"/>
    <n v="0"/>
    <n v="19800"/>
    <n v="0"/>
    <n v="0"/>
    <n v="13500"/>
    <n v="25916.476179697347"/>
    <n v="70000.417179697339"/>
    <n v="0"/>
    <n v="0"/>
    <n v="0"/>
    <n v="0"/>
    <n v="7.0199999999999999E-2"/>
    <n v="5.7159183390763792E-2"/>
    <n v="0.11958234489446071"/>
    <n v="6.9003134144863296E-2"/>
    <n v="0.10005021558068258"/>
    <n v="4.569617842115288E-2"/>
    <n v="0.12986788107565236"/>
    <n v="0"/>
    <n v="0.5915589375075756"/>
    <n v="0"/>
    <n v="0"/>
    <n v="0"/>
    <n v="0"/>
    <n v="7.0199999999999999E-2"/>
    <n v="0.1273591833907638"/>
    <n v="0.2469415282852245"/>
    <n v="0.31594466243008779"/>
    <n v="0.4159948780107704"/>
    <n v="0.46169105643192326"/>
    <n v="0.5915589375075756"/>
    <n v="0.5915589375075756"/>
    <n v="0"/>
    <n v="0"/>
    <n v="0"/>
    <n v="0"/>
    <n v="0"/>
    <n v="10800"/>
    <n v="0"/>
    <n v="0"/>
    <n v="0"/>
    <n v="0"/>
    <n v="24200"/>
    <n v="0"/>
    <n v="35000"/>
    <n v="0"/>
    <n v="0"/>
    <n v="0"/>
    <n v="0"/>
    <n v="105000.41717969734"/>
    <n v="0"/>
    <n v="0"/>
    <n v="0"/>
    <n v="1645.8889999999999"/>
    <n v="9138.0519999999997"/>
    <n v="0"/>
    <n v="191.48"/>
    <n v="21055.231"/>
    <n v="0"/>
    <n v="0"/>
    <n v="13500"/>
    <n v="14469.765179697333"/>
    <n v="60000.417179697339"/>
    <n v="0"/>
    <n v="0"/>
    <n v="0"/>
    <n v="0"/>
    <n v="0"/>
    <n v="10800"/>
    <n v="0"/>
    <n v="0"/>
    <n v="0"/>
    <n v="0"/>
    <n v="24200"/>
    <n v="10000"/>
    <n v="45000"/>
    <n v="0"/>
    <n v="0"/>
    <n v="0"/>
    <n v="0"/>
    <n v="105000.41717969734"/>
    <n v="0"/>
    <n v="0"/>
    <n v="0"/>
    <n v="1645.8889999999999"/>
    <n v="9138.0519999999997"/>
    <n v="0"/>
    <n v="191.48"/>
    <n v="21055.231"/>
    <n v="0"/>
    <n v="1540.8320000000001"/>
    <n v="0"/>
    <n v="17929"/>
    <n v="51500.483999999997"/>
    <n v="0"/>
    <n v="0"/>
    <n v="0"/>
    <n v="0"/>
    <n v="0"/>
    <n v="0"/>
    <n v="0"/>
    <n v="0"/>
    <n v="0"/>
    <n v="0"/>
    <n v="0"/>
    <n v="0"/>
    <n v="53499.933179697342"/>
    <n v="0"/>
    <n v="0"/>
    <n v="0"/>
    <n v="0"/>
    <n v="105000.41717969734"/>
    <n v="70000.417179697339"/>
    <n v="33571.483999999997"/>
    <n v="33571.483999999997"/>
    <n v="70000.417179697339"/>
    <n v="-36428.933179697342"/>
    <n v="71428.933179697342"/>
    <n v="44083.940999999999"/>
    <n v="33571.483999999997"/>
    <n v="33571.483999999997"/>
    <n v="44083.940999999999"/>
    <n v="-10512.457000000002"/>
    <n v="71428.933179697342"/>
  </r>
  <r>
    <s v="100/TT-203"/>
    <x v="0"/>
    <s v="Construcción Paño Acoplador SE Picarte"/>
    <s v="Gerencia Zona Sur"/>
    <s v="SIN ASIGNAR"/>
    <x v="21"/>
    <n v="0"/>
    <n v="0"/>
    <n v="7547.3149999999996"/>
    <n v="0"/>
    <n v="0"/>
    <n v="0"/>
    <n v="9231.9339999999993"/>
    <n v="6191.6390000000001"/>
    <n v="73.501000000000005"/>
    <n v="724.07600000000002"/>
    <n v="11140.058999999999"/>
    <n v="3328.5439999999999"/>
    <n v="38237.067999999999"/>
    <n v="0"/>
    <n v="0"/>
    <n v="0"/>
    <n v="0"/>
    <n v="0"/>
    <n v="0"/>
    <n v="0"/>
    <n v="0.37"/>
    <n v="0"/>
    <n v="0"/>
    <n v="0.27"/>
    <n v="0"/>
    <n v="0"/>
    <n v="0"/>
    <n v="0"/>
    <n v="0"/>
    <n v="0"/>
    <n v="0"/>
    <n v="0"/>
    <n v="0.37"/>
    <n v="0.37"/>
    <n v="0.37"/>
    <n v="0.64"/>
    <n v="0.64"/>
    <n v="4.3499565004349955E-2"/>
    <n v="0.10802891971080289"/>
    <n v="0.16942830571694284"/>
    <n v="0.25899741002589971"/>
    <n v="0.28334716652833469"/>
    <n v="0.31409685903140966"/>
    <n v="0.34587654123458761"/>
    <n v="0.37765622343776556"/>
    <n v="0.46900530994690048"/>
    <n v="0.69300306996930028"/>
    <n v="0.98100018999810001"/>
    <n v="0.98100018999810001"/>
    <n v="0.64"/>
    <n v="0"/>
    <n v="0"/>
    <n v="0"/>
    <n v="8851.3072758280305"/>
    <n v="0"/>
    <n v="0"/>
    <n v="0"/>
    <n v="0"/>
    <n v="0"/>
    <n v="0"/>
    <n v="0"/>
    <n v="36122.361762548426"/>
    <n v="5029.4153761380039"/>
    <n v="0"/>
    <n v="50003.084414514466"/>
    <n v="4.3499565004349955E-2"/>
    <n v="6.4529354706452935E-2"/>
    <n v="6.1399386006139936E-2"/>
    <n v="8.9569104308956898E-2"/>
    <n v="2.4349756502434976E-2"/>
    <n v="3.0749692503074969E-2"/>
    <n v="3.1779682203177971E-2"/>
    <n v="3.1779682203177971E-2"/>
    <n v="9.1349086509134897E-2"/>
    <n v="0.22399776002239977"/>
    <n v="0.28799712002879974"/>
    <n v="0"/>
    <n v="0.98100018999810001"/>
    <n v="30000"/>
    <n v="0"/>
    <n v="0"/>
    <n v="0"/>
    <n v="0"/>
    <n v="0"/>
    <n v="0"/>
    <n v="0"/>
    <n v="0"/>
    <n v="0"/>
    <n v="0"/>
    <n v="0"/>
    <n v="30000"/>
    <n v="0"/>
    <n v="0"/>
    <n v="0"/>
    <n v="0"/>
    <n v="80003.084414514466"/>
    <n v="0"/>
    <n v="8851.3072758280305"/>
    <n v="0"/>
    <n v="0"/>
    <n v="0"/>
    <n v="0"/>
    <n v="0"/>
    <n v="0"/>
    <n v="0"/>
    <n v="36122.361762548426"/>
    <n v="5029.4153761380039"/>
    <n v="0"/>
    <n v="50003.084414514466"/>
    <n v="30000"/>
    <n v="0"/>
    <n v="0"/>
    <n v="0"/>
    <n v="0"/>
    <n v="0"/>
    <n v="0"/>
    <n v="0"/>
    <n v="0"/>
    <n v="0"/>
    <n v="0"/>
    <n v="0"/>
    <n v="30000"/>
    <n v="0"/>
    <n v="0"/>
    <n v="0"/>
    <n v="0"/>
    <n v="80003.084414514466"/>
    <n v="0"/>
    <n v="0"/>
    <n v="7547.3149999999996"/>
    <n v="0"/>
    <n v="0"/>
    <n v="0"/>
    <n v="0"/>
    <n v="6600"/>
    <n v="18000"/>
    <n v="0"/>
    <n v="17855.769414514463"/>
    <n v="0"/>
    <n v="50003.084414514466"/>
    <n v="0"/>
    <n v="0"/>
    <n v="0"/>
    <n v="0"/>
    <n v="0"/>
    <n v="0"/>
    <n v="0"/>
    <n v="0.3"/>
    <n v="0.3"/>
    <n v="0"/>
    <n v="0.38"/>
    <n v="0.02"/>
    <n v="1"/>
    <n v="0"/>
    <n v="0"/>
    <n v="0"/>
    <n v="0"/>
    <n v="0"/>
    <n v="0"/>
    <n v="0"/>
    <n v="0.3"/>
    <n v="0.6"/>
    <n v="0.6"/>
    <n v="0.98"/>
    <n v="1"/>
    <n v="30000"/>
    <n v="0"/>
    <n v="0"/>
    <n v="0"/>
    <n v="0"/>
    <n v="0"/>
    <n v="0"/>
    <n v="0"/>
    <n v="0"/>
    <n v="0"/>
    <n v="0"/>
    <n v="0"/>
    <n v="30000"/>
    <n v="0"/>
    <n v="0"/>
    <n v="0"/>
    <n v="0"/>
    <n v="80003.084414514466"/>
    <n v="0"/>
    <n v="0"/>
    <n v="7547.3149999999996"/>
    <n v="0"/>
    <n v="0"/>
    <n v="0"/>
    <n v="9231.9339999999993"/>
    <n v="6191.6390000000001"/>
    <n v="73.501000000000005"/>
    <n v="9099.4989999999998"/>
    <n v="17859.19641451447"/>
    <n v="0"/>
    <n v="50003.084414514466"/>
    <n v="30000"/>
    <n v="0"/>
    <n v="0"/>
    <n v="0"/>
    <n v="0"/>
    <n v="0"/>
    <n v="0"/>
    <n v="0"/>
    <n v="0"/>
    <n v="0"/>
    <n v="0"/>
    <n v="0"/>
    <n v="30000"/>
    <n v="0"/>
    <n v="0"/>
    <n v="0"/>
    <n v="0"/>
    <n v="80003.084414514466"/>
    <n v="0"/>
    <n v="0"/>
    <n v="7547.3149999999996"/>
    <n v="0"/>
    <n v="0"/>
    <n v="0"/>
    <n v="9231.9339999999993"/>
    <n v="6191.6390000000001"/>
    <n v="73.501000000000005"/>
    <n v="724.07600000000002"/>
    <n v="11140.058999999999"/>
    <n v="15094.560414514466"/>
    <n v="50003.084414514466"/>
    <n v="0"/>
    <n v="0"/>
    <n v="0"/>
    <n v="0"/>
    <n v="0"/>
    <n v="0"/>
    <n v="0"/>
    <n v="0"/>
    <n v="0"/>
    <n v="0"/>
    <n v="0"/>
    <n v="0"/>
    <n v="30000"/>
    <n v="0"/>
    <n v="0"/>
    <n v="0"/>
    <n v="0"/>
    <n v="80003.084414514466"/>
    <n v="50003.084414514466"/>
    <n v="34908.523999999998"/>
    <n v="34908.523999999998"/>
    <n v="50003.084414514466"/>
    <n v="-15094.560414514468"/>
    <n v="45094.560414514468"/>
    <n v="50003.084414514466"/>
    <n v="34908.523999999998"/>
    <n v="34908.523999999998"/>
    <n v="50003.084414514466"/>
    <n v="-15094.560414514468"/>
    <n v="45094.560414514468"/>
  </r>
  <r>
    <s v="100/TT-204"/>
    <x v="0"/>
    <s v="Construcción Paño Acoplador SE Panguipulli"/>
    <s v="Gerencia Zona Sur"/>
    <s v="SIN ASIGNAR"/>
    <x v="21"/>
    <n v="0"/>
    <n v="0"/>
    <n v="7547.317"/>
    <n v="0"/>
    <n v="0"/>
    <n v="0"/>
    <n v="9231.9349999999995"/>
    <n v="6191.6390000000001"/>
    <n v="72.546999999999997"/>
    <n v="724.07600000000002"/>
    <n v="19126.219000000001"/>
    <n v="2109.3919999999998"/>
    <n v="45003.125"/>
    <n v="0"/>
    <n v="0"/>
    <n v="0"/>
    <n v="0"/>
    <n v="0"/>
    <n v="0"/>
    <n v="0.26"/>
    <n v="0.08"/>
    <n v="0"/>
    <n v="0"/>
    <n v="0.28000000000000003"/>
    <n v="0"/>
    <n v="0"/>
    <n v="0"/>
    <n v="0"/>
    <n v="0"/>
    <n v="0"/>
    <n v="0"/>
    <n v="0.26"/>
    <n v="0.34"/>
    <n v="0.34"/>
    <n v="0.34"/>
    <n v="0.62000000000000011"/>
    <n v="0.62000000000000011"/>
    <n v="4.3369457931625804E-2"/>
    <n v="0.10770580552536864"/>
    <n v="0.16892154614610022"/>
    <n v="0.25822274952393293"/>
    <n v="0.28249967597531428"/>
    <n v="0.31315739623732564"/>
    <n v="0.34484202550323523"/>
    <n v="0.37652665476914482"/>
    <n v="0.467602516425559"/>
    <n v="0.9531410454531859"/>
    <n v="0.99003000967089061"/>
    <n v="1"/>
    <n v="0.62000000000000011"/>
    <n v="0"/>
    <n v="0"/>
    <n v="0"/>
    <n v="8849.0915528781388"/>
    <n v="0"/>
    <n v="0"/>
    <n v="0"/>
    <n v="0"/>
    <n v="0"/>
    <n v="0"/>
    <n v="0"/>
    <n v="36113.319352939609"/>
    <n v="0"/>
    <n v="5040.8492295866818"/>
    <n v="50003.260135404431"/>
    <n v="4.3369457931625804E-2"/>
    <n v="6.4336347593742835E-2"/>
    <n v="6.1215740620731596E-2"/>
    <n v="8.9301203377832719E-2"/>
    <n v="2.4276926451381343E-2"/>
    <n v="3.0657720262011346E-2"/>
    <n v="3.1684629265909613E-2"/>
    <n v="3.1684629265909613E-2"/>
    <n v="9.1075861656414195E-2"/>
    <n v="0.48553852902762684"/>
    <n v="3.6888964217704712E-2"/>
    <n v="9.9699903291093801E-3"/>
    <n v="1"/>
    <n v="30000"/>
    <n v="0"/>
    <n v="0"/>
    <n v="0"/>
    <n v="0"/>
    <n v="0"/>
    <n v="0"/>
    <n v="0"/>
    <n v="0"/>
    <n v="0"/>
    <n v="0"/>
    <n v="0"/>
    <n v="30000"/>
    <n v="0"/>
    <n v="0"/>
    <n v="0"/>
    <n v="0"/>
    <n v="80003.260135404431"/>
    <n v="0"/>
    <n v="8849.0915528781388"/>
    <n v="0"/>
    <n v="0"/>
    <n v="0"/>
    <n v="0"/>
    <n v="0"/>
    <n v="0"/>
    <n v="0"/>
    <n v="36113.319352939609"/>
    <n v="0"/>
    <n v="5040.8492295866818"/>
    <n v="50003.260135404431"/>
    <n v="30000"/>
    <n v="0"/>
    <n v="0"/>
    <n v="0"/>
    <n v="0"/>
    <n v="0"/>
    <n v="0"/>
    <n v="0"/>
    <n v="0"/>
    <n v="0"/>
    <n v="0"/>
    <n v="0"/>
    <n v="30000"/>
    <n v="0"/>
    <n v="0"/>
    <n v="0"/>
    <n v="0"/>
    <n v="80003.260135404431"/>
    <n v="0"/>
    <n v="0"/>
    <n v="7547.317"/>
    <n v="0"/>
    <n v="0"/>
    <n v="0"/>
    <n v="0"/>
    <n v="6600"/>
    <n v="18000"/>
    <n v="0"/>
    <n v="17855.944135404432"/>
    <n v="0"/>
    <n v="50003.261135404435"/>
    <n v="0"/>
    <n v="0"/>
    <n v="0"/>
    <n v="0"/>
    <n v="0"/>
    <n v="0.15"/>
    <n v="0"/>
    <n v="0.15"/>
    <n v="0.2"/>
    <n v="0"/>
    <n v="0.13"/>
    <n v="0"/>
    <n v="0.63"/>
    <n v="0"/>
    <n v="0"/>
    <n v="0"/>
    <n v="0"/>
    <n v="0"/>
    <n v="0.15"/>
    <n v="0.15"/>
    <n v="0.3"/>
    <n v="0.5"/>
    <n v="0.5"/>
    <n v="0.63"/>
    <n v="0.63"/>
    <n v="30000"/>
    <n v="0"/>
    <n v="0"/>
    <n v="0"/>
    <n v="0"/>
    <n v="0"/>
    <n v="0"/>
    <n v="0"/>
    <n v="0"/>
    <n v="0"/>
    <n v="0"/>
    <n v="0"/>
    <n v="30000"/>
    <n v="0"/>
    <n v="0"/>
    <n v="0"/>
    <n v="0"/>
    <n v="80003.261135404435"/>
    <n v="0"/>
    <n v="0"/>
    <n v="7547.317"/>
    <n v="0"/>
    <n v="0"/>
    <n v="0"/>
    <n v="9231.9349999999995"/>
    <n v="6191.6390000000001"/>
    <n v="72.546999999999997"/>
    <n v="9100.4529999999995"/>
    <n v="17859.370135404399"/>
    <n v="0"/>
    <n v="50003.261135404391"/>
    <n v="30000"/>
    <n v="0"/>
    <n v="0"/>
    <n v="0"/>
    <n v="0"/>
    <n v="0"/>
    <n v="0"/>
    <n v="0"/>
    <n v="0"/>
    <n v="0"/>
    <n v="0"/>
    <n v="0"/>
    <n v="30000"/>
    <n v="0"/>
    <n v="0"/>
    <n v="0"/>
    <n v="0"/>
    <n v="80003.261135404391"/>
    <n v="0"/>
    <n v="0"/>
    <n v="7547.317"/>
    <n v="0"/>
    <n v="0"/>
    <n v="0"/>
    <n v="9231.9349999999995"/>
    <n v="6191.6390000000001"/>
    <n v="72.546999999999997"/>
    <n v="724.07600000000002"/>
    <n v="19126.219000000001"/>
    <n v="7109.5281354044273"/>
    <n v="50003.261135404427"/>
    <n v="0"/>
    <n v="0"/>
    <n v="0"/>
    <n v="0"/>
    <n v="0"/>
    <n v="0"/>
    <n v="0"/>
    <n v="0"/>
    <n v="0"/>
    <n v="0"/>
    <n v="0"/>
    <n v="0"/>
    <n v="30000"/>
    <n v="0"/>
    <n v="0"/>
    <n v="0"/>
    <n v="0"/>
    <n v="80003.261135404435"/>
    <n v="44962.410905817749"/>
    <n v="42893.733"/>
    <n v="42893.733"/>
    <n v="44962.410905817749"/>
    <n v="-2068.677905817749"/>
    <n v="37109.527135404431"/>
    <n v="50003.261135404435"/>
    <n v="42893.733"/>
    <n v="42893.733"/>
    <n v="50003.261135404435"/>
    <n v="-7109.5281354044346"/>
    <n v="37109.528135404435"/>
  </r>
  <r>
    <s v="100/TT-205"/>
    <x v="0"/>
    <s v="Habilitar ATR en SE Pichirropulli"/>
    <s v="Gerencia Zona Sur"/>
    <s v="SIN ASIGNAR"/>
    <x v="21"/>
    <n v="0"/>
    <n v="0"/>
    <n v="0"/>
    <n v="0"/>
    <n v="0"/>
    <n v="0"/>
    <n v="0"/>
    <n v="0"/>
    <n v="3907.8"/>
    <n v="0"/>
    <n v="0"/>
    <n v="0"/>
    <n v="3907.8"/>
    <n v="0"/>
    <n v="0"/>
    <n v="0"/>
    <n v="0"/>
    <n v="0"/>
    <n v="0"/>
    <n v="0.13"/>
    <n v="0"/>
    <n v="0"/>
    <n v="0"/>
    <n v="0"/>
    <n v="0"/>
    <n v="0"/>
    <n v="0"/>
    <n v="0"/>
    <n v="0"/>
    <n v="0"/>
    <n v="0"/>
    <n v="0.13"/>
    <n v="0.13"/>
    <n v="0.13"/>
    <n v="0.13"/>
    <n v="0.13"/>
    <n v="0.13"/>
    <n v="4.1927223719676547E-2"/>
    <n v="7.9065588499550754E-2"/>
    <n v="0.18104222821203952"/>
    <n v="0.30637915543575922"/>
    <n v="0.37780772686433062"/>
    <n v="0.42273135669362083"/>
    <n v="0.463162623539982"/>
    <n v="0.51931716082659474"/>
    <n v="0.61994609164420478"/>
    <n v="0.78346810422282109"/>
    <n v="0.90700808625336915"/>
    <n v="0.99999999999999989"/>
    <n v="0.13"/>
    <n v="0"/>
    <n v="0"/>
    <n v="0"/>
    <n v="0"/>
    <n v="0"/>
    <n v="0"/>
    <n v="0"/>
    <n v="0"/>
    <n v="0"/>
    <n v="0"/>
    <n v="0"/>
    <n v="0"/>
    <n v="30240"/>
    <n v="0"/>
    <n v="30240"/>
    <n v="4.1927223719676547E-2"/>
    <n v="3.7138364779874214E-2"/>
    <n v="0.10197663971248877"/>
    <n v="0.12533692722371967"/>
    <n v="7.1428571428571425E-2"/>
    <n v="4.4923629829290206E-2"/>
    <n v="4.0431266846361183E-2"/>
    <n v="5.6154537286612759E-2"/>
    <n v="0.10062893081761007"/>
    <n v="0.16352201257861634"/>
    <n v="0.12353998203054807"/>
    <n v="9.2991913746630725E-2"/>
    <n v="0.99999999999999989"/>
    <n v="0"/>
    <n v="0"/>
    <n v="0"/>
    <n v="0"/>
    <n v="0"/>
    <n v="0"/>
    <n v="0"/>
    <n v="0"/>
    <n v="0"/>
    <n v="0"/>
    <n v="0"/>
    <n v="0"/>
    <n v="0"/>
    <n v="0"/>
    <n v="0"/>
    <n v="0"/>
    <n v="0"/>
    <n v="30240"/>
    <n v="0"/>
    <n v="0"/>
    <n v="0"/>
    <n v="0"/>
    <n v="0"/>
    <n v="0"/>
    <n v="0"/>
    <n v="0"/>
    <n v="0"/>
    <n v="0"/>
    <n v="30240"/>
    <n v="0"/>
    <n v="30240"/>
    <n v="0"/>
    <n v="0"/>
    <n v="0"/>
    <n v="0"/>
    <n v="0"/>
    <n v="0"/>
    <n v="0"/>
    <n v="0"/>
    <n v="0"/>
    <n v="0"/>
    <n v="0"/>
    <n v="0"/>
    <n v="0"/>
    <n v="0"/>
    <n v="0"/>
    <n v="0"/>
    <n v="0"/>
    <n v="30240"/>
    <n v="0"/>
    <n v="0"/>
    <n v="0"/>
    <n v="0"/>
    <n v="0"/>
    <n v="0"/>
    <n v="0"/>
    <n v="0"/>
    <n v="0"/>
    <n v="0"/>
    <n v="30240"/>
    <n v="0"/>
    <n v="30240"/>
    <n v="0"/>
    <n v="0"/>
    <n v="0"/>
    <n v="0"/>
    <n v="0"/>
    <n v="0"/>
    <n v="0"/>
    <n v="0"/>
    <n v="0"/>
    <n v="0"/>
    <n v="0.98"/>
    <n v="0"/>
    <n v="0.98"/>
    <n v="0"/>
    <n v="0"/>
    <n v="0"/>
    <n v="0"/>
    <n v="0"/>
    <n v="0"/>
    <n v="0"/>
    <n v="0"/>
    <n v="0"/>
    <n v="0"/>
    <n v="0.98"/>
    <n v="0.98"/>
    <n v="0"/>
    <n v="0"/>
    <n v="0"/>
    <n v="0"/>
    <n v="0"/>
    <n v="0"/>
    <n v="0"/>
    <n v="0"/>
    <n v="0"/>
    <n v="0"/>
    <n v="0"/>
    <n v="0"/>
    <n v="0"/>
    <n v="0"/>
    <n v="0"/>
    <n v="0"/>
    <n v="0"/>
    <n v="30240"/>
    <n v="0"/>
    <n v="0"/>
    <n v="0"/>
    <n v="0"/>
    <n v="0"/>
    <n v="0"/>
    <n v="0"/>
    <n v="0"/>
    <n v="3907.8"/>
    <n v="0"/>
    <n v="0"/>
    <n v="6092.2"/>
    <n v="10000"/>
    <n v="0"/>
    <n v="20240"/>
    <n v="0"/>
    <n v="0"/>
    <n v="0"/>
    <n v="0"/>
    <n v="0"/>
    <n v="0"/>
    <n v="0"/>
    <n v="0"/>
    <n v="0"/>
    <n v="0"/>
    <n v="20240"/>
    <n v="0"/>
    <n v="0"/>
    <n v="0"/>
    <n v="0"/>
    <n v="30240"/>
    <n v="0"/>
    <n v="0"/>
    <n v="0"/>
    <n v="0"/>
    <n v="0"/>
    <n v="0"/>
    <n v="0"/>
    <n v="0"/>
    <n v="3907.8"/>
    <n v="0"/>
    <n v="0"/>
    <n v="0"/>
    <n v="3907.8"/>
    <n v="0"/>
    <n v="0"/>
    <n v="0"/>
    <n v="0"/>
    <n v="0"/>
    <n v="0"/>
    <n v="0"/>
    <n v="0"/>
    <n v="0"/>
    <n v="0"/>
    <n v="0"/>
    <n v="0"/>
    <n v="20240"/>
    <n v="0"/>
    <n v="0"/>
    <n v="0"/>
    <n v="0"/>
    <n v="24147.8"/>
    <n v="30240"/>
    <n v="3907.8"/>
    <n v="3907.8"/>
    <n v="30240"/>
    <n v="-26332.2"/>
    <n v="26332.2"/>
    <n v="30240"/>
    <n v="3907.8"/>
    <n v="3907.8"/>
    <n v="30240"/>
    <n v="-26332.2"/>
    <n v="26332.2"/>
  </r>
  <r>
    <s v="100/TT-206"/>
    <x v="0"/>
    <s v="Habilitar transformador de respaldo en SE Los Lagos"/>
    <s v="Gerencia Zona Sur"/>
    <s v="SIN ASIGNAR"/>
    <x v="21"/>
    <n v="0"/>
    <n v="0"/>
    <n v="7890"/>
    <n v="523.29600000000005"/>
    <n v="0"/>
    <n v="523.97500000000002"/>
    <n v="0"/>
    <n v="477.2"/>
    <n v="1953.9"/>
    <n v="16937.546999999999"/>
    <n v="10727.92"/>
    <n v="0"/>
    <n v="39033.837999999996"/>
    <n v="0"/>
    <n v="0"/>
    <n v="0"/>
    <n v="0"/>
    <n v="0"/>
    <n v="0.04"/>
    <n v="0.2"/>
    <n v="0.1"/>
    <n v="0"/>
    <n v="0"/>
    <n v="0.19"/>
    <n v="0"/>
    <n v="0"/>
    <n v="0"/>
    <n v="0"/>
    <n v="0"/>
    <n v="0"/>
    <n v="0.04"/>
    <n v="0.24000000000000002"/>
    <n v="0.34"/>
    <n v="0.34"/>
    <n v="0.34"/>
    <n v="0.53"/>
    <n v="0.53"/>
    <n v="2.0151296643321617E-2"/>
    <n v="3.3894938643684314E-2"/>
    <n v="9.9452499589806481E-2"/>
    <n v="0.22087841863919377"/>
    <n v="0.31207091598373043"/>
    <n v="0.41651050527206623"/>
    <n v="0.65418526930284371"/>
    <n v="0.77609046710247931"/>
    <n v="0.81841380322800716"/>
    <n v="0.96070777813279906"/>
    <n v="0.99021148714583029"/>
    <n v="1"/>
    <n v="0.53"/>
    <n v="0"/>
    <n v="0"/>
    <n v="0"/>
    <n v="0"/>
    <n v="0"/>
    <n v="0"/>
    <n v="0"/>
    <n v="0"/>
    <n v="29880.167464331393"/>
    <n v="0"/>
    <n v="0"/>
    <n v="0"/>
    <n v="105769.0324213726"/>
    <n v="0"/>
    <n v="135649.199885704"/>
    <n v="2.0151296643321617E-2"/>
    <n v="1.3743642000362696E-2"/>
    <n v="6.5557560946122168E-2"/>
    <n v="0.12142591904938731"/>
    <n v="9.1192497344536647E-2"/>
    <n v="0.10443958928833583"/>
    <n v="0.23767476403077747"/>
    <n v="0.12190519779963557"/>
    <n v="4.2323336125527855E-2"/>
    <n v="0.14229397490479193"/>
    <n v="2.9503709013031201E-2"/>
    <n v="9.7885128541697255E-3"/>
    <n v="1"/>
    <n v="0"/>
    <n v="0"/>
    <n v="0"/>
    <n v="0"/>
    <n v="0"/>
    <n v="0"/>
    <n v="0"/>
    <n v="0"/>
    <n v="0"/>
    <n v="0"/>
    <n v="0"/>
    <n v="0"/>
    <n v="0"/>
    <n v="0"/>
    <n v="0"/>
    <n v="0"/>
    <n v="0"/>
    <n v="135649.199885704"/>
    <n v="0"/>
    <n v="0"/>
    <n v="0"/>
    <n v="0"/>
    <n v="0"/>
    <n v="0"/>
    <n v="29880.167464331393"/>
    <n v="0"/>
    <n v="0"/>
    <n v="0"/>
    <n v="105769.0324213726"/>
    <n v="0"/>
    <n v="135649.199885704"/>
    <n v="0"/>
    <n v="0"/>
    <n v="0"/>
    <n v="0"/>
    <n v="0"/>
    <n v="0"/>
    <n v="0"/>
    <n v="0"/>
    <n v="0"/>
    <n v="0"/>
    <n v="0"/>
    <n v="0"/>
    <n v="0"/>
    <n v="0"/>
    <n v="0"/>
    <n v="0"/>
    <n v="0"/>
    <n v="135649.199885704"/>
    <n v="0"/>
    <n v="0"/>
    <n v="7890"/>
    <n v="523.29600000000005"/>
    <n v="0"/>
    <n v="523.97500000000002"/>
    <n v="29356.192464331394"/>
    <n v="0"/>
    <n v="0"/>
    <n v="0"/>
    <n v="97355.736421372596"/>
    <n v="0"/>
    <n v="135649.19988570397"/>
    <n v="0"/>
    <n v="0"/>
    <n v="0"/>
    <n v="0"/>
    <n v="0"/>
    <n v="0"/>
    <n v="0.28000000000000003"/>
    <n v="0"/>
    <n v="0"/>
    <n v="0"/>
    <n v="0.7"/>
    <n v="0.02"/>
    <n v="1"/>
    <n v="0"/>
    <n v="0"/>
    <n v="0"/>
    <n v="0"/>
    <n v="0"/>
    <n v="0"/>
    <n v="0.28000000000000003"/>
    <n v="0.28000000000000003"/>
    <n v="0.28000000000000003"/>
    <n v="0.28000000000000003"/>
    <n v="0.98"/>
    <n v="1"/>
    <n v="0"/>
    <n v="0"/>
    <n v="0"/>
    <n v="0"/>
    <n v="0"/>
    <n v="0"/>
    <n v="0"/>
    <n v="0"/>
    <n v="0"/>
    <n v="0"/>
    <n v="0"/>
    <n v="0"/>
    <n v="0"/>
    <n v="0"/>
    <n v="0"/>
    <n v="0"/>
    <n v="0"/>
    <n v="135649.19988570397"/>
    <n v="0"/>
    <n v="0"/>
    <n v="7890"/>
    <n v="523.29600000000005"/>
    <n v="0"/>
    <n v="523.97500000000002"/>
    <n v="0"/>
    <n v="477.2"/>
    <n v="1953.9"/>
    <n v="28046.1"/>
    <n v="30000"/>
    <n v="20000.728885703997"/>
    <n v="89415.199885703987"/>
    <n v="0"/>
    <n v="0"/>
    <n v="0"/>
    <n v="0"/>
    <n v="0"/>
    <n v="0"/>
    <n v="0"/>
    <n v="0"/>
    <n v="0"/>
    <n v="0"/>
    <n v="0"/>
    <n v="0"/>
    <n v="0"/>
    <n v="0"/>
    <n v="0"/>
    <n v="0"/>
    <n v="0"/>
    <n v="89415.199885703987"/>
    <n v="0"/>
    <n v="0"/>
    <n v="7890"/>
    <n v="523.29600000000005"/>
    <n v="0"/>
    <n v="523.97500000000002"/>
    <n v="0"/>
    <n v="477.2"/>
    <n v="1953.9"/>
    <n v="16937.546999999999"/>
    <n v="10727.92"/>
    <n v="50381.361885704006"/>
    <n v="89415.199885704002"/>
    <n v="0"/>
    <n v="0"/>
    <n v="0"/>
    <n v="0"/>
    <n v="0"/>
    <n v="0"/>
    <n v="0"/>
    <n v="0"/>
    <n v="0"/>
    <n v="0"/>
    <n v="0"/>
    <n v="0"/>
    <n v="0"/>
    <n v="0"/>
    <n v="0"/>
    <n v="0"/>
    <n v="0"/>
    <n v="89415.199885704002"/>
    <n v="135649.199885704"/>
    <n v="39033.837999999996"/>
    <n v="39033.837999999996"/>
    <n v="135649.199885704"/>
    <n v="-96615.361885704013"/>
    <n v="96615.361885704013"/>
    <n v="135649.19988570397"/>
    <n v="39033.837999999996"/>
    <n v="39033.837999999996"/>
    <n v="135649.19988570397"/>
    <n v="-96615.361885703984"/>
    <n v="96615.361885703984"/>
  </r>
  <r>
    <s v="100/TT-300"/>
    <x v="0"/>
    <s v="Compra de Equipamiento Gerencia Zonal Norte"/>
    <s v="Gerencia Zona Norte"/>
    <s v="SIN ASIGNAR"/>
    <x v="7"/>
    <n v="0"/>
    <n v="0"/>
    <n v="47175"/>
    <n v="0"/>
    <n v="0"/>
    <n v="0"/>
    <n v="0"/>
    <n v="0"/>
    <n v="0"/>
    <n v="0"/>
    <n v="0"/>
    <n v="0"/>
    <n v="47175"/>
    <n v="0"/>
    <n v="0"/>
    <n v="0.41"/>
    <n v="0"/>
    <n v="0.56999999999999995"/>
    <n v="0"/>
    <n v="0"/>
    <n v="0"/>
    <n v="0"/>
    <n v="0"/>
    <n v="0"/>
    <n v="0"/>
    <n v="0"/>
    <n v="0"/>
    <n v="0.41"/>
    <n v="0.41"/>
    <n v="0.98"/>
    <n v="0.98"/>
    <n v="0.98"/>
    <n v="0.98"/>
    <n v="0.98"/>
    <n v="0.98"/>
    <n v="0.98"/>
    <n v="0.98"/>
    <n v="0"/>
    <n v="0.17327161563405036"/>
    <n v="0.40718829674001833"/>
    <n v="0.6411049778459863"/>
    <n v="0.87502165895195427"/>
    <n v="0.96243718903933262"/>
    <n v="0.99195524641699051"/>
    <n v="1"/>
    <n v="1"/>
    <n v="1"/>
    <n v="1"/>
    <n v="1"/>
    <n v="0.98"/>
    <n v="0"/>
    <n v="0"/>
    <n v="0"/>
    <n v="8288.1011906235326"/>
    <n v="11188.936607341766"/>
    <n v="11188.936607341766"/>
    <n v="11188.936607341766"/>
    <n v="4181.3470506695712"/>
    <n v="1411.9372385455085"/>
    <n v="384.80469813609261"/>
    <n v="0"/>
    <n v="0"/>
    <n v="0"/>
    <n v="0"/>
    <n v="47833"/>
    <n v="0"/>
    <n v="0.17327161563405036"/>
    <n v="0.23391668110596797"/>
    <n v="0.23391668110596797"/>
    <n v="0.23391668110596797"/>
    <n v="8.7415530087378387E-2"/>
    <n v="2.9518057377657864E-2"/>
    <n v="8.0447535830094809E-3"/>
    <n v="0"/>
    <n v="0"/>
    <n v="0"/>
    <n v="0"/>
    <n v="1"/>
    <n v="0"/>
    <n v="0"/>
    <n v="0"/>
    <n v="0"/>
    <n v="0"/>
    <n v="0"/>
    <n v="0"/>
    <n v="0"/>
    <n v="0"/>
    <n v="0"/>
    <n v="0"/>
    <n v="0"/>
    <n v="0"/>
    <n v="0"/>
    <n v="0"/>
    <n v="0"/>
    <n v="0"/>
    <n v="47833"/>
    <n v="0"/>
    <n v="8288.1011906235326"/>
    <n v="11188.936607341766"/>
    <n v="11188.936607341766"/>
    <n v="11188.936607341766"/>
    <n v="4181.3470506695712"/>
    <n v="1411.9372385455085"/>
    <n v="384.80469813609261"/>
    <n v="0"/>
    <n v="0"/>
    <n v="0"/>
    <n v="0"/>
    <n v="47833"/>
    <n v="0"/>
    <n v="0"/>
    <n v="0"/>
    <n v="0"/>
    <n v="0"/>
    <n v="0"/>
    <n v="0"/>
    <n v="0"/>
    <n v="0"/>
    <n v="0"/>
    <n v="0"/>
    <n v="0"/>
    <n v="0"/>
    <n v="0"/>
    <n v="0"/>
    <n v="0"/>
    <n v="0"/>
    <n v="47833"/>
    <n v="0"/>
    <n v="0"/>
    <n v="47175"/>
    <n v="0"/>
    <n v="0"/>
    <n v="0"/>
    <n v="0"/>
    <n v="0"/>
    <n v="0"/>
    <n v="0"/>
    <n v="0"/>
    <n v="0"/>
    <n v="47175"/>
    <n v="0"/>
    <n v="0"/>
    <n v="0.41"/>
    <n v="0"/>
    <n v="0.56999999999999995"/>
    <n v="0"/>
    <n v="0"/>
    <n v="0"/>
    <n v="0"/>
    <n v="0"/>
    <n v="0"/>
    <n v="0.02"/>
    <n v="1"/>
    <n v="0"/>
    <n v="0"/>
    <n v="0.41"/>
    <n v="0.41"/>
    <n v="0.98"/>
    <n v="0.98"/>
    <n v="0.98"/>
    <n v="0.98"/>
    <n v="0.98"/>
    <n v="0.98"/>
    <n v="0.98"/>
    <n v="1"/>
    <n v="0"/>
    <n v="0"/>
    <n v="0"/>
    <n v="0"/>
    <n v="0"/>
    <n v="0"/>
    <n v="0"/>
    <n v="0"/>
    <n v="0"/>
    <n v="0"/>
    <n v="0"/>
    <n v="0"/>
    <n v="0"/>
    <n v="0"/>
    <n v="0"/>
    <n v="0"/>
    <n v="0"/>
    <n v="47175"/>
    <n v="0"/>
    <n v="0"/>
    <n v="47175"/>
    <n v="0"/>
    <n v="0"/>
    <n v="0"/>
    <n v="0"/>
    <n v="0"/>
    <n v="0"/>
    <n v="0"/>
    <n v="0"/>
    <n v="0"/>
    <n v="47175"/>
    <n v="0"/>
    <n v="0"/>
    <n v="0"/>
    <n v="0"/>
    <n v="0"/>
    <n v="0"/>
    <n v="0"/>
    <n v="0"/>
    <n v="0"/>
    <n v="0"/>
    <n v="0"/>
    <n v="0"/>
    <n v="0"/>
    <n v="0"/>
    <n v="0"/>
    <n v="0"/>
    <n v="0"/>
    <n v="47175"/>
    <n v="0"/>
    <n v="0"/>
    <n v="47175"/>
    <n v="0"/>
    <n v="0"/>
    <n v="0"/>
    <n v="0"/>
    <n v="0"/>
    <n v="0"/>
    <n v="0"/>
    <n v="0"/>
    <n v="0"/>
    <n v="47175"/>
    <n v="0"/>
    <n v="0"/>
    <n v="0"/>
    <n v="0"/>
    <n v="0"/>
    <n v="0"/>
    <n v="0"/>
    <n v="0"/>
    <n v="0"/>
    <n v="0"/>
    <n v="0"/>
    <n v="0"/>
    <n v="0"/>
    <n v="0"/>
    <n v="0"/>
    <n v="0"/>
    <n v="0"/>
    <n v="47175"/>
    <n v="47833"/>
    <n v="47175"/>
    <n v="47175"/>
    <n v="47833"/>
    <n v="-658"/>
    <n v="658"/>
    <n v="47175"/>
    <n v="47175"/>
    <n v="47175"/>
    <n v="47175"/>
    <n v="0"/>
    <n v="0"/>
  </r>
  <r>
    <s v="100/TT-207"/>
    <x v="0"/>
    <s v="Compra de Equipamiento Zonal Puerto Montt"/>
    <s v="Gerencia Zona Sur"/>
    <s v="SIN ASIGNAR"/>
    <x v="15"/>
    <n v="0"/>
    <n v="0"/>
    <n v="0"/>
    <n v="0"/>
    <n v="26343.775000000001"/>
    <n v="-10.135"/>
    <n v="248.41800000000001"/>
    <n v="610.39499999999998"/>
    <n v="41.040999999999997"/>
    <n v="1157.72"/>
    <n v="0"/>
    <n v="0"/>
    <n v="28391.214000000007"/>
    <n v="0"/>
    <n v="0"/>
    <n v="0"/>
    <n v="0"/>
    <n v="0.55000000000000004"/>
    <n v="0.02"/>
    <n v="0.08"/>
    <n v="0.01"/>
    <n v="0"/>
    <n v="0"/>
    <n v="0"/>
    <n v="0"/>
    <n v="0"/>
    <n v="0"/>
    <n v="0"/>
    <n v="0"/>
    <n v="0.55000000000000004"/>
    <n v="0.57000000000000006"/>
    <n v="0.65"/>
    <n v="0.66"/>
    <n v="0.66"/>
    <n v="0.66"/>
    <n v="0.66"/>
    <n v="0.66"/>
    <n v="3.145569336855774E-2"/>
    <n v="0.24011552411230019"/>
    <n v="0.54741861818833115"/>
    <n v="0.67533097508918039"/>
    <n v="0.75871281660920309"/>
    <n v="0.83132584068418924"/>
    <n v="0.89799101479126542"/>
    <n v="0.95114852460484478"/>
    <n v="0.99557456081434048"/>
    <n v="1"/>
    <n v="1"/>
    <n v="1"/>
    <n v="0.66"/>
    <n v="0"/>
    <n v="0"/>
    <n v="0"/>
    <n v="0"/>
    <n v="0"/>
    <n v="0"/>
    <n v="0"/>
    <n v="0"/>
    <n v="0"/>
    <n v="0"/>
    <n v="30910"/>
    <n v="0"/>
    <n v="0"/>
    <n v="0"/>
    <n v="30910"/>
    <n v="3.145569336855774E-2"/>
    <n v="0.20865983074374245"/>
    <n v="0.30730309407603096"/>
    <n v="0.12791235690084926"/>
    <n v="8.338184152002269E-2"/>
    <n v="7.2613024074986196E-2"/>
    <n v="6.6665174107076217E-2"/>
    <n v="5.3157509813579307E-2"/>
    <n v="4.4426036209495666E-2"/>
    <n v="4.4254391856594875E-3"/>
    <n v="0"/>
    <n v="0"/>
    <n v="1"/>
    <n v="0"/>
    <n v="0"/>
    <n v="0"/>
    <n v="0"/>
    <n v="0"/>
    <n v="0"/>
    <n v="0"/>
    <n v="0"/>
    <n v="0"/>
    <n v="0"/>
    <n v="0"/>
    <n v="0"/>
    <n v="0"/>
    <n v="0"/>
    <n v="0"/>
    <n v="0"/>
    <n v="0"/>
    <n v="30910"/>
    <n v="0"/>
    <n v="0"/>
    <n v="0"/>
    <n v="0"/>
    <n v="0"/>
    <n v="0"/>
    <n v="0"/>
    <n v="0"/>
    <n v="30910"/>
    <n v="0"/>
    <n v="0"/>
    <n v="0"/>
    <n v="30910"/>
    <n v="0"/>
    <n v="0"/>
    <n v="0"/>
    <n v="0"/>
    <n v="0"/>
    <n v="0"/>
    <n v="0"/>
    <n v="0"/>
    <n v="0"/>
    <n v="0"/>
    <n v="0"/>
    <n v="0"/>
    <n v="0"/>
    <n v="0"/>
    <n v="0"/>
    <n v="0"/>
    <n v="0"/>
    <n v="30910"/>
    <n v="0"/>
    <n v="0"/>
    <n v="0"/>
    <n v="0"/>
    <n v="26343.775000000001"/>
    <n v="-10.135"/>
    <n v="10.135"/>
    <n v="0"/>
    <n v="4566.2249999999985"/>
    <n v="0"/>
    <n v="0"/>
    <n v="0"/>
    <n v="30910"/>
    <n v="0"/>
    <n v="0"/>
    <n v="0"/>
    <n v="0"/>
    <n v="0.55000000000000004"/>
    <n v="0.13300903677392395"/>
    <n v="0.12775543251149185"/>
    <n v="8.4022409109903884E-2"/>
    <n v="4.5460718763058919E-2"/>
    <n v="5.1913132051817794E-2"/>
    <n v="7.8392707898035929E-3"/>
    <n v="0"/>
    <n v="1"/>
    <n v="0"/>
    <n v="0"/>
    <n v="0"/>
    <n v="0"/>
    <n v="0.55000000000000004"/>
    <n v="0.68300903677392399"/>
    <n v="0.8107644692854159"/>
    <n v="0.89478687839531978"/>
    <n v="0.94024759715837869"/>
    <n v="0.99216072921019649"/>
    <n v="1"/>
    <n v="1"/>
    <n v="0"/>
    <n v="0"/>
    <n v="0"/>
    <n v="0"/>
    <n v="0"/>
    <n v="0"/>
    <n v="0"/>
    <n v="0"/>
    <n v="0"/>
    <n v="0"/>
    <n v="0"/>
    <n v="0"/>
    <n v="0"/>
    <n v="0"/>
    <n v="0"/>
    <n v="0"/>
    <n v="0"/>
    <n v="30910"/>
    <n v="0"/>
    <n v="0"/>
    <n v="0"/>
    <n v="0"/>
    <n v="26343.775000000001"/>
    <n v="-10.135"/>
    <n v="248.41800000000001"/>
    <n v="610.39499999999998"/>
    <n v="41.040999999999997"/>
    <n v="0"/>
    <n v="3676.5059999999949"/>
    <n v="0"/>
    <n v="30910"/>
    <n v="0"/>
    <n v="0"/>
    <n v="0"/>
    <n v="0"/>
    <n v="0"/>
    <n v="0"/>
    <n v="0"/>
    <n v="0"/>
    <n v="0"/>
    <n v="0"/>
    <n v="0"/>
    <n v="0"/>
    <n v="0"/>
    <n v="0"/>
    <n v="0"/>
    <n v="0"/>
    <n v="0"/>
    <n v="30910"/>
    <n v="0"/>
    <n v="0"/>
    <n v="0"/>
    <n v="0"/>
    <n v="26343.775000000001"/>
    <n v="-10.135"/>
    <n v="248.41800000000001"/>
    <n v="610.39499999999998"/>
    <n v="41.040999999999997"/>
    <n v="1157.72"/>
    <n v="0"/>
    <n v="2518.7859999999928"/>
    <n v="30910"/>
    <n v="0"/>
    <n v="0"/>
    <n v="0"/>
    <n v="0"/>
    <n v="0"/>
    <n v="0"/>
    <n v="0"/>
    <n v="0"/>
    <n v="0"/>
    <n v="0"/>
    <n v="0"/>
    <n v="0"/>
    <n v="0"/>
    <n v="0"/>
    <n v="0"/>
    <n v="0"/>
    <n v="0"/>
    <n v="30910"/>
    <n v="30910"/>
    <n v="28391.214000000007"/>
    <n v="28391.214000000007"/>
    <n v="30910"/>
    <n v="-2518.7859999999928"/>
    <n v="2518.7859999999928"/>
    <n v="30910"/>
    <n v="28391.214000000007"/>
    <n v="28391.214000000007"/>
    <n v="30910"/>
    <n v="-2518.7859999999928"/>
    <n v="2518.7859999999928"/>
  </r>
  <r>
    <s v="100/TT-208"/>
    <x v="0"/>
    <s v="Habilitar Brigada de LLVV Tx"/>
    <s v="Gerencia Zona Sur"/>
    <s v="SIN ASIGNAR"/>
    <x v="2"/>
    <n v="0"/>
    <n v="0"/>
    <n v="5731.0249999999996"/>
    <n v="38380.593000000001"/>
    <n v="59804.195"/>
    <n v="5016.7330000000002"/>
    <n v="22960.112000000001"/>
    <n v="6597.1859999999997"/>
    <n v="4030.2640000000001"/>
    <n v="30359.312999999998"/>
    <n v="6971.6220000000003"/>
    <n v="0"/>
    <n v="179851.04299999998"/>
    <n v="0.3"/>
    <n v="0"/>
    <n v="0.15"/>
    <n v="0.16"/>
    <n v="0"/>
    <n v="0"/>
    <n v="0.05"/>
    <n v="0"/>
    <n v="0"/>
    <n v="0"/>
    <n v="0"/>
    <n v="0"/>
    <n v="0.3"/>
    <n v="0.3"/>
    <n v="0.44999999999999996"/>
    <n v="0.61"/>
    <n v="0.61"/>
    <n v="0.61"/>
    <n v="0.66"/>
    <n v="0.66"/>
    <n v="0.66"/>
    <n v="0.66"/>
    <n v="0.66"/>
    <n v="0.66"/>
    <n v="0.17771262763682369"/>
    <n v="0.49639052600929734"/>
    <n v="0.55241518489141461"/>
    <n v="0.60663259671281844"/>
    <n v="0.66085000853422227"/>
    <n v="0.71506742035562609"/>
    <n v="0.77109207923774337"/>
    <n v="0.82711673811986064"/>
    <n v="0.86406490025000249"/>
    <n v="0.94104358477494754"/>
    <n v="0.9452805751061758"/>
    <n v="0.97791142481350224"/>
    <n v="0.66"/>
    <n v="0"/>
    <n v="0"/>
    <n v="0"/>
    <n v="0"/>
    <n v="0"/>
    <n v="0"/>
    <n v="0"/>
    <n v="0"/>
    <n v="0"/>
    <n v="0"/>
    <n v="0"/>
    <n v="0"/>
    <n v="0"/>
    <n v="572980"/>
    <n v="572980"/>
    <n v="0.17771262763682369"/>
    <n v="0.31867789837247368"/>
    <n v="5.6024658882117301E-2"/>
    <n v="5.4217411821403841E-2"/>
    <n v="5.4217411821403841E-2"/>
    <n v="5.4217411821403841E-2"/>
    <n v="5.6024658882117301E-2"/>
    <n v="5.6024658882117301E-2"/>
    <n v="3.6948162130141876E-2"/>
    <n v="7.6978684524945051E-2"/>
    <n v="4.2369903312282258E-3"/>
    <n v="3.2630849707326388E-2"/>
    <n v="0.97791142481350224"/>
    <n v="0"/>
    <n v="0"/>
    <n v="0"/>
    <n v="0"/>
    <n v="0"/>
    <n v="0"/>
    <n v="0"/>
    <n v="0"/>
    <n v="0"/>
    <n v="0"/>
    <n v="0"/>
    <n v="0"/>
    <n v="0"/>
    <n v="0"/>
    <n v="0"/>
    <n v="0"/>
    <n v="0"/>
    <n v="572980"/>
    <n v="0"/>
    <n v="0"/>
    <n v="0"/>
    <n v="0"/>
    <n v="0"/>
    <n v="0"/>
    <n v="0"/>
    <n v="0"/>
    <n v="0"/>
    <n v="0"/>
    <n v="0"/>
    <n v="572980"/>
    <n v="572980"/>
    <n v="0"/>
    <n v="0"/>
    <n v="0"/>
    <n v="0"/>
    <n v="0"/>
    <n v="0"/>
    <n v="0"/>
    <n v="0"/>
    <n v="0"/>
    <n v="0"/>
    <n v="0"/>
    <n v="0"/>
    <n v="0"/>
    <n v="0"/>
    <n v="0"/>
    <n v="0"/>
    <n v="0"/>
    <n v="572980"/>
    <n v="0"/>
    <n v="0"/>
    <n v="5731.0249999999996"/>
    <n v="38380.593000000001"/>
    <n v="59804.195"/>
    <n v="5016.7330000000002"/>
    <n v="0"/>
    <n v="0"/>
    <n v="0"/>
    <n v="66000"/>
    <n v="240000"/>
    <n v="158047.45400000006"/>
    <n v="572980"/>
    <n v="0.3"/>
    <n v="0"/>
    <n v="0.15"/>
    <n v="0.16"/>
    <n v="0"/>
    <n v="6.0198469206123185E-2"/>
    <n v="6.622641509433963E-2"/>
    <n v="6.3206657173371317E-2"/>
    <n v="4.3734425062299749E-2"/>
    <n v="8.9724991100035609E-2"/>
    <n v="3.8527945888216448E-3"/>
    <n v="3.7602349590601644E-2"/>
    <n v="0.97454610181559276"/>
    <n v="0.3"/>
    <n v="0.3"/>
    <n v="0.44999999999999996"/>
    <n v="0.61"/>
    <n v="0.61"/>
    <n v="0.67019846920612314"/>
    <n v="0.73642488430046282"/>
    <n v="0.7996315414738342"/>
    <n v="0.84336596653613394"/>
    <n v="0.93309095763616956"/>
    <n v="0.93694375222499116"/>
    <n v="0.97454610181559276"/>
    <n v="0"/>
    <n v="0"/>
    <n v="0"/>
    <n v="0"/>
    <n v="0"/>
    <n v="0"/>
    <n v="0"/>
    <n v="0"/>
    <n v="0"/>
    <n v="0"/>
    <n v="0"/>
    <n v="0"/>
    <n v="0"/>
    <n v="0"/>
    <n v="0"/>
    <n v="0"/>
    <n v="0"/>
    <n v="572980"/>
    <n v="0"/>
    <n v="0"/>
    <n v="5731.0249999999996"/>
    <n v="38380.593000000001"/>
    <n v="59804.195"/>
    <n v="5016.7330000000002"/>
    <n v="22960.112000000001"/>
    <n v="6597.1859999999997"/>
    <n v="4030.2640000000001"/>
    <n v="21969.736000000001"/>
    <n v="240000"/>
    <n v="68490.156000000046"/>
    <n v="472980"/>
    <n v="0"/>
    <n v="0"/>
    <n v="0"/>
    <n v="0"/>
    <n v="0"/>
    <n v="0"/>
    <n v="0"/>
    <n v="0"/>
    <n v="0"/>
    <n v="0"/>
    <n v="0"/>
    <n v="0"/>
    <n v="0"/>
    <n v="0"/>
    <n v="0"/>
    <n v="0"/>
    <n v="0"/>
    <n v="472980"/>
    <n v="0"/>
    <n v="0"/>
    <n v="5731.0249999999996"/>
    <n v="38380.593000000001"/>
    <n v="59804.195"/>
    <n v="5016.7330000000002"/>
    <n v="22960.112000000001"/>
    <n v="6597.1859999999997"/>
    <n v="4030.2640000000001"/>
    <n v="30359.312999999998"/>
    <n v="6971.6220000000003"/>
    <n v="336093.37800000003"/>
    <n v="515944.42099999997"/>
    <n v="0"/>
    <n v="0"/>
    <n v="0"/>
    <n v="0"/>
    <n v="0"/>
    <n v="0"/>
    <n v="0"/>
    <n v="0"/>
    <n v="0"/>
    <n v="0"/>
    <n v="0"/>
    <n v="0"/>
    <n v="0"/>
    <n v="0"/>
    <n v="0"/>
    <n v="0"/>
    <n v="0"/>
    <n v="515944.42099999997"/>
    <n v="0"/>
    <n v="179851.04299999998"/>
    <n v="179851.04299999998"/>
    <n v="0"/>
    <n v="179851.04299999998"/>
    <n v="393128.95700000005"/>
    <n v="414932.54599999997"/>
    <n v="179851.04299999998"/>
    <n v="179851.04299999998"/>
    <n v="414932.54599999997"/>
    <n v="-235081.503"/>
    <n v="393128.95700000005"/>
  </r>
  <r>
    <s v="100/TM-050-01"/>
    <x v="0"/>
    <s v="Reemplazo de equipos en contingencias por fallas"/>
    <s v="Gerencia Zona Sur"/>
    <s v="SIN ASIGNAR"/>
    <x v="2"/>
    <n v="0"/>
    <n v="0"/>
    <n v="0"/>
    <n v="0"/>
    <n v="0"/>
    <n v="371.2"/>
    <n v="0"/>
    <n v="0"/>
    <n v="0"/>
    <n v="32031.421999999999"/>
    <n v="0"/>
    <n v="0"/>
    <n v="32402.621999999999"/>
    <n v="0"/>
    <n v="0"/>
    <n v="0"/>
    <n v="0"/>
    <n v="0"/>
    <n v="0"/>
    <n v="0"/>
    <n v="0"/>
    <n v="0.37"/>
    <n v="0"/>
    <n v="0"/>
    <n v="0"/>
    <n v="0.32999999999999996"/>
    <n v="0.32999999999999996"/>
    <n v="0.32999999999999996"/>
    <n v="0.32999999999999996"/>
    <n v="0.32999999999999996"/>
    <n v="0.32999999999999996"/>
    <n v="0.32999999999999996"/>
    <n v="0.32999999999999996"/>
    <n v="0.7"/>
    <n v="0.7"/>
    <n v="0.7"/>
    <n v="0.7"/>
    <n v="0.32999999999999996"/>
    <n v="0.36050224449802415"/>
    <n v="0.4776585926836171"/>
    <n v="0.53242398621416054"/>
    <n v="0.56292623071218473"/>
    <n v="0.58418537081686828"/>
    <n v="0.59920541545604689"/>
    <n v="0.61122145116738968"/>
    <n v="0.62323748687873259"/>
    <n v="0.63224951366223969"/>
    <n v="0.64819386874075247"/>
    <n v="0.74392239016648332"/>
    <n v="0.7"/>
    <n v="0.32999999999999996"/>
    <n v="20872.512999999999"/>
    <n v="0"/>
    <n v="0"/>
    <n v="0"/>
    <n v="8430.4230065988813"/>
    <n v="13147.587401999885"/>
    <n v="9172.4898976237073"/>
    <n v="6487.0774695619148"/>
    <n v="5194.8362228804517"/>
    <n v="5199.9728150587489"/>
    <n v="3903.9173330469584"/>
    <n v="6913.7808188098934"/>
    <n v="41551.778285868277"/>
    <n v="100001.86325144873"/>
    <n v="0"/>
    <n v="3.05022444980242E-2"/>
    <n v="0.11715634818559295"/>
    <n v="5.4765393530543452E-2"/>
    <n v="3.05022444980242E-2"/>
    <n v="2.1259140104683535E-2"/>
    <n v="1.5020044639178583E-2"/>
    <n v="1.2016035711342868E-2"/>
    <n v="1.2016035711342868E-2"/>
    <n v="9.0120267835071509E-3"/>
    <n v="1.5944355078512648E-2"/>
    <n v="9.5728521425730947E-2"/>
    <n v="0.74392239016648332"/>
    <n v="0"/>
    <n v="0"/>
    <n v="0"/>
    <n v="0"/>
    <n v="0"/>
    <n v="0"/>
    <n v="0"/>
    <n v="0"/>
    <n v="0"/>
    <n v="0"/>
    <n v="0"/>
    <n v="100000"/>
    <n v="100000"/>
    <n v="0"/>
    <n v="0"/>
    <n v="0"/>
    <n v="0"/>
    <n v="220874.37625144873"/>
    <n v="0"/>
    <n v="0"/>
    <n v="0"/>
    <n v="8430.4230065988813"/>
    <n v="13147.587401999885"/>
    <n v="9172.4898976237073"/>
    <n v="6487.0774695619148"/>
    <n v="5194.8362228804517"/>
    <n v="5199.9728150587489"/>
    <n v="3903.9173330469584"/>
    <n v="6913.7808188098934"/>
    <n v="41551.778285868277"/>
    <n v="100001.86325144873"/>
    <n v="0"/>
    <n v="0"/>
    <n v="0"/>
    <n v="0"/>
    <n v="0"/>
    <n v="0"/>
    <n v="0"/>
    <n v="0"/>
    <n v="0"/>
    <n v="0"/>
    <n v="0"/>
    <n v="100000"/>
    <n v="100000"/>
    <n v="0"/>
    <n v="0"/>
    <n v="0"/>
    <n v="0"/>
    <n v="220874.37625144873"/>
    <n v="0"/>
    <n v="0"/>
    <n v="0"/>
    <n v="0"/>
    <n v="0"/>
    <n v="371.2"/>
    <n v="0"/>
    <n v="0"/>
    <n v="0"/>
    <n v="0"/>
    <n v="0"/>
    <n v="69630.663251448714"/>
    <n v="70001.863251448711"/>
    <n v="0"/>
    <n v="0"/>
    <n v="0"/>
    <n v="0"/>
    <n v="0"/>
    <n v="1.644988523335884E-4"/>
    <n v="3.175210405508799E-4"/>
    <n v="3.6916602907421584E-4"/>
    <n v="3.6916602907421584E-4"/>
    <n v="5.891354246365724E-4"/>
    <n v="7.0390206579954112E-4"/>
    <n v="7.3833205814843167E-4"/>
    <n v="3.2517214996174455E-3"/>
    <n v="0.32999999999999996"/>
    <n v="0.32999999999999996"/>
    <n v="0.32999999999999996"/>
    <n v="0.32999999999999996"/>
    <n v="0.32999999999999996"/>
    <n v="0.33016449885233357"/>
    <n v="0.33048201989288445"/>
    <n v="0.33085118592195867"/>
    <n v="0.33122035195103289"/>
    <n v="0.33180948737566945"/>
    <n v="0.33251338944146897"/>
    <n v="0.3332517214996174"/>
    <n v="0"/>
    <n v="0"/>
    <n v="0"/>
    <n v="0"/>
    <n v="0"/>
    <n v="0"/>
    <n v="0"/>
    <n v="0"/>
    <n v="0"/>
    <n v="0"/>
    <n v="0"/>
    <n v="100000"/>
    <n v="100000"/>
    <n v="0"/>
    <n v="0"/>
    <n v="0"/>
    <n v="0"/>
    <n v="190874.37625144873"/>
    <n v="0"/>
    <n v="0"/>
    <n v="0"/>
    <n v="0"/>
    <n v="0"/>
    <n v="371.2"/>
    <n v="0"/>
    <n v="0"/>
    <n v="4461.0720000000001"/>
    <n v="0"/>
    <n v="0"/>
    <n v="87894.39225144872"/>
    <n v="92726.664251448718"/>
    <n v="0"/>
    <n v="0"/>
    <n v="0"/>
    <n v="0"/>
    <n v="0"/>
    <n v="0"/>
    <n v="0"/>
    <n v="0"/>
    <n v="0"/>
    <n v="0"/>
    <n v="0"/>
    <n v="100000"/>
    <n v="100000"/>
    <n v="0"/>
    <n v="0"/>
    <n v="0"/>
    <n v="0"/>
    <n v="213599.17725144871"/>
    <n v="0"/>
    <n v="0"/>
    <n v="0"/>
    <n v="0"/>
    <n v="0"/>
    <n v="371.2"/>
    <n v="0"/>
    <n v="0"/>
    <n v="0"/>
    <n v="32031.421999999999"/>
    <n v="0"/>
    <n v="16938"/>
    <n v="49340.622000000003"/>
    <n v="0"/>
    <n v="0"/>
    <n v="0"/>
    <n v="0"/>
    <n v="0"/>
    <n v="0"/>
    <n v="0"/>
    <n v="0"/>
    <n v="0"/>
    <n v="0"/>
    <n v="0"/>
    <n v="0"/>
    <n v="100000"/>
    <n v="0"/>
    <n v="0"/>
    <n v="0"/>
    <n v="0"/>
    <n v="170213.13500000001"/>
    <n v="58450.084965580441"/>
    <n v="32402.621999999999"/>
    <n v="53275.134999999995"/>
    <n v="79322.59796558044"/>
    <n v="-26047.462965580446"/>
    <n v="167599.24125144875"/>
    <n v="371.2"/>
    <n v="32402.621999999999"/>
    <n v="53275.134999999995"/>
    <n v="21243.713"/>
    <n v="32031.421999999995"/>
    <n v="137599.24125144875"/>
  </r>
  <r>
    <s v="100/TM-053-01"/>
    <x v="0"/>
    <s v="Compra de Equipos Zonales - Gerencia Zonal SUR"/>
    <s v="Gerencia Zona Sur"/>
    <s v="SIN ASIGNAR"/>
    <x v="2"/>
    <n v="0"/>
    <n v="0"/>
    <n v="0"/>
    <n v="1314.4059999999999"/>
    <n v="34226.14"/>
    <n v="4335.6559999999999"/>
    <n v="9046.2690000000002"/>
    <n v="22703.48"/>
    <n v="746.51499999999999"/>
    <n v="2505.223"/>
    <n v="25584.118999999999"/>
    <n v="13027.933000000001"/>
    <n v="113489.74099999999"/>
    <n v="0.06"/>
    <n v="0"/>
    <n v="0.12"/>
    <n v="0.11"/>
    <n v="0"/>
    <n v="0"/>
    <n v="0.02"/>
    <n v="0.11"/>
    <n v="0"/>
    <n v="0"/>
    <n v="0.18"/>
    <n v="0"/>
    <n v="0.18"/>
    <n v="0.18"/>
    <n v="0.3"/>
    <n v="0.41"/>
    <n v="0.41"/>
    <n v="0.41"/>
    <n v="0.43"/>
    <n v="0.54"/>
    <n v="0.54"/>
    <n v="0.54"/>
    <n v="0.72"/>
    <n v="0.72"/>
    <n v="0.12711564825927524"/>
    <n v="0.18599526572202485"/>
    <n v="0.35579835201586318"/>
    <n v="0.47677860372006098"/>
    <n v="0.59240788793328369"/>
    <n v="0.66293344971371382"/>
    <n v="0.72855395796075018"/>
    <n v="0.78944967576362779"/>
    <n v="0.84817749273017951"/>
    <n v="0.88828603008496099"/>
    <n v="0.89988453674757962"/>
    <n v="0.94431938824400041"/>
    <n v="0.72"/>
    <n v="0.12"/>
    <n v="10399.047999999999"/>
    <n v="0"/>
    <n v="0"/>
    <n v="0"/>
    <n v="0"/>
    <n v="0"/>
    <n v="0"/>
    <n v="24928.69490380264"/>
    <n v="0"/>
    <n v="49956.317245902625"/>
    <n v="0"/>
    <n v="1102.2380143866419"/>
    <n v="53914.971998672772"/>
    <n v="129902.22216276468"/>
    <n v="7.1156482592752484E-3"/>
    <n v="5.8879617462749591E-2"/>
    <n v="0.16980308629383833"/>
    <n v="0.12098025170419777"/>
    <n v="0.11562928421322279"/>
    <n v="7.0525561780430068E-2"/>
    <n v="6.5620508247036344E-2"/>
    <n v="6.0895717802877579E-2"/>
    <n v="5.8727816966551716E-2"/>
    <n v="4.0108537354781482E-2"/>
    <n v="1.1598506662618654E-2"/>
    <n v="4.4434851496420832E-2"/>
    <n v="0.94431938824400041"/>
    <n v="0"/>
    <n v="0"/>
    <n v="0"/>
    <n v="0"/>
    <n v="0"/>
    <n v="0"/>
    <n v="0"/>
    <n v="0"/>
    <n v="0"/>
    <n v="0"/>
    <n v="0"/>
    <n v="0"/>
    <n v="0"/>
    <n v="0"/>
    <n v="0"/>
    <n v="0"/>
    <n v="0"/>
    <n v="140301.27016276467"/>
    <n v="0"/>
    <n v="0"/>
    <n v="0"/>
    <n v="0"/>
    <n v="0"/>
    <n v="0"/>
    <n v="24928.69490380264"/>
    <n v="0"/>
    <n v="49956.317245902625"/>
    <n v="0"/>
    <n v="1102.2380143866419"/>
    <n v="53914.971998672772"/>
    <n v="129902.22216276468"/>
    <n v="0"/>
    <n v="0"/>
    <n v="0"/>
    <n v="0"/>
    <n v="0"/>
    <n v="0"/>
    <n v="0"/>
    <n v="0"/>
    <n v="0"/>
    <n v="0"/>
    <n v="0"/>
    <n v="0"/>
    <n v="0"/>
    <n v="0"/>
    <n v="0"/>
    <n v="0"/>
    <n v="0"/>
    <n v="140301.27016276467"/>
    <n v="0"/>
    <n v="0"/>
    <n v="0"/>
    <n v="1314.4059999999999"/>
    <n v="34226.14"/>
    <n v="4335.6559999999999"/>
    <n v="7664.3440000000001"/>
    <n v="0"/>
    <n v="34361.676162764677"/>
    <n v="0"/>
    <n v="0"/>
    <n v="48000"/>
    <n v="129902.22216276468"/>
    <n v="0.06"/>
    <n v="0"/>
    <n v="0.12"/>
    <n v="0.11"/>
    <n v="0"/>
    <n v="0"/>
    <n v="0"/>
    <n v="0"/>
    <n v="0"/>
    <n v="0"/>
    <n v="0"/>
    <n v="0.59"/>
    <n v="0.87999999999999989"/>
    <n v="0.18"/>
    <n v="0.18"/>
    <n v="0.3"/>
    <n v="0.41"/>
    <n v="0.41"/>
    <n v="0.41"/>
    <n v="0.41"/>
    <n v="0.41"/>
    <n v="0.41"/>
    <n v="0.41"/>
    <n v="0.41"/>
    <n v="0.99999999999999989"/>
    <n v="0"/>
    <n v="0"/>
    <n v="0"/>
    <n v="0"/>
    <n v="0"/>
    <n v="0"/>
    <n v="0"/>
    <n v="0"/>
    <n v="0"/>
    <n v="0"/>
    <n v="0"/>
    <n v="0"/>
    <n v="0"/>
    <n v="0"/>
    <n v="0"/>
    <n v="0"/>
    <n v="0"/>
    <n v="140301.27016276467"/>
    <n v="0"/>
    <n v="0"/>
    <n v="0"/>
    <n v="1314.4059999999999"/>
    <n v="34226.14"/>
    <n v="4335.6559999999999"/>
    <n v="9046.2690000000002"/>
    <n v="22703.48"/>
    <n v="746.51499999999999"/>
    <n v="23615.1611627647"/>
    <n v="0"/>
    <n v="33914.594999999987"/>
    <n v="129902.22216276468"/>
    <n v="0"/>
    <n v="0"/>
    <n v="0"/>
    <n v="0"/>
    <n v="0"/>
    <n v="0"/>
    <n v="0"/>
    <n v="0"/>
    <n v="0"/>
    <n v="0"/>
    <n v="0"/>
    <n v="0"/>
    <n v="0"/>
    <n v="0"/>
    <n v="0"/>
    <n v="0"/>
    <n v="0"/>
    <n v="140301.27016276467"/>
    <n v="0"/>
    <n v="0"/>
    <n v="0"/>
    <n v="1314.4059999999999"/>
    <n v="34226.14"/>
    <n v="4335.6559999999999"/>
    <n v="9046.2690000000002"/>
    <n v="22703.48"/>
    <n v="746.51499999999999"/>
    <n v="2505.223"/>
    <n v="25584.118999999999"/>
    <n v="29440.414162764697"/>
    <n v="129902.22216276469"/>
    <n v="0"/>
    <n v="0"/>
    <n v="0"/>
    <n v="0"/>
    <n v="0"/>
    <n v="0"/>
    <n v="0"/>
    <n v="0"/>
    <n v="0"/>
    <n v="0"/>
    <n v="0"/>
    <n v="0"/>
    <n v="0"/>
    <n v="0"/>
    <n v="0"/>
    <n v="0"/>
    <n v="0"/>
    <n v="140301.2701627647"/>
    <n v="75987.250164091907"/>
    <n v="100461.80799999999"/>
    <n v="110860.85599999999"/>
    <n v="86386.298164091902"/>
    <n v="24474.557835908083"/>
    <n v="29440.41416276469"/>
    <n v="81902.22216276468"/>
    <n v="100461.80799999999"/>
    <n v="110860.85599999999"/>
    <n v="92301.270162764675"/>
    <n v="18559.58583723531"/>
    <n v="29440.41416276469"/>
  </r>
  <r>
    <s v="100/TM-054-03"/>
    <x v="0"/>
    <s v="Compra de Equipos Localizadores de Fallas en líneas  Zonales - Gerencia Zonal SUR"/>
    <s v="Gerencia Zona Sur"/>
    <s v="SIN ASIGNAR"/>
    <x v="2"/>
    <n v="0"/>
    <n v="0"/>
    <n v="0"/>
    <n v="0"/>
    <n v="0"/>
    <n v="0"/>
    <n v="0"/>
    <n v="0"/>
    <n v="0"/>
    <n v="0"/>
    <n v="196.4"/>
    <n v="0"/>
    <n v="196.4"/>
    <n v="0"/>
    <n v="7.0000000000000007E-2"/>
    <n v="0.06"/>
    <n v="0.06"/>
    <n v="0"/>
    <n v="0"/>
    <n v="0"/>
    <n v="0"/>
    <n v="0"/>
    <n v="0"/>
    <n v="0.11"/>
    <n v="0"/>
    <n v="0.31000000000000005"/>
    <n v="0.38000000000000006"/>
    <n v="0.44000000000000006"/>
    <n v="0.5"/>
    <n v="0.5"/>
    <n v="0.5"/>
    <n v="0.5"/>
    <n v="0.5"/>
    <n v="0.5"/>
    <n v="0.5"/>
    <n v="0.6100000000000001"/>
    <n v="0.6100000000000001"/>
    <n v="0.32625820425308483"/>
    <n v="0.38582865480542039"/>
    <n v="0.4516686548054204"/>
    <n v="0.51750967910010703"/>
    <n v="0.55931350404911451"/>
    <n v="0.58857618151341962"/>
    <n v="0.64839745501544921"/>
    <n v="0.70065223620170847"/>
    <n v="0.74793236221903592"/>
    <n v="0.80526282448452047"/>
    <n v="0.98014215885453482"/>
    <n v="0.99999897570531338"/>
    <n v="0.6100000000000001"/>
    <n v="0.31000000000000005"/>
    <n v="22098.11"/>
    <n v="0"/>
    <n v="209.58963861605292"/>
    <n v="0"/>
    <n v="0"/>
    <n v="0"/>
    <n v="0"/>
    <n v="0"/>
    <n v="0"/>
    <n v="0"/>
    <n v="3282.047898657635"/>
    <n v="28892.683647069513"/>
    <n v="32317.397244313037"/>
    <n v="64701.718428656241"/>
    <n v="1.6258204253084798E-2"/>
    <n v="5.9570450552335556E-2"/>
    <n v="6.5839999999999996E-2"/>
    <n v="6.5841024294686662E-2"/>
    <n v="4.1803824949007411E-2"/>
    <n v="2.9262677464305185E-2"/>
    <n v="5.98212735020296E-2"/>
    <n v="5.2254781186259258E-2"/>
    <n v="4.7280126017327381E-2"/>
    <n v="5.7330462265484577E-2"/>
    <n v="0.17487933437001435"/>
    <n v="1.985681685077852E-2"/>
    <n v="0.99999897570531338"/>
    <n v="0"/>
    <n v="0"/>
    <n v="0"/>
    <n v="0"/>
    <n v="0"/>
    <n v="0"/>
    <n v="0"/>
    <n v="0"/>
    <n v="0"/>
    <n v="0"/>
    <n v="0"/>
    <n v="0"/>
    <n v="0"/>
    <n v="0"/>
    <n v="0"/>
    <n v="0"/>
    <n v="0"/>
    <n v="86799.828428656241"/>
    <n v="0"/>
    <n v="209.58963861605292"/>
    <n v="0"/>
    <n v="0"/>
    <n v="0"/>
    <n v="0"/>
    <n v="0"/>
    <n v="0"/>
    <n v="0"/>
    <n v="3282.047898657635"/>
    <n v="28892.683647069513"/>
    <n v="32317.397244313037"/>
    <n v="64701.718428656241"/>
    <n v="0"/>
    <n v="0"/>
    <n v="0"/>
    <n v="0"/>
    <n v="0"/>
    <n v="0"/>
    <n v="0"/>
    <n v="0"/>
    <n v="0"/>
    <n v="0"/>
    <n v="0"/>
    <n v="0"/>
    <n v="0"/>
    <n v="0"/>
    <n v="0"/>
    <n v="0"/>
    <n v="0"/>
    <n v="86799.828428656241"/>
    <n v="0"/>
    <n v="0"/>
    <n v="0"/>
    <n v="0"/>
    <n v="0"/>
    <n v="0"/>
    <n v="0"/>
    <n v="0"/>
    <n v="0"/>
    <n v="3282.047898657635"/>
    <n v="28892.683647069513"/>
    <n v="32526.98688292909"/>
    <n v="64701.718428656241"/>
    <n v="0"/>
    <n v="7.0000000000000007E-2"/>
    <n v="0.06"/>
    <n v="0.06"/>
    <n v="0"/>
    <n v="0"/>
    <n v="0"/>
    <n v="0"/>
    <n v="0"/>
    <n v="0"/>
    <n v="0"/>
    <n v="0.5"/>
    <n v="0.69"/>
    <n v="0.31000000000000005"/>
    <n v="0.38000000000000006"/>
    <n v="0.44000000000000006"/>
    <n v="0.5"/>
    <n v="0.5"/>
    <n v="0.5"/>
    <n v="0.5"/>
    <n v="0.5"/>
    <n v="0.5"/>
    <n v="0.5"/>
    <n v="0.5"/>
    <n v="1"/>
    <n v="0"/>
    <n v="0"/>
    <n v="0"/>
    <n v="0"/>
    <n v="0"/>
    <n v="0"/>
    <n v="0"/>
    <n v="0"/>
    <n v="0"/>
    <n v="0"/>
    <n v="0"/>
    <n v="0"/>
    <n v="0"/>
    <n v="0"/>
    <n v="0"/>
    <n v="0"/>
    <n v="0"/>
    <n v="86799.828428656241"/>
    <n v="0"/>
    <n v="0"/>
    <n v="0"/>
    <n v="0"/>
    <n v="0"/>
    <n v="0"/>
    <n v="0"/>
    <n v="0"/>
    <n v="0"/>
    <n v="3282.047898657635"/>
    <n v="28892.683647069513"/>
    <n v="32526.98688292909"/>
    <n v="64701.718428656241"/>
    <n v="0"/>
    <n v="0"/>
    <n v="0"/>
    <n v="0"/>
    <n v="0"/>
    <n v="0"/>
    <n v="0"/>
    <n v="0"/>
    <n v="0"/>
    <n v="0"/>
    <n v="0"/>
    <n v="0"/>
    <n v="0"/>
    <n v="0"/>
    <n v="0"/>
    <n v="0"/>
    <n v="0"/>
    <n v="86799.828428656241"/>
    <n v="0"/>
    <n v="0"/>
    <n v="0"/>
    <n v="0"/>
    <n v="0"/>
    <n v="0"/>
    <n v="0"/>
    <n v="0"/>
    <n v="0"/>
    <n v="0"/>
    <n v="196.4"/>
    <n v="56803.6"/>
    <n v="57000"/>
    <n v="0"/>
    <n v="0"/>
    <n v="0"/>
    <n v="0"/>
    <n v="0"/>
    <n v="0"/>
    <n v="0"/>
    <n v="0"/>
    <n v="0"/>
    <n v="0"/>
    <n v="0"/>
    <n v="0"/>
    <n v="7701.7184286562406"/>
    <n v="0"/>
    <n v="0"/>
    <n v="0"/>
    <n v="0"/>
    <n v="86799.828428656241"/>
    <n v="32384.3211843432"/>
    <n v="196.4"/>
    <n v="22294.510000000002"/>
    <n v="54482.431184343201"/>
    <n v="-32187.921184343199"/>
    <n v="64505.318428656239"/>
    <n v="32174.731545727147"/>
    <n v="196.4"/>
    <n v="22294.510000000002"/>
    <n v="54272.841545727148"/>
    <n v="-31978.331545727146"/>
    <n v="64505.318428656239"/>
  </r>
  <r>
    <s v="100/TT-210"/>
    <x v="0"/>
    <s v="Compra de Camión Hodroelevador de 66kV"/>
    <s v="Gerencia Zona Sur"/>
    <s v="SIN ASIGNAR"/>
    <x v="2"/>
    <n v="0"/>
    <n v="0"/>
    <n v="0"/>
    <n v="138927.462"/>
    <n v="0"/>
    <n v="0"/>
    <n v="0"/>
    <n v="0"/>
    <n v="0"/>
    <n v="0"/>
    <n v="0"/>
    <n v="0"/>
    <n v="138927.462"/>
    <n v="0"/>
    <n v="0"/>
    <n v="0.31"/>
    <n v="0.61"/>
    <n v="0"/>
    <n v="0"/>
    <n v="0"/>
    <n v="0"/>
    <n v="0"/>
    <n v="0"/>
    <n v="0"/>
    <n v="0"/>
    <n v="0"/>
    <n v="0"/>
    <n v="0.31"/>
    <n v="0.91999999999999993"/>
    <n v="0.91999999999999993"/>
    <n v="0.91999999999999993"/>
    <n v="0.91999999999999993"/>
    <n v="0.91999999999999993"/>
    <n v="0.91999999999999993"/>
    <n v="0.91999999999999993"/>
    <n v="0.91999999999999993"/>
    <n v="0.91999999999999993"/>
    <n v="0.12827225130890052"/>
    <n v="0.34863874345549739"/>
    <n v="0.45683246073298428"/>
    <n v="0.56154450261780098"/>
    <n v="0.66625654450261773"/>
    <n v="0.77096858638743448"/>
    <n v="0.85159685863874335"/>
    <n v="0.86075916230366478"/>
    <n v="0.95780104712041869"/>
    <n v="0.99999999999999989"/>
    <n v="0.99999999999999989"/>
    <n v="0.99999999999999989"/>
    <n v="0.91999999999999993"/>
    <n v="0"/>
    <n v="0"/>
    <n v="0"/>
    <n v="0"/>
    <n v="0"/>
    <n v="0"/>
    <n v="0"/>
    <n v="0"/>
    <n v="0"/>
    <n v="0"/>
    <n v="0"/>
    <n v="0"/>
    <n v="0"/>
    <n v="95760"/>
    <n v="95760"/>
    <n v="0.12827225130890052"/>
    <n v="0.22036649214659687"/>
    <n v="0.1081937172774869"/>
    <n v="0.10471204188481675"/>
    <n v="0.10471204188481675"/>
    <n v="0.10471204188481675"/>
    <n v="8.0628272251308905E-2"/>
    <n v="9.1623036649214652E-3"/>
    <n v="9.7041884816753923E-2"/>
    <n v="4.2198952879581156E-2"/>
    <n v="0"/>
    <n v="0"/>
    <n v="0.99999999999999989"/>
    <n v="0"/>
    <n v="0"/>
    <n v="0"/>
    <n v="0"/>
    <n v="0"/>
    <n v="0"/>
    <n v="0"/>
    <n v="0"/>
    <n v="0"/>
    <n v="0"/>
    <n v="0"/>
    <n v="0"/>
    <n v="0"/>
    <n v="0"/>
    <n v="0"/>
    <n v="0"/>
    <n v="0"/>
    <n v="95760"/>
    <n v="0"/>
    <n v="0"/>
    <n v="0"/>
    <n v="0"/>
    <n v="0"/>
    <n v="0"/>
    <n v="0"/>
    <n v="0"/>
    <n v="0"/>
    <n v="0"/>
    <n v="0"/>
    <n v="95760"/>
    <n v="95760"/>
    <n v="0"/>
    <n v="0"/>
    <n v="0"/>
    <n v="0"/>
    <n v="0"/>
    <n v="0"/>
    <n v="0"/>
    <n v="0"/>
    <n v="0"/>
    <n v="0"/>
    <n v="0"/>
    <n v="0"/>
    <n v="0"/>
    <n v="0"/>
    <n v="0"/>
    <n v="0"/>
    <n v="0"/>
    <n v="95760"/>
    <n v="0"/>
    <n v="0"/>
    <n v="0"/>
    <n v="138927.462"/>
    <n v="0"/>
    <n v="0"/>
    <n v="0"/>
    <n v="0"/>
    <n v="0"/>
    <n v="0"/>
    <n v="0"/>
    <n v="3082.538"/>
    <n v="142010"/>
    <n v="0"/>
    <n v="0"/>
    <n v="0.31"/>
    <n v="0.61"/>
    <n v="0"/>
    <n v="0"/>
    <n v="0"/>
    <n v="0.02"/>
    <n v="0.02"/>
    <n v="0.04"/>
    <n v="0"/>
    <n v="0"/>
    <n v="1"/>
    <n v="0"/>
    <n v="0"/>
    <n v="0.31"/>
    <n v="0.91999999999999993"/>
    <n v="0.91999999999999993"/>
    <n v="0.91999999999999993"/>
    <n v="0.91999999999999993"/>
    <n v="0.94"/>
    <n v="0.96"/>
    <n v="1"/>
    <n v="1"/>
    <n v="1"/>
    <n v="0"/>
    <n v="0"/>
    <n v="0"/>
    <n v="0"/>
    <n v="0"/>
    <n v="0"/>
    <n v="0"/>
    <n v="0"/>
    <n v="0"/>
    <n v="0"/>
    <n v="0"/>
    <n v="0"/>
    <n v="0"/>
    <n v="0"/>
    <n v="0"/>
    <n v="0"/>
    <n v="0"/>
    <n v="142010"/>
    <n v="0"/>
    <n v="0"/>
    <n v="0"/>
    <n v="138927.462"/>
    <n v="0"/>
    <n v="0"/>
    <n v="0"/>
    <n v="0"/>
    <n v="0"/>
    <n v="0"/>
    <n v="0"/>
    <n v="3082.5380000000005"/>
    <n v="142010"/>
    <n v="0"/>
    <n v="0"/>
    <n v="0"/>
    <n v="0"/>
    <n v="0"/>
    <n v="0"/>
    <n v="0"/>
    <n v="0"/>
    <n v="0"/>
    <n v="0"/>
    <n v="0"/>
    <n v="0"/>
    <n v="0"/>
    <n v="0"/>
    <n v="0"/>
    <n v="0"/>
    <n v="0"/>
    <n v="142010"/>
    <n v="0"/>
    <n v="0"/>
    <n v="0"/>
    <n v="138927.462"/>
    <n v="0"/>
    <n v="0"/>
    <n v="0"/>
    <n v="0"/>
    <n v="0"/>
    <n v="0"/>
    <n v="0"/>
    <n v="0"/>
    <n v="138927.462"/>
    <n v="0"/>
    <n v="0"/>
    <n v="0"/>
    <n v="0"/>
    <n v="0"/>
    <n v="0"/>
    <n v="0"/>
    <n v="0"/>
    <n v="0"/>
    <n v="0"/>
    <n v="0"/>
    <n v="0"/>
    <n v="0"/>
    <n v="0"/>
    <n v="0"/>
    <n v="0"/>
    <n v="0"/>
    <n v="138927.462"/>
    <n v="0"/>
    <n v="138927.462"/>
    <n v="138927.462"/>
    <n v="0"/>
    <n v="138927.462"/>
    <n v="-43167.462"/>
    <n v="138927.462"/>
    <n v="138927.462"/>
    <n v="138927.462"/>
    <n v="138927.462"/>
    <n v="0"/>
    <n v="3082.5380000000005"/>
  </r>
  <r>
    <s v="100/TS-206-01"/>
    <x v="0"/>
    <s v="Compra e Instalación de Sistema de Monitoreo de Medida en Clientes Libres Mayores a 1500 KW SAESA"/>
    <s v="Area SCADA"/>
    <s v="SIN ASIGNAR"/>
    <x v="22"/>
    <n v="9500.259"/>
    <n v="-50.390999999999998"/>
    <n v="0"/>
    <n v="34377.006000000001"/>
    <n v="5883.75"/>
    <n v="10345.808000000001"/>
    <n v="0"/>
    <n v="250.125"/>
    <n v="0"/>
    <n v="0"/>
    <n v="2566.0360000000001"/>
    <n v="0"/>
    <n v="62872.593000000001"/>
    <n v="0"/>
    <n v="0.23"/>
    <n v="0"/>
    <n v="0.01"/>
    <n v="0.27"/>
    <n v="0"/>
    <n v="0"/>
    <n v="0"/>
    <n v="0"/>
    <n v="0"/>
    <n v="0"/>
    <n v="0"/>
    <n v="0.35"/>
    <n v="0.57999999999999996"/>
    <n v="0.57999999999999996"/>
    <n v="0.59"/>
    <n v="0.86"/>
    <n v="0.86"/>
    <n v="0.86"/>
    <n v="0.86"/>
    <n v="0.86"/>
    <n v="0.86"/>
    <n v="0.86"/>
    <n v="0.86"/>
    <n v="0.40881058810588106"/>
    <n v="0.67682326823268224"/>
    <n v="0.82105471054710544"/>
    <n v="0.87894528945289452"/>
    <n v="0.91475564755647554"/>
    <n v="0.93114581145811459"/>
    <n v="0.94999599995999962"/>
    <n v="0.99999649996499962"/>
    <n v="0.99999649996499962"/>
    <n v="0.99999649996499962"/>
    <n v="0.99999649996499962"/>
    <n v="0.99999649996499962"/>
    <n v="0.86"/>
    <n v="0.35"/>
    <n v="67488"/>
    <n v="66946.142857142855"/>
    <n v="0"/>
    <n v="0"/>
    <n v="0"/>
    <n v="0"/>
    <n v="0"/>
    <n v="0"/>
    <n v="0"/>
    <n v="0"/>
    <n v="0"/>
    <n v="0"/>
    <n v="0"/>
    <n v="66946.142857142855"/>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34434.14285714284"/>
    <n v="66946.142857142855"/>
    <n v="0"/>
    <n v="0"/>
    <n v="0"/>
    <n v="0"/>
    <n v="0"/>
    <n v="0"/>
    <n v="0"/>
    <n v="0"/>
    <n v="0"/>
    <n v="0"/>
    <n v="0"/>
    <n v="66946.142857142855"/>
    <n v="0"/>
    <n v="0"/>
    <n v="0"/>
    <n v="0"/>
    <n v="0"/>
    <n v="0"/>
    <n v="0"/>
    <n v="0"/>
    <n v="0"/>
    <n v="0"/>
    <n v="0"/>
    <n v="0"/>
    <n v="0"/>
    <n v="0"/>
    <n v="0"/>
    <n v="0"/>
    <n v="0"/>
    <n v="134434.14285714284"/>
    <n v="9500.259"/>
    <n v="-50.390999999999998"/>
    <n v="0"/>
    <n v="34377.006000000001"/>
    <n v="5883.75"/>
    <n v="10345.808000000001"/>
    <n v="0"/>
    <n v="3054.1919999999991"/>
    <n v="3400"/>
    <n v="435.51885714284435"/>
    <n v="0"/>
    <n v="0"/>
    <n v="66946.142857142841"/>
    <n v="0"/>
    <n v="0.23"/>
    <n v="0"/>
    <n v="0.01"/>
    <n v="0.27"/>
    <n v="2.6352941176470589E-2"/>
    <n v="3.1294117647058826E-2"/>
    <n v="8.2352941176470601E-2"/>
    <n v="0"/>
    <n v="0"/>
    <n v="0"/>
    <n v="0"/>
    <n v="0.65"/>
    <n v="0.35"/>
    <n v="0.57999999999999996"/>
    <n v="0.57999999999999996"/>
    <n v="0.59"/>
    <n v="0.86"/>
    <n v="0.88635294117647057"/>
    <n v="0.91764705882352937"/>
    <n v="1"/>
    <n v="1"/>
    <n v="1"/>
    <n v="1"/>
    <n v="1"/>
    <n v="0"/>
    <n v="0"/>
    <n v="0"/>
    <n v="0"/>
    <n v="0"/>
    <n v="0"/>
    <n v="0"/>
    <n v="0"/>
    <n v="0"/>
    <n v="0"/>
    <n v="0"/>
    <n v="0"/>
    <n v="0"/>
    <n v="0"/>
    <n v="0"/>
    <n v="0"/>
    <n v="0"/>
    <n v="134434.14285714284"/>
    <n v="9500.259"/>
    <n v="-50.390999999999998"/>
    <n v="0"/>
    <n v="34377.006000000001"/>
    <n v="5883.75"/>
    <n v="10345.808000000001"/>
    <n v="0"/>
    <n v="250.125"/>
    <n v="0"/>
    <n v="6639.5858571428398"/>
    <n v="0"/>
    <n v="0"/>
    <n v="66946.142857142841"/>
    <n v="0"/>
    <n v="0"/>
    <n v="0"/>
    <n v="0"/>
    <n v="0"/>
    <n v="0"/>
    <n v="0"/>
    <n v="0"/>
    <n v="0"/>
    <n v="0"/>
    <n v="0"/>
    <n v="0"/>
    <n v="0"/>
    <n v="0"/>
    <n v="0"/>
    <n v="0"/>
    <n v="0"/>
    <n v="134434.14285714284"/>
    <n v="9500.259"/>
    <n v="-50.390999999999998"/>
    <n v="0"/>
    <n v="34377.006000000001"/>
    <n v="5883.75"/>
    <n v="10345.808000000001"/>
    <n v="0"/>
    <n v="250.125"/>
    <n v="0"/>
    <n v="0"/>
    <n v="2566.0360000000001"/>
    <n v="4073.5498571428398"/>
    <n v="66946.142857142841"/>
    <n v="0"/>
    <n v="0"/>
    <n v="0"/>
    <n v="0"/>
    <n v="0"/>
    <n v="0"/>
    <n v="0"/>
    <n v="0"/>
    <n v="0"/>
    <n v="0"/>
    <n v="0"/>
    <n v="0"/>
    <n v="0"/>
    <n v="0"/>
    <n v="0"/>
    <n v="0"/>
    <n v="0"/>
    <n v="134434.14285714284"/>
    <n v="66946.142857142855"/>
    <n v="62872.593000000001"/>
    <n v="130360.59299999999"/>
    <n v="134434.14285714284"/>
    <n v="-4073.549857142847"/>
    <n v="4073.549857142847"/>
    <n v="66946.142857142841"/>
    <n v="62872.593000000001"/>
    <n v="130360.59299999999"/>
    <n v="134434.14285714284"/>
    <n v="-4073.549857142847"/>
    <n v="4073.549857142847"/>
  </r>
  <r>
    <s v="100/TS-020-01"/>
    <x v="0"/>
    <s v="Compra e Instalación de Sistema de Monitoreo de Medida en Clientes Libres Mayores a 1500 KW FRONTEL"/>
    <s v="Area SCADA"/>
    <s v="SIN ASIGNAR"/>
    <x v="22"/>
    <n v="72.831999999999994"/>
    <n v="5106.6540000000005"/>
    <n v="0"/>
    <n v="4927.4399999999996"/>
    <n v="6545.44"/>
    <n v="0"/>
    <n v="0"/>
    <n v="0"/>
    <n v="0"/>
    <n v="0"/>
    <n v="0"/>
    <n v="0"/>
    <n v="16652.365999999998"/>
    <n v="0"/>
    <n v="0.23"/>
    <n v="0"/>
    <n v="0.01"/>
    <n v="0.25"/>
    <n v="0.01"/>
    <n v="0"/>
    <n v="0"/>
    <n v="0"/>
    <n v="0"/>
    <n v="0"/>
    <n v="0"/>
    <n v="0.35"/>
    <n v="0.57999999999999996"/>
    <n v="0.57999999999999996"/>
    <n v="0.59"/>
    <n v="0.84"/>
    <n v="0.85"/>
    <n v="0.85"/>
    <n v="0.85"/>
    <n v="0.85"/>
    <n v="0.85"/>
    <n v="0.85"/>
    <n v="0.85"/>
    <n v="0.40881058810588106"/>
    <n v="0.67682326823268224"/>
    <n v="0.82105471054710544"/>
    <n v="0.87894528945289452"/>
    <n v="0.91475564755647554"/>
    <n v="0.93114581145811459"/>
    <n v="0.94999599995999962"/>
    <n v="0.99999649996499962"/>
    <n v="0.99999649996499962"/>
    <n v="0.99999649996499962"/>
    <n v="0.99999649996499962"/>
    <n v="0.99999649996499962"/>
    <n v="0.85"/>
    <n v="0.35"/>
    <n v="22324.760999999999"/>
    <n v="10027.257153047542"/>
    <n v="6673.7616021592066"/>
    <n v="0"/>
    <n v="0"/>
    <n v="0"/>
    <n v="0"/>
    <n v="0"/>
    <n v="0"/>
    <n v="0"/>
    <n v="0"/>
    <n v="0"/>
    <n v="0"/>
    <n v="16701.018755206747"/>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39025.77975520675"/>
    <n v="10027.257153047542"/>
    <n v="6673.7616021592066"/>
    <n v="0"/>
    <n v="0"/>
    <n v="0"/>
    <n v="0"/>
    <n v="0"/>
    <n v="0"/>
    <n v="0"/>
    <n v="0"/>
    <n v="0"/>
    <n v="0"/>
    <n v="16701.018755206747"/>
    <n v="0"/>
    <n v="0"/>
    <n v="0"/>
    <n v="0"/>
    <n v="0"/>
    <n v="0"/>
    <n v="0"/>
    <n v="0"/>
    <n v="0"/>
    <n v="0"/>
    <n v="0"/>
    <n v="0"/>
    <n v="0"/>
    <n v="0"/>
    <n v="0"/>
    <n v="0"/>
    <n v="0"/>
    <n v="39025.77975520675"/>
    <n v="72.831999999999994"/>
    <n v="5106.6540000000005"/>
    <n v="0"/>
    <n v="4927.4399999999996"/>
    <n v="6545.44"/>
    <n v="0"/>
    <n v="48.652755206749134"/>
    <n v="0"/>
    <n v="0"/>
    <n v="0"/>
    <n v="0"/>
    <n v="0"/>
    <n v="16701.018755206747"/>
    <n v="0"/>
    <n v="0.23"/>
    <n v="0"/>
    <n v="0.01"/>
    <n v="0.25"/>
    <n v="3.011764705882353E-2"/>
    <n v="3.5764705882352942E-2"/>
    <n v="9.4117647058823528E-2"/>
    <n v="0"/>
    <n v="0"/>
    <n v="0"/>
    <n v="0"/>
    <n v="0.65"/>
    <n v="0.35"/>
    <n v="0.57999999999999996"/>
    <n v="0.57999999999999996"/>
    <n v="0.59"/>
    <n v="0.84"/>
    <n v="0.87011764705882355"/>
    <n v="0.90588235294117647"/>
    <n v="1"/>
    <n v="1"/>
    <n v="1"/>
    <n v="1"/>
    <n v="1"/>
    <n v="0"/>
    <n v="0"/>
    <n v="0"/>
    <n v="0"/>
    <n v="0"/>
    <n v="0"/>
    <n v="0"/>
    <n v="0"/>
    <n v="0"/>
    <n v="0"/>
    <n v="0"/>
    <n v="0"/>
    <n v="0"/>
    <n v="0"/>
    <n v="0"/>
    <n v="0"/>
    <n v="0"/>
    <n v="39025.77975520675"/>
    <n v="72.831999999999994"/>
    <n v="5106.6540000000005"/>
    <n v="0"/>
    <n v="4927.4399999999996"/>
    <n v="6545.44"/>
    <n v="0"/>
    <n v="0"/>
    <n v="0"/>
    <n v="0"/>
    <n v="0"/>
    <n v="0"/>
    <n v="0"/>
    <n v="16652.365999999998"/>
    <n v="0"/>
    <n v="0"/>
    <n v="0"/>
    <n v="0"/>
    <n v="0"/>
    <n v="0"/>
    <n v="0"/>
    <n v="0"/>
    <n v="0"/>
    <n v="0"/>
    <n v="0"/>
    <n v="0"/>
    <n v="0"/>
    <n v="0"/>
    <n v="0"/>
    <n v="0"/>
    <n v="0"/>
    <n v="38977.126999999993"/>
    <n v="72.831999999999994"/>
    <n v="5106.6540000000005"/>
    <n v="0"/>
    <n v="4927.4399999999996"/>
    <n v="6545.44"/>
    <n v="0"/>
    <n v="0"/>
    <n v="0"/>
    <n v="0"/>
    <n v="0"/>
    <n v="0"/>
    <n v="0"/>
    <n v="16652.365999999998"/>
    <n v="0"/>
    <n v="0"/>
    <n v="0"/>
    <n v="0"/>
    <n v="0"/>
    <n v="0"/>
    <n v="0"/>
    <n v="0"/>
    <n v="0"/>
    <n v="0"/>
    <n v="0"/>
    <n v="0"/>
    <n v="0"/>
    <n v="0"/>
    <n v="0"/>
    <n v="0"/>
    <n v="0"/>
    <n v="38977.126999999993"/>
    <n v="16701.018755206747"/>
    <n v="16652.365999999998"/>
    <n v="38977.126999999993"/>
    <n v="39025.77975520675"/>
    <n v="-48.65275520675641"/>
    <n v="48.65275520675641"/>
    <n v="16701.018755206747"/>
    <n v="16652.365999999998"/>
    <n v="38977.126999999993"/>
    <n v="39025.77975520675"/>
    <n v="-48.65275520675641"/>
    <n v="48.65275520675641"/>
  </r>
  <r>
    <s v="100/TS-180-01"/>
    <x v="0"/>
    <s v="Compra e Instalación de Sistema de Monitoreo de Medida en Clientes Libres Mayores a 1500 KW LUZ OSORNO"/>
    <s v="Area SCADA"/>
    <s v="SIN ASIGNAR"/>
    <x v="22"/>
    <n v="0"/>
    <n v="0"/>
    <n v="0"/>
    <n v="0"/>
    <n v="0"/>
    <n v="0"/>
    <n v="0"/>
    <n v="250.51499999999999"/>
    <n v="-0.36399999999999999"/>
    <n v="0"/>
    <n v="0"/>
    <n v="0"/>
    <n v="250.15099999999998"/>
    <n v="0"/>
    <n v="0.23"/>
    <n v="0"/>
    <n v="0.01"/>
    <n v="0.19"/>
    <n v="0.01"/>
    <n v="0"/>
    <n v="0"/>
    <n v="0.16"/>
    <n v="4.0000000000000036E-2"/>
    <n v="0.01"/>
    <n v="0"/>
    <n v="0.35"/>
    <n v="0.57999999999999996"/>
    <n v="0.57999999999999996"/>
    <n v="0.59"/>
    <n v="0.78"/>
    <n v="0.79"/>
    <n v="0.79"/>
    <n v="0.79"/>
    <n v="0.95000000000000007"/>
    <n v="0.9900000000000001"/>
    <n v="1"/>
    <n v="1"/>
    <n v="0.40881058810588106"/>
    <n v="0.67682326823268224"/>
    <n v="0.82105471054710544"/>
    <n v="0.87894528945289452"/>
    <n v="0.91475564755647554"/>
    <n v="0.93114581145811459"/>
    <n v="0.94999599995999962"/>
    <n v="0.99999649996499962"/>
    <n v="0.99999649996499962"/>
    <n v="0.99999649996499962"/>
    <n v="0.99999649996499962"/>
    <n v="0.99999649996499962"/>
    <n v="1"/>
    <n v="0.35"/>
    <n v="1406"/>
    <n v="727.19047619047626"/>
    <n v="0"/>
    <n v="0"/>
    <n v="0"/>
    <n v="0"/>
    <n v="0"/>
    <n v="0"/>
    <n v="0"/>
    <n v="0"/>
    <n v="0"/>
    <n v="0"/>
    <n v="0"/>
    <n v="727.19047619047626"/>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2133.1904761904761"/>
    <n v="727.19047619047626"/>
    <n v="0"/>
    <n v="0"/>
    <n v="0"/>
    <n v="0"/>
    <n v="0"/>
    <n v="0"/>
    <n v="0"/>
    <n v="0"/>
    <n v="0"/>
    <n v="0"/>
    <n v="0"/>
    <n v="727.19047619047626"/>
    <n v="0"/>
    <n v="0"/>
    <n v="0"/>
    <n v="0"/>
    <n v="0"/>
    <n v="0"/>
    <n v="0"/>
    <n v="0"/>
    <n v="0"/>
    <n v="0"/>
    <n v="0"/>
    <n v="0"/>
    <n v="0"/>
    <n v="0"/>
    <n v="0"/>
    <n v="0"/>
    <n v="0"/>
    <n v="2133.1904761904761"/>
    <n v="0"/>
    <n v="0"/>
    <n v="0"/>
    <n v="0"/>
    <n v="0"/>
    <n v="0"/>
    <n v="727.19047619047626"/>
    <n v="0"/>
    <n v="0"/>
    <n v="0"/>
    <n v="0"/>
    <n v="0"/>
    <n v="727.19047619047626"/>
    <n v="0"/>
    <n v="0.23"/>
    <n v="0"/>
    <n v="0.01"/>
    <n v="0.19"/>
    <n v="2.2588235294117645E-2"/>
    <n v="2.6823529411764704E-2"/>
    <n v="7.0588235294117646E-2"/>
    <n v="0"/>
    <n v="0"/>
    <n v="0"/>
    <n v="0"/>
    <n v="0.55000000000000004"/>
    <n v="0.35"/>
    <n v="0.57999999999999996"/>
    <n v="0.57999999999999996"/>
    <n v="0.59"/>
    <n v="0.78"/>
    <n v="0.8025882352941176"/>
    <n v="0.82941176470588229"/>
    <n v="0.9"/>
    <n v="0.9"/>
    <n v="0.9"/>
    <n v="0.9"/>
    <n v="0.9"/>
    <n v="0"/>
    <n v="0"/>
    <n v="0"/>
    <n v="0"/>
    <n v="0"/>
    <n v="0"/>
    <n v="0"/>
    <n v="0"/>
    <n v="0"/>
    <n v="0"/>
    <n v="0"/>
    <n v="0"/>
    <n v="0"/>
    <n v="0"/>
    <n v="0"/>
    <n v="0"/>
    <n v="0"/>
    <n v="2133.1904761904761"/>
    <n v="0"/>
    <n v="0"/>
    <n v="0"/>
    <n v="0"/>
    <n v="0"/>
    <n v="0"/>
    <n v="0"/>
    <n v="250.51499999999999"/>
    <n v="-0.36399999999999999"/>
    <n v="477.03947619047625"/>
    <n v="0"/>
    <n v="0"/>
    <n v="727.19047619047626"/>
    <n v="0"/>
    <n v="0"/>
    <n v="0"/>
    <n v="0"/>
    <n v="0"/>
    <n v="0"/>
    <n v="0"/>
    <n v="0"/>
    <n v="0"/>
    <n v="0"/>
    <n v="0"/>
    <n v="0"/>
    <n v="0"/>
    <n v="0"/>
    <n v="0"/>
    <n v="0"/>
    <n v="0"/>
    <n v="2133.1904761904761"/>
    <n v="0"/>
    <n v="0"/>
    <n v="0"/>
    <n v="0"/>
    <n v="0"/>
    <n v="0"/>
    <n v="0"/>
    <n v="250.51499999999999"/>
    <n v="-0.36399999999999999"/>
    <n v="0"/>
    <n v="0"/>
    <n v="477.03947619047631"/>
    <n v="727.19047619047626"/>
    <n v="0"/>
    <n v="0"/>
    <n v="0"/>
    <n v="0"/>
    <n v="0"/>
    <n v="0"/>
    <n v="0"/>
    <n v="0"/>
    <n v="0"/>
    <n v="0"/>
    <n v="0"/>
    <n v="0"/>
    <n v="0"/>
    <n v="0"/>
    <n v="0"/>
    <n v="0"/>
    <n v="0"/>
    <n v="2133.1904761904761"/>
    <n v="727.19047619047626"/>
    <n v="250.15099999999998"/>
    <n v="1656.1510000000001"/>
    <n v="2133.1904761904761"/>
    <n v="-477.03947619047608"/>
    <n v="477.03947619047608"/>
    <n v="727.19047619047626"/>
    <n v="250.15099999999998"/>
    <n v="1656.1510000000001"/>
    <n v="2133.1904761904761"/>
    <n v="-477.03947619047608"/>
    <n v="477.03947619047608"/>
  </r>
  <r>
    <s v="100/TS-205-01"/>
    <x v="0"/>
    <s v="Compra e Instalación de Sistema de Monitoreo de Medida en Clientes Libres Menores a 1500 KW SAESA"/>
    <s v="Area SCADA"/>
    <s v="SIN ASIGNAR"/>
    <x v="22"/>
    <n v="31363.276999999998"/>
    <n v="7895.5230000000001"/>
    <n v="0"/>
    <n v="0"/>
    <n v="0"/>
    <n v="1332.087"/>
    <n v="7119.5540000000001"/>
    <n v="5141.8649999999998"/>
    <n v="7654.835"/>
    <n v="0"/>
    <n v="3202.2170000000001"/>
    <n v="0"/>
    <n v="63709.357999999986"/>
    <n v="0"/>
    <n v="0.23"/>
    <n v="0"/>
    <n v="0.01"/>
    <n v="0.3"/>
    <n v="0"/>
    <n v="0"/>
    <n v="0"/>
    <n v="0"/>
    <n v="0"/>
    <n v="0"/>
    <n v="0"/>
    <n v="0.35"/>
    <n v="0.57999999999999996"/>
    <n v="0.57999999999999996"/>
    <n v="0.59"/>
    <n v="0.89"/>
    <n v="0.89"/>
    <n v="0.89"/>
    <n v="0.89"/>
    <n v="0.89"/>
    <n v="0.89"/>
    <n v="0.89"/>
    <n v="0.89"/>
    <n v="0.40881058810588106"/>
    <n v="0.67682326823268224"/>
    <n v="0.82105471054710544"/>
    <n v="0.87894528945289452"/>
    <n v="0.91475564755647554"/>
    <n v="0.93114581145811459"/>
    <n v="0.94999599995999962"/>
    <n v="0.99999649996499962"/>
    <n v="0.99999649996499962"/>
    <n v="0.99999649996499962"/>
    <n v="0.99999649996499962"/>
    <n v="0.99999649996499962"/>
    <n v="0.89"/>
    <n v="0.35"/>
    <n v="0"/>
    <n v="69444.555555555562"/>
    <n v="0"/>
    <n v="0"/>
    <n v="0"/>
    <n v="0"/>
    <n v="0"/>
    <n v="0"/>
    <n v="0"/>
    <n v="0"/>
    <n v="0"/>
    <n v="0"/>
    <n v="0"/>
    <n v="69444.555555555562"/>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69444.555555555562"/>
    <n v="69444.555555555562"/>
    <n v="0"/>
    <n v="0"/>
    <n v="0"/>
    <n v="0"/>
    <n v="0"/>
    <n v="0"/>
    <n v="0"/>
    <n v="0"/>
    <n v="0"/>
    <n v="0"/>
    <n v="0"/>
    <n v="69444.555555555562"/>
    <n v="0"/>
    <n v="0"/>
    <n v="0"/>
    <n v="0"/>
    <n v="0"/>
    <n v="0"/>
    <n v="0"/>
    <n v="0"/>
    <n v="0"/>
    <n v="0"/>
    <n v="0"/>
    <n v="0"/>
    <n v="0"/>
    <n v="0"/>
    <n v="0"/>
    <n v="0"/>
    <n v="0"/>
    <n v="69444.555555555562"/>
    <n v="31363.276999999998"/>
    <n v="7895.5230000000001"/>
    <n v="0"/>
    <n v="0"/>
    <n v="0"/>
    <n v="1332.087"/>
    <n v="6967.9130000000005"/>
    <n v="6000"/>
    <n v="4000"/>
    <n v="11885.755555555574"/>
    <n v="0"/>
    <n v="0"/>
    <n v="69444.555555555562"/>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69444.555555555562"/>
    <n v="31363.276999999998"/>
    <n v="7895.5230000000001"/>
    <n v="0"/>
    <n v="0"/>
    <n v="0"/>
    <n v="1332.087"/>
    <n v="7119.5540000000001"/>
    <n v="5141.8649999999998"/>
    <n v="7654.835"/>
    <n v="1588.7919999999995"/>
    <n v="7348.622555555572"/>
    <n v="0"/>
    <n v="69444.555555555562"/>
    <n v="0"/>
    <n v="0"/>
    <n v="0"/>
    <n v="0"/>
    <n v="0"/>
    <n v="0"/>
    <n v="0"/>
    <n v="0"/>
    <n v="0"/>
    <n v="0"/>
    <n v="0"/>
    <n v="0"/>
    <n v="0"/>
    <n v="0"/>
    <n v="0"/>
    <n v="0"/>
    <n v="0"/>
    <n v="69444.555555555562"/>
    <n v="31363.276999999998"/>
    <n v="7895.5230000000001"/>
    <n v="0"/>
    <n v="0"/>
    <n v="0"/>
    <n v="1332.087"/>
    <n v="7119.5540000000001"/>
    <n v="5141.8649999999998"/>
    <n v="7654.835"/>
    <n v="0"/>
    <n v="3202.2170000000001"/>
    <n v="5735.1975555555764"/>
    <n v="69444.555555555562"/>
    <n v="0"/>
    <n v="0"/>
    <n v="0"/>
    <n v="0"/>
    <n v="0"/>
    <n v="0"/>
    <n v="0"/>
    <n v="0"/>
    <n v="0"/>
    <n v="0"/>
    <n v="0"/>
    <n v="0"/>
    <n v="0"/>
    <n v="0"/>
    <n v="0"/>
    <n v="0"/>
    <n v="0"/>
    <n v="69444.555555555562"/>
    <n v="69444.555555555562"/>
    <n v="63709.357999999986"/>
    <n v="63709.357999999986"/>
    <n v="69444.555555555562"/>
    <n v="-5735.1975555555764"/>
    <n v="5735.1975555555764"/>
    <n v="69444.555555555562"/>
    <n v="63709.357999999986"/>
    <n v="63709.357999999986"/>
    <n v="69444.555555555562"/>
    <n v="-5735.1975555555764"/>
    <n v="5735.1975555555764"/>
  </r>
  <r>
    <s v="100/TS-021-01"/>
    <x v="0"/>
    <s v="Compra e Instalación de Sistema de Monitoreo de Medida en Clientes Libres Menores a 1500 KW FRONTEL"/>
    <s v="Area SCADA"/>
    <s v="SIN ASIGNAR"/>
    <x v="22"/>
    <n v="131.52199999999999"/>
    <n v="1504.3140000000001"/>
    <n v="1873.0809999999999"/>
    <n v="0"/>
    <n v="0"/>
    <n v="0"/>
    <n v="2245.9290000000001"/>
    <n v="211"/>
    <n v="0"/>
    <n v="0"/>
    <n v="0"/>
    <n v="0"/>
    <n v="5965.8459999999995"/>
    <n v="0"/>
    <n v="0.23"/>
    <n v="0"/>
    <n v="0.01"/>
    <n v="0.3"/>
    <n v="0"/>
    <n v="0"/>
    <n v="0"/>
    <n v="0"/>
    <n v="0"/>
    <n v="0"/>
    <n v="0"/>
    <n v="0.35"/>
    <n v="0.57999999999999996"/>
    <n v="0.57999999999999996"/>
    <n v="0.59"/>
    <n v="0.89"/>
    <n v="0.89"/>
    <n v="0.89"/>
    <n v="0.89"/>
    <n v="0.89"/>
    <n v="0.89"/>
    <n v="0.89"/>
    <n v="0.89"/>
    <n v="0.40881058810588106"/>
    <n v="0.67682326823268224"/>
    <n v="0.82105471054710544"/>
    <n v="0.87894528945289452"/>
    <n v="0.91475564755647554"/>
    <n v="0.93114581145811459"/>
    <n v="0.94999599995999962"/>
    <n v="0.99999649996499962"/>
    <n v="0.99999649996499962"/>
    <n v="0.99999649996499962"/>
    <n v="0.99999649996499962"/>
    <n v="0.99999649996499962"/>
    <n v="0.89"/>
    <n v="0.35"/>
    <n v="5683.32"/>
    <n v="10976.000000000002"/>
    <n v="0"/>
    <n v="0"/>
    <n v="0"/>
    <n v="0"/>
    <n v="0"/>
    <n v="0"/>
    <n v="0"/>
    <n v="0"/>
    <n v="0"/>
    <n v="0"/>
    <n v="0"/>
    <n v="10976.000000000002"/>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6659.32"/>
    <n v="10976.000000000002"/>
    <n v="0"/>
    <n v="0"/>
    <n v="0"/>
    <n v="0"/>
    <n v="0"/>
    <n v="0"/>
    <n v="0"/>
    <n v="0"/>
    <n v="0"/>
    <n v="0"/>
    <n v="0"/>
    <n v="10976.000000000002"/>
    <n v="0"/>
    <n v="0"/>
    <n v="0"/>
    <n v="0"/>
    <n v="0"/>
    <n v="0"/>
    <n v="0"/>
    <n v="0"/>
    <n v="0"/>
    <n v="0"/>
    <n v="0"/>
    <n v="0"/>
    <n v="0"/>
    <n v="0"/>
    <n v="0"/>
    <n v="0"/>
    <n v="0"/>
    <n v="16659.32"/>
    <n v="131.52199999999999"/>
    <n v="1504.3140000000001"/>
    <n v="1873.0809999999999"/>
    <n v="0"/>
    <n v="0"/>
    <n v="0"/>
    <n v="0"/>
    <n v="3700"/>
    <n v="3767.0830000000024"/>
    <n v="0"/>
    <n v="0"/>
    <n v="0"/>
    <n v="10976.000000000002"/>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16659.32"/>
    <n v="131.52199999999999"/>
    <n v="1504.3140000000001"/>
    <n v="1873.0809999999999"/>
    <n v="0"/>
    <n v="0"/>
    <n v="0"/>
    <n v="2245.9290000000001"/>
    <n v="211"/>
    <n v="0"/>
    <n v="0"/>
    <n v="5010.1540000000023"/>
    <n v="0"/>
    <n v="10976.000000000002"/>
    <n v="0"/>
    <n v="0"/>
    <n v="0"/>
    <n v="0"/>
    <n v="0"/>
    <n v="0"/>
    <n v="0"/>
    <n v="0"/>
    <n v="0"/>
    <n v="0"/>
    <n v="0"/>
    <n v="0"/>
    <n v="0"/>
    <n v="0"/>
    <n v="0"/>
    <n v="0"/>
    <n v="0"/>
    <n v="16659.32"/>
    <n v="131.52199999999999"/>
    <n v="1504.3140000000001"/>
    <n v="1873.0809999999999"/>
    <n v="0"/>
    <n v="0"/>
    <n v="0"/>
    <n v="2245.9290000000001"/>
    <n v="211"/>
    <n v="0"/>
    <n v="0"/>
    <n v="0"/>
    <n v="5010.1540000000023"/>
    <n v="10976.000000000002"/>
    <n v="0"/>
    <n v="0"/>
    <n v="0"/>
    <n v="0"/>
    <n v="0"/>
    <n v="0"/>
    <n v="0"/>
    <n v="0"/>
    <n v="0"/>
    <n v="0"/>
    <n v="0"/>
    <n v="0"/>
    <n v="0"/>
    <n v="0"/>
    <n v="0"/>
    <n v="0"/>
    <n v="0"/>
    <n v="16659.32"/>
    <n v="10976.000000000002"/>
    <n v="5965.8459999999995"/>
    <n v="11649.165999999999"/>
    <n v="16659.32"/>
    <n v="-5010.1540000000005"/>
    <n v="5010.1540000000005"/>
    <n v="10976.000000000002"/>
    <n v="5965.8459999999995"/>
    <n v="11649.165999999999"/>
    <n v="16659.32"/>
    <n v="-5010.1540000000005"/>
    <n v="5010.1540000000005"/>
  </r>
  <r>
    <s v="100/TS-181-01"/>
    <x v="0"/>
    <s v="Compra e Instalación de Sistema de Monitoreo de Medida en Clientes Libres Menores a 1500 KW LUZ OSORNO"/>
    <s v="Area SCADA"/>
    <s v="SIN ASIGNAR"/>
    <x v="22"/>
    <n v="703.92"/>
    <n v="250.71899999999999"/>
    <n v="0"/>
    <n v="0"/>
    <n v="0"/>
    <n v="0"/>
    <n v="0"/>
    <n v="0"/>
    <n v="0"/>
    <n v="0"/>
    <n v="0"/>
    <n v="0"/>
    <n v="954.6389999999999"/>
    <n v="0"/>
    <n v="0.23"/>
    <n v="0"/>
    <n v="0.01"/>
    <n v="0.3"/>
    <n v="0.04"/>
    <n v="0"/>
    <n v="0"/>
    <n v="0"/>
    <n v="0"/>
    <n v="0"/>
    <n v="0"/>
    <n v="0.35"/>
    <n v="0.57999999999999996"/>
    <n v="0.57999999999999996"/>
    <n v="0.59"/>
    <n v="0.89"/>
    <n v="0.93"/>
    <n v="0.93"/>
    <n v="0.93"/>
    <n v="0.93"/>
    <n v="0.93"/>
    <n v="0.93"/>
    <n v="0.93"/>
    <n v="0.40881058810588106"/>
    <n v="0.67682326823268224"/>
    <n v="0.82105471054710544"/>
    <n v="0.87894528945289452"/>
    <n v="0.91475564755647554"/>
    <n v="0.93114581145811459"/>
    <n v="0.94999599995999962"/>
    <n v="0.99999649996499962"/>
    <n v="0.99999649996499962"/>
    <n v="0.99999649996499962"/>
    <n v="0.99999649996499962"/>
    <n v="0.99999649996499962"/>
    <n v="0.93"/>
    <n v="0.35"/>
    <n v="387.786"/>
    <n v="1548.4444444444443"/>
    <n v="0"/>
    <n v="0"/>
    <n v="0"/>
    <n v="0"/>
    <n v="0"/>
    <n v="0"/>
    <n v="0"/>
    <n v="0"/>
    <n v="0"/>
    <n v="0"/>
    <n v="0"/>
    <n v="1548.4444444444443"/>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936.2304444444444"/>
    <n v="1548.4444444444443"/>
    <n v="0"/>
    <n v="0"/>
    <n v="0"/>
    <n v="0"/>
    <n v="0"/>
    <n v="0"/>
    <n v="0"/>
    <n v="0"/>
    <n v="0"/>
    <n v="0"/>
    <n v="0"/>
    <n v="1548.4444444444443"/>
    <n v="0"/>
    <n v="0"/>
    <n v="0"/>
    <n v="0"/>
    <n v="0"/>
    <n v="0"/>
    <n v="0"/>
    <n v="0"/>
    <n v="0"/>
    <n v="0"/>
    <n v="0"/>
    <n v="0"/>
    <n v="0"/>
    <n v="0"/>
    <n v="0"/>
    <n v="0"/>
    <n v="0"/>
    <n v="1936.2304444444444"/>
    <n v="703.92"/>
    <n v="250.71899999999999"/>
    <n v="0"/>
    <n v="0"/>
    <n v="0"/>
    <n v="0"/>
    <n v="593.80544444444445"/>
    <n v="0"/>
    <n v="0"/>
    <n v="0"/>
    <n v="0"/>
    <n v="0"/>
    <n v="1548.4444444444443"/>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1936.2304444444444"/>
    <n v="703.92"/>
    <n v="250.71899999999999"/>
    <n v="0"/>
    <n v="0"/>
    <n v="0"/>
    <n v="0"/>
    <n v="0"/>
    <n v="0"/>
    <n v="0"/>
    <n v="593.80544444444445"/>
    <n v="0"/>
    <n v="0"/>
    <n v="1548.4444444444443"/>
    <n v="0"/>
    <n v="0"/>
    <n v="0"/>
    <n v="0"/>
    <n v="0"/>
    <n v="0"/>
    <n v="0"/>
    <n v="0"/>
    <n v="0"/>
    <n v="0"/>
    <n v="0"/>
    <n v="0"/>
    <n v="0"/>
    <n v="0"/>
    <n v="0"/>
    <n v="0"/>
    <n v="0"/>
    <n v="1936.2304444444444"/>
    <n v="703.92"/>
    <n v="250.71899999999999"/>
    <n v="0"/>
    <n v="0"/>
    <n v="0"/>
    <n v="0"/>
    <n v="0"/>
    <n v="0"/>
    <n v="0"/>
    <n v="0"/>
    <n v="0"/>
    <n v="593.80544444444445"/>
    <n v="1548.4444444444443"/>
    <n v="0"/>
    <n v="0"/>
    <n v="0"/>
    <n v="0"/>
    <n v="0"/>
    <n v="0"/>
    <n v="0"/>
    <n v="0"/>
    <n v="0"/>
    <n v="0"/>
    <n v="0"/>
    <n v="0"/>
    <n v="0"/>
    <n v="0"/>
    <n v="0"/>
    <n v="0"/>
    <n v="0"/>
    <n v="1936.2304444444444"/>
    <n v="1548.4444444444443"/>
    <n v="954.6389999999999"/>
    <n v="1342.425"/>
    <n v="1936.2304444444444"/>
    <n v="-593.80544444444445"/>
    <n v="593.80544444444445"/>
    <n v="1548.4444444444443"/>
    <n v="954.6389999999999"/>
    <n v="1342.425"/>
    <n v="1936.2304444444444"/>
    <n v="-593.80544444444445"/>
    <n v="593.80544444444445"/>
  </r>
  <r>
    <s v="100/TS-207-01"/>
    <x v="0"/>
    <s v="Compra de Equipos Sistema de Monitoreo de Medida para Clientes Libres 2018 SAESA"/>
    <s v="Area SCADA"/>
    <s v="SIN ASIGNAR"/>
    <x v="16"/>
    <n v="38178.682999999997"/>
    <n v="26268.149000000001"/>
    <n v="0"/>
    <n v="0"/>
    <n v="285"/>
    <n v="0"/>
    <n v="0"/>
    <n v="0"/>
    <n v="0"/>
    <n v="0"/>
    <n v="0"/>
    <n v="0"/>
    <n v="64731.831999999995"/>
    <n v="0"/>
    <n v="0"/>
    <n v="0"/>
    <n v="0"/>
    <n v="0"/>
    <n v="0"/>
    <n v="0"/>
    <n v="0"/>
    <n v="0.03"/>
    <n v="1.0000000000000009E-2"/>
    <n v="0.01"/>
    <n v="0"/>
    <n v="0.95"/>
    <n v="0.95"/>
    <n v="0.95"/>
    <n v="0.95"/>
    <n v="0.95"/>
    <n v="0.95"/>
    <n v="0.95"/>
    <n v="0.95"/>
    <n v="0.98"/>
    <n v="0.99"/>
    <n v="1"/>
    <n v="1"/>
    <n v="0.99"/>
    <n v="1"/>
    <n v="1"/>
    <n v="1"/>
    <n v="1"/>
    <n v="1"/>
    <n v="1"/>
    <n v="1"/>
    <n v="1"/>
    <n v="1"/>
    <n v="1"/>
    <n v="1"/>
    <n v="1"/>
    <n v="0.95"/>
    <n v="0"/>
    <n v="66178"/>
    <n v="0"/>
    <n v="0"/>
    <n v="0"/>
    <n v="0"/>
    <n v="0"/>
    <n v="0"/>
    <n v="0"/>
    <n v="0"/>
    <n v="0"/>
    <n v="0"/>
    <n v="0"/>
    <n v="66178"/>
    <n v="0.04"/>
    <n v="0.01"/>
    <n v="0"/>
    <n v="0"/>
    <n v="0"/>
    <n v="0"/>
    <n v="0"/>
    <n v="0"/>
    <n v="0"/>
    <n v="0"/>
    <n v="0"/>
    <n v="0"/>
    <n v="1"/>
    <n v="0"/>
    <n v="0"/>
    <n v="0"/>
    <n v="0"/>
    <n v="0"/>
    <n v="0"/>
    <n v="0"/>
    <n v="0"/>
    <n v="0"/>
    <n v="0"/>
    <n v="0"/>
    <n v="0"/>
    <n v="0"/>
    <n v="0"/>
    <n v="0"/>
    <n v="0"/>
    <n v="0"/>
    <n v="66178"/>
    <n v="66178"/>
    <n v="0"/>
    <n v="0"/>
    <n v="0"/>
    <n v="0"/>
    <n v="0"/>
    <n v="0"/>
    <n v="0"/>
    <n v="0"/>
    <n v="0"/>
    <n v="0"/>
    <n v="0"/>
    <n v="66178"/>
    <n v="0"/>
    <n v="0"/>
    <n v="0"/>
    <n v="0"/>
    <n v="0"/>
    <n v="0"/>
    <n v="0"/>
    <n v="0"/>
    <n v="0"/>
    <n v="0"/>
    <n v="0"/>
    <n v="0"/>
    <n v="0"/>
    <n v="0"/>
    <n v="0"/>
    <n v="0"/>
    <n v="0"/>
    <n v="66178"/>
    <n v="38178.682999999997"/>
    <n v="26268.149000000001"/>
    <n v="0"/>
    <n v="0"/>
    <n v="285"/>
    <n v="0"/>
    <n v="1446.1680000000051"/>
    <n v="0"/>
    <n v="0"/>
    <n v="0"/>
    <n v="0"/>
    <n v="0"/>
    <n v="66178"/>
    <n v="0"/>
    <n v="0"/>
    <n v="0"/>
    <n v="0"/>
    <n v="0"/>
    <n v="2.2588235294117645E-2"/>
    <n v="2.6823529411764704E-2"/>
    <n v="5.8823529411759778E-4"/>
    <n v="0"/>
    <n v="0"/>
    <n v="0"/>
    <n v="0"/>
    <n v="4.9999999999999947E-2"/>
    <n v="0.95"/>
    <n v="0.95"/>
    <n v="0.95"/>
    <n v="0.95"/>
    <n v="0.95"/>
    <n v="0.97258823529411764"/>
    <n v="0.99941176470588233"/>
    <n v="0.99999999999999989"/>
    <n v="0.99999999999999989"/>
    <n v="0.99999999999999989"/>
    <n v="0.99999999999999989"/>
    <n v="0.99999999999999989"/>
    <n v="0"/>
    <n v="0"/>
    <n v="0"/>
    <n v="0"/>
    <n v="0"/>
    <n v="0"/>
    <n v="0"/>
    <n v="0"/>
    <n v="0"/>
    <n v="0"/>
    <n v="0"/>
    <n v="0"/>
    <n v="0"/>
    <n v="0"/>
    <n v="0"/>
    <n v="0"/>
    <n v="0"/>
    <n v="66178"/>
    <n v="38178.682999999997"/>
    <n v="26268.149000000001"/>
    <n v="0"/>
    <n v="0"/>
    <n v="285"/>
    <n v="0"/>
    <n v="0"/>
    <n v="0"/>
    <n v="0"/>
    <n v="1446.1680000000051"/>
    <n v="0"/>
    <n v="0"/>
    <n v="66178"/>
    <n v="0"/>
    <n v="0"/>
    <n v="0"/>
    <n v="0"/>
    <n v="0"/>
    <n v="0"/>
    <n v="0"/>
    <n v="0"/>
    <n v="0"/>
    <n v="0"/>
    <n v="0"/>
    <n v="0"/>
    <n v="0"/>
    <n v="0"/>
    <n v="0"/>
    <n v="0"/>
    <n v="0"/>
    <n v="66178"/>
    <n v="38178.682999999997"/>
    <n v="26268.149000000001"/>
    <n v="0"/>
    <n v="0"/>
    <n v="285"/>
    <n v="0"/>
    <n v="0"/>
    <n v="0"/>
    <n v="0"/>
    <n v="0"/>
    <n v="0"/>
    <n v="1446.1680000000051"/>
    <n v="66178"/>
    <n v="0"/>
    <n v="0"/>
    <n v="0"/>
    <n v="0"/>
    <n v="0"/>
    <n v="0"/>
    <n v="0"/>
    <n v="0"/>
    <n v="0"/>
    <n v="0"/>
    <n v="0"/>
    <n v="0"/>
    <n v="0"/>
    <n v="0"/>
    <n v="0"/>
    <n v="0"/>
    <n v="0"/>
    <n v="66178"/>
    <n v="66178"/>
    <n v="64731.831999999995"/>
    <n v="64731.831999999995"/>
    <n v="66178"/>
    <n v="-1446.1680000000051"/>
    <n v="1446.1680000000051"/>
    <n v="66178"/>
    <n v="64731.831999999995"/>
    <n v="64731.831999999995"/>
    <n v="66178"/>
    <n v="-1446.1680000000051"/>
    <n v="1446.1680000000051"/>
  </r>
  <r>
    <s v="100/TS-022-01"/>
    <x v="0"/>
    <s v="Compra de Equipos Sistema de Monitoreo de Medida para Clientes Libres 2018 FRONTEL"/>
    <s v="Area SCADA"/>
    <s v="SIN ASIGNAR"/>
    <x v="16"/>
    <n v="302.22899999999998"/>
    <n v="0"/>
    <n v="0"/>
    <n v="0"/>
    <n v="0"/>
    <n v="0"/>
    <n v="0"/>
    <n v="0"/>
    <n v="0"/>
    <n v="0"/>
    <n v="0"/>
    <n v="0"/>
    <n v="302.22899999999998"/>
    <n v="0"/>
    <n v="0"/>
    <n v="0"/>
    <n v="0"/>
    <n v="0"/>
    <n v="0"/>
    <n v="0"/>
    <n v="0"/>
    <n v="0.03"/>
    <n v="0.01"/>
    <n v="0.01"/>
    <n v="0"/>
    <n v="0.95"/>
    <n v="0.95"/>
    <n v="0.95"/>
    <n v="0.95"/>
    <n v="0.95"/>
    <n v="0.95"/>
    <n v="0.95"/>
    <n v="0.95"/>
    <n v="0.98"/>
    <n v="0.99"/>
    <n v="1"/>
    <n v="1"/>
    <n v="0.95"/>
    <n v="0.95"/>
    <n v="0.95"/>
    <n v="0.95"/>
    <n v="0.95"/>
    <n v="0.95"/>
    <n v="0.95"/>
    <n v="1"/>
    <n v="1"/>
    <n v="1"/>
    <n v="1"/>
    <n v="1"/>
    <n v="1"/>
    <n v="0.95"/>
    <n v="21808.86"/>
    <n v="0"/>
    <n v="0"/>
    <n v="0"/>
    <n v="0"/>
    <n v="0"/>
    <n v="0"/>
    <n v="0"/>
    <n v="0"/>
    <n v="0"/>
    <n v="0"/>
    <n v="0"/>
    <n v="0"/>
    <n v="0"/>
    <n v="0"/>
    <n v="0"/>
    <n v="0"/>
    <n v="0"/>
    <n v="0"/>
    <n v="0"/>
    <n v="0"/>
    <n v="0.05"/>
    <n v="0"/>
    <n v="0"/>
    <n v="0"/>
    <n v="0"/>
    <n v="1"/>
    <n v="0"/>
    <n v="0"/>
    <n v="0"/>
    <n v="0"/>
    <n v="0"/>
    <n v="0"/>
    <n v="0"/>
    <n v="0"/>
    <n v="0"/>
    <n v="0"/>
    <n v="0"/>
    <n v="0"/>
    <n v="0"/>
    <n v="0"/>
    <n v="0"/>
    <n v="0"/>
    <n v="0"/>
    <n v="21808.86"/>
    <n v="0"/>
    <n v="0"/>
    <n v="0"/>
    <n v="0"/>
    <n v="0"/>
    <n v="0"/>
    <n v="0"/>
    <n v="0"/>
    <n v="0"/>
    <n v="0"/>
    <n v="0"/>
    <n v="0"/>
    <n v="0"/>
    <n v="0"/>
    <n v="0"/>
    <n v="0"/>
    <n v="0"/>
    <n v="0"/>
    <n v="0"/>
    <n v="0"/>
    <n v="0"/>
    <n v="0"/>
    <n v="0"/>
    <n v="0"/>
    <n v="0"/>
    <n v="0"/>
    <n v="0"/>
    <n v="0"/>
    <n v="0"/>
    <n v="0"/>
    <n v="21808.86"/>
    <n v="302.22899999999998"/>
    <n v="0"/>
    <n v="0"/>
    <n v="0"/>
    <n v="0"/>
    <n v="0"/>
    <n v="0"/>
    <n v="0"/>
    <n v="0"/>
    <n v="0"/>
    <n v="0"/>
    <n v="0"/>
    <n v="302.22899999999998"/>
    <n v="0"/>
    <n v="0"/>
    <n v="0"/>
    <n v="0"/>
    <n v="0"/>
    <n v="0"/>
    <n v="0"/>
    <n v="0"/>
    <n v="0"/>
    <n v="0"/>
    <n v="0"/>
    <n v="0"/>
    <n v="0"/>
    <n v="0.95"/>
    <n v="0.95"/>
    <n v="0.95"/>
    <n v="0.95"/>
    <n v="0.95"/>
    <n v="0.95"/>
    <n v="0.95"/>
    <n v="0.95"/>
    <n v="0.95"/>
    <n v="0.95"/>
    <n v="0.95"/>
    <n v="0.95"/>
    <n v="0"/>
    <n v="0"/>
    <n v="0"/>
    <n v="0"/>
    <n v="0"/>
    <n v="0"/>
    <n v="0"/>
    <n v="0"/>
    <n v="0"/>
    <n v="0"/>
    <n v="0"/>
    <n v="0"/>
    <n v="0"/>
    <n v="0"/>
    <n v="0"/>
    <n v="0"/>
    <n v="0"/>
    <n v="22111.089"/>
    <n v="302.22899999999998"/>
    <n v="0"/>
    <n v="0"/>
    <n v="0"/>
    <n v="0"/>
    <n v="0"/>
    <n v="0"/>
    <n v="0"/>
    <n v="0"/>
    <n v="0"/>
    <n v="0"/>
    <n v="0"/>
    <n v="302.22899999999998"/>
    <n v="0"/>
    <n v="0"/>
    <n v="0"/>
    <n v="0"/>
    <n v="0"/>
    <n v="0"/>
    <n v="0"/>
    <n v="0"/>
    <n v="0"/>
    <n v="0"/>
    <n v="0"/>
    <n v="0"/>
    <n v="0"/>
    <n v="0"/>
    <n v="0"/>
    <n v="0"/>
    <n v="0"/>
    <n v="22111.089"/>
    <n v="302.22899999999998"/>
    <n v="0"/>
    <n v="0"/>
    <n v="0"/>
    <n v="0"/>
    <n v="0"/>
    <n v="0"/>
    <n v="0"/>
    <n v="0"/>
    <n v="0"/>
    <n v="0"/>
    <n v="0"/>
    <n v="302.22899999999998"/>
    <n v="0"/>
    <n v="0"/>
    <n v="0"/>
    <n v="0"/>
    <n v="0"/>
    <n v="0"/>
    <n v="0"/>
    <n v="0"/>
    <n v="0"/>
    <n v="0"/>
    <n v="0"/>
    <n v="0"/>
    <n v="0"/>
    <n v="0"/>
    <n v="0"/>
    <n v="0"/>
    <n v="0"/>
    <n v="22111.089"/>
    <n v="0"/>
    <n v="302.22899999999998"/>
    <n v="22111.089"/>
    <n v="21808.86"/>
    <n v="302.22899999999936"/>
    <n v="-302.22899999999936"/>
    <n v="302.22899999999998"/>
    <n v="302.22899999999998"/>
    <n v="22111.089"/>
    <n v="22111.089"/>
    <n v="0"/>
    <n v="0"/>
  </r>
  <r>
    <s v="100/TM-030"/>
    <x v="0"/>
    <s v="Construcción Paño Acoplador SE Osorno"/>
    <s v="Gerencia Zona Sur"/>
    <s v="SIN ASIGNAR"/>
    <x v="21"/>
    <n v="0"/>
    <n v="0"/>
    <n v="7547.3159999999998"/>
    <n v="0"/>
    <n v="0"/>
    <n v="0"/>
    <n v="9231.9339999999993"/>
    <n v="6191.6390000000001"/>
    <n v="73.501000000000005"/>
    <n v="22095.931"/>
    <n v="16151.632"/>
    <n v="3918.4639999999999"/>
    <n v="65210.416999999994"/>
    <n v="0"/>
    <n v="0"/>
    <n v="0"/>
    <n v="0"/>
    <n v="0"/>
    <n v="7.0000000000000007E-2"/>
    <n v="0.15"/>
    <n v="0.04"/>
    <n v="0"/>
    <n v="0"/>
    <n v="0.16"/>
    <n v="0"/>
    <n v="0"/>
    <n v="0"/>
    <n v="0"/>
    <n v="0"/>
    <n v="0"/>
    <n v="7.0000000000000007E-2"/>
    <n v="0.22"/>
    <n v="0.26"/>
    <n v="0.26"/>
    <n v="0.26"/>
    <n v="0.42000000000000004"/>
    <n v="0.42000000000000004"/>
    <n v="3.7179169408808471E-2"/>
    <n v="9.2332544166289179E-2"/>
    <n v="0.14481254416628919"/>
    <n v="0.22136744540644954"/>
    <n v="0.242179233339886"/>
    <n v="0.26846105999094028"/>
    <n v="0.29562322099811117"/>
    <n v="0.32278538200528206"/>
    <n v="0.40086163776377987"/>
    <n v="0.60085992837668067"/>
    <n v="0.97094223536550983"/>
    <n v="1.0000018160528543"/>
    <n v="0.42000000000000004"/>
    <n v="0"/>
    <n v="0"/>
    <n v="0"/>
    <n v="8822.2003568702767"/>
    <n v="0"/>
    <n v="0"/>
    <n v="0"/>
    <n v="0"/>
    <n v="0"/>
    <n v="0"/>
    <n v="0"/>
    <n v="36003.575844986124"/>
    <n v="0"/>
    <n v="35178.715379441732"/>
    <n v="80004.491581298134"/>
    <n v="3.7179169408808471E-2"/>
    <n v="5.5153374757480708E-2"/>
    <n v="5.2479999999999999E-2"/>
    <n v="7.6554901240160331E-2"/>
    <n v="2.0811787933436469E-2"/>
    <n v="2.6281826651054264E-2"/>
    <n v="2.7162161007170879E-2"/>
    <n v="2.7162161007170879E-2"/>
    <n v="7.807625575849779E-2"/>
    <n v="0.19999829061290075"/>
    <n v="0.37008230698882916"/>
    <n v="2.9059580687344554E-2"/>
    <n v="1.0000018160528543"/>
    <n v="0"/>
    <n v="0"/>
    <n v="0"/>
    <n v="0"/>
    <n v="0"/>
    <n v="0"/>
    <n v="0"/>
    <n v="0"/>
    <n v="0"/>
    <n v="0"/>
    <n v="0"/>
    <n v="0"/>
    <n v="0"/>
    <n v="0"/>
    <n v="0"/>
    <n v="0"/>
    <n v="0"/>
    <n v="80004.491581298134"/>
    <n v="0"/>
    <n v="8822.2003568702767"/>
    <n v="0"/>
    <n v="0"/>
    <n v="0"/>
    <n v="0"/>
    <n v="0"/>
    <n v="0"/>
    <n v="0"/>
    <n v="36003.575844986124"/>
    <n v="0"/>
    <n v="35178.715379441732"/>
    <n v="80004.491581298134"/>
    <n v="0"/>
    <n v="0"/>
    <n v="0"/>
    <n v="0"/>
    <n v="0"/>
    <n v="0"/>
    <n v="0"/>
    <n v="0"/>
    <n v="0"/>
    <n v="0"/>
    <n v="0"/>
    <n v="0"/>
    <n v="0"/>
    <n v="0"/>
    <n v="0"/>
    <n v="0"/>
    <n v="0"/>
    <n v="80004.491581298134"/>
    <n v="0"/>
    <n v="0"/>
    <n v="7547.3159999999998"/>
    <n v="0"/>
    <n v="0"/>
    <n v="0"/>
    <n v="0"/>
    <n v="6600"/>
    <n v="18000"/>
    <n v="0"/>
    <n v="30000"/>
    <n v="17896.975581298091"/>
    <n v="80044.291581298094"/>
    <n v="0"/>
    <n v="0"/>
    <n v="0"/>
    <n v="0"/>
    <n v="0"/>
    <n v="0"/>
    <n v="0"/>
    <n v="0.18"/>
    <n v="0.22"/>
    <n v="0"/>
    <n v="0.37"/>
    <n v="0.22"/>
    <n v="0.99"/>
    <n v="0"/>
    <n v="0"/>
    <n v="0"/>
    <n v="0"/>
    <n v="0"/>
    <n v="0"/>
    <n v="0"/>
    <n v="0.18"/>
    <n v="0.4"/>
    <n v="0.4"/>
    <n v="0.77"/>
    <n v="0.99"/>
    <n v="0"/>
    <n v="0"/>
    <n v="0"/>
    <n v="0"/>
    <n v="0"/>
    <n v="0"/>
    <n v="0"/>
    <n v="0"/>
    <n v="0"/>
    <n v="0"/>
    <n v="0"/>
    <n v="0"/>
    <n v="0"/>
    <n v="0"/>
    <n v="0"/>
    <n v="0"/>
    <n v="0"/>
    <n v="80044.291581298094"/>
    <n v="0"/>
    <n v="0"/>
    <n v="7547.3159999999998"/>
    <n v="0"/>
    <n v="0"/>
    <n v="0"/>
    <n v="9231.9339999999993"/>
    <n v="6191.6390000000001"/>
    <n v="73.501000000000005"/>
    <n v="9058.4989999999998"/>
    <n v="29999.683999999994"/>
    <n v="17901.918581298141"/>
    <n v="80004.491581298134"/>
    <n v="0"/>
    <n v="0"/>
    <n v="0"/>
    <n v="0"/>
    <n v="0"/>
    <n v="0"/>
    <n v="0"/>
    <n v="0"/>
    <n v="0"/>
    <n v="0"/>
    <n v="0"/>
    <n v="0"/>
    <n v="0"/>
    <n v="0"/>
    <n v="0"/>
    <n v="0"/>
    <n v="0"/>
    <n v="80004.491581298134"/>
    <n v="0"/>
    <n v="0"/>
    <n v="7547.3159999999998"/>
    <n v="0"/>
    <n v="0"/>
    <n v="0"/>
    <n v="9231.9339999999993"/>
    <n v="6191.6390000000001"/>
    <n v="73.501000000000005"/>
    <n v="22095.931"/>
    <n v="16151.632"/>
    <n v="9211.5620000000035"/>
    <n v="70503.514999999999"/>
    <n v="0"/>
    <n v="0"/>
    <n v="0"/>
    <n v="0"/>
    <n v="0"/>
    <n v="0"/>
    <n v="0"/>
    <n v="0"/>
    <n v="0"/>
    <n v="0"/>
    <n v="0"/>
    <n v="0"/>
    <n v="9500.976581298135"/>
    <n v="0"/>
    <n v="0"/>
    <n v="0"/>
    <n v="0"/>
    <n v="80004.491581298134"/>
    <n v="44825.776201856403"/>
    <n v="61291.952999999994"/>
    <n v="61291.952999999994"/>
    <n v="44825.776201856403"/>
    <n v="16466.176798143591"/>
    <n v="18712.53858129814"/>
    <n v="62147.315999999999"/>
    <n v="61291.952999999994"/>
    <n v="61291.952999999994"/>
    <n v="62147.315999999999"/>
    <n v="-855.36300000000483"/>
    <n v="18752.3385812981"/>
  </r>
  <r>
    <s v="100/TS-209"/>
    <x v="0"/>
    <s v="Instalación de sistema de Video Vigilancia en SSEE STS"/>
    <s v="Area SCADA"/>
    <s v="SIN ASIGNAR"/>
    <x v="10"/>
    <n v="0"/>
    <n v="0"/>
    <n v="0"/>
    <n v="9089.7579999999998"/>
    <n v="27110.93"/>
    <n v="0"/>
    <n v="0"/>
    <n v="11645.569"/>
    <n v="0"/>
    <n v="0"/>
    <n v="11776.751"/>
    <n v="0"/>
    <n v="59623.008000000002"/>
    <n v="0"/>
    <n v="0.11"/>
    <n v="0"/>
    <n v="0.15"/>
    <n v="0.13"/>
    <n v="0.37"/>
    <n v="0.02"/>
    <n v="0.08"/>
    <n v="0"/>
    <n v="0.1"/>
    <n v="0.02"/>
    <n v="0"/>
    <n v="0"/>
    <n v="0.11"/>
    <n v="0.11"/>
    <n v="0.26"/>
    <n v="0.39"/>
    <n v="0.76"/>
    <n v="0.78"/>
    <n v="0.86"/>
    <n v="0.86"/>
    <n v="0.96"/>
    <n v="0.98"/>
    <n v="0.98"/>
    <n v="0"/>
    <n v="0"/>
    <n v="0.13240400289471568"/>
    <n v="0.26749804460493709"/>
    <n v="0.40871777253090258"/>
    <n v="0.53838056739351325"/>
    <n v="0.68503885205517512"/>
    <n v="0.82355392138946359"/>
    <n v="0.94931323601435669"/>
    <n v="1"/>
    <n v="1"/>
    <n v="1"/>
    <n v="0.98"/>
    <n v="0"/>
    <n v="0"/>
    <n v="0"/>
    <n v="0"/>
    <n v="0"/>
    <n v="6362.8307750000004"/>
    <n v="6362.8307750000004"/>
    <n v="6307.4103749999995"/>
    <n v="6307.4103749999995"/>
    <n v="8151.8982999999989"/>
    <n v="8243.7255249999998"/>
    <n v="264"/>
    <n v="0"/>
    <n v="0"/>
    <n v="42000.106124999998"/>
    <n v="0"/>
    <n v="0"/>
    <n v="0.13240400289471568"/>
    <n v="0.13509404171022141"/>
    <n v="0.14121972792596546"/>
    <n v="0.12966279486261065"/>
    <n v="0.14665828466166184"/>
    <n v="0.1385150693342885"/>
    <n v="0.12575931462489309"/>
    <n v="5.0686763985643382E-2"/>
    <n v="0"/>
    <n v="0"/>
    <n v="1"/>
    <n v="0"/>
    <n v="0"/>
    <n v="0"/>
    <n v="0"/>
    <n v="6362.8307750000004"/>
    <n v="6363"/>
    <n v="6307.4103749999995"/>
    <n v="6307.4103749999995"/>
    <n v="8151.8982999999989"/>
    <n v="8243.7255249999998"/>
    <n v="264"/>
    <n v="0"/>
    <n v="42000.275350000004"/>
    <m/>
    <m/>
    <m/>
    <m/>
    <n v="84000.381475000002"/>
    <n v="0"/>
    <n v="0"/>
    <n v="0"/>
    <n v="6362.8307750000004"/>
    <n v="6362.8307750000004"/>
    <n v="6307.4103749999995"/>
    <n v="6307.4103749999995"/>
    <n v="8151.8982999999989"/>
    <n v="8243.7255249999998"/>
    <n v="264"/>
    <n v="0"/>
    <n v="0"/>
    <n v="42000.106124999998"/>
    <n v="0"/>
    <n v="0"/>
    <n v="0"/>
    <n v="0"/>
    <n v="6362.8307750000004"/>
    <n v="6363"/>
    <n v="6307.4103749999995"/>
    <n v="6307.4103749999995"/>
    <n v="8151.8982999999989"/>
    <n v="8243.7255249999998"/>
    <n v="264"/>
    <n v="0"/>
    <n v="42000.275350000004"/>
    <m/>
    <m/>
    <m/>
    <m/>
    <n v="84000.381475000002"/>
    <n v="0"/>
    <n v="0"/>
    <n v="0"/>
    <n v="9089.7579999999998"/>
    <n v="27110.93"/>
    <n v="0"/>
    <n v="18021.172500000001"/>
    <n v="5401.148250000002"/>
    <n v="0"/>
    <n v="0"/>
    <n v="0"/>
    <n v="0"/>
    <n v="59623.008750000008"/>
    <n v="0"/>
    <n v="0.11"/>
    <n v="0"/>
    <n v="0.15"/>
    <n v="0.13"/>
    <n v="0"/>
    <n v="0"/>
    <n v="0.1"/>
    <n v="0"/>
    <n v="0"/>
    <n v="0"/>
    <n v="0"/>
    <n v="0.49"/>
    <n v="0"/>
    <n v="0.11"/>
    <n v="0.11"/>
    <n v="0.26"/>
    <n v="0.39"/>
    <n v="0.39"/>
    <n v="0.39"/>
    <n v="0.49"/>
    <n v="0.49"/>
    <n v="0.49"/>
    <n v="0.49"/>
    <n v="0.49"/>
    <n v="0"/>
    <n v="0"/>
    <n v="0"/>
    <n v="9141.7682499999992"/>
    <n v="11776.751"/>
    <n v="9141.7682499999992"/>
    <n v="13937.3375"/>
    <n v="9010.5862500000003"/>
    <n v="9010.5862500000003"/>
    <n v="9010.5862500000003"/>
    <n v="8476.0512500000004"/>
    <n v="7804.5862500000003"/>
    <n v="87310.02125000002"/>
    <n v="0"/>
    <n v="0"/>
    <n v="0"/>
    <n v="0"/>
    <n v="146933.03000000003"/>
    <n v="0"/>
    <n v="0"/>
    <n v="0"/>
    <n v="9089.7579999999998"/>
    <n v="27110.93"/>
    <n v="0"/>
    <n v="0"/>
    <n v="11645.569"/>
    <n v="0"/>
    <n v="11776.75175000001"/>
    <n v="0"/>
    <n v="0"/>
    <n v="59623.008750000008"/>
    <n v="0"/>
    <n v="0"/>
    <n v="0"/>
    <n v="9141.7682499999992"/>
    <n v="11776.751"/>
    <n v="9141.7682499999992"/>
    <n v="13937.3375"/>
    <n v="9010.5862500000003"/>
    <n v="9010.5862500000003"/>
    <n v="9010.5862500000003"/>
    <n v="8476.0512500000004"/>
    <n v="7804.5862500000003"/>
    <n v="87310.02125000002"/>
    <n v="0"/>
    <n v="0"/>
    <n v="0"/>
    <n v="0"/>
    <n v="146933.03000000003"/>
    <n v="0"/>
    <n v="0"/>
    <n v="0"/>
    <n v="9089.7579999999998"/>
    <n v="27110.93"/>
    <n v="0"/>
    <n v="0"/>
    <n v="11645.569"/>
    <n v="0"/>
    <n v="0"/>
    <n v="11776.751"/>
    <n v="7.5000000651925802E-4"/>
    <n v="59623.008750000008"/>
    <n v="0"/>
    <n v="0"/>
    <n v="0"/>
    <n v="0"/>
    <n v="0"/>
    <n v="0"/>
    <n v="0"/>
    <n v="0"/>
    <n v="0"/>
    <n v="0"/>
    <n v="0"/>
    <n v="0"/>
    <n v="87310.02125000002"/>
    <n v="0"/>
    <n v="0"/>
    <n v="0"/>
    <n v="0"/>
    <n v="146933.03000000003"/>
    <n v="42000.106124999998"/>
    <n v="59623.008000000002"/>
    <n v="59623.008000000002"/>
    <n v="42000.106124999998"/>
    <n v="17622.901875000003"/>
    <n v="24377.373475"/>
    <n v="59623.008750000008"/>
    <n v="59623.008000000002"/>
    <n v="59623.008000000002"/>
    <n v="59623.008750000008"/>
    <n v="-7.5000000651925802E-4"/>
    <n v="87310.022000000026"/>
  </r>
  <r>
    <s v="100/TT-511"/>
    <x v="0"/>
    <s v="Proyecto Instalación Sistema de Video Vigilancia en S/E Kapatur"/>
    <s v="Area SCADA"/>
    <s v="SIN ASIGNAR"/>
    <x v="16"/>
    <n v="0"/>
    <n v="12500"/>
    <n v="0"/>
    <n v="0"/>
    <n v="0"/>
    <n v="0"/>
    <n v="0"/>
    <n v="0"/>
    <n v="0"/>
    <n v="0"/>
    <n v="0"/>
    <n v="0"/>
    <n v="12500"/>
    <n v="0"/>
    <n v="0"/>
    <n v="0"/>
    <n v="0"/>
    <n v="0"/>
    <n v="0.01"/>
    <n v="0"/>
    <n v="0"/>
    <n v="0"/>
    <n v="0"/>
    <n v="0"/>
    <n v="0"/>
    <n v="0.99"/>
    <n v="0.99"/>
    <n v="0.99"/>
    <n v="0.99"/>
    <n v="0.99"/>
    <n v="1"/>
    <n v="1"/>
    <n v="1"/>
    <n v="1"/>
    <n v="1"/>
    <n v="1"/>
    <n v="1"/>
    <n v="0.99"/>
    <n v="0.99"/>
    <n v="0.99"/>
    <n v="0.99"/>
    <n v="0.99"/>
    <n v="0.99"/>
    <n v="0.99"/>
    <n v="0.99"/>
    <n v="0.99"/>
    <n v="0.99"/>
    <n v="0.99"/>
    <n v="0.99"/>
    <n v="1"/>
    <n v="0.99"/>
    <n v="0"/>
    <n v="12541"/>
    <n v="0"/>
    <n v="0"/>
    <n v="0"/>
    <n v="0"/>
    <n v="0"/>
    <n v="0"/>
    <n v="0"/>
    <n v="0"/>
    <n v="0"/>
    <n v="0"/>
    <n v="0"/>
    <n v="12541"/>
    <n v="0"/>
    <n v="0"/>
    <n v="0"/>
    <n v="0"/>
    <n v="0"/>
    <n v="0"/>
    <n v="0"/>
    <n v="0"/>
    <n v="0"/>
    <n v="0"/>
    <n v="0"/>
    <n v="0"/>
    <n v="0.99"/>
    <n v="0"/>
    <n v="0"/>
    <n v="0"/>
    <n v="0"/>
    <n v="0"/>
    <n v="0"/>
    <n v="0"/>
    <n v="0"/>
    <n v="0"/>
    <n v="0"/>
    <n v="0"/>
    <n v="0"/>
    <n v="0"/>
    <n v="0"/>
    <n v="0"/>
    <n v="0"/>
    <n v="0"/>
    <n v="12541"/>
    <n v="12541"/>
    <n v="0"/>
    <n v="0"/>
    <n v="0"/>
    <n v="0"/>
    <n v="0"/>
    <n v="0"/>
    <n v="0"/>
    <n v="0"/>
    <n v="0"/>
    <n v="0"/>
    <n v="0"/>
    <n v="12541"/>
    <n v="0"/>
    <n v="0"/>
    <n v="0"/>
    <n v="0"/>
    <n v="0"/>
    <n v="0"/>
    <n v="0"/>
    <n v="0"/>
    <n v="0"/>
    <n v="0"/>
    <n v="0"/>
    <n v="0"/>
    <n v="0"/>
    <n v="0"/>
    <n v="0"/>
    <n v="0"/>
    <n v="0"/>
    <n v="12541"/>
    <n v="0"/>
    <n v="12500"/>
    <n v="0"/>
    <n v="0"/>
    <n v="0"/>
    <n v="0"/>
    <n v="0"/>
    <n v="41"/>
    <n v="0"/>
    <n v="0"/>
    <n v="0"/>
    <n v="0"/>
    <n v="12541"/>
    <n v="0"/>
    <n v="0"/>
    <n v="0"/>
    <n v="0"/>
    <n v="0"/>
    <n v="0"/>
    <n v="0"/>
    <n v="5.0000000000000001E-3"/>
    <n v="2.5000000000000001E-3"/>
    <n v="2.5000000000000001E-3"/>
    <n v="0"/>
    <n v="0"/>
    <n v="0.01"/>
    <n v="0.99"/>
    <n v="0.99"/>
    <n v="0.99"/>
    <n v="0.99"/>
    <n v="0.99"/>
    <n v="0.99"/>
    <n v="0.99"/>
    <n v="0.995"/>
    <n v="0.99749999999999994"/>
    <n v="1"/>
    <n v="1"/>
    <n v="1"/>
    <n v="0"/>
    <n v="0"/>
    <n v="0"/>
    <n v="0"/>
    <n v="0"/>
    <n v="0"/>
    <n v="0"/>
    <n v="0"/>
    <n v="0"/>
    <n v="0"/>
    <n v="0"/>
    <n v="0"/>
    <n v="0"/>
    <n v="0"/>
    <n v="0"/>
    <n v="0"/>
    <n v="0"/>
    <n v="12541"/>
    <n v="0"/>
    <n v="12500"/>
    <n v="0"/>
    <n v="0"/>
    <n v="0"/>
    <n v="0"/>
    <n v="0"/>
    <n v="0"/>
    <n v="0"/>
    <n v="0"/>
    <n v="0"/>
    <n v="0"/>
    <n v="12500"/>
    <n v="0"/>
    <n v="0"/>
    <n v="0"/>
    <n v="0"/>
    <n v="0"/>
    <n v="0"/>
    <n v="0"/>
    <n v="0"/>
    <n v="0"/>
    <n v="0"/>
    <n v="0"/>
    <n v="0"/>
    <n v="0"/>
    <n v="0"/>
    <n v="0"/>
    <n v="0"/>
    <n v="0"/>
    <n v="12500"/>
    <n v="0"/>
    <n v="12500"/>
    <n v="0"/>
    <n v="0"/>
    <n v="0"/>
    <n v="0"/>
    <n v="0"/>
    <n v="0"/>
    <n v="0"/>
    <n v="0"/>
    <n v="0"/>
    <n v="0"/>
    <n v="12500"/>
    <n v="0"/>
    <n v="0"/>
    <n v="0"/>
    <n v="0"/>
    <n v="0"/>
    <n v="0"/>
    <n v="0"/>
    <n v="0"/>
    <n v="0"/>
    <n v="0"/>
    <n v="0"/>
    <n v="0"/>
    <n v="0"/>
    <n v="0"/>
    <n v="0"/>
    <n v="0"/>
    <n v="0"/>
    <n v="12500"/>
    <n v="12541"/>
    <n v="12500"/>
    <n v="12500"/>
    <n v="12541"/>
    <n v="-41"/>
    <n v="41"/>
    <n v="12541"/>
    <n v="12500"/>
    <n v="12500"/>
    <n v="12541"/>
    <n v="-41"/>
    <n v="41"/>
  </r>
  <r>
    <s v="100/TL-080"/>
    <x v="0"/>
    <s v="Traslado Torre AT-Construccion P.Chacao"/>
    <s v="Subgerencia de Proyectos Tx "/>
    <s v="Traslado Torre AT-Construccion P.Chacao"/>
    <x v="11"/>
    <n v="0"/>
    <n v="0"/>
    <n v="47664"/>
    <n v="50082.411"/>
    <n v="5539.4"/>
    <n v="8302.2479999999996"/>
    <n v="1581.59"/>
    <n v="0"/>
    <n v="0"/>
    <n v="982.28700000000003"/>
    <n v="0"/>
    <n v="0"/>
    <n v="114151.93599999997"/>
    <n v="0"/>
    <n v="0"/>
    <n v="0"/>
    <n v="0"/>
    <n v="0.36"/>
    <n v="0"/>
    <n v="0"/>
    <n v="0"/>
    <n v="0"/>
    <n v="0"/>
    <n v="0"/>
    <n v="0"/>
    <n v="0"/>
    <n v="0"/>
    <n v="0"/>
    <n v="0"/>
    <n v="0.36"/>
    <n v="0.36"/>
    <n v="0.36"/>
    <n v="0.36"/>
    <n v="0.36"/>
    <n v="0.36"/>
    <n v="0.36"/>
    <n v="0.36"/>
    <n v="0"/>
    <n v="0"/>
    <n v="0"/>
    <n v="0"/>
    <n v="0"/>
    <n v="0"/>
    <n v="0"/>
    <n v="0"/>
    <n v="0"/>
    <n v="0"/>
    <n v="0"/>
    <n v="0"/>
    <n v="0.36"/>
    <n v="0"/>
    <n v="0"/>
    <n v="0"/>
    <n v="0"/>
    <n v="0"/>
    <n v="0"/>
    <n v="0"/>
    <n v="0"/>
    <n v="0"/>
    <n v="0"/>
    <n v="0"/>
    <n v="0"/>
    <n v="0"/>
    <n v="282664"/>
    <n v="282664"/>
    <n v="0"/>
    <n v="0"/>
    <n v="0"/>
    <n v="0"/>
    <n v="0"/>
    <n v="0"/>
    <n v="0"/>
    <n v="0"/>
    <n v="0"/>
    <n v="0"/>
    <n v="0"/>
    <n v="0"/>
    <n v="0"/>
    <n v="0"/>
    <n v="0"/>
    <n v="0"/>
    <n v="0"/>
    <n v="0"/>
    <n v="0"/>
    <n v="0"/>
    <n v="0"/>
    <n v="0"/>
    <n v="0"/>
    <n v="0"/>
    <n v="0"/>
    <n v="0"/>
    <n v="0"/>
    <n v="0"/>
    <n v="0"/>
    <n v="0"/>
    <n v="282664"/>
    <n v="0"/>
    <n v="0"/>
    <n v="0"/>
    <n v="0"/>
    <n v="0"/>
    <n v="0"/>
    <n v="0"/>
    <n v="0"/>
    <n v="0"/>
    <n v="0"/>
    <n v="0"/>
    <n v="282664"/>
    <n v="282664"/>
    <n v="0"/>
    <n v="0"/>
    <n v="0"/>
    <n v="0"/>
    <n v="0"/>
    <n v="0"/>
    <n v="0"/>
    <n v="0"/>
    <n v="0"/>
    <n v="0"/>
    <n v="0"/>
    <n v="0"/>
    <n v="0"/>
    <n v="0"/>
    <n v="0"/>
    <n v="0"/>
    <n v="0"/>
    <n v="282664"/>
    <n v="0"/>
    <n v="0"/>
    <n v="47664"/>
    <n v="50082.411"/>
    <n v="5539.4"/>
    <n v="8302.2479999999996"/>
    <n v="0"/>
    <n v="0"/>
    <n v="0"/>
    <n v="0"/>
    <n v="0"/>
    <n v="171075.94100000002"/>
    <n v="282664"/>
    <n v="0"/>
    <n v="0"/>
    <n v="0"/>
    <n v="0"/>
    <n v="0.36"/>
    <n v="0"/>
    <n v="0"/>
    <n v="0"/>
    <n v="0"/>
    <n v="0"/>
    <n v="0"/>
    <n v="0.62"/>
    <n v="0.98"/>
    <n v="0"/>
    <n v="0"/>
    <n v="0"/>
    <n v="0"/>
    <n v="0.36"/>
    <n v="0.36"/>
    <n v="0.36"/>
    <n v="0.36"/>
    <n v="0.36"/>
    <n v="0.36"/>
    <n v="0.36"/>
    <n v="0.98"/>
    <n v="0"/>
    <n v="0"/>
    <n v="0"/>
    <n v="0"/>
    <n v="0"/>
    <n v="0"/>
    <n v="0"/>
    <n v="0"/>
    <n v="0"/>
    <n v="0"/>
    <n v="0"/>
    <n v="0"/>
    <n v="0"/>
    <n v="0"/>
    <n v="0"/>
    <n v="0"/>
    <n v="0"/>
    <n v="282664"/>
    <n v="0"/>
    <n v="0"/>
    <n v="47664"/>
    <n v="50082.411"/>
    <n v="5539.4"/>
    <n v="8302.2479999999996"/>
    <n v="1581.59"/>
    <n v="0"/>
    <n v="0"/>
    <n v="0"/>
    <n v="0"/>
    <n v="169494.35100000002"/>
    <n v="282664"/>
    <n v="0"/>
    <n v="0"/>
    <n v="0"/>
    <n v="0"/>
    <n v="0"/>
    <n v="0"/>
    <n v="0"/>
    <n v="0"/>
    <n v="0"/>
    <n v="0"/>
    <n v="0"/>
    <n v="0"/>
    <n v="0"/>
    <n v="0"/>
    <n v="0"/>
    <n v="0"/>
    <n v="0"/>
    <n v="282664"/>
    <n v="0"/>
    <n v="0"/>
    <n v="47664"/>
    <n v="50082.411"/>
    <n v="5539.4"/>
    <n v="8302.2479999999996"/>
    <n v="1581.59"/>
    <n v="0"/>
    <n v="0"/>
    <n v="982.28700000000003"/>
    <n v="0"/>
    <n v="50000.000000000015"/>
    <n v="164151.93599999999"/>
    <n v="0"/>
    <n v="0"/>
    <n v="0"/>
    <n v="0"/>
    <n v="0"/>
    <n v="0"/>
    <n v="0"/>
    <n v="0"/>
    <n v="0"/>
    <n v="0"/>
    <n v="0"/>
    <n v="0"/>
    <n v="0"/>
    <n v="0"/>
    <n v="0"/>
    <n v="0"/>
    <n v="0"/>
    <n v="164151.93599999999"/>
    <n v="0"/>
    <n v="114151.93599999997"/>
    <n v="114151.93599999997"/>
    <n v="0"/>
    <n v="114151.93599999997"/>
    <n v="168512.06400000001"/>
    <n v="111588.05899999998"/>
    <n v="114151.93599999997"/>
    <n v="114151.93599999997"/>
    <n v="111588.05899999998"/>
    <n v="2563.8769999999931"/>
    <n v="168512.06400000001"/>
  </r>
  <r>
    <s v="100/TT-113-10"/>
    <x v="1"/>
    <s v="S/E Pto. Montt-Melipulli:_x000a_ Cableado 23 kV Interconexión T33 con Barra Puerto Montt 2015"/>
    <s v="Subgerencia de Proyectos Tx "/>
    <s v="SE PUERTO MONTT"/>
    <x v="3"/>
    <n v="0"/>
    <n v="0"/>
    <n v="0"/>
    <n v="0"/>
    <n v="0"/>
    <n v="0"/>
    <n v="0"/>
    <n v="0"/>
    <n v="0"/>
    <n v="0"/>
    <n v="0"/>
    <n v="0"/>
    <n v="0"/>
    <n v="0"/>
    <n v="0"/>
    <n v="0"/>
    <n v="0"/>
    <n v="0"/>
    <n v="0"/>
    <n v="0"/>
    <n v="0"/>
    <n v="0"/>
    <n v="0"/>
    <n v="0"/>
    <n v="0"/>
    <n v="0"/>
    <n v="0"/>
    <n v="0"/>
    <n v="0"/>
    <n v="0"/>
    <n v="0"/>
    <n v="0"/>
    <n v="0"/>
    <n v="0"/>
    <n v="0"/>
    <n v="0"/>
    <n v="0"/>
    <n v="0"/>
    <n v="0"/>
    <n v="0"/>
    <n v="0"/>
    <n v="0"/>
    <n v="0"/>
    <n v="0"/>
    <n v="0"/>
    <n v="0"/>
    <n v="0"/>
    <n v="0"/>
    <n v="0"/>
    <n v="0"/>
    <n v="0"/>
    <n v="42653.273999999998"/>
    <n v="0"/>
    <n v="0"/>
    <n v="0"/>
    <n v="0"/>
    <n v="0"/>
    <n v="0"/>
    <n v="0"/>
    <n v="0"/>
    <m/>
    <n v="0"/>
    <n v="0"/>
    <n v="0"/>
    <n v="0"/>
    <n v="0"/>
    <n v="0"/>
    <n v="0"/>
    <n v="0"/>
    <n v="0"/>
    <n v="0"/>
    <n v="0"/>
    <n v="0"/>
    <n v="0"/>
    <n v="0"/>
    <n v="0"/>
    <n v="0"/>
    <n v="0"/>
    <n v="0"/>
    <n v="0"/>
    <n v="0"/>
    <n v="0"/>
    <n v="0"/>
    <n v="0"/>
    <n v="0"/>
    <n v="0"/>
    <n v="0"/>
    <n v="0"/>
    <n v="0"/>
    <n v="0"/>
    <n v="0"/>
    <n v="0"/>
    <n v="0"/>
    <n v="0"/>
    <n v="0"/>
    <n v="42653.273999999998"/>
    <n v="0"/>
    <n v="0"/>
    <n v="0"/>
    <n v="0"/>
    <n v="0"/>
    <n v="0"/>
    <n v="0"/>
    <n v="0"/>
    <m/>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42653.273999999998"/>
    <n v="0"/>
    <n v="0"/>
    <n v="42653.273999999998"/>
    <n v="42653.273999999998"/>
    <n v="0"/>
    <n v="0"/>
    <n v="0"/>
    <n v="0"/>
    <n v="42653.273999999998"/>
    <n v="42653.273999999998"/>
    <n v="0"/>
    <n v="0"/>
  </r>
  <r>
    <m/>
    <x v="0"/>
    <s v="PINAR"/>
    <s v="Subgerencia de Proyectos Tx "/>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m/>
    <x v="0"/>
    <s v="DEGAN"/>
    <s v="Subgerencia de Proyectos Tx "/>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100/TT-250"/>
    <x v="1"/>
    <s v="S/E Gamboa (Control)"/>
    <s v="Subgerencia de Proyectos Tx "/>
    <s v="CHILOÉ-GAMBOA"/>
    <x v="11"/>
    <n v="0"/>
    <n v="0"/>
    <n v="0"/>
    <n v="0"/>
    <n v="-11768"/>
    <n v="-0.33500000000000002"/>
    <n v="0"/>
    <n v="0"/>
    <n v="0"/>
    <n v="0"/>
    <n v="0"/>
    <n v="0"/>
    <n v="-11768.334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768"/>
    <n v="0"/>
    <n v="0"/>
    <n v="0"/>
    <n v="0"/>
    <n v="0"/>
    <n v="0"/>
    <n v="0"/>
    <n v="-11768"/>
    <n v="0"/>
    <n v="0"/>
    <n v="0"/>
    <n v="0"/>
    <n v="0"/>
    <n v="0"/>
    <n v="0"/>
    <n v="0"/>
    <n v="0"/>
    <n v="0"/>
    <n v="0"/>
    <n v="0"/>
    <n v="0"/>
    <n v="0"/>
    <n v="0"/>
    <n v="0"/>
    <n v="0"/>
    <n v="0"/>
    <n v="0"/>
    <n v="0"/>
    <n v="0"/>
    <n v="0"/>
    <n v="0"/>
    <n v="0"/>
    <n v="0"/>
    <n v="0"/>
    <n v="0"/>
    <n v="0"/>
    <n v="0"/>
    <n v="0"/>
    <n v="0"/>
    <n v="0"/>
    <n v="0"/>
    <n v="0"/>
    <n v="0"/>
    <n v="0"/>
    <n v="0"/>
    <n v="0"/>
    <n v="0"/>
    <n v="0"/>
    <n v="0"/>
    <n v="0"/>
    <n v="-11768"/>
    <n v="0"/>
    <n v="0"/>
    <n v="0"/>
    <n v="0"/>
    <n v="-11768"/>
    <n v="-0.33500000000000002"/>
    <n v="0"/>
    <n v="0"/>
    <n v="0"/>
    <n v="0"/>
    <n v="0"/>
    <n v="0.33499999999912689"/>
    <n v="-11768"/>
    <n v="0"/>
    <n v="0"/>
    <n v="0"/>
    <n v="0"/>
    <n v="0"/>
    <n v="0"/>
    <n v="0"/>
    <n v="0"/>
    <n v="0"/>
    <n v="0"/>
    <n v="0"/>
    <n v="0"/>
    <n v="0"/>
    <n v="0"/>
    <n v="0"/>
    <n v="0"/>
    <n v="0"/>
    <n v="-11768"/>
    <n v="0"/>
    <n v="0"/>
    <n v="0"/>
    <n v="0"/>
    <n v="-11768"/>
    <n v="-0.33500000000000002"/>
    <n v="0"/>
    <n v="0"/>
    <n v="0"/>
    <n v="0"/>
    <n v="0"/>
    <n v="0"/>
    <n v="-11768.334999999999"/>
    <n v="0"/>
    <n v="0"/>
    <n v="0"/>
    <n v="0"/>
    <n v="0"/>
    <n v="0"/>
    <n v="0"/>
    <n v="0"/>
    <n v="0"/>
    <n v="0"/>
    <n v="0"/>
    <n v="0"/>
    <n v="0.33499999999912689"/>
    <n v="0"/>
    <n v="0"/>
    <n v="0"/>
    <n v="0"/>
    <n v="-11768"/>
    <n v="0"/>
    <n v="-11768.334999999999"/>
    <n v="-11768.334999999999"/>
    <n v="0"/>
    <n v="-11768.334999999999"/>
    <n v="11768.334999999999"/>
    <n v="-11768"/>
    <n v="-11768.334999999999"/>
    <n v="-11768.334999999999"/>
    <n v="-11768"/>
    <n v="-0.33499999999912689"/>
    <n v="0.33499999999912689"/>
  </r>
  <r>
    <s v="100/TT-151-01"/>
    <x v="1"/>
    <s v="S/E Larqui (Control)"/>
    <s v="Subgerencia de Proyectos Tx "/>
    <s v="LARQUI-TRES ESQUINAS"/>
    <x v="1"/>
    <n v="0"/>
    <n v="0"/>
    <n v="0"/>
    <n v="0"/>
    <n v="-178005.54800000001"/>
    <n v="-314527.99200000003"/>
    <n v="0"/>
    <n v="0"/>
    <n v="0"/>
    <n v="0"/>
    <n v="0"/>
    <n v="0"/>
    <n v="-492533.5400000000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8005.54800000001"/>
    <n v="-314527.99200000003"/>
    <n v="0"/>
    <n v="0"/>
    <n v="0"/>
    <n v="0"/>
    <n v="0"/>
    <n v="0"/>
    <n v="-492533.54000000004"/>
    <n v="0"/>
    <n v="0"/>
    <n v="0"/>
    <n v="0"/>
    <n v="0"/>
    <n v="0"/>
    <n v="0"/>
    <n v="0"/>
    <n v="0"/>
    <n v="0"/>
    <n v="0"/>
    <n v="0"/>
    <n v="0"/>
    <n v="0"/>
    <n v="0"/>
    <n v="0"/>
    <n v="0"/>
    <n v="0"/>
    <n v="0"/>
    <n v="0"/>
    <n v="0"/>
    <n v="0"/>
    <n v="0"/>
    <n v="0"/>
    <n v="0"/>
    <n v="0"/>
    <n v="0"/>
    <n v="0"/>
    <n v="0"/>
    <n v="0"/>
    <n v="0"/>
    <n v="0"/>
    <n v="0"/>
    <n v="0"/>
    <n v="0"/>
    <n v="0"/>
    <n v="0"/>
    <n v="0"/>
    <n v="0"/>
    <n v="0"/>
    <n v="0"/>
    <n v="0"/>
    <n v="-492533.54000000004"/>
    <n v="0"/>
    <n v="0"/>
    <n v="0"/>
    <n v="0"/>
    <n v="-178005.54800000001"/>
    <n v="-314527.99200000003"/>
    <n v="0"/>
    <n v="0"/>
    <n v="0"/>
    <n v="0"/>
    <n v="0"/>
    <n v="0"/>
    <n v="-492533.54000000004"/>
    <n v="0"/>
    <n v="0"/>
    <n v="0"/>
    <n v="0"/>
    <n v="0"/>
    <n v="0"/>
    <n v="0"/>
    <n v="0"/>
    <n v="0"/>
    <n v="0"/>
    <n v="0"/>
    <n v="0"/>
    <n v="0"/>
    <n v="0"/>
    <n v="0"/>
    <n v="0"/>
    <n v="0"/>
    <n v="-492533.54000000004"/>
    <n v="0"/>
    <n v="0"/>
    <n v="0"/>
    <n v="0"/>
    <n v="-178005.54800000001"/>
    <n v="-314527.99200000003"/>
    <n v="0"/>
    <n v="0"/>
    <n v="0"/>
    <n v="0"/>
    <n v="0"/>
    <n v="0"/>
    <n v="-492533.54000000004"/>
    <n v="0"/>
    <n v="0"/>
    <n v="0"/>
    <n v="0"/>
    <n v="0"/>
    <n v="0"/>
    <n v="0"/>
    <n v="0"/>
    <n v="0"/>
    <n v="0"/>
    <n v="0"/>
    <n v="0"/>
    <n v="0"/>
    <n v="0"/>
    <n v="0"/>
    <n v="0"/>
    <n v="0"/>
    <n v="-492533.54000000004"/>
    <n v="0"/>
    <n v="-492533.54000000004"/>
    <n v="-492533.54000000004"/>
    <n v="0"/>
    <n v="-492533.54000000004"/>
    <n v="492533.54000000004"/>
    <n v="-492533.54000000004"/>
    <n v="-492533.54000000004"/>
    <n v="-492533.54000000004"/>
    <n v="-492533.54000000004"/>
    <n v="0"/>
    <n v="0"/>
  </r>
  <r>
    <s v="100/TT-177-04"/>
    <x v="0"/>
    <s v="Construcción S/E Melipulli GIS 2"/>
    <s v="Subgerencia de Proyectos Tx "/>
    <s v="MELIPULLI GIS"/>
    <x v="3"/>
    <n v="0"/>
    <n v="0"/>
    <n v="3071.0459999999998"/>
    <n v="48219.497000000003"/>
    <n v="122364.675"/>
    <n v="143967.367"/>
    <n v="114618.56200000001"/>
    <n v="333453.39600000001"/>
    <n v="413793.19900000002"/>
    <n v="25714.901000000002"/>
    <n v="217509.07199999999"/>
    <n v="30130.3"/>
    <n v="1452842.0150000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071.0459999999998"/>
    <n v="48219.497000000003"/>
    <n v="122364.675"/>
    <n v="0"/>
    <n v="0"/>
    <n v="0"/>
    <n v="0"/>
    <n v="0"/>
    <n v="0"/>
    <n v="0"/>
    <n v="173655.21799999999"/>
    <n v="0"/>
    <n v="0"/>
    <n v="0"/>
    <n v="0"/>
    <n v="0"/>
    <n v="0"/>
    <n v="0"/>
    <n v="0"/>
    <n v="0"/>
    <n v="0"/>
    <n v="0"/>
    <n v="0"/>
    <n v="0"/>
    <n v="0"/>
    <n v="0"/>
    <n v="0"/>
    <n v="0"/>
    <n v="0"/>
    <n v="0"/>
    <n v="0"/>
    <n v="0"/>
    <n v="0"/>
    <n v="0"/>
    <n v="0"/>
    <n v="0"/>
    <n v="0"/>
    <n v="0"/>
    <n v="0"/>
    <n v="0"/>
    <n v="0"/>
    <n v="0"/>
    <n v="0"/>
    <n v="0"/>
    <n v="0"/>
    <n v="0"/>
    <n v="0"/>
    <n v="0"/>
    <n v="0"/>
    <n v="0"/>
    <n v="0"/>
    <n v="0"/>
    <n v="0"/>
    <n v="173655.21799999999"/>
    <n v="0"/>
    <n v="0"/>
    <n v="3071.0459999999998"/>
    <n v="48219.497000000003"/>
    <n v="122364.675"/>
    <n v="143967.367"/>
    <n v="114618.56200000001"/>
    <n v="333453.39600000001"/>
    <n v="0"/>
    <n v="0"/>
    <n v="0"/>
    <n v="0"/>
    <n v="765694.54300000006"/>
    <n v="0"/>
    <n v="0"/>
    <n v="0"/>
    <n v="0"/>
    <n v="0"/>
    <n v="0"/>
    <n v="0"/>
    <n v="0"/>
    <n v="0"/>
    <n v="0"/>
    <n v="0"/>
    <n v="0"/>
    <n v="0"/>
    <n v="0"/>
    <n v="0"/>
    <n v="0"/>
    <n v="0"/>
    <n v="765694.54300000006"/>
    <n v="0"/>
    <n v="0"/>
    <n v="3071.0459999999998"/>
    <n v="48219.497000000003"/>
    <n v="122364.675"/>
    <n v="143967.367"/>
    <n v="114618.56200000001"/>
    <n v="333453.39600000001"/>
    <n v="413793.19900000002"/>
    <n v="25714.901000000002"/>
    <n v="217509.07199999999"/>
    <n v="0"/>
    <n v="1422711.7150000001"/>
    <n v="0"/>
    <n v="0"/>
    <n v="0"/>
    <n v="0"/>
    <n v="0"/>
    <n v="0"/>
    <n v="0"/>
    <n v="0"/>
    <n v="0"/>
    <n v="0"/>
    <n v="0"/>
    <n v="0"/>
    <n v="0"/>
    <n v="0"/>
    <n v="0"/>
    <n v="0"/>
    <n v="0"/>
    <n v="1422711.7150000001"/>
    <n v="0"/>
    <n v="1422711.7150000001"/>
    <n v="1422711.7150000001"/>
    <n v="0"/>
    <n v="1422711.7150000001"/>
    <n v="-1422711.7150000001"/>
    <n v="173655.21799999999"/>
    <n v="1422711.7150000001"/>
    <n v="1422711.7150000001"/>
    <n v="173655.21799999999"/>
    <n v="1249056.497"/>
    <n v="-1249056.497"/>
  </r>
  <r>
    <s v="100/TM-040"/>
    <x v="0"/>
    <s v="Reemplazo de equipos en contingencias por fallas (Frontel)"/>
    <s v="Gerencia Zona Sur"/>
    <s v="SIN ASIGNAR"/>
    <x v="2"/>
    <n v="0"/>
    <n v="0"/>
    <n v="0"/>
    <n v="1012.429"/>
    <n v="4238.6639999999998"/>
    <n v="0"/>
    <n v="0"/>
    <n v="2024.106"/>
    <n v="4461.0720000000001"/>
    <n v="791.8"/>
    <n v="3062.1979999999999"/>
    <n v="0"/>
    <n v="15590.26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12.429"/>
    <n v="4238.6639999999998"/>
    <n v="0"/>
    <n v="0"/>
    <n v="0"/>
    <n v="0"/>
    <n v="0"/>
    <n v="0"/>
    <n v="24748.906999999999"/>
    <n v="30000"/>
    <n v="0"/>
    <n v="0"/>
    <n v="0"/>
    <n v="0"/>
    <n v="0"/>
    <n v="0"/>
    <n v="0"/>
    <n v="0"/>
    <n v="0"/>
    <n v="0"/>
    <n v="0"/>
    <n v="0"/>
    <n v="0"/>
    <n v="0"/>
    <n v="0"/>
    <n v="0"/>
    <n v="0"/>
    <n v="0"/>
    <n v="0"/>
    <n v="0"/>
    <n v="0"/>
    <n v="0"/>
    <n v="0"/>
    <n v="0"/>
    <n v="0"/>
    <n v="0"/>
    <n v="0"/>
    <n v="0"/>
    <n v="0"/>
    <n v="0"/>
    <n v="0"/>
    <n v="0"/>
    <n v="0"/>
    <n v="0"/>
    <n v="0"/>
    <n v="0"/>
    <n v="0"/>
    <n v="0"/>
    <n v="0"/>
    <n v="0"/>
    <n v="0"/>
    <n v="0"/>
    <n v="30000"/>
    <n v="0"/>
    <n v="0"/>
    <n v="0"/>
    <n v="1012.429"/>
    <n v="4238.6639999999998"/>
    <n v="0"/>
    <n v="0"/>
    <n v="2024.106"/>
    <n v="0"/>
    <n v="0"/>
    <n v="0"/>
    <n v="0"/>
    <n v="7275.1989999999996"/>
    <n v="0"/>
    <n v="0"/>
    <n v="0"/>
    <n v="0"/>
    <n v="0"/>
    <n v="0"/>
    <n v="0"/>
    <n v="0"/>
    <n v="0"/>
    <n v="0"/>
    <n v="0"/>
    <n v="0"/>
    <n v="0"/>
    <n v="0"/>
    <n v="0"/>
    <n v="0"/>
    <n v="0"/>
    <n v="7275.1989999999996"/>
    <n v="0"/>
    <n v="0"/>
    <n v="0"/>
    <n v="1012.429"/>
    <n v="4238.6639999999998"/>
    <n v="0"/>
    <n v="0"/>
    <n v="2024.106"/>
    <n v="4461.0720000000001"/>
    <n v="791.8"/>
    <n v="3062.1979999999999"/>
    <n v="0"/>
    <n v="15590.269"/>
    <n v="0"/>
    <n v="0"/>
    <n v="0"/>
    <n v="0"/>
    <n v="0"/>
    <n v="0"/>
    <n v="0"/>
    <n v="0"/>
    <n v="0"/>
    <n v="0"/>
    <n v="0"/>
    <n v="0"/>
    <n v="0"/>
    <n v="0"/>
    <n v="0"/>
    <n v="0"/>
    <n v="0"/>
    <n v="15590.269"/>
    <n v="0"/>
    <n v="15590.269"/>
    <n v="15590.269"/>
    <n v="0"/>
    <n v="15590.269"/>
    <n v="-15590.269"/>
    <n v="5251.0929999999998"/>
    <n v="15590.269"/>
    <n v="15590.269"/>
    <n v="5251.0929999999998"/>
    <n v="10339.175999999999"/>
    <n v="14409.731"/>
  </r>
  <r>
    <s v="100/TT-310"/>
    <x v="0"/>
    <s v="Compra de Activos"/>
    <s v="Gerencia Zona Norte"/>
    <s v="SIN ASIGNAR"/>
    <x v="7"/>
    <n v="0"/>
    <n v="0"/>
    <n v="0"/>
    <n v="0"/>
    <n v="0"/>
    <n v="675000"/>
    <n v="0"/>
    <n v="0"/>
    <n v="0"/>
    <n v="-15070"/>
    <n v="36365.074999999997"/>
    <n v="101.15300000000001"/>
    <n v="696396.228"/>
    <n v="0"/>
    <n v="0"/>
    <n v="0"/>
    <n v="0"/>
    <n v="0"/>
    <n v="0"/>
    <n v="0"/>
    <n v="0"/>
    <n v="0.91"/>
    <n v="0"/>
    <n v="0"/>
    <n v="0"/>
    <n v="0"/>
    <n v="0"/>
    <n v="0"/>
    <n v="0"/>
    <n v="0"/>
    <n v="0"/>
    <n v="0"/>
    <n v="0"/>
    <n v="0.91"/>
    <n v="0.91"/>
    <n v="0.91"/>
    <n v="0.91"/>
    <n v="0"/>
    <n v="0"/>
    <n v="0"/>
    <n v="0"/>
    <n v="0"/>
    <n v="0"/>
    <n v="0"/>
    <n v="0"/>
    <n v="0"/>
    <n v="0"/>
    <n v="0"/>
    <n v="0"/>
    <n v="0.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75000"/>
    <n v="0"/>
    <n v="0"/>
    <n v="0"/>
    <n v="0"/>
    <n v="0"/>
    <n v="0"/>
    <n v="675000"/>
    <n v="0"/>
    <n v="0"/>
    <n v="0"/>
    <n v="0"/>
    <n v="0"/>
    <n v="0"/>
    <n v="0"/>
    <n v="0"/>
    <n v="0"/>
    <n v="0"/>
    <n v="0"/>
    <n v="0"/>
    <n v="0"/>
    <n v="0"/>
    <n v="0"/>
    <n v="0"/>
    <n v="0"/>
    <n v="0"/>
    <n v="0"/>
    <n v="0"/>
    <n v="0"/>
    <n v="0"/>
    <n v="0"/>
    <n v="0"/>
    <n v="0"/>
    <n v="0"/>
    <n v="0"/>
    <n v="0"/>
    <n v="0"/>
    <n v="0"/>
    <n v="0"/>
    <n v="0"/>
    <n v="0"/>
    <n v="0"/>
    <n v="0"/>
    <n v="0"/>
    <n v="0"/>
    <n v="0"/>
    <n v="0"/>
    <n v="0"/>
    <n v="0"/>
    <n v="0"/>
    <n v="675000"/>
    <n v="0"/>
    <n v="0"/>
    <n v="0"/>
    <n v="0"/>
    <n v="0"/>
    <n v="675000"/>
    <n v="0"/>
    <n v="0"/>
    <n v="0"/>
    <n v="55000"/>
    <n v="0"/>
    <n v="0"/>
    <n v="730000"/>
    <n v="0"/>
    <n v="0"/>
    <n v="0"/>
    <n v="0"/>
    <n v="0"/>
    <n v="0"/>
    <n v="0"/>
    <n v="0"/>
    <n v="0"/>
    <n v="0"/>
    <n v="0"/>
    <n v="0"/>
    <n v="0"/>
    <n v="0"/>
    <n v="0"/>
    <n v="0"/>
    <n v="0"/>
    <n v="730000"/>
    <n v="0"/>
    <n v="0"/>
    <n v="0"/>
    <n v="0"/>
    <n v="0"/>
    <n v="675000"/>
    <n v="0"/>
    <n v="0"/>
    <n v="0"/>
    <n v="-15070"/>
    <n v="36365.074999999997"/>
    <n v="33704.925000000047"/>
    <n v="730000"/>
    <n v="0"/>
    <n v="0"/>
    <n v="0"/>
    <n v="0"/>
    <n v="0"/>
    <n v="0"/>
    <n v="0"/>
    <n v="0"/>
    <n v="0"/>
    <n v="0"/>
    <n v="0"/>
    <n v="0"/>
    <n v="0"/>
    <n v="0"/>
    <n v="0"/>
    <n v="0"/>
    <n v="0"/>
    <n v="730000"/>
    <n v="0"/>
    <n v="696295.07499999995"/>
    <n v="696295.07499999995"/>
    <n v="0"/>
    <n v="696295.07499999995"/>
    <n v="-696295.07499999995"/>
    <n v="675000"/>
    <n v="696295.07499999995"/>
    <n v="696295.07499999995"/>
    <n v="675000"/>
    <n v="21295.074999999953"/>
    <n v="-21295.074999999953"/>
  </r>
  <r>
    <s v="100/TT-014-04"/>
    <x v="1"/>
    <s v="Costos Pendientes (S/E Deuco - Angol)"/>
    <s v="Subgerencia de Proyectos Tx "/>
    <s v="SE DEUCO"/>
    <x v="1"/>
    <n v="0"/>
    <n v="0"/>
    <n v="0"/>
    <n v="0"/>
    <n v="0"/>
    <n v="0"/>
    <n v="22935.98"/>
    <n v="2417.8000000000002"/>
    <n v="0"/>
    <n v="0"/>
    <n v="0"/>
    <n v="0"/>
    <n v="25353.7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935.98"/>
    <n v="2417.8000000000002"/>
    <n v="0"/>
    <n v="0"/>
    <n v="0"/>
    <n v="0"/>
    <n v="25353.78"/>
    <n v="0"/>
    <n v="0"/>
    <n v="0"/>
    <n v="0"/>
    <n v="0"/>
    <n v="0"/>
    <n v="0"/>
    <n v="0"/>
    <n v="0"/>
    <n v="0"/>
    <n v="0"/>
    <n v="0"/>
    <n v="0"/>
    <n v="0"/>
    <n v="0"/>
    <n v="0"/>
    <n v="0"/>
    <n v="25353.78"/>
    <n v="0"/>
    <n v="0"/>
    <n v="0"/>
    <n v="0"/>
    <n v="0"/>
    <n v="0"/>
    <n v="22935.98"/>
    <n v="2417.8000000000002"/>
    <n v="0"/>
    <n v="0"/>
    <n v="0"/>
    <n v="0"/>
    <n v="25353.78"/>
    <n v="0"/>
    <n v="0"/>
    <n v="0"/>
    <n v="0"/>
    <n v="0"/>
    <n v="0"/>
    <n v="0"/>
    <n v="0"/>
    <n v="0"/>
    <n v="0"/>
    <n v="0"/>
    <n v="0"/>
    <n v="0"/>
    <n v="0"/>
    <n v="0"/>
    <n v="0"/>
    <n v="0"/>
    <n v="25353.78"/>
    <n v="0"/>
    <n v="25353.78"/>
    <n v="25353.78"/>
    <n v="0"/>
    <n v="25353.78"/>
    <n v="-25353.78"/>
    <n v="0"/>
    <n v="25353.78"/>
    <n v="25353.78"/>
    <n v="0"/>
    <n v="25353.78"/>
    <n v="-25353.78"/>
  </r>
  <r>
    <s v="100/TT-025-02"/>
    <x v="1"/>
    <s v="S/E Larqui MASC"/>
    <s v="Subgerencia de Proyectos Tx "/>
    <s v="LARQUI-TRES ESQUINAS"/>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100/TL-063-03"/>
    <x v="0"/>
    <s v="Normalización salida 2x220 kV Melipulli - Plaza de Peajes"/>
    <s v="Subgerencia de Proyectos Tx "/>
    <s v="SIN ASIGNAR"/>
    <x v="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5826.33333333331"/>
    <n v="265826.33333333331"/>
    <n v="265826.33333333331"/>
    <n v="797479"/>
    <n v="0"/>
    <n v="0"/>
    <n v="0"/>
    <n v="0"/>
    <n v="797479"/>
    <n v="0"/>
    <n v="0"/>
    <n v="0"/>
    <n v="0"/>
    <n v="0"/>
    <n v="0"/>
    <n v="0"/>
    <n v="0"/>
    <n v="0"/>
    <n v="0"/>
    <n v="0"/>
    <n v="0"/>
    <n v="0"/>
    <n v="0"/>
    <n v="0"/>
    <n v="0"/>
    <n v="0"/>
    <n v="0"/>
    <n v="0"/>
    <n v="0"/>
    <n v="0"/>
    <n v="0"/>
    <n v="265826.33333333331"/>
    <n v="265826.33333333331"/>
    <n v="265826.33333333331"/>
    <n v="797479"/>
    <n v="0"/>
    <n v="0"/>
    <n v="0"/>
    <n v="0"/>
    <n v="797479"/>
    <n v="0"/>
    <n v="0"/>
    <n v="0"/>
    <n v="0"/>
    <n v="0"/>
    <n v="0"/>
    <n v="0"/>
    <n v="0"/>
    <n v="0"/>
    <n v="0"/>
    <n v="0"/>
    <n v="0"/>
    <n v="0"/>
    <n v="0"/>
    <n v="0"/>
    <n v="0"/>
    <n v="0"/>
    <n v="0"/>
    <n v="0"/>
    <n v="0"/>
    <n v="0"/>
    <n v="0"/>
    <n v="0"/>
    <n v="0"/>
    <n v="0"/>
    <n v="797479"/>
    <n v="0"/>
    <n v="0"/>
    <n v="0"/>
    <n v="0"/>
    <n v="797479"/>
    <n v="0"/>
    <n v="0"/>
    <n v="0"/>
    <n v="0"/>
    <n v="0"/>
    <n v="0"/>
    <n v="0"/>
    <n v="0"/>
    <n v="0"/>
    <n v="0"/>
    <n v="0"/>
    <n v="797479"/>
  </r>
  <r>
    <s v="100/TS-011"/>
    <x v="0"/>
    <s v="Instalación de sistema de Video Vigilancia en SSEE FRONTEL"/>
    <s v="Area SCADA"/>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769.3584551763756"/>
    <n v="4855.8216247011987"/>
    <n v="3769.3584551763756"/>
    <n v="5746.6804573909185"/>
    <n v="3715.2691403584304"/>
    <n v="3715.2691403584304"/>
    <n v="3715.2691403584304"/>
    <n v="3494.8682324883694"/>
    <n v="3218.0079789914589"/>
    <n v="35999.902624999995"/>
    <n v="0"/>
    <n v="0"/>
    <n v="0"/>
    <n v="0"/>
    <n v="35999.902624999995"/>
    <n v="0"/>
    <n v="0"/>
    <n v="0"/>
    <n v="0"/>
    <n v="0"/>
    <n v="0"/>
    <n v="0"/>
    <n v="0"/>
    <n v="0"/>
    <n v="0"/>
    <n v="0"/>
    <n v="0"/>
    <n v="0"/>
    <n v="0"/>
    <n v="0"/>
    <n v="0"/>
    <n v="3769.3584551763756"/>
    <n v="4855.8216247011987"/>
    <n v="3769.3584551763756"/>
    <n v="5746.6804573909185"/>
    <n v="3715.2691403584304"/>
    <n v="3715.2691403584304"/>
    <n v="3715.2691403584304"/>
    <n v="3494.8682324883694"/>
    <n v="3218.0079789914589"/>
    <n v="35999.902624999995"/>
    <n v="0"/>
    <n v="0"/>
    <n v="0"/>
    <n v="0"/>
    <n v="35999.902624999995"/>
    <n v="0"/>
    <n v="0"/>
    <n v="0"/>
    <n v="0"/>
    <n v="0"/>
    <n v="0"/>
    <n v="0"/>
    <n v="0"/>
    <n v="0"/>
    <n v="0"/>
    <n v="0"/>
    <n v="0"/>
    <n v="0"/>
    <n v="0"/>
    <n v="0"/>
    <n v="0"/>
    <n v="0"/>
    <n v="0"/>
    <n v="0"/>
    <n v="0"/>
    <n v="0"/>
    <n v="0"/>
    <n v="0"/>
    <n v="0"/>
    <n v="0"/>
    <n v="35999.902624999995"/>
    <n v="0"/>
    <n v="0"/>
    <n v="0"/>
    <n v="0"/>
    <n v="35999.902624999995"/>
    <n v="0"/>
    <n v="0"/>
    <n v="0"/>
    <n v="0"/>
    <n v="0"/>
    <n v="0"/>
    <n v="0"/>
    <n v="0"/>
    <n v="0"/>
    <n v="0"/>
    <n v="0"/>
    <n v="35999.902624999995"/>
  </r>
  <r>
    <s v="100/TL-002"/>
    <x v="0"/>
    <s v="Plaza Peaje-Cruce Paredes"/>
    <s v="Subgerencia de Proyectos Tx "/>
    <s v="SIN ASIGNAR"/>
    <x v="0"/>
    <n v="0"/>
    <n v="0"/>
    <n v="0"/>
    <n v="0"/>
    <n v="0"/>
    <n v="473182.03200000001"/>
    <n v="150"/>
    <n v="263526.44500000001"/>
    <n v="0"/>
    <n v="0"/>
    <n v="0"/>
    <n v="0"/>
    <n v="736858.476999999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73182.03200000001"/>
    <n v="0"/>
    <n v="0"/>
    <n v="0"/>
    <n v="0"/>
    <n v="0"/>
    <n v="0"/>
    <n v="473182.03200000001"/>
    <n v="0"/>
    <n v="0"/>
    <n v="0"/>
    <n v="0"/>
    <n v="0"/>
    <n v="0"/>
    <n v="0"/>
    <n v="0"/>
    <n v="0"/>
    <n v="0"/>
    <n v="0"/>
    <n v="0"/>
    <n v="0"/>
    <n v="0"/>
    <n v="0"/>
    <n v="0"/>
    <n v="0"/>
    <n v="0"/>
    <n v="0"/>
    <n v="0"/>
    <n v="0"/>
    <n v="0"/>
    <n v="0"/>
    <n v="0"/>
    <n v="0"/>
    <n v="0"/>
    <n v="0"/>
    <n v="0"/>
    <n v="0"/>
    <n v="0"/>
    <n v="0"/>
    <n v="0"/>
    <n v="0"/>
    <n v="0"/>
    <n v="0"/>
    <n v="0"/>
    <n v="0"/>
    <n v="0"/>
    <n v="0"/>
    <n v="0"/>
    <n v="0"/>
    <n v="0"/>
    <n v="473182.03200000001"/>
    <n v="0"/>
    <n v="0"/>
    <n v="0"/>
    <n v="0"/>
    <n v="0"/>
    <n v="473182.03200000001"/>
    <n v="150"/>
    <n v="263526.44500000001"/>
    <n v="0"/>
    <n v="0"/>
    <n v="0"/>
    <n v="0"/>
    <n v="736858.47699999996"/>
    <n v="0"/>
    <n v="0"/>
    <n v="0"/>
    <n v="0"/>
    <n v="0"/>
    <n v="0"/>
    <n v="0"/>
    <n v="0"/>
    <n v="0"/>
    <n v="0"/>
    <n v="0"/>
    <n v="0"/>
    <n v="0"/>
    <n v="0"/>
    <n v="0"/>
    <n v="0"/>
    <n v="0"/>
    <n v="736858.47699999996"/>
    <n v="0"/>
    <n v="0"/>
    <n v="0"/>
    <n v="0"/>
    <n v="0"/>
    <n v="473182.03200000001"/>
    <n v="150"/>
    <n v="263526.44500000001"/>
    <n v="0"/>
    <n v="0"/>
    <n v="0"/>
    <n v="0"/>
    <n v="736858.47699999996"/>
    <n v="0"/>
    <n v="0"/>
    <n v="0"/>
    <n v="0"/>
    <n v="0"/>
    <n v="0"/>
    <n v="0"/>
    <n v="0"/>
    <n v="0"/>
    <n v="0"/>
    <n v="0"/>
    <n v="0"/>
    <n v="0"/>
    <n v="0"/>
    <n v="0"/>
    <n v="0"/>
    <n v="0"/>
    <n v="736858.47699999996"/>
    <n v="0"/>
    <n v="736858.47699999996"/>
    <n v="736858.47699999996"/>
    <n v="0"/>
    <n v="736858.47699999996"/>
    <n v="-736858.47699999996"/>
    <n v="473182.03200000001"/>
    <n v="736858.47699999996"/>
    <n v="736858.47699999996"/>
    <n v="473182.03200000001"/>
    <n v="263676.44499999995"/>
    <n v="-263676.44499999995"/>
  </r>
  <r>
    <s v="100/TT-015-02"/>
    <x v="1"/>
    <s v="Costos Pendientes (S/E Cunco)"/>
    <s v="Subgerencia de Proyectos Tx "/>
    <s v="SE CUNCO"/>
    <x v="1"/>
    <n v="0"/>
    <n v="0"/>
    <n v="0"/>
    <n v="0"/>
    <n v="0"/>
    <n v="0"/>
    <n v="8057.7"/>
    <n v="17.100000000000001"/>
    <n v="0"/>
    <n v="300"/>
    <n v="19683.251"/>
    <n v="0"/>
    <n v="28058.050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57.7"/>
    <n v="17.100000000000001"/>
    <n v="0"/>
    <n v="0"/>
    <n v="0"/>
    <n v="0"/>
    <n v="8074.8"/>
    <n v="0"/>
    <n v="0"/>
    <n v="0"/>
    <n v="0"/>
    <n v="0"/>
    <n v="0"/>
    <n v="0"/>
    <n v="0"/>
    <n v="0"/>
    <n v="0"/>
    <n v="0"/>
    <n v="0"/>
    <n v="0"/>
    <n v="0"/>
    <n v="0"/>
    <n v="0"/>
    <n v="0"/>
    <n v="8074.8"/>
    <n v="0"/>
    <n v="0"/>
    <n v="0"/>
    <n v="0"/>
    <n v="0"/>
    <n v="0"/>
    <n v="8057.7"/>
    <n v="17.100000000000001"/>
    <n v="0"/>
    <n v="300"/>
    <n v="19683.251"/>
    <n v="0"/>
    <n v="28058.050999999999"/>
    <n v="0"/>
    <n v="0"/>
    <n v="0"/>
    <n v="0"/>
    <n v="0"/>
    <n v="0"/>
    <n v="0"/>
    <n v="0"/>
    <n v="0"/>
    <n v="0"/>
    <n v="0"/>
    <n v="0"/>
    <n v="0"/>
    <n v="0"/>
    <n v="0"/>
    <n v="0"/>
    <n v="0"/>
    <n v="28058.050999999999"/>
    <n v="0"/>
    <n v="28058.050999999999"/>
    <n v="28058.050999999999"/>
    <n v="0"/>
    <n v="28058.050999999999"/>
    <n v="-28058.050999999999"/>
    <n v="0"/>
    <n v="28058.050999999999"/>
    <n v="28058.050999999999"/>
    <n v="0"/>
    <n v="28058.050999999999"/>
    <n v="-28058.050999999999"/>
  </r>
  <r>
    <s v="100/TL-021-02"/>
    <x v="0"/>
    <s v="Medioambiente, Concesiones y Servidumbre Línea 1x100 kV Casualidad - Licán OBRAS"/>
    <s v="Subgerencia de Proyectos Tx "/>
    <s v="CASUALIDAD LICAN"/>
    <x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100/TL-021-03"/>
    <x v="0"/>
    <s v="Servicio Línea 1x100 kV Casualidad - Licán OBRAS"/>
    <s v="Subgerencia de Proyectos Tx "/>
    <s v="CASUALIDAD LICAN"/>
    <x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s v="100/TT-156-02"/>
    <x v="0"/>
    <s v="Costos Pendientes (SE Armazones: Subestación 66/23)"/>
    <s v="Subgerencia de Proyectos Tx "/>
    <s v="SIN ASIGNAR"/>
    <x v="3"/>
    <n v="-1660.5540000000001"/>
    <n v="0"/>
    <n v="2575.8090000000002"/>
    <n v="0"/>
    <n v="0"/>
    <n v="0"/>
    <n v="0"/>
    <n v="0"/>
    <n v="0"/>
    <n v="0"/>
    <n v="0"/>
    <n v="0"/>
    <n v="915.255000000000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60.5540000000001"/>
    <n v="0"/>
    <n v="2575.8090000000002"/>
    <n v="0"/>
    <n v="0"/>
    <n v="0"/>
    <n v="0"/>
    <n v="0"/>
    <n v="0"/>
    <n v="0"/>
    <n v="0"/>
    <n v="0"/>
    <n v="915.25500000000011"/>
    <n v="0"/>
    <n v="0"/>
    <n v="0"/>
    <n v="0"/>
    <n v="0"/>
    <n v="0"/>
    <n v="0"/>
    <n v="0"/>
    <n v="0"/>
    <n v="0"/>
    <n v="0"/>
    <n v="0"/>
    <n v="0"/>
    <n v="0"/>
    <n v="0"/>
    <n v="0"/>
    <n v="0"/>
    <n v="0"/>
    <n v="0"/>
    <n v="0"/>
    <n v="0"/>
    <n v="0"/>
    <n v="0"/>
    <n v="0"/>
    <n v="0"/>
    <n v="0"/>
    <n v="0"/>
    <n v="0"/>
    <n v="0"/>
    <n v="0"/>
    <n v="0"/>
    <n v="0"/>
    <n v="0"/>
    <n v="0"/>
    <n v="0"/>
    <n v="0"/>
    <n v="0"/>
    <n v="0"/>
    <n v="0"/>
    <n v="0"/>
    <n v="0"/>
    <n v="0"/>
    <n v="915.25500000000011"/>
    <n v="-1660.5540000000001"/>
    <n v="0"/>
    <n v="2575.8090000000002"/>
    <n v="0"/>
    <n v="0"/>
    <n v="0"/>
    <n v="0"/>
    <n v="0"/>
    <n v="0"/>
    <n v="0"/>
    <n v="0"/>
    <n v="0"/>
    <n v="915.25500000000011"/>
    <n v="0"/>
    <n v="0"/>
    <n v="0"/>
    <n v="0"/>
    <n v="0"/>
    <n v="0"/>
    <n v="0"/>
    <n v="0"/>
    <n v="0"/>
    <n v="0"/>
    <n v="0"/>
    <n v="0"/>
    <n v="0"/>
    <n v="0"/>
    <n v="0"/>
    <n v="0"/>
    <n v="0"/>
    <n v="915.25500000000011"/>
    <n v="-1660.5540000000001"/>
    <n v="0"/>
    <n v="2575.8090000000002"/>
    <n v="0"/>
    <n v="0"/>
    <n v="0"/>
    <n v="0"/>
    <n v="0"/>
    <n v="0"/>
    <n v="0"/>
    <n v="0"/>
    <n v="0"/>
    <n v="915.25500000000011"/>
    <n v="0"/>
    <n v="0"/>
    <n v="0"/>
    <n v="0"/>
    <n v="0"/>
    <n v="0"/>
    <n v="0"/>
    <n v="0"/>
    <n v="0"/>
    <n v="0"/>
    <n v="0"/>
    <n v="0"/>
    <n v="0"/>
    <n v="0"/>
    <n v="0"/>
    <n v="0"/>
    <n v="0"/>
    <n v="915.25500000000011"/>
    <n v="0"/>
    <n v="915.25500000000011"/>
    <n v="915.25500000000011"/>
    <n v="0"/>
    <n v="915.25500000000011"/>
    <n v="-915.25500000000011"/>
    <n v="915.25500000000011"/>
    <n v="915.25500000000011"/>
    <n v="915.25500000000011"/>
    <n v="915.25500000000011"/>
    <n v="0"/>
    <n v="0"/>
  </r>
  <r>
    <s v="100/TS-006"/>
    <x v="0"/>
    <s v="Reemplazar desconectadores en barra 66kV SE Licanco"/>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735"/>
    <n v="21735"/>
    <n v="43470"/>
    <n v="0"/>
    <n v="0"/>
    <n v="0"/>
    <n v="0"/>
    <n v="43470"/>
    <n v="0"/>
    <n v="0"/>
    <n v="0"/>
    <n v="0"/>
    <n v="0"/>
    <n v="0"/>
    <n v="0"/>
    <n v="0"/>
    <n v="0"/>
    <n v="0"/>
    <n v="0"/>
    <n v="0"/>
    <n v="0"/>
    <n v="0"/>
    <n v="0"/>
    <n v="0"/>
    <n v="0"/>
    <n v="0"/>
    <n v="0"/>
    <n v="0"/>
    <n v="0"/>
    <n v="0"/>
    <n v="0"/>
    <n v="21735"/>
    <n v="21735"/>
    <n v="43470"/>
    <n v="0"/>
    <n v="0"/>
    <n v="0"/>
    <n v="0"/>
    <n v="43470"/>
    <n v="0"/>
    <n v="0"/>
    <n v="0"/>
    <n v="0"/>
    <n v="0"/>
    <n v="0"/>
    <n v="0"/>
    <n v="0"/>
    <n v="0"/>
    <n v="0"/>
    <n v="0"/>
    <n v="0"/>
    <n v="0"/>
    <n v="0"/>
    <n v="0"/>
    <n v="0"/>
    <n v="0"/>
    <n v="0"/>
    <n v="0"/>
    <n v="0"/>
    <n v="0"/>
    <n v="0"/>
    <n v="0"/>
    <n v="0"/>
    <n v="0"/>
    <n v="43470"/>
    <n v="0"/>
    <n v="0"/>
    <n v="0"/>
    <n v="0"/>
    <n v="43470"/>
    <n v="0"/>
    <n v="0"/>
    <n v="0"/>
    <n v="0"/>
    <n v="0"/>
    <n v="0"/>
    <n v="0"/>
    <n v="0"/>
    <n v="0"/>
    <n v="0"/>
    <n v="0"/>
    <n v="43470"/>
  </r>
  <r>
    <s v="100/TM-060"/>
    <x v="0"/>
    <s v="Compra equipamiento II"/>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429"/>
    <n v="124429"/>
    <n v="0"/>
    <n v="0"/>
    <n v="0"/>
    <n v="0"/>
    <n v="124429"/>
    <n v="0"/>
    <n v="0"/>
    <n v="0"/>
    <n v="0"/>
    <n v="0"/>
    <n v="0"/>
    <n v="0"/>
    <n v="0"/>
    <n v="0"/>
    <n v="0"/>
    <n v="0"/>
    <n v="0"/>
    <n v="0"/>
    <n v="0"/>
    <n v="0"/>
    <n v="0"/>
    <n v="0"/>
    <n v="0"/>
    <n v="0"/>
    <n v="0"/>
    <n v="0"/>
    <n v="0"/>
    <n v="0"/>
    <n v="0"/>
    <n v="124429"/>
    <n v="124429"/>
    <n v="0"/>
    <n v="0"/>
    <n v="0"/>
    <n v="0"/>
    <n v="124429"/>
    <n v="0"/>
    <n v="0"/>
    <n v="0"/>
    <n v="0"/>
    <n v="0"/>
    <n v="0"/>
    <n v="0"/>
    <n v="0"/>
    <n v="0"/>
    <n v="0"/>
    <n v="0"/>
    <n v="0"/>
    <n v="0"/>
    <n v="0"/>
    <n v="0"/>
    <n v="0"/>
    <n v="0"/>
    <n v="0"/>
    <n v="0"/>
    <n v="0"/>
    <n v="0"/>
    <n v="0"/>
    <n v="0"/>
    <n v="0"/>
    <n v="0"/>
    <n v="124429"/>
    <n v="0"/>
    <n v="0"/>
    <n v="0"/>
    <n v="0"/>
    <n v="124429"/>
    <n v="0"/>
    <n v="0"/>
    <n v="0"/>
    <n v="0"/>
    <n v="0"/>
    <n v="0"/>
    <n v="0"/>
    <n v="0"/>
    <n v="0"/>
    <n v="0"/>
    <n v="0"/>
    <n v="124429"/>
  </r>
  <r>
    <s v="100/TM-061"/>
    <x v="0"/>
    <s v="Mantenimiento Mayor, habilitación avanzada de TR en SE Ancud"/>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r>
  <r>
    <s v="100/TS-007"/>
    <x v="0"/>
    <s v="Mantenimiento Mayor, habilitación avanzada de TR en SE Nueva Imperial"/>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r>
  <r>
    <s v="100/TS-008"/>
    <x v="0"/>
    <s v="Mantenimiento Mayor, habilitación avanzada de TR en SE Cabrero"/>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r>
  <r>
    <s v="100/TM-062"/>
    <x v="0"/>
    <s v="Reemplazo de tierras de estructuras en Lineas de AT"/>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9677"/>
    <n v="39677"/>
    <n v="0"/>
    <n v="0"/>
    <n v="0"/>
    <n v="0"/>
    <n v="39677"/>
    <n v="0"/>
    <n v="0"/>
    <n v="0"/>
    <n v="0"/>
    <n v="0"/>
    <n v="0"/>
    <n v="0"/>
    <n v="0"/>
    <n v="0"/>
    <n v="0"/>
    <n v="0"/>
    <n v="0"/>
    <n v="0"/>
    <n v="0"/>
    <n v="0"/>
    <n v="0"/>
    <n v="0"/>
    <n v="0"/>
    <n v="0"/>
    <n v="0"/>
    <n v="0"/>
    <n v="0"/>
    <n v="0"/>
    <n v="0"/>
    <n v="39677"/>
    <n v="39677"/>
    <n v="0"/>
    <n v="0"/>
    <n v="0"/>
    <n v="0"/>
    <n v="39677"/>
    <n v="0"/>
    <n v="0"/>
    <n v="0"/>
    <n v="0"/>
    <n v="0"/>
    <n v="0"/>
    <n v="0"/>
    <n v="0"/>
    <n v="0"/>
    <n v="0"/>
    <n v="0"/>
    <n v="0"/>
    <n v="0"/>
    <n v="0"/>
    <n v="0"/>
    <n v="0"/>
    <n v="0"/>
    <n v="0"/>
    <n v="0"/>
    <n v="0"/>
    <n v="0"/>
    <n v="0"/>
    <n v="0"/>
    <n v="0"/>
    <n v="0"/>
    <n v="39677"/>
    <n v="0"/>
    <n v="0"/>
    <n v="0"/>
    <n v="0"/>
    <n v="39677"/>
    <n v="0"/>
    <n v="0"/>
    <n v="0"/>
    <n v="0"/>
    <n v="0"/>
    <n v="0"/>
    <n v="0"/>
    <n v="0"/>
    <n v="0"/>
    <n v="0"/>
    <n v="0"/>
    <n v="39677"/>
  </r>
  <r>
    <s v="100/TM-063"/>
    <x v="0"/>
    <s v="REEMPLAZO DE DESCONECTADORES MT"/>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700"/>
    <n v="14700"/>
    <n v="9800"/>
    <n v="0"/>
    <n v="0"/>
    <n v="0"/>
    <n v="24500"/>
    <n v="0"/>
    <n v="0"/>
    <n v="0"/>
    <n v="0"/>
    <n v="0"/>
    <n v="0"/>
    <n v="0"/>
    <n v="0"/>
    <n v="0"/>
    <n v="0"/>
    <n v="0"/>
    <n v="0"/>
    <n v="0"/>
    <n v="0"/>
    <n v="0"/>
    <n v="0"/>
    <n v="0"/>
    <n v="0"/>
    <n v="0"/>
    <n v="0"/>
    <n v="0"/>
    <n v="0"/>
    <n v="0"/>
    <n v="0"/>
    <n v="14700"/>
    <n v="14700"/>
    <n v="9800"/>
    <n v="0"/>
    <n v="0"/>
    <n v="0"/>
    <n v="24500"/>
    <n v="0"/>
    <n v="0"/>
    <n v="0"/>
    <n v="0"/>
    <n v="0"/>
    <n v="0"/>
    <n v="0"/>
    <n v="0"/>
    <n v="0"/>
    <n v="0"/>
    <n v="0"/>
    <n v="0"/>
    <n v="0"/>
    <n v="0"/>
    <n v="0"/>
    <n v="0"/>
    <n v="0"/>
    <n v="0"/>
    <n v="0"/>
    <n v="0"/>
    <n v="0"/>
    <n v="0"/>
    <n v="0"/>
    <n v="0"/>
    <n v="0"/>
    <n v="14700"/>
    <n v="9800"/>
    <n v="0"/>
    <n v="0"/>
    <n v="0"/>
    <n v="24500"/>
    <n v="0"/>
    <n v="0"/>
    <n v="0"/>
    <n v="0"/>
    <n v="0"/>
    <n v="0"/>
    <n v="0"/>
    <n v="0"/>
    <n v="0"/>
    <n v="0"/>
    <n v="0"/>
    <n v="24500"/>
  </r>
  <r>
    <s v="100/TM-064"/>
    <x v="0"/>
    <s v="REEMPLAZO DE DESCONECTADORES AT"/>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825"/>
    <n v="45825"/>
    <n v="91650"/>
    <n v="91650"/>
    <n v="91650"/>
    <n v="91650"/>
    <n v="0"/>
    <n v="366600"/>
    <n v="0"/>
    <n v="0"/>
    <n v="0"/>
    <n v="0"/>
    <n v="0"/>
    <n v="0"/>
    <n v="0"/>
    <n v="0"/>
    <n v="0"/>
    <n v="0"/>
    <n v="0"/>
    <n v="0"/>
    <n v="0"/>
    <n v="0"/>
    <n v="0"/>
    <n v="0"/>
    <n v="0"/>
    <n v="0"/>
    <n v="0"/>
    <n v="0"/>
    <n v="0"/>
    <n v="0"/>
    <n v="0"/>
    <n v="45825"/>
    <n v="45825"/>
    <n v="91650"/>
    <n v="91650"/>
    <n v="91650"/>
    <n v="91650"/>
    <n v="0"/>
    <n v="366600"/>
    <n v="0"/>
    <n v="0"/>
    <n v="0"/>
    <n v="0"/>
    <n v="0"/>
    <n v="0"/>
    <n v="0"/>
    <n v="0"/>
    <n v="0"/>
    <n v="0"/>
    <n v="0"/>
    <n v="0"/>
    <n v="0"/>
    <n v="0"/>
    <n v="0"/>
    <n v="0"/>
    <n v="0"/>
    <n v="0"/>
    <n v="0"/>
    <n v="0"/>
    <n v="0"/>
    <n v="0"/>
    <n v="0"/>
    <n v="0"/>
    <n v="0"/>
    <n v="91650"/>
    <n v="91650"/>
    <n v="91650"/>
    <n v="91650"/>
    <n v="0"/>
    <n v="366600"/>
    <n v="0"/>
    <n v="0"/>
    <n v="0"/>
    <n v="0"/>
    <n v="0"/>
    <n v="0"/>
    <n v="0"/>
    <n v="0"/>
    <n v="0"/>
    <n v="0"/>
    <n v="0"/>
    <n v="366600"/>
  </r>
  <r>
    <s v="100/TM-065"/>
    <x v="0"/>
    <s v="Cargadores y banco de baterias para respaldo"/>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4767"/>
    <n v="74767"/>
    <n v="0"/>
    <n v="0"/>
    <n v="0"/>
    <n v="0"/>
    <n v="74767"/>
    <n v="0"/>
    <n v="0"/>
    <n v="0"/>
    <n v="0"/>
    <n v="0"/>
    <n v="0"/>
    <n v="0"/>
    <n v="0"/>
    <n v="0"/>
    <n v="0"/>
    <n v="0"/>
    <n v="0"/>
    <n v="0"/>
    <n v="0"/>
    <n v="0"/>
    <n v="0"/>
    <n v="0"/>
    <n v="0"/>
    <n v="0"/>
    <n v="0"/>
    <n v="0"/>
    <n v="0"/>
    <n v="0"/>
    <n v="0"/>
    <n v="74767"/>
    <n v="74767"/>
    <n v="0"/>
    <n v="0"/>
    <n v="0"/>
    <n v="0"/>
    <n v="74767"/>
    <n v="0"/>
    <n v="0"/>
    <n v="0"/>
    <n v="0"/>
    <n v="0"/>
    <n v="0"/>
    <n v="0"/>
    <n v="0"/>
    <n v="0"/>
    <n v="0"/>
    <n v="0"/>
    <n v="0"/>
    <n v="0"/>
    <n v="0"/>
    <n v="0"/>
    <n v="0"/>
    <n v="0"/>
    <n v="0"/>
    <n v="0"/>
    <n v="0"/>
    <n v="0"/>
    <n v="0"/>
    <n v="0"/>
    <n v="0"/>
    <n v="0"/>
    <n v="74767"/>
    <n v="0"/>
    <n v="0"/>
    <n v="0"/>
    <n v="0"/>
    <n v="74767"/>
    <n v="0"/>
    <n v="0"/>
    <n v="0"/>
    <n v="0"/>
    <n v="0"/>
    <n v="0"/>
    <n v="0"/>
    <n v="0"/>
    <n v="0"/>
    <n v="0"/>
    <n v="0"/>
    <n v="74767"/>
  </r>
  <r>
    <s v="100/TM-066"/>
    <x v="0"/>
    <s v="Reemplazo interruptores bancos de condensadores"/>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50"/>
    <n v="8050"/>
    <n v="16100"/>
    <n v="16100"/>
    <n v="0"/>
    <n v="0"/>
    <n v="0"/>
    <n v="32200"/>
    <n v="0"/>
    <n v="0"/>
    <n v="0"/>
    <n v="0"/>
    <n v="0"/>
    <n v="0"/>
    <n v="0"/>
    <n v="0"/>
    <n v="0"/>
    <n v="0"/>
    <n v="0"/>
    <n v="0"/>
    <n v="0"/>
    <n v="0"/>
    <n v="0"/>
    <n v="0"/>
    <n v="0"/>
    <n v="0"/>
    <n v="0"/>
    <n v="0"/>
    <n v="0"/>
    <n v="0"/>
    <n v="0"/>
    <n v="8050"/>
    <n v="8050"/>
    <n v="16100"/>
    <n v="16100"/>
    <n v="0"/>
    <n v="0"/>
    <n v="0"/>
    <n v="32200"/>
    <n v="0"/>
    <n v="0"/>
    <n v="0"/>
    <n v="0"/>
    <n v="0"/>
    <n v="0"/>
    <n v="0"/>
    <n v="0"/>
    <n v="0"/>
    <n v="0"/>
    <n v="0"/>
    <n v="0"/>
    <n v="0"/>
    <n v="0"/>
    <n v="0"/>
    <n v="0"/>
    <n v="0"/>
    <n v="0"/>
    <n v="0"/>
    <n v="0"/>
    <n v="0"/>
    <n v="0"/>
    <n v="0"/>
    <n v="0"/>
    <n v="0"/>
    <n v="16100"/>
    <n v="16100"/>
    <n v="0"/>
    <n v="0"/>
    <n v="0"/>
    <n v="32200"/>
    <n v="0"/>
    <n v="0"/>
    <n v="0"/>
    <n v="0"/>
    <n v="0"/>
    <n v="0"/>
    <n v="0"/>
    <n v="0"/>
    <n v="0"/>
    <n v="0"/>
    <n v="0"/>
    <n v="32200"/>
  </r>
  <r>
    <s v="100/TM-067"/>
    <x v="0"/>
    <s v="Instalar desconectadores en AT por operación y normalización "/>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5875"/>
    <n v="25875"/>
    <n v="51750"/>
    <n v="0"/>
    <n v="0"/>
    <n v="0"/>
    <n v="0"/>
    <n v="51750"/>
    <n v="0"/>
    <n v="0"/>
    <n v="0"/>
    <n v="0"/>
    <n v="0"/>
    <n v="0"/>
    <n v="0"/>
    <n v="0"/>
    <n v="0"/>
    <n v="0"/>
    <n v="0"/>
    <n v="0"/>
    <n v="0"/>
    <n v="0"/>
    <n v="0"/>
    <n v="0"/>
    <n v="0"/>
    <n v="0"/>
    <n v="0"/>
    <n v="0"/>
    <n v="0"/>
    <n v="0"/>
    <n v="0"/>
    <n v="25875"/>
    <n v="25875"/>
    <n v="51750"/>
    <n v="0"/>
    <n v="0"/>
    <n v="0"/>
    <n v="0"/>
    <n v="51750"/>
    <n v="0"/>
    <n v="0"/>
    <n v="0"/>
    <n v="0"/>
    <n v="0"/>
    <n v="0"/>
    <n v="0"/>
    <n v="0"/>
    <n v="0"/>
    <n v="0"/>
    <n v="0"/>
    <n v="0"/>
    <n v="0"/>
    <n v="0"/>
    <n v="0"/>
    <n v="0"/>
    <n v="0"/>
    <n v="0"/>
    <n v="0"/>
    <n v="0"/>
    <n v="0"/>
    <n v="0"/>
    <n v="0"/>
    <n v="0"/>
    <n v="0"/>
    <n v="51750"/>
    <n v="0"/>
    <n v="0"/>
    <n v="0"/>
    <n v="0"/>
    <n v="51750"/>
    <n v="0"/>
    <n v="0"/>
    <n v="0"/>
    <n v="0"/>
    <n v="0"/>
    <n v="0"/>
    <n v="0"/>
    <n v="0"/>
    <n v="0"/>
    <n v="0"/>
    <n v="0"/>
    <n v="51750"/>
  </r>
  <r>
    <s v="100/TM-068"/>
    <x v="0"/>
    <s v="Normalización montaje TF SE Loncoche"/>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200"/>
    <n v="29200"/>
    <n v="0"/>
    <n v="0"/>
    <n v="0"/>
    <n v="0"/>
    <n v="29200"/>
    <n v="0"/>
    <n v="0"/>
    <n v="0"/>
    <n v="0"/>
    <n v="0"/>
    <n v="0"/>
    <n v="0"/>
    <n v="0"/>
    <n v="0"/>
    <n v="0"/>
    <n v="0"/>
    <n v="0"/>
    <n v="0"/>
    <n v="0"/>
    <n v="0"/>
    <n v="0"/>
    <n v="0"/>
    <n v="0"/>
    <n v="0"/>
    <n v="0"/>
    <n v="0"/>
    <n v="0"/>
    <n v="0"/>
    <n v="0"/>
    <n v="29200"/>
    <n v="29200"/>
    <n v="0"/>
    <n v="0"/>
    <n v="0"/>
    <n v="0"/>
    <n v="29200"/>
    <n v="0"/>
    <n v="0"/>
    <n v="0"/>
    <n v="0"/>
    <n v="0"/>
    <n v="0"/>
    <n v="0"/>
    <n v="0"/>
    <n v="0"/>
    <n v="0"/>
    <n v="0"/>
    <n v="0"/>
    <n v="0"/>
    <n v="0"/>
    <n v="0"/>
    <n v="0"/>
    <n v="0"/>
    <n v="0"/>
    <n v="0"/>
    <n v="0"/>
    <n v="0"/>
    <n v="0"/>
    <n v="0"/>
    <n v="0"/>
    <n v="0"/>
    <n v="29200"/>
    <n v="0"/>
    <n v="0"/>
    <n v="0"/>
    <n v="0"/>
    <n v="29200"/>
    <n v="0"/>
    <n v="0"/>
    <n v="0"/>
    <n v="0"/>
    <n v="0"/>
    <n v="0"/>
    <n v="0"/>
    <n v="0"/>
    <n v="0"/>
    <n v="0"/>
    <n v="0"/>
    <n v="29200"/>
  </r>
  <r>
    <s v="100/TM-069"/>
    <x v="0"/>
    <s v="IMPLEMENTAR MOTOR DE ACCIONAMIENTO DESCONECTADORES AT"/>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125"/>
    <n v="19125"/>
    <n v="38250"/>
    <n v="38250"/>
    <n v="0"/>
    <n v="0"/>
    <n v="0"/>
    <n v="76500"/>
    <n v="0"/>
    <n v="0"/>
    <n v="0"/>
    <n v="0"/>
    <n v="0"/>
    <n v="0"/>
    <n v="0"/>
    <n v="0"/>
    <n v="0"/>
    <n v="0"/>
    <n v="0"/>
    <n v="0"/>
    <n v="0"/>
    <n v="0"/>
    <n v="0"/>
    <n v="0"/>
    <n v="0"/>
    <n v="0"/>
    <n v="0"/>
    <n v="0"/>
    <n v="0"/>
    <n v="0"/>
    <n v="0"/>
    <n v="19125"/>
    <n v="19125"/>
    <n v="38250"/>
    <n v="38250"/>
    <n v="0"/>
    <n v="0"/>
    <n v="0"/>
    <n v="76500"/>
    <n v="0"/>
    <n v="0"/>
    <n v="0"/>
    <n v="0"/>
    <n v="0"/>
    <n v="0"/>
    <n v="0"/>
    <n v="0"/>
    <n v="0"/>
    <n v="0"/>
    <n v="0"/>
    <n v="0"/>
    <n v="0"/>
    <n v="0"/>
    <n v="0"/>
    <n v="0"/>
    <n v="0"/>
    <n v="0"/>
    <n v="0"/>
    <n v="0"/>
    <n v="0"/>
    <n v="0"/>
    <n v="0"/>
    <n v="0"/>
    <n v="0"/>
    <n v="38250"/>
    <n v="38250"/>
    <n v="0"/>
    <n v="0"/>
    <n v="0"/>
    <n v="76500"/>
    <n v="0"/>
    <n v="0"/>
    <n v="0"/>
    <n v="0"/>
    <n v="0"/>
    <n v="0"/>
    <n v="0"/>
    <n v="0"/>
    <n v="0"/>
    <n v="0"/>
    <n v="0"/>
    <n v="76500"/>
  </r>
  <r>
    <s v="100/TM-080"/>
    <x v="0"/>
    <s v="Habilitar detectores de humo en salas de mando de SSEE."/>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668"/>
    <n v="20668"/>
    <n v="20668"/>
    <n v="20668"/>
    <n v="20668"/>
    <n v="20668"/>
    <n v="103340"/>
    <n v="0"/>
    <n v="0"/>
    <n v="0"/>
    <n v="0"/>
    <n v="0"/>
    <n v="0"/>
    <n v="0"/>
    <n v="0"/>
    <n v="0"/>
    <n v="0"/>
    <n v="0"/>
    <n v="0"/>
    <n v="0"/>
    <n v="0"/>
    <n v="0"/>
    <n v="0"/>
    <n v="0"/>
    <n v="0"/>
    <n v="0"/>
    <n v="0"/>
    <n v="0"/>
    <n v="0"/>
    <n v="0"/>
    <n v="0"/>
    <n v="20668"/>
    <n v="20668"/>
    <n v="20668"/>
    <n v="20668"/>
    <n v="20668"/>
    <n v="20668"/>
    <n v="103340"/>
    <n v="0"/>
    <n v="0"/>
    <n v="0"/>
    <n v="0"/>
    <n v="0"/>
    <n v="0"/>
    <n v="0"/>
    <n v="0"/>
    <n v="0"/>
    <n v="0"/>
    <n v="0"/>
    <n v="0"/>
    <n v="0"/>
    <n v="0"/>
    <n v="0"/>
    <n v="0"/>
    <n v="0"/>
    <n v="0"/>
    <n v="0"/>
    <n v="0"/>
    <n v="0"/>
    <n v="0"/>
    <n v="0"/>
    <n v="0"/>
    <n v="0"/>
    <n v="20668"/>
    <n v="20668"/>
    <n v="20668"/>
    <n v="20668"/>
    <n v="20668"/>
    <n v="103340"/>
    <n v="0"/>
    <n v="0"/>
    <n v="0"/>
    <n v="0"/>
    <n v="0"/>
    <n v="0"/>
    <n v="0"/>
    <n v="0"/>
    <n v="0"/>
    <n v="0"/>
    <n v="0"/>
    <n v="103340"/>
  </r>
  <r>
    <s v="100/TM-081"/>
    <x v="0"/>
    <s v="Habilitación aire acondicionado en sala de mando"/>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128"/>
    <n v="8128"/>
    <n v="0"/>
    <n v="0"/>
    <n v="0"/>
    <n v="0"/>
    <n v="8128"/>
    <n v="0"/>
    <n v="0"/>
    <n v="0"/>
    <n v="0"/>
    <n v="0"/>
    <n v="0"/>
    <n v="0"/>
    <n v="0"/>
    <n v="0"/>
    <n v="0"/>
    <n v="0"/>
    <n v="0"/>
    <n v="0"/>
    <n v="0"/>
    <n v="0"/>
    <n v="0"/>
    <n v="0"/>
    <n v="0"/>
    <n v="0"/>
    <n v="0"/>
    <n v="0"/>
    <n v="0"/>
    <n v="0"/>
    <n v="0"/>
    <n v="8128"/>
    <n v="8128"/>
    <n v="0"/>
    <n v="0"/>
    <n v="0"/>
    <n v="0"/>
    <n v="8128"/>
    <n v="0"/>
    <n v="0"/>
    <n v="0"/>
    <n v="0"/>
    <n v="0"/>
    <n v="0"/>
    <n v="0"/>
    <n v="0"/>
    <n v="0"/>
    <n v="0"/>
    <n v="0"/>
    <n v="0"/>
    <n v="0"/>
    <n v="0"/>
    <n v="0"/>
    <n v="0"/>
    <n v="0"/>
    <n v="0"/>
    <n v="0"/>
    <n v="0"/>
    <n v="0"/>
    <n v="0"/>
    <n v="0"/>
    <n v="0"/>
    <n v="0"/>
    <n v="8128"/>
    <n v="0"/>
    <n v="0"/>
    <n v="0"/>
    <n v="0"/>
    <n v="8128"/>
    <n v="0"/>
    <n v="0"/>
    <n v="0"/>
    <n v="0"/>
    <n v="0"/>
    <n v="0"/>
    <n v="0"/>
    <n v="0"/>
    <n v="0"/>
    <n v="0"/>
    <n v="0"/>
    <n v="8128"/>
  </r>
  <r>
    <s v="100/TT-309"/>
    <x v="0"/>
    <s v="Equipo Omicron Medidor de razón de transformación - Tangente Delta - TC Analycer"/>
    <s v="Gerencia Zona Norte"/>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000"/>
    <n v="0"/>
    <n v="0"/>
    <n v="0"/>
    <n v="0"/>
    <n v="0"/>
    <n v="0"/>
    <n v="85000"/>
    <n v="0"/>
    <n v="0"/>
    <n v="0"/>
    <n v="0"/>
    <n v="85000"/>
    <n v="0"/>
    <n v="0"/>
    <n v="0"/>
    <n v="0"/>
    <n v="0"/>
    <n v="0"/>
    <n v="0"/>
    <n v="0"/>
    <n v="0"/>
    <n v="0"/>
    <n v="0"/>
    <n v="0"/>
    <n v="0"/>
    <n v="0"/>
    <n v="0"/>
    <n v="0"/>
    <n v="0"/>
    <n v="0"/>
    <n v="85000"/>
    <n v="0"/>
    <n v="0"/>
    <n v="0"/>
    <n v="0"/>
    <n v="0"/>
    <n v="0"/>
    <n v="85000"/>
    <n v="0"/>
    <n v="0"/>
    <n v="0"/>
    <n v="0"/>
    <n v="85000"/>
    <n v="0"/>
    <n v="0"/>
    <n v="0"/>
    <n v="0"/>
    <n v="0"/>
    <n v="0"/>
    <n v="0"/>
    <n v="0"/>
    <n v="0"/>
    <n v="0"/>
    <n v="0"/>
    <n v="0"/>
    <n v="0"/>
    <n v="0"/>
    <n v="0"/>
    <n v="0"/>
    <n v="0"/>
    <n v="0"/>
    <n v="0"/>
    <n v="0"/>
    <n v="0"/>
    <n v="0"/>
    <n v="0"/>
    <n v="0"/>
    <n v="0"/>
    <n v="85000"/>
    <n v="0"/>
    <n v="0"/>
    <n v="0"/>
    <n v="0"/>
    <n v="85000"/>
    <n v="0"/>
    <n v="0"/>
    <n v="0"/>
    <n v="0"/>
    <n v="0"/>
    <n v="0"/>
    <n v="0"/>
    <n v="0"/>
    <n v="0"/>
    <n v="0"/>
    <n v="0"/>
    <n v="85000"/>
  </r>
  <r>
    <s v="100/TT-308"/>
    <x v="0"/>
    <s v="Estanque de almacenamiento agua DEMI Lavado STN San Andrés 10 m3"/>
    <s v="Gerencia Zona Norte"/>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00"/>
    <n v="0"/>
    <n v="4500"/>
    <n v="0"/>
    <n v="0"/>
    <n v="0"/>
    <n v="0"/>
    <n v="9000"/>
    <n v="0"/>
    <n v="18000"/>
    <n v="0"/>
    <n v="0"/>
    <n v="0"/>
    <n v="0"/>
    <n v="18000"/>
    <n v="0"/>
    <n v="0"/>
    <n v="0"/>
    <n v="0"/>
    <n v="0"/>
    <n v="0"/>
    <n v="0"/>
    <n v="0"/>
    <n v="0"/>
    <n v="0"/>
    <n v="0"/>
    <n v="0"/>
    <n v="0"/>
    <n v="0"/>
    <n v="0"/>
    <n v="0"/>
    <n v="4500"/>
    <n v="0"/>
    <n v="4500"/>
    <n v="0"/>
    <n v="0"/>
    <n v="0"/>
    <n v="0"/>
    <n v="9000"/>
    <n v="0"/>
    <n v="18000"/>
    <n v="0"/>
    <n v="0"/>
    <n v="0"/>
    <n v="0"/>
    <n v="18000"/>
    <n v="0"/>
    <n v="0"/>
    <n v="0"/>
    <n v="0"/>
    <n v="0"/>
    <n v="0"/>
    <n v="0"/>
    <n v="0"/>
    <n v="0"/>
    <n v="0"/>
    <n v="0"/>
    <n v="0"/>
    <n v="0"/>
    <n v="0"/>
    <n v="0"/>
    <n v="0"/>
    <n v="0"/>
    <n v="0"/>
    <n v="0"/>
    <n v="0"/>
    <n v="0"/>
    <n v="0"/>
    <n v="0"/>
    <n v="0"/>
    <n v="0"/>
    <n v="18000"/>
    <n v="0"/>
    <n v="0"/>
    <n v="0"/>
    <n v="0"/>
    <n v="18000"/>
    <n v="0"/>
    <n v="0"/>
    <n v="0"/>
    <n v="0"/>
    <n v="0"/>
    <n v="0"/>
    <n v="0"/>
    <n v="0"/>
    <n v="0"/>
    <n v="0"/>
    <n v="0"/>
    <n v="18000"/>
  </r>
  <r>
    <s v="100/TT-311"/>
    <x v="0"/>
    <s v="Equipamiento menores STN - sala CONTINGENCIA STN"/>
    <s v="Gerencia Zona Norte"/>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2000"/>
    <n v="0"/>
    <n v="0"/>
    <n v="1000"/>
    <n v="0"/>
    <n v="0"/>
    <n v="6000"/>
    <n v="0"/>
    <n v="11000"/>
    <n v="0"/>
    <n v="0"/>
    <n v="0"/>
    <n v="0"/>
    <n v="11000"/>
    <n v="0"/>
    <n v="0"/>
    <n v="0"/>
    <n v="0"/>
    <n v="0"/>
    <n v="0"/>
    <n v="0"/>
    <n v="0"/>
    <n v="0"/>
    <n v="0"/>
    <n v="0"/>
    <n v="0"/>
    <n v="0"/>
    <n v="0"/>
    <n v="0"/>
    <n v="2000"/>
    <n v="0"/>
    <n v="2000"/>
    <n v="0"/>
    <n v="0"/>
    <n v="1000"/>
    <n v="0"/>
    <n v="0"/>
    <n v="6000"/>
    <n v="0"/>
    <n v="11000"/>
    <n v="0"/>
    <n v="0"/>
    <n v="0"/>
    <n v="0"/>
    <n v="11000"/>
    <n v="0"/>
    <n v="0"/>
    <n v="0"/>
    <n v="0"/>
    <n v="0"/>
    <n v="0"/>
    <n v="0"/>
    <n v="0"/>
    <n v="0"/>
    <n v="0"/>
    <n v="0"/>
    <n v="0"/>
    <n v="0"/>
    <n v="0"/>
    <n v="0"/>
    <n v="0"/>
    <n v="0"/>
    <n v="0"/>
    <n v="0"/>
    <n v="0"/>
    <n v="0"/>
    <n v="0"/>
    <n v="0"/>
    <n v="0"/>
    <n v="0"/>
    <n v="11000"/>
    <n v="0"/>
    <n v="0"/>
    <n v="0"/>
    <n v="0"/>
    <n v="11000"/>
    <n v="0"/>
    <n v="0"/>
    <n v="0"/>
    <n v="0"/>
    <n v="0"/>
    <n v="0"/>
    <n v="0"/>
    <n v="0"/>
    <n v="0"/>
    <n v="0"/>
    <n v="0"/>
    <n v="11000"/>
  </r>
  <r>
    <s v="100/TT-312"/>
    <x v="0"/>
    <s v="Sistema de radio comunicaciones SATT"/>
    <s v="Gerencia Zona Norte"/>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3000"/>
    <n v="0"/>
    <n v="0"/>
    <n v="0"/>
    <n v="5000"/>
    <n v="0"/>
    <n v="0"/>
    <n v="0"/>
    <n v="10000"/>
    <n v="0"/>
    <n v="0"/>
    <n v="0"/>
    <n v="0"/>
    <n v="10000"/>
    <n v="0"/>
    <n v="0"/>
    <n v="0"/>
    <n v="0"/>
    <n v="0"/>
    <n v="0"/>
    <n v="0"/>
    <n v="0"/>
    <n v="0"/>
    <n v="0"/>
    <n v="0"/>
    <n v="0"/>
    <n v="0"/>
    <n v="0"/>
    <n v="0"/>
    <n v="2000"/>
    <n v="0"/>
    <n v="3000"/>
    <n v="0"/>
    <n v="0"/>
    <n v="0"/>
    <n v="5000"/>
    <n v="0"/>
    <n v="0"/>
    <n v="0"/>
    <n v="10000"/>
    <n v="0"/>
    <n v="0"/>
    <n v="0"/>
    <n v="0"/>
    <n v="10000"/>
    <n v="0"/>
    <n v="0"/>
    <n v="0"/>
    <n v="0"/>
    <n v="0"/>
    <n v="0"/>
    <n v="0"/>
    <n v="0"/>
    <n v="0"/>
    <n v="0"/>
    <n v="0"/>
    <n v="0"/>
    <n v="0"/>
    <n v="0"/>
    <n v="0"/>
    <n v="0"/>
    <n v="0"/>
    <n v="0"/>
    <n v="0"/>
    <n v="0"/>
    <n v="0"/>
    <n v="0"/>
    <n v="0"/>
    <n v="0"/>
    <n v="0"/>
    <n v="10000"/>
    <n v="0"/>
    <n v="0"/>
    <n v="0"/>
    <n v="0"/>
    <n v="10000"/>
    <n v="0"/>
    <n v="0"/>
    <n v="0"/>
    <n v="0"/>
    <n v="0"/>
    <n v="0"/>
    <n v="0"/>
    <n v="0"/>
    <n v="0"/>
    <n v="0"/>
    <n v="0"/>
    <n v="10000"/>
  </r>
  <r>
    <s v="100/TT-313"/>
    <x v="0"/>
    <s v="Sistema de radio comunicaciones KAPATUR"/>
    <s v="Gerencia Zona Norte"/>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3000"/>
    <n v="0"/>
    <n v="0"/>
    <n v="0"/>
    <n v="5000"/>
    <n v="0"/>
    <n v="0"/>
    <n v="0"/>
    <n v="10000"/>
    <n v="0"/>
    <n v="0"/>
    <n v="0"/>
    <n v="0"/>
    <n v="10000"/>
    <n v="0"/>
    <n v="0"/>
    <n v="0"/>
    <n v="0"/>
    <n v="0"/>
    <n v="0"/>
    <n v="0"/>
    <n v="0"/>
    <n v="0"/>
    <n v="0"/>
    <n v="0"/>
    <n v="0"/>
    <n v="0"/>
    <n v="0"/>
    <n v="0"/>
    <n v="2000"/>
    <n v="0"/>
    <n v="3000"/>
    <n v="0"/>
    <n v="0"/>
    <n v="0"/>
    <n v="5000"/>
    <n v="0"/>
    <n v="0"/>
    <n v="0"/>
    <n v="10000"/>
    <n v="0"/>
    <n v="0"/>
    <n v="0"/>
    <n v="0"/>
    <n v="10000"/>
    <n v="0"/>
    <n v="0"/>
    <n v="0"/>
    <n v="0"/>
    <n v="0"/>
    <n v="0"/>
    <n v="0"/>
    <n v="0"/>
    <n v="0"/>
    <n v="0"/>
    <n v="0"/>
    <n v="0"/>
    <n v="0"/>
    <n v="0"/>
    <n v="0"/>
    <n v="0"/>
    <n v="0"/>
    <n v="0"/>
    <n v="0"/>
    <n v="0"/>
    <n v="0"/>
    <n v="0"/>
    <n v="0"/>
    <n v="0"/>
    <n v="0"/>
    <n v="10000"/>
    <n v="0"/>
    <n v="0"/>
    <n v="0"/>
    <n v="0"/>
    <n v="10000"/>
    <n v="0"/>
    <n v="0"/>
    <n v="0"/>
    <n v="0"/>
    <n v="0"/>
    <n v="0"/>
    <n v="0"/>
    <n v="0"/>
    <n v="0"/>
    <n v="0"/>
    <n v="0"/>
    <n v="10000"/>
  </r>
  <r>
    <s v="100/TM-082"/>
    <x v="0"/>
    <s v="Normalización Sistema Telefonico del CCT"/>
    <s v="Area SCADA"/>
    <s v="SIN ASIGNAR"/>
    <x v="23"/>
    <n v="0"/>
    <n v="0"/>
    <n v="0"/>
    <n v="0"/>
    <n v="0"/>
    <n v="0"/>
    <n v="0"/>
    <n v="0"/>
    <n v="0"/>
    <n v="0"/>
    <n v="0"/>
    <n v="0"/>
    <n v="0"/>
    <n v="0"/>
    <n v="0"/>
    <n v="0"/>
    <n v="0"/>
    <n v="0"/>
    <n v="0"/>
    <n v="0"/>
    <n v="0"/>
    <n v="0.1"/>
    <n v="0.15"/>
    <n v="0.36"/>
    <n v="0"/>
    <n v="0"/>
    <n v="0"/>
    <n v="0"/>
    <n v="0"/>
    <n v="0"/>
    <n v="0"/>
    <n v="0"/>
    <n v="0"/>
    <n v="0.1"/>
    <n v="0.25"/>
    <n v="0.61"/>
    <n v="0.61"/>
    <n v="0"/>
    <n v="0"/>
    <n v="0"/>
    <n v="0"/>
    <n v="0"/>
    <n v="0"/>
    <n v="0"/>
    <n v="0"/>
    <n v="0"/>
    <n v="0"/>
    <n v="0"/>
    <n v="0"/>
    <n v="0.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00"/>
    <n v="0"/>
    <n v="3600"/>
    <n v="0"/>
    <n v="12000"/>
    <n v="0"/>
    <n v="0"/>
    <n v="0"/>
    <n v="0"/>
    <n v="0"/>
    <n v="0"/>
    <n v="0"/>
    <n v="0"/>
    <n v="0"/>
    <n v="0"/>
    <n v="0"/>
    <n v="0"/>
    <n v="0"/>
    <n v="0"/>
    <n v="0"/>
    <n v="0"/>
    <n v="0"/>
    <n v="0"/>
    <n v="0"/>
    <n v="0"/>
    <n v="0"/>
    <n v="0"/>
    <n v="0"/>
    <n v="0"/>
    <n v="0"/>
    <n v="0"/>
    <n v="0"/>
    <n v="0"/>
    <n v="0"/>
    <n v="0"/>
    <n v="0"/>
    <n v="0"/>
    <n v="0"/>
    <n v="0"/>
    <n v="0"/>
    <n v="0"/>
    <n v="0"/>
    <n v="0"/>
    <n v="0"/>
    <n v="0"/>
    <n v="0"/>
    <n v="0"/>
    <n v="12000"/>
    <n v="0"/>
    <n v="0"/>
    <n v="0"/>
    <n v="0"/>
    <n v="0"/>
    <n v="0"/>
    <n v="0"/>
    <n v="0"/>
    <n v="0"/>
    <n v="8400"/>
    <n v="3600"/>
    <n v="0"/>
    <n v="12000"/>
    <n v="0"/>
    <n v="0"/>
    <n v="0"/>
    <n v="0"/>
    <n v="0"/>
    <n v="0"/>
    <n v="0"/>
    <n v="0"/>
    <n v="0"/>
    <n v="0"/>
    <n v="0"/>
    <n v="0"/>
    <n v="0"/>
    <n v="0"/>
    <n v="0"/>
    <n v="0"/>
    <n v="0"/>
    <n v="12000"/>
    <n v="0"/>
    <n v="0"/>
    <n v="0"/>
    <n v="0"/>
    <n v="0"/>
    <n v="0"/>
    <n v="0"/>
    <n v="0"/>
    <n v="0"/>
    <n v="0"/>
    <n v="0"/>
    <n v="12000"/>
    <n v="12000"/>
    <n v="0"/>
    <n v="0"/>
    <n v="0"/>
    <n v="0"/>
    <n v="0"/>
    <n v="0"/>
    <n v="0"/>
    <n v="0"/>
    <n v="0"/>
    <n v="0"/>
    <n v="0"/>
    <n v="0"/>
    <n v="0"/>
    <n v="0"/>
    <n v="0"/>
    <n v="0"/>
    <n v="0"/>
    <n v="12000"/>
    <n v="0"/>
    <n v="0"/>
    <n v="0"/>
    <n v="0"/>
    <n v="0"/>
    <n v="0"/>
    <n v="12000"/>
    <n v="0"/>
    <n v="0"/>
    <n v="12000"/>
    <n v="-12000"/>
    <n v="12000"/>
  </r>
  <r>
    <s v="100/TT-400"/>
    <x v="0"/>
    <s v="Instalación de sistema de Video Vigilancia en SE San Andres"/>
    <s v="Area SCADA"/>
    <s v="SIN ASIGNAR"/>
    <x v="23"/>
    <n v="0"/>
    <n v="0"/>
    <n v="0"/>
    <n v="0"/>
    <n v="0"/>
    <n v="0"/>
    <n v="0"/>
    <n v="0"/>
    <n v="12393.682000000001"/>
    <n v="0"/>
    <n v="0"/>
    <n v="0"/>
    <n v="12393.682000000001"/>
    <n v="0"/>
    <n v="0"/>
    <n v="0"/>
    <n v="0"/>
    <n v="0"/>
    <n v="0"/>
    <n v="0"/>
    <n v="0"/>
    <n v="0.85"/>
    <n v="0.1"/>
    <n v="0.03"/>
    <n v="0"/>
    <n v="0"/>
    <n v="0"/>
    <n v="0"/>
    <n v="0"/>
    <n v="0"/>
    <n v="0"/>
    <n v="0"/>
    <n v="0"/>
    <n v="0.85"/>
    <n v="0.95"/>
    <n v="0.98"/>
    <n v="0.98"/>
    <n v="0"/>
    <n v="0"/>
    <n v="0"/>
    <n v="0"/>
    <n v="0"/>
    <n v="0"/>
    <n v="0"/>
    <n v="0"/>
    <n v="0"/>
    <n v="0"/>
    <n v="0"/>
    <n v="0"/>
    <n v="0.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000"/>
    <n v="0"/>
    <n v="0"/>
    <n v="0"/>
    <n v="13000"/>
    <n v="0"/>
    <n v="0"/>
    <n v="0"/>
    <n v="0"/>
    <n v="0"/>
    <n v="0"/>
    <n v="0"/>
    <n v="0"/>
    <n v="0"/>
    <n v="0"/>
    <n v="0"/>
    <n v="0"/>
    <n v="0"/>
    <n v="0"/>
    <n v="0"/>
    <n v="0"/>
    <n v="0"/>
    <n v="0"/>
    <n v="0"/>
    <n v="0"/>
    <n v="0"/>
    <n v="0"/>
    <n v="0"/>
    <n v="0"/>
    <n v="0"/>
    <n v="0"/>
    <n v="0"/>
    <n v="0"/>
    <n v="0"/>
    <n v="0"/>
    <n v="0"/>
    <n v="0"/>
    <n v="0"/>
    <n v="0"/>
    <n v="0"/>
    <n v="0"/>
    <n v="0"/>
    <n v="0"/>
    <n v="0"/>
    <n v="0"/>
    <n v="0"/>
    <n v="0"/>
    <n v="13000"/>
    <n v="0"/>
    <n v="0"/>
    <n v="0"/>
    <n v="0"/>
    <n v="0"/>
    <n v="0"/>
    <n v="0"/>
    <n v="0"/>
    <n v="12393.682000000001"/>
    <n v="606.3179999999993"/>
    <n v="0"/>
    <n v="0"/>
    <n v="13000"/>
    <n v="0"/>
    <n v="0"/>
    <n v="0"/>
    <n v="0"/>
    <n v="0"/>
    <n v="0"/>
    <n v="0"/>
    <n v="0"/>
    <n v="0"/>
    <n v="0"/>
    <n v="0"/>
    <n v="0"/>
    <n v="0"/>
    <n v="0"/>
    <n v="0"/>
    <n v="0"/>
    <n v="0"/>
    <n v="13000"/>
    <n v="0"/>
    <n v="0"/>
    <n v="0"/>
    <n v="0"/>
    <n v="0"/>
    <n v="0"/>
    <n v="0"/>
    <n v="0"/>
    <n v="12393.682000000001"/>
    <n v="0"/>
    <n v="0"/>
    <n v="606.3179999999993"/>
    <n v="13000"/>
    <n v="0"/>
    <n v="0"/>
    <n v="0"/>
    <n v="0"/>
    <n v="0"/>
    <n v="0"/>
    <n v="0"/>
    <n v="0"/>
    <n v="0"/>
    <n v="0"/>
    <n v="0"/>
    <n v="0"/>
    <n v="0"/>
    <n v="0"/>
    <n v="0"/>
    <n v="0"/>
    <n v="0"/>
    <n v="13000"/>
    <n v="0"/>
    <n v="12393.682000000001"/>
    <n v="12393.682000000001"/>
    <n v="0"/>
    <n v="12393.682000000001"/>
    <n v="-12393.682000000001"/>
    <n v="13000"/>
    <n v="12393.682000000001"/>
    <n v="12393.682000000001"/>
    <n v="13000"/>
    <n v="-606.3179999999993"/>
    <n v="606.3179999999993"/>
  </r>
  <r>
    <s v="100/TM-084"/>
    <x v="0"/>
    <s v="Instalación de sistema de Video Vigilancia en SE San Fabian"/>
    <s v="Area SCADA"/>
    <s v="SIN ASIGNAR"/>
    <x v="23"/>
    <n v="0"/>
    <n v="0"/>
    <n v="0"/>
    <n v="0"/>
    <n v="0"/>
    <n v="0"/>
    <n v="0"/>
    <n v="0"/>
    <n v="0"/>
    <n v="0"/>
    <n v="0"/>
    <n v="16768.625"/>
    <n v="16768.6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0"/>
    <n v="0"/>
    <n v="20000"/>
    <n v="0"/>
    <n v="0"/>
    <n v="0"/>
    <n v="0"/>
    <n v="0"/>
    <n v="0"/>
    <n v="0"/>
    <n v="0"/>
    <n v="0"/>
    <n v="0"/>
    <n v="0"/>
    <n v="0"/>
    <n v="0"/>
    <n v="0"/>
    <n v="0"/>
    <n v="0"/>
    <n v="0"/>
    <n v="0"/>
    <n v="0"/>
    <n v="0"/>
    <n v="0"/>
    <n v="0"/>
    <n v="0"/>
    <n v="0"/>
    <n v="0"/>
    <n v="0"/>
    <n v="0"/>
    <n v="0"/>
    <n v="0"/>
    <n v="0"/>
    <n v="0"/>
    <n v="0"/>
    <n v="0"/>
    <n v="0"/>
    <n v="0"/>
    <n v="0"/>
    <n v="0"/>
    <n v="0"/>
    <n v="0"/>
    <n v="0"/>
    <n v="0"/>
    <n v="0"/>
    <n v="20000"/>
    <n v="0"/>
    <n v="0"/>
    <n v="0"/>
    <n v="0"/>
    <n v="0"/>
    <n v="0"/>
    <n v="0"/>
    <n v="0"/>
    <n v="0"/>
    <n v="0"/>
    <n v="20000"/>
    <n v="0"/>
    <n v="20000"/>
    <n v="0"/>
    <n v="0"/>
    <n v="0"/>
    <n v="0"/>
    <n v="0"/>
    <n v="0"/>
    <n v="0"/>
    <n v="0"/>
    <n v="0"/>
    <n v="0"/>
    <n v="0"/>
    <n v="0"/>
    <n v="0"/>
    <n v="0"/>
    <n v="0"/>
    <n v="0"/>
    <n v="0"/>
    <n v="20000"/>
    <n v="0"/>
    <n v="0"/>
    <n v="0"/>
    <n v="0"/>
    <n v="0"/>
    <n v="0"/>
    <n v="0"/>
    <n v="0"/>
    <n v="0"/>
    <n v="0"/>
    <n v="0"/>
    <n v="20000"/>
    <n v="20000"/>
    <n v="0"/>
    <n v="0"/>
    <n v="0"/>
    <n v="0"/>
    <n v="0"/>
    <n v="0"/>
    <n v="0"/>
    <n v="0"/>
    <n v="0"/>
    <n v="0"/>
    <n v="0"/>
    <n v="0"/>
    <n v="0"/>
    <n v="0"/>
    <n v="0"/>
    <n v="0"/>
    <n v="0"/>
    <n v="20000"/>
    <n v="0"/>
    <n v="0"/>
    <n v="0"/>
    <n v="0"/>
    <n v="0"/>
    <n v="0"/>
    <n v="20000"/>
    <n v="0"/>
    <n v="0"/>
    <n v="20000"/>
    <n v="-20000"/>
    <n v="20000"/>
  </r>
  <r>
    <s v="100/TS-300 "/>
    <x v="0"/>
    <s v="Normalización sistema de Video Vigilancia en SE ExistentesSTS"/>
    <s v="Area SCADA"/>
    <s v="SIN ASIGNAR"/>
    <x v="23"/>
    <n v="0"/>
    <n v="0"/>
    <n v="0"/>
    <n v="0"/>
    <n v="0"/>
    <n v="0"/>
    <n v="0"/>
    <n v="0"/>
    <n v="0"/>
    <n v="14914.362999999999"/>
    <n v="0"/>
    <n v="0"/>
    <n v="14914.362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500"/>
    <n v="9500"/>
    <n v="19000"/>
    <n v="9500"/>
    <n v="9500"/>
    <n v="9500"/>
    <n v="9500"/>
    <n v="19000"/>
    <n v="0"/>
    <n v="95000"/>
    <n v="0"/>
    <n v="0"/>
    <n v="0"/>
    <n v="0"/>
    <n v="95000"/>
    <n v="0"/>
    <n v="0"/>
    <n v="0"/>
    <n v="0"/>
    <n v="0"/>
    <n v="0"/>
    <n v="0"/>
    <n v="0"/>
    <n v="0"/>
    <n v="15000"/>
    <n v="0"/>
    <n v="0"/>
    <n v="15000"/>
    <n v="0"/>
    <n v="0"/>
    <n v="0"/>
    <n v="0"/>
    <n v="4462"/>
    <n v="19000"/>
    <n v="9500"/>
    <n v="9500"/>
    <n v="9500"/>
    <n v="9500"/>
    <n v="19000"/>
    <n v="0"/>
    <n v="80462"/>
    <n v="0"/>
    <n v="0"/>
    <n v="0"/>
    <n v="0"/>
    <n v="95462"/>
    <n v="0"/>
    <n v="0"/>
    <n v="0"/>
    <n v="0"/>
    <n v="0"/>
    <n v="0"/>
    <n v="0"/>
    <n v="0"/>
    <n v="0"/>
    <n v="14914.362999999999"/>
    <n v="0"/>
    <n v="85.637000000000626"/>
    <n v="15000"/>
    <n v="0"/>
    <n v="0"/>
    <n v="0"/>
    <n v="0"/>
    <n v="0"/>
    <n v="0"/>
    <n v="0"/>
    <n v="0"/>
    <n v="0"/>
    <n v="0"/>
    <n v="0"/>
    <n v="0"/>
    <n v="80462"/>
    <n v="0"/>
    <n v="0"/>
    <n v="0"/>
    <n v="0"/>
    <n v="95462"/>
    <n v="0"/>
    <n v="14914.362999999999"/>
    <n v="14914.362999999999"/>
    <n v="0"/>
    <n v="14914.362999999999"/>
    <n v="-14914.362999999999"/>
    <n v="0"/>
    <n v="14914.362999999999"/>
    <n v="14914.362999999999"/>
    <n v="0"/>
    <n v="14914.362999999999"/>
    <n v="80085.637000000002"/>
  </r>
  <r>
    <s v="100/TM-090"/>
    <x v="0"/>
    <s v="Normalización sistema de Video Vigilancia en SE ExistentesFRONTEL"/>
    <s v="Area SCADA"/>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00"/>
    <n v="0"/>
    <n v="12000"/>
    <n v="0"/>
    <n v="12000"/>
    <n v="0"/>
    <n v="4000"/>
    <n v="40000"/>
    <n v="0"/>
    <n v="0"/>
    <n v="0"/>
    <n v="0"/>
    <n v="40000"/>
    <n v="0"/>
    <n v="0"/>
    <n v="0"/>
    <n v="0"/>
    <n v="0"/>
    <n v="0"/>
    <n v="0"/>
    <n v="0"/>
    <n v="0"/>
    <n v="0"/>
    <n v="0"/>
    <n v="0"/>
    <n v="0"/>
    <n v="0"/>
    <n v="0"/>
    <n v="0"/>
    <n v="0"/>
    <n v="0"/>
    <n v="12000"/>
    <n v="0"/>
    <n v="12000"/>
    <n v="0"/>
    <n v="12000"/>
    <n v="0"/>
    <n v="4000"/>
    <n v="40000"/>
    <n v="0"/>
    <n v="0"/>
    <n v="0"/>
    <n v="0"/>
    <n v="40000"/>
    <n v="0"/>
    <n v="0"/>
    <n v="0"/>
    <n v="0"/>
    <n v="0"/>
    <n v="0"/>
    <n v="0"/>
    <n v="0"/>
    <n v="0"/>
    <n v="0"/>
    <n v="0"/>
    <n v="0"/>
    <n v="0"/>
    <n v="0"/>
    <n v="0"/>
    <n v="0"/>
    <n v="0"/>
    <n v="0"/>
    <n v="0"/>
    <n v="0"/>
    <n v="0"/>
    <n v="0"/>
    <n v="0"/>
    <n v="0"/>
    <n v="0"/>
    <n v="40000"/>
    <n v="0"/>
    <n v="0"/>
    <n v="0"/>
    <n v="0"/>
    <n v="40000"/>
    <n v="0"/>
    <n v="0"/>
    <n v="0"/>
    <n v="0"/>
    <n v="0"/>
    <n v="0"/>
    <n v="0"/>
    <n v="0"/>
    <n v="0"/>
    <n v="0"/>
    <n v="0"/>
    <n v="40000"/>
  </r>
  <r>
    <s v="100/TM-086"/>
    <x v="0"/>
    <s v="Ciber Seguridad en SE Existentes STS 2021 Terceros"/>
    <s v="Area SCADA"/>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952"/>
    <n v="4800"/>
    <n v="0"/>
    <n v="0"/>
    <n v="88752"/>
    <n v="0"/>
    <n v="0"/>
    <n v="0"/>
    <n v="0"/>
    <n v="0"/>
    <n v="0"/>
    <n v="0"/>
    <n v="0"/>
    <n v="0"/>
    <n v="0"/>
    <n v="0"/>
    <n v="0"/>
    <n v="0"/>
    <n v="0"/>
    <n v="0"/>
    <n v="0"/>
    <n v="0"/>
    <n v="0"/>
    <n v="0"/>
    <n v="0"/>
    <n v="0"/>
    <n v="0"/>
    <n v="0"/>
    <n v="0"/>
    <n v="0"/>
    <n v="0"/>
    <n v="83952"/>
    <n v="4800"/>
    <n v="0"/>
    <n v="0"/>
    <n v="88752"/>
    <n v="0"/>
    <n v="0"/>
    <n v="0"/>
    <n v="0"/>
    <n v="0"/>
    <n v="0"/>
    <n v="0"/>
    <n v="0"/>
    <n v="0"/>
    <n v="0"/>
    <n v="0"/>
    <n v="0"/>
    <n v="0"/>
    <n v="0"/>
    <n v="0"/>
    <n v="0"/>
    <n v="0"/>
    <n v="0"/>
    <n v="0"/>
    <n v="0"/>
    <n v="0"/>
    <n v="0"/>
    <n v="0"/>
    <n v="0"/>
    <n v="0"/>
    <n v="0"/>
    <n v="83952"/>
    <n v="4800"/>
    <n v="0"/>
    <n v="0"/>
    <n v="88752"/>
    <n v="0"/>
    <n v="0"/>
    <n v="0"/>
    <n v="0"/>
    <n v="0"/>
    <n v="0"/>
    <n v="0"/>
    <n v="0"/>
    <n v="0"/>
    <n v="0"/>
    <n v="0"/>
    <n v="88752"/>
  </r>
  <r>
    <s v="300/GG-200"/>
    <x v="0"/>
    <s v="Ciber Seguridad en SE Existentes SAGESA "/>
    <s v="Area SCADA"/>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984"/>
    <n v="1200"/>
    <n v="0"/>
    <n v="0"/>
    <n v="29184"/>
    <n v="0"/>
    <n v="0"/>
    <n v="0"/>
    <n v="0"/>
    <n v="0"/>
    <n v="0"/>
    <n v="0"/>
    <n v="0"/>
    <n v="0"/>
    <n v="0"/>
    <n v="0"/>
    <n v="0"/>
    <n v="0"/>
    <n v="0"/>
    <n v="0"/>
    <n v="0"/>
    <n v="0"/>
    <n v="0"/>
    <n v="0"/>
    <n v="0"/>
    <n v="0"/>
    <n v="0"/>
    <n v="0"/>
    <n v="0"/>
    <n v="0"/>
    <n v="0"/>
    <n v="27984"/>
    <n v="1200"/>
    <n v="0"/>
    <n v="0"/>
    <n v="29184"/>
    <n v="0"/>
    <n v="0"/>
    <n v="0"/>
    <n v="0"/>
    <n v="0"/>
    <n v="0"/>
    <n v="0"/>
    <n v="0"/>
    <n v="0"/>
    <n v="0"/>
    <n v="0"/>
    <n v="0"/>
    <n v="0"/>
    <n v="0"/>
    <n v="0"/>
    <n v="0"/>
    <n v="0"/>
    <n v="0"/>
    <n v="0"/>
    <n v="0"/>
    <n v="0"/>
    <n v="0"/>
    <n v="0"/>
    <n v="0"/>
    <n v="0"/>
    <n v="0"/>
    <n v="27984"/>
    <n v="1200"/>
    <n v="0"/>
    <n v="0"/>
    <n v="29184"/>
    <n v="0"/>
    <n v="0"/>
    <n v="0"/>
    <n v="0"/>
    <n v="0"/>
    <n v="0"/>
    <n v="0"/>
    <n v="0"/>
    <n v="0"/>
    <n v="0"/>
    <n v="0"/>
    <n v="29184"/>
  </r>
  <r>
    <s v="100/TM-087"/>
    <x v="0"/>
    <s v="Gestión de activos transformadores de poder"/>
    <s v="Gerencia Zona Sur"/>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241.23125000001"/>
    <n v="167241.23125000001"/>
    <n v="334482.46250000002"/>
    <n v="0"/>
    <n v="0"/>
    <n v="0"/>
    <n v="0"/>
    <n v="334482.46250000002"/>
    <n v="0"/>
    <n v="0"/>
    <n v="0"/>
    <n v="0"/>
    <n v="0"/>
    <n v="0"/>
    <n v="0"/>
    <n v="0"/>
    <n v="0"/>
    <n v="0"/>
    <n v="0"/>
    <n v="0"/>
    <n v="0"/>
    <n v="0"/>
    <n v="0"/>
    <n v="0"/>
    <n v="0"/>
    <n v="0"/>
    <n v="0"/>
    <n v="0"/>
    <n v="0"/>
    <n v="0"/>
    <n v="0"/>
    <n v="167241.23125000001"/>
    <n v="167241.23125000001"/>
    <n v="334482.46250000002"/>
    <n v="0"/>
    <n v="0"/>
    <n v="0"/>
    <n v="0"/>
    <n v="334482.46250000002"/>
    <n v="0"/>
    <n v="0"/>
    <n v="0"/>
    <n v="0"/>
    <n v="0"/>
    <n v="0"/>
    <n v="0"/>
    <n v="0"/>
    <n v="0"/>
    <n v="0"/>
    <n v="0"/>
    <n v="0"/>
    <n v="0"/>
    <n v="0"/>
    <n v="0"/>
    <n v="0"/>
    <n v="0"/>
    <n v="0"/>
    <n v="0"/>
    <n v="0"/>
    <n v="0"/>
    <n v="0"/>
    <n v="0"/>
    <n v="0"/>
    <n v="0"/>
    <n v="334482.46250000002"/>
    <n v="0"/>
    <n v="0"/>
    <n v="0"/>
    <n v="0"/>
    <n v="334482.46250000002"/>
    <n v="0"/>
    <n v="0"/>
    <n v="0"/>
    <n v="0"/>
    <n v="0"/>
    <n v="0"/>
    <n v="0"/>
    <n v="0"/>
    <n v="0"/>
    <n v="0"/>
    <n v="0"/>
    <n v="334482.46250000002"/>
  </r>
  <r>
    <s v="100/TS-009"/>
    <x v="0"/>
    <s v="Ciber Seguridad en SE Existentes STS "/>
    <s v="Area SCADA"/>
    <s v="SIN ASIGNAR"/>
    <x v="23"/>
    <n v="0"/>
    <n v="0"/>
    <n v="0"/>
    <n v="0"/>
    <n v="0"/>
    <n v="0"/>
    <n v="0"/>
    <n v="0"/>
    <n v="0"/>
    <n v="0"/>
    <n v="0"/>
    <n v="0"/>
    <n v="0"/>
    <n v="0"/>
    <n v="0"/>
    <n v="0"/>
    <n v="0"/>
    <n v="0"/>
    <n v="0"/>
    <n v="0"/>
    <n v="0"/>
    <n v="0.25"/>
    <n v="0.05"/>
    <n v="0.01"/>
    <n v="0"/>
    <n v="0"/>
    <n v="0"/>
    <n v="0"/>
    <n v="0"/>
    <n v="0"/>
    <n v="0"/>
    <n v="0"/>
    <n v="0"/>
    <n v="0.25"/>
    <n v="0.3"/>
    <n v="0.31"/>
    <n v="0.31"/>
    <n v="0"/>
    <n v="0"/>
    <n v="0"/>
    <n v="0"/>
    <n v="0"/>
    <n v="0"/>
    <n v="0"/>
    <n v="0"/>
    <n v="0"/>
    <n v="0"/>
    <n v="0"/>
    <n v="0"/>
    <n v="0.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4940"/>
    <n v="83952"/>
    <n v="20988"/>
    <n v="209880"/>
    <n v="0"/>
    <n v="0"/>
    <n v="0"/>
    <n v="0"/>
    <n v="0"/>
    <n v="0"/>
    <n v="0"/>
    <n v="0"/>
    <n v="0"/>
    <n v="0"/>
    <n v="0"/>
    <n v="0"/>
    <n v="0"/>
    <n v="0"/>
    <n v="0"/>
    <n v="0"/>
    <n v="0"/>
    <n v="0"/>
    <n v="0"/>
    <n v="0"/>
    <n v="0"/>
    <n v="0"/>
    <n v="0"/>
    <n v="0"/>
    <n v="0"/>
    <n v="0"/>
    <n v="0"/>
    <n v="105940"/>
    <n v="105940"/>
    <n v="999.99999999999898"/>
    <n v="999.99999999999898"/>
    <n v="999.99999999999898"/>
    <n v="999.99999999999898"/>
    <n v="999.99999999999898"/>
    <n v="999.99999999999898"/>
    <n v="999.99999999999898"/>
    <n v="0"/>
    <n v="218880"/>
    <n v="120936"/>
    <n v="4800"/>
    <n v="0"/>
    <n v="0"/>
    <n v="554496"/>
    <n v="0"/>
    <n v="0"/>
    <n v="0"/>
    <n v="0"/>
    <n v="0"/>
    <n v="0"/>
    <n v="0"/>
    <n v="0"/>
    <n v="0"/>
    <n v="104940"/>
    <n v="83952"/>
    <n v="20988"/>
    <n v="209880"/>
    <n v="0"/>
    <n v="0"/>
    <n v="105940"/>
    <n v="105940"/>
    <n v="999.99999999999898"/>
    <n v="999.99999999999898"/>
    <n v="999.99999999999898"/>
    <n v="999.99999999999898"/>
    <n v="999.99999999999898"/>
    <n v="999.99999999999898"/>
    <n v="999.99999999999898"/>
    <n v="0"/>
    <n v="218880"/>
    <n v="120936"/>
    <n v="4800"/>
    <n v="0"/>
    <n v="0"/>
    <n v="554496"/>
    <n v="0"/>
    <n v="0"/>
    <n v="0"/>
    <n v="0"/>
    <n v="0"/>
    <n v="0"/>
    <n v="0"/>
    <n v="0"/>
    <n v="0"/>
    <n v="0"/>
    <n v="0"/>
    <n v="209880"/>
    <n v="209880"/>
    <n v="0"/>
    <n v="0"/>
    <n v="0"/>
    <n v="0"/>
    <n v="0"/>
    <n v="0"/>
    <n v="0"/>
    <n v="0"/>
    <n v="0"/>
    <n v="0"/>
    <n v="0"/>
    <n v="0"/>
    <n v="218880"/>
    <n v="120936"/>
    <n v="4800"/>
    <n v="0"/>
    <n v="0"/>
    <n v="554496"/>
    <n v="0"/>
    <n v="0"/>
    <n v="0"/>
    <n v="0"/>
    <n v="0"/>
    <n v="0"/>
    <n v="188892"/>
    <n v="0"/>
    <n v="0"/>
    <n v="188892"/>
    <n v="-188892"/>
    <n v="554496"/>
  </r>
  <r>
    <s v="100/TS-010"/>
    <x v="0"/>
    <s v="Ciber Seguridad en SE Existentes FRONTEL"/>
    <s v="Area SCADA"/>
    <s v="SIN ASIGNAR"/>
    <x v="23"/>
    <n v="0"/>
    <n v="0"/>
    <n v="0"/>
    <n v="0"/>
    <n v="0"/>
    <n v="0"/>
    <n v="0"/>
    <n v="0"/>
    <n v="0"/>
    <n v="0"/>
    <n v="0"/>
    <n v="0"/>
    <n v="0"/>
    <n v="0"/>
    <n v="0"/>
    <n v="0"/>
    <n v="0"/>
    <n v="0"/>
    <n v="0"/>
    <n v="0"/>
    <n v="0"/>
    <n v="0.25"/>
    <n v="0.05"/>
    <n v="0.01"/>
    <n v="0"/>
    <n v="0"/>
    <n v="0"/>
    <n v="0"/>
    <n v="0"/>
    <n v="0"/>
    <n v="0"/>
    <n v="0"/>
    <n v="0"/>
    <n v="0.25"/>
    <n v="0.3"/>
    <n v="0.31"/>
    <n v="0.31"/>
    <n v="0"/>
    <n v="0"/>
    <n v="0"/>
    <n v="0"/>
    <n v="0"/>
    <n v="0"/>
    <n v="0"/>
    <n v="0"/>
    <n v="0"/>
    <n v="0"/>
    <n v="0"/>
    <n v="0"/>
    <n v="0.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980"/>
    <n v="34980"/>
    <n v="0"/>
    <n v="69960"/>
    <n v="0"/>
    <n v="0"/>
    <n v="0"/>
    <n v="0"/>
    <n v="0"/>
    <n v="0"/>
    <n v="0"/>
    <n v="0"/>
    <n v="0"/>
    <n v="0"/>
    <n v="0"/>
    <n v="0"/>
    <n v="0"/>
    <n v="0"/>
    <n v="0"/>
    <n v="0"/>
    <n v="0"/>
    <n v="0"/>
    <n v="0"/>
    <n v="0"/>
    <n v="0"/>
    <n v="0"/>
    <n v="0"/>
    <n v="0"/>
    <n v="0"/>
    <n v="0"/>
    <n v="0"/>
    <n v="55968"/>
    <n v="56968"/>
    <n v="0"/>
    <n v="999.99999999999898"/>
    <n v="0"/>
    <n v="999.99999999999898"/>
    <n v="0"/>
    <n v="0"/>
    <n v="0"/>
    <n v="0"/>
    <n v="114936"/>
    <n v="4800"/>
    <n v="0"/>
    <n v="0"/>
    <n v="0"/>
    <n v="189696"/>
    <n v="0"/>
    <n v="0"/>
    <n v="0"/>
    <n v="0"/>
    <n v="0"/>
    <n v="0"/>
    <n v="0"/>
    <n v="0"/>
    <n v="0"/>
    <n v="34980"/>
    <n v="34980"/>
    <n v="0"/>
    <n v="69960"/>
    <n v="0"/>
    <n v="0"/>
    <n v="55968"/>
    <n v="56968"/>
    <n v="0"/>
    <n v="999.99999999999898"/>
    <n v="0"/>
    <n v="999.99999999999898"/>
    <n v="0"/>
    <n v="0"/>
    <n v="0"/>
    <n v="0"/>
    <n v="114936"/>
    <n v="4800"/>
    <n v="0"/>
    <n v="0"/>
    <n v="0"/>
    <n v="189696"/>
    <n v="0"/>
    <n v="0"/>
    <n v="0"/>
    <n v="0"/>
    <n v="0"/>
    <n v="0"/>
    <n v="0"/>
    <n v="0"/>
    <n v="0"/>
    <n v="0"/>
    <n v="0"/>
    <n v="69960"/>
    <n v="69960"/>
    <n v="0"/>
    <n v="0"/>
    <n v="0"/>
    <n v="0"/>
    <n v="0"/>
    <n v="0"/>
    <n v="0"/>
    <n v="0"/>
    <n v="0"/>
    <n v="0"/>
    <n v="0"/>
    <n v="0"/>
    <n v="114936"/>
    <n v="4800"/>
    <n v="0"/>
    <n v="0"/>
    <n v="0"/>
    <n v="189696"/>
    <n v="0"/>
    <n v="0"/>
    <n v="0"/>
    <n v="0"/>
    <n v="0"/>
    <n v="0"/>
    <n v="69960"/>
    <n v="0"/>
    <n v="0"/>
    <n v="69960"/>
    <n v="-69960"/>
    <n v="189696"/>
  </r>
  <r>
    <s v="E161/0018/510"/>
    <x v="0"/>
    <s v="Integración de centrales al Sistema SCADA de Transmisión y Generación"/>
    <s v="Area SCADA"/>
    <s v="SIN ASIGNAR"/>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25"/>
    <n v="16925"/>
    <n v="33850"/>
    <n v="8462.5"/>
    <n v="8462.5"/>
    <n v="8462.5"/>
    <n v="25387.5"/>
    <n v="25387.5"/>
    <n v="25387.5"/>
    <n v="169250"/>
    <n v="67700"/>
    <n v="0"/>
    <n v="0"/>
    <n v="0"/>
    <n v="236950"/>
    <n v="0"/>
    <n v="0"/>
    <n v="0"/>
    <n v="0"/>
    <n v="0"/>
    <n v="0"/>
    <n v="0"/>
    <n v="0"/>
    <n v="0"/>
    <n v="0"/>
    <n v="0"/>
    <n v="0"/>
    <n v="0"/>
    <n v="0"/>
    <n v="0"/>
    <n v="0"/>
    <n v="16925"/>
    <n v="16925"/>
    <n v="33850"/>
    <n v="8462.5"/>
    <n v="8462.5"/>
    <n v="8462.5"/>
    <n v="25387.5"/>
    <n v="25387.5"/>
    <n v="25387.5"/>
    <n v="169250"/>
    <n v="67700"/>
    <n v="0"/>
    <n v="0"/>
    <n v="0"/>
    <n v="236950"/>
    <n v="0"/>
    <n v="0"/>
    <n v="0"/>
    <n v="0"/>
    <n v="0"/>
    <n v="0"/>
    <n v="0"/>
    <n v="0"/>
    <n v="0"/>
    <n v="0"/>
    <n v="0"/>
    <n v="0"/>
    <n v="0"/>
    <n v="0"/>
    <n v="0"/>
    <n v="0"/>
    <n v="0"/>
    <n v="0"/>
    <n v="0"/>
    <n v="0"/>
    <n v="0"/>
    <n v="0"/>
    <n v="0"/>
    <n v="0"/>
    <n v="0"/>
    <n v="169250"/>
    <n v="67700"/>
    <n v="0"/>
    <n v="0"/>
    <n v="0"/>
    <n v="236950"/>
    <n v="0"/>
    <n v="0"/>
    <n v="0"/>
    <n v="0"/>
    <n v="0"/>
    <n v="0"/>
    <n v="0"/>
    <n v="0"/>
    <n v="0"/>
    <n v="0"/>
    <n v="0"/>
    <n v="23695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s v="100/TL-040-02"/>
    <x v="0"/>
    <x v="0"/>
    <s v="Subgerencia de Proyectos Tx "/>
    <x v="0"/>
    <s v="MASC"/>
    <n v="2430.3989999999999"/>
    <n v="0"/>
    <n v="4085.797"/>
    <n v="0"/>
    <n v="0"/>
    <n v="0"/>
    <n v="11788.601000000001"/>
    <n v="4145.3670000000002"/>
    <n v="0"/>
    <n v="0"/>
    <n v="4174.2340000000004"/>
    <n v="0"/>
    <n v="26624.397999999997"/>
    <n v="0"/>
    <n v="0"/>
    <n v="0"/>
    <n v="0"/>
    <n v="0"/>
    <n v="0"/>
    <n v="0.01"/>
    <n v="0"/>
    <n v="0"/>
    <n v="0"/>
    <n v="0"/>
    <n v="0"/>
    <n v="0.97"/>
    <n v="0.97"/>
    <n v="0.97"/>
    <n v="0.97"/>
    <n v="0.97"/>
    <n v="0.97"/>
    <n v="0.98"/>
    <n v="0.98"/>
    <n v="0.98"/>
    <n v="0.98"/>
    <n v="0.98"/>
    <n v="0.98"/>
    <n v="0.97097975051632845"/>
    <n v="0.97097975051632845"/>
    <n v="0.97195950103265705"/>
    <n v="0.97195950103265705"/>
    <n v="0.97195950103265705"/>
    <n v="0.97293925154898553"/>
    <n v="0.97293925154898553"/>
    <n v="0.97293925154898553"/>
    <n v="0.97391900206531401"/>
    <n v="0.97391900206531401"/>
    <n v="0.97391900206531401"/>
    <n v="0.9748987525816426"/>
    <n v="0.98"/>
    <n v="0.97"/>
    <n v="819532.25899999996"/>
    <n v="3202.7600046713155"/>
    <n v="12842.07171873936"/>
    <n v="16093.971434114517"/>
    <n v="0"/>
    <n v="0"/>
    <n v="0"/>
    <n v="0"/>
    <n v="0"/>
    <n v="0"/>
    <n v="0"/>
    <n v="0"/>
    <n v="34022.651320033416"/>
    <n v="66161.454477558611"/>
    <n v="9.7975051632852219E-4"/>
    <n v="0"/>
    <n v="9.7975051632852219E-4"/>
    <n v="0"/>
    <n v="0"/>
    <n v="9.7975051632852219E-4"/>
    <n v="0"/>
    <n v="0"/>
    <n v="9.7975051632852219E-4"/>
    <n v="0"/>
    <n v="0"/>
    <n v="9.7975051632852219E-4"/>
    <n v="0.9748987525816426"/>
    <n v="0"/>
    <n v="0"/>
    <n v="2800"/>
    <n v="0"/>
    <n v="0"/>
    <n v="2800"/>
    <n v="0"/>
    <n v="0"/>
    <n v="2800"/>
    <n v="0"/>
    <n v="2858.0360000000001"/>
    <n v="2800"/>
    <n v="14058.036"/>
    <n v="0"/>
    <n v="0"/>
    <n v="0"/>
    <n v="0"/>
    <n v="899751.74947755854"/>
    <n v="3202.7600046713155"/>
    <n v="12842.07171873936"/>
    <n v="16093.971434114517"/>
    <n v="0"/>
    <n v="0"/>
    <n v="0"/>
    <n v="0"/>
    <n v="0"/>
    <n v="0"/>
    <n v="0"/>
    <n v="0"/>
    <n v="34022.651320033416"/>
    <n v="66161.454477558611"/>
    <n v="0"/>
    <n v="0"/>
    <n v="2800"/>
    <n v="0"/>
    <n v="0"/>
    <n v="2800"/>
    <n v="0"/>
    <n v="0"/>
    <n v="2800"/>
    <n v="0"/>
    <n v="2858.0360000000001"/>
    <n v="2800"/>
    <n v="14058.036"/>
    <n v="0"/>
    <n v="0"/>
    <n v="0"/>
    <n v="0"/>
    <n v="899751.74947755854"/>
    <n v="2430.3989999999999"/>
    <n v="0"/>
    <n v="4085.797"/>
    <n v="0"/>
    <n v="0"/>
    <n v="0"/>
    <n v="9588"/>
    <n v="2198"/>
    <n v="4179"/>
    <n v="0"/>
    <n v="4222"/>
    <n v="853"/>
    <n v="27556.196"/>
    <n v="0"/>
    <n v="0"/>
    <n v="0"/>
    <n v="0"/>
    <n v="0"/>
    <n v="8.194521256998169E-3"/>
    <n v="1.8786391154202364E-3"/>
    <n v="3.5720126190759188E-3"/>
    <n v="0"/>
    <n v="0"/>
    <n v="3.6100127533214071E-3"/>
    <n v="7.2935642279761887E-4"/>
    <n v="1.7984542167613353E-2"/>
    <n v="0.97"/>
    <n v="0.97"/>
    <n v="0.97"/>
    <n v="0.97"/>
    <n v="0.97"/>
    <n v="0.97819452125699813"/>
    <n v="0.98007316037241843"/>
    <n v="0.98364517299149434"/>
    <n v="0.98364517299149434"/>
    <n v="0.98364517299149434"/>
    <n v="0.98725518574481574"/>
    <n v="0.98798454216761333"/>
    <n v="52661"/>
    <n v="0"/>
    <n v="0"/>
    <n v="0"/>
    <n v="0"/>
    <n v="0"/>
    <n v="0"/>
    <n v="0"/>
    <n v="0"/>
    <n v="0"/>
    <n v="0"/>
    <n v="0"/>
    <n v="52661"/>
    <n v="0"/>
    <n v="0"/>
    <n v="0"/>
    <n v="0"/>
    <n v="899749.45499999996"/>
    <n v="2430.3989999999999"/>
    <n v="0"/>
    <n v="4085.797"/>
    <n v="0"/>
    <n v="0"/>
    <n v="0"/>
    <n v="11788.601000000001"/>
    <n v="4145.3670000000002"/>
    <n v="0"/>
    <n v="0"/>
    <n v="0"/>
    <n v="853.34400000000005"/>
    <n v="23303.507999999998"/>
    <n v="0"/>
    <n v="0"/>
    <n v="0"/>
    <n v="0"/>
    <n v="0"/>
    <n v="0"/>
    <n v="0"/>
    <n v="0"/>
    <n v="0"/>
    <n v="0"/>
    <n v="0"/>
    <n v="0"/>
    <n v="0"/>
    <n v="0"/>
    <n v="0"/>
    <n v="0"/>
    <n v="0"/>
    <n v="842835.76699999999"/>
    <n v="2430.3989999999999"/>
    <n v="0"/>
    <n v="4085.797"/>
    <n v="0"/>
    <n v="0"/>
    <n v="0"/>
    <n v="11788.601000000001"/>
    <n v="4145.3670000000002"/>
    <n v="0"/>
    <n v="0"/>
    <n v="4174.2340000000004"/>
    <n v="0"/>
    <n v="26624.397999999997"/>
    <n v="0"/>
    <n v="0"/>
    <n v="0"/>
    <n v="0"/>
    <n v="0"/>
    <n v="0"/>
    <n v="0"/>
    <n v="0"/>
    <n v="0"/>
    <n v="0"/>
    <n v="0"/>
    <n v="0"/>
    <n v="0"/>
    <n v="0"/>
    <n v="0"/>
    <n v="0"/>
    <n v="0"/>
    <n v="846156.65700000001"/>
    <n v="32138.803157525195"/>
    <n v="26624.397999999997"/>
    <n v="846156.65700000001"/>
    <n v="851671.06215752522"/>
    <n v="-5514.4051575252088"/>
    <n v="53595.09247755853"/>
    <n v="26703.196"/>
    <n v="26624.397999999997"/>
    <n v="846156.65700000001"/>
    <n v="846235.45499999996"/>
    <n v="-78.797999999951571"/>
    <n v="53592.797999999952"/>
    <n v="22450.163999999997"/>
    <n v="26624.397999999997"/>
    <n v="846156.65700000001"/>
    <n v="841982.42299999995"/>
    <n v="4174.2340000000549"/>
    <n v="-3320.890000000014"/>
    <n v="26624.397999999997"/>
    <n v="26624.397999999997"/>
    <n v="846156.65700000001"/>
    <n v="846156.65700000001"/>
    <n v="0"/>
    <n v="0"/>
    <n v="12573"/>
    <s v="SI"/>
    <s v="NO"/>
    <s v="GIC"/>
    <s v="SAESA"/>
    <m/>
    <s v="Transmission"/>
    <s v="Dedicated Tx (Base)"/>
    <s v="ESO Project"/>
    <s v="ESO Project"/>
    <s v="ESO"/>
    <s v="SAESA"/>
    <m/>
    <d v="2017-07-08T00:00:00"/>
    <d v="2017-07-07T00:00:00"/>
    <d v="2017-07-08T00:00:00"/>
    <n v="0"/>
    <n v="0"/>
    <n v="0"/>
    <n v="0"/>
    <n v="0"/>
    <m/>
    <m/>
    <m/>
    <m/>
    <m/>
    <m/>
    <m/>
    <s v="Inversiones en Líneas"/>
    <s v="Abierto"/>
  </r>
  <r>
    <s v="100/TT-015-01"/>
    <x v="1"/>
    <x v="1"/>
    <s v="Subgerencia de Proyectos Tx "/>
    <x v="1"/>
    <s v="Alex Llaitul"/>
    <n v="4900.6869999999999"/>
    <n v="6042.05"/>
    <n v="-672.07"/>
    <n v="5027.357"/>
    <n v="236.97499999999999"/>
    <n v="0"/>
    <n v="0"/>
    <n v="0"/>
    <n v="0"/>
    <n v="0"/>
    <n v="0"/>
    <n v="0"/>
    <n v="15534.999000000002"/>
    <n v="0"/>
    <n v="0"/>
    <n v="0"/>
    <n v="0"/>
    <n v="0"/>
    <n v="0.01"/>
    <n v="0"/>
    <n v="0"/>
    <n v="0"/>
    <n v="0"/>
    <n v="0"/>
    <n v="0"/>
    <n v="0.99"/>
    <n v="0.99"/>
    <n v="0.99"/>
    <n v="0.99"/>
    <n v="0.99"/>
    <n v="1"/>
    <n v="1"/>
    <n v="1"/>
    <n v="1"/>
    <n v="1"/>
    <n v="1"/>
    <n v="1"/>
    <n v="0.99"/>
    <n v="0.99"/>
    <n v="1"/>
    <n v="1"/>
    <n v="1"/>
    <n v="1"/>
    <n v="1"/>
    <n v="1"/>
    <n v="1"/>
    <n v="1"/>
    <n v="1"/>
    <n v="1"/>
    <n v="1"/>
    <n v="0.99"/>
    <n v="3196414.6970000002"/>
    <n v="14452.532298232687"/>
    <n v="0"/>
    <n v="0"/>
    <n v="0"/>
    <n v="0"/>
    <n v="0"/>
    <n v="0"/>
    <n v="0"/>
    <n v="0"/>
    <n v="303.86363913258884"/>
    <n v="0"/>
    <n v="243.81528137948476"/>
    <n v="15000.21121874476"/>
    <n v="0"/>
    <n v="0"/>
    <n v="0.01"/>
    <n v="0"/>
    <n v="0"/>
    <n v="0"/>
    <n v="0"/>
    <n v="0"/>
    <n v="0"/>
    <n v="0"/>
    <n v="0"/>
    <n v="0"/>
    <n v="1"/>
    <n v="0"/>
    <n v="0"/>
    <n v="0"/>
    <n v="0"/>
    <n v="0"/>
    <n v="0"/>
    <n v="0"/>
    <n v="0"/>
    <n v="0"/>
    <n v="0"/>
    <n v="0"/>
    <n v="0"/>
    <n v="0"/>
    <n v="0"/>
    <n v="0"/>
    <n v="0"/>
    <n v="0"/>
    <n v="3211414.9082187451"/>
    <n v="14452.532298232687"/>
    <n v="0"/>
    <n v="0"/>
    <n v="0"/>
    <n v="0"/>
    <n v="0"/>
    <n v="0"/>
    <n v="0"/>
    <n v="0"/>
    <n v="303.86363913258884"/>
    <n v="0"/>
    <n v="243.81528137948476"/>
    <n v="15000.21121874476"/>
    <n v="0"/>
    <n v="0"/>
    <n v="0"/>
    <n v="0"/>
    <n v="0"/>
    <n v="0"/>
    <n v="0"/>
    <n v="0"/>
    <n v="0"/>
    <n v="0"/>
    <n v="0"/>
    <n v="0"/>
    <n v="0"/>
    <n v="0"/>
    <n v="0"/>
    <n v="0"/>
    <n v="0"/>
    <n v="3211414.9082187451"/>
    <n v="4900.6869999999999"/>
    <n v="6042.05"/>
    <n v="-672.07"/>
    <n v="5027.357"/>
    <n v="236.97499999999999"/>
    <n v="0"/>
    <n v="10500"/>
    <n v="0"/>
    <n v="820"/>
    <n v="3000"/>
    <n v="0"/>
    <n v="3240"/>
    <n v="33094.999000000003"/>
    <n v="0"/>
    <n v="0"/>
    <n v="0"/>
    <n v="0"/>
    <n v="0"/>
    <n v="0.01"/>
    <n v="0"/>
    <n v="0"/>
    <n v="0"/>
    <n v="0"/>
    <n v="0"/>
    <n v="0"/>
    <n v="0.01"/>
    <n v="0.99"/>
    <n v="0.99"/>
    <n v="0.99"/>
    <n v="0.99"/>
    <n v="0.99"/>
    <n v="1"/>
    <n v="1"/>
    <n v="1"/>
    <n v="1"/>
    <n v="1"/>
    <n v="1"/>
    <n v="1"/>
    <n v="0"/>
    <n v="0"/>
    <n v="820"/>
    <n v="0"/>
    <n v="0"/>
    <n v="0"/>
    <n v="0"/>
    <n v="0"/>
    <n v="820"/>
    <n v="0"/>
    <n v="0"/>
    <n v="0"/>
    <n v="1640"/>
    <n v="820"/>
    <n v="0"/>
    <n v="0"/>
    <n v="0"/>
    <n v="3231969.696"/>
    <n v="4900.6869999999999"/>
    <n v="6042.05"/>
    <n v="-672.07"/>
    <n v="5027.357"/>
    <n v="236.97499999999999"/>
    <n v="0"/>
    <n v="0"/>
    <n v="0"/>
    <n v="0"/>
    <n v="19983"/>
    <n v="0"/>
    <n v="4965"/>
    <n v="40482.999000000003"/>
    <n v="0"/>
    <n v="0"/>
    <n v="820"/>
    <n v="0"/>
    <n v="0"/>
    <n v="0"/>
    <n v="0"/>
    <n v="0"/>
    <n v="820"/>
    <n v="0"/>
    <n v="0"/>
    <n v="0"/>
    <n v="1640"/>
    <n v="820"/>
    <n v="0"/>
    <n v="0"/>
    <n v="0"/>
    <n v="3239357.696"/>
    <n v="4900.6869999999999"/>
    <n v="6042.05"/>
    <n v="-672.07"/>
    <n v="5027.357"/>
    <n v="236.97499999999999"/>
    <n v="0"/>
    <n v="0"/>
    <n v="0"/>
    <n v="0"/>
    <n v="0"/>
    <n v="0"/>
    <n v="4964.7489999999998"/>
    <n v="20499.748"/>
    <n v="0"/>
    <n v="0"/>
    <n v="0"/>
    <n v="0"/>
    <n v="0"/>
    <n v="0"/>
    <n v="0"/>
    <n v="0"/>
    <n v="0"/>
    <n v="0"/>
    <n v="0"/>
    <n v="0"/>
    <n v="1640"/>
    <n v="820"/>
    <n v="0"/>
    <n v="0"/>
    <n v="0"/>
    <n v="3219374.4450000003"/>
    <n v="14756.395937365276"/>
    <n v="15534.999000000002"/>
    <n v="3211949.696"/>
    <n v="3211171.0929373656"/>
    <n v="778.60306263435632"/>
    <n v="-534.78778125485405"/>
    <n v="29854.999000000003"/>
    <n v="15534.999000000002"/>
    <n v="3211949.696"/>
    <n v="3226269.696"/>
    <n v="-14320"/>
    <n v="20020"/>
    <n v="35517.999000000003"/>
    <n v="15534.999000000002"/>
    <n v="3211949.696"/>
    <n v="3231932.696"/>
    <n v="-19983"/>
    <n v="27408"/>
    <n v="15534.999000000002"/>
    <n v="15534.999000000002"/>
    <n v="3211949.696"/>
    <n v="3211949.696"/>
    <n v="0"/>
    <n v="7424.7490000003017"/>
    <n v="12341"/>
    <s v="SI"/>
    <s v="NO"/>
    <s v="GIC"/>
    <s v="FRONTEL"/>
    <n v="5"/>
    <s v="Transmission"/>
    <s v="Zonal Tx"/>
    <s v="Growth Zonal Tx"/>
    <s v="Cunco Substation"/>
    <m/>
    <s v="FRONTEL"/>
    <m/>
    <d v="2017-12-30T00:00:00"/>
    <d v="2018-07-01T00:00:00"/>
    <d v="2018-07-01T00:00:00"/>
    <s v="Rimalco"/>
    <s v="1 (Cont. Marco)"/>
    <n v="60102"/>
    <n v="3"/>
    <n v="20034"/>
    <s v="20.10.2017"/>
    <s v="PRODIEL"/>
    <s v="En operación"/>
    <m/>
    <m/>
    <s v="En operación desde 17 Agosto"/>
    <n v="2015"/>
    <s v="Inversiones en S/E"/>
    <s v="Abierto"/>
  </r>
  <r>
    <s v="100/TT-014-03"/>
    <x v="1"/>
    <x v="2"/>
    <s v="Subgerencia de Proyectos Tx "/>
    <x v="2"/>
    <s v="Alex Llaitul"/>
    <n v="8075.5649999999996"/>
    <n v="805.19600000000003"/>
    <n v="1508.6130000000001"/>
    <n v="2593.2550000000001"/>
    <n v="-37307.752"/>
    <n v="237658.07399999999"/>
    <n v="0"/>
    <n v="0"/>
    <n v="0"/>
    <n v="0"/>
    <n v="0"/>
    <n v="0"/>
    <n v="213332.951"/>
    <n v="0"/>
    <n v="0.01"/>
    <n v="0"/>
    <n v="0"/>
    <n v="0"/>
    <n v="0.02"/>
    <n v="0"/>
    <n v="0"/>
    <n v="0"/>
    <n v="0"/>
    <n v="0"/>
    <n v="0"/>
    <n v="0.97"/>
    <n v="0.98"/>
    <n v="0.98"/>
    <n v="0.98"/>
    <n v="0.98"/>
    <n v="1"/>
    <n v="1"/>
    <n v="1"/>
    <n v="1"/>
    <n v="1"/>
    <n v="1"/>
    <n v="1"/>
    <n v="0.97"/>
    <n v="0.97"/>
    <n v="0.98"/>
    <n v="1"/>
    <n v="1"/>
    <n v="1"/>
    <n v="1"/>
    <n v="1"/>
    <n v="1"/>
    <n v="1"/>
    <n v="1"/>
    <n v="1"/>
    <n v="1"/>
    <n v="0.97"/>
    <n v="2253023.8719999995"/>
    <n v="33999.667000000001"/>
    <n v="0"/>
    <n v="499.99999999941781"/>
    <n v="0"/>
    <n v="153663.45250000097"/>
    <n v="0"/>
    <n v="0"/>
    <n v="0"/>
    <n v="0"/>
    <n v="0"/>
    <n v="0"/>
    <n v="0"/>
    <n v="188163.11950000038"/>
    <n v="0"/>
    <n v="0"/>
    <n v="0.01"/>
    <n v="0.02"/>
    <n v="0"/>
    <n v="0"/>
    <n v="0"/>
    <n v="0"/>
    <n v="0"/>
    <n v="0"/>
    <n v="0"/>
    <n v="0"/>
    <n v="1"/>
    <n v="0"/>
    <n v="0"/>
    <n v="0"/>
    <n v="0"/>
    <n v="0"/>
    <n v="0"/>
    <n v="0"/>
    <n v="0"/>
    <n v="0"/>
    <n v="0"/>
    <n v="0"/>
    <n v="0"/>
    <n v="0"/>
    <n v="0"/>
    <n v="0"/>
    <n v="0"/>
    <n v="0"/>
    <n v="2441186.9915"/>
    <n v="33999.667000000001"/>
    <n v="0"/>
    <n v="499.99999999941781"/>
    <n v="0"/>
    <n v="153663.45250000097"/>
    <n v="0"/>
    <n v="0"/>
    <n v="0"/>
    <n v="0"/>
    <n v="0"/>
    <n v="0"/>
    <n v="0"/>
    <n v="188163.11950000038"/>
    <n v="0"/>
    <n v="0"/>
    <n v="0"/>
    <n v="0"/>
    <n v="0"/>
    <n v="0"/>
    <n v="0"/>
    <n v="0"/>
    <n v="0"/>
    <n v="0"/>
    <n v="0"/>
    <n v="0"/>
    <n v="0"/>
    <n v="0"/>
    <n v="0"/>
    <n v="0"/>
    <n v="0"/>
    <n v="2441186.9915"/>
    <n v="8075.5649999999996"/>
    <n v="805.19600000000003"/>
    <n v="1508.6130000000001"/>
    <n v="2593.2550000000001"/>
    <n v="-37307.752"/>
    <n v="237658.07399999999"/>
    <n v="35598.65928285406"/>
    <n v="0"/>
    <n v="0"/>
    <n v="1666.0000000003799"/>
    <n v="0"/>
    <n v="175019.1925"/>
    <n v="425616.80278285441"/>
    <n v="0"/>
    <n v="0.01"/>
    <n v="0"/>
    <n v="0"/>
    <n v="0"/>
    <n v="0.01"/>
    <n v="0"/>
    <n v="0"/>
    <n v="0"/>
    <n v="0"/>
    <n v="0"/>
    <n v="0"/>
    <n v="0.02"/>
    <n v="0.97"/>
    <n v="0.98"/>
    <n v="0.98"/>
    <n v="0.98"/>
    <n v="0.98"/>
    <n v="0.99"/>
    <n v="0.99"/>
    <n v="0.99"/>
    <n v="0.99"/>
    <n v="0.99"/>
    <n v="0.99"/>
    <n v="0.99"/>
    <n v="0"/>
    <n v="0"/>
    <n v="0"/>
    <n v="0"/>
    <n v="0"/>
    <n v="0"/>
    <n v="0"/>
    <n v="0"/>
    <n v="0"/>
    <n v="0"/>
    <n v="0"/>
    <n v="0"/>
    <n v="0"/>
    <n v="0"/>
    <n v="0"/>
    <n v="0"/>
    <n v="0"/>
    <n v="2678640.674782854"/>
    <n v="8075.5649999999996"/>
    <n v="805.19600000000003"/>
    <n v="1508.6130000000001"/>
    <n v="2593.2550000000001"/>
    <n v="-37307.752"/>
    <n v="237658.07399999999"/>
    <n v="0"/>
    <n v="0"/>
    <n v="0"/>
    <n v="900"/>
    <n v="0"/>
    <n v="5500"/>
    <n v="219732.951"/>
    <n v="0"/>
    <n v="0"/>
    <n v="0"/>
    <n v="0"/>
    <n v="0"/>
    <n v="0"/>
    <n v="0"/>
    <n v="0"/>
    <n v="0"/>
    <n v="0"/>
    <n v="0"/>
    <n v="0"/>
    <n v="0"/>
    <n v="0"/>
    <n v="0"/>
    <n v="0"/>
    <n v="0"/>
    <n v="2472756.8229999994"/>
    <n v="8075.5649999999996"/>
    <n v="805.19600000000003"/>
    <n v="1508.6130000000001"/>
    <n v="2593.2550000000001"/>
    <n v="-37307.752"/>
    <n v="237658.07399999999"/>
    <n v="0"/>
    <n v="0"/>
    <n v="0"/>
    <n v="0"/>
    <n v="0"/>
    <n v="6400"/>
    <n v="219732.951"/>
    <n v="0"/>
    <n v="0"/>
    <n v="0"/>
    <n v="0"/>
    <n v="0"/>
    <n v="0"/>
    <n v="0"/>
    <n v="0"/>
    <n v="0"/>
    <n v="0"/>
    <n v="0"/>
    <n v="0"/>
    <n v="0"/>
    <n v="0"/>
    <n v="0"/>
    <n v="0"/>
    <n v="0"/>
    <n v="2472756.8229999994"/>
    <n v="188163.11950000038"/>
    <n v="213332.951"/>
    <n v="2466356.8229999994"/>
    <n v="2441186.9915"/>
    <n v="25169.831499999389"/>
    <n v="-25169.831499999389"/>
    <n v="250597.61028285444"/>
    <n v="213332.951"/>
    <n v="2466356.8229999994"/>
    <n v="2503621.4822828542"/>
    <n v="-37264.659282854758"/>
    <n v="212283.85178285465"/>
    <n v="214232.951"/>
    <n v="213332.951"/>
    <n v="2466356.8229999994"/>
    <n v="2467256.8229999994"/>
    <n v="-900"/>
    <n v="6400"/>
    <n v="213332.951"/>
    <n v="213332.951"/>
    <n v="2466356.8229999994"/>
    <n v="2466356.8229999994"/>
    <n v="0"/>
    <n v="6400"/>
    <n v="12735"/>
    <s v="SI"/>
    <s v="NO"/>
    <s v="GIC"/>
    <s v="FRONTEL"/>
    <n v="6"/>
    <s v="Transmission"/>
    <s v="Zonal Tx"/>
    <s v="Growth Zonal Tx"/>
    <s v="Deuco Substation"/>
    <m/>
    <s v="FRONTEL"/>
    <s v="FRONTEL"/>
    <d v="2018-07-01T00:00:00"/>
    <d v="2018-11-01T00:00:00"/>
    <d v="2018-11-01T00:00:00"/>
    <s v="Rimalco"/>
    <s v="1 (Cont. Marco)"/>
    <n v="92657"/>
    <n v="3"/>
    <n v="30885.666666666668"/>
    <s v="24.11.2017"/>
    <s v="EMEC"/>
    <s v="En operación"/>
    <m/>
    <n v="333"/>
    <s v="En operación 16 de enero"/>
    <n v="2016"/>
    <s v="Mejoras en S/E"/>
    <s v="Abierto"/>
  </r>
  <r>
    <s v="100/TT-005-03"/>
    <x v="0"/>
    <x v="3"/>
    <s v="Subgerencia de Proyectos Tx "/>
    <x v="3"/>
    <s v="Alex Llaitul"/>
    <n v="1627.087"/>
    <n v="664.55700000000002"/>
    <n v="0"/>
    <n v="0"/>
    <n v="4627.8249999999998"/>
    <n v="0"/>
    <n v="0"/>
    <n v="0"/>
    <n v="0"/>
    <n v="0"/>
    <n v="0"/>
    <n v="0"/>
    <n v="6919.4690000000001"/>
    <n v="0.11"/>
    <n v="0"/>
    <n v="0"/>
    <n v="0"/>
    <n v="0"/>
    <n v="0"/>
    <n v="0"/>
    <n v="0.05"/>
    <n v="0"/>
    <n v="0"/>
    <n v="0"/>
    <n v="0"/>
    <n v="0.95000000000000007"/>
    <n v="0.95000000000000007"/>
    <n v="0.95000000000000007"/>
    <n v="0.95000000000000007"/>
    <n v="0.95000000000000007"/>
    <n v="0.95000000000000007"/>
    <n v="0.95000000000000007"/>
    <n v="1"/>
    <n v="1"/>
    <n v="1"/>
    <n v="1"/>
    <n v="1"/>
    <n v="0.98000000000000009"/>
    <n v="0.98000000000000009"/>
    <n v="0.98000000000000009"/>
    <n v="0.98000000000000009"/>
    <n v="0.98000000000000009"/>
    <n v="0.98000000000000009"/>
    <n v="0.9900000000000001"/>
    <n v="1"/>
    <n v="1"/>
    <n v="1"/>
    <n v="1"/>
    <n v="1"/>
    <n v="1"/>
    <n v="0.84000000000000008"/>
    <n v="91762.531000000003"/>
    <n v="7420.0103831960987"/>
    <n v="0"/>
    <n v="0"/>
    <n v="0"/>
    <n v="0"/>
    <n v="0"/>
    <n v="0"/>
    <n v="0"/>
    <n v="0"/>
    <n v="0"/>
    <n v="0"/>
    <n v="0"/>
    <n v="7420.0103831960987"/>
    <n v="0.14000000000000001"/>
    <n v="0"/>
    <n v="0"/>
    <n v="0"/>
    <n v="0"/>
    <n v="0"/>
    <n v="0.01"/>
    <n v="0.01"/>
    <n v="0"/>
    <n v="0"/>
    <n v="0"/>
    <n v="0"/>
    <n v="1"/>
    <n v="0"/>
    <n v="0"/>
    <n v="0"/>
    <n v="0"/>
    <n v="0"/>
    <n v="0"/>
    <n v="0"/>
    <n v="0"/>
    <n v="0"/>
    <n v="0"/>
    <n v="0"/>
    <n v="0"/>
    <n v="0"/>
    <n v="0"/>
    <n v="0"/>
    <n v="0"/>
    <n v="0"/>
    <n v="99182.541383196105"/>
    <n v="7420.0103831960987"/>
    <n v="0"/>
    <n v="0"/>
    <n v="0"/>
    <n v="0"/>
    <n v="0"/>
    <n v="0"/>
    <n v="0"/>
    <n v="0"/>
    <n v="0"/>
    <n v="0"/>
    <n v="0"/>
    <n v="7420.0103831960987"/>
    <n v="0"/>
    <n v="0"/>
    <n v="0"/>
    <n v="0"/>
    <n v="0"/>
    <n v="0"/>
    <n v="0"/>
    <n v="0"/>
    <n v="0"/>
    <n v="0"/>
    <n v="0"/>
    <n v="0"/>
    <n v="0"/>
    <n v="0"/>
    <n v="0"/>
    <n v="0"/>
    <n v="0"/>
    <n v="99182.541383196105"/>
    <n v="1627.087"/>
    <n v="664.55700000000002"/>
    <n v="0"/>
    <n v="0"/>
    <n v="4627.8249999999998"/>
    <n v="0"/>
    <n v="0"/>
    <n v="0"/>
    <n v="0"/>
    <n v="0"/>
    <n v="0"/>
    <n v="0"/>
    <n v="6919.4690000000001"/>
    <n v="0.11"/>
    <n v="0"/>
    <n v="0"/>
    <n v="0"/>
    <n v="0"/>
    <n v="2.220348510399206E-3"/>
    <n v="0"/>
    <n v="0"/>
    <n v="2.5295109612141653E-2"/>
    <n v="0"/>
    <n v="1.0955593029792017E-2"/>
    <n v="1.152894884766723E-2"/>
    <n v="0.16000000000000009"/>
    <n v="0.95000000000000007"/>
    <n v="0.95000000000000007"/>
    <n v="0.95000000000000007"/>
    <n v="0.95000000000000007"/>
    <n v="0.95000000000000007"/>
    <n v="0.95222034851039927"/>
    <n v="0.95222034851039927"/>
    <n v="0.95222034851039927"/>
    <n v="0.97751545812254093"/>
    <n v="0.97751545812254093"/>
    <n v="0.98847105115233291"/>
    <n v="1.0000000000000002"/>
    <n v="0"/>
    <n v="0"/>
    <n v="0"/>
    <n v="0"/>
    <n v="0"/>
    <n v="0"/>
    <n v="0"/>
    <n v="0"/>
    <n v="0"/>
    <n v="0"/>
    <n v="0"/>
    <n v="0"/>
    <n v="0"/>
    <n v="0"/>
    <n v="0"/>
    <n v="0"/>
    <n v="0"/>
    <n v="98682"/>
    <n v="1627.087"/>
    <n v="664.55700000000002"/>
    <n v="0"/>
    <n v="0"/>
    <n v="4627.8249999999998"/>
    <n v="0"/>
    <n v="0"/>
    <n v="0"/>
    <n v="0"/>
    <n v="0"/>
    <n v="0"/>
    <n v="0"/>
    <n v="6919.4690000000001"/>
    <n v="0"/>
    <n v="0"/>
    <n v="0"/>
    <n v="0"/>
    <n v="0"/>
    <n v="0"/>
    <n v="0"/>
    <n v="0"/>
    <n v="0"/>
    <n v="0"/>
    <n v="0"/>
    <n v="0"/>
    <n v="0"/>
    <n v="0"/>
    <n v="0"/>
    <n v="0"/>
    <n v="0"/>
    <n v="98682"/>
    <n v="1627.087"/>
    <n v="664.55700000000002"/>
    <n v="0"/>
    <n v="0"/>
    <n v="4627.8249999999998"/>
    <n v="0"/>
    <n v="0"/>
    <n v="0"/>
    <n v="0"/>
    <n v="0"/>
    <n v="0"/>
    <n v="0"/>
    <n v="6919.4690000000001"/>
    <n v="0"/>
    <n v="0"/>
    <n v="0"/>
    <n v="0"/>
    <n v="0"/>
    <n v="0"/>
    <n v="0"/>
    <n v="0"/>
    <n v="0"/>
    <n v="0"/>
    <n v="0"/>
    <n v="0"/>
    <n v="0"/>
    <n v="0"/>
    <n v="0"/>
    <n v="0"/>
    <n v="0"/>
    <n v="98682"/>
    <n v="7420.0103831960987"/>
    <n v="6919.4690000000001"/>
    <n v="98682"/>
    <n v="99182.541383196105"/>
    <n v="-500.54138319610502"/>
    <n v="500.54138319610502"/>
    <n v="6919.4690000000001"/>
    <n v="6919.4690000000001"/>
    <n v="98682"/>
    <n v="98682"/>
    <n v="0"/>
    <n v="0"/>
    <n v="6919.4690000000001"/>
    <n v="6919.4690000000001"/>
    <n v="98682"/>
    <n v="98682"/>
    <n v="0"/>
    <n v="0"/>
    <n v="6919.4690000000001"/>
    <n v="6919.4690000000001"/>
    <n v="98682"/>
    <n v="98682"/>
    <n v="0"/>
    <n v="0"/>
    <n v="13056"/>
    <s v="SI"/>
    <s v="NO"/>
    <s v="GIC"/>
    <s v="FRONTEL"/>
    <n v="5"/>
    <s v="Transmission"/>
    <s v="Zonal Tx"/>
    <s v="Growth Zonal Tx"/>
    <s v="Lota Substation"/>
    <m/>
    <m/>
    <m/>
    <d v="2017-11-01T00:00:00"/>
    <d v="2019-01-09T00:00:00"/>
    <d v="2018-01-01T00:00:00"/>
    <n v="0"/>
    <n v="0"/>
    <n v="0"/>
    <n v="0"/>
    <n v="0"/>
    <m/>
    <m/>
    <s v="En operación"/>
    <m/>
    <m/>
    <s v="En operación"/>
    <m/>
    <m/>
    <m/>
  </r>
  <r>
    <s v="100/TT-185-01"/>
    <x v="1"/>
    <x v="4"/>
    <s v="Subgerencia de Proyectos Tx "/>
    <x v="4"/>
    <s v="Alex Llaitul"/>
    <n v="31213.866999999998"/>
    <n v="219629.41500000001"/>
    <n v="38958.624000000003"/>
    <n v="347555.08799999999"/>
    <n v="210601.74600000001"/>
    <n v="23715.672999999999"/>
    <n v="83806.786999999997"/>
    <n v="16101.983"/>
    <n v="210399.47500000001"/>
    <n v="5534.5690000000004"/>
    <n v="9872.74"/>
    <n v="658.54200000000003"/>
    <n v="1198048.5089999998"/>
    <n v="0.04"/>
    <n v="0.17"/>
    <n v="0.02"/>
    <n v="0.03"/>
    <n v="0"/>
    <n v="0.01"/>
    <n v="0"/>
    <n v="0.02"/>
    <n v="0.01"/>
    <n v="0"/>
    <n v="0"/>
    <n v="0"/>
    <n v="0.72004000000000012"/>
    <n v="0.89004000000000016"/>
    <n v="0.91004000000000007"/>
    <n v="0.9400400000000001"/>
    <n v="0.9400400000000001"/>
    <n v="0.95004000000000011"/>
    <n v="0.95004000000000011"/>
    <n v="0.97004000000000012"/>
    <n v="0.98004000000000013"/>
    <n v="0.98004000000000013"/>
    <n v="0.98004000000000013"/>
    <n v="0.98004000000000013"/>
    <n v="0.78310824381710908"/>
    <n v="0.81548594997440793"/>
    <n v="0.82556306385659406"/>
    <n v="0.82776567481677721"/>
    <n v="0.83984741215710768"/>
    <n v="0.85473359746666"/>
    <n v="0.86789526663629357"/>
    <n v="0.86843298269296754"/>
    <n v="0.87848647306638772"/>
    <n v="0.8894961530803368"/>
    <n v="0.89039384641344521"/>
    <n v="0.89039384641344521"/>
    <n v="0.98004000000000013"/>
    <n v="0.68004000000000009"/>
    <n v="1693905.3080000002"/>
    <n v="38617.215359116693"/>
    <n v="123302.50202765968"/>
    <n v="172120.02245545379"/>
    <n v="211119.5889670575"/>
    <n v="187216.66418899689"/>
    <n v="110682.83397477321"/>
    <n v="203861.48020169945"/>
    <n v="141395.80658485452"/>
    <n v="3030.2996171788436"/>
    <n v="506.32479011485964"/>
    <n v="837.72816489884758"/>
    <n v="14868.981838997352"/>
    <n v="1207559.4481708016"/>
    <n v="0.10306824381710902"/>
    <n v="3.2377706157298812E-2"/>
    <n v="1.0077113882186184E-2"/>
    <n v="2.2026109601831377E-3"/>
    <n v="1.2081737340330389E-2"/>
    <n v="1.4886185309552331E-2"/>
    <n v="1.3161669169633664E-2"/>
    <n v="5.3771605667392232E-4"/>
    <n v="1.0053490373420175E-2"/>
    <n v="1.1009680013949117E-2"/>
    <n v="8.976933331083473E-4"/>
    <n v="0"/>
    <n v="0.89039384641344521"/>
    <n v="0"/>
    <n v="0"/>
    <n v="0"/>
    <n v="0"/>
    <n v="0"/>
    <n v="0"/>
    <n v="0"/>
    <n v="0"/>
    <n v="0"/>
    <n v="0"/>
    <n v="0"/>
    <n v="0"/>
    <n v="0"/>
    <n v="0"/>
    <n v="0"/>
    <n v="0"/>
    <n v="0"/>
    <n v="2901464.7561708018"/>
    <n v="38617.215359116693"/>
    <n v="123302.50202765968"/>
    <n v="172120.02245545379"/>
    <n v="211119.5889670575"/>
    <n v="187216.66418899689"/>
    <n v="110682.83397477321"/>
    <n v="203861.48020169945"/>
    <n v="141395.80658485452"/>
    <n v="3030.2996171788436"/>
    <n v="506.32479011485964"/>
    <n v="837.72816489884758"/>
    <n v="14868.981838997352"/>
    <n v="1207559.4481708016"/>
    <n v="0"/>
    <n v="0"/>
    <n v="0"/>
    <n v="0"/>
    <n v="0"/>
    <n v="0"/>
    <n v="0"/>
    <n v="0"/>
    <n v="0"/>
    <n v="0"/>
    <n v="0"/>
    <n v="0"/>
    <n v="0"/>
    <n v="0"/>
    <n v="0"/>
    <n v="0"/>
    <n v="0"/>
    <n v="2901464.7561708018"/>
    <n v="31213.866999999998"/>
    <n v="219629.41500000001"/>
    <n v="38958.624000000003"/>
    <n v="347555.08799999999"/>
    <n v="210601.74600000001"/>
    <n v="23715.672999999999"/>
    <n v="144072.32699999999"/>
    <n v="109500"/>
    <n v="160172"/>
    <n v="3400"/>
    <n v="900"/>
    <n v="8071.101999999999"/>
    <n v="1297789.8419999999"/>
    <n v="0.04"/>
    <n v="0.17"/>
    <n v="0.02"/>
    <n v="0.03"/>
    <n v="0"/>
    <n v="7.6886012858626797E-3"/>
    <n v="2.5522701699655159E-2"/>
    <n v="4.4371478013932649E-3"/>
    <n v="3.2675611501542198E-3"/>
    <n v="1.154E-2"/>
    <n v="7.5044684353820449E-3"/>
    <n v="0"/>
    <n v="0.31996048037244734"/>
    <n v="0.72004000000000012"/>
    <n v="0.89004000000000016"/>
    <n v="0.91004000000000007"/>
    <n v="0.9400400000000001"/>
    <n v="0.9400400000000001"/>
    <n v="0.94772860128586278"/>
    <n v="0.97325130298551787"/>
    <n v="0.97768845078691125"/>
    <n v="0.98095601193706539"/>
    <n v="0.99249601193706538"/>
    <n v="1.0000004803724474"/>
    <n v="1.0000004803724474"/>
    <n v="0"/>
    <n v="0"/>
    <n v="0"/>
    <n v="0"/>
    <n v="0"/>
    <n v="0"/>
    <n v="0"/>
    <n v="0"/>
    <n v="0"/>
    <n v="0"/>
    <n v="0"/>
    <n v="0"/>
    <n v="0"/>
    <n v="0"/>
    <n v="0"/>
    <n v="0"/>
    <n v="0"/>
    <n v="2991695.1500000004"/>
    <n v="31213.866999999998"/>
    <n v="219629.41500000001"/>
    <n v="38958.624000000003"/>
    <n v="347555.08799999999"/>
    <n v="210601.74600000001"/>
    <n v="23715.672999999999"/>
    <n v="83806.786999999997"/>
    <n v="16101.983"/>
    <n v="210399.47500000001"/>
    <n v="42229.524999999994"/>
    <n v="45216"/>
    <n v="28361.658999999985"/>
    <n v="1297789.8419999999"/>
    <n v="0"/>
    <n v="0"/>
    <n v="0"/>
    <n v="0"/>
    <n v="0"/>
    <n v="0"/>
    <n v="0"/>
    <n v="0"/>
    <n v="0"/>
    <n v="0"/>
    <n v="0"/>
    <n v="0"/>
    <n v="0"/>
    <n v="0"/>
    <n v="0"/>
    <n v="0"/>
    <n v="0"/>
    <n v="2991695.1500000004"/>
    <n v="31213.866999999998"/>
    <n v="219629.41500000001"/>
    <n v="38958.624000000003"/>
    <n v="347555.08799999999"/>
    <n v="210601.74600000001"/>
    <n v="23715.672999999999"/>
    <n v="83806.786999999997"/>
    <n v="16101.983"/>
    <n v="210399.47500000001"/>
    <n v="5534.5690000000004"/>
    <n v="9872.74"/>
    <n v="100399.875"/>
    <n v="1297789.8419999999"/>
    <n v="0"/>
    <n v="0"/>
    <n v="0"/>
    <n v="0"/>
    <n v="0"/>
    <n v="0"/>
    <n v="0"/>
    <n v="0"/>
    <n v="0"/>
    <n v="0"/>
    <n v="0"/>
    <n v="0"/>
    <n v="0"/>
    <n v="0"/>
    <n v="0"/>
    <n v="0"/>
    <n v="0"/>
    <n v="2991695.1500000004"/>
    <n v="1192690.4663318042"/>
    <n v="1197389.9669999999"/>
    <n v="2891295.2750000004"/>
    <n v="2886595.7743318044"/>
    <n v="4699.5006681960076"/>
    <n v="10169.481170801446"/>
    <n v="1289718.74"/>
    <n v="1197389.9669999999"/>
    <n v="2891295.2750000004"/>
    <n v="2983624.0480000004"/>
    <n v="-92328.773000000045"/>
    <n v="100399.875"/>
    <n v="1269428.183"/>
    <n v="1197389.9669999999"/>
    <n v="2891295.2750000004"/>
    <n v="2963333.4910000004"/>
    <n v="-72038.216000000015"/>
    <n v="100399.875"/>
    <n v="1197389.9669999999"/>
    <n v="1198048.5089999998"/>
    <n v="2891953.8169999998"/>
    <n v="2891295.2750000004"/>
    <n v="658.54199999943376"/>
    <n v="99741.333000000566"/>
    <n v="13100"/>
    <s v="SI"/>
    <s v="NO"/>
    <s v="GIC"/>
    <s v="STS"/>
    <n v="6"/>
    <s v="Transmission"/>
    <s v="Zonal Tx"/>
    <s v="Growth Zonal Tx"/>
    <s v="Chirre Substation"/>
    <m/>
    <s v="STS"/>
    <s v="S/E Chirre"/>
    <d v="2019-02-01T00:00:00"/>
    <d v="2019-08-31T00:00:00"/>
    <m/>
    <s v="Rimalco"/>
    <n v="1"/>
    <n v="196203"/>
    <n v="11"/>
    <n v="17836.636363636364"/>
    <s v="16.04.2018"/>
    <s v="EBCO"/>
    <s v="Comisionamiento"/>
    <m/>
    <n v="544"/>
    <s v="Comisionamiento"/>
    <n v="2017"/>
    <s v="Inversiones en S/E"/>
    <s v="Abierto"/>
  </r>
  <r>
    <s v="100/TT-025-01"/>
    <x v="1"/>
    <x v="5"/>
    <s v="Subgerencia de Proyectos Tx "/>
    <x v="5"/>
    <s v="Alex Llaitul"/>
    <n v="-2346.4160000000002"/>
    <n v="1791.0070000000001"/>
    <n v="315.84699999999998"/>
    <n v="17063.671999999999"/>
    <n v="185525.63"/>
    <n v="58412.728999999999"/>
    <n v="7193.4210000000003"/>
    <n v="6804.4229999999998"/>
    <n v="-20550.733"/>
    <n v="222414.163"/>
    <n v="1556.107"/>
    <n v="544.09799999999996"/>
    <n v="478723.94799999997"/>
    <n v="0"/>
    <n v="0"/>
    <n v="0"/>
    <n v="0.01"/>
    <n v="0.01"/>
    <n v="0"/>
    <n v="0.01"/>
    <n v="0"/>
    <n v="0.01"/>
    <n v="1.0000000000000009E-2"/>
    <n v="0.01"/>
    <n v="0"/>
    <n v="0.29002"/>
    <n v="0.29002"/>
    <n v="0.29002"/>
    <n v="0.30002000000000001"/>
    <n v="0.31002000000000002"/>
    <n v="0.31002000000000002"/>
    <n v="0.32001999999999997"/>
    <n v="0.32001999999999997"/>
    <n v="0.33001999999999998"/>
    <n v="0.34001999999999999"/>
    <n v="0.35002"/>
    <n v="0.35002"/>
    <n v="0.29340940350901279"/>
    <n v="0.29642737649931589"/>
    <n v="0.30688555732911726"/>
    <n v="0.31748373531413265"/>
    <n v="0.32884688376106025"/>
    <n v="0.34643115482833975"/>
    <n v="0.34859157073432739"/>
    <n v="0.34871364525554582"/>
    <n v="0.34966158284694859"/>
    <n v="0.38266671224063409"/>
    <n v="0.41677497644998918"/>
    <n v="0.46007095343028398"/>
    <n v="0.35002"/>
    <n v="0.29002"/>
    <n v="119618.662"/>
    <n v="6031.7472177962773"/>
    <n v="5383.762705095759"/>
    <n v="18704.445157819555"/>
    <n v="19001.757806267564"/>
    <n v="20424.722066553368"/>
    <n v="31685.142868618888"/>
    <n v="3902.6854292516873"/>
    <n v="221.07295234275946"/>
    <n v="1720.9338019150241"/>
    <n v="60070.428430684951"/>
    <n v="62231.858650743619"/>
    <n v="79194.610968831519"/>
    <n v="308573.16805592098"/>
    <n v="3.389403509012782E-3"/>
    <n v="3.017972990303082E-3"/>
    <n v="1.0458180829801371E-2"/>
    <n v="1.0598177985015399E-2"/>
    <n v="1.1363148446927599E-2"/>
    <n v="1.7584271067279507E-2"/>
    <n v="2.1604159059876514E-3"/>
    <n v="1.2207452121843491E-4"/>
    <n v="9.4793759140274507E-4"/>
    <n v="3.3005129393685495E-2"/>
    <n v="3.4108264209355109E-2"/>
    <n v="4.3295976980294804E-2"/>
    <n v="0.46007095343028398"/>
    <n v="36220.801111872097"/>
    <n v="37924.801111872097"/>
    <n v="195120.8011118721"/>
    <n v="27878.801111872097"/>
    <n v="138678.76394701211"/>
    <n v="77500.801111872104"/>
    <n v="70460.801111872104"/>
    <n v="111360.8011118721"/>
    <n v="71056.801111872104"/>
    <n v="132678.8011118721"/>
    <n v="30224.801111872097"/>
    <n v="14322.801111872097"/>
    <n v="943429.57617760496"/>
    <n v="0"/>
    <n v="0"/>
    <n v="0"/>
    <n v="0"/>
    <n v="1371621.4062335258"/>
    <n v="6031.7472177962773"/>
    <n v="5383.762705095759"/>
    <n v="18704.445157819555"/>
    <n v="19001.757806267564"/>
    <n v="20424.722066553368"/>
    <n v="31685.142868618888"/>
    <n v="3902.6854292516873"/>
    <n v="221.07295234275946"/>
    <n v="1720.9338019150241"/>
    <n v="60070.428430684951"/>
    <n v="62231.858650743619"/>
    <n v="79194.610968831519"/>
    <n v="308573.16805592098"/>
    <n v="36220.801111872097"/>
    <n v="37924.801111872097"/>
    <n v="195120.8011118721"/>
    <n v="27878.801111872097"/>
    <n v="138678.76394701211"/>
    <n v="77500.801111872104"/>
    <n v="70460.801111872104"/>
    <n v="111360.8011118721"/>
    <n v="71056.801111872104"/>
    <n v="132678.8011118721"/>
    <n v="30224.801111872097"/>
    <n v="14322.801111872097"/>
    <n v="943429.57617760496"/>
    <n v="0"/>
    <n v="0"/>
    <n v="0"/>
    <n v="0"/>
    <n v="1371621.4062335258"/>
    <n v="-2346.4160000000002"/>
    <n v="1791.0070000000001"/>
    <n v="315.84699999999998"/>
    <n v="17063.671999999999"/>
    <n v="185525.63"/>
    <n v="58412.728999999999"/>
    <n v="10155.050000000003"/>
    <n v="2952"/>
    <n v="138842"/>
    <n v="44326.666666666664"/>
    <n v="25116.552"/>
    <n v="53392.148106400004"/>
    <n v="535546.88577306666"/>
    <n v="0"/>
    <n v="0"/>
    <n v="0"/>
    <n v="0.01"/>
    <n v="0.01"/>
    <n v="5.8428407544346235E-3"/>
    <n v="5.9936360564928834E-3"/>
    <n v="1.8142201878642236E-2"/>
    <n v="2.1467333729091469E-2"/>
    <n v="2.0206570475806901E-2"/>
    <n v="5.4569765732817452E-2"/>
    <n v="5.0868600027868506E-2"/>
    <n v="0.19709094865515406"/>
    <n v="0.29002"/>
    <n v="0.29002"/>
    <n v="0.29002"/>
    <n v="0.30002000000000001"/>
    <n v="0.31002000000000002"/>
    <n v="0.3158628407544346"/>
    <n v="0.32185647681092749"/>
    <n v="0.33999867868956973"/>
    <n v="0.36146601241866122"/>
    <n v="0.38167258289446815"/>
    <n v="0.43624234862728556"/>
    <n v="0.48711094865515403"/>
    <n v="190720.37601059378"/>
    <n v="133893.3260105938"/>
    <n v="175227.35934392712"/>
    <n v="81222.659343927124"/>
    <n v="-67504.550656072883"/>
    <n v="177539.7093439271"/>
    <n v="-65237.340656072876"/>
    <n v="274302.65934392711"/>
    <n v="-7848.9906560728705"/>
    <n v="131222.65934392711"/>
    <n v="9722.6593439271237"/>
    <n v="-89831.340656072876"/>
    <n v="943429.18546045874"/>
    <n v="0"/>
    <n v="0"/>
    <n v="0"/>
    <n v="0"/>
    <n v="1598594.7332335254"/>
    <n v="-2346.4160000000002"/>
    <n v="1791.0070000000001"/>
    <n v="315.84699999999998"/>
    <n v="17063.671999999999"/>
    <n v="185525.63"/>
    <n v="58412.728999999999"/>
    <n v="7193.4210000000003"/>
    <n v="6804.4229999999998"/>
    <n v="-20550.733"/>
    <n v="77566.733000000007"/>
    <n v="145556.552"/>
    <n v="318180.19810639997"/>
    <n v="795513.06310639996"/>
    <n v="75940.334236347277"/>
    <n v="75940.334236347277"/>
    <n v="75940.334236347277"/>
    <n v="75940.334236347277"/>
    <n v="75940.334236347277"/>
    <n v="75940.334236347277"/>
    <n v="75940.334236347277"/>
    <n v="75940.334236347277"/>
    <n v="75940.334236347277"/>
    <n v="0"/>
    <n v="0"/>
    <n v="0"/>
    <n v="683463.00812712545"/>
    <n v="0"/>
    <n v="0"/>
    <n v="0"/>
    <n v="0"/>
    <n v="1598594.7332335254"/>
    <n v="-2346.4160000000002"/>
    <n v="1791.0070000000001"/>
    <n v="315.84699999999998"/>
    <n v="17063.671999999999"/>
    <n v="185525.63"/>
    <n v="58412.728999999999"/>
    <n v="7193.4210000000003"/>
    <n v="6804.4229999999998"/>
    <n v="-20550.733"/>
    <n v="222414.163"/>
    <n v="1556.107"/>
    <n v="317333.21310639998"/>
    <n v="795513.06310639996"/>
    <n v="0"/>
    <n v="0"/>
    <n v="0"/>
    <n v="0"/>
    <n v="0"/>
    <n v="0"/>
    <n v="0"/>
    <n v="0"/>
    <n v="0"/>
    <n v="0"/>
    <n v="0"/>
    <n v="0"/>
    <n v="683463.00812712545"/>
    <n v="0"/>
    <n v="0"/>
    <n v="0"/>
    <n v="0"/>
    <n v="1598594.7332335254"/>
    <n v="229378.55708708946"/>
    <n v="478179.85"/>
    <n v="597798.51199999999"/>
    <n v="348997.21908708947"/>
    <n v="248801.29291291052"/>
    <n v="773822.89423352585"/>
    <n v="482154.73766666668"/>
    <n v="478179.85"/>
    <n v="597798.51199999999"/>
    <n v="601773.39966666664"/>
    <n v="-3974.8876666666474"/>
    <n v="1000796.2212335254"/>
    <n v="477332.86499999999"/>
    <n v="478179.85"/>
    <n v="597798.51199999999"/>
    <n v="596951.527"/>
    <n v="846.98499999998603"/>
    <n v="1000796.2212335254"/>
    <n v="478179.85"/>
    <n v="478723.94799999997"/>
    <n v="598342.61"/>
    <n v="597798.51199999999"/>
    <n v="544.09799999999814"/>
    <n v="1000252.1232335254"/>
    <n v="13103"/>
    <s v="SI"/>
    <s v="NO"/>
    <s v="GIC"/>
    <s v="FRONTEL"/>
    <n v="4"/>
    <s v="Transmission"/>
    <s v="Zonal Tx"/>
    <s v="Growth Zonal Tx"/>
    <s v="Larqui Substation"/>
    <m/>
    <s v="FRONTEL"/>
    <s v="S/E Larqui"/>
    <d v="2020-09-01T00:00:00"/>
    <d v="2020-09-30T00:00:00"/>
    <m/>
    <n v="0"/>
    <n v="0"/>
    <n v="0"/>
    <n v="0"/>
    <n v="0"/>
    <s v="02.11.2019"/>
    <m/>
    <s v="Ingeniería detalle"/>
    <m/>
    <m/>
    <s v="Ingeniería detalle"/>
    <n v="2017"/>
    <s v="Inversiones en S/E"/>
    <s v="Abierto"/>
  </r>
  <r>
    <s v="100/TT-026-01"/>
    <x v="1"/>
    <x v="6"/>
    <s v="Subgerencia de Proyectos Tx "/>
    <x v="5"/>
    <s v="Alex Llaitul"/>
    <n v="1534.586"/>
    <n v="0"/>
    <n v="869.99"/>
    <n v="19502.772000000001"/>
    <n v="6472.7150000000001"/>
    <n v="7812.6710000000003"/>
    <n v="9096.6260000000002"/>
    <n v="8000.9120000000003"/>
    <n v="364.73700000000002"/>
    <n v="99086.516000000003"/>
    <n v="1399.82"/>
    <n v="448.505"/>
    <n v="154589.85"/>
    <n v="0"/>
    <n v="0"/>
    <n v="0.01"/>
    <n v="0.01"/>
    <n v="0.01"/>
    <n v="0"/>
    <n v="0"/>
    <n v="0.01"/>
    <n v="0"/>
    <n v="1.0000000000000009E-2"/>
    <n v="0.01"/>
    <n v="0"/>
    <n v="0.23002"/>
    <n v="0.23002"/>
    <n v="0.24002000000000001"/>
    <n v="0.25002000000000002"/>
    <n v="0.26002000000000003"/>
    <n v="0.26002000000000003"/>
    <n v="0.26002000000000003"/>
    <n v="0.27001999999999998"/>
    <n v="0.27001999999999998"/>
    <n v="0.28001999999999999"/>
    <n v="0.29002"/>
    <n v="0.29002"/>
    <n v="0.2303654159042168"/>
    <n v="0.2327982412255952"/>
    <n v="0.24113407565338521"/>
    <n v="0.24958098284956121"/>
    <n v="0.25863481228503687"/>
    <n v="0.27298226911709944"/>
    <n v="0.27576668442818197"/>
    <n v="0.27622071363025974"/>
    <n v="0.29897499945655914"/>
    <n v="0.31416171529363091"/>
    <n v="0.34494878641146504"/>
    <n v="0.4197041382791738"/>
    <n v="0.29002"/>
    <n v="0.23002"/>
    <n v="118749.34500000002"/>
    <n v="773.30622454122147"/>
    <n v="5459.7254768486955"/>
    <n v="18755.432387518951"/>
    <n v="19052.396464377485"/>
    <n v="20472.88758257353"/>
    <n v="32523.370340143385"/>
    <n v="6327.7529067284586"/>
    <n v="1034.3885056750016"/>
    <n v="51968.11281171177"/>
    <n v="34772.224462841245"/>
    <n v="70666.054892207292"/>
    <n v="172020.29720206646"/>
    <n v="433825.94925723353"/>
    <n v="3.4541590421680783E-4"/>
    <n v="2.4328253213783983E-3"/>
    <n v="8.3358344277900068E-3"/>
    <n v="8.4469071961759835E-3"/>
    <n v="9.0538294354757E-3"/>
    <n v="1.4347456832062571E-2"/>
    <n v="2.7844153110825154E-3"/>
    <n v="4.5402920207776137E-4"/>
    <n v="2.2754285826299396E-2"/>
    <n v="1.5186715837071775E-2"/>
    <n v="3.078707111783412E-2"/>
    <n v="7.4755351867708764E-2"/>
    <n v="0.4197041382791738"/>
    <n v="61845.326506666672"/>
    <n v="54550.160386666677"/>
    <n v="160644.20250666668"/>
    <n v="37019.202506666676"/>
    <n v="84916.702506666683"/>
    <n v="78719.202506666683"/>
    <n v="113656.70250666668"/>
    <n v="162522.88750666668"/>
    <n v="80935.202506666683"/>
    <n v="73055.202506666683"/>
    <n v="88789.202506666683"/>
    <n v="56074.202506666676"/>
    <n v="1052728.1969600001"/>
    <n v="0"/>
    <n v="0"/>
    <n v="0"/>
    <n v="0"/>
    <n v="1605303.4912172337"/>
    <n v="773.30622454122147"/>
    <n v="5459.7254768486955"/>
    <n v="18755.432387518951"/>
    <n v="19052.396464377485"/>
    <n v="20472.88758257353"/>
    <n v="32523.370340143385"/>
    <n v="6327.7529067284586"/>
    <n v="1034.3885056750016"/>
    <n v="51968.11281171177"/>
    <n v="34772.224462841245"/>
    <n v="70666.054892207292"/>
    <n v="172020.29720206646"/>
    <n v="433825.94925723353"/>
    <n v="61845.326506666672"/>
    <n v="54550.160386666677"/>
    <n v="160644.20250666668"/>
    <n v="37019.202506666676"/>
    <n v="84916.702506666683"/>
    <n v="78719.202506666683"/>
    <n v="113656.70250666668"/>
    <n v="162522.88750666668"/>
    <n v="80935.202506666683"/>
    <n v="73055.202506666683"/>
    <n v="88789.202506666683"/>
    <n v="56074.202506666676"/>
    <n v="1052728.1969600001"/>
    <n v="0"/>
    <n v="0"/>
    <n v="0"/>
    <n v="0"/>
    <n v="1605303.4912172337"/>
    <n v="1534.586"/>
    <n v="0"/>
    <n v="869.99"/>
    <n v="19502.772000000001"/>
    <n v="6472.7150000000001"/>
    <n v="7812.6710000000003"/>
    <n v="10434.85025"/>
    <n v="11797.3508"/>
    <n v="218452.68413333336"/>
    <n v="42751.684133333336"/>
    <n v="48821.684133333336"/>
    <n v="65374.961807233507"/>
    <n v="433825.94925723353"/>
    <n v="0"/>
    <n v="0"/>
    <n v="0.01"/>
    <n v="0.01"/>
    <n v="0.01"/>
    <n v="1.4570271354124463E-2"/>
    <n v="2.768310531600545E-2"/>
    <n v="6.0395959380471154E-2"/>
    <n v="5.4780569005711793E-2"/>
    <n v="0.11682883777316692"/>
    <n v="0.12998372306022876"/>
    <n v="0.12088320090584705"/>
    <n v="0.55512566679555564"/>
    <n v="0.23002"/>
    <n v="0.23002"/>
    <n v="0.24002000000000001"/>
    <n v="0.25002000000000002"/>
    <n v="0.26002000000000003"/>
    <n v="0.27459027135412445"/>
    <n v="0.30227337667012988"/>
    <n v="0.36266933605060103"/>
    <n v="0.41744990505631285"/>
    <n v="0.53427874282947974"/>
    <n v="0.6642624658897085"/>
    <n v="0.78514566679555564"/>
    <n v="153480.54886777778"/>
    <n v="136609.56608111109"/>
    <n v="43878.608201111085"/>
    <n v="34678.608201111085"/>
    <n v="132573.60820111108"/>
    <n v="76378.608201111085"/>
    <n v="61318.608201111085"/>
    <n v="120318.60820111108"/>
    <n v="82594.608201111085"/>
    <n v="112569.60820111108"/>
    <n v="86448.608201111085"/>
    <n v="11878.608201111085"/>
    <n v="1052728.1969599999"/>
    <n v="0"/>
    <n v="0"/>
    <n v="0"/>
    <n v="0"/>
    <n v="1605303.4912172335"/>
    <n v="1534.586"/>
    <n v="0"/>
    <n v="869.99"/>
    <n v="19502.772000000001"/>
    <n v="6472.7150000000001"/>
    <n v="7812.6710000000003"/>
    <n v="9096.6260000000002"/>
    <n v="8000.9120000000003"/>
    <n v="364.73700000000002"/>
    <n v="88419.784250000012"/>
    <n v="77218.3508"/>
    <n v="214532.80520723358"/>
    <n v="433825.94925723359"/>
    <n v="116969.82204697405"/>
    <n v="116969.82204697405"/>
    <n v="116969.82204697405"/>
    <n v="116969.82204697405"/>
    <n v="116969.82204697405"/>
    <n v="116969.82204697405"/>
    <n v="116969.82204697405"/>
    <n v="116969.82204697405"/>
    <n v="116969.82204697405"/>
    <n v="0"/>
    <n v="0"/>
    <n v="0"/>
    <n v="1052728.3984227665"/>
    <n v="0"/>
    <n v="0"/>
    <n v="0"/>
    <n v="0"/>
    <n v="1605303.6926800001"/>
    <n v="1534.586"/>
    <n v="0"/>
    <n v="869.99"/>
    <n v="19502.772000000001"/>
    <n v="6472.7150000000001"/>
    <n v="7812.6710000000003"/>
    <n v="9096.6260000000002"/>
    <n v="8000.9120000000003"/>
    <n v="364.73700000000002"/>
    <n v="99086.516000000003"/>
    <n v="1399.82"/>
    <n v="279684.60425723367"/>
    <n v="433825.94925723365"/>
    <n v="0"/>
    <n v="0"/>
    <n v="0"/>
    <n v="0"/>
    <n v="0"/>
    <n v="0"/>
    <n v="0"/>
    <n v="0"/>
    <n v="0"/>
    <n v="0"/>
    <n v="0"/>
    <n v="0"/>
    <n v="1052728.3984227665"/>
    <n v="0"/>
    <n v="0"/>
    <n v="0"/>
    <n v="0"/>
    <n v="1605303.6926800001"/>
    <n v="261805.65205516704"/>
    <n v="154141.345"/>
    <n v="272890.69"/>
    <n v="380554.99705516704"/>
    <n v="-107664.30705516704"/>
    <n v="1332412.8012172338"/>
    <n v="368450.98745000002"/>
    <n v="154141.345"/>
    <n v="272890.69"/>
    <n v="487200.33245000005"/>
    <n v="-214309.64245000004"/>
    <n v="1332412.8012172335"/>
    <n v="219293.14405"/>
    <n v="154141.345"/>
    <n v="272890.69"/>
    <n v="338042.48905000003"/>
    <n v="-65151.799050000031"/>
    <n v="1332413.0026800002"/>
    <n v="154141.345"/>
    <n v="154589.85"/>
    <n v="273339.19500000001"/>
    <n v="272890.69"/>
    <n v="448.50500000000466"/>
    <n v="1331964.49768"/>
    <n v="13192"/>
    <s v="SI"/>
    <s v="NO"/>
    <s v="GIC"/>
    <s v="FRONTEL"/>
    <n v="4"/>
    <s v="Transmission"/>
    <s v="Zonal Tx"/>
    <s v="Growth Zonal Tx"/>
    <s v="Tres Esquinas Substation"/>
    <m/>
    <s v="FRONTEL"/>
    <s v="S/E Tres Esquinas"/>
    <d v="2020-09-01T00:00:00"/>
    <d v="2020-09-30T00:00:00"/>
    <m/>
    <n v="0"/>
    <n v="0"/>
    <n v="0"/>
    <n v="0"/>
    <n v="0"/>
    <s v="16.09.2019"/>
    <m/>
    <s v="Ingeniería detalle"/>
    <m/>
    <m/>
    <s v="Ingeniería detalle"/>
    <n v="2017"/>
    <s v="Inversiones en S/E"/>
    <s v="Abierto"/>
  </r>
  <r>
    <s v="100/TL-071-01"/>
    <x v="1"/>
    <x v="7"/>
    <s v="Subgerencia de Proyectos Tx "/>
    <x v="5"/>
    <s v="Alex Llaitul"/>
    <n v="457.887"/>
    <n v="996.65499999999997"/>
    <n v="9081.3780000000006"/>
    <n v="385.37"/>
    <n v="371.57400000000001"/>
    <n v="31730.991999999998"/>
    <n v="0"/>
    <n v="2330.6640000000002"/>
    <n v="6512.8689999999997"/>
    <n v="1639.0160000000001"/>
    <n v="41963.256000000001"/>
    <n v="0"/>
    <n v="95469.660999999993"/>
    <n v="0"/>
    <n v="0"/>
    <n v="0"/>
    <n v="0"/>
    <n v="0"/>
    <n v="0"/>
    <n v="0"/>
    <n v="0"/>
    <n v="0.01"/>
    <n v="1.0000000000000009E-2"/>
    <n v="0"/>
    <n v="0"/>
    <n v="0.26001000000000002"/>
    <n v="0.26001000000000002"/>
    <n v="0.26001000000000002"/>
    <n v="0.26001000000000002"/>
    <n v="0.26001000000000002"/>
    <n v="0.26001000000000002"/>
    <n v="0.26001000000000002"/>
    <n v="0.26001000000000002"/>
    <n v="0.27001000000000003"/>
    <n v="0.28001000000000004"/>
    <n v="0.28001000000000004"/>
    <n v="0.28001000000000004"/>
    <n v="0.26001000000000002"/>
    <n v="0.26147861293720887"/>
    <n v="0.26326476380678715"/>
    <n v="0.26584475950728914"/>
    <n v="0.26604322071502007"/>
    <n v="0.27795089317887545"/>
    <n v="0.29204163892777096"/>
    <n v="0.30514007863801185"/>
    <n v="0.32101697525648565"/>
    <n v="0.32855850115026075"/>
    <n v="0.35058293213940761"/>
    <n v="0.40897717007340051"/>
    <n v="0.28001000000000004"/>
    <n v="0.26001000000000002"/>
    <n v="52645.534"/>
    <n v="0"/>
    <n v="3628.7078460678831"/>
    <n v="4424.6703042579275"/>
    <n v="6407.0135866287446"/>
    <n v="494.09129021781581"/>
    <n v="29718.868699324492"/>
    <n v="35256.098645361177"/>
    <n v="32855.209445537541"/>
    <n v="39923.088270294167"/>
    <n v="19011.334769542034"/>
    <n v="55658.557144669459"/>
    <n v="147942.23451537665"/>
    <n v="375319.87451727793"/>
    <n v="0"/>
    <n v="1.4686129372088283E-3"/>
    <n v="1.7861508695783048E-3"/>
    <n v="2.5799957005019957E-3"/>
    <n v="1.9846120773092272E-4"/>
    <n v="1.1907672463855365E-2"/>
    <n v="1.4090745748895517E-2"/>
    <n v="1.3098439710240901E-2"/>
    <n v="1.5876896618473819E-2"/>
    <n v="7.5415258937750647E-3"/>
    <n v="2.2024430989146884E-2"/>
    <n v="5.8394237933992905E-2"/>
    <n v="0.40897717007340051"/>
    <n v="0"/>
    <n v="0"/>
    <n v="0"/>
    <n v="163749.99999999997"/>
    <n v="163750"/>
    <n v="116249.99999999997"/>
    <n v="113250"/>
    <n v="171750"/>
    <n v="206650.99999999997"/>
    <n v="167750"/>
    <n v="167750"/>
    <n v="167750"/>
    <n v="1438651"/>
    <n v="403059"/>
    <n v="0"/>
    <n v="0"/>
    <n v="0"/>
    <n v="2269675.4085172778"/>
    <n v="0"/>
    <n v="3628.7078460678831"/>
    <n v="4424.6703042579275"/>
    <n v="6407.0135866287446"/>
    <n v="494.09129021781581"/>
    <n v="29718.868699324492"/>
    <n v="35256.098645361177"/>
    <n v="32855.209445537541"/>
    <n v="39923.088270294167"/>
    <n v="19011.334769542034"/>
    <n v="55658.557144669459"/>
    <n v="147942.23451537665"/>
    <n v="375319.87451727793"/>
    <n v="0"/>
    <n v="0"/>
    <n v="0"/>
    <n v="163749.99999999997"/>
    <n v="163750"/>
    <n v="116249.99999999997"/>
    <n v="113250"/>
    <n v="171750"/>
    <n v="206650.99999999997"/>
    <n v="167750"/>
    <n v="167750"/>
    <n v="167750"/>
    <n v="1438651"/>
    <n v="403059"/>
    <n v="0"/>
    <n v="0"/>
    <n v="0"/>
    <n v="2269675.4085172778"/>
    <n v="457.887"/>
    <n v="996.65499999999997"/>
    <n v="9081.3780000000006"/>
    <n v="385.37"/>
    <n v="371.57400000000001"/>
    <n v="31730.991999999998"/>
    <n v="6437.1470000000008"/>
    <n v="2000"/>
    <n v="0"/>
    <n v="99000"/>
    <n v="124250"/>
    <n v="128715.01051727794"/>
    <n v="403426.01351727796"/>
    <n v="0"/>
    <n v="0"/>
    <n v="0"/>
    <n v="0"/>
    <n v="0"/>
    <n v="1.2813034948166168E-3"/>
    <n v="6.3519097278555694E-3"/>
    <n v="6.4131653736238248E-2"/>
    <n v="6.1182044023340452E-2"/>
    <n v="6.0999226785970077E-2"/>
    <n v="8.5078077205856154E-2"/>
    <n v="0.13354680477414155"/>
    <n v="0.41257101974821869"/>
    <n v="0.26001000000000002"/>
    <n v="0.26001000000000002"/>
    <n v="0.26001000000000002"/>
    <n v="0.26001000000000002"/>
    <n v="0.26001000000000002"/>
    <n v="0.26129130349481666"/>
    <n v="0.2676432132226722"/>
    <n v="0.33177486695891045"/>
    <n v="0.39295691098225094"/>
    <n v="0.45395613776822097"/>
    <n v="0.53903421497407722"/>
    <n v="0.67258101974821871"/>
    <n v="116650.68676272209"/>
    <n v="30750"/>
    <n v="40750"/>
    <n v="167750"/>
    <n v="167750"/>
    <n v="124250"/>
    <n v="115250"/>
    <n v="169750"/>
    <n v="210651"/>
    <n v="190394"/>
    <n v="100872.66371999972"/>
    <n v="3892"/>
    <n v="1438710.3504827218"/>
    <n v="403000"/>
    <n v="0"/>
    <n v="0"/>
    <n v="0"/>
    <n v="2297781.898"/>
    <n v="457.887"/>
    <n v="996.65499999999997"/>
    <n v="9081.3780000000006"/>
    <n v="385.37"/>
    <n v="371.57400000000001"/>
    <n v="31730.991999999998"/>
    <n v="0"/>
    <n v="2330.6640000000002"/>
    <n v="6512.8689999999997"/>
    <n v="144499.62139079999"/>
    <n v="140082.4903908"/>
    <n v="117952.94192439999"/>
    <n v="454402.442706"/>
    <n v="156996.45153359999"/>
    <n v="322985.45153359999"/>
    <n v="104734.4515336"/>
    <n v="103818.83189640001"/>
    <n v="172118.83189639999"/>
    <n v="208034.45153359999"/>
    <n v="174034.45153359999"/>
    <n v="167733.16072720004"/>
    <n v="139401"/>
    <n v="120500"/>
    <n v="120000"/>
    <n v="376.83910599956198"/>
    <n v="1790733.9212939995"/>
    <n v="0"/>
    <n v="0"/>
    <n v="0"/>
    <n v="0"/>
    <n v="2297781.8979999996"/>
    <n v="457.887"/>
    <n v="996.65499999999997"/>
    <n v="9081.3780000000006"/>
    <n v="385.37"/>
    <n v="371.57400000000001"/>
    <n v="31730.991999999998"/>
    <n v="0"/>
    <n v="2330.6640000000002"/>
    <n v="6512.8689999999997"/>
    <n v="1639.0160000000001"/>
    <n v="41963.256000000001"/>
    <n v="358932.7817060001"/>
    <n v="454402.44270600006"/>
    <n v="0"/>
    <n v="0"/>
    <n v="0"/>
    <n v="0"/>
    <n v="0"/>
    <n v="0"/>
    <n v="0"/>
    <n v="0"/>
    <n v="0"/>
    <n v="0"/>
    <n v="0"/>
    <n v="0"/>
    <n v="1790733.9212939995"/>
    <n v="0"/>
    <n v="0"/>
    <n v="0"/>
    <n v="0"/>
    <n v="2297781.8979999996"/>
    <n v="227377.64000190125"/>
    <n v="95469.660999999993"/>
    <n v="148115.19500000001"/>
    <n v="280023.17400190124"/>
    <n v="-131907.97900190123"/>
    <n v="2121560.213517278"/>
    <n v="274711.00300000003"/>
    <n v="95469.660999999993"/>
    <n v="148115.19500000001"/>
    <n v="327356.53700000001"/>
    <n v="-179241.342"/>
    <n v="2149666.7030000002"/>
    <n v="336449.50078160001"/>
    <n v="95469.660999999993"/>
    <n v="148115.19500000001"/>
    <n v="389095.0347816"/>
    <n v="-240979.83978159999"/>
    <n v="2149666.7029999997"/>
    <n v="95469.660999999993"/>
    <n v="95469.660999999993"/>
    <n v="148115.19500000001"/>
    <n v="148115.19500000001"/>
    <n v="0"/>
    <n v="2149666.7029999997"/>
    <n v="13193"/>
    <s v="SI"/>
    <s v="NO"/>
    <s v="GIC"/>
    <s v="FRONTEL"/>
    <n v="4"/>
    <s v="Transmission"/>
    <s v="Zonal Tx"/>
    <s v="Growth Zonal Tx"/>
    <s v="Tres Esquinas Substation"/>
    <m/>
    <s v="FRONTEL"/>
    <s v="S/E Tres Esquinas"/>
    <d v="2020-09-01T00:00:00"/>
    <d v="2020-09-30T00:00:00"/>
    <m/>
    <n v="0"/>
    <n v="0"/>
    <n v="0"/>
    <n v="0"/>
    <n v="0"/>
    <s v="09.01.2020"/>
    <m/>
    <s v="Ingeniería detalle"/>
    <m/>
    <m/>
    <s v="Ingeniería detalle"/>
    <n v="2017"/>
    <s v="Inversiones en Líneas"/>
    <s v="Abierto"/>
  </r>
  <r>
    <s v="100/TT-185-02"/>
    <x v="1"/>
    <x v="8"/>
    <s v="Subgerencia de Proyectos Tx "/>
    <x v="4"/>
    <s v="Alex Llaitul"/>
    <n v="1147.2370000000001"/>
    <n v="50"/>
    <n v="9385.2999999999993"/>
    <n v="0"/>
    <n v="0"/>
    <n v="0"/>
    <n v="0"/>
    <n v="0"/>
    <n v="0"/>
    <n v="0"/>
    <n v="362.41"/>
    <n v="0"/>
    <n v="10944.947"/>
    <n v="0"/>
    <n v="0"/>
    <n v="0"/>
    <n v="0"/>
    <n v="0"/>
    <n v="0.02"/>
    <n v="0"/>
    <n v="0"/>
    <n v="0"/>
    <n v="0"/>
    <n v="0"/>
    <n v="0"/>
    <n v="0.92"/>
    <n v="0.92"/>
    <n v="0.92"/>
    <n v="0.92"/>
    <n v="0.92"/>
    <n v="0.94000000000000006"/>
    <n v="0.94000000000000006"/>
    <n v="0.94000000000000006"/>
    <n v="0.94000000000000006"/>
    <n v="0.94000000000000006"/>
    <n v="0.94000000000000006"/>
    <n v="0.94000000000000006"/>
    <n v="0.92"/>
    <n v="0.92"/>
    <n v="0.94220000000000004"/>
    <n v="0.94220000000000004"/>
    <n v="0.94220000000000004"/>
    <n v="0.94220000000000004"/>
    <n v="0.94220000000000004"/>
    <n v="0.94220000000000004"/>
    <n v="0.94220000000000004"/>
    <n v="0.94220000000000004"/>
    <n v="0.95077968140783042"/>
    <n v="0.99999845375075069"/>
    <n v="0.94000000000000006"/>
    <n v="0.92"/>
    <n v="41001.425999999999"/>
    <n v="0"/>
    <n v="0"/>
    <n v="6233.6462164882141"/>
    <n v="0"/>
    <n v="0"/>
    <n v="0"/>
    <n v="0"/>
    <n v="0"/>
    <n v="0"/>
    <n v="0"/>
    <n v="0"/>
    <n v="6409.8250781142169"/>
    <n v="12643.47129460243"/>
    <n v="0"/>
    <n v="0"/>
    <n v="2.2200000000000001E-2"/>
    <n v="0"/>
    <n v="0"/>
    <n v="0"/>
    <n v="0"/>
    <n v="0"/>
    <n v="0"/>
    <n v="0"/>
    <n v="8.579681407830388E-3"/>
    <n v="4.9218772342920325E-2"/>
    <n v="0.99999845375075069"/>
    <n v="0"/>
    <n v="0"/>
    <n v="0"/>
    <n v="0"/>
    <n v="0"/>
    <n v="0"/>
    <n v="0"/>
    <n v="0"/>
    <n v="0"/>
    <n v="0"/>
    <n v="0"/>
    <n v="0"/>
    <n v="0"/>
    <n v="0"/>
    <n v="0"/>
    <n v="0"/>
    <n v="0"/>
    <n v="53644.89729460243"/>
    <n v="0"/>
    <n v="0"/>
    <n v="6233.6462164882141"/>
    <n v="0"/>
    <n v="0"/>
    <n v="0"/>
    <n v="0"/>
    <n v="0"/>
    <n v="0"/>
    <n v="0"/>
    <n v="0"/>
    <n v="6409.8250781142169"/>
    <n v="12643.47129460243"/>
    <n v="0"/>
    <n v="0"/>
    <n v="0"/>
    <n v="0"/>
    <n v="0"/>
    <n v="0"/>
    <n v="0"/>
    <n v="0"/>
    <n v="0"/>
    <n v="0"/>
    <n v="0"/>
    <n v="0"/>
    <n v="0"/>
    <n v="0"/>
    <n v="0"/>
    <n v="0"/>
    <n v="0"/>
    <n v="53644.89729460243"/>
    <n v="1147.2370000000001"/>
    <n v="50"/>
    <n v="9385.2999999999993"/>
    <n v="0"/>
    <n v="0"/>
    <n v="0"/>
    <n v="0"/>
    <n v="0"/>
    <n v="0"/>
    <n v="0"/>
    <n v="0"/>
    <n v="2060.9342946024299"/>
    <n v="12643.47129460243"/>
    <n v="0"/>
    <n v="0"/>
    <n v="0"/>
    <n v="0"/>
    <n v="0"/>
    <n v="0"/>
    <n v="0"/>
    <n v="0"/>
    <n v="0"/>
    <n v="0"/>
    <n v="0"/>
    <n v="2.9208491816093269E-2"/>
    <n v="2.9208491816093269E-2"/>
    <n v="0.92"/>
    <n v="0.92"/>
    <n v="0.92"/>
    <n v="0.92"/>
    <n v="0.92"/>
    <n v="0.92"/>
    <n v="0.92"/>
    <n v="0.92"/>
    <n v="0.92"/>
    <n v="0.92"/>
    <n v="0.92"/>
    <n v="0.94920849181609335"/>
    <n v="0"/>
    <n v="0"/>
    <n v="0"/>
    <n v="0"/>
    <n v="0"/>
    <n v="0"/>
    <n v="0"/>
    <n v="0"/>
    <n v="0"/>
    <n v="0"/>
    <n v="0"/>
    <n v="0"/>
    <n v="0"/>
    <n v="0"/>
    <n v="0"/>
    <n v="0"/>
    <n v="0"/>
    <n v="53644.89729460243"/>
    <n v="1147.2370000000001"/>
    <n v="50"/>
    <n v="9385.2999999999993"/>
    <n v="0"/>
    <n v="0"/>
    <n v="0"/>
    <n v="0"/>
    <n v="0"/>
    <n v="0"/>
    <n v="0"/>
    <n v="0"/>
    <n v="2060.9342946024299"/>
    <n v="12643.47129460243"/>
    <n v="0"/>
    <n v="0"/>
    <n v="0"/>
    <n v="0"/>
    <n v="0"/>
    <n v="0"/>
    <n v="0"/>
    <n v="0"/>
    <n v="0"/>
    <n v="0"/>
    <n v="0"/>
    <n v="0"/>
    <n v="0"/>
    <n v="0"/>
    <n v="0"/>
    <n v="0"/>
    <n v="0"/>
    <n v="53644.89729460243"/>
    <n v="1147.2370000000001"/>
    <n v="50"/>
    <n v="9385.2999999999993"/>
    <n v="0"/>
    <n v="0"/>
    <n v="0"/>
    <n v="0"/>
    <n v="0"/>
    <n v="0"/>
    <n v="0"/>
    <n v="362.41"/>
    <n v="1698.52429460243"/>
    <n v="12643.47129460243"/>
    <n v="0"/>
    <n v="0"/>
    <n v="0"/>
    <n v="0"/>
    <n v="0"/>
    <n v="0"/>
    <n v="0"/>
    <n v="0"/>
    <n v="0"/>
    <n v="0"/>
    <n v="0"/>
    <n v="0"/>
    <n v="0"/>
    <n v="0"/>
    <n v="0"/>
    <n v="0"/>
    <n v="0"/>
    <n v="53644.89729460243"/>
    <n v="6233.6462164882141"/>
    <n v="10944.947"/>
    <n v="51946.373"/>
    <n v="47235.072216488217"/>
    <n v="4711.3007835117824"/>
    <n v="1698.52429460243"/>
    <n v="10582.537"/>
    <n v="10944.947"/>
    <n v="51946.373"/>
    <n v="51583.963000000003"/>
    <n v="362.40999999999622"/>
    <n v="1698.52429460243"/>
    <n v="10582.537"/>
    <n v="10944.947"/>
    <n v="51946.373"/>
    <n v="51583.963000000003"/>
    <n v="362.40999999999622"/>
    <n v="1698.52429460243"/>
    <n v="10944.947"/>
    <n v="10944.947"/>
    <n v="51946.373"/>
    <n v="51946.373"/>
    <n v="0"/>
    <n v="1698.52429460243"/>
    <n v="13252"/>
    <s v="SI"/>
    <s v="NO"/>
    <s v="GIC"/>
    <s v="STS"/>
    <n v="6"/>
    <s v="Transmission"/>
    <s v="Zonal Tx"/>
    <s v="Growth Zonal Tx"/>
    <s v="Chirre Substation"/>
    <m/>
    <s v="STS"/>
    <s v="S/E Chirre"/>
    <d v="2019-02-01T00:00:00"/>
    <d v="2019-08-31T00:00:00"/>
    <m/>
    <s v="Rimalco"/>
    <n v="0"/>
    <n v="0"/>
    <n v="0"/>
    <n v="0"/>
    <s v="16.04.2018"/>
    <s v="EBCO"/>
    <s v="Comisionamiento"/>
    <m/>
    <n v="544"/>
    <s v="Comisionamiento"/>
    <n v="2017"/>
    <s v="Inversiones en S/E"/>
    <s v="Abierto"/>
  </r>
  <r>
    <s v="100/TT-026-02"/>
    <x v="1"/>
    <x v="9"/>
    <s v="Subgerencia de Proyectos Tx "/>
    <x v="5"/>
    <s v="Alex Llaitul"/>
    <n v="0"/>
    <n v="16500"/>
    <n v="0"/>
    <n v="243"/>
    <n v="0"/>
    <n v="0"/>
    <n v="17700"/>
    <n v="1500"/>
    <n v="0"/>
    <n v="0"/>
    <n v="0"/>
    <n v="0"/>
    <n v="35943"/>
    <n v="0"/>
    <n v="0"/>
    <n v="0"/>
    <n v="0"/>
    <n v="0"/>
    <n v="0"/>
    <n v="0"/>
    <n v="0"/>
    <n v="0"/>
    <n v="0"/>
    <n v="0"/>
    <n v="0"/>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6167000000000002"/>
    <n v="0.98129999999999995"/>
    <n v="0.99997000000000003"/>
    <n v="0.99997000000000003"/>
    <n v="0.99997000000000003"/>
    <n v="0.99997000000000003"/>
    <n v="0.99997000000000003"/>
    <n v="0.95996999999999999"/>
    <n v="0.95996999999999999"/>
    <n v="74502.990000000005"/>
    <n v="0"/>
    <n v="0"/>
    <n v="0"/>
    <n v="0"/>
    <n v="0"/>
    <n v="0"/>
    <n v="0"/>
    <n v="0"/>
    <n v="0"/>
    <n v="0"/>
    <n v="0"/>
    <n v="0"/>
    <n v="0"/>
    <n v="0"/>
    <n v="0"/>
    <n v="0"/>
    <n v="0"/>
    <n v="0"/>
    <n v="1.6999999999999999E-3"/>
    <n v="1.9629999999999998E-2"/>
    <n v="1.8669999999999999E-2"/>
    <n v="0"/>
    <n v="0"/>
    <n v="0"/>
    <n v="0"/>
    <n v="0.99997000000000003"/>
    <n v="0"/>
    <n v="0"/>
    <n v="0"/>
    <n v="0"/>
    <n v="0"/>
    <n v="0"/>
    <n v="0"/>
    <n v="0"/>
    <n v="0"/>
    <n v="0"/>
    <n v="0"/>
    <n v="0"/>
    <n v="0"/>
    <n v="0"/>
    <n v="0"/>
    <n v="0"/>
    <n v="0"/>
    <n v="74502.990000000005"/>
    <n v="0"/>
    <n v="0"/>
    <n v="0"/>
    <n v="0"/>
    <n v="0"/>
    <n v="0"/>
    <n v="0"/>
    <n v="0"/>
    <n v="0"/>
    <n v="0"/>
    <n v="0"/>
    <n v="0"/>
    <n v="0"/>
    <n v="0"/>
    <n v="0"/>
    <n v="0"/>
    <n v="0"/>
    <n v="0"/>
    <n v="0"/>
    <n v="0"/>
    <n v="0"/>
    <n v="0"/>
    <n v="0"/>
    <n v="0"/>
    <n v="0"/>
    <n v="0"/>
    <n v="0"/>
    <n v="0"/>
    <n v="0"/>
    <n v="0"/>
    <n v="74502.990000000005"/>
    <n v="0"/>
    <n v="16500"/>
    <n v="0"/>
    <n v="243"/>
    <n v="0"/>
    <n v="0"/>
    <n v="1100"/>
    <n v="16500"/>
    <n v="2057"/>
    <n v="0"/>
    <n v="0"/>
    <n v="0"/>
    <n v="36400"/>
    <n v="0"/>
    <n v="0"/>
    <n v="0"/>
    <n v="0"/>
    <n v="0"/>
    <n v="0"/>
    <n v="0"/>
    <n v="0"/>
    <n v="0"/>
    <n v="0"/>
    <n v="0"/>
    <n v="0"/>
    <n v="0"/>
    <n v="0.95996999999999999"/>
    <n v="0.95996999999999999"/>
    <n v="0.95996999999999999"/>
    <n v="0.95996999999999999"/>
    <n v="0.95996999999999999"/>
    <n v="0.95996999999999999"/>
    <n v="0.95996999999999999"/>
    <n v="0.95996999999999999"/>
    <n v="0.95996999999999999"/>
    <n v="0.95996999999999999"/>
    <n v="0.95996999999999999"/>
    <n v="0.95996999999999999"/>
    <n v="0"/>
    <n v="0"/>
    <n v="0"/>
    <n v="0"/>
    <n v="0"/>
    <n v="0"/>
    <n v="0"/>
    <n v="0"/>
    <n v="0"/>
    <n v="0"/>
    <n v="0"/>
    <n v="0"/>
    <n v="0"/>
    <n v="0"/>
    <n v="0"/>
    <n v="0"/>
    <n v="0"/>
    <n v="110902.99"/>
    <n v="0"/>
    <n v="16500"/>
    <n v="0"/>
    <n v="243"/>
    <n v="0"/>
    <n v="0"/>
    <n v="17700"/>
    <n v="1500"/>
    <n v="0"/>
    <n v="0"/>
    <n v="0"/>
    <n v="457"/>
    <n v="36400"/>
    <n v="0"/>
    <n v="0"/>
    <n v="0"/>
    <n v="0"/>
    <n v="0"/>
    <n v="0"/>
    <n v="0"/>
    <n v="0"/>
    <n v="0"/>
    <n v="0"/>
    <n v="0"/>
    <n v="0"/>
    <n v="0"/>
    <n v="0"/>
    <n v="0"/>
    <n v="0"/>
    <n v="0"/>
    <n v="110902.99"/>
    <n v="0"/>
    <n v="16500"/>
    <n v="0"/>
    <n v="243"/>
    <n v="0"/>
    <n v="0"/>
    <n v="17700"/>
    <n v="1500"/>
    <n v="0"/>
    <n v="0"/>
    <n v="0"/>
    <n v="457"/>
    <n v="36400"/>
    <n v="0"/>
    <n v="0"/>
    <n v="0"/>
    <n v="0"/>
    <n v="0"/>
    <n v="0"/>
    <n v="0"/>
    <n v="0"/>
    <n v="0"/>
    <n v="0"/>
    <n v="0"/>
    <n v="0"/>
    <n v="0"/>
    <n v="0"/>
    <n v="0"/>
    <n v="0"/>
    <n v="0"/>
    <n v="110902.99"/>
    <n v="0"/>
    <n v="35943"/>
    <n v="110445.99"/>
    <n v="74502.990000000005"/>
    <n v="35943"/>
    <n v="-35943"/>
    <n v="36400"/>
    <n v="35943"/>
    <n v="110445.99"/>
    <n v="110902.99"/>
    <n v="-457"/>
    <n v="457"/>
    <n v="35943"/>
    <n v="35943"/>
    <n v="110445.99"/>
    <n v="110445.99"/>
    <n v="0"/>
    <n v="457"/>
    <n v="35943"/>
    <n v="35943"/>
    <n v="110445.99"/>
    <n v="110445.99"/>
    <n v="0"/>
    <n v="457"/>
    <n v="13257"/>
    <s v="SI"/>
    <s v="NO"/>
    <s v="GIC"/>
    <s v="FRONTEL"/>
    <n v="4"/>
    <s v="Transmission"/>
    <s v="Zonal Tx"/>
    <s v="Growth Zonal Tx"/>
    <s v="Tres Esquinas Substation"/>
    <m/>
    <s v="STS"/>
    <s v="S/E Tres Esquinas"/>
    <d v="2019-02-01T00:00:00"/>
    <d v="2020-09-30T00:00:00"/>
    <m/>
    <n v="0"/>
    <n v="0"/>
    <n v="0"/>
    <n v="0"/>
    <n v="0"/>
    <s v="16.09.2019"/>
    <m/>
    <s v="Ingeniería detalle"/>
    <m/>
    <m/>
    <s v="Ingeniería detalle"/>
    <n v="2017"/>
    <s v="Inversiones en S/E"/>
    <s v="Abierto"/>
  </r>
  <r>
    <s v="100/TL-071-02"/>
    <x v="1"/>
    <x v="10"/>
    <s v="Subgerencia de Proyectos Tx "/>
    <x v="5"/>
    <s v="Alex Llaitul"/>
    <n v="3616.9789999999998"/>
    <n v="4927"/>
    <n v="13782.895"/>
    <n v="10221.603999999999"/>
    <n v="4057.393"/>
    <n v="4164.7250000000004"/>
    <n v="1299.412"/>
    <n v="5444.69"/>
    <n v="25444.29"/>
    <n v="87459.038"/>
    <n v="0.26900000000000002"/>
    <n v="0"/>
    <n v="160418.29500000001"/>
    <n v="0"/>
    <n v="0"/>
    <n v="7.5499999999999998E-2"/>
    <n v="0"/>
    <n v="0"/>
    <n v="0"/>
    <n v="0"/>
    <n v="0"/>
    <n v="0"/>
    <n v="0"/>
    <n v="0"/>
    <n v="0"/>
    <n v="0.64446999999999999"/>
    <n v="0.64446999999999999"/>
    <n v="0.71997"/>
    <n v="0.71997"/>
    <n v="0.71997"/>
    <n v="0.71997"/>
    <n v="0.71997"/>
    <n v="0.71997"/>
    <n v="0.71997"/>
    <n v="0.71997"/>
    <n v="0.71997"/>
    <n v="0.71997"/>
    <n v="0.64536548372613833"/>
    <n v="0.64650822505472039"/>
    <n v="0.64650822505472039"/>
    <n v="0.65026518284731893"/>
    <n v="0.6512106838917896"/>
    <n v="0.6512106838917896"/>
    <n v="0.65225950127555665"/>
    <n v="0.65225950127555665"/>
    <n v="0.65225950127555665"/>
    <n v="0.65225950127555665"/>
    <n v="0.65225950127555665"/>
    <n v="0.66109665465180512"/>
    <n v="0.71997"/>
    <n v="0.64446999999999999"/>
    <n v="785836.21000000008"/>
    <n v="2785.3170070506731"/>
    <n v="3562.997936520137"/>
    <n v="0"/>
    <n v="11773.239017153828"/>
    <n v="2970.4111304457447"/>
    <n v="0"/>
    <n v="3311.4876011871643"/>
    <n v="0"/>
    <n v="0"/>
    <n v="0"/>
    <n v="0"/>
    <n v="528713.53911074332"/>
    <n v="553116.99180310091"/>
    <n v="8.954837261383261E-4"/>
    <n v="1.1427413285820635E-3"/>
    <n v="0"/>
    <n v="3.7569577925985653E-3"/>
    <n v="9.4550104447063894E-4"/>
    <n v="0"/>
    <n v="1.0488173837670995E-3"/>
    <n v="0"/>
    <n v="0"/>
    <n v="0"/>
    <n v="0"/>
    <n v="8.8371533762484564E-3"/>
    <n v="0.66109665465180512"/>
    <n v="0"/>
    <n v="20000"/>
    <n v="223391.57199999999"/>
    <n v="0"/>
    <n v="0"/>
    <n v="0"/>
    <n v="0"/>
    <n v="7500"/>
    <n v="0"/>
    <n v="0"/>
    <n v="254105.11900000001"/>
    <n v="0"/>
    <n v="504996.69099999999"/>
    <n v="1000"/>
    <n v="5350"/>
    <n v="21531.599999999999"/>
    <n v="0"/>
    <n v="1871831.492803101"/>
    <n v="2785.3170070506731"/>
    <n v="3562.997936520137"/>
    <n v="0"/>
    <n v="11773.239017153828"/>
    <n v="2970.4111304457447"/>
    <n v="0"/>
    <n v="3311.4876011871643"/>
    <n v="0"/>
    <n v="0"/>
    <n v="0"/>
    <n v="0"/>
    <n v="528713.53911074332"/>
    <n v="553116.99180310091"/>
    <n v="0"/>
    <n v="20000"/>
    <n v="223391.57199999999"/>
    <n v="0"/>
    <n v="0"/>
    <n v="0"/>
    <n v="0"/>
    <n v="7500"/>
    <n v="0"/>
    <n v="0"/>
    <n v="254105.11900000001"/>
    <n v="0"/>
    <n v="504996.69099999999"/>
    <n v="1000"/>
    <n v="5350"/>
    <n v="21531.599999999999"/>
    <n v="0"/>
    <n v="1871831.492803101"/>
    <n v="3616.9789999999998"/>
    <n v="4927"/>
    <n v="13782.895"/>
    <n v="10221.603999999999"/>
    <n v="4057.393"/>
    <n v="4164.7250000000004"/>
    <n v="0"/>
    <n v="0"/>
    <n v="0"/>
    <n v="0"/>
    <n v="0"/>
    <n v="512346.3958031009"/>
    <n v="553116.99180310091"/>
    <n v="0"/>
    <n v="0"/>
    <n v="7.5499999999999998E-2"/>
    <n v="0"/>
    <n v="0"/>
    <n v="1.4668706360289451E-3"/>
    <n v="1.6135576996318393E-3"/>
    <n v="1.5412471753205534E-3"/>
    <n v="3.0163818712707884E-3"/>
    <n v="1.9108572553002412E-2"/>
    <n v="1.7575589437603147E-2"/>
    <n v="3.7047780627142313E-2"/>
    <n v="0.15687000000000001"/>
    <n v="0.64446999999999999"/>
    <n v="0.64446999999999999"/>
    <n v="0.71997"/>
    <n v="0.71997"/>
    <n v="0.71997"/>
    <n v="0.7214368706360289"/>
    <n v="0.7230504283356608"/>
    <n v="0.72459167551098136"/>
    <n v="0.72760805738225209"/>
    <n v="0.74671662993525456"/>
    <n v="0.76429221937285763"/>
    <n v="0.80133999999999994"/>
    <n v="0"/>
    <n v="20000"/>
    <n v="223391.57199999999"/>
    <n v="0"/>
    <n v="0"/>
    <n v="0"/>
    <n v="0"/>
    <n v="7500"/>
    <n v="0"/>
    <n v="0"/>
    <n v="253948.11900000001"/>
    <n v="0"/>
    <n v="504839.69099999999"/>
    <n v="1000"/>
    <n v="5350"/>
    <n v="21688.238803100678"/>
    <n v="0"/>
    <n v="1871831.1316062016"/>
    <n v="3616.9789999999998"/>
    <n v="4927"/>
    <n v="13782.895"/>
    <n v="10221.603999999999"/>
    <n v="4057.393"/>
    <n v="4164.7250000000004"/>
    <n v="1299.412"/>
    <n v="5444.69"/>
    <n v="25444.29"/>
    <n v="1655.25"/>
    <n v="49870.1"/>
    <n v="11695.907000000001"/>
    <n v="136180.245"/>
    <n v="0"/>
    <n v="0"/>
    <n v="0"/>
    <n v="18414.78680310084"/>
    <n v="0"/>
    <n v="223391.57199999999"/>
    <n v="0"/>
    <n v="427605.96"/>
    <n v="0"/>
    <n v="0"/>
    <n v="252364.11900000001"/>
    <n v="0"/>
    <n v="921776.43780310079"/>
    <n v="1000"/>
    <n v="5350"/>
    <n v="21688.238803100678"/>
    <n v="0"/>
    <n v="1871831.1316062016"/>
    <n v="3616.9789999999998"/>
    <n v="4927"/>
    <n v="13782.895"/>
    <n v="10221.603999999999"/>
    <n v="4057.393"/>
    <n v="4164.7250000000004"/>
    <n v="1299.412"/>
    <n v="5444.69"/>
    <n v="25444.29"/>
    <n v="87459.038"/>
    <n v="0.26900000000000002"/>
    <n v="0"/>
    <n v="160418.29500000001"/>
    <n v="0"/>
    <n v="0"/>
    <n v="0"/>
    <n v="0"/>
    <n v="0"/>
    <n v="0"/>
    <n v="0"/>
    <n v="0"/>
    <n v="0"/>
    <n v="0"/>
    <n v="0"/>
    <n v="0"/>
    <n v="897538.38780310075"/>
    <n v="1000"/>
    <n v="5350"/>
    <n v="21688.238803100678"/>
    <n v="0"/>
    <n v="1871831.1316062016"/>
    <n v="24403.452692357547"/>
    <n v="160418.29500000001"/>
    <n v="946254.50500000012"/>
    <n v="810239.66269235767"/>
    <n v="136014.84230764245"/>
    <n v="925576.98780310084"/>
    <n v="40770.595999999998"/>
    <n v="160418.29500000001"/>
    <n v="946254.50500000012"/>
    <n v="826606.8060000001"/>
    <n v="119647.69900000002"/>
    <n v="925576.62660620152"/>
    <n v="124484.33799999999"/>
    <n v="160418.29500000001"/>
    <n v="946254.50500000012"/>
    <n v="910320.54800000007"/>
    <n v="35933.957000000053"/>
    <n v="925576.62660620152"/>
    <n v="160418.29500000001"/>
    <n v="160418.29500000001"/>
    <n v="946254.50500000012"/>
    <n v="946254.50500000012"/>
    <n v="0"/>
    <n v="925576.62660620152"/>
    <n v="13261"/>
    <s v="SI"/>
    <s v="NO"/>
    <s v="GIC"/>
    <s v="FRONTEL"/>
    <n v="5"/>
    <s v="Transmission"/>
    <s v="Zonal Tx"/>
    <s v="Growth Zonal Tx"/>
    <s v="Tres Esquinas Substation"/>
    <m/>
    <s v="FRONTEL"/>
    <s v="S/E Tres Esquinas"/>
    <d v="2020-09-01T00:00:00"/>
    <d v="2020-09-30T00:00:00"/>
    <m/>
    <n v="0"/>
    <n v="0"/>
    <n v="0"/>
    <n v="0"/>
    <n v="0"/>
    <s v="09.01.2020"/>
    <m/>
    <s v="Ingeniería detalle"/>
    <m/>
    <m/>
    <s v="Ingeniería detalle"/>
    <n v="2017"/>
    <s v="Inversiones en Líneas"/>
    <s v="Abierto"/>
  </r>
  <r>
    <s v="100/TS-128-01"/>
    <x v="0"/>
    <x v="11"/>
    <s v="Gerencia Zona Sur"/>
    <x v="6"/>
    <s v="Yamir Flores"/>
    <n v="739.30600000000004"/>
    <n v="0"/>
    <n v="0"/>
    <n v="0"/>
    <n v="0"/>
    <n v="0"/>
    <n v="0"/>
    <n v="0"/>
    <n v="0"/>
    <n v="0"/>
    <n v="0"/>
    <n v="0"/>
    <n v="739.30600000000004"/>
    <n v="0"/>
    <n v="0"/>
    <n v="0"/>
    <n v="0"/>
    <n v="0"/>
    <n v="0"/>
    <n v="0"/>
    <n v="0"/>
    <n v="0"/>
    <n v="0"/>
    <n v="0"/>
    <n v="0"/>
    <n v="0.98"/>
    <n v="0.98"/>
    <n v="0.98"/>
    <n v="0.98"/>
    <n v="0.98"/>
    <n v="0.98"/>
    <n v="0.98"/>
    <n v="0.98"/>
    <n v="0.98"/>
    <n v="0.98"/>
    <n v="0.98"/>
    <n v="0.98"/>
    <n v="0.98"/>
    <n v="0.98"/>
    <n v="1"/>
    <n v="1"/>
    <n v="1"/>
    <n v="1"/>
    <n v="1"/>
    <n v="1"/>
    <n v="1"/>
    <n v="1"/>
    <n v="1"/>
    <n v="1"/>
    <n v="0.98"/>
    <n v="0.98"/>
    <n v="40079.326000000001"/>
    <n v="0"/>
    <n v="0"/>
    <n v="0"/>
    <n v="0"/>
    <n v="0"/>
    <n v="0"/>
    <n v="0"/>
    <n v="0"/>
    <n v="0"/>
    <n v="0"/>
    <n v="0"/>
    <n v="0"/>
    <n v="0"/>
    <n v="0"/>
    <n v="0"/>
    <n v="0.02"/>
    <n v="0"/>
    <n v="0"/>
    <n v="0"/>
    <n v="0"/>
    <n v="0"/>
    <n v="0"/>
    <n v="0"/>
    <n v="0"/>
    <n v="0"/>
    <n v="1"/>
    <n v="0"/>
    <n v="0"/>
    <n v="0"/>
    <n v="0"/>
    <n v="0"/>
    <n v="0"/>
    <n v="0"/>
    <n v="0"/>
    <n v="0"/>
    <n v="0"/>
    <n v="0"/>
    <n v="0"/>
    <n v="0"/>
    <n v="0"/>
    <n v="0"/>
    <n v="0"/>
    <n v="0"/>
    <n v="40079.326000000001"/>
    <n v="0"/>
    <n v="0"/>
    <n v="0"/>
    <n v="0"/>
    <n v="0"/>
    <n v="0"/>
    <n v="0"/>
    <n v="0"/>
    <n v="0"/>
    <n v="0"/>
    <n v="0"/>
    <n v="0"/>
    <n v="0"/>
    <n v="0"/>
    <n v="0"/>
    <n v="0"/>
    <n v="0"/>
    <n v="0"/>
    <n v="0"/>
    <n v="0"/>
    <n v="0"/>
    <n v="0"/>
    <n v="0"/>
    <n v="0"/>
    <n v="0"/>
    <n v="0"/>
    <n v="0"/>
    <n v="0"/>
    <n v="0"/>
    <n v="0"/>
    <n v="40079.326000000001"/>
    <n v="739.30600000000004"/>
    <n v="0"/>
    <n v="0"/>
    <n v="0"/>
    <n v="0"/>
    <n v="0"/>
    <n v="0"/>
    <n v="0"/>
    <n v="0"/>
    <n v="0"/>
    <n v="0"/>
    <n v="0"/>
    <n v="739.30600000000004"/>
    <n v="0"/>
    <n v="0"/>
    <n v="0"/>
    <n v="0"/>
    <n v="0"/>
    <n v="0"/>
    <n v="0"/>
    <n v="0"/>
    <n v="0"/>
    <n v="0"/>
    <n v="0"/>
    <n v="0"/>
    <n v="0"/>
    <n v="0.98"/>
    <n v="0.98"/>
    <n v="0.98"/>
    <n v="0.98"/>
    <n v="0.98"/>
    <n v="0.98"/>
    <n v="0.98"/>
    <n v="0.98"/>
    <n v="0.98"/>
    <n v="0.98"/>
    <n v="0.98"/>
    <n v="0.98"/>
    <n v="0"/>
    <n v="0"/>
    <n v="0"/>
    <n v="0"/>
    <n v="0"/>
    <n v="0"/>
    <n v="0"/>
    <n v="0"/>
    <n v="0"/>
    <n v="0"/>
    <n v="0"/>
    <n v="0"/>
    <n v="0"/>
    <n v="0"/>
    <n v="0"/>
    <n v="0"/>
    <n v="0"/>
    <n v="40818.631999999998"/>
    <n v="739.30600000000004"/>
    <n v="0"/>
    <n v="0"/>
    <n v="0"/>
    <n v="0"/>
    <n v="0"/>
    <n v="0"/>
    <n v="0"/>
    <n v="0"/>
    <n v="0"/>
    <n v="0"/>
    <n v="0"/>
    <n v="739.30600000000004"/>
    <n v="0"/>
    <n v="0"/>
    <n v="0"/>
    <n v="0"/>
    <n v="0"/>
    <n v="0"/>
    <n v="0"/>
    <n v="0"/>
    <n v="0"/>
    <n v="0"/>
    <n v="0"/>
    <n v="0"/>
    <n v="0"/>
    <n v="0"/>
    <n v="0"/>
    <n v="0"/>
    <n v="0"/>
    <n v="40818.631999999998"/>
    <n v="739.30600000000004"/>
    <n v="0"/>
    <n v="0"/>
    <n v="0"/>
    <n v="0"/>
    <n v="0"/>
    <n v="0"/>
    <n v="0"/>
    <n v="0"/>
    <n v="0"/>
    <n v="0"/>
    <n v="0"/>
    <n v="739.30600000000004"/>
    <n v="0"/>
    <n v="0"/>
    <n v="0"/>
    <n v="0"/>
    <n v="0"/>
    <n v="0"/>
    <n v="0"/>
    <n v="0"/>
    <n v="0"/>
    <n v="0"/>
    <n v="0"/>
    <n v="0"/>
    <n v="0"/>
    <n v="0"/>
    <n v="0"/>
    <n v="0"/>
    <n v="0"/>
    <n v="40818.631999999998"/>
    <n v="0"/>
    <n v="739.30600000000004"/>
    <n v="40818.631999999998"/>
    <n v="40079.326000000001"/>
    <n v="739.30599999999686"/>
    <n v="-739.30599999999686"/>
    <n v="739.30600000000004"/>
    <n v="739.30600000000004"/>
    <n v="40818.631999999998"/>
    <n v="40818.631999999998"/>
    <n v="0"/>
    <n v="0"/>
    <n v="739.30600000000004"/>
    <n v="739.30600000000004"/>
    <n v="40818.631999999998"/>
    <n v="40818.631999999998"/>
    <n v="0"/>
    <n v="0"/>
    <n v="739.30600000000004"/>
    <n v="739.30600000000004"/>
    <n v="40818.631999999998"/>
    <n v="40818.631999999998"/>
    <n v="0"/>
    <n v="0"/>
    <n v="13251"/>
    <s v="SI"/>
    <s v="NO"/>
    <s v="GOT"/>
    <s v="STS"/>
    <n v="6"/>
    <s v="Transmission"/>
    <s v="Zonal Tx"/>
    <s v="Others Tx"/>
    <n v="0"/>
    <m/>
    <s v="STS"/>
    <m/>
    <d v="2018-12-01T00:00:00"/>
    <d v="2019-12-31T00:00:00"/>
    <m/>
    <m/>
    <m/>
    <n v="0"/>
    <n v="0"/>
    <n v="0"/>
    <m/>
    <m/>
    <m/>
    <m/>
    <m/>
    <m/>
    <n v="2017"/>
    <m/>
    <s v="Abierto"/>
  </r>
  <r>
    <s v="100/TT-113-08"/>
    <x v="1"/>
    <x v="12"/>
    <s v="Subgerencia de Proyectos Tx "/>
    <x v="7"/>
    <s v="Raul Ramirez"/>
    <n v="0"/>
    <n v="0"/>
    <n v="0"/>
    <n v="0"/>
    <n v="0"/>
    <n v="0"/>
    <n v="0"/>
    <n v="0"/>
    <n v="0"/>
    <n v="0"/>
    <n v="0"/>
    <n v="0"/>
    <n v="0"/>
    <n v="0"/>
    <n v="0"/>
    <n v="0"/>
    <n v="0"/>
    <n v="0"/>
    <n v="0"/>
    <n v="0"/>
    <n v="0"/>
    <n v="0"/>
    <n v="0"/>
    <n v="0"/>
    <n v="0"/>
    <n v="0.99"/>
    <n v="0.99"/>
    <n v="0.99"/>
    <n v="0.99"/>
    <n v="0.99"/>
    <n v="0.99"/>
    <n v="0.99"/>
    <n v="0.99"/>
    <n v="0.99"/>
    <n v="0.99"/>
    <n v="0.99"/>
    <n v="0.99"/>
    <n v="0.99"/>
    <n v="0.99"/>
    <n v="0.99"/>
    <n v="0.995"/>
    <n v="0.99749999999999994"/>
    <n v="1"/>
    <n v="1"/>
    <n v="1"/>
    <n v="1"/>
    <n v="1"/>
    <n v="1"/>
    <n v="1"/>
    <n v="0.99"/>
    <n v="0.99"/>
    <n v="677853.853"/>
    <n v="0"/>
    <n v="0"/>
    <n v="0"/>
    <n v="28499.999999999996"/>
    <n v="0"/>
    <n v="0"/>
    <n v="0"/>
    <n v="0"/>
    <n v="0"/>
    <n v="0"/>
    <n v="0"/>
    <n v="0"/>
    <n v="28499.999999999996"/>
    <n v="0"/>
    <n v="0"/>
    <n v="0"/>
    <n v="5.0000000000000001E-3"/>
    <n v="2.5000000000000001E-3"/>
    <n v="2.5000000000000001E-3"/>
    <n v="0"/>
    <n v="0"/>
    <n v="0"/>
    <n v="0"/>
    <n v="0"/>
    <n v="0"/>
    <n v="1"/>
    <n v="0"/>
    <n v="0"/>
    <n v="0"/>
    <n v="0"/>
    <n v="0"/>
    <n v="0"/>
    <n v="0"/>
    <n v="0"/>
    <n v="0"/>
    <n v="0"/>
    <n v="0"/>
    <n v="0"/>
    <n v="0"/>
    <n v="0"/>
    <n v="0"/>
    <n v="0"/>
    <n v="0"/>
    <n v="706353.853"/>
    <n v="0"/>
    <n v="0"/>
    <n v="0"/>
    <n v="28499.999999999996"/>
    <n v="0"/>
    <n v="0"/>
    <n v="0"/>
    <n v="0"/>
    <n v="0"/>
    <n v="0"/>
    <n v="0"/>
    <n v="0"/>
    <n v="28499.999999999996"/>
    <n v="0"/>
    <n v="0"/>
    <n v="0"/>
    <n v="0"/>
    <n v="0"/>
    <n v="0"/>
    <n v="0"/>
    <n v="0"/>
    <n v="0"/>
    <n v="0"/>
    <n v="0"/>
    <n v="0"/>
    <n v="0"/>
    <n v="0"/>
    <n v="0"/>
    <n v="0"/>
    <n v="0"/>
    <n v="706353.853"/>
    <n v="0"/>
    <n v="0"/>
    <n v="0"/>
    <n v="0"/>
    <n v="0"/>
    <n v="0"/>
    <n v="0"/>
    <n v="0"/>
    <n v="0"/>
    <n v="0"/>
    <n v="0"/>
    <n v="28499.999999999996"/>
    <n v="28499.999999999996"/>
    <n v="0"/>
    <n v="0"/>
    <n v="0"/>
    <n v="0"/>
    <n v="0"/>
    <n v="0"/>
    <n v="0"/>
    <n v="0"/>
    <n v="0"/>
    <n v="0"/>
    <n v="0"/>
    <n v="0.01"/>
    <n v="0.01"/>
    <n v="0.99"/>
    <n v="0.99"/>
    <n v="0.99"/>
    <n v="0.99"/>
    <n v="0.99"/>
    <n v="0.99"/>
    <n v="0.99"/>
    <n v="0.99"/>
    <n v="0.99"/>
    <n v="0.99"/>
    <n v="0.99"/>
    <n v="1"/>
    <n v="0"/>
    <n v="0"/>
    <n v="0"/>
    <n v="0"/>
    <n v="0"/>
    <n v="0"/>
    <n v="0"/>
    <n v="0"/>
    <n v="0"/>
    <n v="0"/>
    <n v="0"/>
    <n v="0"/>
    <n v="0"/>
    <n v="0"/>
    <n v="0"/>
    <n v="0"/>
    <n v="0"/>
    <n v="706353.853"/>
    <n v="0"/>
    <n v="0"/>
    <n v="0"/>
    <n v="0"/>
    <n v="0"/>
    <n v="0"/>
    <n v="0"/>
    <n v="0"/>
    <n v="0"/>
    <n v="0"/>
    <n v="0"/>
    <n v="28500"/>
    <n v="28500"/>
    <n v="0"/>
    <n v="0"/>
    <n v="0"/>
    <n v="0"/>
    <n v="0"/>
    <n v="0"/>
    <n v="0"/>
    <n v="0"/>
    <n v="0"/>
    <n v="0"/>
    <n v="0"/>
    <n v="0"/>
    <n v="0"/>
    <n v="0"/>
    <n v="0"/>
    <n v="0"/>
    <n v="0"/>
    <n v="706353.853"/>
    <n v="0"/>
    <n v="0"/>
    <n v="0"/>
    <n v="0"/>
    <n v="0"/>
    <n v="0"/>
    <n v="0"/>
    <n v="0"/>
    <n v="0"/>
    <n v="0"/>
    <n v="0"/>
    <n v="0"/>
    <n v="0"/>
    <n v="0"/>
    <n v="0"/>
    <n v="0"/>
    <n v="0"/>
    <n v="0"/>
    <n v="0"/>
    <n v="0"/>
    <n v="0"/>
    <n v="0"/>
    <n v="0"/>
    <n v="0"/>
    <n v="0"/>
    <n v="0"/>
    <n v="0"/>
    <n v="0"/>
    <n v="0"/>
    <n v="0"/>
    <n v="677853.853"/>
    <n v="28499.999999999996"/>
    <n v="0"/>
    <n v="677853.853"/>
    <n v="706353.853"/>
    <n v="-28500"/>
    <n v="28500"/>
    <n v="0"/>
    <n v="0"/>
    <n v="677853.853"/>
    <n v="677853.853"/>
    <n v="0"/>
    <n v="28500"/>
    <n v="0"/>
    <n v="0"/>
    <n v="677853.853"/>
    <n v="677853.853"/>
    <n v="0"/>
    <n v="28500"/>
    <n v="0"/>
    <n v="0"/>
    <n v="677853.853"/>
    <n v="677853.853"/>
    <n v="0"/>
    <n v="0"/>
    <n v="11710"/>
    <s v="SI"/>
    <s v="NO"/>
    <s v="GIC"/>
    <s v="STS"/>
    <n v="6"/>
    <s v="Transmission"/>
    <s v="Zonal Tx"/>
    <s v="Technical Standard"/>
    <s v="Transformers Replacement"/>
    <s v="TECHSTAN"/>
    <s v="STS"/>
    <m/>
    <d v="2016-09-01T00:00:00"/>
    <d v="2020-02-28T00:00:00"/>
    <m/>
    <n v="0"/>
    <n v="0"/>
    <n v="0"/>
    <n v="0"/>
    <n v="0"/>
    <m/>
    <m/>
    <m/>
    <m/>
    <m/>
    <m/>
    <m/>
    <s v="Mejoras en S/E"/>
    <s v="CERRADO"/>
  </r>
  <r>
    <s v="100/TT-005-02"/>
    <x v="0"/>
    <x v="13"/>
    <s v="Gerencia Zona Sur"/>
    <x v="8"/>
    <s v="Cristian Suarez"/>
    <n v="0"/>
    <n v="0"/>
    <n v="0"/>
    <n v="0"/>
    <n v="0"/>
    <n v="0"/>
    <n v="0"/>
    <n v="0"/>
    <n v="0"/>
    <n v="0"/>
    <n v="0"/>
    <n v="0"/>
    <n v="0"/>
    <n v="0"/>
    <n v="0"/>
    <n v="0"/>
    <n v="0"/>
    <n v="0"/>
    <n v="0"/>
    <n v="0"/>
    <n v="0"/>
    <n v="0"/>
    <n v="0"/>
    <n v="0"/>
    <n v="0"/>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98"/>
    <n v="1"/>
    <n v="0.41000000000000003"/>
    <n v="0.41000000000000003"/>
    <n v="1874492.2880000002"/>
    <n v="0"/>
    <n v="0"/>
    <n v="0"/>
    <n v="13540.29"/>
    <n v="0"/>
    <n v="0"/>
    <n v="0"/>
    <n v="0"/>
    <n v="0"/>
    <n v="0"/>
    <n v="0"/>
    <n v="0"/>
    <n v="13540.29"/>
    <n v="0"/>
    <n v="0"/>
    <n v="0"/>
    <n v="0"/>
    <n v="0"/>
    <n v="0"/>
    <n v="0"/>
    <n v="0"/>
    <n v="0"/>
    <n v="0"/>
    <n v="0.56999999999999995"/>
    <n v="0.02"/>
    <n v="1"/>
    <n v="0"/>
    <n v="0"/>
    <n v="0"/>
    <n v="0"/>
    <n v="0"/>
    <n v="0"/>
    <n v="0"/>
    <n v="0"/>
    <n v="0"/>
    <n v="0"/>
    <n v="0"/>
    <n v="0"/>
    <n v="0"/>
    <n v="0"/>
    <n v="0"/>
    <n v="0"/>
    <n v="0"/>
    <n v="1888032.5780000002"/>
    <n v="0"/>
    <n v="0"/>
    <n v="0"/>
    <n v="13540.29"/>
    <n v="0"/>
    <n v="0"/>
    <n v="0"/>
    <n v="0"/>
    <n v="0"/>
    <n v="0"/>
    <n v="0"/>
    <n v="0"/>
    <n v="13540.29"/>
    <n v="0"/>
    <n v="0"/>
    <n v="0"/>
    <n v="0"/>
    <n v="0"/>
    <n v="0"/>
    <n v="0"/>
    <n v="0"/>
    <n v="0"/>
    <n v="0"/>
    <n v="0"/>
    <n v="0"/>
    <n v="0"/>
    <n v="0"/>
    <n v="0"/>
    <n v="0"/>
    <n v="0"/>
    <n v="1888032.5780000002"/>
    <n v="0"/>
    <n v="0"/>
    <n v="0"/>
    <n v="0"/>
    <n v="0"/>
    <n v="0"/>
    <n v="0"/>
    <n v="0"/>
    <n v="0"/>
    <n v="0"/>
    <n v="0"/>
    <n v="13540.29"/>
    <n v="13540.29"/>
    <n v="0"/>
    <n v="0"/>
    <n v="0"/>
    <n v="0"/>
    <n v="0"/>
    <n v="0"/>
    <n v="0"/>
    <n v="0"/>
    <n v="0"/>
    <n v="0"/>
    <n v="0"/>
    <n v="0.57999999999999996"/>
    <n v="0.57999999999999996"/>
    <n v="0.41000000000000003"/>
    <n v="0.41000000000000003"/>
    <n v="0.41000000000000003"/>
    <n v="0.41000000000000003"/>
    <n v="0.41000000000000003"/>
    <n v="0.41000000000000003"/>
    <n v="0.41000000000000003"/>
    <n v="0.41000000000000003"/>
    <n v="0.41000000000000003"/>
    <n v="0.41000000000000003"/>
    <n v="0.41000000000000003"/>
    <n v="0.99"/>
    <n v="0"/>
    <n v="0"/>
    <n v="0"/>
    <n v="0"/>
    <n v="0"/>
    <n v="0"/>
    <n v="0"/>
    <n v="0"/>
    <n v="0"/>
    <n v="0"/>
    <n v="0"/>
    <n v="0"/>
    <n v="0"/>
    <n v="0"/>
    <n v="0"/>
    <n v="0"/>
    <n v="0"/>
    <n v="1888032.5780000002"/>
    <n v="0"/>
    <n v="0"/>
    <n v="0"/>
    <n v="0"/>
    <n v="0"/>
    <n v="0"/>
    <n v="0"/>
    <n v="0"/>
    <n v="0"/>
    <n v="0"/>
    <n v="0"/>
    <n v="0"/>
    <n v="0"/>
    <n v="0"/>
    <n v="0"/>
    <n v="0"/>
    <n v="0"/>
    <n v="0"/>
    <n v="0"/>
    <n v="0"/>
    <n v="0"/>
    <n v="0"/>
    <n v="0"/>
    <n v="0"/>
    <n v="0"/>
    <n v="0"/>
    <n v="0"/>
    <n v="0"/>
    <n v="0"/>
    <n v="0"/>
    <n v="1874492.2880000002"/>
    <n v="0"/>
    <n v="0"/>
    <n v="0"/>
    <n v="0"/>
    <n v="0"/>
    <n v="0"/>
    <n v="0"/>
    <n v="0"/>
    <n v="0"/>
    <n v="0"/>
    <n v="0"/>
    <n v="0"/>
    <n v="0"/>
    <n v="0"/>
    <n v="0"/>
    <n v="0"/>
    <n v="0"/>
    <n v="0"/>
    <n v="0"/>
    <n v="0"/>
    <n v="0"/>
    <n v="0"/>
    <n v="0"/>
    <n v="0"/>
    <n v="0"/>
    <n v="0"/>
    <n v="0"/>
    <n v="0"/>
    <n v="0"/>
    <n v="0"/>
    <n v="1874492.2880000002"/>
    <n v="13540.29"/>
    <n v="0"/>
    <n v="1874492.2880000002"/>
    <n v="1888032.5780000002"/>
    <n v="-13540.290000000037"/>
    <n v="13540.290000000037"/>
    <n v="0"/>
    <n v="0"/>
    <n v="1874492.2880000002"/>
    <n v="1874492.2880000002"/>
    <n v="0"/>
    <n v="13540.290000000037"/>
    <n v="0"/>
    <n v="0"/>
    <n v="1874492.2880000002"/>
    <n v="1874492.2880000002"/>
    <n v="0"/>
    <n v="0"/>
    <n v="0"/>
    <n v="0"/>
    <n v="1874492.2880000002"/>
    <n v="1874492.2880000002"/>
    <n v="0"/>
    <n v="0"/>
    <n v="12961"/>
    <s v="SI"/>
    <s v="NO"/>
    <s v="GIC"/>
    <s v="FRONTEL"/>
    <n v="5"/>
    <s v="Transmission"/>
    <s v="Zonal Tx"/>
    <s v="Growth Zonal Tx"/>
    <s v="Lota Substation"/>
    <s v="GROWTHTX"/>
    <s v="Concepción"/>
    <s v="S/E ENACAR"/>
    <d v="2016-07-01T00:00:00"/>
    <m/>
    <s v="Revisar con Cristian Suarez"/>
    <n v="0"/>
    <n v="0"/>
    <n v="197162"/>
    <n v="8"/>
    <n v="24645.25"/>
    <m/>
    <m/>
    <m/>
    <m/>
    <n v="925"/>
    <m/>
    <m/>
    <s v="Inversiones en S/E"/>
    <s v="Abierto"/>
  </r>
  <r>
    <s v="100/TT-011-02"/>
    <x v="0"/>
    <x v="14"/>
    <s v="Subgerencia de Proyectos Tx "/>
    <x v="9"/>
    <s v="Cristian Vivanco"/>
    <n v="26840.170999999998"/>
    <n v="27887.005000000001"/>
    <n v="55556.313999999998"/>
    <n v="330.51"/>
    <n v="24234.885999999999"/>
    <n v="225857.35800000001"/>
    <n v="239142.603"/>
    <n v="210187.89600000001"/>
    <n v="1152.1880000000001"/>
    <n v="74331.952000000005"/>
    <n v="2063.348"/>
    <n v="539.10199999999998"/>
    <n v="888123.33299999998"/>
    <n v="0.02"/>
    <n v="0.3"/>
    <n v="0"/>
    <n v="0"/>
    <n v="0"/>
    <n v="0.55500000000000005"/>
    <n v="0"/>
    <n v="0.02"/>
    <n v="0.02"/>
    <n v="7.0000000000000062E-2"/>
    <n v="0"/>
    <n v="0"/>
    <n v="2.5000000000000001E-2"/>
    <n v="0.32500000000000001"/>
    <n v="0.32500000000000001"/>
    <n v="0.32500000000000001"/>
    <n v="0.32500000000000001"/>
    <n v="0.88"/>
    <n v="0.88"/>
    <n v="0.9"/>
    <n v="0.92"/>
    <n v="0.9900000000000001"/>
    <n v="0.9900000000000001"/>
    <n v="0.9900000000000001"/>
    <n v="5.0000000000000001E-3"/>
    <n v="5.0000000000000001E-3"/>
    <n v="0.20400000000000001"/>
    <n v="0.40300000000000002"/>
    <n v="0.60199999999999998"/>
    <n v="0.80100000000000005"/>
    <n v="1"/>
    <n v="1"/>
    <n v="1"/>
    <n v="1"/>
    <n v="1"/>
    <n v="1"/>
    <n v="0.9900000000000001"/>
    <n v="5.0000000000000001E-3"/>
    <n v="818295.89099999995"/>
    <n v="0"/>
    <n v="0"/>
    <n v="268207.62641971244"/>
    <n v="268711.67917930428"/>
    <n v="269226.88257482363"/>
    <n v="269733.42955560976"/>
    <n v="270251.20053177036"/>
    <n v="0"/>
    <n v="0"/>
    <n v="0"/>
    <n v="0"/>
    <n v="0"/>
    <n v="1346130.8182612206"/>
    <n v="0"/>
    <n v="0"/>
    <n v="0.19900000000000001"/>
    <n v="0.19900000000000001"/>
    <n v="0.19900000000000001"/>
    <n v="0.19900000000000001"/>
    <n v="0.19900000000000001"/>
    <n v="0"/>
    <n v="0"/>
    <n v="0"/>
    <n v="0"/>
    <n v="0"/>
    <n v="1"/>
    <n v="0"/>
    <n v="0"/>
    <n v="0"/>
    <n v="0"/>
    <n v="0"/>
    <n v="0"/>
    <n v="0"/>
    <n v="0"/>
    <n v="0"/>
    <n v="0"/>
    <n v="0"/>
    <n v="0"/>
    <n v="0"/>
    <n v="0"/>
    <n v="0"/>
    <n v="0"/>
    <n v="0"/>
    <n v="2164426.7092612204"/>
    <n v="0"/>
    <n v="0"/>
    <n v="268207.62641971244"/>
    <n v="268711.67917930428"/>
    <n v="269226.88257482363"/>
    <n v="269733.42955560976"/>
    <n v="270251.20053177036"/>
    <n v="0"/>
    <n v="0"/>
    <n v="0"/>
    <n v="0"/>
    <n v="0"/>
    <n v="1346130.8182612206"/>
    <n v="0"/>
    <n v="0"/>
    <n v="0"/>
    <n v="0"/>
    <n v="0"/>
    <n v="0"/>
    <n v="0"/>
    <n v="0"/>
    <n v="0"/>
    <n v="0"/>
    <n v="0"/>
    <n v="0"/>
    <n v="0"/>
    <n v="0"/>
    <n v="0"/>
    <n v="0"/>
    <n v="0"/>
    <n v="2164426.7092612204"/>
    <n v="26840.170999999998"/>
    <n v="27887.005000000001"/>
    <n v="55556.313999999998"/>
    <n v="330.51"/>
    <n v="24234.885999999999"/>
    <n v="225857.35800000001"/>
    <n v="469659.21519224998"/>
    <n v="216209.49903400001"/>
    <n v="9325"/>
    <n v="98719.038090000002"/>
    <n v="2040"/>
    <n v="181970.88968375005"/>
    <n v="1338629.8859999999"/>
    <n v="0.02"/>
    <n v="0.3"/>
    <n v="0"/>
    <n v="0"/>
    <n v="0"/>
    <n v="0"/>
    <n v="0"/>
    <n v="0"/>
    <n v="0"/>
    <n v="0.65500000000000003"/>
    <n v="0"/>
    <n v="0"/>
    <n v="0.97500000000000009"/>
    <n v="2.5000000000000001E-2"/>
    <n v="0.32500000000000001"/>
    <n v="0.32500000000000001"/>
    <n v="0.32500000000000001"/>
    <n v="0.32500000000000001"/>
    <n v="0.32500000000000001"/>
    <n v="0.32500000000000001"/>
    <n v="0.32500000000000001"/>
    <n v="0.32500000000000001"/>
    <n v="0.98000000000000009"/>
    <n v="0.98000000000000009"/>
    <n v="0.98000000000000009"/>
    <n v="0"/>
    <n v="0"/>
    <n v="0"/>
    <n v="0"/>
    <n v="0"/>
    <n v="0"/>
    <n v="0"/>
    <n v="0"/>
    <n v="0"/>
    <n v="0"/>
    <n v="1788"/>
    <n v="0"/>
    <n v="1788"/>
    <n v="1848"/>
    <n v="1908"/>
    <n v="1956.9322612206452"/>
    <n v="0"/>
    <n v="2164426.7092612204"/>
    <n v="26840.170999999998"/>
    <n v="27887.005000000001"/>
    <n v="55556.313999999998"/>
    <n v="330.51"/>
    <n v="24234.885999999999"/>
    <n v="225857.35800000001"/>
    <n v="239142.603"/>
    <n v="210187.89600000001"/>
    <n v="1152.1880000000001"/>
    <n v="121331.81200000001"/>
    <n v="157811"/>
    <n v="246092.981"/>
    <n v="1336424.7239999999"/>
    <n v="0"/>
    <n v="0"/>
    <n v="0"/>
    <n v="0"/>
    <n v="855"/>
    <n v="0"/>
    <n v="1350.162"/>
    <n v="0"/>
    <n v="0"/>
    <n v="0"/>
    <n v="1788"/>
    <n v="0"/>
    <n v="3993.1620000000003"/>
    <n v="1848"/>
    <n v="1908"/>
    <n v="1956.9322612206452"/>
    <n v="0"/>
    <n v="2164426.7092612204"/>
    <n v="26840.170999999998"/>
    <n v="27887.005000000001"/>
    <n v="55556.313999999998"/>
    <n v="330.51"/>
    <n v="24234.885999999999"/>
    <n v="225857.35800000001"/>
    <n v="239142.603"/>
    <n v="210187.89600000001"/>
    <n v="1152.1880000000001"/>
    <n v="74331.952000000005"/>
    <n v="2063.348"/>
    <n v="448840.49300000002"/>
    <n v="1336424.7239999999"/>
    <n v="0"/>
    <n v="0"/>
    <n v="0"/>
    <n v="0"/>
    <n v="0"/>
    <n v="0"/>
    <n v="0"/>
    <n v="0"/>
    <n v="0"/>
    <n v="0"/>
    <n v="0"/>
    <n v="0"/>
    <n v="3993.1620000000003"/>
    <n v="1848"/>
    <n v="1908"/>
    <n v="1956.9322612206452"/>
    <n v="0"/>
    <n v="2164426.7092612204"/>
    <n v="1346130.8182612206"/>
    <n v="887584.23100000003"/>
    <n v="1705880.122"/>
    <n v="2164426.7092612204"/>
    <n v="-458546.58726122044"/>
    <n v="458546.58726122044"/>
    <n v="1156658.9963162499"/>
    <n v="887584.23100000003"/>
    <n v="1705880.122"/>
    <n v="1974954.8873162498"/>
    <n v="-269074.7653162498"/>
    <n v="458546.58726122044"/>
    <n v="1090331.743"/>
    <n v="887584.23100000003"/>
    <n v="1705880.122"/>
    <n v="1908627.6340000001"/>
    <n v="-202747.5120000001"/>
    <n v="458546.58726122044"/>
    <n v="887584.23100000003"/>
    <n v="888123.33299999998"/>
    <n v="1706419.2239999999"/>
    <n v="1705880.122"/>
    <n v="539.1019999999553"/>
    <n v="458007.48526122048"/>
    <n v="13038"/>
    <s v="SI"/>
    <s v="NO"/>
    <s v="GIC"/>
    <s v="FRONTEL"/>
    <n v="6"/>
    <s v="Transmission"/>
    <s v="Dedicated Tx (Base)"/>
    <s v="La Flor Project"/>
    <s v=" La Flor Project"/>
    <s v="TX_D2017"/>
    <s v="FRONTEL"/>
    <m/>
    <m/>
    <d v="2019-10-31T00:00:00"/>
    <d v="2019-10-18T00:00:00"/>
    <s v="HDK"/>
    <n v="1"/>
    <n v="0"/>
    <n v="0"/>
    <n v="0"/>
    <m/>
    <s v="GES"/>
    <s v="Construcción"/>
    <m/>
    <n v="318"/>
    <m/>
    <s v="2017-1"/>
    <m/>
    <s v="Abierto"/>
  </r>
  <r>
    <s v="100/TT-002-04"/>
    <x v="0"/>
    <x v="15"/>
    <s v="Subgerencia de Proyectos Tx "/>
    <x v="10"/>
    <s v="Alex Llaitul"/>
    <n v="1253.223"/>
    <n v="71.62"/>
    <n v="4024.5680000000002"/>
    <n v="24.981000000000002"/>
    <n v="0"/>
    <n v="0"/>
    <n v="0"/>
    <n v="0"/>
    <n v="19.344999999999999"/>
    <n v="534.41399999999999"/>
    <n v="396.77199999999999"/>
    <n v="676.58699999999999"/>
    <n v="7001.51"/>
    <n v="0"/>
    <n v="0"/>
    <n v="0"/>
    <n v="0"/>
    <n v="0"/>
    <n v="0"/>
    <n v="0"/>
    <n v="0"/>
    <n v="0"/>
    <n v="0.1283"/>
    <n v="0"/>
    <n v="0"/>
    <n v="1.6999999999999999E-3"/>
    <n v="1.6999999999999999E-3"/>
    <n v="1.6999999999999999E-3"/>
    <n v="1.6999999999999999E-3"/>
    <n v="1.6999999999999999E-3"/>
    <n v="1.6999999999999999E-3"/>
    <n v="1.6999999999999999E-3"/>
    <n v="1.6999999999999999E-3"/>
    <n v="1.6999999999999999E-3"/>
    <n v="0.13"/>
    <n v="0.13"/>
    <n v="0.13"/>
    <n v="1.6999999999999999E-3"/>
    <n v="1.6999999999999999E-3"/>
    <n v="0.15840417903191037"/>
    <n v="0.3151083580638207"/>
    <n v="0.3151083580638207"/>
    <n v="0.3151083580638207"/>
    <n v="0.3151083580638207"/>
    <n v="0.3151083580638207"/>
    <n v="0.3151083580638207"/>
    <n v="0.3151083580638207"/>
    <n v="0.32510835806382071"/>
    <n v="0.33510835806382072"/>
    <n v="0.13"/>
    <n v="1.6999999999999999E-3"/>
    <n v="51581"/>
    <n v="0"/>
    <n v="0"/>
    <n v="34145.190870938735"/>
    <n v="34183.206129486382"/>
    <n v="0"/>
    <n v="0"/>
    <n v="0"/>
    <n v="0"/>
    <n v="0"/>
    <n v="0"/>
    <n v="0"/>
    <n v="0"/>
    <n v="68328.397000425117"/>
    <n v="0"/>
    <n v="0"/>
    <n v="0.15670417903191036"/>
    <n v="0.15670417903191036"/>
    <n v="0"/>
    <n v="0"/>
    <n v="0"/>
    <n v="0"/>
    <n v="0"/>
    <n v="0"/>
    <n v="0.01"/>
    <n v="0.01"/>
    <n v="0.33510835806382072"/>
    <n v="0"/>
    <n v="0"/>
    <n v="0"/>
    <n v="0"/>
    <n v="0"/>
    <n v="0"/>
    <n v="0"/>
    <n v="0"/>
    <n v="0"/>
    <n v="0"/>
    <n v="0"/>
    <n v="0"/>
    <n v="0"/>
    <n v="0"/>
    <n v="0"/>
    <n v="0"/>
    <n v="0"/>
    <n v="119909.39700042512"/>
    <n v="0"/>
    <n v="0"/>
    <n v="34145.190870938735"/>
    <n v="34183.206129486382"/>
    <n v="0"/>
    <n v="0"/>
    <n v="0"/>
    <n v="0"/>
    <n v="0"/>
    <n v="0"/>
    <n v="0"/>
    <n v="0"/>
    <n v="68328.397000425117"/>
    <n v="0"/>
    <n v="0"/>
    <n v="0"/>
    <n v="0"/>
    <n v="0"/>
    <n v="0"/>
    <n v="0"/>
    <n v="0"/>
    <n v="0"/>
    <n v="0"/>
    <n v="0"/>
    <n v="0"/>
    <n v="0"/>
    <n v="0"/>
    <n v="0"/>
    <n v="0"/>
    <n v="0"/>
    <n v="119909.39700042512"/>
    <n v="1253.223"/>
    <n v="71.62"/>
    <n v="4024.5680000000002"/>
    <n v="24.981000000000002"/>
    <n v="0"/>
    <n v="0"/>
    <n v="0"/>
    <n v="0"/>
    <n v="0"/>
    <n v="0"/>
    <n v="0"/>
    <n v="0"/>
    <n v="5374.3919999999998"/>
    <n v="0"/>
    <n v="0"/>
    <n v="0"/>
    <n v="0"/>
    <n v="0"/>
    <n v="0"/>
    <n v="0"/>
    <n v="0"/>
    <n v="0"/>
    <n v="0"/>
    <n v="0"/>
    <n v="0.99829999999999997"/>
    <n v="0.99829999999999997"/>
    <n v="1.6999999999999999E-3"/>
    <n v="1.6999999999999999E-3"/>
    <n v="1.6999999999999999E-3"/>
    <n v="1.6999999999999999E-3"/>
    <n v="1.6999999999999999E-3"/>
    <n v="1.6999999999999999E-3"/>
    <n v="1.6999999999999999E-3"/>
    <n v="1.6999999999999999E-3"/>
    <n v="1.6999999999999999E-3"/>
    <n v="1.6999999999999999E-3"/>
    <n v="1.6999999999999999E-3"/>
    <n v="1"/>
    <n v="0"/>
    <n v="0"/>
    <n v="0"/>
    <n v="0"/>
    <n v="0"/>
    <n v="0"/>
    <n v="0"/>
    <n v="0"/>
    <n v="0"/>
    <n v="0"/>
    <n v="0"/>
    <n v="0"/>
    <n v="0"/>
    <n v="0"/>
    <n v="0"/>
    <n v="0"/>
    <n v="0"/>
    <n v="56955.392"/>
    <n v="1253.223"/>
    <n v="71.62"/>
    <n v="4024.5680000000002"/>
    <n v="24.981000000000002"/>
    <n v="0"/>
    <n v="0"/>
    <n v="0"/>
    <n v="0"/>
    <n v="19.344999999999999"/>
    <n v="0"/>
    <n v="0"/>
    <n v="0"/>
    <n v="5393.7370000000001"/>
    <n v="0"/>
    <n v="0"/>
    <n v="0"/>
    <n v="0"/>
    <n v="0"/>
    <n v="0"/>
    <n v="0"/>
    <n v="0"/>
    <n v="0"/>
    <n v="0"/>
    <n v="0"/>
    <n v="0"/>
    <n v="0"/>
    <n v="0"/>
    <n v="0"/>
    <n v="0"/>
    <n v="0"/>
    <n v="56974.737000000001"/>
    <n v="1253.223"/>
    <n v="71.62"/>
    <n v="4024.5680000000002"/>
    <n v="24.981000000000002"/>
    <n v="0"/>
    <n v="0"/>
    <n v="0"/>
    <n v="0"/>
    <n v="19.344999999999999"/>
    <n v="534.41399999999999"/>
    <n v="396.77199999999999"/>
    <n v="0"/>
    <n v="6324.9229999999998"/>
    <n v="0"/>
    <n v="0"/>
    <n v="0"/>
    <n v="0"/>
    <n v="0"/>
    <n v="0"/>
    <n v="0"/>
    <n v="0"/>
    <n v="0"/>
    <n v="0"/>
    <n v="0"/>
    <n v="0"/>
    <n v="0"/>
    <n v="0"/>
    <n v="0"/>
    <n v="0"/>
    <n v="0"/>
    <n v="57905.923000000003"/>
    <n v="68328.397000425117"/>
    <n v="6324.9229999999998"/>
    <n v="57905.923000000003"/>
    <n v="119909.39700042512"/>
    <n v="-62003.474000425114"/>
    <n v="62003.474000425114"/>
    <n v="5374.3919999999998"/>
    <n v="6324.9229999999998"/>
    <n v="57905.923000000003"/>
    <n v="56955.392"/>
    <n v="950.53100000000268"/>
    <n v="-950.53100000000268"/>
    <n v="5393.7370000000001"/>
    <n v="6324.9229999999998"/>
    <n v="57905.923000000003"/>
    <n v="56974.737000000001"/>
    <n v="931.18600000000151"/>
    <n v="-931.18600000000151"/>
    <n v="6324.9229999999998"/>
    <n v="7001.51"/>
    <n v="58582.51"/>
    <n v="57905.923000000003"/>
    <n v="676.58699999999953"/>
    <n v="-676.58699999999953"/>
    <n v="13907"/>
    <s v="SI"/>
    <s v="NO"/>
    <s v="GIC"/>
    <s v="STS"/>
    <n v="5"/>
    <s v="Transmission"/>
    <s v="Dedicated Tx (Base)"/>
    <s v="Negrete Project"/>
    <s v="Negrete Project"/>
    <m/>
    <s v="Centralizado"/>
    <m/>
    <m/>
    <s v="terminada"/>
    <m/>
    <n v="0"/>
    <n v="0"/>
    <n v="0"/>
    <n v="0"/>
    <n v="0"/>
    <m/>
    <m/>
    <s v="Ingeniería"/>
    <m/>
    <m/>
    <m/>
    <s v="2018 6+6"/>
    <m/>
    <m/>
  </r>
  <r>
    <s v="100/TT-141-04"/>
    <x v="0"/>
    <x v="16"/>
    <s v="Subgerencia de Proyectos Tx "/>
    <x v="11"/>
    <s v="Manuel Barrientos"/>
    <n v="0"/>
    <n v="0"/>
    <n v="0"/>
    <n v="0"/>
    <n v="0"/>
    <n v="0"/>
    <n v="0"/>
    <n v="15000"/>
    <n v="0"/>
    <n v="0"/>
    <n v="0"/>
    <n v="0"/>
    <n v="15000"/>
    <n v="0"/>
    <n v="0"/>
    <n v="0"/>
    <n v="0"/>
    <n v="0"/>
    <n v="0"/>
    <n v="0"/>
    <n v="0"/>
    <n v="0"/>
    <n v="5.0000000000000044E-2"/>
    <n v="0"/>
    <n v="0"/>
    <n v="0.55000000000000004"/>
    <n v="0.55000000000000004"/>
    <n v="0.55000000000000004"/>
    <n v="0.55000000000000004"/>
    <n v="0.55000000000000004"/>
    <n v="0.55000000000000004"/>
    <n v="0.55000000000000004"/>
    <n v="0.55000000000000004"/>
    <n v="0.55000000000000004"/>
    <n v="0.60000000000000009"/>
    <n v="0.60000000000000009"/>
    <n v="0.60000000000000009"/>
    <n v="0.55000000000000004"/>
    <n v="0.98"/>
    <n v="0.98"/>
    <n v="0.98"/>
    <n v="0.98"/>
    <n v="0.98"/>
    <n v="0.98"/>
    <n v="0.99"/>
    <n v="1"/>
    <n v="1"/>
    <n v="1"/>
    <n v="1"/>
    <n v="0.60000000000000009"/>
    <n v="0.55000000000000004"/>
    <n v="1971.8520000000001"/>
    <n v="0"/>
    <n v="14308.436211312319"/>
    <n v="15739.741598845152"/>
    <n v="0"/>
    <n v="0"/>
    <n v="0"/>
    <n v="0"/>
    <n v="0"/>
    <n v="0"/>
    <n v="0"/>
    <n v="0"/>
    <n v="0"/>
    <n v="30048.177810157471"/>
    <n v="0"/>
    <n v="0.43"/>
    <n v="0"/>
    <n v="0"/>
    <n v="0"/>
    <n v="0"/>
    <n v="0"/>
    <n v="0.01"/>
    <n v="0.01"/>
    <n v="0"/>
    <n v="0"/>
    <n v="0"/>
    <n v="1"/>
    <n v="0"/>
    <n v="0"/>
    <n v="0"/>
    <n v="0"/>
    <n v="0"/>
    <n v="0"/>
    <n v="0"/>
    <n v="0"/>
    <n v="0"/>
    <n v="0"/>
    <n v="0"/>
    <n v="0"/>
    <n v="0"/>
    <n v="0"/>
    <n v="0"/>
    <n v="0"/>
    <n v="0"/>
    <n v="32020.02981015747"/>
    <n v="0"/>
    <n v="14308.436211312319"/>
    <n v="15739.741598845152"/>
    <n v="0"/>
    <n v="0"/>
    <n v="0"/>
    <n v="0"/>
    <n v="0"/>
    <n v="0"/>
    <n v="0"/>
    <n v="0"/>
    <n v="0"/>
    <n v="30048.177810157471"/>
    <n v="0"/>
    <n v="0"/>
    <n v="0"/>
    <n v="0"/>
    <n v="0"/>
    <n v="0"/>
    <n v="0"/>
    <n v="0"/>
    <n v="0"/>
    <n v="0"/>
    <n v="0"/>
    <n v="0"/>
    <n v="0"/>
    <n v="0"/>
    <n v="0"/>
    <n v="0"/>
    <n v="0"/>
    <n v="32020.02981015747"/>
    <n v="0"/>
    <n v="0"/>
    <n v="0"/>
    <n v="0"/>
    <n v="0"/>
    <n v="0"/>
    <n v="19188"/>
    <n v="5000"/>
    <n v="4486"/>
    <n v="0"/>
    <n v="0"/>
    <n v="1374.177810157471"/>
    <n v="30048.177810157471"/>
    <n v="0"/>
    <n v="0"/>
    <n v="0"/>
    <n v="0"/>
    <n v="0"/>
    <n v="0"/>
    <n v="0.43"/>
    <n v="0"/>
    <n v="0"/>
    <n v="0"/>
    <n v="0"/>
    <n v="0.02"/>
    <n v="0.45"/>
    <n v="0.55000000000000004"/>
    <n v="0.55000000000000004"/>
    <n v="0.55000000000000004"/>
    <n v="0.55000000000000004"/>
    <n v="0.55000000000000004"/>
    <n v="0.55000000000000004"/>
    <n v="0.98"/>
    <n v="0.98"/>
    <n v="0.98"/>
    <n v="0.98"/>
    <n v="0.98"/>
    <n v="1"/>
    <n v="0"/>
    <n v="0"/>
    <n v="0"/>
    <n v="0"/>
    <n v="0"/>
    <n v="0"/>
    <n v="0"/>
    <n v="0"/>
    <n v="0"/>
    <n v="0"/>
    <n v="0"/>
    <n v="0"/>
    <n v="0"/>
    <n v="0"/>
    <n v="0"/>
    <n v="0"/>
    <n v="0"/>
    <n v="32020.02981015747"/>
    <n v="0"/>
    <n v="0"/>
    <n v="0"/>
    <n v="0"/>
    <n v="0"/>
    <n v="0"/>
    <n v="0"/>
    <n v="15000"/>
    <n v="0"/>
    <n v="8703.177810157471"/>
    <n v="5000"/>
    <n v="1345"/>
    <n v="30048.177810157471"/>
    <n v="0"/>
    <n v="0"/>
    <n v="0"/>
    <n v="0"/>
    <n v="0"/>
    <n v="0"/>
    <n v="0"/>
    <n v="0"/>
    <n v="0"/>
    <n v="0"/>
    <n v="0"/>
    <n v="0"/>
    <n v="0"/>
    <n v="0"/>
    <n v="0"/>
    <n v="0"/>
    <n v="0"/>
    <n v="32020.02981015747"/>
    <n v="0"/>
    <n v="0"/>
    <n v="0"/>
    <n v="0"/>
    <n v="0"/>
    <n v="0"/>
    <n v="0"/>
    <n v="15000"/>
    <n v="0"/>
    <n v="0"/>
    <n v="0"/>
    <n v="15048.1778101575"/>
    <n v="30048.1778101575"/>
    <n v="0"/>
    <n v="0"/>
    <n v="0"/>
    <n v="0"/>
    <n v="0"/>
    <n v="0"/>
    <n v="0"/>
    <n v="0"/>
    <n v="0"/>
    <n v="0"/>
    <n v="0"/>
    <n v="0"/>
    <n v="-2.9103830456733704E-11"/>
    <n v="0"/>
    <n v="0"/>
    <n v="0"/>
    <n v="0"/>
    <n v="32020.02981015747"/>
    <n v="30048.177810157471"/>
    <n v="15000"/>
    <n v="16971.851999999999"/>
    <n v="32020.02981015747"/>
    <n v="-15048.177810157471"/>
    <n v="15048.177810157471"/>
    <n v="28674"/>
    <n v="15000"/>
    <n v="16971.851999999999"/>
    <n v="30645.851999999999"/>
    <n v="-13674"/>
    <n v="15048.177810157471"/>
    <n v="28703.177810157471"/>
    <n v="15000"/>
    <n v="16971.851999999999"/>
    <n v="30675.02981015747"/>
    <n v="-13703.177810157471"/>
    <n v="15048.177810157471"/>
    <n v="15000"/>
    <n v="15000"/>
    <n v="16971.851999999999"/>
    <n v="16971.851999999999"/>
    <n v="0"/>
    <n v="15048.177810157471"/>
    <n v="13921"/>
    <s v="SI"/>
    <s v="NO"/>
    <s v="GIC"/>
    <s v="STS"/>
    <m/>
    <s v="Transmission"/>
    <s v="Zonal Tx"/>
    <s v="Others Tx"/>
    <s v="SE Los Tambores"/>
    <m/>
    <s v="Centralizado"/>
    <m/>
    <d v="2019-06-01T00:00:00"/>
    <d v="2019-10-31T00:00:00"/>
    <s v="validar con Felipe Olivos"/>
    <n v="0"/>
    <n v="0"/>
    <n v="49555"/>
    <n v="2"/>
    <n v="24777.5"/>
    <m/>
    <m/>
    <m/>
    <m/>
    <m/>
    <m/>
    <s v="2018 9+3"/>
    <m/>
    <m/>
  </r>
  <r>
    <s v="100/TT-306-01"/>
    <x v="0"/>
    <x v="17"/>
    <s v="Gerencia Zona Norte"/>
    <x v="6"/>
    <s v="Patricio Saglie "/>
    <n v="0"/>
    <n v="0"/>
    <n v="2634.1959999999999"/>
    <n v="-0.18"/>
    <n v="0"/>
    <n v="0"/>
    <n v="0"/>
    <n v="0"/>
    <n v="0"/>
    <n v="0"/>
    <n v="0"/>
    <n v="0"/>
    <n v="2634.0160000000001"/>
    <n v="0"/>
    <n v="0"/>
    <n v="0"/>
    <n v="0"/>
    <n v="0.03"/>
    <n v="0"/>
    <n v="0"/>
    <n v="0"/>
    <n v="0"/>
    <n v="0"/>
    <n v="0"/>
    <n v="0"/>
    <n v="0.96"/>
    <n v="0.96"/>
    <n v="0.96"/>
    <n v="0.96"/>
    <n v="0.99"/>
    <n v="0.99"/>
    <n v="0.99"/>
    <n v="0.99"/>
    <n v="0.99"/>
    <n v="0.99"/>
    <n v="0.99"/>
    <n v="0.99"/>
    <n v="0.96"/>
    <n v="0.96"/>
    <n v="0.96"/>
    <n v="0.96"/>
    <n v="0.96"/>
    <n v="0.96"/>
    <n v="0.96"/>
    <n v="0.96"/>
    <n v="0.96"/>
    <n v="0.96"/>
    <n v="0.96"/>
    <n v="0.96"/>
    <n v="0.99"/>
    <n v="0.96"/>
    <n v="186248.97700000001"/>
    <n v="0"/>
    <n v="0"/>
    <n v="2017.5099999999948"/>
    <n v="0"/>
    <n v="0"/>
    <n v="0"/>
    <n v="0"/>
    <n v="0"/>
    <n v="0"/>
    <n v="0"/>
    <n v="0"/>
    <n v="0"/>
    <n v="2017.5099999999948"/>
    <n v="0"/>
    <n v="0"/>
    <n v="0"/>
    <n v="0"/>
    <n v="0"/>
    <n v="0"/>
    <n v="0"/>
    <n v="0"/>
    <n v="0"/>
    <n v="0"/>
    <n v="0"/>
    <n v="0"/>
    <n v="0.96"/>
    <n v="0"/>
    <n v="0"/>
    <n v="0"/>
    <n v="0"/>
    <n v="0"/>
    <n v="0"/>
    <n v="0"/>
    <n v="0"/>
    <n v="0"/>
    <n v="0"/>
    <n v="0"/>
    <n v="0"/>
    <n v="0"/>
    <n v="0"/>
    <n v="0"/>
    <n v="0"/>
    <n v="0"/>
    <n v="188266.48700000002"/>
    <n v="0"/>
    <n v="0"/>
    <n v="2017.5099999999948"/>
    <n v="0"/>
    <n v="0"/>
    <n v="0"/>
    <n v="0"/>
    <n v="0"/>
    <n v="0"/>
    <n v="0"/>
    <n v="0"/>
    <n v="0"/>
    <n v="2017.5099999999948"/>
    <n v="0"/>
    <n v="0"/>
    <n v="0"/>
    <n v="0"/>
    <n v="0"/>
    <n v="0"/>
    <n v="0"/>
    <n v="0"/>
    <n v="0"/>
    <n v="0"/>
    <n v="0"/>
    <n v="0"/>
    <n v="0"/>
    <n v="0"/>
    <n v="0"/>
    <n v="0"/>
    <n v="0"/>
    <n v="188266.48700000002"/>
    <n v="0"/>
    <n v="0"/>
    <n v="2634.1959999999999"/>
    <n v="-0.18"/>
    <n v="0"/>
    <n v="0"/>
    <n v="0"/>
    <n v="0"/>
    <n v="0"/>
    <n v="0"/>
    <n v="0"/>
    <n v="0"/>
    <n v="2634.0160000000001"/>
    <n v="0"/>
    <n v="0"/>
    <n v="0"/>
    <n v="0"/>
    <n v="0.03"/>
    <n v="0"/>
    <n v="0"/>
    <n v="0"/>
    <n v="0"/>
    <n v="0"/>
    <n v="0"/>
    <n v="0.01"/>
    <n v="0.04"/>
    <n v="0.96"/>
    <n v="0.96"/>
    <n v="0.96"/>
    <n v="0.96"/>
    <n v="0.99"/>
    <n v="0.99"/>
    <n v="0.99"/>
    <n v="0.99"/>
    <n v="0.99"/>
    <n v="0.99"/>
    <n v="0.99"/>
    <n v="1"/>
    <n v="0"/>
    <n v="0"/>
    <n v="0"/>
    <n v="0"/>
    <n v="0"/>
    <n v="0"/>
    <n v="0"/>
    <n v="0"/>
    <n v="0"/>
    <n v="0"/>
    <n v="0"/>
    <n v="0"/>
    <n v="0"/>
    <n v="0"/>
    <n v="0"/>
    <n v="0"/>
    <n v="0"/>
    <n v="188882.99300000002"/>
    <n v="0"/>
    <n v="0"/>
    <n v="2634.1959999999999"/>
    <n v="-0.18"/>
    <n v="0"/>
    <n v="0"/>
    <n v="0"/>
    <n v="0"/>
    <n v="0"/>
    <n v="0"/>
    <n v="0"/>
    <n v="0"/>
    <n v="2634.0160000000001"/>
    <n v="0"/>
    <n v="0"/>
    <n v="0"/>
    <n v="0"/>
    <n v="0"/>
    <n v="0"/>
    <n v="0"/>
    <n v="0"/>
    <n v="0"/>
    <n v="0"/>
    <n v="0"/>
    <n v="0"/>
    <n v="0"/>
    <n v="0"/>
    <n v="0"/>
    <n v="0"/>
    <n v="0"/>
    <n v="188882.99300000002"/>
    <n v="0"/>
    <n v="0"/>
    <n v="2634.1959999999999"/>
    <n v="-0.18"/>
    <n v="0"/>
    <n v="0"/>
    <n v="0"/>
    <n v="0"/>
    <n v="0"/>
    <n v="0"/>
    <n v="0"/>
    <n v="0"/>
    <n v="2634.0160000000001"/>
    <n v="0"/>
    <n v="0"/>
    <n v="0"/>
    <n v="0"/>
    <n v="0"/>
    <n v="0"/>
    <n v="0"/>
    <n v="0"/>
    <n v="0"/>
    <n v="0"/>
    <n v="0"/>
    <n v="0"/>
    <n v="0"/>
    <n v="0"/>
    <n v="0"/>
    <n v="0"/>
    <n v="0"/>
    <n v="188882.99300000002"/>
    <n v="2017.5099999999948"/>
    <n v="2634.0160000000001"/>
    <n v="188882.99300000002"/>
    <n v="188266.48700000002"/>
    <n v="616.50599999999395"/>
    <n v="-616.50599999999395"/>
    <n v="2634.0160000000001"/>
    <n v="2634.0160000000001"/>
    <n v="188882.99300000002"/>
    <n v="188882.99300000002"/>
    <n v="0"/>
    <n v="0"/>
    <n v="2634.0160000000001"/>
    <n v="2634.0160000000001"/>
    <n v="188882.99300000002"/>
    <n v="188882.99300000002"/>
    <n v="0"/>
    <n v="0"/>
    <n v="2634.0160000000001"/>
    <n v="2634.0160000000001"/>
    <n v="188882.99300000002"/>
    <n v="188882.99300000002"/>
    <n v="0"/>
    <n v="0"/>
    <n v="12955"/>
    <s v="SI"/>
    <s v="NO"/>
    <s v="GOT"/>
    <s v="STS"/>
    <n v="6"/>
    <s v="Transmission"/>
    <s v="Zonal Tx"/>
    <s v="Others Tx"/>
    <s v="Others Tx"/>
    <m/>
    <s v="STN"/>
    <s v="STS"/>
    <d v="2017-07-01T00:00:00"/>
    <m/>
    <m/>
    <m/>
    <m/>
    <n v="0"/>
    <n v="0"/>
    <n v="0"/>
    <m/>
    <m/>
    <m/>
    <m/>
    <m/>
    <m/>
    <n v="2016"/>
    <s v="Mejoras en S/E"/>
    <s v="Abierto"/>
  </r>
  <r>
    <s v="100/TS-120-01"/>
    <x v="0"/>
    <x v="18"/>
    <s v="Area SCADA"/>
    <x v="6"/>
    <s v="Edgar Santos"/>
    <n v="0"/>
    <n v="0"/>
    <n v="5475.7359999999999"/>
    <n v="36378.258999999998"/>
    <n v="3.9510000000000001"/>
    <n v="1610.2670000000001"/>
    <n v="567.52"/>
    <n v="1883.2439999999999"/>
    <n v="-20.692"/>
    <n v="15.03"/>
    <n v="0"/>
    <n v="0"/>
    <n v="45913.314999999988"/>
    <n v="0"/>
    <n v="7.0000000000000007E-2"/>
    <n v="0"/>
    <n v="0.02"/>
    <n v="0.14000000000000001"/>
    <n v="0.12"/>
    <n v="0"/>
    <n v="0"/>
    <n v="0"/>
    <n v="0"/>
    <n v="0"/>
    <n v="0"/>
    <n v="0.6"/>
    <n v="0.66999999999999993"/>
    <n v="0.66999999999999993"/>
    <n v="0.69"/>
    <n v="0.83000000000000007"/>
    <n v="0.95"/>
    <n v="0.95"/>
    <n v="0.95"/>
    <n v="0.95"/>
    <n v="0.95"/>
    <n v="0.95"/>
    <n v="0.95"/>
    <n v="0.64278074866310153"/>
    <n v="0.68856951871657746"/>
    <n v="0.76318951871657759"/>
    <n v="0.79730099547511313"/>
    <n v="0.8280702262443439"/>
    <n v="0.83737311085972854"/>
    <n v="0.83941638009049768"/>
    <n v="0.83941638009049768"/>
    <n v="0.83941638009049768"/>
    <n v="0.9832439662973943"/>
    <n v="0.99057155250429085"/>
    <n v="0.99999155250429084"/>
    <n v="0.95"/>
    <n v="0.6"/>
    <n v="12402.696"/>
    <n v="0"/>
    <n v="13692.523700669444"/>
    <n v="0"/>
    <n v="4053.692737887437"/>
    <n v="0"/>
    <n v="0"/>
    <n v="29679.033726402966"/>
    <n v="0"/>
    <n v="0"/>
    <n v="0"/>
    <n v="0"/>
    <n v="173.06448672849612"/>
    <n v="47598.314651688343"/>
    <n v="4.2780748663101602E-2"/>
    <n v="4.5788770053475938E-2"/>
    <n v="7.4620000000000006E-2"/>
    <n v="3.4111476758535583E-2"/>
    <n v="3.0769230769230771E-2"/>
    <n v="9.3028846153846156E-3"/>
    <n v="2.0432692307692309E-3"/>
    <n v="0"/>
    <n v="0"/>
    <n v="0.14382758620689653"/>
    <n v="7.3275862068965499E-3"/>
    <n v="9.4199999999999996E-3"/>
    <n v="0.99999155250429084"/>
    <n v="0"/>
    <n v="0"/>
    <n v="0"/>
    <n v="0"/>
    <n v="0"/>
    <n v="0"/>
    <n v="0"/>
    <n v="0"/>
    <n v="0"/>
    <n v="0"/>
    <n v="0"/>
    <n v="0"/>
    <n v="0"/>
    <n v="0"/>
    <n v="0"/>
    <n v="0"/>
    <n v="0"/>
    <n v="60001.010651688339"/>
    <n v="0"/>
    <n v="13692.523700669444"/>
    <n v="0"/>
    <n v="4053.692737887437"/>
    <n v="0"/>
    <n v="0"/>
    <n v="29679.033726402966"/>
    <n v="0"/>
    <n v="0"/>
    <n v="0"/>
    <n v="0"/>
    <n v="173.06448672849612"/>
    <n v="47598.314651688343"/>
    <n v="0"/>
    <n v="0"/>
    <n v="0"/>
    <n v="0"/>
    <n v="0"/>
    <n v="0"/>
    <n v="0"/>
    <n v="0"/>
    <n v="0"/>
    <n v="0"/>
    <n v="0"/>
    <n v="0"/>
    <n v="0"/>
    <n v="0"/>
    <n v="0"/>
    <n v="0"/>
    <n v="0"/>
    <n v="60001.010651688339"/>
    <n v="0"/>
    <n v="0"/>
    <n v="5475.7359999999999"/>
    <n v="36378.258999999998"/>
    <n v="3.9510000000000001"/>
    <n v="1610.2670000000001"/>
    <n v="3957.0371649598455"/>
    <n v="0"/>
    <n v="0"/>
    <n v="0"/>
    <n v="0"/>
    <n v="173.06448672849612"/>
    <n v="47598.314651688335"/>
    <n v="0"/>
    <n v="7.0000000000000007E-2"/>
    <n v="0"/>
    <n v="0.02"/>
    <n v="0.14000000000000001"/>
    <n v="0"/>
    <n v="0.15"/>
    <n v="0"/>
    <n v="0"/>
    <n v="0"/>
    <n v="0"/>
    <n v="0.02"/>
    <n v="0.4"/>
    <n v="0.6"/>
    <n v="0.66999999999999993"/>
    <n v="0.66999999999999993"/>
    <n v="0.69"/>
    <n v="0.83000000000000007"/>
    <n v="0.83000000000000007"/>
    <n v="0.98"/>
    <n v="0.98"/>
    <n v="0.98"/>
    <n v="0.98"/>
    <n v="0.98"/>
    <n v="1"/>
    <n v="0"/>
    <n v="0"/>
    <n v="0"/>
    <n v="0"/>
    <n v="0"/>
    <n v="0"/>
    <n v="0"/>
    <n v="0"/>
    <n v="0"/>
    <n v="0"/>
    <n v="0"/>
    <n v="0"/>
    <n v="0"/>
    <n v="0"/>
    <n v="0"/>
    <n v="0"/>
    <n v="0"/>
    <n v="60001.010651688339"/>
    <n v="0"/>
    <n v="0"/>
    <n v="5475.7359999999999"/>
    <n v="36378.258999999998"/>
    <n v="3.9510000000000001"/>
    <n v="1610.2670000000001"/>
    <n v="567.52"/>
    <n v="1883.2439999999999"/>
    <n v="-20.692"/>
    <n v="1700.0296516883436"/>
    <n v="0"/>
    <n v="0"/>
    <n v="47598.314651688335"/>
    <n v="0"/>
    <n v="0"/>
    <n v="0"/>
    <n v="0"/>
    <n v="0"/>
    <n v="0"/>
    <n v="0"/>
    <n v="0"/>
    <n v="0"/>
    <n v="0"/>
    <n v="0"/>
    <n v="0"/>
    <n v="0"/>
    <n v="0"/>
    <n v="0"/>
    <n v="0"/>
    <n v="0"/>
    <n v="60001.010651688339"/>
    <n v="0"/>
    <n v="0"/>
    <n v="5475.7359999999999"/>
    <n v="36378.258999999998"/>
    <n v="3.9510000000000001"/>
    <n v="1610.2670000000001"/>
    <n v="567.52"/>
    <n v="1883.2439999999999"/>
    <n v="-20.692"/>
    <n v="15.03"/>
    <n v="0"/>
    <n v="1684.9996516883475"/>
    <n v="47598.314651688335"/>
    <n v="0"/>
    <n v="0"/>
    <n v="0"/>
    <n v="0"/>
    <n v="0"/>
    <n v="0"/>
    <n v="0"/>
    <n v="0"/>
    <n v="0"/>
    <n v="0"/>
    <n v="0"/>
    <n v="0"/>
    <n v="0"/>
    <n v="0"/>
    <n v="0"/>
    <n v="0"/>
    <n v="0"/>
    <n v="60001.010651688339"/>
    <n v="47425.250164959849"/>
    <n v="45913.314999999988"/>
    <n v="58316.010999999984"/>
    <n v="59827.946164959852"/>
    <n v="-1511.9351649598684"/>
    <n v="1684.9996516883548"/>
    <n v="47425.250164959842"/>
    <n v="45913.314999999988"/>
    <n v="58316.010999999984"/>
    <n v="59827.946164959838"/>
    <n v="-1511.9351649598539"/>
    <n v="1684.9996516883548"/>
    <n v="47598.314651688335"/>
    <n v="45913.314999999988"/>
    <n v="58316.010999999984"/>
    <n v="60001.010651688339"/>
    <n v="-1684.9996516883548"/>
    <n v="1684.9996516883548"/>
    <n v="45913.314999999988"/>
    <n v="45913.314999999988"/>
    <n v="58316.010999999984"/>
    <n v="58316.010999999984"/>
    <n v="0"/>
    <n v="1684.9996516883548"/>
    <n v="13241"/>
    <s v="SI"/>
    <s v="NO"/>
    <s v="GOT"/>
    <s v="STS"/>
    <m/>
    <s v="Transmission"/>
    <s v="Others"/>
    <s v="IT&amp;Communications"/>
    <s v="SCADA"/>
    <m/>
    <s v="STS"/>
    <m/>
    <d v="2019-12-01T00:00:00"/>
    <d v="2019-12-01T00:00:00"/>
    <m/>
    <m/>
    <m/>
    <n v="0"/>
    <n v="0"/>
    <n v="0"/>
    <m/>
    <m/>
    <m/>
    <m/>
    <m/>
    <m/>
    <n v="2017"/>
    <m/>
    <s v="Abierto"/>
  </r>
  <r>
    <s v="100/TT-305-01"/>
    <x v="0"/>
    <x v="19"/>
    <s v="Gerencia Zona Norte"/>
    <x v="6"/>
    <s v="Patricio Saglie "/>
    <n v="181.56"/>
    <n v="0"/>
    <n v="551.31500000000005"/>
    <n v="0"/>
    <n v="0"/>
    <n v="0"/>
    <n v="0"/>
    <n v="0"/>
    <n v="0"/>
    <n v="0"/>
    <n v="0"/>
    <n v="0"/>
    <n v="732.875"/>
    <n v="0"/>
    <n v="0"/>
    <n v="0"/>
    <n v="0"/>
    <n v="0"/>
    <n v="0"/>
    <n v="0"/>
    <n v="0"/>
    <n v="0"/>
    <n v="0"/>
    <n v="0"/>
    <n v="0"/>
    <n v="0.9"/>
    <n v="0.9"/>
    <n v="0.9"/>
    <n v="0.9"/>
    <n v="0.9"/>
    <n v="0.9"/>
    <n v="0.9"/>
    <n v="0.9"/>
    <n v="0.9"/>
    <n v="0.9"/>
    <n v="0.9"/>
    <n v="0.9"/>
    <n v="0.9"/>
    <n v="0.9"/>
    <n v="0.9"/>
    <n v="0.9"/>
    <n v="0.9"/>
    <n v="0.9"/>
    <n v="0.9"/>
    <n v="0.9"/>
    <n v="0.9"/>
    <n v="0.9"/>
    <n v="0.9"/>
    <n v="0.9"/>
    <n v="0.9"/>
    <n v="0.9"/>
    <n v="74631.824999999997"/>
    <n v="2121"/>
    <n v="0"/>
    <n v="0"/>
    <n v="0"/>
    <n v="0"/>
    <n v="0"/>
    <n v="0"/>
    <n v="0"/>
    <n v="0"/>
    <n v="0"/>
    <n v="0"/>
    <n v="0"/>
    <n v="2121"/>
    <n v="0"/>
    <n v="0"/>
    <n v="0"/>
    <n v="0"/>
    <n v="0"/>
    <n v="0"/>
    <n v="0"/>
    <n v="0"/>
    <n v="0"/>
    <n v="0"/>
    <n v="0"/>
    <n v="0"/>
    <n v="0.9"/>
    <n v="0"/>
    <n v="0"/>
    <n v="0"/>
    <n v="0"/>
    <n v="0"/>
    <n v="0"/>
    <n v="0"/>
    <n v="0"/>
    <n v="0"/>
    <n v="0"/>
    <n v="0"/>
    <n v="0"/>
    <n v="0"/>
    <n v="0"/>
    <n v="0"/>
    <n v="0"/>
    <n v="0"/>
    <n v="76752.824999999997"/>
    <n v="2121"/>
    <n v="0"/>
    <n v="0"/>
    <n v="0"/>
    <n v="0"/>
    <n v="0"/>
    <n v="0"/>
    <n v="0"/>
    <n v="0"/>
    <n v="0"/>
    <n v="0"/>
    <n v="0"/>
    <n v="2121"/>
    <n v="0"/>
    <n v="0"/>
    <n v="0"/>
    <n v="0"/>
    <n v="0"/>
    <n v="0"/>
    <n v="0"/>
    <n v="0"/>
    <n v="0"/>
    <n v="0"/>
    <n v="0"/>
    <n v="0"/>
    <n v="0"/>
    <n v="0"/>
    <n v="0"/>
    <n v="0"/>
    <n v="0"/>
    <n v="76752.824999999997"/>
    <n v="181.56"/>
    <n v="0"/>
    <n v="551.31500000000005"/>
    <n v="0"/>
    <n v="0"/>
    <n v="0"/>
    <n v="0"/>
    <n v="0"/>
    <n v="0"/>
    <n v="0"/>
    <n v="0"/>
    <n v="0"/>
    <n v="732.875"/>
    <n v="0"/>
    <n v="0"/>
    <n v="0"/>
    <n v="0"/>
    <n v="0"/>
    <n v="0"/>
    <n v="0"/>
    <n v="0"/>
    <n v="0"/>
    <n v="0"/>
    <n v="0"/>
    <n v="0.1"/>
    <n v="0.1"/>
    <n v="0.9"/>
    <n v="0.9"/>
    <n v="0.9"/>
    <n v="0.9"/>
    <n v="0.9"/>
    <n v="0.9"/>
    <n v="0.9"/>
    <n v="0.9"/>
    <n v="0.9"/>
    <n v="0.9"/>
    <n v="0.9"/>
    <n v="1"/>
    <n v="0"/>
    <n v="0"/>
    <n v="0"/>
    <n v="0"/>
    <n v="0"/>
    <n v="0"/>
    <n v="0"/>
    <n v="0"/>
    <n v="0"/>
    <n v="0"/>
    <n v="0"/>
    <n v="0"/>
    <n v="0"/>
    <n v="0"/>
    <n v="0"/>
    <n v="0"/>
    <n v="0"/>
    <n v="75364.7"/>
    <n v="181.56"/>
    <n v="0"/>
    <n v="551.31500000000005"/>
    <n v="0"/>
    <n v="0"/>
    <n v="0"/>
    <n v="0"/>
    <n v="0"/>
    <n v="0"/>
    <n v="0"/>
    <n v="0"/>
    <n v="0"/>
    <n v="732.875"/>
    <n v="0"/>
    <n v="0"/>
    <n v="0"/>
    <n v="0"/>
    <n v="0"/>
    <n v="0"/>
    <n v="0"/>
    <n v="0"/>
    <n v="0"/>
    <n v="0"/>
    <n v="0"/>
    <n v="0"/>
    <n v="0"/>
    <n v="0"/>
    <n v="0"/>
    <n v="0"/>
    <n v="0"/>
    <n v="75364.7"/>
    <n v="181.56"/>
    <n v="0"/>
    <n v="551.31500000000005"/>
    <n v="0"/>
    <n v="0"/>
    <n v="0"/>
    <n v="0"/>
    <n v="0"/>
    <n v="0"/>
    <n v="0"/>
    <n v="0"/>
    <n v="0"/>
    <n v="732.875"/>
    <n v="0"/>
    <n v="0"/>
    <n v="0"/>
    <n v="0"/>
    <n v="0"/>
    <n v="0"/>
    <n v="0"/>
    <n v="0"/>
    <n v="0"/>
    <n v="0"/>
    <n v="0"/>
    <n v="0"/>
    <n v="0"/>
    <n v="0"/>
    <n v="0"/>
    <n v="0"/>
    <n v="0"/>
    <n v="75364.7"/>
    <n v="2121"/>
    <n v="732.875"/>
    <n v="75364.7"/>
    <n v="76752.824999999997"/>
    <n v="-1388.125"/>
    <n v="1388.125"/>
    <n v="732.875"/>
    <n v="732.875"/>
    <n v="75364.7"/>
    <n v="75364.7"/>
    <n v="0"/>
    <n v="0"/>
    <n v="732.875"/>
    <n v="732.875"/>
    <n v="75364.7"/>
    <n v="75364.7"/>
    <n v="0"/>
    <n v="0"/>
    <n v="732.875"/>
    <n v="732.875"/>
    <n v="75364.7"/>
    <n v="75364.7"/>
    <n v="0"/>
    <n v="0"/>
    <n v="13058"/>
    <s v="SI"/>
    <s v="NO"/>
    <s v="GOT"/>
    <s v="STN"/>
    <m/>
    <s v="Transmission"/>
    <s v="Dedicated Tx (Business Development)"/>
    <s v="Sitramel Project"/>
    <s v="Sitramel Project"/>
    <m/>
    <m/>
    <m/>
    <d v="2018-03-01T00:00:00"/>
    <m/>
    <m/>
    <m/>
    <m/>
    <n v="0"/>
    <n v="0"/>
    <n v="0"/>
    <m/>
    <m/>
    <m/>
    <m/>
    <m/>
    <m/>
    <m/>
    <m/>
    <m/>
  </r>
  <r>
    <s v="100/TT-130-06"/>
    <x v="1"/>
    <x v="20"/>
    <s v="Subgerencia de Proyectos Tx "/>
    <x v="7"/>
    <s v="Raul Ramirez"/>
    <n v="-709.38800000000003"/>
    <n v="134.27000000000001"/>
    <n v="8206.9560000000001"/>
    <n v="242173.99799999999"/>
    <n v="86694.782000000007"/>
    <n v="234430.79199999999"/>
    <n v="221714.17"/>
    <n v="89513.907999999996"/>
    <n v="261053.57500000001"/>
    <n v="343190.69799999997"/>
    <n v="669440.86199999996"/>
    <n v="157878.372"/>
    <n v="2313722.9949999996"/>
    <n v="0.01"/>
    <n v="0.01"/>
    <n v="7.0000000000000007E-2"/>
    <n v="0.01"/>
    <n v="0.01"/>
    <n v="0"/>
    <n v="0.12"/>
    <n v="0.01"/>
    <n v="0.01"/>
    <n v="5.0000000000000044E-2"/>
    <n v="0.08"/>
    <n v="0"/>
    <n v="0.31000000000000005"/>
    <n v="0.32000000000000006"/>
    <n v="0.39000000000000007"/>
    <n v="0.4"/>
    <n v="0.41000000000000003"/>
    <n v="0.41000000000000003"/>
    <n v="0.53"/>
    <n v="0.54"/>
    <n v="0.55000000000000004"/>
    <n v="0.60000000000000009"/>
    <n v="0.68000000000000016"/>
    <n v="0.68000000000000016"/>
    <n v="0.32387063004955641"/>
    <n v="0.34427147090358046"/>
    <n v="0.39357244767878707"/>
    <n v="0.45197001291673355"/>
    <n v="0.49351672843623107"/>
    <n v="0.54657347764054343"/>
    <n v="0.63804379025926339"/>
    <n v="0.72879334070628365"/>
    <n v="0.78431207841217054"/>
    <n v="0.82185186279558653"/>
    <n v="0.85781293530658265"/>
    <n v="0.85844610851744618"/>
    <n v="0.68000000000000016"/>
    <n v="0.30000000000000004"/>
    <n v="353589.4800000001"/>
    <n v="9861.9260865857104"/>
    <n v="6956.9954799238867"/>
    <n v="279449.49183922494"/>
    <n v="324403.32036773494"/>
    <n v="36223.243103989618"/>
    <n v="427489.68012006301"/>
    <n v="250299.49847928644"/>
    <n v="653598.65197904198"/>
    <n v="336279.83998558449"/>
    <n v="190096.18645008144"/>
    <n v="383545.85664312576"/>
    <n v="133692.75193000937"/>
    <n v="3031897.442464652"/>
    <n v="2.3870630049556359E-2"/>
    <n v="2.0400840854024029E-2"/>
    <n v="4.9300976775206638E-2"/>
    <n v="5.8397565237946501E-2"/>
    <n v="4.1546715519497519E-2"/>
    <n v="5.3056749204312338E-2"/>
    <n v="9.147031261871999E-2"/>
    <n v="9.0749550447020308E-2"/>
    <n v="5.5518737705886834E-2"/>
    <n v="3.7539784383415938E-2"/>
    <n v="3.596107251099611E-2"/>
    <n v="6.3317321086356392E-4"/>
    <n v="0.85844610851744618"/>
    <n v="684884"/>
    <n v="264477.55662500206"/>
    <n v="0"/>
    <n v="0"/>
    <n v="0"/>
    <n v="0"/>
    <n v="0"/>
    <n v="0"/>
    <n v="0"/>
    <n v="0"/>
    <n v="0"/>
    <n v="0"/>
    <n v="949361.55662500206"/>
    <n v="0"/>
    <n v="0"/>
    <n v="0"/>
    <n v="0"/>
    <n v="4334848.4790896541"/>
    <n v="9861.9260865857104"/>
    <n v="6956.9954799238867"/>
    <n v="279449.49183922494"/>
    <n v="324403.32036773494"/>
    <n v="36223.243103989618"/>
    <n v="427489.68012006301"/>
    <n v="250299.49847928644"/>
    <n v="653598.65197904198"/>
    <n v="336279.83998558449"/>
    <n v="190096.18645008144"/>
    <n v="383545.85664312576"/>
    <n v="133692.75193000937"/>
    <n v="3031897.442464652"/>
    <n v="684884"/>
    <n v="264477.55662500206"/>
    <n v="0"/>
    <n v="0"/>
    <n v="0"/>
    <n v="0"/>
    <n v="0"/>
    <n v="0"/>
    <n v="0"/>
    <n v="0"/>
    <n v="0"/>
    <n v="0"/>
    <n v="949361.55662500206"/>
    <n v="0"/>
    <n v="0"/>
    <n v="0"/>
    <n v="0"/>
    <n v="4334848.4790896541"/>
    <n v="-709.38800000000003"/>
    <n v="134.27000000000001"/>
    <n v="8206.9560000000001"/>
    <n v="242173.99799999999"/>
    <n v="86694.782000000007"/>
    <n v="234430.79199999999"/>
    <n v="41305.294435000018"/>
    <n v="93816"/>
    <n v="259527.68124999999"/>
    <n v="889907"/>
    <n v="504416.0567796519"/>
    <n v="671994"/>
    <n v="3031897.442464652"/>
    <n v="0.01"/>
    <n v="0.01"/>
    <n v="7.0000000000000007E-2"/>
    <n v="0.01"/>
    <n v="0.01"/>
    <n v="3.9489644248190868E-2"/>
    <n v="5.9525230278504093E-2"/>
    <n v="4.8317800609736263E-2"/>
    <n v="7.5518330060431155E-2"/>
    <n v="0.12145143266320212"/>
    <n v="9.4694643651473898E-2"/>
    <n v="3.3036421434073628E-2"/>
    <n v="0.58203350294561196"/>
    <n v="0.31000000000000005"/>
    <n v="0.32000000000000006"/>
    <n v="0.39000000000000007"/>
    <n v="0.4"/>
    <n v="0.41000000000000003"/>
    <n v="0.44948964424819093"/>
    <n v="0.50901487452669503"/>
    <n v="0.55733267513643125"/>
    <n v="0.63285100519686244"/>
    <n v="0.75430243786006457"/>
    <n v="0.84899708151153841"/>
    <n v="0.882033502945612"/>
    <n v="26500"/>
    <n v="317186"/>
    <n v="328827"/>
    <n v="224505"/>
    <n v="1390"/>
    <n v="0"/>
    <n v="0"/>
    <n v="0"/>
    <n v="0"/>
    <n v="0"/>
    <n v="0"/>
    <n v="50953.556625002064"/>
    <n v="949361.55662500206"/>
    <n v="0"/>
    <n v="0"/>
    <n v="0"/>
    <n v="0"/>
    <n v="4334848.4790896541"/>
    <n v="-709.38800000000003"/>
    <n v="134.27000000000001"/>
    <n v="8206.9560000000001"/>
    <n v="242173.99799999999"/>
    <n v="86694.782000000007"/>
    <n v="234430.79199999999"/>
    <n v="221714.17"/>
    <n v="89513.907999999996"/>
    <n v="261053.57500000001"/>
    <n v="825952.51143499999"/>
    <n v="657442.68125000002"/>
    <n v="405289.18677965179"/>
    <n v="3031897.442464652"/>
    <n v="334206"/>
    <n v="156454.81322034821"/>
    <n v="109593"/>
    <n v="40118"/>
    <n v="1390"/>
    <n v="0"/>
    <n v="0"/>
    <n v="0"/>
    <n v="0"/>
    <n v="0"/>
    <n v="0"/>
    <n v="307599.74340465385"/>
    <n v="949361.55662500206"/>
    <n v="0"/>
    <n v="0"/>
    <n v="0"/>
    <n v="0"/>
    <n v="4334848.4790896541"/>
    <n v="-709.38800000000003"/>
    <n v="134.27000000000001"/>
    <n v="8206.9560000000001"/>
    <n v="242173.99799999999"/>
    <n v="86694.782000000007"/>
    <n v="234430.79199999999"/>
    <n v="221714.17"/>
    <n v="89513.907999999996"/>
    <n v="261053.57500000001"/>
    <n v="343190.69799999997"/>
    <n v="669440.86199999996"/>
    <n v="625240.90568500012"/>
    <n v="2781085.5286849998"/>
    <n v="0"/>
    <n v="0"/>
    <n v="0"/>
    <n v="0"/>
    <n v="0"/>
    <n v="0"/>
    <n v="0"/>
    <n v="0"/>
    <n v="0"/>
    <n v="0"/>
    <n v="0"/>
    <n v="0"/>
    <n v="1228673"/>
    <n v="0"/>
    <n v="0"/>
    <n v="0"/>
    <n v="0"/>
    <n v="4363348.0086850002"/>
    <n v="2898204.6905346424"/>
    <n v="2155844.6229999997"/>
    <n v="2509434.1029999997"/>
    <n v="3251794.1705346424"/>
    <n v="-742360.06753464276"/>
    <n v="1825414.3760896544"/>
    <n v="2359903.442464652"/>
    <n v="2155844.6229999997"/>
    <n v="2509434.1029999997"/>
    <n v="2713492.922464652"/>
    <n v="-204058.81946465233"/>
    <n v="1825414.3760896544"/>
    <n v="2626608.2556850002"/>
    <n v="2155844.6229999997"/>
    <n v="2509434.1029999997"/>
    <n v="2980197.7356850002"/>
    <n v="-470763.63268500054"/>
    <n v="1825414.3760896544"/>
    <n v="2155844.6229999997"/>
    <n v="2313722.9949999996"/>
    <n v="2667312.4749999996"/>
    <n v="2509434.1029999997"/>
    <n v="157878.37199999997"/>
    <n v="1696035.5336850006"/>
    <n v="10074"/>
    <s v="SI"/>
    <s v="NO"/>
    <s v="GIC"/>
    <s v="STS"/>
    <n v="6"/>
    <s v="Transmission"/>
    <s v="Zonal Tx"/>
    <s v="Puerto Montt Substation"/>
    <s v="Melipulli Substation I"/>
    <s v="SGPROYEC"/>
    <s v="STS"/>
    <m/>
    <d v="2019-12-01T00:00:00"/>
    <d v="2020-02-28T00:00:00"/>
    <m/>
    <s v="DRS"/>
    <n v="1"/>
    <n v="0"/>
    <n v="0"/>
    <n v="0"/>
    <s v="MT 13.03.2019/ Constr. 06.05.2019"/>
    <m/>
    <s v="Licitacion"/>
    <m/>
    <n v="1023"/>
    <m/>
    <m/>
    <s v="Inversiones en S/E"/>
    <s v="CERRADO"/>
  </r>
  <r>
    <s v="100/TT-154-02"/>
    <x v="0"/>
    <x v="21"/>
    <s v="Subgerencia de Proyectos Tx "/>
    <x v="0"/>
    <s v="Raul Ramirez"/>
    <n v="0"/>
    <n v="0"/>
    <n v="11663.246999999999"/>
    <n v="0"/>
    <n v="0"/>
    <n v="0"/>
    <n v="0"/>
    <n v="0"/>
    <n v="0"/>
    <n v="0"/>
    <n v="0"/>
    <n v="0"/>
    <n v="11663.246999999999"/>
    <n v="0"/>
    <n v="0"/>
    <n v="0.11"/>
    <n v="0.01"/>
    <n v="0"/>
    <n v="0"/>
    <n v="0"/>
    <n v="0.02"/>
    <n v="0"/>
    <n v="0"/>
    <n v="0"/>
    <n v="0"/>
    <n v="0.84"/>
    <n v="0.84"/>
    <n v="0.95"/>
    <n v="0.96"/>
    <n v="0.96"/>
    <n v="0.96"/>
    <n v="0.96"/>
    <n v="0.98"/>
    <n v="0.98"/>
    <n v="0.98"/>
    <n v="0.98"/>
    <n v="0.98"/>
    <n v="0.84"/>
    <n v="0.84"/>
    <n v="0.84"/>
    <n v="0.84"/>
    <n v="0.84"/>
    <n v="0.84"/>
    <n v="0.84"/>
    <n v="0.84"/>
    <n v="0.84"/>
    <n v="0.84"/>
    <n v="0.84"/>
    <n v="0.84"/>
    <n v="0.98"/>
    <n v="0.84"/>
    <n v="999346.92499999981"/>
    <n v="0"/>
    <n v="0"/>
    <n v="0"/>
    <n v="30000"/>
    <n v="0"/>
    <n v="0"/>
    <n v="0"/>
    <n v="0"/>
    <n v="0"/>
    <n v="0"/>
    <n v="0"/>
    <n v="0"/>
    <n v="30000"/>
    <n v="0"/>
    <n v="0"/>
    <n v="0"/>
    <n v="0"/>
    <n v="0"/>
    <n v="0"/>
    <n v="0"/>
    <n v="0"/>
    <n v="0"/>
    <n v="0"/>
    <n v="0"/>
    <n v="0"/>
    <n v="0.84"/>
    <n v="0"/>
    <n v="0"/>
    <n v="0"/>
    <n v="0"/>
    <n v="0"/>
    <n v="0"/>
    <n v="0"/>
    <n v="0"/>
    <n v="0"/>
    <n v="0"/>
    <n v="0"/>
    <n v="0"/>
    <n v="0"/>
    <n v="0"/>
    <n v="0"/>
    <n v="0"/>
    <n v="0"/>
    <n v="1029346.9249999998"/>
    <n v="0"/>
    <n v="0"/>
    <n v="0"/>
    <n v="30000"/>
    <n v="0"/>
    <n v="0"/>
    <n v="0"/>
    <n v="0"/>
    <n v="0"/>
    <n v="0"/>
    <n v="0"/>
    <n v="0"/>
    <n v="30000"/>
    <n v="0"/>
    <n v="0"/>
    <n v="0"/>
    <n v="0"/>
    <n v="0"/>
    <n v="0"/>
    <n v="0"/>
    <n v="0"/>
    <n v="0"/>
    <n v="0"/>
    <n v="0"/>
    <n v="0"/>
    <n v="0"/>
    <n v="0"/>
    <n v="0"/>
    <n v="0"/>
    <n v="0"/>
    <n v="1029346.9249999998"/>
    <n v="0"/>
    <n v="0"/>
    <n v="11663.246999999999"/>
    <n v="0"/>
    <n v="0"/>
    <n v="0"/>
    <n v="0"/>
    <n v="18337"/>
    <n v="0"/>
    <n v="0"/>
    <n v="0"/>
    <n v="0"/>
    <n v="30000.246999999999"/>
    <n v="0"/>
    <n v="0"/>
    <n v="0.11"/>
    <n v="0.01"/>
    <n v="0"/>
    <n v="0"/>
    <n v="0"/>
    <n v="2.8040498967343098E-2"/>
    <n v="0"/>
    <n v="0"/>
    <n v="0"/>
    <n v="1.1959501032656972E-2"/>
    <n v="0.16000000000000006"/>
    <n v="0.84"/>
    <n v="0.84"/>
    <n v="0.95"/>
    <n v="0.96"/>
    <n v="0.96"/>
    <n v="0.96"/>
    <n v="0.96"/>
    <n v="0.98804049896734303"/>
    <n v="0.98804049896734303"/>
    <n v="0.98804049896734303"/>
    <n v="0.98804049896734303"/>
    <n v="1"/>
    <n v="0"/>
    <n v="0"/>
    <n v="0"/>
    <n v="0"/>
    <n v="0"/>
    <n v="0"/>
    <n v="0"/>
    <n v="0"/>
    <n v="0"/>
    <n v="0"/>
    <n v="0"/>
    <n v="0"/>
    <n v="0"/>
    <n v="0"/>
    <n v="0"/>
    <n v="0"/>
    <n v="0"/>
    <n v="1029347.1719999998"/>
    <n v="0"/>
    <n v="0"/>
    <n v="11663.246999999999"/>
    <n v="0"/>
    <n v="0"/>
    <n v="0"/>
    <n v="0"/>
    <n v="0"/>
    <n v="0"/>
    <n v="0"/>
    <n v="0"/>
    <n v="0"/>
    <n v="11663.246999999999"/>
    <n v="0"/>
    <n v="0"/>
    <n v="0"/>
    <n v="0"/>
    <n v="0"/>
    <n v="0"/>
    <n v="0"/>
    <n v="0"/>
    <n v="0"/>
    <n v="0"/>
    <n v="0"/>
    <n v="0"/>
    <n v="0"/>
    <n v="0"/>
    <n v="0"/>
    <n v="0"/>
    <n v="0"/>
    <n v="1011010.1719999998"/>
    <n v="0"/>
    <n v="0"/>
    <n v="11663.246999999999"/>
    <n v="0"/>
    <n v="0"/>
    <n v="0"/>
    <n v="0"/>
    <n v="0"/>
    <n v="0"/>
    <n v="0"/>
    <n v="0"/>
    <n v="0"/>
    <n v="11663.246999999999"/>
    <n v="0"/>
    <n v="0"/>
    <n v="0"/>
    <n v="0"/>
    <n v="0"/>
    <n v="0"/>
    <n v="0"/>
    <n v="0"/>
    <n v="0"/>
    <n v="0"/>
    <n v="0"/>
    <n v="0"/>
    <n v="0"/>
    <n v="0"/>
    <n v="0"/>
    <n v="0"/>
    <n v="0"/>
    <n v="1011010.1719999998"/>
    <n v="30000"/>
    <n v="11663.246999999999"/>
    <n v="1011010.1719999998"/>
    <n v="1029346.9249999998"/>
    <n v="-18336.753000000026"/>
    <n v="18336.753000000026"/>
    <n v="30000.246999999999"/>
    <n v="11663.246999999999"/>
    <n v="1011010.1719999998"/>
    <n v="1029347.1719999998"/>
    <n v="-18337"/>
    <n v="18337"/>
    <n v="11663.246999999999"/>
    <n v="11663.246999999999"/>
    <n v="1011010.1719999998"/>
    <n v="1011010.1719999998"/>
    <n v="0"/>
    <n v="0"/>
    <n v="11663.246999999999"/>
    <n v="11663.246999999999"/>
    <n v="1011010.1719999998"/>
    <n v="1011010.1719999998"/>
    <n v="0"/>
    <n v="0"/>
    <n v="11985"/>
    <s v="SI"/>
    <s v="NO"/>
    <s v="GIC"/>
    <s v="STS"/>
    <m/>
    <s v="Transmission"/>
    <s v="Dedicated Tx (Base)"/>
    <s v="ESO Project"/>
    <s v="ESO Project"/>
    <s v="ESO"/>
    <s v="STS"/>
    <m/>
    <d v="2017-06-01T00:00:00"/>
    <d v="2017-07-07T00:00:00"/>
    <d v="2017-07-08T00:00:00"/>
    <n v="0"/>
    <n v="0"/>
    <n v="0"/>
    <n v="0"/>
    <n v="0"/>
    <m/>
    <m/>
    <m/>
    <m/>
    <m/>
    <m/>
    <m/>
    <s v="Inversiones en S/E"/>
    <s v="Abierto"/>
  </r>
  <r>
    <s v="100/TT-156-01"/>
    <x v="0"/>
    <x v="22"/>
    <s v="Subgerencia de Proyectos Tx "/>
    <x v="6"/>
    <s v="Raul Ramirez"/>
    <n v="0"/>
    <n v="0"/>
    <n v="0"/>
    <n v="0"/>
    <n v="0"/>
    <n v="0"/>
    <n v="0"/>
    <n v="0"/>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2310565.1979999999"/>
    <n v="2310565.1979999999"/>
    <n v="0"/>
    <n v="0"/>
    <n v="0"/>
    <n v="0"/>
    <n v="2310565.1979999999"/>
    <n v="2310565.1979999999"/>
    <n v="0"/>
    <n v="0"/>
    <n v="0"/>
    <n v="0"/>
    <n v="2310565.1979999999"/>
    <n v="2310565.1979999999"/>
    <n v="0"/>
    <n v="0"/>
    <n v="0"/>
    <n v="0"/>
    <n v="2310565.1979999999"/>
    <n v="2310565.1979999999"/>
    <n v="0"/>
    <n v="0"/>
    <n v="11987"/>
    <s v="SI"/>
    <s v="NO"/>
    <s v="GIC"/>
    <s v="STS"/>
    <m/>
    <s v="Transmission"/>
    <s v="Dedicated Tx (Base)"/>
    <s v="ESO Project"/>
    <s v="ESO Project"/>
    <s v="ESO"/>
    <s v="STS"/>
    <m/>
    <d v="2017-06-01T00:00:00"/>
    <m/>
    <d v="2017-07-08T00:00:00"/>
    <n v="0"/>
    <n v="0"/>
    <n v="278557"/>
    <n v="12"/>
    <n v="23213.083333333332"/>
    <m/>
    <m/>
    <m/>
    <m/>
    <m/>
    <m/>
    <m/>
    <s v="Inversiones en S/E"/>
    <s v="CERRADO"/>
  </r>
  <r>
    <s v="100/TT-163-01"/>
    <x v="1"/>
    <x v="23"/>
    <s v="Subgerencia de Proyectos Tx "/>
    <x v="12"/>
    <s v="Raul Ramirez"/>
    <n v="-1657.0940000000001"/>
    <n v="653.16"/>
    <n v="0"/>
    <n v="0"/>
    <n v="0"/>
    <n v="0"/>
    <n v="0"/>
    <n v="0"/>
    <n v="0"/>
    <n v="0"/>
    <n v="0"/>
    <n v="0"/>
    <n v="-1003.9340000000001"/>
    <n v="0"/>
    <n v="0"/>
    <n v="0"/>
    <n v="0"/>
    <n v="0"/>
    <n v="0"/>
    <n v="0"/>
    <n v="0"/>
    <n v="0"/>
    <n v="0"/>
    <n v="0"/>
    <n v="0"/>
    <n v="0.15"/>
    <n v="0.15"/>
    <n v="0.15"/>
    <n v="0.15"/>
    <n v="0.15"/>
    <n v="0.15"/>
    <n v="0.15"/>
    <n v="0.15"/>
    <n v="0.15"/>
    <n v="0.15"/>
    <n v="0.15"/>
    <n v="0.15"/>
    <n v="0.15"/>
    <n v="0.15"/>
    <n v="0.15"/>
    <n v="0.15"/>
    <n v="0.15"/>
    <n v="0.15"/>
    <n v="0.15"/>
    <n v="0.15"/>
    <n v="0.15"/>
    <n v="0.15"/>
    <n v="0.15"/>
    <n v="0.15"/>
    <n v="0.15"/>
    <n v="0.15"/>
    <n v="556318.61800000002"/>
    <n v="0"/>
    <n v="0"/>
    <n v="0"/>
    <n v="0"/>
    <n v="-361770.277"/>
    <n v="0"/>
    <n v="0"/>
    <n v="0"/>
    <n v="0"/>
    <n v="0"/>
    <n v="0"/>
    <n v="0"/>
    <n v="-361770.277"/>
    <n v="0"/>
    <n v="0"/>
    <n v="0"/>
    <n v="0"/>
    <n v="0"/>
    <n v="0"/>
    <n v="0"/>
    <n v="0"/>
    <n v="0"/>
    <n v="0"/>
    <n v="0"/>
    <n v="0"/>
    <n v="0.15"/>
    <n v="0"/>
    <n v="0"/>
    <n v="0"/>
    <n v="0"/>
    <n v="0"/>
    <n v="0"/>
    <n v="0"/>
    <n v="0"/>
    <n v="0"/>
    <n v="0"/>
    <n v="0"/>
    <n v="0"/>
    <n v="0"/>
    <n v="0"/>
    <n v="0"/>
    <n v="0"/>
    <n v="0"/>
    <n v="194548.34100000001"/>
    <n v="0"/>
    <n v="0"/>
    <n v="0"/>
    <n v="0"/>
    <n v="-361770.277"/>
    <n v="0"/>
    <n v="0"/>
    <n v="0"/>
    <n v="0"/>
    <n v="0"/>
    <n v="0"/>
    <n v="0"/>
    <n v="-361770.277"/>
    <n v="0"/>
    <n v="0"/>
    <n v="0"/>
    <n v="0"/>
    <n v="0"/>
    <n v="0"/>
    <n v="0"/>
    <n v="0"/>
    <n v="0"/>
    <n v="0"/>
    <n v="0"/>
    <n v="0"/>
    <n v="0"/>
    <n v="0"/>
    <n v="0"/>
    <n v="0"/>
    <n v="0"/>
    <n v="194548.34100000001"/>
    <n v="-1657.0940000000001"/>
    <n v="653.16"/>
    <n v="0"/>
    <n v="0"/>
    <n v="0"/>
    <n v="0"/>
    <n v="0"/>
    <n v="0"/>
    <n v="0"/>
    <n v="0"/>
    <n v="0"/>
    <n v="-360766.34299999999"/>
    <n v="-361770.277"/>
    <n v="0"/>
    <n v="0"/>
    <n v="0"/>
    <n v="0"/>
    <n v="0"/>
    <n v="0"/>
    <n v="0"/>
    <n v="0"/>
    <n v="0"/>
    <n v="0"/>
    <n v="0"/>
    <n v="0"/>
    <n v="0"/>
    <n v="0.15"/>
    <n v="0.15"/>
    <n v="0.15"/>
    <n v="0.15"/>
    <n v="0.15"/>
    <n v="0.15"/>
    <n v="0.15"/>
    <n v="0.15"/>
    <n v="0.15"/>
    <n v="0.15"/>
    <n v="0.15"/>
    <n v="0.15"/>
    <n v="0"/>
    <n v="0"/>
    <n v="0"/>
    <n v="0"/>
    <n v="0"/>
    <n v="0"/>
    <n v="0"/>
    <n v="0"/>
    <n v="0"/>
    <n v="0"/>
    <n v="0"/>
    <n v="0"/>
    <n v="0"/>
    <n v="0"/>
    <n v="0"/>
    <n v="0"/>
    <n v="0"/>
    <n v="194548.34100000001"/>
    <n v="-1657.0940000000001"/>
    <n v="653.16"/>
    <n v="0"/>
    <n v="0"/>
    <n v="0"/>
    <n v="0"/>
    <n v="0"/>
    <n v="0"/>
    <n v="0"/>
    <n v="0"/>
    <n v="-360766.34299999999"/>
    <n v="0"/>
    <n v="-361770.277"/>
    <n v="0"/>
    <n v="0"/>
    <n v="0"/>
    <n v="0"/>
    <n v="0"/>
    <n v="0"/>
    <n v="0"/>
    <n v="0"/>
    <n v="0"/>
    <n v="0"/>
    <n v="0"/>
    <n v="0"/>
    <n v="0"/>
    <n v="0"/>
    <n v="0"/>
    <n v="0"/>
    <n v="0"/>
    <n v="194548.34100000001"/>
    <n v="-1657.0940000000001"/>
    <n v="653.16"/>
    <n v="0"/>
    <n v="0"/>
    <n v="0"/>
    <n v="0"/>
    <n v="0"/>
    <n v="0"/>
    <n v="0"/>
    <n v="0"/>
    <n v="0"/>
    <n v="0"/>
    <n v="-1003.9340000000001"/>
    <n v="0"/>
    <n v="0"/>
    <n v="0"/>
    <n v="0"/>
    <n v="0"/>
    <n v="0"/>
    <n v="0"/>
    <n v="0"/>
    <n v="0"/>
    <n v="0"/>
    <n v="0"/>
    <n v="0"/>
    <n v="0"/>
    <n v="0"/>
    <n v="0"/>
    <n v="0"/>
    <n v="0"/>
    <n v="555314.68400000001"/>
    <n v="-361770.277"/>
    <n v="-1003.9340000000001"/>
    <n v="555314.68400000001"/>
    <n v="194548.34100000001"/>
    <n v="360766.34299999999"/>
    <n v="-360766.34299999999"/>
    <n v="-1003.9340000000001"/>
    <n v="-1003.9340000000001"/>
    <n v="555314.68400000001"/>
    <n v="555314.68400000001"/>
    <n v="0"/>
    <n v="-360766.34299999999"/>
    <n v="-361770.277"/>
    <n v="-1003.9340000000001"/>
    <n v="555314.68400000001"/>
    <n v="194548.34100000001"/>
    <n v="360766.34299999999"/>
    <n v="-360766.34299999999"/>
    <n v="-1003.9340000000001"/>
    <n v="-1003.9340000000001"/>
    <n v="555314.68400000001"/>
    <n v="555314.68400000001"/>
    <n v="0"/>
    <n v="0"/>
    <n v="12342"/>
    <s v="SI"/>
    <s v="NO"/>
    <s v="GIC"/>
    <s v="STS"/>
    <n v="6"/>
    <s v="Transmission"/>
    <s v="Zonal Tx"/>
    <s v="Growth Zonal Tx"/>
    <s v="Pargua Substation"/>
    <m/>
    <s v="STS"/>
    <m/>
    <d v="2018-12-30T00:00:00"/>
    <d v="2019-10-16T00:00:00"/>
    <m/>
    <s v="DRS"/>
    <n v="0"/>
    <n v="0"/>
    <n v="0"/>
    <n v="0"/>
    <s v="02.04.2018"/>
    <m/>
    <s v="Construcción"/>
    <m/>
    <n v="655"/>
    <m/>
    <n v="2015"/>
    <s v="Inversiones en S/E"/>
    <s v="Abierto"/>
  </r>
  <r>
    <s v="100/TT-177-03"/>
    <x v="0"/>
    <x v="24"/>
    <s v="Subgerencia de Proyectos Tx "/>
    <x v="13"/>
    <s v="Raul Ramirez"/>
    <n v="35.49"/>
    <n v="0"/>
    <n v="1378839.852"/>
    <n v="-78458.289000000004"/>
    <n v="68.33"/>
    <n v="-69755.785000000003"/>
    <n v="12.3"/>
    <n v="-6995.01"/>
    <n v="24.65"/>
    <n v="103.89100000000001"/>
    <n v="0"/>
    <n v="0"/>
    <n v="1223875.429"/>
    <n v="0"/>
    <n v="0"/>
    <n v="0"/>
    <n v="0"/>
    <n v="0"/>
    <n v="0"/>
    <n v="0"/>
    <n v="0.05"/>
    <n v="1.6799999999999999E-2"/>
    <n v="3.1999999999999806E-3"/>
    <n v="0.04"/>
    <n v="0"/>
    <n v="0.8299700000000001"/>
    <n v="0.8299700000000001"/>
    <n v="0.8299700000000001"/>
    <n v="0.8299700000000001"/>
    <n v="0.8299700000000001"/>
    <n v="0.8299700000000001"/>
    <n v="0.8299700000000001"/>
    <n v="0.87997000000000014"/>
    <n v="0.89677000000000007"/>
    <n v="0.89997000000000005"/>
    <n v="0.93997000000000008"/>
    <n v="0.93997000000000008"/>
    <n v="0.8299700000000001"/>
    <n v="0.8299700000000001"/>
    <n v="0.84540362250395129"/>
    <n v="0.867451654652453"/>
    <n v="0.867451654652453"/>
    <n v="0.867451654652453"/>
    <n v="0.867451654652453"/>
    <n v="0.867451654652453"/>
    <n v="0.867451654652453"/>
    <n v="0.867451654652453"/>
    <n v="0.89611404576503406"/>
    <n v="0.92092147752366227"/>
    <n v="0.93997000000000008"/>
    <n v="0.8299700000000001"/>
    <n v="5740504.1239999998"/>
    <n v="0"/>
    <n v="0"/>
    <n v="300604.28710274928"/>
    <n v="430497.87938629149"/>
    <n v="0"/>
    <n v="0"/>
    <n v="0"/>
    <n v="0"/>
    <n v="0"/>
    <n v="0"/>
    <n v="569513.71196891146"/>
    <n v="494161.04246381513"/>
    <n v="1794776.9209217674"/>
    <n v="0"/>
    <n v="0"/>
    <n v="1.5433622503951177E-2"/>
    <n v="2.2048032148501682E-2"/>
    <n v="0"/>
    <n v="0"/>
    <n v="0"/>
    <n v="0"/>
    <n v="0"/>
    <n v="0"/>
    <n v="2.8662391112581086E-2"/>
    <n v="2.4807431758628273E-2"/>
    <n v="0.92092147752366227"/>
    <n v="1087600"/>
    <n v="472143.245405372"/>
    <n v="0"/>
    <n v="0"/>
    <n v="0"/>
    <n v="0"/>
    <n v="0"/>
    <n v="0"/>
    <n v="0"/>
    <n v="0"/>
    <n v="0"/>
    <n v="0"/>
    <n v="1559743.245405372"/>
    <n v="0"/>
    <n v="0"/>
    <n v="0"/>
    <n v="0"/>
    <n v="9095024.2903271392"/>
    <n v="0"/>
    <n v="0"/>
    <n v="300604.28710274928"/>
    <n v="430497.87938629149"/>
    <n v="0"/>
    <n v="0"/>
    <n v="0"/>
    <n v="0"/>
    <n v="0"/>
    <n v="0"/>
    <n v="569513.71196891146"/>
    <n v="494161.04246381513"/>
    <n v="1794776.9209217674"/>
    <n v="1087600"/>
    <n v="472143.245405372"/>
    <n v="0"/>
    <n v="0"/>
    <n v="0"/>
    <n v="0"/>
    <n v="0"/>
    <n v="0"/>
    <n v="0"/>
    <n v="0"/>
    <n v="0"/>
    <n v="0"/>
    <n v="1559743.245405372"/>
    <n v="0"/>
    <n v="0"/>
    <n v="0"/>
    <n v="0"/>
    <n v="9095024.2903271392"/>
    <n v="35.49"/>
    <n v="0"/>
    <n v="1378839.852"/>
    <n v="-78458.289000000004"/>
    <n v="68.33"/>
    <n v="74211.581999999995"/>
    <n v="245985.41800000001"/>
    <n v="352845"/>
    <n v="192694"/>
    <n v="136729"/>
    <n v="279636.52999999997"/>
    <n v="7800"/>
    <n v="2590386.9129999997"/>
    <n v="0"/>
    <n v="0"/>
    <n v="0"/>
    <n v="0"/>
    <n v="0"/>
    <n v="0.01"/>
    <n v="0.03"/>
    <n v="0.05"/>
    <n v="0.03"/>
    <n v="0.01"/>
    <n v="0.01"/>
    <n v="0.01"/>
    <n v="0.15000000000000002"/>
    <n v="0.8299700000000001"/>
    <n v="0.8299700000000001"/>
    <n v="0.8299700000000001"/>
    <n v="0.8299700000000001"/>
    <n v="0.8299700000000001"/>
    <n v="0.83997000000000011"/>
    <n v="0.86997000000000013"/>
    <n v="0.91997000000000007"/>
    <n v="0.94997000000000009"/>
    <n v="0.9599700000000001"/>
    <n v="0.96997000000000011"/>
    <n v="0.97997000000000012"/>
    <n v="383768.39899999998"/>
    <n v="206709.6413271394"/>
    <n v="0"/>
    <n v="0"/>
    <n v="0"/>
    <n v="0"/>
    <n v="0"/>
    <n v="0"/>
    <n v="0"/>
    <n v="0"/>
    <n v="0"/>
    <n v="0"/>
    <n v="590478.04032713943"/>
    <n v="0"/>
    <n v="0"/>
    <n v="0"/>
    <n v="0"/>
    <n v="8921369.0773271397"/>
    <n v="35.49"/>
    <n v="0"/>
    <n v="1378839.852"/>
    <n v="-78458.289000000004"/>
    <n v="68.33"/>
    <n v="-69755.785000000003"/>
    <n v="12.3"/>
    <n v="-6995.01"/>
    <n v="413817.84899999999"/>
    <n v="0"/>
    <n v="225369.201"/>
    <n v="135413.65000000014"/>
    <n v="1998347.5880000002"/>
    <n v="313409.3"/>
    <n v="78944"/>
    <n v="197921.99132713999"/>
    <n v="0"/>
    <n v="0"/>
    <n v="0"/>
    <n v="0"/>
    <n v="0"/>
    <n v="0"/>
    <n v="0"/>
    <n v="0"/>
    <n v="0"/>
    <n v="590275.29132713994"/>
    <n v="0"/>
    <n v="0"/>
    <n v="0"/>
    <n v="0"/>
    <n v="8329127.0033271406"/>
    <n v="35.49"/>
    <n v="0"/>
    <n v="1378839.852"/>
    <n v="-78458.289000000004"/>
    <n v="68.33"/>
    <n v="-69755.785000000003"/>
    <n v="12.3"/>
    <n v="-6995.01"/>
    <n v="24.65"/>
    <n v="103.89100000000001"/>
    <n v="0"/>
    <n v="284835.288"/>
    <n v="1508710.7169999999"/>
    <n v="0"/>
    <n v="0"/>
    <n v="0"/>
    <n v="0"/>
    <n v="0"/>
    <n v="0"/>
    <n v="0"/>
    <n v="0"/>
    <n v="0"/>
    <n v="0"/>
    <n v="0"/>
    <n v="0"/>
    <n v="422894.9903271395"/>
    <n v="0"/>
    <n v="0"/>
    <n v="0"/>
    <n v="0"/>
    <n v="7672109.8313271394"/>
    <n v="1300615.8784579523"/>
    <n v="1223875.429"/>
    <n v="6964379.5529999994"/>
    <n v="7041120.0024579521"/>
    <n v="-76740.449457952753"/>
    <n v="2130644.7373271398"/>
    <n v="2582586.9129999997"/>
    <n v="1223875.429"/>
    <n v="6964379.5529999994"/>
    <n v="8323091.0369999995"/>
    <n v="-1358711.4840000002"/>
    <n v="1956989.5243271403"/>
    <n v="1862933.9380000001"/>
    <n v="1223875.429"/>
    <n v="6964379.5529999994"/>
    <n v="7603438.0619999999"/>
    <n v="-639058.50900000054"/>
    <n v="1364747.4503271412"/>
    <n v="1223875.429"/>
    <n v="1223875.429"/>
    <n v="6964379.5529999994"/>
    <n v="6964379.5529999994"/>
    <n v="0"/>
    <n v="707730.27832714003"/>
    <n v="12738"/>
    <s v="SI"/>
    <s v="NO"/>
    <s v="GIC"/>
    <s v="STS"/>
    <n v="6"/>
    <s v="Transmission"/>
    <s v="National Tx"/>
    <s v="Melipulli Substation (GIS)"/>
    <s v="Melipulli Substation (GIS)"/>
    <m/>
    <s v="STS"/>
    <s v="STS"/>
    <d v="2018-12-01T00:00:00"/>
    <d v="2019-12-30T00:00:00"/>
    <m/>
    <n v="0"/>
    <n v="0"/>
    <n v="443649"/>
    <n v="18"/>
    <n v="24647.166666666668"/>
    <m/>
    <m/>
    <m/>
    <m/>
    <n v="350"/>
    <m/>
    <n v="2016"/>
    <s v="Mejoras en S/E"/>
    <s v="Abierto"/>
  </r>
  <r>
    <s v="100/TT-146-03"/>
    <x v="0"/>
    <x v="25"/>
    <s v="Subgerencia de Proyectos Tx "/>
    <x v="14"/>
    <s v="Manuel Barrientos"/>
    <n v="1246.326"/>
    <n v="19455.523000000001"/>
    <n v="7798.9960000000001"/>
    <n v="3775.6849999999999"/>
    <n v="0"/>
    <n v="0"/>
    <n v="0"/>
    <n v="0"/>
    <n v="0"/>
    <n v="0"/>
    <n v="9446.9590000000007"/>
    <n v="0"/>
    <n v="41723.489000000001"/>
    <n v="0"/>
    <n v="0"/>
    <n v="0"/>
    <n v="0"/>
    <n v="0"/>
    <n v="0"/>
    <n v="7.0000000000000007E-2"/>
    <n v="0"/>
    <n v="0"/>
    <n v="0"/>
    <n v="0.54"/>
    <n v="0"/>
    <n v="0.36"/>
    <n v="0.36"/>
    <n v="0.36"/>
    <n v="0.36"/>
    <n v="0.36"/>
    <n v="0.36"/>
    <n v="0.43"/>
    <n v="0.43"/>
    <n v="0.43"/>
    <n v="0.43"/>
    <n v="0.97000000000000008"/>
    <n v="0.97000000000000008"/>
    <n v="0.40752989828992958"/>
    <n v="0.56445400692969705"/>
    <n v="0.57803397786967703"/>
    <n v="0.57893930926567561"/>
    <n v="0.9"/>
    <n v="0.9"/>
    <n v="0.9"/>
    <n v="0.9"/>
    <n v="0.9"/>
    <n v="0.9"/>
    <n v="0.91"/>
    <n v="0.92"/>
    <n v="0.97000000000000008"/>
    <n v="0.36"/>
    <n v="12638.723"/>
    <n v="6257.4833284301885"/>
    <n v="20709.670535136371"/>
    <n v="1796.6044284698607"/>
    <n v="120.08343696667787"/>
    <n v="42693.08807940207"/>
    <n v="0"/>
    <n v="0"/>
    <n v="0"/>
    <n v="0"/>
    <n v="0"/>
    <n v="0"/>
    <n v="0"/>
    <n v="71576.92980840517"/>
    <n v="4.7529898289929588E-2"/>
    <n v="0.15692410863976752"/>
    <n v="1.3579970939979882E-2"/>
    <n v="9.0533139599865888E-4"/>
    <n v="0.32106069073432436"/>
    <n v="0"/>
    <n v="0"/>
    <n v="0"/>
    <n v="0"/>
    <n v="0"/>
    <n v="0.01"/>
    <n v="0.01"/>
    <n v="0.92"/>
    <n v="0"/>
    <n v="0"/>
    <n v="0"/>
    <n v="0"/>
    <n v="0"/>
    <n v="0"/>
    <n v="0"/>
    <n v="0"/>
    <n v="0"/>
    <n v="0"/>
    <n v="0"/>
    <n v="0"/>
    <n v="0"/>
    <n v="0"/>
    <n v="0"/>
    <n v="0"/>
    <n v="0"/>
    <n v="84215.652808405168"/>
    <n v="6257.4833284301885"/>
    <n v="20709.670535136371"/>
    <n v="1796.6044284698607"/>
    <n v="120.08343696667787"/>
    <n v="42693.08807940207"/>
    <n v="0"/>
    <n v="0"/>
    <n v="0"/>
    <n v="0"/>
    <n v="0"/>
    <n v="0"/>
    <n v="0"/>
    <n v="71576.92980840517"/>
    <n v="0"/>
    <n v="0"/>
    <n v="0"/>
    <n v="0"/>
    <n v="0"/>
    <n v="0"/>
    <n v="0"/>
    <n v="0"/>
    <n v="0"/>
    <n v="0"/>
    <n v="0"/>
    <n v="0"/>
    <n v="0"/>
    <n v="0"/>
    <n v="0"/>
    <n v="0"/>
    <n v="0"/>
    <n v="84215.652808405168"/>
    <n v="1246.326"/>
    <n v="19455.523000000001"/>
    <n v="7798.9960000000001"/>
    <n v="3775.6849999999999"/>
    <n v="0"/>
    <n v="0"/>
    <n v="14797.212"/>
    <n v="13036.106"/>
    <n v="8036.1059999999998"/>
    <n v="3036.1060000000002"/>
    <n v="0"/>
    <n v="394.86980840517208"/>
    <n v="71576.92980840517"/>
    <n v="0"/>
    <n v="0"/>
    <n v="0"/>
    <n v="0"/>
    <n v="0"/>
    <n v="0"/>
    <n v="0.54"/>
    <n v="0"/>
    <n v="0"/>
    <n v="0"/>
    <n v="0"/>
    <n v="0.02"/>
    <n v="0.56000000000000005"/>
    <n v="0.36"/>
    <n v="0.36"/>
    <n v="0.36"/>
    <n v="0.36"/>
    <n v="0.36"/>
    <n v="0.36"/>
    <n v="0.9"/>
    <n v="0.9"/>
    <n v="0.9"/>
    <n v="0.9"/>
    <n v="0.9"/>
    <n v="0.92"/>
    <n v="0"/>
    <n v="0"/>
    <n v="0"/>
    <n v="0"/>
    <n v="0"/>
    <n v="0"/>
    <n v="0"/>
    <n v="0"/>
    <n v="0"/>
    <n v="0"/>
    <n v="0"/>
    <n v="0"/>
    <n v="0"/>
    <n v="0"/>
    <n v="0"/>
    <n v="0"/>
    <n v="0"/>
    <n v="84215.652808405168"/>
    <n v="1246.326"/>
    <n v="19455.523000000001"/>
    <n v="7798.9960000000001"/>
    <n v="3775.6849999999999"/>
    <n v="0"/>
    <n v="0"/>
    <n v="0"/>
    <n v="0"/>
    <n v="0"/>
    <n v="25000"/>
    <n v="14300.399808405171"/>
    <n v="0"/>
    <n v="71576.92980840517"/>
    <n v="0"/>
    <n v="0"/>
    <n v="0"/>
    <n v="0"/>
    <n v="0"/>
    <n v="0"/>
    <n v="0"/>
    <n v="0"/>
    <n v="0"/>
    <n v="0"/>
    <n v="0"/>
    <n v="0"/>
    <n v="0"/>
    <n v="0"/>
    <n v="0"/>
    <n v="0"/>
    <n v="0"/>
    <n v="84215.652808405168"/>
    <n v="1246.326"/>
    <n v="19455.523000000001"/>
    <n v="7798.9960000000001"/>
    <n v="3775.6849999999999"/>
    <n v="0"/>
    <n v="0"/>
    <n v="0"/>
    <n v="0"/>
    <n v="0"/>
    <n v="0"/>
    <n v="9446.9590000000007"/>
    <n v="29853.440808405197"/>
    <n v="71576.929808405199"/>
    <n v="0"/>
    <n v="0"/>
    <n v="0"/>
    <n v="0"/>
    <n v="0"/>
    <n v="0"/>
    <n v="0"/>
    <n v="0"/>
    <n v="0"/>
    <n v="0"/>
    <n v="0"/>
    <n v="0"/>
    <n v="0"/>
    <n v="0"/>
    <n v="0"/>
    <n v="0"/>
    <n v="0"/>
    <n v="84215.652808405197"/>
    <n v="71576.92980840517"/>
    <n v="41723.489000000001"/>
    <n v="54362.212"/>
    <n v="84215.652808405168"/>
    <n v="-29853.440808405168"/>
    <n v="29853.440808405168"/>
    <n v="71182.06"/>
    <n v="41723.489000000001"/>
    <n v="54362.212"/>
    <n v="83820.782999999996"/>
    <n v="-29458.570999999996"/>
    <n v="29853.440808405168"/>
    <n v="71576.92980840517"/>
    <n v="41723.489000000001"/>
    <n v="54362.212"/>
    <n v="84215.652808405168"/>
    <n v="-29853.440808405168"/>
    <n v="29853.440808405168"/>
    <n v="41723.489000000001"/>
    <n v="41723.489000000001"/>
    <n v="54362.212"/>
    <n v="54362.212"/>
    <n v="0"/>
    <n v="29853.440808405197"/>
    <n v="13073"/>
    <s v="SI"/>
    <s v="NO"/>
    <s v="GIC"/>
    <s v="STS"/>
    <n v="6"/>
    <s v="Transmission"/>
    <s v="Dedicated Tx (Base)"/>
    <s v="Puyehue-Rupanco Project"/>
    <s v="Puyehue-Rupanco Project"/>
    <m/>
    <s v="STS"/>
    <s v="S/E PILAUCO-ANTILLANCA"/>
    <m/>
    <d v="2019-10-31T00:00:00"/>
    <s v="validar con Felipe Olivos"/>
    <n v="0"/>
    <n v="0"/>
    <n v="443649"/>
    <n v="18"/>
    <n v="24647.166666666668"/>
    <m/>
    <m/>
    <m/>
    <m/>
    <m/>
    <m/>
    <m/>
    <m/>
    <m/>
  </r>
  <r>
    <s v="100/TT-163-02"/>
    <x v="1"/>
    <x v="26"/>
    <s v="Subgerencia de Proyectos Tx "/>
    <x v="12"/>
    <s v="Raul Ramirez"/>
    <n v="54745.906000000003"/>
    <n v="820060.15599999996"/>
    <n v="618741.08499999996"/>
    <n v="1326842.567"/>
    <n v="32858.425000000003"/>
    <n v="610235.91700000002"/>
    <n v="79272.645999999993"/>
    <n v="10978.272000000001"/>
    <n v="47350.877"/>
    <n v="641657.53899999999"/>
    <n v="29934.245999999999"/>
    <n v="129.309"/>
    <n v="4272806.9450000003"/>
    <n v="0.05"/>
    <n v="0.08"/>
    <n v="0.11"/>
    <n v="0.04"/>
    <n v="0"/>
    <n v="0.02"/>
    <n v="0.02"/>
    <n v="0.03"/>
    <n v="0.01"/>
    <n v="0"/>
    <n v="0"/>
    <n v="0"/>
    <n v="0.67"/>
    <n v="0.75"/>
    <n v="0.86"/>
    <n v="0.89999999999999991"/>
    <n v="0.89999999999999991"/>
    <n v="0.91999999999999993"/>
    <n v="0.94"/>
    <n v="0.97"/>
    <n v="0.98"/>
    <n v="0.98"/>
    <n v="0.98"/>
    <n v="0.98"/>
    <n v="0.62408173889884422"/>
    <n v="0.62687438954081953"/>
    <n v="0.63430287041609312"/>
    <n v="0.68251074657703337"/>
    <n v="0.71110756245278928"/>
    <n v="0.82428670615434041"/>
    <n v="0.85314740287783231"/>
    <n v="0.85416887901989835"/>
    <n v="0.85450268610914792"/>
    <n v="0.85483649319839761"/>
    <n v="0.85517030028764718"/>
    <n v="0.91467624649121126"/>
    <n v="0.98"/>
    <n v="0.62"/>
    <n v="3302661.9040000001"/>
    <n v="81179.721572397815"/>
    <n v="55676.208122239652"/>
    <n v="148481.09856357073"/>
    <n v="965968.6851339665"/>
    <n v="574457.14262850257"/>
    <n v="2279188.1746678376"/>
    <n v="582660.35804610502"/>
    <n v="20673.846548657224"/>
    <n v="6772.7095961155765"/>
    <n v="6789.8053617971245"/>
    <n v="6806.615036054669"/>
    <n v="1216440.6662239721"/>
    <n v="5945095.0315012159"/>
    <n v="4.0817388988442435E-3"/>
    <n v="2.7926506419752493E-3"/>
    <n v="7.4284808752736794E-3"/>
    <n v="4.8207876160940237E-2"/>
    <n v="2.8596815875755847E-2"/>
    <n v="0.11317914370155113"/>
    <n v="2.8860696723491942E-2"/>
    <n v="1.0214761420660056E-3"/>
    <n v="3.3380708924959544E-4"/>
    <n v="3.3380708924959544E-4"/>
    <n v="3.3380708924959544E-4"/>
    <n v="5.9505946203564107E-2"/>
    <n v="0.91467624649121126"/>
    <n v="6734.2070000000003"/>
    <n v="800627.20699999994"/>
    <n v="449868.75673999963"/>
    <n v="684153.20700000005"/>
    <n v="6734.2070000000003"/>
    <n v="6734.2070000000003"/>
    <n v="6734.2070000000003"/>
    <n v="6734.2070000000003"/>
    <n v="6734.2070000000003"/>
    <n v="6734.2070000000003"/>
    <n v="6734.2070000000003"/>
    <n v="6734.2070000000003"/>
    <n v="1995257.0337399989"/>
    <n v="0"/>
    <n v="0"/>
    <n v="0"/>
    <n v="0"/>
    <n v="11243013.969241215"/>
    <n v="81179.721572397815"/>
    <n v="55676.208122239652"/>
    <n v="148481.09856357073"/>
    <n v="965968.6851339665"/>
    <n v="574457.14262850257"/>
    <n v="2279188.1746678376"/>
    <n v="582660.35804610502"/>
    <n v="20673.846548657224"/>
    <n v="6772.7095961155765"/>
    <n v="6789.8053617971245"/>
    <n v="6806.615036054669"/>
    <n v="1216440.6662239721"/>
    <n v="5945095.0315012159"/>
    <n v="6734.2070000000003"/>
    <n v="800627.20699999994"/>
    <n v="449868.75673999963"/>
    <n v="684153.20700000005"/>
    <n v="6734.2070000000003"/>
    <n v="6734.2070000000003"/>
    <n v="6734.2070000000003"/>
    <n v="6734.2070000000003"/>
    <n v="6734.2070000000003"/>
    <n v="6734.2070000000003"/>
    <n v="6734.2070000000003"/>
    <n v="6734.2070000000003"/>
    <n v="1995257.0337399989"/>
    <n v="0"/>
    <n v="0"/>
    <n v="0"/>
    <n v="0"/>
    <n v="11243013.969241215"/>
    <n v="54745.906000000003"/>
    <n v="820060.15599999996"/>
    <n v="618741.08499999996"/>
    <n v="1326842.567"/>
    <n v="32858.425000000003"/>
    <n v="610235.91700000002"/>
    <n v="152213.08299999998"/>
    <n v="76216"/>
    <n v="327598"/>
    <n v="589098"/>
    <n v="15798"/>
    <n v="820688.34299999999"/>
    <n v="5445095.4819999998"/>
    <n v="0.05"/>
    <n v="0.08"/>
    <n v="0.11"/>
    <n v="0.04"/>
    <n v="0"/>
    <n v="0.01"/>
    <n v="7.0000000000000007E-2"/>
    <n v="0"/>
    <n v="0"/>
    <n v="0"/>
    <n v="0.01"/>
    <n v="0.01"/>
    <n v="0.38"/>
    <n v="0.67"/>
    <n v="0.75"/>
    <n v="0.86"/>
    <n v="0.89999999999999991"/>
    <n v="0.89999999999999991"/>
    <n v="0.90999999999999992"/>
    <n v="0.98"/>
    <n v="0.98"/>
    <n v="0.98"/>
    <n v="0.98"/>
    <n v="0.99"/>
    <n v="1"/>
    <n v="15000"/>
    <n v="15000"/>
    <n v="15000"/>
    <n v="15000"/>
    <n v="15000"/>
    <n v="15000"/>
    <n v="15000"/>
    <n v="15000"/>
    <n v="15000"/>
    <n v="15000"/>
    <n v="208172"/>
    <n v="1637085"/>
    <n v="1995257"/>
    <n v="0"/>
    <n v="0"/>
    <n v="0"/>
    <n v="0"/>
    <n v="10743014.386"/>
    <n v="54745.906000000003"/>
    <n v="820060.15599999996"/>
    <n v="618741.08499999996"/>
    <n v="1326842.567"/>
    <n v="32858.425000000003"/>
    <n v="610235.91700000002"/>
    <n v="79272.645999999993"/>
    <n v="10978.272000000001"/>
    <n v="47350.877"/>
    <n v="653769.12300000002"/>
    <n v="36598"/>
    <n v="1153642.5080000004"/>
    <n v="5445095.4819999998"/>
    <n v="0"/>
    <n v="377146.5130000012"/>
    <n v="0"/>
    <n v="0"/>
    <n v="0"/>
    <n v="0"/>
    <n v="0"/>
    <n v="0"/>
    <n v="0"/>
    <n v="0"/>
    <n v="0"/>
    <n v="1618110.4869999997"/>
    <n v="1995257.0000000009"/>
    <n v="0"/>
    <n v="0"/>
    <n v="0"/>
    <n v="0"/>
    <n v="10743014.386"/>
    <n v="54745.906000000003"/>
    <n v="820060.15599999996"/>
    <n v="618741.08499999996"/>
    <n v="1326842.567"/>
    <n v="32858.425000000003"/>
    <n v="610235.91700000002"/>
    <n v="79272.645999999993"/>
    <n v="10978.272000000001"/>
    <n v="47350.877"/>
    <n v="641657.53899999999"/>
    <n v="29934.245999999999"/>
    <n v="395778.75399999972"/>
    <n v="4668456.3899999997"/>
    <n v="0"/>
    <n v="0"/>
    <n v="0"/>
    <n v="0"/>
    <n v="0"/>
    <n v="0"/>
    <n v="0"/>
    <n v="0"/>
    <n v="0"/>
    <n v="0"/>
    <n v="0"/>
    <n v="0"/>
    <n v="1995257.0000000009"/>
    <n v="0"/>
    <n v="0"/>
    <n v="0"/>
    <n v="0"/>
    <n v="9966375.2939999998"/>
    <n v="4728654.3652772438"/>
    <n v="4272677.6359999999"/>
    <n v="7575339.54"/>
    <n v="8031316.2692772439"/>
    <n v="-455976.72927724384"/>
    <n v="3667674.4292412149"/>
    <n v="4624407.1389999995"/>
    <n v="4272677.6359999999"/>
    <n v="7575339.54"/>
    <n v="7927069.0429999996"/>
    <n v="-351729.50299999956"/>
    <n v="3167674.8459999999"/>
    <n v="4291452.9739999995"/>
    <n v="4272677.6359999999"/>
    <n v="7575339.54"/>
    <n v="7594114.8779999996"/>
    <n v="-18775.337999999523"/>
    <n v="3167674.8459999999"/>
    <n v="4272677.6359999999"/>
    <n v="4272806.9450000003"/>
    <n v="7575468.8490000004"/>
    <n v="7575339.54"/>
    <n v="129.30900000035763"/>
    <n v="2390906.4449999994"/>
    <n v="13104"/>
    <s v="SI"/>
    <s v="NO"/>
    <s v="GIC"/>
    <s v="STS"/>
    <n v="6"/>
    <s v="Transmission"/>
    <s v="Zonal Tx"/>
    <s v="Growth Zonal Tx"/>
    <s v="Pargua Expansion Substation"/>
    <m/>
    <s v="STS"/>
    <s v="S/E Pargua"/>
    <d v="2019-04-30T00:00:00"/>
    <d v="2019-10-16T00:00:00"/>
    <m/>
    <s v="DRS"/>
    <n v="1"/>
    <n v="0"/>
    <n v="0"/>
    <n v="0"/>
    <s v="02.04.2018"/>
    <m/>
    <s v="Construcción"/>
    <m/>
    <n v="656"/>
    <m/>
    <n v="2017"/>
    <s v="Inversiones en S/E"/>
    <s v="Abierto"/>
  </r>
  <r>
    <s v="100/TT-163-03"/>
    <x v="1"/>
    <x v="27"/>
    <s v="Subgerencia de Proyectos Tx "/>
    <x v="12"/>
    <s v="Raul Ramirez"/>
    <n v="0"/>
    <n v="0"/>
    <n v="6332.8639999999996"/>
    <n v="0"/>
    <n v="-930"/>
    <n v="5776.4380000000001"/>
    <n v="0"/>
    <n v="10663.972"/>
    <n v="0"/>
    <n v="0"/>
    <n v="0"/>
    <n v="0"/>
    <n v="21843.273999999998"/>
    <n v="0"/>
    <n v="0"/>
    <n v="0"/>
    <n v="0.01"/>
    <n v="0.02"/>
    <n v="0"/>
    <n v="0.25"/>
    <n v="0.01"/>
    <n v="0"/>
    <n v="0"/>
    <n v="0"/>
    <n v="0"/>
    <n v="0.67999999999999994"/>
    <n v="0.67999999999999994"/>
    <n v="0.67999999999999994"/>
    <n v="0.69"/>
    <n v="0.71"/>
    <n v="0.71"/>
    <n v="0.96"/>
    <n v="0.97"/>
    <n v="0.97"/>
    <n v="0.97"/>
    <n v="0.97"/>
    <n v="0.97"/>
    <n v="0.67999999999999994"/>
    <n v="0.67999999999999994"/>
    <n v="0.68771792469457604"/>
    <n v="0.69079767349096943"/>
    <n v="0.69480505746699928"/>
    <n v="0.69772710828285445"/>
    <n v="0.70134488548343699"/>
    <n v="0.70134488548343699"/>
    <n v="0.70412779102234668"/>
    <n v="0.70412779102234668"/>
    <n v="0.70412779102234668"/>
    <n v="0.71618704835762181"/>
    <n v="0.97"/>
    <n v="0.67999999999999994"/>
    <n v="157754.848"/>
    <n v="0"/>
    <n v="0"/>
    <n v="4954.378871711363"/>
    <n v="0"/>
    <n v="6973.6443544582025"/>
    <n v="0"/>
    <n v="15388.063989023252"/>
    <n v="0"/>
    <n v="2867.6989607922683"/>
    <n v="0"/>
    <n v="1011.2474363082681"/>
    <n v="1712.017566855578"/>
    <n v="32907.051179148933"/>
    <n v="0"/>
    <n v="0"/>
    <n v="7.7179246945761112E-3"/>
    <n v="3.0797487963933516E-3"/>
    <n v="4.0073839760299042E-3"/>
    <n v="2.922050815855138E-3"/>
    <n v="3.6177772005825518E-3"/>
    <n v="0"/>
    <n v="2.7829055389096552E-3"/>
    <n v="0"/>
    <n v="0"/>
    <n v="1.2059257335275173E-2"/>
    <n v="0.71618704835762181"/>
    <n v="12319.6939836207"/>
    <n v="11335.322"/>
    <n v="224354.04199999999"/>
    <n v="2000"/>
    <n v="0"/>
    <n v="4000"/>
    <n v="0"/>
    <n v="0"/>
    <n v="0"/>
    <n v="1000"/>
    <n v="0"/>
    <n v="9002"/>
    <n v="264011.05798362067"/>
    <n v="0"/>
    <n v="0"/>
    <n v="0"/>
    <n v="0"/>
    <n v="454672.95716276963"/>
    <n v="0"/>
    <n v="0"/>
    <n v="4954.378871711363"/>
    <n v="0"/>
    <n v="6973.6443544582025"/>
    <n v="0"/>
    <n v="15388.063989023252"/>
    <n v="0"/>
    <n v="2867.6989607922683"/>
    <n v="0"/>
    <n v="1011.2474363082681"/>
    <n v="1712.017566855578"/>
    <n v="32907.051179148933"/>
    <n v="12319.6939836207"/>
    <n v="11335.322"/>
    <n v="224354.04199999999"/>
    <n v="2000"/>
    <n v="0"/>
    <n v="4000"/>
    <n v="0"/>
    <n v="0"/>
    <n v="0"/>
    <n v="1000"/>
    <n v="0"/>
    <n v="9002"/>
    <n v="264011.05798362067"/>
    <n v="0"/>
    <n v="0"/>
    <n v="0"/>
    <n v="0"/>
    <n v="454672.95716276963"/>
    <n v="0"/>
    <n v="0"/>
    <n v="6332.8639999999996"/>
    <n v="0"/>
    <n v="-930"/>
    <n v="5776.4380000000001"/>
    <n v="23.561999999999898"/>
    <n v="7000"/>
    <n v="0"/>
    <n v="0"/>
    <n v="1000"/>
    <n v="13704.187179148932"/>
    <n v="32907.051179148933"/>
    <n v="0"/>
    <n v="0"/>
    <n v="0"/>
    <n v="0.01"/>
    <n v="0.02"/>
    <n v="2.922050815855138E-3"/>
    <n v="3.6177772005825518E-3"/>
    <n v="0"/>
    <n v="2.7829055389096552E-3"/>
    <n v="0"/>
    <n v="0"/>
    <n v="1.2059257335275173E-2"/>
    <n v="5.1381990890622516E-2"/>
    <n v="0.67999999999999994"/>
    <n v="0.67999999999999994"/>
    <n v="0.67999999999999994"/>
    <n v="0.69"/>
    <n v="0.71"/>
    <n v="0.71292205081585502"/>
    <n v="0.71653982801643767"/>
    <n v="0.71653982801643767"/>
    <n v="0.71932273355534726"/>
    <n v="0.71932273355534726"/>
    <n v="0.71932273355534726"/>
    <n v="0.7313819908906225"/>
    <n v="0"/>
    <n v="8435.3220000000001"/>
    <n v="0"/>
    <n v="6736"/>
    <n v="0"/>
    <n v="4000"/>
    <n v="0"/>
    <n v="0"/>
    <n v="0"/>
    <n v="1000"/>
    <n v="0"/>
    <n v="0"/>
    <n v="20171.322"/>
    <n v="243839.86499999999"/>
    <n v="0"/>
    <n v="0"/>
    <n v="0"/>
    <n v="454673.08617914893"/>
    <n v="0"/>
    <n v="0"/>
    <n v="6332.8639999999996"/>
    <n v="0"/>
    <n v="-930"/>
    <n v="5776.4380000000001"/>
    <n v="0"/>
    <n v="10663.972"/>
    <n v="0"/>
    <n v="0"/>
    <n v="0"/>
    <n v="16738"/>
    <n v="38581.273999999998"/>
    <n v="0"/>
    <n v="8435.3220000000001"/>
    <n v="1061.49"/>
    <n v="0"/>
    <n v="0"/>
    <n v="0"/>
    <n v="4000"/>
    <n v="0"/>
    <n v="0"/>
    <n v="0"/>
    <n v="0"/>
    <n v="991.15217914892105"/>
    <n v="14487.964179148921"/>
    <n v="243839.86499999999"/>
    <n v="0"/>
    <n v="0"/>
    <n v="0"/>
    <n v="454663.95117914892"/>
    <n v="0"/>
    <n v="0"/>
    <n v="6332.8639999999996"/>
    <n v="0"/>
    <n v="-930"/>
    <n v="5776.4380000000001"/>
    <n v="0"/>
    <n v="10663.972"/>
    <n v="0"/>
    <n v="0"/>
    <n v="0"/>
    <n v="16738"/>
    <n v="38581.273999999998"/>
    <n v="0"/>
    <n v="0"/>
    <n v="0"/>
    <n v="0"/>
    <n v="0"/>
    <n v="0"/>
    <n v="0"/>
    <n v="0"/>
    <n v="0"/>
    <n v="0"/>
    <n v="0"/>
    <n v="0"/>
    <n v="14487.964179148921"/>
    <n v="243839.86499999999"/>
    <n v="0"/>
    <n v="0"/>
    <n v="0"/>
    <n v="454663.95117914892"/>
    <n v="31195.033612293359"/>
    <n v="21843.273999999998"/>
    <n v="179598.122"/>
    <n v="188949.88161229336"/>
    <n v="-9351.759612293361"/>
    <n v="275074.83516276965"/>
    <n v="19202.864000000001"/>
    <n v="21843.273999999998"/>
    <n v="179598.122"/>
    <n v="176957.712"/>
    <n v="2640.4100000000035"/>
    <n v="275074.9641791489"/>
    <n v="21843.273999999998"/>
    <n v="21843.273999999998"/>
    <n v="179598.122"/>
    <n v="179598.122"/>
    <n v="0"/>
    <n v="275065.82917914889"/>
    <n v="21843.273999999998"/>
    <n v="21843.273999999998"/>
    <n v="179598.122"/>
    <n v="179598.122"/>
    <n v="0"/>
    <n v="275065.82917914889"/>
    <n v="13258"/>
    <s v="SI"/>
    <s v="NO"/>
    <s v="GIC"/>
    <s v="STS"/>
    <n v="6"/>
    <s v="Transmission"/>
    <s v="Zonal Tx"/>
    <s v="Growth Zonal Tx"/>
    <s v="Pargua Expansion Substation"/>
    <m/>
    <s v="STS"/>
    <s v="S/E Pargua"/>
    <d v="2019-04-30T00:00:00"/>
    <d v="2019-10-16T00:00:00"/>
    <m/>
    <s v="DRS"/>
    <n v="0"/>
    <n v="0"/>
    <n v="0"/>
    <n v="0"/>
    <s v="02.04.2018"/>
    <m/>
    <s v="Construcción"/>
    <m/>
    <n v="655"/>
    <m/>
    <n v="2017"/>
    <s v="Inversiones en S/E"/>
    <s v="Abierto"/>
  </r>
  <r>
    <s v="100/TM-029"/>
    <x v="0"/>
    <x v="28"/>
    <s v="Gerencia Zona Sur"/>
    <x v="6"/>
    <s v="Yamir Flores"/>
    <n v="10657.5"/>
    <n v="0"/>
    <n v="0"/>
    <n v="0"/>
    <n v="0"/>
    <n v="0"/>
    <n v="0"/>
    <n v="0"/>
    <n v="0"/>
    <n v="0"/>
    <n v="0"/>
    <n v="0"/>
    <n v="10657.5"/>
    <n v="0"/>
    <n v="0"/>
    <n v="0"/>
    <n v="0.02"/>
    <n v="0"/>
    <n v="0"/>
    <n v="0"/>
    <n v="0"/>
    <n v="0"/>
    <n v="0"/>
    <n v="0"/>
    <n v="0"/>
    <n v="0.98"/>
    <n v="0.98"/>
    <n v="0.98"/>
    <n v="1"/>
    <n v="1"/>
    <n v="1"/>
    <n v="1"/>
    <n v="1"/>
    <n v="1"/>
    <n v="1"/>
    <n v="1"/>
    <n v="1"/>
    <n v="1"/>
    <n v="1"/>
    <n v="1"/>
    <n v="1"/>
    <n v="1"/>
    <n v="1"/>
    <n v="1"/>
    <n v="1"/>
    <n v="1"/>
    <n v="1"/>
    <n v="1"/>
    <n v="1"/>
    <n v="1"/>
    <n v="0.98"/>
    <n v="88655.842999999979"/>
    <n v="0"/>
    <n v="0"/>
    <n v="0"/>
    <n v="10700.000000000002"/>
    <n v="0"/>
    <n v="0"/>
    <n v="0"/>
    <n v="0"/>
    <n v="0"/>
    <n v="0"/>
    <n v="0"/>
    <n v="0"/>
    <n v="10700.000000000002"/>
    <n v="0.02"/>
    <n v="0"/>
    <n v="0"/>
    <n v="0"/>
    <n v="0"/>
    <n v="0"/>
    <n v="0"/>
    <n v="0"/>
    <n v="0"/>
    <n v="0"/>
    <n v="0"/>
    <n v="0"/>
    <n v="1"/>
    <n v="0"/>
    <n v="0"/>
    <n v="0"/>
    <n v="0"/>
    <n v="0"/>
    <n v="0"/>
    <n v="0"/>
    <n v="0"/>
    <n v="0"/>
    <n v="0"/>
    <n v="0"/>
    <n v="0"/>
    <n v="0"/>
    <n v="0"/>
    <n v="0"/>
    <n v="0"/>
    <n v="0"/>
    <n v="99355.842999999979"/>
    <n v="0"/>
    <n v="0"/>
    <n v="0"/>
    <n v="10700.000000000002"/>
    <n v="0"/>
    <n v="0"/>
    <n v="0"/>
    <n v="0"/>
    <n v="0"/>
    <n v="0"/>
    <n v="0"/>
    <n v="0"/>
    <n v="10700.000000000002"/>
    <n v="0"/>
    <n v="0"/>
    <n v="0"/>
    <n v="0"/>
    <n v="0"/>
    <n v="0"/>
    <n v="0"/>
    <n v="0"/>
    <n v="0"/>
    <n v="0"/>
    <n v="0"/>
    <n v="0"/>
    <n v="0"/>
    <n v="0"/>
    <n v="0"/>
    <n v="0"/>
    <n v="0"/>
    <n v="99355.842999999979"/>
    <n v="10657.5"/>
    <n v="0"/>
    <n v="0"/>
    <n v="0"/>
    <n v="0"/>
    <n v="0"/>
    <n v="0"/>
    <n v="0"/>
    <n v="0"/>
    <n v="0"/>
    <n v="0"/>
    <n v="0"/>
    <n v="10657.5"/>
    <n v="0"/>
    <n v="0"/>
    <n v="0"/>
    <n v="0.02"/>
    <n v="0"/>
    <n v="0"/>
    <n v="0"/>
    <n v="0"/>
    <n v="0"/>
    <n v="0"/>
    <n v="0"/>
    <n v="0"/>
    <n v="0.02"/>
    <n v="0.98"/>
    <n v="0.98"/>
    <n v="0.98"/>
    <n v="1"/>
    <n v="1"/>
    <n v="1"/>
    <n v="1"/>
    <n v="1"/>
    <n v="1"/>
    <n v="1"/>
    <n v="1"/>
    <n v="1"/>
    <n v="0"/>
    <n v="0"/>
    <n v="0"/>
    <n v="0"/>
    <n v="0"/>
    <n v="0"/>
    <n v="0"/>
    <n v="0"/>
    <n v="0"/>
    <n v="0"/>
    <n v="0"/>
    <n v="0"/>
    <n v="0"/>
    <n v="0"/>
    <n v="0"/>
    <n v="0"/>
    <n v="0"/>
    <n v="99313.342999999979"/>
    <n v="10657.5"/>
    <n v="0"/>
    <n v="0"/>
    <n v="0"/>
    <n v="0"/>
    <n v="0"/>
    <n v="0"/>
    <n v="0"/>
    <n v="0"/>
    <n v="0"/>
    <n v="0"/>
    <n v="0"/>
    <n v="10657.5"/>
    <n v="0"/>
    <n v="0"/>
    <n v="0"/>
    <n v="0"/>
    <n v="0"/>
    <n v="0"/>
    <n v="0"/>
    <n v="0"/>
    <n v="0"/>
    <n v="0"/>
    <n v="0"/>
    <n v="0"/>
    <n v="0"/>
    <n v="0"/>
    <n v="0"/>
    <n v="0"/>
    <n v="0"/>
    <n v="99313.342999999979"/>
    <n v="10657.5"/>
    <n v="0"/>
    <n v="0"/>
    <n v="0"/>
    <n v="0"/>
    <n v="0"/>
    <n v="0"/>
    <n v="0"/>
    <n v="0"/>
    <n v="0"/>
    <n v="0"/>
    <n v="0"/>
    <n v="10657.5"/>
    <n v="0"/>
    <n v="0"/>
    <n v="0"/>
    <n v="0"/>
    <n v="0"/>
    <n v="0"/>
    <n v="0"/>
    <n v="0"/>
    <n v="0"/>
    <n v="0"/>
    <n v="0"/>
    <n v="0"/>
    <n v="0"/>
    <n v="0"/>
    <n v="0"/>
    <n v="0"/>
    <n v="0"/>
    <n v="99313.342999999979"/>
    <n v="10700.000000000002"/>
    <n v="10657.5"/>
    <n v="99313.342999999979"/>
    <n v="99355.842999999979"/>
    <n v="-42.5"/>
    <n v="42.5"/>
    <n v="10657.5"/>
    <n v="10657.5"/>
    <n v="99313.342999999979"/>
    <n v="99313.342999999979"/>
    <n v="0"/>
    <n v="0"/>
    <n v="10657.5"/>
    <n v="10657.5"/>
    <n v="99313.342999999979"/>
    <n v="99313.342999999979"/>
    <n v="0"/>
    <n v="0"/>
    <n v="10657.5"/>
    <n v="10657.5"/>
    <n v="99313.342999999979"/>
    <n v="99313.342999999979"/>
    <n v="0"/>
    <n v="0"/>
    <n v="13913"/>
    <s v="SI"/>
    <s v="NO"/>
    <s v="GOT"/>
    <s v="STS"/>
    <m/>
    <s v="Transmission"/>
    <s v="Zonal Tx"/>
    <s v="Technical Standard"/>
    <s v="Technical Standard"/>
    <m/>
    <s v="Centralizado"/>
    <m/>
    <m/>
    <d v="2019-12-31T00:00:00"/>
    <m/>
    <m/>
    <m/>
    <n v="0"/>
    <n v="0"/>
    <n v="0"/>
    <m/>
    <m/>
    <m/>
    <m/>
    <m/>
    <m/>
    <s v="2018 B2"/>
    <m/>
    <m/>
  </r>
  <r>
    <s v="E161/0108/503"/>
    <x v="0"/>
    <x v="29"/>
    <s v="Gerencia Zona Sur"/>
    <x v="6"/>
    <s v="Marcelo Torres"/>
    <n v="0"/>
    <n v="0"/>
    <n v="0"/>
    <n v="0"/>
    <n v="0"/>
    <n v="0"/>
    <n v="0"/>
    <n v="0"/>
    <n v="0"/>
    <n v="0"/>
    <n v="0"/>
    <n v="0"/>
    <n v="0"/>
    <n v="0"/>
    <n v="0"/>
    <n v="0"/>
    <n v="0"/>
    <n v="0"/>
    <n v="0"/>
    <n v="0"/>
    <n v="0"/>
    <n v="0"/>
    <n v="0"/>
    <n v="0"/>
    <n v="0"/>
    <n v="0.52"/>
    <n v="0.52"/>
    <n v="0.52"/>
    <n v="0.52"/>
    <n v="0.52"/>
    <n v="0.52"/>
    <n v="0.52"/>
    <n v="0.52"/>
    <n v="0.52"/>
    <n v="0.52"/>
    <n v="0.52"/>
    <n v="0.52"/>
    <n v="0.52"/>
    <n v="0.52"/>
    <n v="0.52"/>
    <n v="0.52"/>
    <n v="0.52"/>
    <n v="0.52"/>
    <n v="0.52"/>
    <n v="0.52"/>
    <n v="0.52"/>
    <n v="0.52"/>
    <n v="0.52"/>
    <n v="0.98"/>
    <n v="0.52"/>
    <n v="0.52"/>
    <n v="18343.738000000001"/>
    <n v="0"/>
    <n v="0"/>
    <n v="0"/>
    <n v="0"/>
    <n v="0"/>
    <n v="0"/>
    <n v="0"/>
    <n v="0"/>
    <n v="0"/>
    <n v="0"/>
    <n v="0"/>
    <n v="16488"/>
    <n v="16488"/>
    <n v="0"/>
    <n v="0"/>
    <n v="0"/>
    <n v="0"/>
    <n v="0"/>
    <n v="0"/>
    <n v="0"/>
    <n v="0"/>
    <n v="0"/>
    <n v="0"/>
    <n v="0"/>
    <n v="0.46"/>
    <n v="0.9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0"/>
    <n v="0"/>
    <n v="0"/>
    <n v="0"/>
    <n v="0"/>
    <n v="0"/>
    <n v="0"/>
    <n v="0"/>
    <n v="0"/>
    <n v="16488"/>
    <n v="16488"/>
    <n v="0"/>
    <n v="0"/>
    <n v="0"/>
    <n v="0"/>
    <n v="0"/>
    <n v="0"/>
    <n v="0"/>
    <n v="0"/>
    <n v="0"/>
    <n v="0"/>
    <n v="0"/>
    <n v="0.46"/>
    <n v="0.46"/>
    <n v="0.52"/>
    <n v="0.52"/>
    <n v="0.52"/>
    <n v="0.52"/>
    <n v="0.52"/>
    <n v="0.52"/>
    <n v="0.52"/>
    <n v="0.52"/>
    <n v="0.52"/>
    <n v="0.52"/>
    <n v="0.52"/>
    <n v="0.9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18343.738000000001"/>
    <n v="18343.738000000001"/>
    <n v="0"/>
    <n v="16487.999999999996"/>
    <n v="0"/>
    <n v="0"/>
    <n v="18343.738000000001"/>
    <n v="18343.738000000001"/>
    <n v="0"/>
    <n v="16487.999999999996"/>
    <n v="0"/>
    <n v="0"/>
    <n v="18343.738000000001"/>
    <n v="18343.738000000001"/>
    <n v="0"/>
    <n v="16487.999999999996"/>
    <n v="0"/>
    <n v="0"/>
    <n v="18343.738000000001"/>
    <n v="18343.738000000001"/>
    <n v="0"/>
    <n v="16487.999999999996"/>
    <n v="12325"/>
    <s v="SI"/>
    <s v="NO"/>
    <s v="GOT"/>
    <s v="EDELAYSEN"/>
    <m/>
    <s v="Transmission"/>
    <s v="Zonal Tx"/>
    <s v="Technical Standard"/>
    <s v="Technical Standard"/>
    <m/>
    <s v="EDELAYSEN"/>
    <m/>
    <d v="2016-03-01T00:00:00"/>
    <m/>
    <m/>
    <m/>
    <m/>
    <n v="0"/>
    <n v="0"/>
    <n v="0"/>
    <m/>
    <m/>
    <m/>
    <m/>
    <m/>
    <s v="Proyecto se traspará a DX"/>
    <n v="2015"/>
    <s v="Otros"/>
    <s v="Abierto"/>
  </r>
  <r>
    <s v="100/TS-123-01"/>
    <x v="0"/>
    <x v="30"/>
    <s v="Area SCADA"/>
    <x v="6"/>
    <s v="Eduardo Baeza"/>
    <n v="0.501"/>
    <n v="0"/>
    <n v="0"/>
    <n v="0"/>
    <n v="0"/>
    <n v="0"/>
    <n v="0"/>
    <n v="0"/>
    <n v="0"/>
    <n v="0"/>
    <n v="0"/>
    <n v="0"/>
    <n v="0.501"/>
    <n v="0"/>
    <n v="0"/>
    <n v="0"/>
    <n v="0"/>
    <n v="0"/>
    <n v="0"/>
    <n v="0"/>
    <n v="0"/>
    <n v="0"/>
    <n v="0"/>
    <n v="0"/>
    <n v="0"/>
    <n v="0"/>
    <n v="0"/>
    <n v="0"/>
    <n v="0"/>
    <n v="0"/>
    <n v="0"/>
    <n v="0"/>
    <n v="0"/>
    <n v="0"/>
    <n v="0"/>
    <n v="0"/>
    <n v="0"/>
    <n v="0"/>
    <n v="0"/>
    <n v="0"/>
    <n v="0"/>
    <n v="0"/>
    <n v="0"/>
    <n v="0"/>
    <n v="0"/>
    <n v="0"/>
    <n v="0"/>
    <n v="0"/>
    <n v="0"/>
    <n v="0"/>
    <n v="0"/>
    <n v="20030.437000000002"/>
    <n v="0"/>
    <n v="0"/>
    <n v="0"/>
    <n v="0"/>
    <n v="0"/>
    <n v="0"/>
    <n v="0"/>
    <n v="0"/>
    <n v="0"/>
    <n v="0"/>
    <n v="0"/>
    <n v="0"/>
    <n v="0"/>
    <n v="0"/>
    <n v="0"/>
    <n v="0"/>
    <n v="0"/>
    <n v="0"/>
    <n v="0"/>
    <n v="0"/>
    <n v="0"/>
    <n v="0"/>
    <n v="0"/>
    <n v="0"/>
    <n v="0"/>
    <n v="0"/>
    <n v="0"/>
    <n v="0"/>
    <n v="0"/>
    <n v="0"/>
    <n v="0"/>
    <n v="0"/>
    <n v="0"/>
    <n v="0"/>
    <n v="0"/>
    <n v="0"/>
    <n v="0"/>
    <n v="0"/>
    <n v="0"/>
    <n v="0"/>
    <n v="0"/>
    <n v="0"/>
    <n v="0"/>
    <n v="20030.437000000002"/>
    <n v="0"/>
    <n v="0"/>
    <n v="0"/>
    <n v="0"/>
    <n v="0"/>
    <n v="0"/>
    <n v="0"/>
    <n v="0"/>
    <n v="0"/>
    <n v="0"/>
    <n v="0"/>
    <n v="0"/>
    <n v="0"/>
    <n v="0"/>
    <n v="0"/>
    <n v="0"/>
    <n v="0"/>
    <n v="0"/>
    <n v="0"/>
    <n v="0"/>
    <n v="0"/>
    <n v="0"/>
    <n v="0"/>
    <n v="0"/>
    <n v="0"/>
    <n v="0"/>
    <n v="0"/>
    <n v="0"/>
    <n v="0"/>
    <n v="0"/>
    <n v="20030.437000000002"/>
    <n v="0.501"/>
    <n v="0"/>
    <n v="0"/>
    <n v="0"/>
    <n v="0"/>
    <n v="0"/>
    <n v="0"/>
    <n v="0"/>
    <n v="0"/>
    <n v="0"/>
    <n v="0"/>
    <n v="0"/>
    <n v="0.501"/>
    <n v="0"/>
    <n v="0"/>
    <n v="0"/>
    <n v="0"/>
    <n v="0"/>
    <n v="0"/>
    <n v="0"/>
    <n v="0"/>
    <n v="0"/>
    <n v="0"/>
    <n v="0"/>
    <n v="0"/>
    <n v="0"/>
    <n v="0"/>
    <n v="0"/>
    <n v="0"/>
    <n v="0"/>
    <n v="0"/>
    <n v="0"/>
    <n v="0"/>
    <n v="0"/>
    <n v="0"/>
    <n v="0"/>
    <n v="0"/>
    <n v="0"/>
    <n v="0"/>
    <n v="0"/>
    <n v="0"/>
    <n v="0"/>
    <n v="0"/>
    <n v="0"/>
    <n v="0"/>
    <n v="0"/>
    <n v="0"/>
    <n v="0"/>
    <n v="0"/>
    <n v="0"/>
    <n v="0"/>
    <n v="0"/>
    <n v="0"/>
    <n v="0"/>
    <n v="0"/>
    <n v="20030.938000000002"/>
    <n v="0.501"/>
    <n v="0"/>
    <n v="0"/>
    <n v="0"/>
    <n v="0"/>
    <n v="0"/>
    <n v="0"/>
    <n v="0"/>
    <n v="0"/>
    <n v="0"/>
    <n v="0"/>
    <n v="0"/>
    <n v="0.501"/>
    <n v="0"/>
    <n v="0"/>
    <n v="0"/>
    <n v="0"/>
    <n v="0"/>
    <n v="0"/>
    <n v="0"/>
    <n v="0"/>
    <n v="0"/>
    <n v="0"/>
    <n v="0"/>
    <n v="0"/>
    <n v="0"/>
    <n v="0"/>
    <n v="0"/>
    <n v="0"/>
    <n v="0"/>
    <n v="20030.938000000002"/>
    <n v="0.501"/>
    <n v="0"/>
    <n v="0"/>
    <n v="0"/>
    <n v="0"/>
    <n v="0"/>
    <n v="0"/>
    <n v="0"/>
    <n v="0"/>
    <n v="0"/>
    <n v="0"/>
    <n v="0"/>
    <n v="0.501"/>
    <n v="0"/>
    <n v="0"/>
    <n v="0"/>
    <n v="0"/>
    <n v="0"/>
    <n v="0"/>
    <n v="0"/>
    <n v="0"/>
    <n v="0"/>
    <n v="0"/>
    <n v="0"/>
    <n v="0"/>
    <n v="0"/>
    <n v="0"/>
    <n v="0"/>
    <n v="0"/>
    <n v="0"/>
    <n v="20030.938000000002"/>
    <n v="0"/>
    <n v="0.501"/>
    <n v="20030.938000000002"/>
    <n v="20030.437000000002"/>
    <n v="0.50100000000020373"/>
    <n v="-0.50100000000020373"/>
    <n v="0.501"/>
    <n v="0.501"/>
    <n v="20030.938000000002"/>
    <n v="20030.938000000002"/>
    <n v="0"/>
    <n v="0"/>
    <n v="0.501"/>
    <n v="0.501"/>
    <n v="20030.938000000002"/>
    <n v="20030.938000000002"/>
    <n v="0"/>
    <n v="0"/>
    <n v="0.501"/>
    <n v="0.501"/>
    <n v="20030.938000000002"/>
    <n v="20030.938000000002"/>
    <n v="0"/>
    <n v="0"/>
    <n v="13244"/>
    <s v="SI"/>
    <s v="NO"/>
    <s v="GOT"/>
    <s v="STS"/>
    <m/>
    <s v="Transmission"/>
    <s v="Others"/>
    <s v="IT&amp;Communications"/>
    <s v="SCADA"/>
    <m/>
    <s v="STS"/>
    <m/>
    <d v="2018-12-01T00:00:00"/>
    <d v="2018-12-01T00:00:00"/>
    <m/>
    <m/>
    <m/>
    <n v="0"/>
    <n v="0"/>
    <n v="0"/>
    <m/>
    <m/>
    <m/>
    <m/>
    <m/>
    <m/>
    <n v="2017"/>
    <m/>
    <s v="Abierto"/>
  </r>
  <r>
    <s v="100/TT-140-05"/>
    <x v="1"/>
    <x v="31"/>
    <s v="Subgerencia de Proyectos Tx "/>
    <x v="15"/>
    <s v="Jorge Cea"/>
    <n v="25404.132000000001"/>
    <n v="26867.048999999999"/>
    <n v="453043.217"/>
    <n v="988350.23899999994"/>
    <n v="209362.804"/>
    <n v="266587.55499999999"/>
    <n v="316292.15000000002"/>
    <n v="214660.83"/>
    <n v="238878.83900000001"/>
    <n v="307923.33399999997"/>
    <n v="25906.627"/>
    <n v="0"/>
    <n v="3073276.7759999996"/>
    <n v="0.01"/>
    <n v="0.14000000000000001"/>
    <n v="0.1"/>
    <n v="0.12"/>
    <n v="0.04"/>
    <n v="0.04"/>
    <n v="0.03"/>
    <n v="0.09"/>
    <n v="0.04"/>
    <n v="0"/>
    <n v="0"/>
    <n v="0"/>
    <n v="0.35000000000000009"/>
    <n v="0.4900000000000001"/>
    <n v="0.59000000000000008"/>
    <n v="0.71000000000000008"/>
    <n v="0.75"/>
    <n v="0.79"/>
    <n v="0.82000000000000006"/>
    <n v="0.91"/>
    <n v="0.95000000000000007"/>
    <n v="0.95000000000000007"/>
    <n v="0.95000000000000007"/>
    <n v="0.95000000000000007"/>
    <n v="0.40042216905991324"/>
    <n v="0.44254858601454239"/>
    <n v="0.49216862631986752"/>
    <n v="0.54737447945239059"/>
    <n v="0.61801248371668649"/>
    <n v="0.70329651560653117"/>
    <n v="0.76092860603524182"/>
    <n v="0.76529470205542083"/>
    <n v="0.78484410435648155"/>
    <n v="0.81442270822375684"/>
    <n v="0.83311717764694582"/>
    <n v="0.8535903221975264"/>
    <n v="0.95000000000000007"/>
    <n v="0.34000000000000008"/>
    <n v="1570831.399"/>
    <n v="31272.359408394655"/>
    <n v="28734.45656695863"/>
    <n v="363882.48277537408"/>
    <n v="680373.78861271066"/>
    <n v="41634.925819256219"/>
    <n v="680020.84440095106"/>
    <n v="21671.480703557307"/>
    <n v="391132.46819287899"/>
    <n v="390933.99285937403"/>
    <n v="0"/>
    <n v="0"/>
    <n v="1519.8952608387017"/>
    <n v="2631176.6946002943"/>
    <n v="6.0422169059913163E-2"/>
    <n v="4.2126416954629174E-2"/>
    <n v="4.9620040305325089E-2"/>
    <n v="5.5205853132523075E-2"/>
    <n v="7.0638004264295853E-2"/>
    <n v="8.5284031889844666E-2"/>
    <n v="5.7632090428710654E-2"/>
    <n v="4.3660960201790553E-3"/>
    <n v="1.9549402301060795E-2"/>
    <n v="2.9578603867275205E-2"/>
    <n v="1.8694469423188947E-2"/>
    <n v="2.0473144550580542E-2"/>
    <n v="0.8535903221975264"/>
    <n v="739519"/>
    <n v="421145.98574251297"/>
    <n v="421145.98574251297"/>
    <n v="0"/>
    <n v="0"/>
    <n v="0"/>
    <n v="0"/>
    <n v="0"/>
    <n v="0"/>
    <n v="0"/>
    <n v="0"/>
    <n v="0"/>
    <n v="1581810.9714850262"/>
    <n v="0"/>
    <n v="0"/>
    <n v="0"/>
    <n v="0"/>
    <n v="5783819.0650853207"/>
    <n v="31272.359408394655"/>
    <n v="28734.45656695863"/>
    <n v="363882.48277537408"/>
    <n v="680373.78861271066"/>
    <n v="41634.925819256219"/>
    <n v="680020.84440095106"/>
    <n v="21671.480703557307"/>
    <n v="391132.46819287899"/>
    <n v="390933.99285937403"/>
    <n v="0"/>
    <n v="0"/>
    <n v="1519.8952608387017"/>
    <n v="2631176.6946002943"/>
    <n v="739519"/>
    <n v="421145.98574251297"/>
    <n v="421145.98574251297"/>
    <n v="0"/>
    <n v="0"/>
    <n v="0"/>
    <n v="0"/>
    <n v="0"/>
    <n v="0"/>
    <n v="0"/>
    <n v="0"/>
    <n v="0"/>
    <n v="1581810.9714850262"/>
    <n v="0"/>
    <n v="0"/>
    <n v="0"/>
    <n v="0"/>
    <n v="5783819.0650853207"/>
    <n v="25404.132000000001"/>
    <n v="26867.048999999999"/>
    <n v="453043.217"/>
    <n v="988350.23899999994"/>
    <n v="209362.804"/>
    <n v="266587.55499999999"/>
    <n v="89412.445000000007"/>
    <n v="6000"/>
    <n v="366100"/>
    <n v="23050"/>
    <n v="151007"/>
    <n v="25992.253600294702"/>
    <n v="2631176.6946002943"/>
    <n v="0.01"/>
    <n v="0.14000000000000001"/>
    <n v="0.1"/>
    <n v="0.12"/>
    <n v="0.04"/>
    <n v="6.9107929515418495E-3"/>
    <n v="3.8059838472834062E-2"/>
    <n v="5.8370044052863432E-2"/>
    <n v="3.1571218795888402E-2"/>
    <n v="4.0381791483113071E-3"/>
    <n v="3.6710719530102789E-3"/>
    <n v="2.0778267254038179E-2"/>
    <n v="0.57339941262848748"/>
    <n v="0.35000000000000009"/>
    <n v="0.4900000000000001"/>
    <n v="0.59000000000000008"/>
    <n v="0.71000000000000008"/>
    <n v="0.75"/>
    <n v="0.75691079295154196"/>
    <n v="0.79497063142437596"/>
    <n v="0.85334067547723935"/>
    <n v="0.88491189427312777"/>
    <n v="0.88895007342143906"/>
    <n v="0.89262114537444937"/>
    <n v="0.91339941262848756"/>
    <n v="251127"/>
    <n v="390132"/>
    <n v="154689"/>
    <n v="785862.9714850263"/>
    <n v="0"/>
    <n v="0"/>
    <n v="0"/>
    <n v="0"/>
    <n v="0"/>
    <n v="0"/>
    <n v="0"/>
    <n v="0"/>
    <n v="1581810.9714850262"/>
    <n v="0"/>
    <n v="0"/>
    <n v="0"/>
    <n v="0"/>
    <n v="5783819.0650853207"/>
    <n v="25404.132000000001"/>
    <n v="26867.048999999999"/>
    <n v="453043.217"/>
    <n v="988350.23899999994"/>
    <n v="209362.804"/>
    <n v="266587.55499999999"/>
    <n v="316292.15000000002"/>
    <n v="214660.83"/>
    <n v="238878.83900000001"/>
    <n v="0"/>
    <n v="148144.16099999999"/>
    <n v="39650"/>
    <n v="2927240.9759999998"/>
    <n v="215316"/>
    <n v="378600"/>
    <n v="691830.69008532097"/>
    <n v="0"/>
    <n v="0"/>
    <n v="0"/>
    <n v="0"/>
    <n v="0"/>
    <n v="0"/>
    <n v="0"/>
    <n v="0"/>
    <n v="0"/>
    <n v="1285746.690085321"/>
    <n v="0"/>
    <n v="0"/>
    <n v="0"/>
    <n v="0"/>
    <n v="5783819.0650853207"/>
    <n v="25404.132000000001"/>
    <n v="26867.048999999999"/>
    <n v="453043.217"/>
    <n v="988350.23899999994"/>
    <n v="209362.804"/>
    <n v="266587.55499999999"/>
    <n v="316292.15000000002"/>
    <n v="214660.83"/>
    <n v="238878.83900000001"/>
    <n v="307923.33399999997"/>
    <n v="25906.627"/>
    <n v="229293.37300000014"/>
    <n v="3302570.1489999997"/>
    <n v="0"/>
    <n v="0"/>
    <n v="0"/>
    <n v="0"/>
    <n v="0"/>
    <n v="0"/>
    <n v="0"/>
    <n v="0"/>
    <n v="0"/>
    <n v="0"/>
    <n v="0"/>
    <n v="0"/>
    <n v="910417.51708532101"/>
    <n v="0"/>
    <n v="0"/>
    <n v="0"/>
    <n v="0"/>
    <n v="5783819.0650853207"/>
    <n v="2629656.7993394556"/>
    <n v="3073276.7759999996"/>
    <n v="4644108.1749999998"/>
    <n v="4200488.1983394558"/>
    <n v="443619.97666054405"/>
    <n v="1139710.8900853209"/>
    <n v="2605184.4409999996"/>
    <n v="3073276.7759999996"/>
    <n v="4644108.1749999998"/>
    <n v="4176015.84"/>
    <n v="468092.33499999996"/>
    <n v="1139710.8900853209"/>
    <n v="2887590.9759999998"/>
    <n v="3073276.7759999996"/>
    <n v="4644108.1749999998"/>
    <n v="4458422.375"/>
    <n v="185685.79999999981"/>
    <n v="1139710.8900853209"/>
    <n v="3073276.7759999996"/>
    <n v="3073276.7759999996"/>
    <n v="4644108.1749999998"/>
    <n v="4644108.1749999998"/>
    <n v="0"/>
    <n v="1139710.8900853209"/>
    <n v="11833"/>
    <s v="SI"/>
    <s v="NO"/>
    <s v="GIC"/>
    <s v="STS"/>
    <n v="6"/>
    <s v="Transmission"/>
    <s v="Zonal Tx"/>
    <s v="Chiloé - Gamboa Project"/>
    <s v="Gamboa: Construction of new substation"/>
    <s v="CASTRO"/>
    <s v="STS"/>
    <m/>
    <d v="2019-04-01T00:00:00"/>
    <d v="2022-12-31T00:00:00"/>
    <m/>
    <s v="WSP"/>
    <n v="2"/>
    <n v="0"/>
    <n v="0"/>
    <n v="0"/>
    <s v="25.08.2018"/>
    <s v="BBOSCH"/>
    <s v="Construcción"/>
    <m/>
    <n v="943"/>
    <m/>
    <m/>
    <s v="Inversiones en S/E"/>
    <s v="Abierto"/>
  </r>
  <r>
    <s v="100/TL-044-01"/>
    <x v="1"/>
    <x v="32"/>
    <s v="Subgerencia de Proyectos Tx "/>
    <x v="15"/>
    <s v="Jorge Cea"/>
    <n v="402497.62699999998"/>
    <n v="178327.93700000001"/>
    <n v="608144.05200000003"/>
    <n v="525314.24"/>
    <n v="357529.59100000001"/>
    <n v="304157.86"/>
    <n v="378357.58"/>
    <n v="348613.75900000002"/>
    <n v="946892.20900000003"/>
    <n v="466943.86900000001"/>
    <n v="485055.12"/>
    <n v="0"/>
    <n v="5001833.8440000005"/>
    <n v="0.02"/>
    <n v="0.01"/>
    <n v="0.02"/>
    <n v="0.01"/>
    <n v="0.01"/>
    <n v="7.0000000000000007E-2"/>
    <n v="0.02"/>
    <n v="3.8999999999999998E-3"/>
    <n v="1.61E-2"/>
    <n v="1.0000000000000009E-2"/>
    <n v="0.02"/>
    <n v="0"/>
    <n v="0.69003000000000003"/>
    <n v="0.70003000000000004"/>
    <n v="0.72003000000000006"/>
    <n v="0.73003000000000007"/>
    <n v="0.74002999999999997"/>
    <n v="0.81003000000000003"/>
    <n v="0.83003000000000005"/>
    <n v="0.83393000000000006"/>
    <n v="0.85003000000000006"/>
    <n v="0.86003000000000007"/>
    <n v="0.88002999999999998"/>
    <n v="0.88002999999999998"/>
    <n v="0.68993616199348518"/>
    <n v="0.72633199343289634"/>
    <n v="0.76688156616464287"/>
    <n v="0.80389553100878219"/>
    <n v="0.82442411655137138"/>
    <n v="0.84100282037132956"/>
    <n v="0.85007465613692879"/>
    <n v="0.85031337847816479"/>
    <n v="0.8505521008194008"/>
    <n v="0.85077301612302192"/>
    <n v="0.85077301612302192"/>
    <n v="0.85077301612302192"/>
    <n v="0.88002999999999998"/>
    <n v="0.67003000000000001"/>
    <n v="8545235.8469999991"/>
    <n v="337878.23735466029"/>
    <n v="619262.85984219017"/>
    <n v="691715.95580156904"/>
    <n v="632966.90866152756"/>
    <n v="351939.85014780291"/>
    <n v="284927.71863346396"/>
    <n v="156305.47415390026"/>
    <n v="4123.4095711499958"/>
    <n v="4133.6177375187517"/>
    <n v="3834.9342282093621"/>
    <n v="0"/>
    <n v="-478506.41264370905"/>
    <n v="2608582.5534882825"/>
    <n v="1.9906161993485178E-2"/>
    <n v="3.6395831439411178E-2"/>
    <n v="4.0549572731746461E-2"/>
    <n v="3.7013964844139352E-2"/>
    <n v="2.0528585542589198E-2"/>
    <n v="1.6578703819958164E-2"/>
    <n v="9.07183576559931E-3"/>
    <n v="2.3872234123594661E-4"/>
    <n v="2.3872234123594661E-4"/>
    <n v="2.2091530362113048E-4"/>
    <n v="0"/>
    <n v="0"/>
    <n v="0.85077301612302192"/>
    <n v="0"/>
    <n v="0"/>
    <n v="261086"/>
    <n v="261086"/>
    <n v="261086"/>
    <n v="261086"/>
    <n v="261086"/>
    <n v="261086"/>
    <n v="261086"/>
    <n v="261086"/>
    <n v="261086"/>
    <n v="316329.79539253749"/>
    <n v="2666103.7953925375"/>
    <n v="0"/>
    <n v="0"/>
    <n v="0"/>
    <n v="0"/>
    <n v="13819922.195880819"/>
    <n v="337878.23735466029"/>
    <n v="619262.85984219017"/>
    <n v="691715.95580156904"/>
    <n v="632966.90866152756"/>
    <n v="351939.85014780291"/>
    <n v="284927.71863346396"/>
    <n v="156305.47415390026"/>
    <n v="4123.4095711499958"/>
    <n v="4133.6177375187517"/>
    <n v="3834.9342282093621"/>
    <n v="0"/>
    <n v="-478506.41264370905"/>
    <n v="2608582.5534882825"/>
    <n v="0"/>
    <n v="0"/>
    <n v="261086"/>
    <n v="261086"/>
    <n v="261086"/>
    <n v="261086"/>
    <n v="261086"/>
    <n v="261086"/>
    <n v="261086"/>
    <n v="261086"/>
    <n v="261086"/>
    <n v="316329.79539253749"/>
    <n v="2666103.7953925375"/>
    <n v="0"/>
    <n v="0"/>
    <n v="0"/>
    <n v="0"/>
    <n v="13819922.195880819"/>
    <n v="402497.62699999998"/>
    <n v="178327.93700000001"/>
    <n v="608144.05200000003"/>
    <n v="525314.24"/>
    <n v="357529.59100000001"/>
    <n v="304157.86"/>
    <n v="99848.140000000014"/>
    <n v="427003"/>
    <n v="707107.94781513745"/>
    <n v="57003"/>
    <n v="4400"/>
    <n v="4400"/>
    <n v="3675733.3948151376"/>
    <n v="0.02"/>
    <n v="0.01"/>
    <n v="0.02"/>
    <n v="0.01"/>
    <n v="0.01"/>
    <n v="4.6086043737011494E-2"/>
    <n v="3.2194179019404454E-2"/>
    <n v="3.2765797756150412E-2"/>
    <n v="2.6264829480884089E-2"/>
    <n v="2.9118143743738077E-2"/>
    <n v="2.5957990660657584E-2"/>
    <n v="3.208138468673552E-2"/>
    <n v="0.29446836908458163"/>
    <n v="0.69003000000000003"/>
    <n v="0.70003000000000004"/>
    <n v="0.72003000000000006"/>
    <n v="0.73003000000000007"/>
    <n v="0.74002999999999997"/>
    <n v="0.78611604373701149"/>
    <n v="0.81831022275641596"/>
    <n v="0.85107602051256637"/>
    <n v="0.87734084999345052"/>
    <n v="0.90645899373718852"/>
    <n v="0.93241698439784615"/>
    <n v="0.96449836908458164"/>
    <n v="349001.67996807181"/>
    <n v="308539.67996807181"/>
    <n v="308539.67996807181"/>
    <n v="304139.67996807181"/>
    <n v="304139.67996807181"/>
    <n v="89319.35993614397"/>
    <n v="0"/>
    <n v="0"/>
    <n v="0"/>
    <n v="0"/>
    <n v="0"/>
    <n v="0"/>
    <n v="1663679.7597765031"/>
    <n v="0"/>
    <n v="0"/>
    <n v="0"/>
    <n v="0"/>
    <n v="13884649.00159164"/>
    <n v="402497.62699999998"/>
    <n v="178327.93700000001"/>
    <n v="608144.05200000003"/>
    <n v="525314.24"/>
    <n v="357529.59100000001"/>
    <n v="304157.86"/>
    <n v="378357.58"/>
    <n v="348613.75900000002"/>
    <n v="946892.20900000003"/>
    <n v="277570.22996807192"/>
    <n v="343539.67996807181"/>
    <n v="149675"/>
    <n v="4820619.7649361445"/>
    <n v="210253.70968742401"/>
    <n v="210253.70968742401"/>
    <n v="98285.970280647802"/>
    <n v="0"/>
    <n v="0"/>
    <n v="0"/>
    <n v="0"/>
    <n v="0"/>
    <n v="0"/>
    <n v="0"/>
    <n v="0"/>
    <n v="0"/>
    <n v="518793.38965549582"/>
    <n v="0"/>
    <n v="0"/>
    <n v="0"/>
    <n v="0"/>
    <n v="13884649.00159164"/>
    <n v="402497.62699999998"/>
    <n v="178327.93700000001"/>
    <n v="608144.05200000003"/>
    <n v="525314.24"/>
    <n v="357529.59100000001"/>
    <n v="304157.86"/>
    <n v="378357.58"/>
    <n v="348613.75900000002"/>
    <n v="946892.20900000003"/>
    <n v="466943.86900000001"/>
    <n v="485055.12"/>
    <n v="138553.87999999989"/>
    <n v="5140387.7240000004"/>
    <n v="0"/>
    <n v="0"/>
    <n v="0"/>
    <n v="0"/>
    <n v="0"/>
    <n v="0"/>
    <n v="0"/>
    <n v="0"/>
    <n v="0"/>
    <n v="0"/>
    <n v="0"/>
    <n v="0"/>
    <n v="199025.43059164268"/>
    <n v="0"/>
    <n v="0"/>
    <n v="0"/>
    <n v="0"/>
    <n v="13884649.001591641"/>
    <n v="3087088.9661319917"/>
    <n v="5001833.8440000005"/>
    <n v="13547069.691"/>
    <n v="11632324.813131992"/>
    <n v="1914744.8778680079"/>
    <n v="272852.50488081947"/>
    <n v="3671333.3948151376"/>
    <n v="5001833.8440000005"/>
    <n v="13547069.691"/>
    <n v="12216569.241815137"/>
    <n v="1330500.4491848629"/>
    <n v="337579.31059163995"/>
    <n v="4670944.7649361445"/>
    <n v="5001833.8440000005"/>
    <n v="13547069.691"/>
    <n v="13216180.611936145"/>
    <n v="330889.07906385511"/>
    <n v="337579.31059163995"/>
    <n v="5001833.8440000005"/>
    <n v="5001833.8440000005"/>
    <n v="13547069.691"/>
    <n v="13547069.691"/>
    <n v="0"/>
    <n v="337579.31059164181"/>
    <n v="12392"/>
    <s v="SI"/>
    <s v="NO"/>
    <s v="GIC"/>
    <s v="STS"/>
    <n v="6"/>
    <s v="Transmission"/>
    <s v="Zonal Tx"/>
    <s v="Chiloé - Gamboa Project"/>
    <s v="Gamboa: Construction of new substation"/>
    <s v="CASTRO"/>
    <s v="STS"/>
    <m/>
    <d v="2019-04-01T00:00:00"/>
    <d v="2022-12-31T00:00:00"/>
    <m/>
    <s v="WSP"/>
    <n v="2"/>
    <n v="0"/>
    <n v="0"/>
    <n v="0"/>
    <s v="02.10.2017"/>
    <s v="EMEC"/>
    <s v="Construcción"/>
    <m/>
    <s v="943 / 1097"/>
    <m/>
    <m/>
    <s v="Inversiones en Líneas"/>
    <s v="Abierto"/>
  </r>
  <r>
    <s v="100/TL-044-02"/>
    <x v="1"/>
    <x v="33"/>
    <s v="Subgerencia de Proyectos Tx "/>
    <x v="15"/>
    <s v="Jorge Cea"/>
    <n v="9099.3369999999995"/>
    <n v="4010"/>
    <n v="69278.486000000004"/>
    <n v="76135.616999999998"/>
    <n v="274718.67599999998"/>
    <n v="113502.27800000001"/>
    <n v="11148.035"/>
    <n v="63547.413"/>
    <n v="5889.1189999999997"/>
    <n v="178902.8"/>
    <n v="3000"/>
    <n v="533.29999999999995"/>
    <n v="809765.06099999999"/>
    <n v="0"/>
    <n v="0.01"/>
    <n v="0"/>
    <n v="0"/>
    <n v="0"/>
    <n v="0.04"/>
    <n v="0"/>
    <n v="1.4999999999999999E-2"/>
    <n v="0"/>
    <n v="0"/>
    <n v="0"/>
    <n v="0"/>
    <n v="0.87300000000000011"/>
    <n v="0.88300000000000012"/>
    <n v="0.88300000000000012"/>
    <n v="0.88300000000000012"/>
    <n v="0.88300000000000012"/>
    <n v="0.92300000000000015"/>
    <n v="0.92300000000000015"/>
    <n v="0.93800000000000017"/>
    <n v="0.93800000000000017"/>
    <n v="0.93800000000000017"/>
    <n v="0.93800000000000017"/>
    <n v="0.93800000000000017"/>
    <n v="0.87351333975950329"/>
    <n v="0.87403424384743744"/>
    <n v="0.88366536724824096"/>
    <n v="0.89803312124957546"/>
    <n v="0.91341657646555963"/>
    <n v="0.91379888060055336"/>
    <n v="0.91379888060055336"/>
    <n v="0.91379888060055336"/>
    <n v="0.91896192735165405"/>
    <n v="0.93905683255927763"/>
    <n v="0.94243875375345287"/>
    <n v="0.95353033850115354"/>
    <n v="0.93800000000000017"/>
    <n v="0.87300000000000011"/>
    <n v="4534583.9570000004"/>
    <n v="3435.8080821187455"/>
    <n v="3494.8815656683246"/>
    <n v="64784.299448314508"/>
    <n v="96884.787152216697"/>
    <n v="68975.055085319764"/>
    <n v="2590.8628959693397"/>
    <n v="0"/>
    <n v="0"/>
    <n v="35252.880825640539"/>
    <n v="137552.78500565203"/>
    <n v="23207.094639976636"/>
    <n v="76303.739767074323"/>
    <n v="512482.19446795085"/>
    <n v="5.1333975950314378E-4"/>
    <n v="5.2090408793415051E-4"/>
    <n v="9.6311234008036074E-3"/>
    <n v="1.43677540013344E-2"/>
    <n v="1.5383455215984186E-2"/>
    <n v="3.8230413499373101E-4"/>
    <n v="0"/>
    <n v="0"/>
    <n v="5.1630467511007208E-3"/>
    <n v="2.009490520762356E-2"/>
    <n v="3.3819211941753125E-3"/>
    <n v="1.1091584747700688E-2"/>
    <n v="0.95353033850115354"/>
    <n v="0"/>
    <n v="0"/>
    <n v="0"/>
    <n v="7291.079999999999"/>
    <n v="1500"/>
    <n v="0"/>
    <n v="0"/>
    <n v="0"/>
    <n v="51010.424999999996"/>
    <n v="24216"/>
    <n v="535177.272"/>
    <n v="55221.744999999995"/>
    <n v="674416.522"/>
    <n v="81587.14499999999"/>
    <n v="56493.743999999999"/>
    <n v="0"/>
    <n v="0"/>
    <n v="5859563.5624679504"/>
    <n v="3435.8080821187455"/>
    <n v="3494.8815656683246"/>
    <n v="64784.299448314508"/>
    <n v="96884.787152216697"/>
    <n v="68975.055085319764"/>
    <n v="2590.8628959693397"/>
    <n v="0"/>
    <n v="0"/>
    <n v="35252.880825640539"/>
    <n v="137552.78500565203"/>
    <n v="23207.094639976636"/>
    <n v="76303.739767074323"/>
    <n v="512482.19446795085"/>
    <n v="0"/>
    <n v="0"/>
    <n v="0"/>
    <n v="7291.079999999999"/>
    <n v="1500"/>
    <n v="0"/>
    <n v="0"/>
    <n v="0"/>
    <n v="51010.424999999996"/>
    <n v="24216"/>
    <n v="535177.272"/>
    <n v="55221.744999999995"/>
    <n v="674416.522"/>
    <n v="81587.14499999999"/>
    <n v="56493.743999999999"/>
    <n v="0"/>
    <n v="0"/>
    <n v="5859563.5624679504"/>
    <n v="9099.3369999999995"/>
    <n v="4010"/>
    <n v="69278.486000000004"/>
    <n v="76135.616999999998"/>
    <n v="274718.67599999998"/>
    <n v="113502.27800000001"/>
    <n v="725.7219999999943"/>
    <n v="6876"/>
    <n v="35113"/>
    <n v="74803"/>
    <n v="25500"/>
    <n v="2010.157467950834"/>
    <n v="691772.27346795076"/>
    <n v="0"/>
    <n v="0.01"/>
    <n v="0"/>
    <n v="0"/>
    <n v="0"/>
    <n v="0"/>
    <n v="0"/>
    <n v="3.1681528662420378E-3"/>
    <n v="8.9006369426751584E-3"/>
    <n v="1.8554140127388534E-2"/>
    <n v="2.1118471337579613E-2"/>
    <n v="5.5834394904458592E-3"/>
    <n v="6.7324840764331206E-2"/>
    <n v="0.87300000000000011"/>
    <n v="0.88300000000000012"/>
    <n v="0.88300000000000012"/>
    <n v="0.88300000000000012"/>
    <n v="0.88300000000000012"/>
    <n v="0.88300000000000012"/>
    <n v="0.88300000000000012"/>
    <n v="0.88616815286624218"/>
    <n v="0.89506878980891735"/>
    <n v="0.91362292993630589"/>
    <n v="0.9347414012738855"/>
    <n v="0.94032484076433132"/>
    <n v="0"/>
    <n v="0"/>
    <n v="0"/>
    <n v="7291"/>
    <n v="1500"/>
    <n v="0"/>
    <n v="0"/>
    <n v="0"/>
    <n v="51010"/>
    <n v="24216"/>
    <n v="535177"/>
    <n v="55222"/>
    <n v="674416"/>
    <n v="81587.14499999999"/>
    <n v="56494.413289179749"/>
    <n v="0"/>
    <n v="0"/>
    <n v="6038853.4317571307"/>
    <n v="9099.3369999999995"/>
    <n v="4010"/>
    <n v="69278.486000000004"/>
    <n v="76135.616999999998"/>
    <n v="274718.67599999998"/>
    <n v="113502.27800000001"/>
    <n v="11148.035"/>
    <n v="63547.413"/>
    <n v="5889.1189999999997"/>
    <n v="148676.88099999999"/>
    <n v="25590"/>
    <n v="68574"/>
    <n v="870169.84199999995"/>
    <n v="11151"/>
    <n v="0"/>
    <n v="0"/>
    <n v="3715"/>
    <n v="45076"/>
    <n v="0"/>
    <n v="65692"/>
    <n v="0"/>
    <n v="34872"/>
    <n v="24216"/>
    <n v="311296.43146795081"/>
    <n v="0"/>
    <n v="496018.43146795081"/>
    <n v="81587.14499999999"/>
    <n v="56494.413289179749"/>
    <n v="0"/>
    <n v="0"/>
    <n v="6038853.7887571305"/>
    <n v="9099.3369999999995"/>
    <n v="4010"/>
    <n v="69278.486000000004"/>
    <n v="76135.616999999998"/>
    <n v="274718.67599999998"/>
    <n v="113502.27800000001"/>
    <n v="11148.035"/>
    <n v="63547.413"/>
    <n v="5889.1189999999997"/>
    <n v="178902.8"/>
    <n v="3000"/>
    <n v="41164"/>
    <n v="850395.76099999994"/>
    <n v="0"/>
    <n v="0"/>
    <n v="0"/>
    <n v="0"/>
    <n v="0"/>
    <n v="0"/>
    <n v="0"/>
    <n v="0"/>
    <n v="0"/>
    <n v="0"/>
    <n v="0"/>
    <n v="0"/>
    <n v="515792.51246795082"/>
    <n v="81587.14499999999"/>
    <n v="56494.413289179749"/>
    <n v="0"/>
    <n v="0"/>
    <n v="6038853.7887571305"/>
    <n v="436178.45470087649"/>
    <n v="809231.76099999994"/>
    <n v="5343815.7180000003"/>
    <n v="4970762.4117008764"/>
    <n v="373053.30629912391"/>
    <n v="515747.84446795005"/>
    <n v="689762.11599999992"/>
    <n v="809231.76099999994"/>
    <n v="5343815.7180000003"/>
    <n v="5224346.0730000008"/>
    <n v="119469.64499999955"/>
    <n v="695037.71375713032"/>
    <n v="801595.84199999995"/>
    <n v="809231.76099999994"/>
    <n v="5343815.7180000003"/>
    <n v="5336179.7990000006"/>
    <n v="7635.9189999997616"/>
    <n v="695038.07075713016"/>
    <n v="809231.76099999994"/>
    <n v="809765.06099999999"/>
    <n v="5344349.0180000002"/>
    <n v="5343815.7180000003"/>
    <n v="533.29999999981374"/>
    <n v="694504.77075713035"/>
    <n v="12393"/>
    <s v="SI"/>
    <s v="NO"/>
    <s v="GIC"/>
    <s v="STS"/>
    <n v="6"/>
    <s v="Transmission"/>
    <s v="Zonal Tx"/>
    <s v="Chiloé - Gamboa Project"/>
    <s v="Gamboa: Construction of new substation"/>
    <s v="CASTRO"/>
    <s v="STS"/>
    <m/>
    <d v="2019-04-01T00:00:00"/>
    <d v="2022-12-31T00:00:00"/>
    <m/>
    <s v="WSP"/>
    <n v="0"/>
    <n v="0"/>
    <n v="0"/>
    <n v="0"/>
    <s v="02.10.2017"/>
    <s v="EMEC"/>
    <s v="Construcción"/>
    <m/>
    <n v="943"/>
    <m/>
    <m/>
    <s v="MASC"/>
    <s v="Abierto"/>
  </r>
  <r>
    <s v="100/TT-150-01"/>
    <x v="1"/>
    <x v="34"/>
    <s v="Subgerencia de Proyectos Tx "/>
    <x v="15"/>
    <s v="Jorge Cea"/>
    <n v="28606.733"/>
    <n v="15445.603999999999"/>
    <n v="19736.888999999999"/>
    <n v="759433.28700000001"/>
    <n v="30661.557000000001"/>
    <n v="29603.439999999999"/>
    <n v="32243.940999999999"/>
    <n v="4023.6080000000002"/>
    <n v="20191.149000000001"/>
    <n v="42784.79"/>
    <n v="14258.28"/>
    <n v="364.50900000000001"/>
    <n v="997353.78700000001"/>
    <n v="0.01"/>
    <n v="0"/>
    <n v="0.01"/>
    <n v="0"/>
    <n v="0"/>
    <n v="0"/>
    <n v="0"/>
    <n v="0"/>
    <n v="0"/>
    <n v="0"/>
    <n v="0"/>
    <n v="0"/>
    <n v="0.27"/>
    <n v="0.27"/>
    <n v="0.28000000000000003"/>
    <n v="0.28000000000000003"/>
    <n v="0.28000000000000003"/>
    <n v="0.28000000000000003"/>
    <n v="0.28000000000000003"/>
    <n v="0.28000000000000003"/>
    <n v="0.28000000000000003"/>
    <n v="0.28000000000000003"/>
    <n v="0.28000000000000003"/>
    <n v="0.28000000000000003"/>
    <n v="0.26006637191064008"/>
    <n v="0.26015537664280847"/>
    <n v="0.26236098160528909"/>
    <n v="0.30659259642253178"/>
    <n v="0.3203581306892852"/>
    <n v="0.32259220920143045"/>
    <n v="0.32321391488839613"/>
    <n v="0.32335999946371496"/>
    <n v="0.32335999946371496"/>
    <n v="0.33125493823435292"/>
    <n v="0.33129476138073699"/>
    <n v="0.33238646130150928"/>
    <n v="0.28000000000000003"/>
    <n v="0.26"/>
    <n v="2151098.2910000002"/>
    <n v="992.21485158330165"/>
    <n v="1333.0684658203704"/>
    <n v="33100.763200571142"/>
    <n v="665089.36344271258"/>
    <n v="201206.91835541328"/>
    <n v="33723.855750340415"/>
    <n v="9403.2575491469634"/>
    <n v="2213.8329015846925"/>
    <n v="0"/>
    <n v="120111.48155214006"/>
    <n v="607.03181373167581"/>
    <n v="16673.863171822279"/>
    <n v="1084455.6510548668"/>
    <n v="6.637191064008407E-5"/>
    <n v="8.9004732168352737E-5"/>
    <n v="2.2056049624806337E-3"/>
    <n v="4.423161481724272E-2"/>
    <n v="1.3765534266753435E-2"/>
    <n v="2.2340785121452295E-3"/>
    <n v="6.2170568696566747E-4"/>
    <n v="1.4608457531882504E-4"/>
    <n v="0"/>
    <n v="7.8949387706380002E-3"/>
    <n v="3.9823146384050438E-5"/>
    <n v="1.0916999207722649E-3"/>
    <n v="0.33238646130150928"/>
    <n v="709325.03833333333"/>
    <n v="285867.03833333333"/>
    <n v="379047.03833333333"/>
    <n v="237894.03833333333"/>
    <n v="30165.038333333334"/>
    <n v="2232032.0383333336"/>
    <n v="40165.03833333333"/>
    <n v="1663421.0383333333"/>
    <n v="34365.03833333333"/>
    <n v="1724997.0383333333"/>
    <n v="22603"/>
    <n v="0"/>
    <n v="7359881.3833333328"/>
    <n v="2397462.2346666702"/>
    <n v="0"/>
    <n v="0"/>
    <n v="0"/>
    <n v="12992897.56005487"/>
    <n v="992.21485158330165"/>
    <n v="1333.0684658203704"/>
    <n v="33100.763200571142"/>
    <n v="665089.36344271258"/>
    <n v="201206.91835541328"/>
    <n v="33723.855750340415"/>
    <n v="9403.2575491469634"/>
    <n v="2213.8329015846925"/>
    <n v="0"/>
    <n v="120111.48155214006"/>
    <n v="607.03181373167581"/>
    <n v="16673.863171822279"/>
    <n v="1084455.6510548668"/>
    <n v="709325.03833333333"/>
    <n v="285867.03833333333"/>
    <n v="379047.03833333333"/>
    <n v="237894.03833333333"/>
    <n v="30165.038333333334"/>
    <n v="2232032.0383333336"/>
    <n v="40165.03833333333"/>
    <n v="1663421.0383333333"/>
    <n v="34365.03833333333"/>
    <n v="1724997.0383333333"/>
    <n v="22603"/>
    <n v="0"/>
    <n v="7359881.3833333328"/>
    <n v="2397462.2346666702"/>
    <n v="0"/>
    <n v="0"/>
    <n v="0"/>
    <n v="12992897.56005487"/>
    <n v="28606.733"/>
    <n v="15445.603999999999"/>
    <n v="19736.888999999999"/>
    <n v="759433.28700000001"/>
    <n v="30661.557000000001"/>
    <n v="29603.439999999999"/>
    <n v="10646.219000000001"/>
    <n v="3000"/>
    <n v="73000"/>
    <n v="5103"/>
    <n v="3600"/>
    <n v="117386.92205486678"/>
    <n v="1096223.6510548668"/>
    <n v="0.01"/>
    <n v="0"/>
    <n v="0.01"/>
    <n v="0"/>
    <n v="0"/>
    <n v="2.9720359281993273E-3"/>
    <n v="4.8295583833239068E-3"/>
    <n v="4.862993787516149E-3"/>
    <n v="1.0182938098992945E-2"/>
    <n v="7.1551764971398814E-3"/>
    <n v="2.8020726235554284E-2"/>
    <n v="2.5135065101518247E-2"/>
    <n v="0.10315849403224474"/>
    <n v="0.27"/>
    <n v="0.27"/>
    <n v="0.28000000000000003"/>
    <n v="0.28000000000000003"/>
    <n v="0.28000000000000003"/>
    <n v="0.28297203592819936"/>
    <n v="0.28780159431152325"/>
    <n v="0.29266458809903939"/>
    <n v="0.30284752619803235"/>
    <n v="0.31000270269517222"/>
    <n v="0.33802342893072651"/>
    <n v="0.36315849403224476"/>
    <n v="691351.91933333303"/>
    <n v="353562.03833333333"/>
    <n v="3562.0383333333334"/>
    <n v="85722.03833333333"/>
    <n v="3562.0383333333334"/>
    <n v="28562.038333333334"/>
    <n v="3562.0383333333334"/>
    <n v="3562.0383333333334"/>
    <n v="64763"/>
    <n v="738366"/>
    <n v="464908"/>
    <n v="530223"/>
    <n v="2971706.1876666662"/>
    <n v="6785637.0113882031"/>
    <n v="0"/>
    <n v="0"/>
    <n v="0"/>
    <n v="13004665.141109738"/>
    <n v="28606.733"/>
    <n v="15445.603999999999"/>
    <n v="19736.888999999999"/>
    <n v="759433.28700000001"/>
    <n v="30661.557000000001"/>
    <n v="29603.439999999999"/>
    <n v="32243.940999999999"/>
    <n v="4023.6080000000002"/>
    <n v="20191.149000000001"/>
    <n v="54353.850999999995"/>
    <n v="24750"/>
    <n v="146007"/>
    <n v="1165057.0589999999"/>
    <n v="2000"/>
    <n v="4000"/>
    <n v="590409"/>
    <n v="439875"/>
    <n v="284295"/>
    <n v="26700"/>
    <n v="48259"/>
    <n v="2000"/>
    <n v="56763"/>
    <n v="731866"/>
    <n v="463408"/>
    <n v="253297.77972153109"/>
    <n v="2902872.7797215311"/>
    <n v="6785637.0113882031"/>
    <n v="0"/>
    <n v="0"/>
    <n v="0"/>
    <n v="13004665.141109735"/>
    <n v="28606.733"/>
    <n v="15445.603999999999"/>
    <n v="19736.888999999999"/>
    <n v="759433.28700000001"/>
    <n v="30661.557000000001"/>
    <n v="29603.439999999999"/>
    <n v="32243.940999999999"/>
    <n v="4023.6080000000002"/>
    <n v="20191.149000000001"/>
    <n v="42784.79"/>
    <n v="14258.28"/>
    <n v="80417.720000000088"/>
    <n v="1077406.9980000001"/>
    <n v="0"/>
    <n v="0"/>
    <n v="0"/>
    <n v="0"/>
    <n v="0"/>
    <n v="0"/>
    <n v="0"/>
    <n v="0"/>
    <n v="0"/>
    <n v="0"/>
    <n v="0"/>
    <n v="0"/>
    <n v="2990522.8407215308"/>
    <n v="6785637.0113882031"/>
    <n v="0"/>
    <n v="0"/>
    <n v="0"/>
    <n v="13004665.141109735"/>
    <n v="1067781.7878830445"/>
    <n v="996989.27800000005"/>
    <n v="3148087.5690000001"/>
    <n v="3218880.0788830444"/>
    <n v="-70792.509883044288"/>
    <n v="9844809.9910548702"/>
    <n v="978836.72900000005"/>
    <n v="996989.27800000005"/>
    <n v="3148087.5690000001"/>
    <n v="3129935.0200000005"/>
    <n v="18152.54899999965"/>
    <n v="9856577.5721097384"/>
    <n v="1019050.059"/>
    <n v="996989.27800000005"/>
    <n v="3148087.5690000001"/>
    <n v="3170148.35"/>
    <n v="-22060.780999999959"/>
    <n v="9856577.5721097346"/>
    <n v="996989.27800000005"/>
    <n v="997353.78700000001"/>
    <n v="3148452.0780000002"/>
    <n v="3148087.5690000001"/>
    <n v="364.50900000007823"/>
    <n v="9856213.063109735"/>
    <n v="12394"/>
    <s v="SI"/>
    <s v="NO"/>
    <s v="GIC"/>
    <s v="STS"/>
    <n v="6"/>
    <s v="Transmission"/>
    <s v="Zonal Tx"/>
    <s v="Chiloé - Gamboa Project"/>
    <s v="Gamboa: Construction of new substation"/>
    <s v="CASTRO"/>
    <s v="STS"/>
    <m/>
    <d v="2019-04-01T00:00:00"/>
    <d v="2022-12-31T00:00:00"/>
    <m/>
    <n v="0"/>
    <n v="0"/>
    <n v="0"/>
    <n v="0"/>
    <n v="0"/>
    <s v="02.01.2022"/>
    <m/>
    <m/>
    <m/>
    <n v="943"/>
    <m/>
    <m/>
    <s v="Inversiones en S/E"/>
    <s v="Abierto"/>
  </r>
  <r>
    <s v="100/TL-044-03"/>
    <x v="1"/>
    <x v="35"/>
    <s v="Subgerencia de Proyectos Tx "/>
    <x v="15"/>
    <s v="Jorge Cea"/>
    <n v="1578.364"/>
    <n v="0"/>
    <n v="4638.37"/>
    <n v="0"/>
    <n v="89.263999999999996"/>
    <n v="2369.89"/>
    <n v="35"/>
    <n v="17002.210999999999"/>
    <n v="1598.6780000000001"/>
    <n v="21168"/>
    <n v="5292"/>
    <n v="0"/>
    <n v="53771.777000000002"/>
    <n v="5.0000000000000001E-3"/>
    <n v="0"/>
    <n v="0"/>
    <n v="0"/>
    <n v="0"/>
    <n v="0"/>
    <n v="0"/>
    <n v="0.14000000000000001"/>
    <n v="0"/>
    <n v="5.0000000000000044E-3"/>
    <n v="0"/>
    <n v="0"/>
    <n v="8.5000000000000006E-2"/>
    <n v="8.5000000000000006E-2"/>
    <n v="8.5000000000000006E-2"/>
    <n v="8.5000000000000006E-2"/>
    <n v="8.5000000000000006E-2"/>
    <n v="8.5000000000000006E-2"/>
    <n v="8.5000000000000006E-2"/>
    <n v="0.22500000000000003"/>
    <n v="0.22500000000000003"/>
    <n v="0.23000000000000004"/>
    <n v="0.23000000000000004"/>
    <n v="0.23000000000000004"/>
    <n v="8.6632115270004112E-2"/>
    <n v="8.6632115270004112E-2"/>
    <n v="0.1177134606208574"/>
    <n v="0.21534676541218312"/>
    <n v="0.27084916782442114"/>
    <n v="0.27084916782442114"/>
    <n v="0.27084916782442114"/>
    <n v="0.27084916782442114"/>
    <n v="0.27084916782442114"/>
    <n v="0.27084916782442114"/>
    <n v="0.63588510504412443"/>
    <n v="0.63588510504412443"/>
    <n v="0.23000000000000004"/>
    <n v="0.08"/>
    <n v="20000"/>
    <n v="1181.4773845315217"/>
    <n v="0"/>
    <n v="5553.4885615756002"/>
    <n v="17470.491231367887"/>
    <n v="9946.5659639974201"/>
    <n v="0"/>
    <n v="0"/>
    <n v="0"/>
    <n v="0"/>
    <n v="0"/>
    <n v="66007.323638859787"/>
    <n v="0"/>
    <n v="100159.34678033221"/>
    <n v="6.6321152700041103E-3"/>
    <n v="0"/>
    <n v="3.1081345350853291E-2"/>
    <n v="9.763330479132569E-2"/>
    <n v="5.5502402412238021E-2"/>
    <n v="0"/>
    <n v="0"/>
    <n v="0"/>
    <n v="0"/>
    <n v="0"/>
    <n v="0.36503593721970329"/>
    <n v="0"/>
    <n v="0.63588510504412443"/>
    <n v="0"/>
    <n v="0"/>
    <n v="0"/>
    <n v="0"/>
    <n v="40000"/>
    <n v="22000"/>
    <n v="0"/>
    <n v="0"/>
    <n v="0"/>
    <n v="0"/>
    <n v="0"/>
    <n v="0"/>
    <n v="62000"/>
    <n v="0"/>
    <n v="0"/>
    <n v="0"/>
    <n v="0"/>
    <n v="182159.34678033221"/>
    <n v="1181.4773845315217"/>
    <n v="0"/>
    <n v="5553.4885615756002"/>
    <n v="17470.491231367887"/>
    <n v="9946.5659639974201"/>
    <n v="0"/>
    <n v="0"/>
    <n v="0"/>
    <n v="0"/>
    <n v="0"/>
    <n v="66007.323638859787"/>
    <n v="0"/>
    <n v="100159.34678033221"/>
    <n v="0"/>
    <n v="0"/>
    <n v="0"/>
    <n v="0"/>
    <n v="40000"/>
    <n v="22000"/>
    <n v="0"/>
    <n v="0"/>
    <n v="0"/>
    <n v="0"/>
    <n v="0"/>
    <n v="0"/>
    <n v="62000"/>
    <n v="0"/>
    <n v="0"/>
    <n v="0"/>
    <n v="0"/>
    <n v="182159.34678033221"/>
    <n v="1578.364"/>
    <n v="0"/>
    <n v="4638.37"/>
    <n v="0"/>
    <n v="89.263999999999996"/>
    <n v="2369.89"/>
    <n v="20730.11"/>
    <n v="0"/>
    <n v="0"/>
    <n v="18169.014999999999"/>
    <n v="14099.428"/>
    <n v="38484.905780332221"/>
    <n v="100159.34678033221"/>
    <n v="5.0000000000000001E-3"/>
    <n v="0"/>
    <n v="0"/>
    <n v="0"/>
    <n v="0"/>
    <n v="0.12857279074730243"/>
    <n v="7.0450844245097234E-3"/>
    <n v="0"/>
    <n v="0"/>
    <n v="0.10666853715431961"/>
    <n v="8.2776383831080227E-2"/>
    <n v="0.22594117524311896"/>
    <n v="0.55600397140033087"/>
    <n v="8.5000000000000006E-2"/>
    <n v="8.5000000000000006E-2"/>
    <n v="8.5000000000000006E-2"/>
    <n v="8.5000000000000006E-2"/>
    <n v="8.5000000000000006E-2"/>
    <n v="0.21357279074730245"/>
    <n v="0.22061787517181214"/>
    <n v="0.22061787517181214"/>
    <n v="0.22061787517181214"/>
    <n v="0.32728641232613176"/>
    <n v="0.41006279615721197"/>
    <n v="0.63600397140033083"/>
    <n v="0"/>
    <n v="0"/>
    <n v="0"/>
    <n v="0"/>
    <n v="40000"/>
    <n v="22000"/>
    <n v="0"/>
    <n v="0"/>
    <n v="0"/>
    <n v="0"/>
    <n v="0"/>
    <n v="0"/>
    <n v="62000"/>
    <n v="0"/>
    <n v="0"/>
    <n v="0"/>
    <n v="0"/>
    <n v="182159.34678033221"/>
    <n v="1578.364"/>
    <n v="0"/>
    <n v="4638.37"/>
    <n v="0"/>
    <n v="89.263999999999996"/>
    <n v="2369.89"/>
    <n v="35"/>
    <n v="17002.210999999999"/>
    <n v="1598.6780000000001"/>
    <n v="0"/>
    <n v="0"/>
    <n v="0"/>
    <n v="27311.777000000002"/>
    <n v="134847.56978033198"/>
    <n v="0"/>
    <n v="0"/>
    <n v="0"/>
    <n v="0"/>
    <n v="0"/>
    <n v="0"/>
    <n v="0"/>
    <n v="0"/>
    <n v="0"/>
    <n v="0"/>
    <n v="0"/>
    <n v="134847.56978033198"/>
    <n v="0"/>
    <n v="0"/>
    <n v="0"/>
    <n v="0"/>
    <n v="182159.34678033198"/>
    <n v="1578.364"/>
    <n v="0"/>
    <n v="4638.37"/>
    <n v="0"/>
    <n v="89.263999999999996"/>
    <n v="2369.89"/>
    <n v="35"/>
    <n v="17002.210999999999"/>
    <n v="1598.6780000000001"/>
    <n v="21168"/>
    <n v="5292"/>
    <n v="0"/>
    <n v="53771.777000000002"/>
    <n v="0"/>
    <n v="0"/>
    <n v="0"/>
    <n v="0"/>
    <n v="0"/>
    <n v="0"/>
    <n v="0"/>
    <n v="0"/>
    <n v="0"/>
    <n v="0"/>
    <n v="0"/>
    <n v="0"/>
    <n v="108387.56978033199"/>
    <n v="0"/>
    <n v="0"/>
    <n v="0"/>
    <n v="0"/>
    <n v="182159.34678033198"/>
    <n v="100159.34678033221"/>
    <n v="53771.777000000002"/>
    <n v="73771.777000000002"/>
    <n v="120159.34678033221"/>
    <n v="-46387.569780332211"/>
    <n v="108387.56978033221"/>
    <n v="61674.440999999999"/>
    <n v="53771.777000000002"/>
    <n v="73771.777000000002"/>
    <n v="81674.440999999992"/>
    <n v="-7902.6639999999898"/>
    <n v="108387.56978033221"/>
    <n v="27311.777000000002"/>
    <n v="53771.777000000002"/>
    <n v="73771.777000000002"/>
    <n v="47311.777000000002"/>
    <n v="26460"/>
    <n v="108387.56978033198"/>
    <n v="53771.777000000002"/>
    <n v="53771.777000000002"/>
    <n v="73771.777000000002"/>
    <n v="73771.777000000002"/>
    <n v="0"/>
    <n v="108387.56978033198"/>
    <n v="13049"/>
    <s v="SI"/>
    <s v="NO"/>
    <s v="GIC"/>
    <s v="STS"/>
    <n v="6"/>
    <s v="Transmission"/>
    <s v="Zonal Tx"/>
    <s v="Chiloé - Gamboa Project"/>
    <s v="Gamboa: Construction of new substation"/>
    <m/>
    <s v="STS"/>
    <m/>
    <d v="2018-12-01T00:00:00"/>
    <d v="2022-12-31T00:00:00"/>
    <m/>
    <s v="WSP"/>
    <n v="0"/>
    <n v="0"/>
    <n v="0"/>
    <n v="0"/>
    <s v="02.10.2017"/>
    <s v="EMEC"/>
    <s v="Construcción"/>
    <m/>
    <n v="943"/>
    <m/>
    <n v="2016"/>
    <s v="Inversiones en S/E"/>
    <s v="Abierto"/>
  </r>
  <r>
    <s v="100/TT-187-01"/>
    <x v="1"/>
    <x v="36"/>
    <s v="Subgerencia de Proyectos Tx "/>
    <x v="16"/>
    <s v="Juan Bravo"/>
    <n v="-365.69400000000002"/>
    <n v="-658.36800000000005"/>
    <n v="782.73699999999997"/>
    <n v="41702.894"/>
    <n v="70620.447"/>
    <n v="55248.889000000003"/>
    <n v="85111.741999999998"/>
    <n v="62307.016000000003"/>
    <n v="9254.1880000000001"/>
    <n v="238367.55600000001"/>
    <n v="64481.154000000002"/>
    <n v="0"/>
    <n v="626852.56099999999"/>
    <n v="0"/>
    <n v="0"/>
    <n v="0.04"/>
    <n v="0.01"/>
    <n v="0.01"/>
    <n v="0.03"/>
    <n v="0"/>
    <n v="0.02"/>
    <n v="0.03"/>
    <n v="0"/>
    <n v="0.01"/>
    <n v="0"/>
    <n v="0.23001000000000002"/>
    <n v="0.23001000000000002"/>
    <n v="0.27001000000000003"/>
    <n v="0.28001000000000004"/>
    <n v="0.29001000000000005"/>
    <n v="0.32001000000000002"/>
    <n v="0.32001000000000002"/>
    <n v="0.34001000000000003"/>
    <n v="0.37001000000000006"/>
    <n v="0.37001000000000006"/>
    <n v="0.38001000000000007"/>
    <n v="0.38001000000000007"/>
    <n v="0.23001000000000002"/>
    <n v="0.23329275958902079"/>
    <n v="0.26596546627933937"/>
    <n v="0.33470033450719433"/>
    <n v="0.35421024498389847"/>
    <n v="0.35728351414429199"/>
    <n v="0.37470520619946696"/>
    <n v="0.37499436984961998"/>
    <n v="0.41659799894866367"/>
    <n v="0.44067184784584712"/>
    <n v="0.47984544368835413"/>
    <n v="0.56172945782263906"/>
    <n v="0.38001000000000007"/>
    <n v="0.23001000000000002"/>
    <n v="208952.86800000002"/>
    <n v="0"/>
    <n v="11608.710061246369"/>
    <n v="16071.277315715601"/>
    <n v="95778.245050247264"/>
    <n v="119146.81119540347"/>
    <n v="160237.49841050059"/>
    <n v="112265.42974986647"/>
    <n v="1038.0746953652642"/>
    <n v="149723.49617222455"/>
    <n v="86855.864008236123"/>
    <n v="141684.03507472551"/>
    <n v="145391.22132486719"/>
    <n v="1039800.6630583984"/>
    <n v="0"/>
    <n v="3.2827595890207845E-3"/>
    <n v="3.2672706690318541E-2"/>
    <n v="6.8734868227854989E-2"/>
    <n v="1.9509910476704143E-2"/>
    <n v="3.0732691603935249E-3"/>
    <n v="1.7421692055174968E-2"/>
    <n v="2.8916365015305281E-4"/>
    <n v="4.1603629099043707E-2"/>
    <n v="2.4073848897183395E-2"/>
    <n v="3.9173595842507021E-2"/>
    <n v="8.1884014134284908E-2"/>
    <n v="0.56172945782263906"/>
    <n v="331750"/>
    <n v="186250"/>
    <n v="55750"/>
    <n v="345420"/>
    <n v="225305"/>
    <n v="226500"/>
    <n v="176500"/>
    <n v="139907.73308142301"/>
    <n v="0"/>
    <n v="0"/>
    <n v="0"/>
    <n v="0"/>
    <n v="1687382.733081423"/>
    <n v="0"/>
    <n v="0"/>
    <n v="0"/>
    <n v="0"/>
    <n v="2936136.2641398218"/>
    <n v="0"/>
    <n v="11608.710061246369"/>
    <n v="16071.277315715601"/>
    <n v="95778.245050247264"/>
    <n v="119146.81119540347"/>
    <n v="160237.49841050059"/>
    <n v="112265.42974986647"/>
    <n v="1038.0746953652642"/>
    <n v="149723.49617222455"/>
    <n v="86855.864008236123"/>
    <n v="141684.03507472551"/>
    <n v="145391.22132486719"/>
    <n v="1039800.6630583984"/>
    <n v="331750"/>
    <n v="186250"/>
    <n v="55750"/>
    <n v="345420"/>
    <n v="225305"/>
    <n v="226500"/>
    <n v="176500"/>
    <n v="139907.73308142301"/>
    <n v="0"/>
    <n v="0"/>
    <n v="0"/>
    <n v="0"/>
    <n v="1687382.733081423"/>
    <n v="0"/>
    <n v="0"/>
    <n v="0"/>
    <n v="0"/>
    <n v="2936136.2641398218"/>
    <n v="-365.69400000000002"/>
    <n v="-658.36800000000005"/>
    <n v="782.73699999999997"/>
    <n v="41702.894"/>
    <n v="70620.447"/>
    <n v="55248.889000000003"/>
    <n v="146398.01100000003"/>
    <n v="58297.400000000009"/>
    <n v="196702.1"/>
    <n v="144280.6"/>
    <n v="83082"/>
    <n v="243709.64705839835"/>
    <n v="1039800.6630583984"/>
    <n v="0"/>
    <n v="0"/>
    <n v="0.04"/>
    <n v="0.01"/>
    <n v="0.01"/>
    <n v="2.4224159478105533E-2"/>
    <n v="2.3637368632759417E-2"/>
    <n v="3.220451497481279E-2"/>
    <n v="5.9855353816962463E-2"/>
    <n v="6.8521941050364576E-2"/>
    <n v="4.9972183426338933E-2"/>
    <n v="4.7836443922056264E-2"/>
    <n v="0.36625196530139997"/>
    <n v="0.23001000000000002"/>
    <n v="0.23001000000000002"/>
    <n v="0.27001000000000003"/>
    <n v="0.28001000000000004"/>
    <n v="0.29001000000000005"/>
    <n v="0.31423415947810557"/>
    <n v="0.33787152811086496"/>
    <n v="0.37007604308567776"/>
    <n v="0.42993139690264026"/>
    <n v="0.49845333795300484"/>
    <n v="0.54842552137934375"/>
    <n v="0.59626196530139997"/>
    <n v="346905.75"/>
    <n v="212816.76500000001"/>
    <n v="291490.27500000002"/>
    <n v="353730.03"/>
    <n v="260540.3125"/>
    <n v="80893.967499999999"/>
    <n v="89540"/>
    <n v="51466"/>
    <n v="0"/>
    <n v="0"/>
    <n v="0"/>
    <n v="0"/>
    <n v="1687383.1"/>
    <n v="0"/>
    <n v="0"/>
    <n v="0"/>
    <n v="0"/>
    <n v="2936136.6310583986"/>
    <n v="-365.69400000000002"/>
    <n v="-658.36800000000005"/>
    <n v="782.73699999999997"/>
    <n v="41702.894"/>
    <n v="70620.447"/>
    <n v="55248.889000000003"/>
    <n v="85111.741999999998"/>
    <n v="62307.016000000003"/>
    <n v="9254.1880000000001"/>
    <n v="308678.72453666665"/>
    <n v="22169.281268333332"/>
    <n v="197036.86326833334"/>
    <n v="851888.72007333336"/>
    <n v="127417.12"/>
    <n v="314997.625"/>
    <n v="383164.14500000002"/>
    <n v="525727.70250000001"/>
    <n v="253258.71249999999"/>
    <n v="127788.16750000001"/>
    <n v="94525.447500000009"/>
    <n v="0"/>
    <n v="0"/>
    <n v="48416.122985065449"/>
    <n v="0"/>
    <n v="0"/>
    <n v="1875295.0429850654"/>
    <n v="0"/>
    <n v="0"/>
    <n v="0"/>
    <n v="0"/>
    <n v="2936136.6310583986"/>
    <n v="-365.69400000000002"/>
    <n v="-658.36800000000005"/>
    <n v="782.73699999999997"/>
    <n v="41702.894"/>
    <n v="70620.447"/>
    <n v="55248.889000000003"/>
    <n v="85111.741999999998"/>
    <n v="62307.016000000003"/>
    <n v="9254.1880000000001"/>
    <n v="238367.55600000001"/>
    <n v="64481.154000000002"/>
    <n v="46229.84600000002"/>
    <n v="673082.40700000001"/>
    <n v="0"/>
    <n v="0"/>
    <n v="0"/>
    <n v="0"/>
    <n v="0"/>
    <n v="0"/>
    <n v="0"/>
    <n v="0"/>
    <n v="0"/>
    <n v="0"/>
    <n v="0"/>
    <n v="0"/>
    <n v="2054101.3560583987"/>
    <n v="0"/>
    <n v="0"/>
    <n v="0"/>
    <n v="0"/>
    <n v="2936136.6310583986"/>
    <n v="894409.44173353119"/>
    <n v="626852.56099999999"/>
    <n v="835805.429"/>
    <n v="1103362.3097335312"/>
    <n v="-267556.8807335312"/>
    <n v="2100330.8351398217"/>
    <n v="796091.01600000006"/>
    <n v="626852.56099999999"/>
    <n v="835805.429"/>
    <n v="1005043.8840000001"/>
    <n v="-169238.45500000007"/>
    <n v="2100331.2020583986"/>
    <n v="654851.85680499999"/>
    <n v="626852.56099999999"/>
    <n v="835805.429"/>
    <n v="863804.72480500001"/>
    <n v="-27999.295805000002"/>
    <n v="2100331.2020583986"/>
    <n v="626852.56099999999"/>
    <n v="626852.56099999999"/>
    <n v="835805.429"/>
    <n v="835805.429"/>
    <n v="0"/>
    <n v="2100331.2020583986"/>
    <n v="13102"/>
    <s v="SI"/>
    <s v="NO"/>
    <s v="GIC"/>
    <s v="STS"/>
    <n v="6"/>
    <s v="Transmission"/>
    <s v="Zonal Tx"/>
    <s v="Growth Zonal Tx"/>
    <s v="La Misión Substation"/>
    <m/>
    <s v="STS"/>
    <s v="S/E La Misión"/>
    <d v="2020-03-01T00:00:00"/>
    <d v="2020-12-31T00:00:00"/>
    <m/>
    <n v="0"/>
    <n v="0"/>
    <n v="0"/>
    <n v="0"/>
    <n v="0"/>
    <s v="MT 15.04.2019/ Constr. 01.10.2019"/>
    <m/>
    <s v="Ingeniería detalle/Mov Tierra"/>
    <m/>
    <m/>
    <m/>
    <n v="2017"/>
    <s v="Inversiones en S/E"/>
    <s v="Abierto"/>
  </r>
  <r>
    <s v="100/TT-188-01"/>
    <x v="1"/>
    <x v="37"/>
    <s v="Subgerencia de Proyectos Tx "/>
    <x v="16"/>
    <s v="Juan Bravo"/>
    <n v="1562.74"/>
    <n v="1184.4269999999999"/>
    <n v="1593.7190000000001"/>
    <n v="42557.612999999998"/>
    <n v="98520.411999999997"/>
    <n v="77964.313999999998"/>
    <n v="115228.376"/>
    <n v="76134.019"/>
    <n v="31165.785"/>
    <n v="88815.562999999995"/>
    <n v="8695.4230000000007"/>
    <n v="144"/>
    <n v="543566.39099999995"/>
    <n v="0"/>
    <n v="0"/>
    <n v="0.02"/>
    <n v="0.01"/>
    <n v="0"/>
    <n v="0.06"/>
    <n v="0.01"/>
    <n v="0.1"/>
    <n v="0"/>
    <n v="0"/>
    <n v="0"/>
    <n v="0"/>
    <n v="0.21001000000000003"/>
    <n v="0.21001000000000003"/>
    <n v="0.23001000000000002"/>
    <n v="0.24001000000000003"/>
    <n v="0.24001000000000003"/>
    <n v="0.30001"/>
    <n v="0.31001000000000001"/>
    <n v="0.41001000000000004"/>
    <n v="0.41001000000000004"/>
    <n v="0.41001000000000004"/>
    <n v="0.41001000000000004"/>
    <n v="0.41001000000000004"/>
    <n v="0.21001000000000003"/>
    <n v="0.21182364400375689"/>
    <n v="0.24140900231414447"/>
    <n v="0.28262222634518441"/>
    <n v="0.30129225513629304"/>
    <n v="0.31152665475667296"/>
    <n v="0.31229775557733741"/>
    <n v="0.31248785819075015"/>
    <n v="0.34107111079327002"/>
    <n v="0.35985664202798029"/>
    <n v="0.38886797410960317"/>
    <n v="0.47865381026329873"/>
    <n v="0.41001000000000004"/>
    <n v="0.21001000000000003"/>
    <n v="314822.53499999997"/>
    <n v="0"/>
    <n v="7676.5565255881966"/>
    <n v="26927.348359797998"/>
    <n v="27027.62839963103"/>
    <n v="129181.5508627469"/>
    <n v="192795.42316749319"/>
    <n v="53110.288633736098"/>
    <n v="816.8503803583518"/>
    <n v="123123.20531030226"/>
    <n v="81123.488388428188"/>
    <n v="125592.77914190484"/>
    <n v="268638.34508412005"/>
    <n v="1036013.4642541071"/>
    <n v="0"/>
    <n v="1.8136440037568697E-3"/>
    <n v="2.9585358310387559E-2"/>
    <n v="4.1213224031039941E-2"/>
    <n v="1.8670028791108646E-2"/>
    <n v="1.0234399620379937E-2"/>
    <n v="7.7110082066444042E-4"/>
    <n v="1.9010261341275236E-4"/>
    <n v="2.8583252602519846E-2"/>
    <n v="1.878553123471028E-2"/>
    <n v="2.901133208162289E-2"/>
    <n v="8.9785836153695564E-2"/>
    <n v="0.47865381026329873"/>
    <n v="213750"/>
    <n v="238250"/>
    <n v="118966"/>
    <n v="499530"/>
    <n v="193310"/>
    <n v="236500"/>
    <n v="156500"/>
    <n v="620499.23553713004"/>
    <n v="0"/>
    <n v="0"/>
    <n v="0"/>
    <n v="0"/>
    <n v="2277305.2355371299"/>
    <n v="0"/>
    <n v="0"/>
    <n v="0"/>
    <n v="0"/>
    <n v="3628141.2347912369"/>
    <n v="0"/>
    <n v="7676.5565255881966"/>
    <n v="26927.348359797998"/>
    <n v="27027.62839963103"/>
    <n v="129181.5508627469"/>
    <n v="192795.42316749319"/>
    <n v="53110.288633736098"/>
    <n v="816.8503803583518"/>
    <n v="123123.20531030226"/>
    <n v="81123.488388428188"/>
    <n v="125592.77914190484"/>
    <n v="268638.34508412005"/>
    <n v="1036013.4642541071"/>
    <n v="213750"/>
    <n v="238250"/>
    <n v="118966"/>
    <n v="499530"/>
    <n v="193310"/>
    <n v="236500"/>
    <n v="156500"/>
    <n v="620499.23553713004"/>
    <n v="0"/>
    <n v="0"/>
    <n v="0"/>
    <n v="0"/>
    <n v="2277305.2355371299"/>
    <n v="0"/>
    <n v="0"/>
    <n v="0"/>
    <n v="0"/>
    <n v="3628141.2347912369"/>
    <n v="1562.74"/>
    <n v="1184.4269999999999"/>
    <n v="1593.7190000000001"/>
    <n v="42557.612999999998"/>
    <n v="98520.411999999997"/>
    <n v="77964.313999999998"/>
    <n v="102578.086"/>
    <n v="78169.2"/>
    <n v="154984.6"/>
    <n v="189566.625"/>
    <n v="85326.6"/>
    <n v="202005.12825410708"/>
    <n v="1036013.4642541071"/>
    <n v="0"/>
    <n v="0"/>
    <n v="0.02"/>
    <n v="0.01"/>
    <n v="0"/>
    <n v="2.9491717952997959E-2"/>
    <n v="3.486675670226904E-2"/>
    <n v="2.0836810832020023E-2"/>
    <n v="5.8529283609979672E-2"/>
    <n v="5.5188717079378044E-2"/>
    <n v="4.0480252504341022E-2"/>
    <n v="5.2420447475498559E-2"/>
    <n v="0.32181398615648432"/>
    <n v="0.21001000000000003"/>
    <n v="0.21001000000000003"/>
    <n v="0.23001000000000002"/>
    <n v="0.24001000000000003"/>
    <n v="0.24001000000000003"/>
    <n v="0.26950171795299799"/>
    <n v="0.30436847465526706"/>
    <n v="0.32520528548728705"/>
    <n v="0.38373456909726672"/>
    <n v="0.43892328617664478"/>
    <n v="0.47940353868098579"/>
    <n v="0.53182398615648441"/>
    <n v="322267.22499999998"/>
    <n v="300156.565"/>
    <n v="404075.75"/>
    <n v="516201.78"/>
    <n v="284325.1875"/>
    <n v="97558.842499999999"/>
    <n v="78583.25"/>
    <n v="274137"/>
    <n v="0"/>
    <n v="0"/>
    <n v="0"/>
    <n v="0"/>
    <n v="2277305.6"/>
    <n v="0"/>
    <n v="0"/>
    <n v="0"/>
    <n v="0"/>
    <n v="3628141.5992541071"/>
    <n v="1562.74"/>
    <n v="1184.4269999999999"/>
    <n v="1593.7190000000001"/>
    <n v="42557.612999999998"/>
    <n v="98520.411999999997"/>
    <n v="77964.313999999998"/>
    <n v="115228.376"/>
    <n v="76134.019"/>
    <n v="31165.785"/>
    <n v="52441.214999999997"/>
    <n v="83235.225000000006"/>
    <n v="186418.0312"/>
    <n v="768005.87619999994"/>
    <n v="310196.59999999998"/>
    <n v="472159.065"/>
    <n v="394140.75"/>
    <n v="367431.60499999998"/>
    <n v="647761.29249999998"/>
    <n v="217827.3015"/>
    <n v="105599.875"/>
    <n v="14033.250000000004"/>
    <n v="16163.449054107114"/>
    <n v="0"/>
    <n v="0"/>
    <n v="0"/>
    <n v="2545313.1880541071"/>
    <n v="0"/>
    <n v="0"/>
    <n v="0"/>
    <n v="0"/>
    <n v="3628141.5992541071"/>
    <n v="1562.74"/>
    <n v="1184.4269999999999"/>
    <n v="1593.7190000000001"/>
    <n v="42557.612999999998"/>
    <n v="98520.411999999997"/>
    <n v="77964.313999999998"/>
    <n v="115228.376"/>
    <n v="76134.019"/>
    <n v="31165.785"/>
    <n v="88815.562999999995"/>
    <n v="8695.4230000000007"/>
    <n v="11263.577000000048"/>
    <n v="554685.96799999999"/>
    <n v="0"/>
    <n v="0"/>
    <n v="0"/>
    <n v="0"/>
    <n v="0"/>
    <n v="0"/>
    <n v="0"/>
    <n v="0"/>
    <n v="0"/>
    <n v="0"/>
    <n v="0"/>
    <n v="0"/>
    <n v="2758633.0962541071"/>
    <n v="0"/>
    <n v="0"/>
    <n v="0"/>
    <n v="0"/>
    <n v="3628141.5992541071"/>
    <n v="767375.11916998704"/>
    <n v="543422.39099999995"/>
    <n v="858244.92599999998"/>
    <n v="1082197.654169987"/>
    <n v="-223952.72816998698"/>
    <n v="2769896.308791237"/>
    <n v="834008.33600000001"/>
    <n v="543422.39099999995"/>
    <n v="858244.92599999998"/>
    <n v="1148830.871"/>
    <n v="-290585.94500000007"/>
    <n v="2769896.6732541071"/>
    <n v="581587.84499999997"/>
    <n v="543422.39099999995"/>
    <n v="858244.92599999998"/>
    <n v="896410.37999999989"/>
    <n v="-38165.453999999911"/>
    <n v="2769896.6732541071"/>
    <n v="543422.39099999995"/>
    <n v="543566.39099999995"/>
    <n v="858388.92599999998"/>
    <n v="858244.92599999998"/>
    <n v="144"/>
    <n v="2769752.6732541071"/>
    <n v="13190"/>
    <s v="SI"/>
    <s v="NO"/>
    <s v="GIC"/>
    <s v="STS"/>
    <n v="6"/>
    <s v="Transmission"/>
    <s v="Zonal Tx"/>
    <s v="Growth Zonal Tx"/>
    <s v="Remehue Substation"/>
    <m/>
    <s v="STS"/>
    <s v="S/E La Misión"/>
    <d v="2020-03-01T00:00:00"/>
    <d v="2020-12-31T00:00:00"/>
    <m/>
    <n v="0"/>
    <n v="0"/>
    <n v="435007"/>
    <n v="15"/>
    <n v="29000.466666666667"/>
    <s v="MT 15.04.2019/ Constr. 01.10.2019"/>
    <m/>
    <s v="Ingeniería detalle/Mov Tierra"/>
    <m/>
    <m/>
    <m/>
    <n v="2017"/>
    <s v="Inversiones en S/E"/>
    <s v="Abierto"/>
  </r>
  <r>
    <s v="100/TL-072-01"/>
    <x v="1"/>
    <x v="38"/>
    <s v="Subgerencia de Proyectos Tx "/>
    <x v="16"/>
    <s v="Juan Bravo"/>
    <n v="0"/>
    <n v="476.6"/>
    <n v="713.73599999999999"/>
    <n v="385.37"/>
    <n v="2937.5740000000001"/>
    <n v="673.60299999999995"/>
    <n v="0"/>
    <n v="2630.105"/>
    <n v="91908.456999999995"/>
    <n v="6501.5280000000002"/>
    <n v="30727.134999999998"/>
    <n v="942.53499999999997"/>
    <n v="137896.64300000001"/>
    <n v="0"/>
    <n v="0.01"/>
    <n v="0.01"/>
    <n v="0"/>
    <n v="0"/>
    <n v="3.6799999999999999E-2"/>
    <n v="0.01"/>
    <n v="0.09"/>
    <n v="0.01"/>
    <n v="1.0000000000000009E-2"/>
    <n v="0"/>
    <n v="0"/>
    <n v="0.13317999999999999"/>
    <n v="0.14318"/>
    <n v="0.15317999999999998"/>
    <n v="0.15317999999999998"/>
    <n v="0.15317999999999998"/>
    <n v="0.18997999999999998"/>
    <n v="0.19997999999999999"/>
    <n v="0.28998000000000002"/>
    <n v="0.29998000000000002"/>
    <n v="0.30998000000000003"/>
    <n v="0.30998000000000003"/>
    <n v="0.30998000000000003"/>
    <n v="0.13317999999999999"/>
    <n v="0.13317999999999999"/>
    <n v="0.13431761460375016"/>
    <n v="0.13736400861991391"/>
    <n v="0.13977713050665669"/>
    <n v="0.20012270728207537"/>
    <n v="0.20482064079714785"/>
    <n v="0.20482064079714785"/>
    <n v="0.20482064079714785"/>
    <n v="0.20482064079714785"/>
    <n v="0.20482064079714785"/>
    <n v="0.20533773834430702"/>
    <n v="0.30998000000000003"/>
    <n v="0.13317999999999999"/>
    <n v="53585.123999999996"/>
    <n v="0"/>
    <n v="0"/>
    <n v="3275.9165594727651"/>
    <n v="8794.2262168967954"/>
    <n v="6983.7023885911658"/>
    <n v="175075.64380784446"/>
    <n v="13664.13162695989"/>
    <n v="0"/>
    <n v="0"/>
    <n v="0"/>
    <n v="0"/>
    <n v="1522.8935705376491"/>
    <n v="209316.51417030272"/>
    <n v="0"/>
    <n v="0"/>
    <n v="1.1376146037501769E-3"/>
    <n v="3.0463940161637314E-3"/>
    <n v="2.4131218867427997E-3"/>
    <n v="6.0345576775418679E-2"/>
    <n v="4.6979335150724852E-3"/>
    <n v="0"/>
    <n v="0"/>
    <n v="0"/>
    <n v="0"/>
    <n v="5.1709754715917138E-4"/>
    <n v="0.20533773834430702"/>
    <n v="1200"/>
    <n v="0"/>
    <n v="0"/>
    <n v="151500"/>
    <n v="191500"/>
    <n v="11500"/>
    <n v="191500"/>
    <n v="191500"/>
    <n v="191500"/>
    <n v="191500"/>
    <n v="211500"/>
    <n v="923170"/>
    <n v="2256370"/>
    <n v="0"/>
    <n v="0"/>
    <n v="0"/>
    <n v="0"/>
    <n v="2519271.6381703028"/>
    <n v="0"/>
    <n v="0"/>
    <n v="3275.9165594727651"/>
    <n v="8794.2262168967954"/>
    <n v="6983.7023885911658"/>
    <n v="175075.64380784446"/>
    <n v="13664.13162695989"/>
    <n v="0"/>
    <n v="0"/>
    <n v="0"/>
    <n v="0"/>
    <n v="1522.8935705376491"/>
    <n v="209316.51417030272"/>
    <n v="1200"/>
    <n v="0"/>
    <n v="0"/>
    <n v="151500"/>
    <n v="191500"/>
    <n v="11500"/>
    <n v="191500"/>
    <n v="191500"/>
    <n v="191500"/>
    <n v="191500"/>
    <n v="211500"/>
    <n v="923170"/>
    <n v="2256370"/>
    <n v="0"/>
    <n v="0"/>
    <n v="0"/>
    <n v="0"/>
    <n v="2519271.6381703028"/>
    <n v="0"/>
    <n v="476.6"/>
    <n v="713.73599999999999"/>
    <n v="385.37"/>
    <n v="2937.5740000000001"/>
    <n v="673.60299999999995"/>
    <n v="0"/>
    <n v="21870"/>
    <n v="21150"/>
    <n v="3500"/>
    <n v="0"/>
    <n v="157609.63117030272"/>
    <n v="209316.51417030272"/>
    <n v="0"/>
    <n v="0.01"/>
    <n v="0.01"/>
    <n v="0"/>
    <n v="0"/>
    <n v="7.9152613309042538E-2"/>
    <n v="8.1900916648202371E-2"/>
    <n v="6.1632897576667706E-2"/>
    <n v="5.4712490870446488E-2"/>
    <n v="9.2138326070722212E-2"/>
    <n v="7.5147098648415747E-2"/>
    <n v="4.1110481958361013E-2"/>
    <n v="0.50579482508185802"/>
    <n v="0.13317999999999999"/>
    <n v="0.14318"/>
    <n v="0.15317999999999998"/>
    <n v="0.15317999999999998"/>
    <n v="0.15317999999999998"/>
    <n v="0.23233261330904253"/>
    <n v="0.31423352995724491"/>
    <n v="0.37586642753391264"/>
    <n v="0.43057891840435913"/>
    <n v="0.52271724447508128"/>
    <n v="0.59786434312349701"/>
    <n v="0.63897482508185799"/>
    <n v="170085"/>
    <n v="125854.925"/>
    <n v="174874.92499999999"/>
    <n v="154654.92499999999"/>
    <n v="196379.92499999999"/>
    <n v="185029.92499999999"/>
    <n v="180279.92499999999"/>
    <n v="127629.925"/>
    <n v="127629.925"/>
    <n v="82429.925000000003"/>
    <n v="82429.925000000003"/>
    <n v="649090.75"/>
    <n v="2256370"/>
    <n v="0"/>
    <n v="0"/>
    <n v="0"/>
    <n v="0"/>
    <n v="2519271.6381703024"/>
    <n v="0"/>
    <n v="476.6"/>
    <n v="713.73599999999999"/>
    <n v="385.37"/>
    <n v="2937.5740000000001"/>
    <n v="673.60299999999995"/>
    <n v="0"/>
    <n v="2630.105"/>
    <n v="91908.456999999995"/>
    <n v="0"/>
    <n v="0"/>
    <n v="140776.70800000001"/>
    <n v="240502.15299999999"/>
    <n v="249525.82500000001"/>
    <n v="246716.23499999999"/>
    <n v="226929.92499999999"/>
    <n v="210469.92499999999"/>
    <n v="186719.92499999999"/>
    <n v="137289.92499999999"/>
    <n v="136014.92499999999"/>
    <n v="168854.92499999999"/>
    <n v="81154.925000000003"/>
    <n v="70429.925000000003"/>
    <n v="0"/>
    <n v="511077.90117030201"/>
    <n v="2225184.3611703021"/>
    <n v="0"/>
    <n v="0"/>
    <n v="0"/>
    <n v="0"/>
    <n v="2519271.6381703019"/>
    <n v="0"/>
    <n v="476.6"/>
    <n v="713.73599999999999"/>
    <n v="385.37"/>
    <n v="2937.5740000000001"/>
    <n v="673.60299999999995"/>
    <n v="0"/>
    <n v="2630.105"/>
    <n v="91908.456999999995"/>
    <n v="6501.5280000000002"/>
    <n v="30727.134999999998"/>
    <n v="103548.04500000001"/>
    <n v="240502.15300000002"/>
    <n v="0"/>
    <n v="0"/>
    <n v="0"/>
    <n v="0"/>
    <n v="0"/>
    <n v="0"/>
    <n v="0"/>
    <n v="0"/>
    <n v="0"/>
    <n v="0"/>
    <n v="0"/>
    <n v="0"/>
    <n v="2225184.3611703021"/>
    <n v="0"/>
    <n v="0"/>
    <n v="0"/>
    <n v="0"/>
    <n v="2519271.6381703019"/>
    <n v="207793.62059976507"/>
    <n v="136954.10800000001"/>
    <n v="190539.23200000002"/>
    <n v="261378.74459976505"/>
    <n v="-70839.512599765032"/>
    <n v="2328732.406170303"/>
    <n v="51706.883000000002"/>
    <n v="136954.10800000001"/>
    <n v="190539.23200000002"/>
    <n v="105292.007"/>
    <n v="85247.22500000002"/>
    <n v="2328732.4061703025"/>
    <n v="99725.444999999992"/>
    <n v="136954.10800000001"/>
    <n v="190539.23200000002"/>
    <n v="153310.56899999999"/>
    <n v="37228.66300000003"/>
    <n v="2328732.4061703021"/>
    <n v="136954.10800000001"/>
    <n v="137896.64300000001"/>
    <n v="191481.76699999999"/>
    <n v="190539.23200000002"/>
    <n v="942.53499999997439"/>
    <n v="2327789.8711703019"/>
    <n v="13191"/>
    <s v="SI"/>
    <s v="NO"/>
    <s v="GIC"/>
    <s v="STS"/>
    <n v="6"/>
    <s v="Transmission"/>
    <s v="Zonal Tx"/>
    <s v="Growth Zonal Tx"/>
    <s v="La Misión Substation"/>
    <m/>
    <s v="STS"/>
    <s v="S/E La Misión"/>
    <d v="2020-03-01T00:00:00"/>
    <d v="2020-12-31T00:00:00"/>
    <m/>
    <n v="0"/>
    <n v="0"/>
    <n v="0"/>
    <n v="0"/>
    <n v="0"/>
    <s v="01.10.2019"/>
    <m/>
    <s v="Ingeniería detalle"/>
    <m/>
    <m/>
    <m/>
    <n v="2017"/>
    <s v="Inversiones en Líneas"/>
    <s v="Abierto"/>
  </r>
  <r>
    <s v="100/TT-187-02"/>
    <x v="1"/>
    <x v="39"/>
    <s v="Subgerencia de Proyectos Tx "/>
    <x v="16"/>
    <s v="Juan Bravo"/>
    <n v="0"/>
    <n v="0"/>
    <n v="0"/>
    <n v="0"/>
    <n v="21806.508999999998"/>
    <n v="0"/>
    <n v="450"/>
    <n v="500"/>
    <n v="250"/>
    <n v="0"/>
    <n v="0"/>
    <n v="0"/>
    <n v="23006.508999999998"/>
    <n v="0"/>
    <n v="0"/>
    <n v="0"/>
    <n v="0"/>
    <n v="0"/>
    <n v="5.1900000000000002E-2"/>
    <n v="0"/>
    <n v="0.01"/>
    <n v="0"/>
    <n v="0"/>
    <n v="0"/>
    <n v="0"/>
    <n v="0.76811999999999991"/>
    <n v="0.76811999999999991"/>
    <n v="0.76811999999999991"/>
    <n v="0.76811999999999991"/>
    <n v="0.76811999999999991"/>
    <n v="0.82001999999999997"/>
    <n v="0.82001999999999997"/>
    <n v="0.83001999999999987"/>
    <n v="0.83001999999999987"/>
    <n v="0.83001999999999987"/>
    <n v="0.83001999999999987"/>
    <n v="0.83001999999999987"/>
    <n v="0.76811999999999991"/>
    <n v="0.76811999999999991"/>
    <n v="0.76811999999999991"/>
    <n v="0.76811999999999991"/>
    <n v="0.76811999999999991"/>
    <n v="0.7718488046891353"/>
    <n v="0.89590242969785772"/>
    <n v="0.89590242969785772"/>
    <n v="0.89590242969785772"/>
    <n v="0.89590242969785772"/>
    <n v="0.89590242969785772"/>
    <n v="0.89590242969785772"/>
    <n v="0.83001999999999987"/>
    <n v="0.76811999999999991"/>
    <n v="46351.663999999997"/>
    <n v="0"/>
    <n v="0"/>
    <n v="0"/>
    <n v="0"/>
    <n v="0"/>
    <n v="0"/>
    <n v="20280.756544884593"/>
    <n v="0"/>
    <n v="0"/>
    <n v="0"/>
    <n v="0"/>
    <n v="1509.4600786538929"/>
    <n v="21790.216623538487"/>
    <n v="0"/>
    <n v="0"/>
    <n v="0"/>
    <n v="0"/>
    <n v="0"/>
    <n v="3.7288046891354415E-3"/>
    <n v="0.12405362500872237"/>
    <n v="0"/>
    <n v="0"/>
    <n v="0"/>
    <n v="0"/>
    <n v="0"/>
    <n v="0.89590242969785772"/>
    <n v="0"/>
    <n v="0"/>
    <n v="0"/>
    <n v="0"/>
    <n v="0"/>
    <n v="0"/>
    <n v="0"/>
    <n v="0"/>
    <n v="0"/>
    <n v="0"/>
    <n v="29782.865000000002"/>
    <n v="11600"/>
    <n v="41382.865000000005"/>
    <n v="0"/>
    <n v="0"/>
    <n v="0"/>
    <n v="0"/>
    <n v="109524.74562353849"/>
    <n v="0"/>
    <n v="0"/>
    <n v="0"/>
    <n v="0"/>
    <n v="0"/>
    <n v="0"/>
    <n v="20280.756544884593"/>
    <n v="0"/>
    <n v="0"/>
    <n v="0"/>
    <n v="0"/>
    <n v="1509.4600786538929"/>
    <n v="21790.216623538487"/>
    <n v="0"/>
    <n v="0"/>
    <n v="0"/>
    <n v="0"/>
    <n v="0"/>
    <n v="0"/>
    <n v="0"/>
    <n v="0"/>
    <n v="0"/>
    <n v="0"/>
    <n v="29782.865000000002"/>
    <n v="11600"/>
    <n v="41382.865000000005"/>
    <n v="0"/>
    <n v="0"/>
    <n v="0"/>
    <n v="0"/>
    <n v="109524.74562353849"/>
    <n v="0"/>
    <n v="0"/>
    <n v="0"/>
    <n v="0"/>
    <n v="21806.508999999998"/>
    <n v="0"/>
    <n v="0"/>
    <n v="750"/>
    <n v="26321.542000000001"/>
    <n v="1200"/>
    <n v="0"/>
    <n v="1118"/>
    <n v="51196.050999999999"/>
    <n v="0"/>
    <n v="0"/>
    <n v="0"/>
    <n v="0"/>
    <n v="0"/>
    <n v="3.7287233810580859E-3"/>
    <n v="0.12405091996982133"/>
    <n v="0"/>
    <n v="0"/>
    <n v="0"/>
    <n v="0"/>
    <n v="0"/>
    <n v="0.12777964335087941"/>
    <n v="0.76811999999999991"/>
    <n v="0.76811999999999991"/>
    <n v="0.76811999999999991"/>
    <n v="0.76811999999999991"/>
    <n v="0.76811999999999991"/>
    <n v="0.77184872338105803"/>
    <n v="0.89589964335087935"/>
    <n v="0.89589964335087935"/>
    <n v="0.89589964335087935"/>
    <n v="0.89589964335087935"/>
    <n v="0.89589964335087935"/>
    <n v="0.89589964335087935"/>
    <n v="0"/>
    <n v="0"/>
    <n v="0"/>
    <n v="0"/>
    <n v="0"/>
    <n v="0"/>
    <n v="0"/>
    <n v="0"/>
    <n v="0"/>
    <n v="0"/>
    <n v="3196.0306235384924"/>
    <n v="0"/>
    <n v="3196.0306235384924"/>
    <n v="2200"/>
    <n v="6581"/>
    <n v="0"/>
    <n v="0"/>
    <n v="109524.74562353849"/>
    <n v="0"/>
    <n v="0"/>
    <n v="0"/>
    <n v="0"/>
    <n v="21806.508999999998"/>
    <n v="0"/>
    <n v="450"/>
    <n v="500"/>
    <n v="250"/>
    <n v="0"/>
    <n v="0"/>
    <n v="0"/>
    <n v="23006.508999999998"/>
    <n v="0"/>
    <n v="0"/>
    <n v="26071.542000000001"/>
    <n v="745"/>
    <n v="0"/>
    <n v="0"/>
    <n v="0"/>
    <n v="0"/>
    <n v="0"/>
    <n v="0"/>
    <n v="3200"/>
    <n v="1369.0306235384924"/>
    <n v="31385.572623538494"/>
    <n v="2200"/>
    <n v="6581"/>
    <n v="0"/>
    <n v="0"/>
    <n v="109524.74562353849"/>
    <n v="0"/>
    <n v="0"/>
    <n v="0"/>
    <n v="0"/>
    <n v="21806.508999999998"/>
    <n v="0"/>
    <n v="450"/>
    <n v="500"/>
    <n v="250"/>
    <n v="0"/>
    <n v="0"/>
    <n v="0"/>
    <n v="23006.508999999998"/>
    <n v="0"/>
    <n v="0"/>
    <n v="0"/>
    <n v="0"/>
    <n v="0"/>
    <n v="0"/>
    <n v="0"/>
    <n v="0"/>
    <n v="0"/>
    <n v="0"/>
    <n v="0"/>
    <n v="0"/>
    <n v="31385.572623538494"/>
    <n v="2200"/>
    <n v="6581"/>
    <n v="0"/>
    <n v="0"/>
    <n v="109524.74562353849"/>
    <n v="20280.756544884593"/>
    <n v="23006.508999999998"/>
    <n v="69358.172999999995"/>
    <n v="66632.42054488459"/>
    <n v="2725.7524551154056"/>
    <n v="40166.572623538494"/>
    <n v="50078.050999999999"/>
    <n v="23006.508999999998"/>
    <n v="69358.172999999995"/>
    <n v="96429.714999999997"/>
    <n v="-27071.542000000001"/>
    <n v="40166.572623538494"/>
    <n v="23006.508999999998"/>
    <n v="23006.508999999998"/>
    <n v="69358.172999999995"/>
    <n v="69358.172999999995"/>
    <n v="0"/>
    <n v="40166.572623538494"/>
    <n v="23006.508999999998"/>
    <n v="23006.508999999998"/>
    <n v="69358.172999999995"/>
    <n v="69358.172999999995"/>
    <n v="0"/>
    <n v="40166.572623538494"/>
    <n v="13254"/>
    <s v="SI"/>
    <s v="NO"/>
    <s v="GIC"/>
    <s v="STS"/>
    <n v="6"/>
    <s v="Transmission"/>
    <s v="Zonal Tx"/>
    <s v="Growth Zonal Tx"/>
    <s v="La Misión Substation"/>
    <m/>
    <s v="STS"/>
    <s v="S/E La Misión"/>
    <d v="2019-02-01T00:00:00"/>
    <d v="2020-12-31T00:00:00"/>
    <m/>
    <n v="0"/>
    <n v="0"/>
    <n v="0"/>
    <n v="0"/>
    <n v="0"/>
    <s v="MT 15.04.2019/ Constr. 01.10.2019"/>
    <m/>
    <s v="Ingeniería detalle"/>
    <m/>
    <m/>
    <m/>
    <n v="2017"/>
    <s v="Inversiones en S/E"/>
    <s v="Abierto"/>
  </r>
  <r>
    <s v="100/TT-188-02"/>
    <x v="1"/>
    <x v="40"/>
    <s v="Subgerencia de Proyectos Tx "/>
    <x v="16"/>
    <s v="Juan Bravo"/>
    <n v="0"/>
    <n v="0"/>
    <n v="1104.93"/>
    <n v="10922.226000000001"/>
    <n v="0"/>
    <n v="80"/>
    <n v="11523.189"/>
    <n v="10000"/>
    <n v="0"/>
    <n v="0"/>
    <n v="0"/>
    <n v="0"/>
    <n v="33630.345000000001"/>
    <n v="0"/>
    <n v="0"/>
    <n v="0"/>
    <n v="0.01"/>
    <n v="0"/>
    <n v="0"/>
    <n v="0"/>
    <n v="0.01"/>
    <n v="0"/>
    <n v="0"/>
    <n v="0"/>
    <n v="0"/>
    <n v="0.98"/>
    <n v="0.98"/>
    <n v="0.98"/>
    <n v="0.99"/>
    <n v="0.99"/>
    <n v="0.99"/>
    <n v="0.99"/>
    <n v="1"/>
    <n v="1"/>
    <n v="1"/>
    <n v="1"/>
    <n v="1"/>
    <n v="0.98"/>
    <n v="0.98"/>
    <n v="0.9828488129945856"/>
    <n v="0.98569762598917121"/>
    <n v="0.98854643898375671"/>
    <n v="0.99125364431486873"/>
    <n v="0.99531028738025817"/>
    <n v="0.99929196168263223"/>
    <n v="1"/>
    <n v="1"/>
    <n v="1"/>
    <n v="1"/>
    <n v="1"/>
    <n v="0.98"/>
    <n v="214669.85199999998"/>
    <n v="0"/>
    <n v="0"/>
    <n v="1108"/>
    <n v="0"/>
    <n v="0"/>
    <n v="0"/>
    <n v="0"/>
    <n v="0"/>
    <n v="0"/>
    <n v="0"/>
    <n v="0"/>
    <n v="0"/>
    <n v="1108"/>
    <n v="0"/>
    <n v="0"/>
    <n v="2.8488129945855897E-3"/>
    <n v="2.8488129945855897E-3"/>
    <n v="2.8488129945855897E-3"/>
    <n v="2.7072053311120369E-3"/>
    <n v="4.0566430653894217E-3"/>
    <n v="3.9816743023740114E-3"/>
    <n v="7.080383173677635E-4"/>
    <n v="0"/>
    <n v="0"/>
    <n v="0"/>
    <n v="1"/>
    <n v="0"/>
    <n v="0"/>
    <n v="0"/>
    <n v="0"/>
    <n v="0"/>
    <n v="0"/>
    <n v="0"/>
    <n v="0"/>
    <n v="0"/>
    <n v="0"/>
    <n v="0"/>
    <n v="12668.1680549049"/>
    <n v="12668.1680549049"/>
    <n v="0"/>
    <n v="0"/>
    <n v="0"/>
    <n v="0"/>
    <n v="228446.02005490489"/>
    <n v="0"/>
    <n v="0"/>
    <n v="1108"/>
    <n v="0"/>
    <n v="0"/>
    <n v="0"/>
    <n v="0"/>
    <n v="0"/>
    <n v="0"/>
    <n v="0"/>
    <n v="0"/>
    <n v="0"/>
    <n v="1108"/>
    <n v="0"/>
    <n v="0"/>
    <n v="0"/>
    <n v="0"/>
    <n v="0"/>
    <n v="0"/>
    <n v="0"/>
    <n v="0"/>
    <n v="0"/>
    <n v="0"/>
    <n v="0"/>
    <n v="12668.1680549049"/>
    <n v="12668.1680549049"/>
    <n v="0"/>
    <n v="0"/>
    <n v="0"/>
    <n v="0"/>
    <n v="228446.02005490489"/>
    <n v="0"/>
    <n v="0"/>
    <n v="1104.93"/>
    <n v="10922.226000000001"/>
    <n v="0"/>
    <n v="80"/>
    <n v="16713.373"/>
    <n v="0"/>
    <n v="0"/>
    <n v="0"/>
    <n v="0"/>
    <n v="0"/>
    <n v="28820.529000000002"/>
    <n v="0"/>
    <n v="0"/>
    <n v="0"/>
    <n v="0.01"/>
    <n v="0"/>
    <n v="6.3422546634225472E-3"/>
    <n v="2.208705055420384E-3"/>
    <n v="1.3895647472289808E-3"/>
    <n v="5.9475533928088668E-5"/>
    <n v="0"/>
    <n v="0"/>
    <n v="0"/>
    <n v="0.02"/>
    <n v="0.98"/>
    <n v="0.98"/>
    <n v="0.98"/>
    <n v="0.99"/>
    <n v="0.99"/>
    <n v="0.99634225466342252"/>
    <n v="0.99855095971884289"/>
    <n v="0.99994052446607185"/>
    <n v="1"/>
    <n v="1"/>
    <n v="1"/>
    <n v="1"/>
    <n v="0"/>
    <n v="0"/>
    <n v="0"/>
    <n v="0"/>
    <n v="0"/>
    <n v="0"/>
    <n v="0"/>
    <n v="0"/>
    <n v="0"/>
    <n v="0"/>
    <n v="0"/>
    <n v="0"/>
    <n v="0"/>
    <n v="1200"/>
    <n v="0"/>
    <n v="0"/>
    <n v="0"/>
    <n v="244690.38099999999"/>
    <n v="0"/>
    <n v="0"/>
    <n v="1104.93"/>
    <n v="10922.226000000001"/>
    <n v="0"/>
    <n v="80"/>
    <n v="11523.189"/>
    <n v="10000"/>
    <n v="0"/>
    <n v="0"/>
    <n v="0"/>
    <n v="0"/>
    <n v="33630.345000000001"/>
    <n v="0"/>
    <n v="0"/>
    <n v="82000"/>
    <n v="0"/>
    <n v="0"/>
    <n v="0"/>
    <n v="0"/>
    <n v="0"/>
    <n v="0"/>
    <n v="0"/>
    <n v="0"/>
    <n v="0"/>
    <n v="82000"/>
    <n v="1200"/>
    <n v="0"/>
    <n v="0"/>
    <n v="0"/>
    <n v="331500.19699999999"/>
    <n v="0"/>
    <n v="0"/>
    <n v="1104.93"/>
    <n v="10922.226000000001"/>
    <n v="0"/>
    <n v="80"/>
    <n v="11523.189"/>
    <n v="10000"/>
    <n v="0"/>
    <n v="0"/>
    <n v="0"/>
    <n v="0"/>
    <n v="33630.345000000001"/>
    <n v="0"/>
    <n v="0"/>
    <n v="0"/>
    <n v="0"/>
    <n v="0"/>
    <n v="0"/>
    <n v="0"/>
    <n v="0"/>
    <n v="0"/>
    <n v="0"/>
    <n v="0"/>
    <n v="0"/>
    <n v="82000"/>
    <n v="1200"/>
    <n v="0"/>
    <n v="0"/>
    <n v="0"/>
    <n v="331500.19699999999"/>
    <n v="1108"/>
    <n v="33630.345000000001"/>
    <n v="248300.19699999999"/>
    <n v="215777.85199999998"/>
    <n v="32522.345000000001"/>
    <n v="-19854.176945095096"/>
    <n v="28820.529000000002"/>
    <n v="33630.345000000001"/>
    <n v="248300.19699999999"/>
    <n v="243490.38099999999"/>
    <n v="4809.8159999999916"/>
    <n v="-3609.8159999999916"/>
    <n v="33630.345000000001"/>
    <n v="33630.345000000001"/>
    <n v="248300.19699999999"/>
    <n v="248300.19699999999"/>
    <n v="0"/>
    <n v="83200"/>
    <n v="33630.345000000001"/>
    <n v="33630.345000000001"/>
    <n v="248300.19699999999"/>
    <n v="248300.19699999999"/>
    <n v="0"/>
    <n v="83200"/>
    <n v="13255"/>
    <s v="SI"/>
    <s v="NO"/>
    <s v="GIC"/>
    <s v="STS"/>
    <n v="6"/>
    <s v="Transmission"/>
    <s v="Zonal Tx"/>
    <s v="Growth Zonal Tx"/>
    <s v="Remehue Substation"/>
    <m/>
    <s v="STS"/>
    <s v="S/E La Misión"/>
    <d v="2020-03-01T00:00:00"/>
    <d v="2020-12-31T00:00:00"/>
    <m/>
    <n v="0"/>
    <n v="0"/>
    <n v="0"/>
    <n v="0"/>
    <n v="0"/>
    <s v="MT 15.04.2019/ Constr. 01.10.2019"/>
    <m/>
    <s v="Ingeniería detalle"/>
    <m/>
    <m/>
    <m/>
    <n v="2017"/>
    <s v="Inversiones en S/E"/>
    <s v="Abierto"/>
  </r>
  <r>
    <s v="100/TL-072-02"/>
    <x v="1"/>
    <x v="41"/>
    <s v="Subgerencia de Proyectos Tx "/>
    <x v="16"/>
    <s v="Juan Bravo"/>
    <n v="755.6"/>
    <n v="0"/>
    <n v="3009.9180000000001"/>
    <n v="247.77699999999999"/>
    <n v="412.8"/>
    <n v="136.11099999999999"/>
    <n v="239975.97"/>
    <n v="670.3"/>
    <n v="4495.9080000000004"/>
    <n v="148359.41899999999"/>
    <n v="212878.46299999999"/>
    <n v="270"/>
    <n v="611212.26599999995"/>
    <n v="0"/>
    <n v="0"/>
    <n v="0.03"/>
    <n v="0"/>
    <n v="0"/>
    <n v="0.02"/>
    <n v="0"/>
    <n v="0"/>
    <n v="0"/>
    <n v="1.0000000000000009E-2"/>
    <n v="0"/>
    <n v="0"/>
    <n v="0.43"/>
    <n v="0.43"/>
    <n v="0.45999999999999996"/>
    <n v="0.45999999999999996"/>
    <n v="0.45999999999999996"/>
    <n v="0.48"/>
    <n v="0.48"/>
    <n v="0.48"/>
    <n v="0.48"/>
    <n v="0.49"/>
    <n v="0.49"/>
    <n v="0.49"/>
    <n v="0.43029457399700738"/>
    <n v="0.43029457399700738"/>
    <n v="0.43077374769880605"/>
    <n v="0.43077374769880605"/>
    <n v="0.43081302423174039"/>
    <n v="0.43085230076467468"/>
    <n v="0.49014415488232105"/>
    <n v="0.49180575017916867"/>
    <n v="0.49192357977797163"/>
    <n v="0.49314115229893546"/>
    <n v="0.49392668295762182"/>
    <n v="0.51132618704752464"/>
    <n v="0.49"/>
    <n v="0.43"/>
    <n v="200518.60599999997"/>
    <n v="736.7792249767009"/>
    <n v="0"/>
    <n v="1251.2129253459623"/>
    <n v="0"/>
    <n v="99.223313405531144"/>
    <n v="99.468953794312952"/>
    <n v="150537.36792707336"/>
    <n v="4229.2069946123174"/>
    <n v="300.65049551473908"/>
    <n v="3114.5638163764338"/>
    <n v="2014.3707175845943"/>
    <n v="44730.94386276383"/>
    <n v="207113.7882314478"/>
    <n v="2.9457399700738443E-4"/>
    <n v="0"/>
    <n v="4.7917370179867869E-4"/>
    <n v="0"/>
    <n v="3.927653293431792E-5"/>
    <n v="3.927653293431792E-5"/>
    <n v="5.9291854117646335E-2"/>
    <n v="1.6615952968476371E-3"/>
    <n v="1.1782959880295375E-4"/>
    <n v="1.2175725209638557E-3"/>
    <n v="7.8553065868635849E-4"/>
    <n v="1.7399504089902838E-2"/>
    <n v="0.51132618704752464"/>
    <n v="9250.92"/>
    <n v="12000"/>
    <n v="1293613.3330000001"/>
    <n v="70000"/>
    <n v="0"/>
    <n v="50510.467000000004"/>
    <n v="0"/>
    <n v="0"/>
    <n v="0"/>
    <n v="2349"/>
    <n v="10148"/>
    <n v="0"/>
    <n v="1447871.72"/>
    <n v="0"/>
    <n v="0"/>
    <n v="0"/>
    <n v="0"/>
    <n v="1855504.1142314477"/>
    <n v="736.7792249767009"/>
    <n v="0"/>
    <n v="1251.2129253459623"/>
    <n v="0"/>
    <n v="99.223313405531144"/>
    <n v="99.468953794312952"/>
    <n v="150537.36792707336"/>
    <n v="4229.2069946123174"/>
    <n v="300.65049551473908"/>
    <n v="3114.5638163764338"/>
    <n v="2014.3707175845943"/>
    <n v="44730.94386276383"/>
    <n v="207113.7882314478"/>
    <n v="9250.92"/>
    <n v="12000"/>
    <n v="1293613.3330000001"/>
    <n v="70000"/>
    <n v="0"/>
    <n v="50510.467000000004"/>
    <n v="0"/>
    <n v="0"/>
    <n v="0"/>
    <n v="2349"/>
    <n v="10148"/>
    <n v="0"/>
    <n v="1447871.72"/>
    <n v="0"/>
    <n v="0"/>
    <n v="0"/>
    <n v="0"/>
    <n v="1855504.1142314477"/>
    <n v="755.6"/>
    <n v="0"/>
    <n v="3009.9180000000001"/>
    <n v="247.77699999999999"/>
    <n v="412.8"/>
    <n v="136.11099999999999"/>
    <n v="0"/>
    <n v="222.90700000000001"/>
    <n v="3360"/>
    <n v="3460"/>
    <n v="151031.88"/>
    <n v="44476.795231447795"/>
    <n v="207113.7882314478"/>
    <n v="0"/>
    <n v="0"/>
    <n v="0.03"/>
    <n v="0"/>
    <n v="0"/>
    <n v="2.7835022309612042E-2"/>
    <n v="3.3629849504650991E-2"/>
    <n v="3.0018717386372233E-2"/>
    <n v="2.1104325795961582E-2"/>
    <n v="2.460674582167436E-2"/>
    <n v="3.0964039930424264E-2"/>
    <n v="2.5036867579218032E-2"/>
    <n v="0.22319556832791348"/>
    <n v="0.43"/>
    <n v="0.43"/>
    <n v="0.45999999999999996"/>
    <n v="0.45999999999999996"/>
    <n v="0.45999999999999996"/>
    <n v="0.48783502230961207"/>
    <n v="0.52146487181426304"/>
    <n v="0.55148358920063523"/>
    <n v="0.57258791499659689"/>
    <n v="0.59719466081827122"/>
    <n v="0.62815870074869551"/>
    <n v="0.65319556832791348"/>
    <n v="9250.92"/>
    <n v="12000"/>
    <n v="1293613.3330000001"/>
    <n v="70000"/>
    <n v="0"/>
    <n v="50510.467000000004"/>
    <n v="0"/>
    <n v="0"/>
    <n v="0"/>
    <n v="2088"/>
    <n v="977"/>
    <n v="0"/>
    <n v="1438439.72"/>
    <n v="1000"/>
    <n v="4880"/>
    <n v="3552"/>
    <n v="0"/>
    <n v="1855504.1142314477"/>
    <n v="755.6"/>
    <n v="0"/>
    <n v="3009.9180000000001"/>
    <n v="247.77699999999999"/>
    <n v="412.8"/>
    <n v="136.11099999999999"/>
    <n v="239975.97"/>
    <n v="670.3"/>
    <n v="4495.9080000000004"/>
    <n v="3930.8869999999997"/>
    <n v="143754.394"/>
    <n v="4151.1360000000004"/>
    <n v="401540.80099999998"/>
    <n v="2000"/>
    <n v="20331.886999999999"/>
    <n v="109779.31600000001"/>
    <n v="10250.92"/>
    <n v="12600"/>
    <n v="26400.6"/>
    <n v="958685.97200000007"/>
    <n v="0"/>
    <n v="0"/>
    <n v="1646.1"/>
    <n v="0"/>
    <n v="102317.91223144764"/>
    <n v="1244012.7072314478"/>
    <n v="1000"/>
    <n v="4880"/>
    <n v="3552"/>
    <n v="0"/>
    <n v="1855504.1142314477"/>
    <n v="755.6"/>
    <n v="0"/>
    <n v="3009.9180000000001"/>
    <n v="247.77699999999999"/>
    <n v="412.8"/>
    <n v="136.11099999999999"/>
    <n v="239975.97"/>
    <n v="670.3"/>
    <n v="4495.9080000000004"/>
    <n v="148359.41899999999"/>
    <n v="212878.46299999999"/>
    <n v="0"/>
    <n v="610942.26599999995"/>
    <n v="0"/>
    <n v="0"/>
    <n v="0"/>
    <n v="0"/>
    <n v="0"/>
    <n v="0"/>
    <n v="0"/>
    <n v="0"/>
    <n v="0"/>
    <n v="0"/>
    <n v="0"/>
    <n v="0"/>
    <n v="1034611.2422314479"/>
    <n v="1000"/>
    <n v="4880"/>
    <n v="3552"/>
    <n v="0"/>
    <n v="1855504.1142314479"/>
    <n v="162382.84436868396"/>
    <n v="610942.26599999995"/>
    <n v="811460.87199999997"/>
    <n v="362901.4503686839"/>
    <n v="448559.42163131607"/>
    <n v="1044043.2422314477"/>
    <n v="162636.99300000002"/>
    <n v="610942.26599999995"/>
    <n v="811460.87199999997"/>
    <n v="363155.59899999999"/>
    <n v="448305.27299999999"/>
    <n v="1044043.2422314477"/>
    <n v="397389.66499999998"/>
    <n v="610942.26599999995"/>
    <n v="811460.87199999997"/>
    <n v="597908.27099999995"/>
    <n v="213552.60100000002"/>
    <n v="1044043.2422314477"/>
    <n v="610942.26599999995"/>
    <n v="611212.26599999995"/>
    <n v="811730.87199999997"/>
    <n v="811460.87199999997"/>
    <n v="270"/>
    <n v="1043773.2422314479"/>
    <n v="13260"/>
    <s v="SI"/>
    <s v="NO"/>
    <s v="GIC"/>
    <s v="STS"/>
    <n v="6"/>
    <s v="Transmission"/>
    <s v="Zonal Tx"/>
    <s v="Growth Zonal Tx"/>
    <s v="La Misión Substation"/>
    <m/>
    <s v="STS"/>
    <s v="S/E La Misión"/>
    <d v="2020-03-01T00:00:00"/>
    <d v="2020-12-31T00:00:00"/>
    <m/>
    <n v="0"/>
    <n v="0"/>
    <n v="0"/>
    <n v="0"/>
    <n v="0"/>
    <s v="01.10.2019"/>
    <m/>
    <s v="Ingeniería detalle"/>
    <m/>
    <m/>
    <m/>
    <n v="2017"/>
    <s v="Inversiones en Líneas"/>
    <s v="Abierto"/>
  </r>
  <r>
    <s v="100/TS-112-01"/>
    <x v="0"/>
    <x v="42"/>
    <s v="Gerencia Zona Sur"/>
    <x v="6"/>
    <s v="Marcelo Torres"/>
    <n v="2971.567"/>
    <n v="1436.846"/>
    <n v="4209.33"/>
    <n v="0"/>
    <n v="0"/>
    <n v="7434.6390000000001"/>
    <n v="0"/>
    <n v="914.72500000000002"/>
    <n v="7851.7380000000003"/>
    <n v="19013.422999999999"/>
    <n v="44470.239000000001"/>
    <n v="15143.037"/>
    <n v="103445.54399999999"/>
    <n v="0"/>
    <n v="0"/>
    <n v="0"/>
    <n v="0"/>
    <n v="0"/>
    <n v="0"/>
    <n v="0"/>
    <n v="0"/>
    <n v="0"/>
    <n v="0"/>
    <n v="0"/>
    <n v="0"/>
    <n v="0.18"/>
    <n v="0.18"/>
    <n v="0.18"/>
    <n v="0.18"/>
    <n v="0.18"/>
    <n v="0.18"/>
    <n v="0.18"/>
    <n v="0.18"/>
    <n v="0.18"/>
    <n v="0.18"/>
    <n v="0.18"/>
    <n v="0.18"/>
    <n v="0.28049999999999997"/>
    <n v="0.37487500000000001"/>
    <n v="0.5"/>
    <n v="0.608375"/>
    <n v="0.70199999999999996"/>
    <n v="0.75700000000000012"/>
    <n v="0.82150000000000012"/>
    <n v="0.85750000000000015"/>
    <n v="0.89275000000000015"/>
    <n v="0.92275000000000018"/>
    <n v="0.94850000000000012"/>
    <n v="1.0000000000000002"/>
    <n v="0.18"/>
    <n v="0.18"/>
    <n v="166140.06100000002"/>
    <n v="0"/>
    <n v="13200"/>
    <n v="50699.999999999993"/>
    <n v="23699.999999999996"/>
    <n v="13200"/>
    <n v="9199.9999999999982"/>
    <n v="6500"/>
    <n v="5199.9999999999991"/>
    <n v="5199.9999999999991"/>
    <n v="3900"/>
    <n v="120250"/>
    <n v="7024.9999999999991"/>
    <n v="258075"/>
    <n v="0.10050000000000001"/>
    <n v="9.4375000000000001E-2"/>
    <n v="0.12512499999999999"/>
    <n v="0.108375"/>
    <n v="9.3625E-2"/>
    <n v="5.5E-2"/>
    <n v="6.4500000000000002E-2"/>
    <n v="3.5999999999999997E-2"/>
    <n v="3.5249999999999997E-2"/>
    <n v="0.03"/>
    <n v="2.5749999999999999E-2"/>
    <n v="5.1499999999999997E-2"/>
    <n v="1.0000000000000002"/>
    <n v="0"/>
    <n v="0"/>
    <n v="0"/>
    <n v="0"/>
    <n v="0"/>
    <n v="0"/>
    <n v="100000"/>
    <n v="0"/>
    <n v="0"/>
    <n v="0"/>
    <n v="0"/>
    <n v="0"/>
    <n v="100000"/>
    <n v="0"/>
    <n v="0"/>
    <n v="0"/>
    <n v="0"/>
    <n v="524215.06099999999"/>
    <n v="0"/>
    <n v="13200"/>
    <n v="50699.999999999993"/>
    <n v="23699.999999999996"/>
    <n v="13200"/>
    <n v="9199.9999999999982"/>
    <n v="6500"/>
    <n v="5199.9999999999991"/>
    <n v="5199.9999999999991"/>
    <n v="3900"/>
    <n v="120250"/>
    <n v="7024.9999999999991"/>
    <n v="258075"/>
    <n v="0"/>
    <n v="0"/>
    <n v="0"/>
    <n v="0"/>
    <n v="0"/>
    <n v="0"/>
    <n v="100000"/>
    <n v="0"/>
    <n v="0"/>
    <n v="0"/>
    <n v="0"/>
    <n v="0"/>
    <n v="100000"/>
    <n v="0"/>
    <n v="0"/>
    <n v="0"/>
    <n v="0"/>
    <n v="524215.06099999999"/>
    <n v="2971.567"/>
    <n v="1436.846"/>
    <n v="4209.33"/>
    <n v="0"/>
    <n v="0"/>
    <n v="7434.6390000000001"/>
    <n v="565.36099999999988"/>
    <n v="0"/>
    <n v="50000"/>
    <n v="50000"/>
    <n v="50000"/>
    <n v="91457.256999999983"/>
    <n v="258075"/>
    <n v="0"/>
    <n v="0"/>
    <n v="0"/>
    <n v="0"/>
    <n v="0"/>
    <n v="0"/>
    <n v="1.8320184318927596E-2"/>
    <n v="0"/>
    <n v="0.1145011519932975"/>
    <n v="0.1145011519932975"/>
    <n v="0.1145011519932975"/>
    <n v="0.20943922569294135"/>
    <n v="0.57126286599176146"/>
    <n v="0.18"/>
    <n v="0.18"/>
    <n v="0.18"/>
    <n v="0.18"/>
    <n v="0.18"/>
    <n v="0.18"/>
    <n v="0.19832018431892759"/>
    <n v="0.19832018431892759"/>
    <n v="0.31282133631222508"/>
    <n v="0.42732248830552255"/>
    <n v="0.54182364029882013"/>
    <n v="0.75126286599176151"/>
    <n v="0"/>
    <n v="0"/>
    <n v="0"/>
    <n v="0"/>
    <n v="0"/>
    <n v="0"/>
    <n v="100000"/>
    <n v="0"/>
    <n v="0"/>
    <n v="0"/>
    <n v="0"/>
    <n v="0"/>
    <n v="100000"/>
    <n v="0"/>
    <n v="0"/>
    <n v="0"/>
    <n v="0"/>
    <n v="524215.06099999999"/>
    <n v="2971.567"/>
    <n v="1436.846"/>
    <n v="4209.33"/>
    <n v="0"/>
    <n v="0"/>
    <n v="7434.6390000000001"/>
    <n v="0"/>
    <n v="914.72500000000002"/>
    <n v="7851.7380000000003"/>
    <n v="42148.262000000002"/>
    <n v="25000"/>
    <n v="66107.892999999996"/>
    <n v="158075"/>
    <n v="0"/>
    <n v="100000"/>
    <n v="0"/>
    <n v="0"/>
    <n v="0"/>
    <n v="100000"/>
    <n v="0"/>
    <n v="0"/>
    <n v="0"/>
    <n v="0"/>
    <n v="0"/>
    <n v="0"/>
    <n v="200000"/>
    <n v="0"/>
    <n v="0"/>
    <n v="0"/>
    <n v="0"/>
    <n v="524215.06099999999"/>
    <n v="2971.567"/>
    <n v="1436.846"/>
    <n v="4209.33"/>
    <n v="0"/>
    <n v="0"/>
    <n v="7434.6390000000001"/>
    <n v="0"/>
    <n v="914.72500000000002"/>
    <n v="7851.7380000000003"/>
    <n v="19013.422999999999"/>
    <n v="44470.239000000001"/>
    <n v="36462.760999999999"/>
    <n v="124765.268"/>
    <n v="0"/>
    <n v="0"/>
    <n v="0"/>
    <n v="0"/>
    <n v="0"/>
    <n v="0"/>
    <n v="0"/>
    <n v="0"/>
    <n v="0"/>
    <n v="0"/>
    <n v="0"/>
    <n v="0"/>
    <n v="233309.73200000002"/>
    <n v="0"/>
    <n v="0"/>
    <n v="0"/>
    <n v="0"/>
    <n v="524215.06100000005"/>
    <n v="251050"/>
    <n v="88302.506999999998"/>
    <n v="254442.56800000003"/>
    <n v="417190.06099999999"/>
    <n v="-162747.49299999996"/>
    <n v="269772.49299999996"/>
    <n v="166617.74300000002"/>
    <n v="88302.506999999998"/>
    <n v="254442.56800000003"/>
    <n v="332757.804"/>
    <n v="-78315.235999999975"/>
    <n v="269772.49299999996"/>
    <n v="91967.107000000004"/>
    <n v="88302.506999999998"/>
    <n v="254442.56800000003"/>
    <n v="258107.16800000001"/>
    <n v="-3664.5999999999767"/>
    <n v="269772.49299999996"/>
    <n v="88302.506999999998"/>
    <n v="103445.54399999999"/>
    <n v="269585.60499999998"/>
    <n v="254442.56800000003"/>
    <n v="15143.036999999953"/>
    <n v="254629.45600000006"/>
    <n v="12358"/>
    <s v="SI"/>
    <s v="NO"/>
    <s v="GOT"/>
    <s v="STS"/>
    <n v="6"/>
    <s v="Transmission"/>
    <s v="Zonal Tx"/>
    <s v="New Technical Standard"/>
    <s v="New Technical Standard"/>
    <m/>
    <s v="STS"/>
    <m/>
    <d v="2017-12-30T00:00:00"/>
    <d v="2020-06-30T00:00:00"/>
    <m/>
    <m/>
    <m/>
    <n v="0"/>
    <n v="0"/>
    <n v="0"/>
    <m/>
    <m/>
    <m/>
    <m/>
    <m/>
    <s v="Proyecto en reprogramación actividades. En proceso de licitación de obras en terreno. Mayo con inicio de cargos."/>
    <n v="2015"/>
    <s v="Otros"/>
    <s v="Abierto"/>
  </r>
  <r>
    <s v="100/TS-121-01"/>
    <x v="0"/>
    <x v="43"/>
    <s v="Area SCADA"/>
    <x v="6"/>
    <s v="Jorge Inostroza"/>
    <n v="0"/>
    <n v="0"/>
    <n v="10168.177"/>
    <n v="120.834"/>
    <n v="5028.1509999999998"/>
    <n v="0"/>
    <n v="0"/>
    <n v="0"/>
    <n v="0"/>
    <n v="7629.2879999999996"/>
    <n v="0"/>
    <n v="551.84199999999998"/>
    <n v="23498.292000000001"/>
    <n v="0"/>
    <n v="0.19"/>
    <n v="0.16"/>
    <n v="0.09"/>
    <n v="0"/>
    <n v="0"/>
    <n v="0"/>
    <n v="0"/>
    <n v="0.21"/>
    <n v="0"/>
    <n v="0.13"/>
    <n v="0"/>
    <n v="0.22000000000000003"/>
    <n v="0.41000000000000003"/>
    <n v="0.57000000000000006"/>
    <n v="0.65999999999999992"/>
    <n v="0.65999999999999992"/>
    <n v="0.65999999999999992"/>
    <n v="0.65999999999999992"/>
    <n v="0.65999999999999992"/>
    <n v="0.86999999999999988"/>
    <n v="0.86999999999999988"/>
    <n v="1"/>
    <n v="1"/>
    <n v="0.22000000000000003"/>
    <n v="0.31101747084579706"/>
    <n v="0.43265964364676818"/>
    <n v="0.59938787011748396"/>
    <n v="0.73004725365240386"/>
    <n v="0.82585511770061126"/>
    <n v="1"/>
    <n v="1"/>
    <n v="1"/>
    <n v="1"/>
    <n v="1"/>
    <n v="1"/>
    <n v="1"/>
    <n v="0.22000000000000003"/>
    <n v="5254.174"/>
    <n v="0"/>
    <n v="5232.3925209141016"/>
    <n v="4959.5491822392805"/>
    <n v="4962.0003858513701"/>
    <n v="5240.3116935016478"/>
    <n v="4351.6334981801883"/>
    <n v="0"/>
    <n v="0"/>
    <n v="0"/>
    <n v="0"/>
    <n v="0"/>
    <n v="0"/>
    <n v="24745.887280686587"/>
    <n v="0"/>
    <n v="9.1017470845797033E-2"/>
    <n v="0.1216421728009711"/>
    <n v="0.16672822647071575"/>
    <n v="0.13065938353492004"/>
    <n v="9.5807864048207417E-2"/>
    <n v="0.17414488229938874"/>
    <n v="0"/>
    <n v="0"/>
    <n v="0"/>
    <n v="0"/>
    <n v="0"/>
    <n v="1"/>
    <n v="0"/>
    <n v="0"/>
    <n v="0"/>
    <n v="0"/>
    <n v="0"/>
    <n v="0"/>
    <n v="0"/>
    <n v="0"/>
    <n v="0"/>
    <n v="0"/>
    <n v="0"/>
    <n v="0"/>
    <n v="0"/>
    <n v="0"/>
    <n v="0"/>
    <n v="0"/>
    <n v="0"/>
    <n v="30000.061280686587"/>
    <n v="0"/>
    <n v="5232.3925209141016"/>
    <n v="4959.5491822392805"/>
    <n v="4962.0003858513701"/>
    <n v="5240.3116935016478"/>
    <n v="4351.6334981801883"/>
    <n v="0"/>
    <n v="0"/>
    <n v="0"/>
    <n v="0"/>
    <n v="0"/>
    <n v="0"/>
    <n v="24745.887280686587"/>
    <n v="0"/>
    <n v="0"/>
    <n v="0"/>
    <n v="0"/>
    <n v="0"/>
    <n v="0"/>
    <n v="0"/>
    <n v="0"/>
    <n v="0"/>
    <n v="0"/>
    <n v="0"/>
    <n v="0"/>
    <n v="0"/>
    <n v="0"/>
    <n v="0"/>
    <n v="0"/>
    <n v="0"/>
    <n v="30000.061280686587"/>
    <n v="0"/>
    <n v="0"/>
    <n v="10168.177"/>
    <n v="120.834"/>
    <n v="5028.1509999999998"/>
    <n v="0"/>
    <n v="5240"/>
    <n v="4188.7252806865872"/>
    <n v="0"/>
    <n v="0"/>
    <n v="0"/>
    <n v="0"/>
    <n v="24745.887280686587"/>
    <n v="0"/>
    <n v="0.19"/>
    <n v="0.16"/>
    <n v="0.09"/>
    <n v="0"/>
    <n v="0"/>
    <n v="0"/>
    <n v="0.32"/>
    <n v="0"/>
    <n v="0"/>
    <n v="0"/>
    <n v="0.02"/>
    <n v="0.78"/>
    <n v="0.22000000000000003"/>
    <n v="0.41000000000000003"/>
    <n v="0.57000000000000006"/>
    <n v="0.65999999999999992"/>
    <n v="0.65999999999999992"/>
    <n v="0.65999999999999992"/>
    <n v="0.65999999999999992"/>
    <n v="0.98"/>
    <n v="0.98"/>
    <n v="0.98"/>
    <n v="0.98"/>
    <n v="1"/>
    <n v="0"/>
    <n v="0"/>
    <n v="0"/>
    <n v="0"/>
    <n v="0"/>
    <n v="0"/>
    <n v="0"/>
    <n v="0"/>
    <n v="0"/>
    <n v="0"/>
    <n v="0"/>
    <n v="0"/>
    <n v="0"/>
    <n v="0"/>
    <n v="0"/>
    <n v="0"/>
    <n v="0"/>
    <n v="30000.061280686587"/>
    <n v="0"/>
    <n v="0"/>
    <n v="10168.177"/>
    <n v="120.834"/>
    <n v="5028.1509999999998"/>
    <n v="0"/>
    <n v="0"/>
    <n v="0"/>
    <n v="0"/>
    <n v="5240"/>
    <n v="4188.7252806865872"/>
    <n v="0"/>
    <n v="24745.887280686587"/>
    <n v="0"/>
    <n v="0"/>
    <n v="0"/>
    <n v="0"/>
    <n v="0"/>
    <n v="0"/>
    <n v="0"/>
    <n v="0"/>
    <n v="0"/>
    <n v="0"/>
    <n v="0"/>
    <n v="0"/>
    <n v="0"/>
    <n v="0"/>
    <n v="0"/>
    <n v="0"/>
    <n v="0"/>
    <n v="30000.061280686587"/>
    <n v="0"/>
    <n v="0"/>
    <n v="10168.177"/>
    <n v="120.834"/>
    <n v="5028.1509999999998"/>
    <n v="0"/>
    <n v="0"/>
    <n v="0"/>
    <n v="0"/>
    <n v="7629.2879999999996"/>
    <n v="0"/>
    <n v="1799.4372806865867"/>
    <n v="24745.887280686587"/>
    <n v="0"/>
    <n v="0"/>
    <n v="0"/>
    <n v="0"/>
    <n v="0"/>
    <n v="0"/>
    <n v="0"/>
    <n v="0"/>
    <n v="0"/>
    <n v="0"/>
    <n v="0"/>
    <n v="0"/>
    <n v="0"/>
    <n v="0"/>
    <n v="0"/>
    <n v="0"/>
    <n v="0"/>
    <n v="30000.061280686587"/>
    <n v="24745.887280686587"/>
    <n v="22946.45"/>
    <n v="28200.624"/>
    <n v="30000.061280686587"/>
    <n v="-1799.4372806865867"/>
    <n v="1799.4372806865867"/>
    <n v="24745.887280686587"/>
    <n v="22946.45"/>
    <n v="28200.624"/>
    <n v="30000.061280686587"/>
    <n v="-1799.4372806865867"/>
    <n v="1799.4372806865867"/>
    <n v="24745.887280686587"/>
    <n v="22946.45"/>
    <n v="28200.624"/>
    <n v="30000.061280686587"/>
    <n v="-1799.4372806865867"/>
    <n v="1799.4372806865867"/>
    <n v="22946.45"/>
    <n v="23498.292000000001"/>
    <n v="28752.466"/>
    <n v="28200.624"/>
    <n v="551.84200000000055"/>
    <n v="1247.5952806865862"/>
    <n v="13242"/>
    <s v="SI"/>
    <s v="NO"/>
    <s v="GOT"/>
    <s v="STS"/>
    <m/>
    <s v="Transmission"/>
    <s v="Others"/>
    <s v="IT&amp;Communications"/>
    <s v="SCADA"/>
    <m/>
    <s v="STS"/>
    <m/>
    <d v="2018-12-01T00:00:00"/>
    <d v="2018-12-01T00:00:00"/>
    <m/>
    <m/>
    <m/>
    <n v="98384"/>
    <n v="15"/>
    <n v="6558.9333333333334"/>
    <m/>
    <m/>
    <m/>
    <m/>
    <m/>
    <m/>
    <n v="2017"/>
    <m/>
    <s v="Abierto"/>
  </r>
  <r>
    <s v="100/TS-124-02"/>
    <x v="0"/>
    <x v="44"/>
    <s v="Gerencia Zona Sur"/>
    <x v="6"/>
    <s v="Marcelo Torres"/>
    <n v="0"/>
    <n v="0"/>
    <n v="0"/>
    <n v="0"/>
    <n v="39947.025000000001"/>
    <n v="0"/>
    <n v="0"/>
    <n v="8962.2860000000001"/>
    <n v="30808.843000000001"/>
    <n v="1414.4939999999999"/>
    <n v="5096.2849999999999"/>
    <n v="-2.367"/>
    <n v="86226.566000000021"/>
    <n v="0.02"/>
    <n v="0"/>
    <n v="7.0000000000000007E-2"/>
    <n v="0"/>
    <n v="0"/>
    <n v="0"/>
    <n v="0"/>
    <n v="0"/>
    <n v="0"/>
    <n v="0"/>
    <n v="0"/>
    <n v="0"/>
    <n v="0.32"/>
    <n v="0.32"/>
    <n v="0.39"/>
    <n v="0.39"/>
    <n v="0.39"/>
    <n v="0.39"/>
    <n v="0.39"/>
    <n v="0.39"/>
    <n v="0.39"/>
    <n v="0.39"/>
    <n v="0.39"/>
    <n v="0.39"/>
    <n v="0.3"/>
    <n v="0.3"/>
    <n v="0.50802999999999998"/>
    <n v="0.60772816043048428"/>
    <n v="0.67580474658991363"/>
    <n v="0.74388133274934298"/>
    <n v="0.81195791890877245"/>
    <n v="0.88162863179410178"/>
    <n v="0.91566692487381651"/>
    <n v="0.94970521795353124"/>
    <n v="0.97999929879447722"/>
    <n v="0.97999929879447722"/>
    <n v="0.39"/>
    <n v="0.3"/>
    <n v="40136.945"/>
    <n v="0"/>
    <n v="0"/>
    <n v="36646.670760058892"/>
    <n v="17567.142769782418"/>
    <n v="11998.335032066059"/>
    <n v="12001.301668364169"/>
    <n v="12004.334038964033"/>
    <n v="12288.516921491124"/>
    <n v="6005.1669525669622"/>
    <n v="6006.6945232198123"/>
    <n v="5347.2949121744505"/>
    <n v="0"/>
    <n v="119865.45757868791"/>
    <n v="0"/>
    <n v="0"/>
    <n v="0.20802999999999999"/>
    <n v="9.9698160430484295E-2"/>
    <n v="6.8076586159429367E-2"/>
    <n v="6.8076586159429367E-2"/>
    <n v="6.8076586159429367E-2"/>
    <n v="6.9670712885329333E-2"/>
    <n v="3.4038293079714683E-2"/>
    <n v="3.4038293079714683E-2"/>
    <n v="3.0294080840946064E-2"/>
    <n v="0"/>
    <n v="0.97999929879447722"/>
    <n v="0"/>
    <n v="0"/>
    <n v="0"/>
    <n v="0"/>
    <n v="0"/>
    <n v="0"/>
    <n v="0"/>
    <n v="0"/>
    <n v="0"/>
    <n v="0"/>
    <n v="0"/>
    <n v="0"/>
    <n v="0"/>
    <n v="0"/>
    <n v="0"/>
    <n v="0"/>
    <n v="0"/>
    <n v="160002.40257868791"/>
    <n v="0"/>
    <n v="0"/>
    <n v="36646.670760058892"/>
    <n v="17567.142769782418"/>
    <n v="11998.335032066059"/>
    <n v="12001.301668364169"/>
    <n v="12004.334038964033"/>
    <n v="12288.516921491124"/>
    <n v="6005.1669525669622"/>
    <n v="6006.6945232198123"/>
    <n v="5347.2949121744505"/>
    <n v="0"/>
    <n v="119865.45757868791"/>
    <n v="0"/>
    <n v="0"/>
    <n v="0"/>
    <n v="0"/>
    <n v="0"/>
    <n v="0"/>
    <n v="0"/>
    <n v="0"/>
    <n v="0"/>
    <n v="0"/>
    <n v="0"/>
    <n v="0"/>
    <n v="0"/>
    <n v="0"/>
    <n v="0"/>
    <n v="0"/>
    <n v="0"/>
    <n v="160002.40257868791"/>
    <n v="0"/>
    <n v="0"/>
    <n v="0"/>
    <n v="0"/>
    <n v="39947.025000000001"/>
    <n v="0"/>
    <n v="0"/>
    <n v="0"/>
    <n v="16005.16"/>
    <n v="20000"/>
    <n v="20000"/>
    <n v="23913.272578687916"/>
    <n v="119865.45757868791"/>
    <n v="0.02"/>
    <n v="0"/>
    <n v="7.0000000000000007E-2"/>
    <n v="0"/>
    <n v="0"/>
    <n v="0"/>
    <n v="0"/>
    <n v="0"/>
    <n v="0"/>
    <n v="0"/>
    <n v="0"/>
    <n v="0.61"/>
    <n v="0.7"/>
    <n v="0.32"/>
    <n v="0.32"/>
    <n v="0.39"/>
    <n v="0.39"/>
    <n v="0.39"/>
    <n v="0.39"/>
    <n v="0.39"/>
    <n v="0.39"/>
    <n v="0.39"/>
    <n v="0.39"/>
    <n v="0.39"/>
    <n v="1"/>
    <n v="0"/>
    <n v="0"/>
    <n v="0"/>
    <n v="0"/>
    <n v="0"/>
    <n v="0"/>
    <n v="0"/>
    <n v="0"/>
    <n v="0"/>
    <n v="0"/>
    <n v="0"/>
    <n v="0"/>
    <n v="0"/>
    <n v="0"/>
    <n v="0"/>
    <n v="0"/>
    <n v="0"/>
    <n v="160002.40257868791"/>
    <n v="0"/>
    <n v="0"/>
    <n v="0"/>
    <n v="0"/>
    <n v="39947.025000000001"/>
    <n v="0"/>
    <n v="0"/>
    <n v="8962.2860000000001"/>
    <n v="30808.843000000001"/>
    <n v="5196.3169999999991"/>
    <n v="20000"/>
    <n v="14950.986578687898"/>
    <n v="119865.4575786879"/>
    <n v="0"/>
    <n v="0"/>
    <n v="0"/>
    <n v="0"/>
    <n v="0"/>
    <n v="0"/>
    <n v="0"/>
    <n v="0"/>
    <n v="0"/>
    <n v="0"/>
    <n v="0"/>
    <n v="0"/>
    <n v="0"/>
    <n v="0"/>
    <n v="0"/>
    <n v="0"/>
    <n v="0"/>
    <n v="160002.40257868791"/>
    <n v="0"/>
    <n v="0"/>
    <n v="0"/>
    <n v="0"/>
    <n v="39947.025000000001"/>
    <n v="0"/>
    <n v="0"/>
    <n v="8962.2860000000001"/>
    <n v="30808.843000000001"/>
    <n v="1414.4939999999999"/>
    <n v="5096.2849999999999"/>
    <n v="33636.524578687895"/>
    <n v="119865.45757868791"/>
    <n v="0"/>
    <n v="0"/>
    <n v="0"/>
    <n v="0"/>
    <n v="0"/>
    <n v="0"/>
    <n v="0"/>
    <n v="0"/>
    <n v="0"/>
    <n v="0"/>
    <n v="0"/>
    <n v="0"/>
    <n v="0"/>
    <n v="0"/>
    <n v="0"/>
    <n v="0"/>
    <n v="0"/>
    <n v="160002.40257868791"/>
    <n v="119865.45757868791"/>
    <n v="86228.933000000019"/>
    <n v="126365.87800000003"/>
    <n v="160002.40257868791"/>
    <n v="-33636.52457868788"/>
    <n v="33636.52457868788"/>
    <n v="95952.184999999998"/>
    <n v="86228.933000000019"/>
    <n v="126365.87800000003"/>
    <n v="136089.13"/>
    <n v="-9723.2519999999786"/>
    <n v="33636.52457868788"/>
    <n v="104914.47100000001"/>
    <n v="86228.933000000019"/>
    <n v="126365.87800000003"/>
    <n v="145051.416"/>
    <n v="-18685.537999999971"/>
    <n v="33636.52457868788"/>
    <n v="86228.933000000019"/>
    <n v="86226.566000000021"/>
    <n v="126363.51100000003"/>
    <n v="126365.87800000003"/>
    <n v="-2.3669999999983702"/>
    <n v="33638.891578687879"/>
    <n v="13245"/>
    <s v="SI"/>
    <s v="NO"/>
    <s v="GOT"/>
    <s v="STS"/>
    <m/>
    <s v="Transmission"/>
    <s v="Others"/>
    <s v="IT&amp;Communications"/>
    <s v="SCADA"/>
    <m/>
    <s v="STS"/>
    <m/>
    <d v="2019-12-01T00:00:00"/>
    <d v="2020-06-30T00:00:00"/>
    <m/>
    <m/>
    <m/>
    <n v="133048"/>
    <n v="16"/>
    <n v="8315.5"/>
    <m/>
    <m/>
    <m/>
    <m/>
    <m/>
    <s v="Proyecto en reprogramación actividades. En proceso de licitación de obras en terreno y gestión compra relés maestros ok. Mayo con inicio de cargos."/>
    <n v="2017"/>
    <m/>
    <s v="Abierto"/>
  </r>
  <r>
    <s v="100/TS-126-01"/>
    <x v="0"/>
    <x v="45"/>
    <s v="Area SCADA"/>
    <x v="6"/>
    <s v="Edgar Santos"/>
    <n v="56.966000000000001"/>
    <n v="960.34199999999998"/>
    <n v="42359.495000000003"/>
    <n v="2012.077"/>
    <n v="0"/>
    <n v="0"/>
    <n v="0"/>
    <n v="4545.4120000000003"/>
    <n v="-101.812"/>
    <n v="0"/>
    <n v="0"/>
    <n v="0"/>
    <n v="49832.480000000003"/>
    <n v="0"/>
    <n v="0.04"/>
    <n v="0.05"/>
    <n v="0.01"/>
    <n v="0.06"/>
    <n v="0"/>
    <n v="0"/>
    <n v="0"/>
    <n v="0"/>
    <n v="0"/>
    <n v="0.01"/>
    <n v="0"/>
    <n v="0.7700499999999999"/>
    <n v="0.81004999999999994"/>
    <n v="0.86004999999999987"/>
    <n v="0.87004999999999988"/>
    <n v="0.93004999999999982"/>
    <n v="0.93004999999999982"/>
    <n v="0.93004999999999982"/>
    <n v="0.93004999999999982"/>
    <n v="0.93004999999999982"/>
    <n v="0.93004999999999982"/>
    <n v="0.94004999999999983"/>
    <n v="0.94004999999999983"/>
    <n v="0.7700499999999999"/>
    <n v="0.92818999999999985"/>
    <n v="0.99999882352941172"/>
    <n v="0.99999882352941172"/>
    <n v="0.99999882352941172"/>
    <n v="0.99999882352941172"/>
    <n v="0.99999882352941172"/>
    <n v="0.99999882352941172"/>
    <n v="0.99999882352941172"/>
    <n v="0.99999882352941172"/>
    <n v="0.99999882352941172"/>
    <n v="0.99999882352941172"/>
    <n v="0.94004999999999983"/>
    <n v="0.7700499999999999"/>
    <n v="1362"/>
    <n v="0"/>
    <n v="45828.833241896064"/>
    <n v="0"/>
    <n v="0"/>
    <n v="12810.784808417544"/>
    <n v="0"/>
    <n v="0"/>
    <n v="0"/>
    <n v="0"/>
    <n v="0"/>
    <n v="0"/>
    <n v="0"/>
    <n v="58639.618050313606"/>
    <n v="0"/>
    <n v="0.15814"/>
    <n v="7.1808823529411758E-2"/>
    <n v="0"/>
    <n v="0"/>
    <n v="0"/>
    <n v="0"/>
    <n v="0"/>
    <n v="0"/>
    <n v="0"/>
    <n v="0"/>
    <n v="0"/>
    <n v="0.99999882352941172"/>
    <n v="0"/>
    <n v="0"/>
    <n v="0"/>
    <n v="0"/>
    <n v="0"/>
    <n v="0"/>
    <n v="0"/>
    <n v="0"/>
    <n v="0"/>
    <n v="0"/>
    <n v="0"/>
    <n v="0"/>
    <n v="0"/>
    <n v="0"/>
    <n v="0"/>
    <n v="0"/>
    <n v="0"/>
    <n v="60001.618050313606"/>
    <n v="0"/>
    <n v="45828.833241896064"/>
    <n v="0"/>
    <n v="0"/>
    <n v="12810.784808417544"/>
    <n v="0"/>
    <n v="0"/>
    <n v="0"/>
    <n v="0"/>
    <n v="0"/>
    <n v="0"/>
    <n v="0"/>
    <n v="58639.618050313606"/>
    <n v="0"/>
    <n v="0"/>
    <n v="0"/>
    <n v="0"/>
    <n v="0"/>
    <n v="0"/>
    <n v="0"/>
    <n v="0"/>
    <n v="0"/>
    <n v="0"/>
    <n v="0"/>
    <n v="0"/>
    <n v="0"/>
    <n v="0"/>
    <n v="0"/>
    <n v="0"/>
    <n v="0"/>
    <n v="60001.618050313606"/>
    <n v="56.966000000000001"/>
    <n v="960.34199999999998"/>
    <n v="42359.495000000003"/>
    <n v="2012.077"/>
    <n v="0"/>
    <n v="0"/>
    <n v="13250.738050313608"/>
    <n v="0"/>
    <n v="0"/>
    <n v="0"/>
    <n v="0"/>
    <n v="0"/>
    <n v="58639.618050313606"/>
    <n v="0"/>
    <n v="0.04"/>
    <n v="0.05"/>
    <n v="0.01"/>
    <n v="0.06"/>
    <n v="0.02"/>
    <n v="0.02"/>
    <n v="0"/>
    <n v="0"/>
    <n v="0"/>
    <n v="0"/>
    <n v="2.9950000000000001E-2"/>
    <n v="0.22994999999999996"/>
    <n v="0.7700499999999999"/>
    <n v="0.81004999999999994"/>
    <n v="0.86004999999999987"/>
    <n v="0.87004999999999988"/>
    <n v="0.93004999999999982"/>
    <n v="0.95004999999999984"/>
    <n v="0.97004999999999986"/>
    <n v="0.97004999999999986"/>
    <n v="0.97004999999999986"/>
    <n v="0.97004999999999986"/>
    <n v="0.97004999999999986"/>
    <n v="0.99999999999999989"/>
    <n v="0"/>
    <n v="0"/>
    <n v="0"/>
    <n v="0"/>
    <n v="0"/>
    <n v="0"/>
    <n v="0"/>
    <n v="0"/>
    <n v="0"/>
    <n v="0"/>
    <n v="0"/>
    <n v="0"/>
    <n v="0"/>
    <n v="0"/>
    <n v="0"/>
    <n v="0"/>
    <n v="0"/>
    <n v="60001.618050313606"/>
    <n v="56.966000000000001"/>
    <n v="960.34199999999998"/>
    <n v="42359.495000000003"/>
    <n v="2012.077"/>
    <n v="0"/>
    <n v="0"/>
    <n v="0"/>
    <n v="4545.4120000000003"/>
    <n v="-101.812"/>
    <n v="101.812"/>
    <n v="8705.3260503136044"/>
    <n v="0"/>
    <n v="58639.618050313606"/>
    <n v="0"/>
    <n v="0"/>
    <n v="0"/>
    <n v="0"/>
    <n v="0"/>
    <n v="0"/>
    <n v="0"/>
    <n v="0"/>
    <n v="0"/>
    <n v="0"/>
    <n v="0"/>
    <n v="0"/>
    <n v="0"/>
    <n v="0"/>
    <n v="0"/>
    <n v="0"/>
    <n v="0"/>
    <n v="60001.618050313606"/>
    <n v="56.966000000000001"/>
    <n v="960.34199999999998"/>
    <n v="42359.495000000003"/>
    <n v="2012.077"/>
    <n v="0"/>
    <n v="0"/>
    <n v="0"/>
    <n v="4545.4120000000003"/>
    <n v="-101.812"/>
    <n v="0"/>
    <n v="0"/>
    <n v="8807.1380503136024"/>
    <n v="58639.618050313606"/>
    <n v="0"/>
    <n v="0"/>
    <n v="0"/>
    <n v="0"/>
    <n v="0"/>
    <n v="0"/>
    <n v="0"/>
    <n v="0"/>
    <n v="0"/>
    <n v="0"/>
    <n v="0"/>
    <n v="0"/>
    <n v="0"/>
    <n v="0"/>
    <n v="0"/>
    <n v="0"/>
    <n v="0"/>
    <n v="60001.618050313606"/>
    <n v="58639.618050313606"/>
    <n v="49832.480000000003"/>
    <n v="51194.48"/>
    <n v="60001.618050313606"/>
    <n v="-8807.1380503136024"/>
    <n v="8807.1380503136024"/>
    <n v="58639.618050313606"/>
    <n v="49832.480000000003"/>
    <n v="51194.48"/>
    <n v="60001.618050313606"/>
    <n v="-8807.1380503136024"/>
    <n v="8807.1380503136024"/>
    <n v="58639.618050313606"/>
    <n v="49832.480000000003"/>
    <n v="51194.48"/>
    <n v="60001.618050313606"/>
    <n v="-8807.1380503136024"/>
    <n v="8807.1380503136024"/>
    <n v="49832.480000000003"/>
    <n v="49832.480000000003"/>
    <n v="51194.48"/>
    <n v="51194.48"/>
    <n v="0"/>
    <n v="8807.1380503136024"/>
    <n v="13247"/>
    <s v="SI"/>
    <s v="NO"/>
    <s v="GOT"/>
    <s v="STS"/>
    <m/>
    <s v="Transmission"/>
    <s v="Others"/>
    <s v="IT&amp;Communications"/>
    <s v="SCADA"/>
    <m/>
    <s v="STS"/>
    <m/>
    <d v="2018-12-01T00:00:00"/>
    <d v="2018-12-01T00:00:00"/>
    <m/>
    <m/>
    <m/>
    <n v="0"/>
    <n v="0"/>
    <n v="0"/>
    <m/>
    <m/>
    <m/>
    <m/>
    <m/>
    <m/>
    <n v="2017"/>
    <m/>
    <s v="Abierto"/>
  </r>
  <r>
    <s v="100/TT-111-06"/>
    <x v="0"/>
    <x v="46"/>
    <s v="Gerencia Zona Sur"/>
    <x v="6"/>
    <s v="Juan Teuber"/>
    <n v="0"/>
    <n v="0"/>
    <n v="0"/>
    <n v="10693.313"/>
    <n v="199.58199999999999"/>
    <n v="418.52300000000002"/>
    <n v="0"/>
    <n v="0"/>
    <n v="0"/>
    <n v="173.602"/>
    <n v="3141.7460000000001"/>
    <n v="0"/>
    <n v="14626.766"/>
    <n v="0"/>
    <n v="0"/>
    <n v="0"/>
    <n v="0"/>
    <n v="0"/>
    <n v="0.06"/>
    <n v="0.13"/>
    <n v="0"/>
    <n v="0"/>
    <n v="0"/>
    <n v="0"/>
    <n v="0"/>
    <n v="0.77"/>
    <n v="0.77"/>
    <n v="0.77"/>
    <n v="0.77"/>
    <n v="0.77"/>
    <n v="0.83000000000000007"/>
    <n v="0.96"/>
    <n v="0.96"/>
    <n v="0.96"/>
    <n v="0.96"/>
    <n v="0.96"/>
    <n v="0.96"/>
    <n v="0.79135422708243264"/>
    <n v="0.79135422708243264"/>
    <n v="0.81604604076811948"/>
    <n v="0.93823967351759485"/>
    <n v="0.98070031319533058"/>
    <n v="0.99556918242309844"/>
    <n v="0.99556918242309844"/>
    <n v="0.99556918242309844"/>
    <n v="0.99556918242309844"/>
    <n v="0.99556918242309844"/>
    <n v="0.99556918242309844"/>
    <n v="0.99556918242309844"/>
    <n v="0.96"/>
    <n v="0.77"/>
    <n v="100855.539"/>
    <n v="0"/>
    <n v="0"/>
    <n v="4539.7245166768225"/>
    <n v="12457.78106845633"/>
    <n v="0"/>
    <n v="0"/>
    <n v="0"/>
    <n v="0"/>
    <n v="0"/>
    <n v="0"/>
    <n v="0"/>
    <n v="0"/>
    <n v="16997.505585133153"/>
    <n v="2.1354227082432588E-2"/>
    <n v="0"/>
    <n v="2.4691813685686865E-2"/>
    <n v="0.12219363274947537"/>
    <n v="4.2460639677735709E-2"/>
    <n v="1.4868869227767876E-2"/>
    <n v="0"/>
    <n v="0"/>
    <n v="0"/>
    <n v="0"/>
    <n v="0"/>
    <n v="0"/>
    <n v="0.99556918242309844"/>
    <n v="0"/>
    <n v="0"/>
    <n v="0"/>
    <n v="0"/>
    <n v="0"/>
    <n v="0"/>
    <n v="0"/>
    <n v="0"/>
    <n v="0"/>
    <n v="0"/>
    <n v="0"/>
    <n v="0"/>
    <n v="0"/>
    <n v="0"/>
    <n v="0"/>
    <n v="0"/>
    <n v="0"/>
    <n v="117853.04458513316"/>
    <n v="0"/>
    <n v="0"/>
    <n v="4539.7245166768225"/>
    <n v="12457.78106845633"/>
    <n v="0"/>
    <n v="0"/>
    <n v="0"/>
    <n v="0"/>
    <n v="0"/>
    <n v="0"/>
    <n v="0"/>
    <n v="0"/>
    <n v="16997.505585133153"/>
    <n v="0"/>
    <n v="0"/>
    <n v="0"/>
    <n v="0"/>
    <n v="0"/>
    <n v="0"/>
    <n v="0"/>
    <n v="0"/>
    <n v="0"/>
    <n v="0"/>
    <n v="0"/>
    <n v="0"/>
    <n v="0"/>
    <n v="0"/>
    <n v="0"/>
    <n v="0"/>
    <n v="0"/>
    <n v="117853.04458513316"/>
    <n v="0"/>
    <n v="0"/>
    <n v="0"/>
    <n v="10693.313"/>
    <n v="199.58199999999999"/>
    <n v="418.52300000000002"/>
    <n v="0"/>
    <n v="2581.4769999999999"/>
    <n v="3104.6105851331517"/>
    <n v="0"/>
    <n v="0"/>
    <n v="0"/>
    <n v="16997.505585133153"/>
    <n v="0"/>
    <n v="0"/>
    <n v="0"/>
    <n v="0"/>
    <n v="0"/>
    <n v="0.12605362144857943"/>
    <n v="6.9463251967453649E-2"/>
    <n v="0"/>
    <n v="1.1038281979458449E-2"/>
    <n v="1.3529411764705884E-2"/>
    <n v="9.9154328398025886E-3"/>
    <n v="0"/>
    <n v="0.22999999999999998"/>
    <n v="0.77"/>
    <n v="0.77"/>
    <n v="0.77"/>
    <n v="0.77"/>
    <n v="0.77"/>
    <n v="0.89605362144857947"/>
    <n v="0.96551687341603309"/>
    <n v="0.96551687341603309"/>
    <n v="0.97655515539549154"/>
    <n v="0.99008456716019744"/>
    <n v="1"/>
    <n v="1"/>
    <n v="0"/>
    <n v="0"/>
    <n v="0"/>
    <n v="0"/>
    <n v="0"/>
    <n v="0"/>
    <n v="0"/>
    <n v="0"/>
    <n v="0"/>
    <n v="0"/>
    <n v="0"/>
    <n v="0"/>
    <n v="0"/>
    <n v="0"/>
    <n v="0"/>
    <n v="0"/>
    <n v="0"/>
    <n v="117853.04458513316"/>
    <n v="0"/>
    <n v="0"/>
    <n v="0"/>
    <n v="10693.313"/>
    <n v="199.58199999999999"/>
    <n v="418.52300000000002"/>
    <n v="0"/>
    <n v="0"/>
    <n v="0"/>
    <n v="0"/>
    <n v="0"/>
    <n v="5686.0875851331493"/>
    <n v="16997.505585133149"/>
    <n v="0"/>
    <n v="0"/>
    <n v="0"/>
    <n v="0"/>
    <n v="0"/>
    <n v="0"/>
    <n v="0"/>
    <n v="0"/>
    <n v="0"/>
    <n v="0"/>
    <n v="0"/>
    <n v="0"/>
    <n v="0"/>
    <n v="0"/>
    <n v="0"/>
    <n v="0"/>
    <n v="0"/>
    <n v="117853.04458513315"/>
    <n v="0"/>
    <n v="0"/>
    <n v="0"/>
    <n v="10693.313"/>
    <n v="199.58199999999999"/>
    <n v="418.52300000000002"/>
    <n v="0"/>
    <n v="0"/>
    <n v="0"/>
    <n v="173.602"/>
    <n v="3141.7460000000001"/>
    <n v="2370.7395851331521"/>
    <n v="16997.505585133153"/>
    <n v="0"/>
    <n v="0"/>
    <n v="0"/>
    <n v="0"/>
    <n v="0"/>
    <n v="0"/>
    <n v="0"/>
    <n v="0"/>
    <n v="0"/>
    <n v="0"/>
    <n v="0"/>
    <n v="0"/>
    <n v="0"/>
    <n v="0"/>
    <n v="0"/>
    <n v="0"/>
    <n v="0"/>
    <n v="117853.04458513316"/>
    <n v="16997.505585133153"/>
    <n v="14626.766"/>
    <n v="115482.30500000001"/>
    <n v="117853.04458513316"/>
    <n v="-2370.739585133153"/>
    <n v="2370.739585133153"/>
    <n v="16997.505585133153"/>
    <n v="14626.766"/>
    <n v="115482.30500000001"/>
    <n v="117853.04458513316"/>
    <n v="-2370.739585133153"/>
    <n v="2370.739585133153"/>
    <n v="11311.418"/>
    <n v="14626.766"/>
    <n v="115482.30500000001"/>
    <n v="112166.95700000001"/>
    <n v="3315.3479999999981"/>
    <n v="2370.7395851331385"/>
    <n v="14626.766"/>
    <n v="14626.766"/>
    <n v="115482.30500000001"/>
    <n v="115482.30500000001"/>
    <n v="0"/>
    <n v="2370.739585133153"/>
    <n v="11932"/>
    <s v="SI"/>
    <s v="NO"/>
    <s v="GIC"/>
    <s v="STS"/>
    <n v="6"/>
    <s v="Transmission"/>
    <s v="Zonal Tx"/>
    <s v="Technical Standard"/>
    <s v="Technical Standard"/>
    <m/>
    <s v="STS"/>
    <m/>
    <d v="2015-12-01T00:00:00"/>
    <d v="2019-06-30T00:00:00"/>
    <m/>
    <m/>
    <m/>
    <n v="0"/>
    <n v="0"/>
    <n v="0"/>
    <m/>
    <m/>
    <m/>
    <m/>
    <n v="659"/>
    <m/>
    <n v="2014"/>
    <s v="Mejoras en S/E"/>
    <s v="Abierto"/>
  </r>
  <r>
    <s v="100/TT-166-01"/>
    <x v="0"/>
    <x v="47"/>
    <s v="Gerencia Zona Sur"/>
    <x v="6"/>
    <s v="Juan Teuber"/>
    <n v="0"/>
    <n v="0"/>
    <n v="0"/>
    <n v="0"/>
    <n v="0"/>
    <n v="0"/>
    <n v="352.21300000000002"/>
    <n v="0"/>
    <n v="0"/>
    <n v="0"/>
    <n v="0"/>
    <n v="0"/>
    <n v="352.21300000000002"/>
    <n v="0"/>
    <n v="0"/>
    <n v="0"/>
    <n v="0"/>
    <n v="0"/>
    <n v="0"/>
    <n v="0"/>
    <n v="0"/>
    <n v="0"/>
    <n v="0"/>
    <n v="0"/>
    <n v="0"/>
    <n v="0.19999999999999998"/>
    <n v="0.19999999999999998"/>
    <n v="0.19999999999999998"/>
    <n v="0.19999999999999998"/>
    <n v="0.19999999999999998"/>
    <n v="0.19999999999999998"/>
    <n v="0.19999999999999998"/>
    <n v="0.19999999999999998"/>
    <n v="0.19999999999999998"/>
    <n v="0.19999999999999998"/>
    <n v="0.19999999999999998"/>
    <n v="0.19999999999999998"/>
    <n v="0.19999999999999998"/>
    <n v="0.19999999999999998"/>
    <n v="0.22249691015142209"/>
    <n v="0.43594724366756821"/>
    <n v="0.46846760698063583"/>
    <n v="0.46846760698063583"/>
    <n v="0.46846760698063583"/>
    <n v="0.46846760698063583"/>
    <n v="0.58615841587252471"/>
    <n v="0.72066175103398589"/>
    <n v="0.84346975542149272"/>
    <n v="0.97124808007512498"/>
    <n v="0.19999999999999998"/>
    <n v="0.19999999999999998"/>
    <n v="8471.6529999999966"/>
    <n v="0"/>
    <n v="0"/>
    <n v="0"/>
    <n v="0"/>
    <n v="9586.0000000000018"/>
    <n v="10000"/>
    <n v="25000.000000000004"/>
    <n v="25000.000000000004"/>
    <n v="25000.000000000004"/>
    <n v="25000.000000000004"/>
    <n v="50000.000000000007"/>
    <n v="26684.999999999996"/>
    <n v="196271"/>
    <n v="0"/>
    <n v="0"/>
    <n v="2.2496910151422109E-2"/>
    <n v="0.21345033351614612"/>
    <n v="3.2520363313067679E-2"/>
    <n v="0"/>
    <n v="0"/>
    <n v="0"/>
    <n v="0.1176908088918889"/>
    <n v="0.13450333516146121"/>
    <n v="0.12280800438750686"/>
    <n v="0.12777832465363226"/>
    <n v="0.97124808007512498"/>
    <n v="49999.807999999997"/>
    <n v="49999.807999999997"/>
    <n v="0"/>
    <n v="0"/>
    <n v="0"/>
    <n v="0"/>
    <n v="0"/>
    <n v="0"/>
    <n v="0"/>
    <n v="0"/>
    <n v="0"/>
    <n v="0"/>
    <n v="99999.615999999995"/>
    <n v="0"/>
    <n v="0"/>
    <n v="0"/>
    <n v="0"/>
    <n v="304742.26899999997"/>
    <n v="0"/>
    <n v="0"/>
    <n v="0"/>
    <n v="0"/>
    <n v="9586.0000000000018"/>
    <n v="10000"/>
    <n v="25000.000000000004"/>
    <n v="25000.000000000004"/>
    <n v="25000.000000000004"/>
    <n v="25000.000000000004"/>
    <n v="50000.000000000007"/>
    <n v="26684.999999999996"/>
    <n v="196271"/>
    <n v="49999.807999999997"/>
    <n v="49999.807999999997"/>
    <n v="0"/>
    <n v="0"/>
    <n v="0"/>
    <n v="0"/>
    <n v="0"/>
    <n v="0"/>
    <n v="0"/>
    <n v="0"/>
    <n v="0"/>
    <n v="0"/>
    <n v="99999.615999999995"/>
    <n v="0"/>
    <n v="0"/>
    <n v="0"/>
    <n v="0"/>
    <n v="304742.26899999997"/>
    <n v="0"/>
    <n v="0"/>
    <n v="0"/>
    <n v="0"/>
    <n v="0"/>
    <n v="0"/>
    <n v="0"/>
    <n v="0"/>
    <n v="0"/>
    <n v="30000"/>
    <n v="80000"/>
    <n v="86271"/>
    <n v="196271"/>
    <n v="0"/>
    <n v="0"/>
    <n v="0"/>
    <n v="0"/>
    <n v="0"/>
    <n v="3.8218690283296432E-3"/>
    <n v="2.8343705712959824E-3"/>
    <n v="2.704683273932384E-3"/>
    <n v="2.4468711767637861E-3"/>
    <n v="3.3374947851643978E-3"/>
    <n v="0.11754512883573619"/>
    <n v="0.12683886431427449"/>
    <n v="0.25952928198549685"/>
    <n v="0.19999999999999998"/>
    <n v="0.19999999999999998"/>
    <n v="0.19999999999999998"/>
    <n v="0.19999999999999998"/>
    <n v="0.19999999999999998"/>
    <n v="0.20382186902832963"/>
    <n v="0.20665623959962562"/>
    <n v="0.20936092287355798"/>
    <n v="0.21180779405032177"/>
    <n v="0.21514528883548617"/>
    <n v="0.33269041767122237"/>
    <n v="0.45952928198549681"/>
    <n v="49999.807999999997"/>
    <n v="49999.807999999997"/>
    <n v="0"/>
    <n v="0"/>
    <n v="0"/>
    <n v="0"/>
    <n v="0"/>
    <n v="0"/>
    <n v="0"/>
    <n v="0"/>
    <n v="0"/>
    <n v="0"/>
    <n v="99999.615999999995"/>
    <n v="0"/>
    <n v="0"/>
    <n v="0"/>
    <n v="0"/>
    <n v="304742.26899999997"/>
    <n v="0"/>
    <n v="0"/>
    <n v="0"/>
    <n v="0"/>
    <n v="0"/>
    <n v="0"/>
    <n v="352.21300000000002"/>
    <n v="0"/>
    <n v="0"/>
    <n v="10000"/>
    <n v="30000"/>
    <n v="55918.786999999997"/>
    <n v="96271"/>
    <n v="49999.807999999997"/>
    <n v="49999.807999999997"/>
    <n v="49999.807999999997"/>
    <n v="49999.807999999997"/>
    <n v="0"/>
    <n v="0"/>
    <n v="0"/>
    <n v="0"/>
    <n v="0"/>
    <n v="0"/>
    <n v="0"/>
    <n v="0"/>
    <n v="199999.23199999999"/>
    <n v="0"/>
    <n v="0"/>
    <n v="0"/>
    <n v="0"/>
    <n v="304741.88500000001"/>
    <n v="0"/>
    <n v="0"/>
    <n v="0"/>
    <n v="0"/>
    <n v="0"/>
    <n v="0"/>
    <n v="352.21300000000002"/>
    <n v="0"/>
    <n v="0"/>
    <n v="0"/>
    <n v="0"/>
    <n v="95918.786999999997"/>
    <n v="96271"/>
    <n v="0"/>
    <n v="0"/>
    <n v="0"/>
    <n v="0"/>
    <n v="0"/>
    <n v="0"/>
    <n v="0"/>
    <n v="0"/>
    <n v="0"/>
    <n v="0"/>
    <n v="0"/>
    <n v="0"/>
    <n v="199999.23199999999"/>
    <n v="0"/>
    <n v="0"/>
    <n v="0"/>
    <n v="0"/>
    <n v="304741.88500000001"/>
    <n v="169586"/>
    <n v="352.21300000000002"/>
    <n v="8823.8659999999963"/>
    <n v="178057.65299999999"/>
    <n v="-169233.78699999998"/>
    <n v="295918.40299999999"/>
    <n v="110000"/>
    <n v="352.21300000000002"/>
    <n v="8823.8659999999963"/>
    <n v="118471.65299999999"/>
    <n v="-109647.787"/>
    <n v="295918.40299999999"/>
    <n v="40352.213000000003"/>
    <n v="352.21300000000002"/>
    <n v="8823.8659999999963"/>
    <n v="48823.866000000002"/>
    <n v="-40000.000000000007"/>
    <n v="295918.01900000003"/>
    <n v="352.21300000000002"/>
    <n v="352.21300000000002"/>
    <n v="8823.8659999999963"/>
    <n v="8823.8659999999963"/>
    <n v="0"/>
    <n v="295918.01900000003"/>
    <n v="12355"/>
    <s v="SI"/>
    <s v="NO"/>
    <s v="GIC"/>
    <s v="STS"/>
    <n v="6"/>
    <s v="Transmission"/>
    <s v="Zonal Tx"/>
    <s v="New Technical Standard"/>
    <s v="New Technical Standard"/>
    <m/>
    <s v="STS"/>
    <m/>
    <d v="2017-03-01T00:00:00"/>
    <d v="2019-12-31T00:00:00"/>
    <m/>
    <m/>
    <m/>
    <n v="0"/>
    <n v="0"/>
    <n v="0"/>
    <m/>
    <m/>
    <m/>
    <m/>
    <m/>
    <m/>
    <n v="2015"/>
    <s v="Mejoras en S/E"/>
    <s v="Abierto"/>
  </r>
  <r>
    <s v="100/TT-170"/>
    <x v="0"/>
    <x v="48"/>
    <s v="Gerencia Zona Sur"/>
    <x v="6"/>
    <s v="Juan Teuber"/>
    <n v="0"/>
    <n v="0"/>
    <n v="10221.174000000001"/>
    <n v="0"/>
    <n v="2786.7150000000001"/>
    <n v="249.88800000000001"/>
    <n v="1327.787"/>
    <n v="2569.9229999999998"/>
    <n v="9504.3850000000002"/>
    <n v="17312.422999999999"/>
    <n v="14297.584999999999"/>
    <n v="0"/>
    <n v="58269.88"/>
    <n v="0"/>
    <n v="0"/>
    <n v="0"/>
    <n v="0"/>
    <n v="0"/>
    <n v="0"/>
    <n v="0"/>
    <n v="0"/>
    <n v="0"/>
    <n v="0"/>
    <n v="0.03"/>
    <n v="0"/>
    <n v="0.96"/>
    <n v="0.96"/>
    <n v="0.96"/>
    <n v="0.96"/>
    <n v="0.96"/>
    <n v="0.96"/>
    <n v="0.96"/>
    <n v="0.96"/>
    <n v="0.96"/>
    <n v="0.96"/>
    <n v="0.99"/>
    <n v="0.99"/>
    <n v="0.96"/>
    <n v="0.96359183673469384"/>
    <n v="0.98014367346938769"/>
    <n v="0.99131918367346938"/>
    <n v="1"/>
    <n v="1"/>
    <n v="1"/>
    <n v="1"/>
    <n v="1"/>
    <n v="1"/>
    <n v="1"/>
    <n v="1"/>
    <n v="0.99"/>
    <n v="0.96"/>
    <n v="349465.99"/>
    <n v="0"/>
    <n v="0"/>
    <n v="10000"/>
    <n v="20000"/>
    <n v="22592.82699999999"/>
    <n v="0"/>
    <n v="0"/>
    <n v="0"/>
    <n v="0"/>
    <n v="0"/>
    <n v="0"/>
    <n v="0"/>
    <n v="52592.82699999999"/>
    <n v="0"/>
    <n v="3.5918367346938775E-3"/>
    <n v="1.6551836734693876E-2"/>
    <n v="1.1175510204081633E-2"/>
    <n v="8.6808163265306125E-3"/>
    <n v="0"/>
    <n v="0"/>
    <n v="0"/>
    <n v="0"/>
    <n v="0"/>
    <n v="0"/>
    <n v="0"/>
    <n v="1"/>
    <n v="0"/>
    <n v="0"/>
    <n v="0"/>
    <n v="0"/>
    <n v="0"/>
    <n v="0"/>
    <n v="0"/>
    <n v="0"/>
    <n v="0"/>
    <n v="0"/>
    <n v="0"/>
    <n v="0"/>
    <n v="0"/>
    <n v="0"/>
    <n v="0"/>
    <n v="0"/>
    <n v="0"/>
    <n v="402058.81699999998"/>
    <n v="0"/>
    <n v="0"/>
    <n v="10000"/>
    <n v="20000"/>
    <n v="22592.82699999999"/>
    <n v="0"/>
    <n v="0"/>
    <n v="0"/>
    <n v="0"/>
    <n v="0"/>
    <n v="0"/>
    <n v="0"/>
    <n v="52592.82699999999"/>
    <n v="0"/>
    <n v="0"/>
    <n v="0"/>
    <n v="0"/>
    <n v="0"/>
    <n v="0"/>
    <n v="0"/>
    <n v="0"/>
    <n v="0"/>
    <n v="0"/>
    <n v="0"/>
    <n v="0"/>
    <n v="0"/>
    <n v="0"/>
    <n v="0"/>
    <n v="0"/>
    <n v="0"/>
    <n v="402058.81699999998"/>
    <n v="0"/>
    <n v="0"/>
    <n v="10221.174000000001"/>
    <n v="0"/>
    <n v="2786.7150000000001"/>
    <n v="249.88800000000001"/>
    <n v="0"/>
    <n v="0"/>
    <n v="0"/>
    <n v="16000"/>
    <n v="10000"/>
    <n v="13335.05"/>
    <n v="52592.827000000005"/>
    <n v="0"/>
    <n v="0"/>
    <n v="0"/>
    <n v="0"/>
    <n v="0"/>
    <n v="1.0732463198045177E-2"/>
    <n v="1.8356278681685444E-2"/>
    <n v="1.0911258120269387E-2"/>
    <n v="0"/>
    <n v="0"/>
    <n v="0"/>
    <n v="0"/>
    <n v="4.0000000000000008E-2"/>
    <n v="0.96"/>
    <n v="0.96"/>
    <n v="0.96"/>
    <n v="0.96"/>
    <n v="0.96"/>
    <n v="0.97073246319804518"/>
    <n v="0.98908874187973062"/>
    <n v="1"/>
    <n v="1"/>
    <n v="1"/>
    <n v="1"/>
    <n v="1"/>
    <n v="0"/>
    <n v="0"/>
    <n v="0"/>
    <n v="0"/>
    <n v="0"/>
    <n v="0"/>
    <n v="0"/>
    <n v="0"/>
    <n v="0"/>
    <n v="0"/>
    <n v="0"/>
    <n v="0"/>
    <n v="0"/>
    <n v="0"/>
    <n v="0"/>
    <n v="0"/>
    <n v="0"/>
    <n v="402058.81699999998"/>
    <n v="0"/>
    <n v="0"/>
    <n v="10221.174000000001"/>
    <n v="0"/>
    <n v="2786.7150000000001"/>
    <n v="249.88800000000001"/>
    <n v="1327.787"/>
    <n v="2569.9229999999998"/>
    <n v="9504.3850000000002"/>
    <n v="0"/>
    <n v="0"/>
    <n v="10932.954999999991"/>
    <n v="37592.82699999999"/>
    <n v="0"/>
    <n v="0"/>
    <n v="0"/>
    <n v="0"/>
    <n v="0"/>
    <n v="0"/>
    <n v="0"/>
    <n v="0"/>
    <n v="0"/>
    <n v="0"/>
    <n v="0"/>
    <n v="0"/>
    <n v="0"/>
    <n v="0"/>
    <n v="0"/>
    <n v="0"/>
    <n v="0"/>
    <n v="387058.81699999998"/>
    <n v="0"/>
    <n v="0"/>
    <n v="10221.174000000001"/>
    <n v="0"/>
    <n v="2786.7150000000001"/>
    <n v="249.88800000000001"/>
    <n v="1327.787"/>
    <n v="2569.9229999999998"/>
    <n v="9504.3850000000002"/>
    <n v="17312.422999999999"/>
    <n v="14297.584999999999"/>
    <n v="0"/>
    <n v="58269.88"/>
    <n v="0"/>
    <n v="0"/>
    <n v="0"/>
    <n v="0"/>
    <n v="0"/>
    <n v="0"/>
    <n v="0"/>
    <n v="0"/>
    <n v="0"/>
    <n v="0"/>
    <n v="0"/>
    <n v="0"/>
    <n v="0"/>
    <n v="0"/>
    <n v="0"/>
    <n v="0"/>
    <n v="0"/>
    <n v="407735.87"/>
    <n v="52592.82699999999"/>
    <n v="58269.88"/>
    <n v="407735.87"/>
    <n v="402058.81699999998"/>
    <n v="5677.0530000000144"/>
    <n v="-5677.0530000000144"/>
    <n v="39257.777000000002"/>
    <n v="58269.88"/>
    <n v="407735.87"/>
    <n v="388723.76699999999"/>
    <n v="19012.103000000003"/>
    <n v="-5677.0530000000144"/>
    <n v="26659.872000000003"/>
    <n v="58269.88"/>
    <n v="407735.87"/>
    <n v="376125.86199999996"/>
    <n v="31610.008000000031"/>
    <n v="-20677.053000000014"/>
    <n v="58269.88"/>
    <n v="58269.88"/>
    <n v="407735.87"/>
    <n v="407735.87"/>
    <n v="0"/>
    <n v="0"/>
    <n v="12361"/>
    <s v="SI"/>
    <s v="NO"/>
    <s v="GIC"/>
    <s v="STS"/>
    <n v="6"/>
    <s v="Transmission"/>
    <s v="Zonal Tx"/>
    <s v="New Technical Standard"/>
    <s v="New Technical Standard"/>
    <m/>
    <s v="STS"/>
    <m/>
    <d v="2017-12-30T00:00:00"/>
    <d v="2019-07-31T00:00:00"/>
    <m/>
    <m/>
    <m/>
    <n v="0"/>
    <n v="0"/>
    <n v="0"/>
    <m/>
    <m/>
    <m/>
    <m/>
    <n v="5"/>
    <m/>
    <n v="2015"/>
    <s v="Mejoras en Líneas"/>
    <s v="Abierto"/>
  </r>
  <r>
    <s v="100/TT-171"/>
    <x v="0"/>
    <x v="49"/>
    <s v="Gerencia Zona Sur"/>
    <x v="6"/>
    <s v="Juan Teuber"/>
    <n v="1533.2840000000001"/>
    <n v="95"/>
    <n v="95"/>
    <n v="95"/>
    <n v="41305.103999999999"/>
    <n v="28026.899000000001"/>
    <n v="45340.425000000003"/>
    <n v="28077.052"/>
    <n v="18819.719000000001"/>
    <n v="49042.436000000002"/>
    <n v="1967.452"/>
    <n v="0"/>
    <n v="214397.37099999998"/>
    <n v="0"/>
    <n v="0"/>
    <n v="0"/>
    <n v="0"/>
    <n v="4.2700000000000002E-2"/>
    <n v="0"/>
    <n v="0.09"/>
    <n v="0"/>
    <n v="0.01"/>
    <n v="0"/>
    <n v="0.06"/>
    <n v="0"/>
    <n v="0.44733999999999996"/>
    <n v="0.44733999999999996"/>
    <n v="0.44733999999999996"/>
    <n v="0.44733999999999996"/>
    <n v="0.49003999999999998"/>
    <n v="0.49003999999999998"/>
    <n v="0.58003999999999989"/>
    <n v="0.58003999999999989"/>
    <n v="0.5900399999999999"/>
    <n v="0.5900399999999999"/>
    <n v="0.65003999999999995"/>
    <n v="0.65003999999999995"/>
    <n v="0.46438631284775544"/>
    <n v="0.47928787129585332"/>
    <n v="0.47928787129585332"/>
    <n v="0.50584159873108581"/>
    <n v="0.53159753417759759"/>
    <n v="0.65595080339384171"/>
    <n v="0.76045368614516984"/>
    <n v="0.78376274478209418"/>
    <n v="0.78860614466628065"/>
    <n v="0.86084015106120493"/>
    <n v="0.88096118885168306"/>
    <n v="0.96904875399682766"/>
    <n v="0.65003999999999995"/>
    <n v="0.44733999999999996"/>
    <n v="959760.20099999977"/>
    <n v="9999.2885563726322"/>
    <n v="20000"/>
    <n v="20000"/>
    <n v="15000.000000000004"/>
    <n v="11010.508000000003"/>
    <n v="15000.000000000004"/>
    <n v="15000.000000000004"/>
    <n v="15000.000000000004"/>
    <n v="15000.000000000004"/>
    <n v="15000.000000000004"/>
    <n v="17351"/>
    <n v="0"/>
    <n v="168360.79655637263"/>
    <n v="1.7046312847755481E-2"/>
    <n v="1.4901558448097887E-2"/>
    <n v="0"/>
    <n v="2.6553727435232509E-2"/>
    <n v="2.5755935446511745E-2"/>
    <n v="0.12435326921624411"/>
    <n v="0.10450288275132807"/>
    <n v="2.3309058636924392E-2"/>
    <n v="4.8433998841864098E-3"/>
    <n v="7.2234006394924347E-2"/>
    <n v="2.0121037790478108E-2"/>
    <n v="8.8087565145144639E-2"/>
    <n v="0.96904875399682766"/>
    <n v="0"/>
    <n v="0"/>
    <n v="0"/>
    <n v="0"/>
    <n v="0"/>
    <n v="0"/>
    <n v="0"/>
    <n v="0"/>
    <n v="0"/>
    <n v="0"/>
    <n v="0"/>
    <n v="0"/>
    <n v="0"/>
    <n v="0"/>
    <n v="0"/>
    <n v="0"/>
    <n v="0"/>
    <n v="1128120.9975563723"/>
    <n v="9999.2885563726322"/>
    <n v="20000"/>
    <n v="20000"/>
    <n v="15000.000000000004"/>
    <n v="11010.508000000003"/>
    <n v="15000.000000000004"/>
    <n v="15000.000000000004"/>
    <n v="15000.000000000004"/>
    <n v="15000.000000000004"/>
    <n v="15000.000000000004"/>
    <n v="17351"/>
    <n v="0"/>
    <n v="168360.79655637263"/>
    <n v="0"/>
    <n v="0"/>
    <n v="0"/>
    <n v="0"/>
    <n v="0"/>
    <n v="0"/>
    <n v="0"/>
    <n v="0"/>
    <n v="0"/>
    <n v="0"/>
    <n v="0"/>
    <n v="0"/>
    <n v="0"/>
    <n v="0"/>
    <n v="0"/>
    <n v="0"/>
    <n v="0"/>
    <n v="1128120.9975563723"/>
    <n v="1533.2840000000001"/>
    <n v="95"/>
    <n v="95"/>
    <n v="95"/>
    <n v="41305.103999999999"/>
    <n v="28026.899000000001"/>
    <n v="0"/>
    <n v="0"/>
    <n v="20000"/>
    <n v="30000"/>
    <n v="30000"/>
    <n v="17210.509556372625"/>
    <n v="168360.79655637263"/>
    <n v="0"/>
    <n v="0"/>
    <n v="0"/>
    <n v="0"/>
    <n v="4.2700000000000002E-2"/>
    <n v="0.12497598723245128"/>
    <n v="0.18822234851050176"/>
    <n v="3.6649431261060454E-2"/>
    <n v="3.9412592642758926E-2"/>
    <n v="7.9054948161278643E-2"/>
    <n v="1.9516328976387696E-2"/>
    <n v="3.1671235619576523E-3"/>
    <n v="0.53369876034639641"/>
    <n v="0.44733999999999996"/>
    <n v="0.44733999999999996"/>
    <n v="0.44733999999999996"/>
    <n v="0.44733999999999996"/>
    <n v="0.49003999999999998"/>
    <n v="0.61501598723245121"/>
    <n v="0.803238335742953"/>
    <n v="0.83988776700401346"/>
    <n v="0.87930035964677233"/>
    <n v="0.958355307808051"/>
    <n v="0.97787163678443867"/>
    <n v="0.98103876034639637"/>
    <n v="0"/>
    <n v="0"/>
    <n v="0"/>
    <n v="0"/>
    <n v="0"/>
    <n v="0"/>
    <n v="0"/>
    <n v="0"/>
    <n v="0"/>
    <n v="0"/>
    <n v="0"/>
    <n v="0"/>
    <n v="0"/>
    <n v="0"/>
    <n v="0"/>
    <n v="0"/>
    <n v="0"/>
    <n v="1128120.9975563723"/>
    <n v="1533.2840000000001"/>
    <n v="95"/>
    <n v="95"/>
    <n v="95"/>
    <n v="41305.103999999999"/>
    <n v="28026.899000000001"/>
    <n v="45340.425000000003"/>
    <n v="28077.052"/>
    <n v="18819.719000000001"/>
    <n v="0"/>
    <n v="4973.280999999999"/>
    <n v="59577.032556372636"/>
    <n v="227937.79655637263"/>
    <n v="0"/>
    <n v="0"/>
    <n v="0"/>
    <n v="0"/>
    <n v="0"/>
    <n v="0"/>
    <n v="0"/>
    <n v="0"/>
    <n v="0"/>
    <n v="0"/>
    <n v="0"/>
    <n v="0"/>
    <n v="0"/>
    <n v="0"/>
    <n v="0"/>
    <n v="0"/>
    <n v="0"/>
    <n v="1187697.9975563723"/>
    <n v="1533.2840000000001"/>
    <n v="95"/>
    <n v="95"/>
    <n v="95"/>
    <n v="41305.103999999999"/>
    <n v="28026.899000000001"/>
    <n v="45340.425000000003"/>
    <n v="28077.052"/>
    <n v="18819.719000000001"/>
    <n v="49042.436000000002"/>
    <n v="1967.452"/>
    <n v="13540.425556372638"/>
    <n v="227937.79655637263"/>
    <n v="0"/>
    <n v="0"/>
    <n v="0"/>
    <n v="0"/>
    <n v="0"/>
    <n v="0"/>
    <n v="0"/>
    <n v="0"/>
    <n v="0"/>
    <n v="0"/>
    <n v="0"/>
    <n v="0"/>
    <n v="0"/>
    <n v="0"/>
    <n v="0"/>
    <n v="0"/>
    <n v="0"/>
    <n v="1187697.9975563723"/>
    <n v="168360.79655637263"/>
    <n v="214397.37099999998"/>
    <n v="1174157.5719999997"/>
    <n v="1128120.9975563723"/>
    <n v="46036.574443627382"/>
    <n v="-46036.574443627382"/>
    <n v="151150.28700000001"/>
    <n v="214397.37099999998"/>
    <n v="1174157.5719999997"/>
    <n v="1110910.4879999999"/>
    <n v="63247.083999999799"/>
    <n v="-46036.574443627382"/>
    <n v="168360.764"/>
    <n v="214397.37099999998"/>
    <n v="1174157.5719999997"/>
    <n v="1128120.9649999999"/>
    <n v="46036.606999999844"/>
    <n v="13540.425556372618"/>
    <n v="214397.37099999998"/>
    <n v="214397.37099999998"/>
    <n v="1174157.5719999997"/>
    <n v="1174157.5719999997"/>
    <n v="0"/>
    <n v="13540.425556372618"/>
    <n v="12362"/>
    <s v="SI"/>
    <s v="NO"/>
    <s v="GIC"/>
    <s v="STS"/>
    <n v="6"/>
    <s v="Transmission"/>
    <s v="Zonal Tx"/>
    <s v="New Technical Standard"/>
    <s v="New Technical Standard"/>
    <m/>
    <s v="STS"/>
    <m/>
    <d v="2017-12-30T00:00:00"/>
    <d v="2020-06-30T00:00:00"/>
    <m/>
    <m/>
    <m/>
    <n v="0"/>
    <n v="0"/>
    <n v="0"/>
    <m/>
    <m/>
    <m/>
    <m/>
    <m/>
    <m/>
    <n v="2015"/>
    <s v="Mejoras en S/E"/>
    <s v="Abierto"/>
  </r>
  <r>
    <s v="100/TT-172-02"/>
    <x v="0"/>
    <x v="50"/>
    <s v="Gerencia Zona Sur"/>
    <x v="6"/>
    <s v="Juan Teuber"/>
    <n v="0"/>
    <n v="626.58600000000001"/>
    <n v="72.397000000000006"/>
    <n v="13912.989"/>
    <n v="492.63299999999998"/>
    <n v="28918.694"/>
    <n v="28758.743999999999"/>
    <n v="37694.762000000002"/>
    <n v="48975.76"/>
    <n v="54208.588000000003"/>
    <n v="46279.406999999999"/>
    <n v="2330.9520000000002"/>
    <n v="262271.51199999999"/>
    <n v="0"/>
    <n v="0"/>
    <n v="0.1074"/>
    <n v="0"/>
    <n v="0.13"/>
    <n v="0"/>
    <n v="0.04"/>
    <n v="0"/>
    <n v="0"/>
    <n v="0"/>
    <n v="0.35"/>
    <n v="0"/>
    <n v="0.20264000000000001"/>
    <n v="0.20264000000000001"/>
    <n v="0.31003999999999998"/>
    <n v="0.31003999999999998"/>
    <n v="0.44003999999999999"/>
    <n v="0.44003999999999999"/>
    <n v="0.48004000000000002"/>
    <n v="0.48004000000000002"/>
    <n v="0.48004000000000002"/>
    <n v="0.48004000000000002"/>
    <n v="0.83004"/>
    <n v="0.83004"/>
    <n v="0.25093164368098159"/>
    <n v="0.3210210552147239"/>
    <n v="0.49745383185276071"/>
    <n v="0.68397150036809806"/>
    <n v="0.84895555710429438"/>
    <n v="0.91407100760736182"/>
    <n v="0.97884403357055205"/>
    <n v="0.99314759577914102"/>
    <n v="0.99999999999999989"/>
    <n v="0.99999999999999989"/>
    <n v="0.99999999999999989"/>
    <n v="0.99999999999999989"/>
    <n v="0.83004"/>
    <n v="0.20264000000000001"/>
    <n v="33881.953000000001"/>
    <n v="0"/>
    <n v="0"/>
    <n v="20000"/>
    <n v="50000.000000000015"/>
    <n v="100000.00000000003"/>
    <n v="60000.000000000007"/>
    <n v="70429"/>
    <n v="0"/>
    <n v="0"/>
    <n v="0"/>
    <n v="0"/>
    <n v="0"/>
    <n v="300429.00000000006"/>
    <n v="4.8291643680981593E-2"/>
    <n v="7.0089411533742318E-2"/>
    <n v="0.17643277663803678"/>
    <n v="0.18651766851533738"/>
    <n v="0.16498405673619629"/>
    <n v="6.5115450503067468E-2"/>
    <n v="6.4773025963190178E-2"/>
    <n v="1.4303562208588954E-2"/>
    <n v="6.8524042208588957E-3"/>
    <n v="0"/>
    <n v="0"/>
    <n v="0"/>
    <n v="0.99999999999999989"/>
    <n v="0"/>
    <n v="0"/>
    <n v="0"/>
    <n v="0"/>
    <n v="0"/>
    <n v="0"/>
    <n v="0"/>
    <n v="0"/>
    <n v="0"/>
    <n v="0"/>
    <n v="0"/>
    <n v="0"/>
    <n v="0"/>
    <n v="0"/>
    <n v="0"/>
    <n v="0"/>
    <n v="0"/>
    <n v="334310.95300000004"/>
    <n v="0"/>
    <n v="0"/>
    <n v="20000"/>
    <n v="50000.000000000015"/>
    <n v="100000.00000000003"/>
    <n v="60000.000000000007"/>
    <n v="70429"/>
    <n v="0"/>
    <n v="0"/>
    <n v="0"/>
    <n v="0"/>
    <n v="0"/>
    <n v="300429.00000000006"/>
    <n v="0"/>
    <n v="0"/>
    <n v="0"/>
    <n v="0"/>
    <n v="0"/>
    <n v="0"/>
    <n v="0"/>
    <n v="0"/>
    <n v="0"/>
    <n v="0"/>
    <n v="0"/>
    <n v="0"/>
    <n v="0"/>
    <n v="0"/>
    <n v="0"/>
    <n v="0"/>
    <n v="0"/>
    <n v="334310.95300000004"/>
    <n v="0"/>
    <n v="626.58600000000001"/>
    <n v="72.397000000000006"/>
    <n v="13912.989"/>
    <n v="492.63299999999998"/>
    <n v="28918.694"/>
    <n v="0"/>
    <n v="30000"/>
    <n v="30000"/>
    <n v="30000"/>
    <n v="80000"/>
    <n v="86405.701000000001"/>
    <n v="300429"/>
    <n v="0"/>
    <n v="0"/>
    <n v="0.1074"/>
    <n v="0"/>
    <n v="0.13"/>
    <n v="2.6178254078677202E-2"/>
    <n v="0.13348227723633249"/>
    <n v="4.1902646875857034E-2"/>
    <n v="0.12229810631651472"/>
    <n v="0.12479180184217742"/>
    <n v="8.861716288621177E-2"/>
    <n v="2.2689418516759534E-2"/>
    <n v="0.7973596677525302"/>
    <n v="0.20264000000000001"/>
    <n v="0.20264000000000001"/>
    <n v="0.31003999999999998"/>
    <n v="0.31003999999999998"/>
    <n v="0.44003999999999999"/>
    <n v="0.46621825407867723"/>
    <n v="0.59970053131500967"/>
    <n v="0.64160317819086676"/>
    <n v="0.76390128450738148"/>
    <n v="0.8886930863495589"/>
    <n v="0.9773102492357707"/>
    <n v="0.99999966775253024"/>
    <n v="0"/>
    <n v="0"/>
    <n v="0"/>
    <n v="0"/>
    <n v="0"/>
    <n v="0"/>
    <n v="0"/>
    <n v="0"/>
    <n v="0"/>
    <n v="0"/>
    <n v="0"/>
    <n v="0"/>
    <n v="0"/>
    <n v="0"/>
    <n v="0"/>
    <n v="0"/>
    <n v="0"/>
    <n v="334310.95299999998"/>
    <n v="0"/>
    <n v="626.58600000000001"/>
    <n v="72.397000000000006"/>
    <n v="13912.989"/>
    <n v="492.63299999999998"/>
    <n v="28918.694"/>
    <n v="28758.743999999999"/>
    <n v="37694.762000000002"/>
    <n v="48975.76"/>
    <n v="31024.239999999998"/>
    <n v="70000"/>
    <n v="39952.195000000065"/>
    <n v="300429.00000000006"/>
    <n v="0"/>
    <n v="0"/>
    <n v="0"/>
    <n v="0"/>
    <n v="0"/>
    <n v="0"/>
    <n v="0"/>
    <n v="0"/>
    <n v="0"/>
    <n v="0"/>
    <n v="0"/>
    <n v="0"/>
    <n v="0"/>
    <n v="0"/>
    <n v="0"/>
    <n v="0"/>
    <n v="0"/>
    <n v="334310.95300000004"/>
    <n v="0"/>
    <n v="626.58600000000001"/>
    <n v="72.397000000000006"/>
    <n v="13912.989"/>
    <n v="492.63299999999998"/>
    <n v="28918.694"/>
    <n v="28758.743999999999"/>
    <n v="37694.762000000002"/>
    <n v="48975.76"/>
    <n v="54208.588000000003"/>
    <n v="46279.406999999999"/>
    <n v="40488.440000000068"/>
    <n v="300429.00000000006"/>
    <n v="0"/>
    <n v="0"/>
    <n v="0"/>
    <n v="0"/>
    <n v="0"/>
    <n v="0"/>
    <n v="0"/>
    <n v="0"/>
    <n v="0"/>
    <n v="0"/>
    <n v="0"/>
    <n v="0"/>
    <n v="0"/>
    <n v="0"/>
    <n v="0"/>
    <n v="0"/>
    <n v="0"/>
    <n v="334310.95300000004"/>
    <n v="300429.00000000006"/>
    <n v="259940.56"/>
    <n v="293822.51299999998"/>
    <n v="334310.95300000004"/>
    <n v="-40488.440000000061"/>
    <n v="40488.440000000061"/>
    <n v="214023.299"/>
    <n v="259940.56"/>
    <n v="293822.51299999998"/>
    <n v="247905.25200000001"/>
    <n v="45917.260999999969"/>
    <n v="40488.44"/>
    <n v="260476.80499999999"/>
    <n v="259940.56"/>
    <n v="293822.51299999998"/>
    <n v="294358.75799999997"/>
    <n v="-536.24499999999534"/>
    <n v="40488.440000000061"/>
    <n v="259940.56"/>
    <n v="262271.51199999999"/>
    <n v="296153.46499999997"/>
    <n v="293822.51299999998"/>
    <n v="2330.9519999999902"/>
    <n v="38157.48800000007"/>
    <n v="12363"/>
    <s v="SI"/>
    <s v="NO"/>
    <s v="GIC"/>
    <s v="STS"/>
    <n v="6"/>
    <s v="Transmission"/>
    <s v="Zonal Tx"/>
    <s v="New Technical Standard"/>
    <s v="New Technical Standard"/>
    <m/>
    <s v="STS"/>
    <m/>
    <d v="2017-12-30T00:00:00"/>
    <d v="2019-11-30T00:00:00"/>
    <m/>
    <m/>
    <m/>
    <n v="230046"/>
    <n v="11"/>
    <n v="20913.272727272728"/>
    <m/>
    <m/>
    <m/>
    <m/>
    <m/>
    <m/>
    <n v="2015"/>
    <s v="Mejoras en S/E"/>
    <s v="Abierto"/>
  </r>
  <r>
    <s v="100/TT-173-01"/>
    <x v="0"/>
    <x v="51"/>
    <s v="Gerencia Zona Sur"/>
    <x v="6"/>
    <s v="Juan Teuber"/>
    <n v="696.38900000000001"/>
    <n v="0"/>
    <n v="0"/>
    <n v="0"/>
    <n v="0"/>
    <n v="0"/>
    <n v="0"/>
    <n v="0"/>
    <n v="0"/>
    <n v="0"/>
    <n v="0"/>
    <n v="0"/>
    <n v="696.38900000000001"/>
    <n v="0"/>
    <n v="0"/>
    <n v="3.5900000000000001E-2"/>
    <n v="0"/>
    <n v="0"/>
    <n v="0"/>
    <n v="7.0000000000000007E-2"/>
    <n v="0"/>
    <n v="0"/>
    <n v="0"/>
    <n v="0"/>
    <n v="0"/>
    <n v="2.4050000000000002E-2"/>
    <n v="2.4050000000000002E-2"/>
    <n v="5.9950000000000003E-2"/>
    <n v="5.9950000000000003E-2"/>
    <n v="5.9950000000000003E-2"/>
    <n v="5.9950000000000003E-2"/>
    <n v="0.12995000000000001"/>
    <n v="0.12995000000000001"/>
    <n v="0.12995000000000001"/>
    <n v="0.12995000000000001"/>
    <n v="0.12995000000000001"/>
    <n v="0.12995000000000001"/>
    <n v="2.4050000000000002E-2"/>
    <n v="2.4050000000000002E-2"/>
    <n v="0.10383561789917542"/>
    <n v="0.26704052801996592"/>
    <n v="0.4342054665644447"/>
    <n v="0.60274746021907044"/>
    <n v="0.86038810344265115"/>
    <n v="0.98089236536469604"/>
    <n v="0.99198840480715134"/>
    <n v="1"/>
    <n v="1"/>
    <n v="1"/>
    <n v="0.12995000000000001"/>
    <n v="2.4050000000000002E-2"/>
    <n v="6169.148000000001"/>
    <n v="0"/>
    <n v="0"/>
    <n v="20000"/>
    <n v="20000"/>
    <n v="29724.00000000012"/>
    <n v="30000.000000000004"/>
    <n v="30000.000000000004"/>
    <n v="30000.000000000004"/>
    <n v="40000"/>
    <n v="49999.999999999993"/>
    <n v="49999.999999999993"/>
    <n v="0"/>
    <n v="299724.00000000012"/>
    <n v="0"/>
    <n v="0"/>
    <n v="7.9785617899175418E-2"/>
    <n v="0.16320491012079047"/>
    <n v="0.16716493854447875"/>
    <n v="0.16854199365462569"/>
    <n v="0.25764064322358066"/>
    <n v="0.12050426192204484"/>
    <n v="1.1096039442455284E-2"/>
    <n v="8.0115951928488114E-3"/>
    <n v="0"/>
    <n v="0"/>
    <n v="1"/>
    <n v="0"/>
    <n v="0"/>
    <n v="424957.47249999997"/>
    <n v="424957.47249999997"/>
    <n v="0"/>
    <n v="0"/>
    <n v="0"/>
    <n v="0"/>
    <n v="0"/>
    <n v="0"/>
    <n v="0"/>
    <n v="0"/>
    <n v="849914.94499999995"/>
    <n v="0"/>
    <n v="0"/>
    <n v="0"/>
    <n v="0"/>
    <n v="1155808.0930000001"/>
    <n v="0"/>
    <n v="0"/>
    <n v="20000"/>
    <n v="20000"/>
    <n v="29724.00000000012"/>
    <n v="30000.000000000004"/>
    <n v="30000.000000000004"/>
    <n v="30000.000000000004"/>
    <n v="40000"/>
    <n v="49999.999999999993"/>
    <n v="49999.999999999993"/>
    <n v="0"/>
    <n v="299724.00000000012"/>
    <n v="0"/>
    <n v="0"/>
    <n v="424957.47249999997"/>
    <n v="424957.47249999997"/>
    <n v="0"/>
    <n v="0"/>
    <n v="0"/>
    <n v="0"/>
    <n v="0"/>
    <n v="0"/>
    <n v="0"/>
    <n v="0"/>
    <n v="849914.94499999995"/>
    <n v="0"/>
    <n v="0"/>
    <n v="0"/>
    <n v="0"/>
    <n v="1155808.0930000001"/>
    <n v="696.38900000000001"/>
    <n v="0"/>
    <n v="0"/>
    <n v="0"/>
    <n v="0"/>
    <n v="0"/>
    <n v="0"/>
    <n v="10000"/>
    <n v="30000"/>
    <n v="30000"/>
    <n v="110000"/>
    <n v="119027.61100000015"/>
    <n v="299724.00000000012"/>
    <n v="0"/>
    <n v="0"/>
    <n v="3.5900000000000001E-2"/>
    <n v="0"/>
    <n v="0"/>
    <n v="1.2490061438380917E-2"/>
    <n v="1.8735092157571374E-2"/>
    <n v="3.1225153595952292E-3"/>
    <n v="0"/>
    <n v="0"/>
    <n v="0"/>
    <n v="0"/>
    <n v="7.0247668955547529E-2"/>
    <n v="2.4050000000000002E-2"/>
    <n v="2.4050000000000002E-2"/>
    <n v="5.9950000000000003E-2"/>
    <n v="5.9950000000000003E-2"/>
    <n v="5.9950000000000003E-2"/>
    <n v="7.2440061438380915E-2"/>
    <n v="9.1175153595952296E-2"/>
    <n v="9.4297668955547531E-2"/>
    <n v="9.4297668955547531E-2"/>
    <n v="9.4297668955547531E-2"/>
    <n v="9.4297668955547531E-2"/>
    <n v="9.4297668955547531E-2"/>
    <n v="0"/>
    <n v="0"/>
    <n v="424957.47249999997"/>
    <n v="424957.47249999997"/>
    <n v="0"/>
    <n v="0"/>
    <n v="0"/>
    <n v="0"/>
    <n v="0"/>
    <n v="0"/>
    <n v="0"/>
    <n v="0"/>
    <n v="849914.94499999995"/>
    <n v="0"/>
    <n v="0"/>
    <n v="0"/>
    <n v="0"/>
    <n v="1155808.0930000001"/>
    <n v="696.38900000000001"/>
    <n v="0"/>
    <n v="0"/>
    <n v="0"/>
    <n v="0"/>
    <n v="0"/>
    <n v="0"/>
    <n v="0"/>
    <n v="0"/>
    <n v="60000"/>
    <n v="60000"/>
    <n v="79027.611000000004"/>
    <n v="199724"/>
    <n v="0"/>
    <n v="100000"/>
    <n v="424957.47249999997"/>
    <n v="424957.47249999997"/>
    <n v="0"/>
    <n v="0"/>
    <n v="0"/>
    <n v="0"/>
    <n v="0"/>
    <n v="0"/>
    <n v="0"/>
    <n v="0"/>
    <n v="949914.94499999983"/>
    <n v="0"/>
    <n v="0"/>
    <n v="0"/>
    <n v="0"/>
    <n v="1155808.0929999999"/>
    <n v="696.38900000000001"/>
    <n v="0"/>
    <n v="0"/>
    <n v="0"/>
    <n v="0"/>
    <n v="0"/>
    <n v="0"/>
    <n v="0"/>
    <n v="0"/>
    <n v="0"/>
    <n v="0"/>
    <n v="70000"/>
    <n v="70696.388999999996"/>
    <n v="0"/>
    <n v="0"/>
    <n v="0"/>
    <n v="0"/>
    <n v="0"/>
    <n v="0"/>
    <n v="0"/>
    <n v="0"/>
    <n v="0"/>
    <n v="0"/>
    <n v="0"/>
    <n v="0"/>
    <n v="1078942.5559999999"/>
    <n v="0"/>
    <n v="0"/>
    <n v="0"/>
    <n v="0"/>
    <n v="1155808.0929999999"/>
    <n v="299724.00000000012"/>
    <n v="696.38900000000001"/>
    <n v="6865.5370000000012"/>
    <n v="305893.1480000001"/>
    <n v="-299027.61100000009"/>
    <n v="1148942.5560000001"/>
    <n v="180696.389"/>
    <n v="696.38900000000001"/>
    <n v="6865.5370000000012"/>
    <n v="186865.53700000001"/>
    <n v="-180000"/>
    <n v="1148942.5560000001"/>
    <n v="120696.389"/>
    <n v="696.38900000000001"/>
    <n v="6865.5370000000012"/>
    <n v="126865.537"/>
    <n v="-120000"/>
    <n v="1148942.5559999999"/>
    <n v="696.38900000000001"/>
    <n v="696.38900000000001"/>
    <n v="6865.5370000000012"/>
    <n v="6865.5370000000012"/>
    <n v="0"/>
    <n v="1148942.5559999999"/>
    <n v="12365"/>
    <s v="SI"/>
    <s v="NO"/>
    <s v="GIC"/>
    <s v="STS"/>
    <n v="6"/>
    <s v="Transmission"/>
    <s v="Zonal Tx"/>
    <s v="New Technical Standard"/>
    <s v="New Technical Standard"/>
    <m/>
    <s v="STS"/>
    <m/>
    <d v="2017-12-30T00:00:00"/>
    <d v="2020-06-30T00:00:00"/>
    <m/>
    <m/>
    <m/>
    <n v="0"/>
    <n v="0"/>
    <n v="0"/>
    <m/>
    <m/>
    <m/>
    <m/>
    <m/>
    <m/>
    <n v="2015"/>
    <s v="Otros"/>
    <s v="Abierto"/>
  </r>
  <r>
    <s v="100/TS-003"/>
    <x v="0"/>
    <x v="52"/>
    <s v="Gerencia Zona Sur"/>
    <x v="6"/>
    <s v="Juan Teuber"/>
    <n v="0"/>
    <n v="13491.675999999999"/>
    <n v="236.99700000000001"/>
    <n v="0"/>
    <n v="0"/>
    <n v="0"/>
    <n v="0"/>
    <n v="0"/>
    <n v="0"/>
    <n v="0"/>
    <n v="0"/>
    <n v="0"/>
    <n v="13728.672999999999"/>
    <n v="0"/>
    <n v="0"/>
    <n v="0"/>
    <n v="0"/>
    <n v="1.4999999999999999E-2"/>
    <n v="5.0000000000000001E-3"/>
    <n v="0"/>
    <n v="0"/>
    <n v="0"/>
    <n v="0"/>
    <n v="0"/>
    <n v="0"/>
    <n v="0.98"/>
    <n v="0.98"/>
    <n v="0.98"/>
    <n v="0.98"/>
    <n v="0.995"/>
    <n v="1"/>
    <n v="1"/>
    <n v="1"/>
    <n v="1"/>
    <n v="1"/>
    <n v="1"/>
    <n v="1"/>
    <n v="0.98"/>
    <n v="0.98"/>
    <n v="0.98893735465827182"/>
    <n v="0.99871943655208295"/>
    <n v="1"/>
    <n v="1"/>
    <n v="1"/>
    <n v="1"/>
    <n v="1"/>
    <n v="1"/>
    <n v="1"/>
    <n v="1"/>
    <n v="1"/>
    <n v="0.98"/>
    <n v="6825.1329999999998"/>
    <n v="0"/>
    <n v="13491.675999999999"/>
    <n v="0"/>
    <n v="0"/>
    <n v="0"/>
    <n v="0"/>
    <n v="0"/>
    <n v="0"/>
    <n v="0"/>
    <n v="0"/>
    <n v="0"/>
    <n v="0"/>
    <n v="13491.675999999999"/>
    <n v="0"/>
    <n v="0"/>
    <n v="8.9373546582718622E-3"/>
    <n v="9.7820818938110544E-3"/>
    <n v="1.2805634479170834E-3"/>
    <n v="0"/>
    <n v="0"/>
    <n v="0"/>
    <n v="0"/>
    <n v="0"/>
    <n v="0"/>
    <n v="0"/>
    <n v="1"/>
    <n v="0"/>
    <n v="0"/>
    <n v="0"/>
    <n v="0"/>
    <n v="0"/>
    <n v="0"/>
    <n v="0"/>
    <n v="0"/>
    <n v="0"/>
    <n v="0"/>
    <n v="0"/>
    <n v="0"/>
    <n v="0"/>
    <n v="0"/>
    <n v="0"/>
    <n v="0"/>
    <n v="0"/>
    <n v="20316.809000000001"/>
    <n v="0"/>
    <n v="13491.675999999999"/>
    <n v="0"/>
    <n v="0"/>
    <n v="0"/>
    <n v="0"/>
    <n v="0"/>
    <n v="0"/>
    <n v="0"/>
    <n v="0"/>
    <n v="0"/>
    <n v="0"/>
    <n v="13491.675999999999"/>
    <n v="0"/>
    <n v="0"/>
    <n v="0"/>
    <n v="0"/>
    <n v="0"/>
    <n v="0"/>
    <n v="0"/>
    <n v="0"/>
    <n v="0"/>
    <n v="0"/>
    <n v="0"/>
    <n v="0"/>
    <n v="0"/>
    <n v="0"/>
    <n v="0"/>
    <n v="0"/>
    <n v="0"/>
    <n v="20316.809000000001"/>
    <n v="0"/>
    <n v="13491.675999999999"/>
    <n v="236.99700000000001"/>
    <n v="0"/>
    <n v="0"/>
    <n v="0"/>
    <n v="0"/>
    <n v="0"/>
    <n v="0"/>
    <n v="0"/>
    <n v="0"/>
    <n v="0"/>
    <n v="13728.672999999999"/>
    <n v="0"/>
    <n v="0"/>
    <n v="0"/>
    <n v="0"/>
    <n v="1.4999999999999999E-2"/>
    <n v="0"/>
    <n v="0"/>
    <n v="0"/>
    <n v="0"/>
    <n v="0"/>
    <n v="0"/>
    <n v="5.0000000000000001E-3"/>
    <n v="0.02"/>
    <n v="0.98"/>
    <n v="0.98"/>
    <n v="0.98"/>
    <n v="0.98"/>
    <n v="0.995"/>
    <n v="0.995"/>
    <n v="0.995"/>
    <n v="0.995"/>
    <n v="0.995"/>
    <n v="0.995"/>
    <n v="0.995"/>
    <n v="1"/>
    <n v="0"/>
    <n v="0"/>
    <n v="0"/>
    <n v="0"/>
    <n v="0"/>
    <n v="0"/>
    <n v="0"/>
    <n v="0"/>
    <n v="0"/>
    <n v="0"/>
    <n v="0"/>
    <n v="0"/>
    <n v="0"/>
    <n v="0"/>
    <n v="0"/>
    <n v="0"/>
    <n v="0"/>
    <n v="20553.805999999997"/>
    <n v="0"/>
    <n v="13491.675999999999"/>
    <n v="236.99700000000001"/>
    <n v="0"/>
    <n v="0"/>
    <n v="0"/>
    <n v="0"/>
    <n v="0"/>
    <n v="0"/>
    <n v="0"/>
    <n v="0"/>
    <n v="0"/>
    <n v="13728.672999999999"/>
    <n v="0"/>
    <n v="0"/>
    <n v="0"/>
    <n v="0"/>
    <n v="0"/>
    <n v="0"/>
    <n v="0"/>
    <n v="0"/>
    <n v="0"/>
    <n v="0"/>
    <n v="0"/>
    <n v="0"/>
    <n v="0"/>
    <n v="0"/>
    <n v="0"/>
    <n v="0"/>
    <n v="0"/>
    <n v="20553.805999999997"/>
    <n v="0"/>
    <n v="13491.675999999999"/>
    <n v="236.99700000000001"/>
    <n v="0"/>
    <n v="0"/>
    <n v="0"/>
    <n v="0"/>
    <n v="0"/>
    <n v="0"/>
    <n v="0"/>
    <n v="0"/>
    <n v="0"/>
    <n v="13728.672999999999"/>
    <n v="0"/>
    <n v="0"/>
    <n v="0"/>
    <n v="0"/>
    <n v="0"/>
    <n v="0"/>
    <n v="0"/>
    <n v="0"/>
    <n v="0"/>
    <n v="0"/>
    <n v="0"/>
    <n v="0"/>
    <n v="0"/>
    <n v="0"/>
    <n v="0"/>
    <n v="0"/>
    <n v="0"/>
    <n v="20553.805999999997"/>
    <n v="13491.675999999999"/>
    <n v="13728.672999999999"/>
    <n v="20553.805999999997"/>
    <n v="20316.809000000001"/>
    <n v="236.99699999999575"/>
    <n v="-236.99699999999575"/>
    <n v="13728.672999999999"/>
    <n v="13728.672999999999"/>
    <n v="20553.805999999997"/>
    <n v="20553.805999999997"/>
    <n v="0"/>
    <n v="0"/>
    <n v="13728.672999999999"/>
    <n v="13728.672999999999"/>
    <n v="20553.805999999997"/>
    <n v="20553.805999999997"/>
    <n v="0"/>
    <n v="0"/>
    <n v="13728.672999999999"/>
    <n v="13728.672999999999"/>
    <n v="20553.805999999997"/>
    <n v="20553.805999999997"/>
    <n v="0"/>
    <n v="0"/>
    <n v="12370"/>
    <s v="SI"/>
    <s v="NO"/>
    <s v="GIC"/>
    <s v="FRONTEL"/>
    <m/>
    <s v="Transmission"/>
    <s v="Others"/>
    <s v="IT&amp;Communications"/>
    <s v="Feeders Meter Control Risk "/>
    <m/>
    <s v="FRONTEL"/>
    <m/>
    <d v="2018-12-30T00:00:00"/>
    <d v="2019-12-31T00:00:00"/>
    <m/>
    <m/>
    <m/>
    <n v="0"/>
    <n v="0"/>
    <n v="0"/>
    <m/>
    <m/>
    <m/>
    <m/>
    <m/>
    <m/>
    <n v="2015"/>
    <s v="Mejoras en S/E"/>
    <s v="Abierto"/>
  </r>
  <r>
    <s v="100/TS-203"/>
    <x v="0"/>
    <x v="53"/>
    <s v="Gerencia Zona Sur"/>
    <x v="6"/>
    <s v="Juan Teuber"/>
    <n v="0"/>
    <n v="9000"/>
    <n v="0"/>
    <n v="0"/>
    <n v="0"/>
    <n v="0"/>
    <n v="0"/>
    <n v="0"/>
    <n v="0"/>
    <n v="0"/>
    <n v="0"/>
    <n v="0"/>
    <n v="9000"/>
    <n v="0"/>
    <n v="0"/>
    <n v="0.01"/>
    <n v="0"/>
    <n v="5.0000000000000001E-3"/>
    <n v="0"/>
    <n v="0"/>
    <n v="0"/>
    <n v="0"/>
    <n v="0"/>
    <n v="0"/>
    <n v="0"/>
    <n v="0.98"/>
    <n v="0.98"/>
    <n v="0.99"/>
    <n v="0.99"/>
    <n v="0.995"/>
    <n v="0.995"/>
    <n v="0.995"/>
    <n v="0.995"/>
    <n v="0.995"/>
    <n v="0.995"/>
    <n v="0.995"/>
    <n v="0.995"/>
    <n v="0.98"/>
    <n v="0.98"/>
    <n v="0.98499999999999999"/>
    <n v="0.99"/>
    <n v="1"/>
    <n v="1"/>
    <n v="1"/>
    <n v="1"/>
    <n v="1"/>
    <n v="1"/>
    <n v="1"/>
    <n v="1"/>
    <n v="0.995"/>
    <n v="0.98"/>
    <n v="388964.07699999999"/>
    <n v="0"/>
    <n v="0"/>
    <n v="0"/>
    <n v="0"/>
    <n v="0"/>
    <n v="0"/>
    <n v="0"/>
    <n v="0"/>
    <n v="0"/>
    <n v="0"/>
    <n v="0"/>
    <n v="0"/>
    <n v="0"/>
    <n v="0"/>
    <n v="0"/>
    <n v="5.0000000000000001E-3"/>
    <n v="5.0000000000000001E-3"/>
    <n v="0.01"/>
    <n v="0"/>
    <n v="0"/>
    <n v="0"/>
    <n v="0"/>
    <n v="0"/>
    <n v="0"/>
    <n v="0"/>
    <n v="1"/>
    <n v="0"/>
    <n v="0"/>
    <n v="0"/>
    <n v="0"/>
    <n v="0"/>
    <n v="0"/>
    <n v="0"/>
    <n v="0"/>
    <n v="0"/>
    <n v="0"/>
    <n v="0"/>
    <n v="0"/>
    <n v="0"/>
    <n v="0"/>
    <n v="0"/>
    <n v="0"/>
    <n v="0"/>
    <n v="388964.07699999999"/>
    <n v="0"/>
    <n v="0"/>
    <n v="0"/>
    <n v="0"/>
    <n v="0"/>
    <n v="0"/>
    <n v="0"/>
    <n v="0"/>
    <n v="0"/>
    <n v="0"/>
    <n v="0"/>
    <n v="0"/>
    <n v="0"/>
    <n v="0"/>
    <n v="0"/>
    <n v="0"/>
    <n v="0"/>
    <n v="0"/>
    <n v="0"/>
    <n v="0"/>
    <n v="0"/>
    <n v="0"/>
    <n v="0"/>
    <n v="0"/>
    <n v="0"/>
    <n v="0"/>
    <n v="0"/>
    <n v="0"/>
    <n v="0"/>
    <n v="0"/>
    <n v="388964.07699999999"/>
    <n v="0"/>
    <n v="9000"/>
    <n v="0"/>
    <n v="0"/>
    <n v="0"/>
    <n v="0"/>
    <n v="0"/>
    <n v="0"/>
    <n v="0"/>
    <n v="0"/>
    <n v="0"/>
    <n v="0"/>
    <n v="9000"/>
    <n v="0"/>
    <n v="0"/>
    <n v="0.01"/>
    <n v="0"/>
    <n v="5.0000000000000001E-3"/>
    <n v="0"/>
    <n v="0"/>
    <n v="0"/>
    <n v="0"/>
    <n v="0"/>
    <n v="0"/>
    <n v="0"/>
    <n v="1.4999999999999999E-2"/>
    <n v="0.98"/>
    <n v="0.98"/>
    <n v="0.99"/>
    <n v="0.99"/>
    <n v="0.995"/>
    <n v="0.995"/>
    <n v="0.995"/>
    <n v="0.995"/>
    <n v="0.995"/>
    <n v="0.995"/>
    <n v="0.995"/>
    <n v="0.995"/>
    <n v="0"/>
    <n v="0"/>
    <n v="0"/>
    <n v="0"/>
    <n v="0"/>
    <n v="0"/>
    <n v="0"/>
    <n v="0"/>
    <n v="0"/>
    <n v="0"/>
    <n v="0"/>
    <n v="0"/>
    <n v="0"/>
    <n v="0"/>
    <n v="0"/>
    <n v="0"/>
    <n v="0"/>
    <n v="397964.07699999999"/>
    <n v="0"/>
    <n v="9000"/>
    <n v="0"/>
    <n v="0"/>
    <n v="0"/>
    <n v="0"/>
    <n v="0"/>
    <n v="0"/>
    <n v="0"/>
    <n v="0"/>
    <n v="0"/>
    <n v="0"/>
    <n v="9000"/>
    <n v="0"/>
    <n v="0"/>
    <n v="0"/>
    <n v="0"/>
    <n v="0"/>
    <n v="0"/>
    <n v="0"/>
    <n v="0"/>
    <n v="0"/>
    <n v="0"/>
    <n v="0"/>
    <n v="0"/>
    <n v="0"/>
    <n v="0"/>
    <n v="0"/>
    <n v="0"/>
    <n v="0"/>
    <n v="397964.07699999999"/>
    <n v="0"/>
    <n v="9000"/>
    <n v="0"/>
    <n v="0"/>
    <n v="0"/>
    <n v="0"/>
    <n v="0"/>
    <n v="0"/>
    <n v="0"/>
    <n v="0"/>
    <n v="0"/>
    <n v="0"/>
    <n v="9000"/>
    <n v="0"/>
    <n v="0"/>
    <n v="0"/>
    <n v="0"/>
    <n v="0"/>
    <n v="0"/>
    <n v="0"/>
    <n v="0"/>
    <n v="0"/>
    <n v="0"/>
    <n v="0"/>
    <n v="0"/>
    <n v="0"/>
    <n v="0"/>
    <n v="0"/>
    <n v="0"/>
    <n v="0"/>
    <n v="397964.07699999999"/>
    <n v="0"/>
    <n v="9000"/>
    <n v="397964.07699999999"/>
    <n v="388964.07699999999"/>
    <n v="9000"/>
    <n v="-9000"/>
    <n v="9000"/>
    <n v="9000"/>
    <n v="397964.07699999999"/>
    <n v="397964.07699999999"/>
    <n v="0"/>
    <n v="0"/>
    <n v="9000"/>
    <n v="9000"/>
    <n v="397964.07699999999"/>
    <n v="397964.07699999999"/>
    <n v="0"/>
    <n v="0"/>
    <n v="9000"/>
    <n v="9000"/>
    <n v="397964.07699999999"/>
    <n v="397964.07699999999"/>
    <n v="0"/>
    <n v="0"/>
    <n v="12371"/>
    <s v="SI"/>
    <s v="NO"/>
    <s v="GIC"/>
    <s v="SAESA"/>
    <m/>
    <s v="Transmission"/>
    <s v="Others"/>
    <s v="IT&amp;Communications"/>
    <s v="Feeders Meter Control Risk "/>
    <m/>
    <s v="SAESA"/>
    <m/>
    <d v="2018-12-30T00:00:00"/>
    <d v="2019-12-31T00:00:00"/>
    <m/>
    <m/>
    <m/>
    <n v="0"/>
    <n v="0"/>
    <n v="0"/>
    <m/>
    <m/>
    <m/>
    <m/>
    <m/>
    <m/>
    <n v="2015"/>
    <s v="Mejoras en S/E"/>
    <s v="Abierto"/>
  </r>
  <r>
    <s v="100/TT-167"/>
    <x v="0"/>
    <x v="54"/>
    <s v="Gerencia Zona Sur"/>
    <x v="6"/>
    <s v="Juan Teuber"/>
    <n v="0"/>
    <n v="3120.0889999999999"/>
    <n v="0"/>
    <n v="0"/>
    <n v="0"/>
    <n v="0"/>
    <n v="0"/>
    <n v="0"/>
    <n v="1278.758"/>
    <n v="0"/>
    <n v="366.15"/>
    <n v="0"/>
    <n v="4764.9969999999994"/>
    <n v="0"/>
    <n v="0"/>
    <n v="0.05"/>
    <n v="0"/>
    <n v="0"/>
    <n v="0"/>
    <n v="0"/>
    <n v="0"/>
    <n v="0"/>
    <n v="0"/>
    <n v="0"/>
    <n v="0"/>
    <n v="0.92"/>
    <n v="0.92"/>
    <n v="0.97000000000000008"/>
    <n v="0.97000000000000008"/>
    <n v="0.97000000000000008"/>
    <n v="0.97000000000000008"/>
    <n v="0.97000000000000008"/>
    <n v="0.97000000000000008"/>
    <n v="0.97000000000000008"/>
    <n v="0.97000000000000008"/>
    <n v="0.97000000000000008"/>
    <n v="0.97000000000000008"/>
    <n v="0.92349128618752707"/>
    <n v="0.94478467521244425"/>
    <n v="0.96721878150655338"/>
    <n v="0.98266685870661097"/>
    <n v="0.99720005761198338"/>
    <n v="0.99904364107734411"/>
    <n v="1"/>
    <n v="1"/>
    <n v="1"/>
    <n v="1"/>
    <n v="1"/>
    <n v="1"/>
    <n v="0.97000000000000008"/>
    <n v="0.92"/>
    <n v="210817.57500000001"/>
    <n v="12000.000000000002"/>
    <n v="12000.000000000002"/>
    <n v="5000"/>
    <n v="5000"/>
    <n v="0"/>
    <n v="0"/>
    <n v="0"/>
    <n v="0"/>
    <n v="0"/>
    <n v="0"/>
    <n v="0"/>
    <n v="0"/>
    <n v="34000"/>
    <n v="3.4912861875270062E-3"/>
    <n v="2.1293389024917186E-2"/>
    <n v="2.2434106294109177E-2"/>
    <n v="1.5448077200057614E-2"/>
    <n v="1.4533198905372319E-2"/>
    <n v="1.8435834653607952E-3"/>
    <n v="9.5635892265591243E-4"/>
    <n v="0"/>
    <n v="0"/>
    <n v="0"/>
    <n v="0"/>
    <n v="0"/>
    <n v="1"/>
    <n v="0"/>
    <n v="0"/>
    <n v="0"/>
    <n v="0"/>
    <n v="0"/>
    <n v="0"/>
    <n v="0"/>
    <n v="0"/>
    <n v="0"/>
    <n v="0"/>
    <n v="0"/>
    <n v="0"/>
    <n v="0"/>
    <n v="0"/>
    <n v="0"/>
    <n v="0"/>
    <n v="0"/>
    <n v="244817.57500000001"/>
    <n v="12000.000000000002"/>
    <n v="12000.000000000002"/>
    <n v="5000"/>
    <n v="5000"/>
    <n v="0"/>
    <n v="0"/>
    <n v="0"/>
    <n v="0"/>
    <n v="0"/>
    <n v="0"/>
    <n v="0"/>
    <n v="0"/>
    <n v="34000"/>
    <n v="0"/>
    <n v="0"/>
    <n v="0"/>
    <n v="0"/>
    <n v="0"/>
    <n v="0"/>
    <n v="0"/>
    <n v="0"/>
    <n v="0"/>
    <n v="0"/>
    <n v="0"/>
    <n v="0"/>
    <n v="0"/>
    <n v="0"/>
    <n v="0"/>
    <n v="0"/>
    <n v="0"/>
    <n v="244817.57500000001"/>
    <n v="0"/>
    <n v="3120.0889999999999"/>
    <n v="0"/>
    <n v="0"/>
    <n v="0"/>
    <n v="0"/>
    <n v="0"/>
    <n v="5000"/>
    <n v="5000"/>
    <n v="10000"/>
    <n v="10879.911"/>
    <n v="0"/>
    <n v="34000"/>
    <n v="0"/>
    <n v="0"/>
    <n v="0.05"/>
    <n v="0"/>
    <n v="0"/>
    <n v="1.2364052661705783E-3"/>
    <n v="2.2791070406410988E-2"/>
    <n v="3.0910131654264456E-3"/>
    <n v="2.8815111619919869E-3"/>
    <n v="0"/>
    <n v="0"/>
    <n v="0"/>
    <n v="0.08"/>
    <n v="0.92"/>
    <n v="0.92"/>
    <n v="0.97000000000000008"/>
    <n v="0.97000000000000008"/>
    <n v="0.97000000000000008"/>
    <n v="0.97123640526617061"/>
    <n v="0.99402747567258165"/>
    <n v="0.99711848883800802"/>
    <n v="1"/>
    <n v="1"/>
    <n v="1"/>
    <n v="1"/>
    <n v="0"/>
    <n v="0"/>
    <n v="0"/>
    <n v="0"/>
    <n v="0"/>
    <n v="0"/>
    <n v="0"/>
    <n v="0"/>
    <n v="0"/>
    <n v="0"/>
    <n v="0"/>
    <n v="0"/>
    <n v="0"/>
    <n v="0"/>
    <n v="0"/>
    <n v="0"/>
    <n v="0"/>
    <n v="244817.57500000001"/>
    <n v="0"/>
    <n v="3120.0889999999999"/>
    <n v="0"/>
    <n v="0"/>
    <n v="0"/>
    <n v="0"/>
    <n v="0"/>
    <n v="0"/>
    <n v="1278.758"/>
    <n v="8721.2420000000002"/>
    <n v="10000"/>
    <n v="10879.911"/>
    <n v="34000"/>
    <n v="0"/>
    <n v="0"/>
    <n v="0"/>
    <n v="0"/>
    <n v="0"/>
    <n v="0"/>
    <n v="0"/>
    <n v="0"/>
    <n v="0"/>
    <n v="0"/>
    <n v="0"/>
    <n v="0"/>
    <n v="0"/>
    <n v="0"/>
    <n v="0"/>
    <n v="0"/>
    <n v="0"/>
    <n v="244817.57500000001"/>
    <n v="0"/>
    <n v="3120.0889999999999"/>
    <n v="0"/>
    <n v="0"/>
    <n v="0"/>
    <n v="0"/>
    <n v="0"/>
    <n v="0"/>
    <n v="1278.758"/>
    <n v="0"/>
    <n v="366.15"/>
    <n v="24235.002999999997"/>
    <n v="28999.999999999996"/>
    <n v="0"/>
    <n v="0"/>
    <n v="0"/>
    <n v="0"/>
    <n v="0"/>
    <n v="0"/>
    <n v="0"/>
    <n v="0"/>
    <n v="0"/>
    <n v="0"/>
    <n v="0"/>
    <n v="0"/>
    <n v="0"/>
    <n v="0"/>
    <n v="0"/>
    <n v="0"/>
    <n v="0"/>
    <n v="239817.57500000001"/>
    <n v="34000"/>
    <n v="4764.9969999999994"/>
    <n v="215582.57200000001"/>
    <n v="244817.57500000001"/>
    <n v="-29235.002999999997"/>
    <n v="29235.002999999997"/>
    <n v="34000"/>
    <n v="4764.9969999999994"/>
    <n v="215582.57200000001"/>
    <n v="244817.57500000001"/>
    <n v="-29235.002999999997"/>
    <n v="29235.002999999997"/>
    <n v="23120.089"/>
    <n v="4764.9969999999994"/>
    <n v="215582.57200000001"/>
    <n v="233937.66400000002"/>
    <n v="-18355.092000000004"/>
    <n v="29235.002999999997"/>
    <n v="4764.9969999999994"/>
    <n v="4764.9969999999994"/>
    <n v="215582.57200000001"/>
    <n v="215582.57200000001"/>
    <n v="0"/>
    <n v="24235.002999999997"/>
    <n v="12666"/>
    <s v="SI"/>
    <s v="NO"/>
    <s v="GIC"/>
    <s v="STS"/>
    <n v="6"/>
    <s v="Transmission"/>
    <s v="Zonal Tx"/>
    <s v="New Technical Standard"/>
    <s v="New Technical Standard"/>
    <m/>
    <s v="STS"/>
    <m/>
    <d v="2017-12-30T00:00:00"/>
    <d v="2019-12-31T00:00:00"/>
    <m/>
    <m/>
    <m/>
    <n v="0"/>
    <n v="0"/>
    <n v="0"/>
    <m/>
    <m/>
    <m/>
    <m/>
    <m/>
    <m/>
    <n v="2015"/>
    <s v="Mejoras en S/E"/>
    <s v="Abierto"/>
  </r>
  <r>
    <s v="100/TT-019"/>
    <x v="0"/>
    <x v="55"/>
    <s v="Gerencia Zona Sur"/>
    <x v="6"/>
    <s v="Juan Teuber"/>
    <n v="0"/>
    <n v="0"/>
    <n v="0"/>
    <n v="0"/>
    <n v="13877.282999999999"/>
    <n v="4124.7460000000001"/>
    <n v="3769.3380000000002"/>
    <n v="251.13"/>
    <n v="0"/>
    <n v="125.565"/>
    <n v="251.13"/>
    <n v="0"/>
    <n v="22399.191999999999"/>
    <n v="0"/>
    <n v="0"/>
    <n v="0"/>
    <n v="0"/>
    <n v="0"/>
    <n v="0"/>
    <n v="0.05"/>
    <n v="0"/>
    <n v="0"/>
    <n v="0"/>
    <n v="0"/>
    <n v="0"/>
    <n v="0.88000000000000012"/>
    <n v="0.88000000000000012"/>
    <n v="0.88000000000000012"/>
    <n v="0.88000000000000012"/>
    <n v="0.88000000000000012"/>
    <n v="0.88000000000000012"/>
    <n v="0.93000000000000016"/>
    <n v="0.93000000000000016"/>
    <n v="0.93000000000000016"/>
    <n v="0.93000000000000016"/>
    <n v="0.93000000000000016"/>
    <n v="0.93000000000000016"/>
    <n v="0.88000000000000012"/>
    <n v="0.88000000000000012"/>
    <n v="0.88000000000000012"/>
    <n v="0.88000000000000012"/>
    <n v="0.90351754066826007"/>
    <n v="0.92472352819391324"/>
    <n v="0.94311545102421912"/>
    <n v="0.95824104876171112"/>
    <n v="0.96145712269925099"/>
    <n v="0.97205006623102275"/>
    <n v="0.9807334658623803"/>
    <n v="0.98756259786412504"/>
    <n v="0.93000000000000016"/>
    <n v="0.88000000000000012"/>
    <n v="201671.33000000002"/>
    <n v="0"/>
    <n v="0"/>
    <n v="0"/>
    <n v="0"/>
    <n v="18885.514727116013"/>
    <n v="29999.999999999996"/>
    <n v="0"/>
    <n v="0"/>
    <n v="0"/>
    <n v="0"/>
    <n v="0"/>
    <n v="0"/>
    <n v="48885.514727116009"/>
    <n v="0"/>
    <n v="0"/>
    <n v="0"/>
    <n v="0"/>
    <n v="2.3517540668259961E-2"/>
    <n v="2.1205987525653214E-2"/>
    <n v="1.8391922830305867E-2"/>
    <n v="1.5125597737491983E-2"/>
    <n v="3.2160739375398238E-3"/>
    <n v="1.0592943531771795E-2"/>
    <n v="8.6833996313575249E-3"/>
    <n v="6.8291320017447197E-3"/>
    <n v="0.98756259786412504"/>
    <n v="0"/>
    <n v="0"/>
    <n v="0"/>
    <n v="0"/>
    <n v="0"/>
    <n v="0"/>
    <n v="0"/>
    <n v="0"/>
    <n v="0"/>
    <n v="0"/>
    <n v="0"/>
    <n v="0"/>
    <n v="0"/>
    <n v="0"/>
    <n v="0"/>
    <n v="0"/>
    <n v="0"/>
    <n v="250556.84472711603"/>
    <n v="0"/>
    <n v="0"/>
    <n v="0"/>
    <n v="0"/>
    <n v="18885.514727116013"/>
    <n v="29999.999999999996"/>
    <n v="0"/>
    <n v="0"/>
    <n v="0"/>
    <n v="0"/>
    <n v="0"/>
    <n v="0"/>
    <n v="48885.514727116009"/>
    <n v="0"/>
    <n v="0"/>
    <n v="0"/>
    <n v="0"/>
    <n v="0"/>
    <n v="0"/>
    <n v="0"/>
    <n v="0"/>
    <n v="0"/>
    <n v="0"/>
    <n v="0"/>
    <n v="0"/>
    <n v="0"/>
    <n v="0"/>
    <n v="0"/>
    <n v="0"/>
    <n v="0"/>
    <n v="250556.84472711603"/>
    <n v="0"/>
    <n v="0"/>
    <n v="0"/>
    <n v="0"/>
    <n v="13877.282999999999"/>
    <n v="4124.7460000000001"/>
    <n v="0"/>
    <n v="0"/>
    <n v="0"/>
    <n v="0"/>
    <n v="0"/>
    <n v="30883.485727116014"/>
    <n v="48885.514727116009"/>
    <n v="0"/>
    <n v="0"/>
    <n v="0"/>
    <n v="0"/>
    <n v="0"/>
    <n v="1.2490061438380917E-2"/>
    <n v="1.8735092157571374E-2"/>
    <n v="3.1225153595952292E-3"/>
    <n v="0"/>
    <n v="0"/>
    <n v="0"/>
    <n v="0"/>
    <n v="3.4347668955547521E-2"/>
    <n v="0.88000000000000012"/>
    <n v="0.88000000000000012"/>
    <n v="0.88000000000000012"/>
    <n v="0.88000000000000012"/>
    <n v="0.88000000000000012"/>
    <n v="0.89249006143838105"/>
    <n v="0.91122515359595235"/>
    <n v="0.91434766895554764"/>
    <n v="0.91434766895554764"/>
    <n v="0.91434766895554764"/>
    <n v="0.91434766895554764"/>
    <n v="0.91434766895554764"/>
    <n v="0"/>
    <n v="0"/>
    <n v="0"/>
    <n v="0"/>
    <n v="0"/>
    <n v="0"/>
    <n v="0"/>
    <n v="0"/>
    <n v="0"/>
    <n v="0"/>
    <n v="0"/>
    <n v="0"/>
    <n v="0"/>
    <n v="0"/>
    <n v="0"/>
    <n v="0"/>
    <n v="0"/>
    <n v="250556.84472711603"/>
    <n v="0"/>
    <n v="0"/>
    <n v="0"/>
    <n v="0"/>
    <n v="13877.282999999999"/>
    <n v="4124.7460000000001"/>
    <n v="3769.3380000000002"/>
    <n v="251.13"/>
    <n v="0"/>
    <n v="0"/>
    <n v="0"/>
    <n v="26863.017727116014"/>
    <n v="48885.514727116009"/>
    <n v="0"/>
    <n v="0"/>
    <n v="0"/>
    <n v="0"/>
    <n v="0"/>
    <n v="0"/>
    <n v="0"/>
    <n v="0"/>
    <n v="0"/>
    <n v="0"/>
    <n v="0"/>
    <n v="0"/>
    <n v="0"/>
    <n v="0"/>
    <n v="0"/>
    <n v="0"/>
    <n v="0"/>
    <n v="250556.84472711603"/>
    <n v="0"/>
    <n v="0"/>
    <n v="0"/>
    <n v="0"/>
    <n v="13877.282999999999"/>
    <n v="4124.7460000000001"/>
    <n v="3769.3380000000002"/>
    <n v="251.13"/>
    <n v="0"/>
    <n v="125.565"/>
    <n v="251.13"/>
    <n v="13486.192727116"/>
    <n v="35885.384727115998"/>
    <n v="0"/>
    <n v="0"/>
    <n v="0"/>
    <n v="0"/>
    <n v="0"/>
    <n v="0"/>
    <n v="0"/>
    <n v="0"/>
    <n v="0"/>
    <n v="0"/>
    <n v="0"/>
    <n v="0"/>
    <n v="13000.130000000012"/>
    <n v="0"/>
    <n v="0"/>
    <n v="0"/>
    <n v="0"/>
    <n v="250556.84472711603"/>
    <n v="48885.514727116009"/>
    <n v="22399.191999999999"/>
    <n v="224070.52200000003"/>
    <n v="250556.84472711603"/>
    <n v="-26486.322727115999"/>
    <n v="26486.322727115999"/>
    <n v="18002.028999999999"/>
    <n v="22399.191999999999"/>
    <n v="224070.52200000003"/>
    <n v="219673.35900000003"/>
    <n v="4397.1630000000005"/>
    <n v="26486.322727115999"/>
    <n v="22022.496999999999"/>
    <n v="22399.191999999999"/>
    <n v="224070.52200000003"/>
    <n v="223693.82700000002"/>
    <n v="376.69500000000698"/>
    <n v="26486.322727115999"/>
    <n v="22399.191999999999"/>
    <n v="22399.191999999999"/>
    <n v="224070.52200000003"/>
    <n v="224070.52200000003"/>
    <n v="0"/>
    <n v="26486.322727115999"/>
    <n v="12687"/>
    <s v="SI"/>
    <s v="NO"/>
    <s v="GIC"/>
    <s v="FRONTEL"/>
    <n v="6"/>
    <s v="Transmission"/>
    <s v="Zonal Tx"/>
    <s v="New Technical Standard"/>
    <s v="New Technical Standard"/>
    <s v="N_TECH_S"/>
    <s v="FRONTEL"/>
    <m/>
    <d v="2017-12-01T00:00:00"/>
    <d v="2019-12-31T00:00:00"/>
    <m/>
    <m/>
    <m/>
    <n v="0"/>
    <n v="0"/>
    <n v="0"/>
    <m/>
    <m/>
    <m/>
    <m/>
    <m/>
    <m/>
    <n v="2015"/>
    <s v="Mejoras en S/E"/>
    <s v="Abierto"/>
  </r>
  <r>
    <s v="100/TT-018"/>
    <x v="0"/>
    <x v="56"/>
    <s v="Gerencia Zona Sur"/>
    <x v="6"/>
    <s v="Juan Teuber"/>
    <n v="0"/>
    <n v="0"/>
    <n v="0"/>
    <n v="0"/>
    <n v="0"/>
    <n v="0"/>
    <n v="800"/>
    <n v="979.69500000000005"/>
    <n v="-7.6360000000000001"/>
    <n v="0"/>
    <n v="0"/>
    <n v="0"/>
    <n v="1772.0590000000002"/>
    <n v="0"/>
    <n v="0"/>
    <n v="0"/>
    <n v="0"/>
    <n v="0.03"/>
    <n v="0"/>
    <n v="0"/>
    <n v="0"/>
    <n v="0"/>
    <n v="0"/>
    <n v="0"/>
    <n v="0"/>
    <n v="0.97000000000000008"/>
    <n v="0.97000000000000008"/>
    <n v="0.97000000000000008"/>
    <n v="0.97000000000000008"/>
    <n v="1"/>
    <n v="1"/>
    <n v="1"/>
    <n v="1"/>
    <n v="1"/>
    <n v="1"/>
    <n v="1"/>
    <n v="1"/>
    <n v="0.97000000000000008"/>
    <n v="0.97000000000000008"/>
    <n v="0.97000000000000008"/>
    <n v="0.98208864804694795"/>
    <n v="0.99149840520365384"/>
    <n v="0.99720786786584759"/>
    <n v="0.99890511038192553"/>
    <n v="0.99890511038192553"/>
    <n v="0.99890511038192553"/>
    <n v="0.99890511038192553"/>
    <n v="0.99890511038192553"/>
    <n v="0.99890511038192553"/>
    <n v="1"/>
    <n v="0.97000000000000008"/>
    <n v="308731.50300000003"/>
    <n v="0"/>
    <n v="0"/>
    <n v="799.8520000000135"/>
    <n v="0"/>
    <n v="0"/>
    <n v="0"/>
    <n v="0"/>
    <n v="0"/>
    <n v="0"/>
    <n v="0"/>
    <n v="0"/>
    <n v="0"/>
    <n v="799.8520000000135"/>
    <n v="0"/>
    <n v="0"/>
    <n v="0"/>
    <n v="1.2088648046947866E-2"/>
    <n v="9.4097571567059411E-3"/>
    <n v="5.7094626621936933E-3"/>
    <n v="1.697242516077932E-3"/>
    <n v="0"/>
    <n v="0"/>
    <n v="0"/>
    <n v="0"/>
    <n v="0"/>
    <n v="0.99890511038192553"/>
    <n v="0"/>
    <n v="0"/>
    <n v="0"/>
    <n v="0"/>
    <n v="0"/>
    <n v="0"/>
    <n v="0"/>
    <n v="0"/>
    <n v="0"/>
    <n v="0"/>
    <n v="0"/>
    <n v="0"/>
    <n v="0"/>
    <n v="0"/>
    <n v="0"/>
    <n v="0"/>
    <n v="0"/>
    <n v="309531.35500000004"/>
    <n v="0"/>
    <n v="0"/>
    <n v="799.8520000000135"/>
    <n v="0"/>
    <n v="0"/>
    <n v="0"/>
    <n v="0"/>
    <n v="0"/>
    <n v="0"/>
    <n v="0"/>
    <n v="0"/>
    <n v="0"/>
    <n v="799.8520000000135"/>
    <n v="0"/>
    <n v="0"/>
    <n v="0"/>
    <n v="0"/>
    <n v="0"/>
    <n v="0"/>
    <n v="0"/>
    <n v="0"/>
    <n v="0"/>
    <n v="0"/>
    <n v="0"/>
    <n v="0"/>
    <n v="0"/>
    <n v="0"/>
    <n v="0"/>
    <n v="0"/>
    <n v="0"/>
    <n v="309531.35500000004"/>
    <n v="0"/>
    <n v="0"/>
    <n v="0"/>
    <n v="0"/>
    <n v="0"/>
    <n v="0"/>
    <n v="0"/>
    <n v="0"/>
    <n v="0"/>
    <n v="0"/>
    <n v="0"/>
    <n v="4800"/>
    <n v="4800"/>
    <n v="0"/>
    <n v="0"/>
    <n v="0"/>
    <n v="0"/>
    <n v="0.03"/>
    <n v="0"/>
    <n v="0"/>
    <n v="0"/>
    <n v="0"/>
    <n v="0"/>
    <n v="0"/>
    <n v="0"/>
    <n v="0.03"/>
    <n v="0.97000000000000008"/>
    <n v="0.97000000000000008"/>
    <n v="0.97000000000000008"/>
    <n v="0.97000000000000008"/>
    <n v="1"/>
    <n v="1"/>
    <n v="1"/>
    <n v="1"/>
    <n v="1"/>
    <n v="1"/>
    <n v="1"/>
    <n v="1"/>
    <n v="0"/>
    <n v="0"/>
    <n v="0"/>
    <n v="0"/>
    <n v="0"/>
    <n v="0"/>
    <n v="0"/>
    <n v="0"/>
    <n v="0"/>
    <n v="0"/>
    <n v="0"/>
    <n v="0"/>
    <n v="0"/>
    <n v="0"/>
    <n v="0"/>
    <n v="0"/>
    <n v="0"/>
    <n v="313531.50300000003"/>
    <n v="0"/>
    <n v="0"/>
    <n v="0"/>
    <n v="0"/>
    <n v="0"/>
    <n v="0"/>
    <n v="800"/>
    <n v="979.69500000000005"/>
    <n v="-7.6360000000000001"/>
    <n v="7.6360000000000001"/>
    <n v="15000"/>
    <n v="3020.1570000000102"/>
    <n v="19799.85200000001"/>
    <n v="0"/>
    <n v="0"/>
    <n v="0"/>
    <n v="0"/>
    <n v="0"/>
    <n v="0"/>
    <n v="0"/>
    <n v="0"/>
    <n v="0"/>
    <n v="0"/>
    <n v="0"/>
    <n v="0"/>
    <n v="0"/>
    <n v="0"/>
    <n v="0"/>
    <n v="0"/>
    <n v="0"/>
    <n v="328531.35500000004"/>
    <n v="0"/>
    <n v="0"/>
    <n v="0"/>
    <n v="0"/>
    <n v="0"/>
    <n v="0"/>
    <n v="800"/>
    <n v="979.69500000000005"/>
    <n v="-7.6360000000000001"/>
    <n v="0"/>
    <n v="0"/>
    <n v="0"/>
    <n v="1772.0590000000002"/>
    <n v="0"/>
    <n v="0"/>
    <n v="0"/>
    <n v="0"/>
    <n v="0"/>
    <n v="0"/>
    <n v="0"/>
    <n v="0"/>
    <n v="0"/>
    <n v="0"/>
    <n v="0"/>
    <n v="0"/>
    <n v="18027.793000000009"/>
    <n v="0"/>
    <n v="0"/>
    <n v="0"/>
    <n v="0"/>
    <n v="328531.35500000004"/>
    <n v="799.8520000000135"/>
    <n v="1772.0590000000002"/>
    <n v="310503.56200000003"/>
    <n v="309531.35500000004"/>
    <n v="972.20699999999488"/>
    <n v="-972.20699999999488"/>
    <n v="0"/>
    <n v="1772.0590000000002"/>
    <n v="310503.56200000003"/>
    <n v="308731.50300000003"/>
    <n v="1772.0590000000084"/>
    <n v="3027.9409999999916"/>
    <n v="16779.695"/>
    <n v="1772.0590000000002"/>
    <n v="310503.56200000003"/>
    <n v="325511.19800000003"/>
    <n v="-15007.635999999999"/>
    <n v="18027.793000000005"/>
    <n v="1772.0590000000002"/>
    <n v="1772.0590000000002"/>
    <n v="310503.56200000003"/>
    <n v="310503.56200000003"/>
    <n v="0"/>
    <n v="18027.793000000005"/>
    <n v="12709"/>
    <s v="SI"/>
    <s v="NO"/>
    <s v="GIC"/>
    <s v="FRONTEL"/>
    <n v="6"/>
    <s v="Transmission"/>
    <s v="Zonal Tx"/>
    <s v="New Technical Standard"/>
    <s v="New Technical Standard"/>
    <m/>
    <s v="FRONTEL"/>
    <m/>
    <d v="2017-12-30T00:00:00"/>
    <d v="2019-12-31T00:00:00"/>
    <m/>
    <m/>
    <m/>
    <n v="0"/>
    <n v="0"/>
    <n v="0"/>
    <m/>
    <m/>
    <m/>
    <m/>
    <n v="4"/>
    <m/>
    <n v="2015"/>
    <s v="Mejoras en Líneas"/>
    <s v="Abierto"/>
  </r>
  <r>
    <s v="100/TT-178"/>
    <x v="0"/>
    <x v="57"/>
    <s v="Gerencia Zona Sur"/>
    <x v="6"/>
    <s v="Juan Teuber"/>
    <n v="5848.8419999999996"/>
    <n v="4475.1980000000003"/>
    <n v="2924.451"/>
    <n v="8450.1409999999996"/>
    <n v="6134.1620000000003"/>
    <n v="2153.8029999999999"/>
    <n v="13725.764999999999"/>
    <n v="31908.173999999999"/>
    <n v="144986.63500000001"/>
    <n v="19734.317999999999"/>
    <n v="49716.368999999999"/>
    <n v="0"/>
    <n v="290057.85800000001"/>
    <n v="0"/>
    <n v="0"/>
    <n v="0.02"/>
    <n v="0"/>
    <n v="0.02"/>
    <n v="0"/>
    <n v="0.06"/>
    <n v="0.01"/>
    <n v="0"/>
    <n v="0"/>
    <n v="0.17"/>
    <n v="0"/>
    <n v="0.66"/>
    <n v="0.66"/>
    <n v="0.68"/>
    <n v="0.68"/>
    <n v="0.70000000000000007"/>
    <n v="0.70000000000000007"/>
    <n v="0.76"/>
    <n v="0.77"/>
    <n v="0.77"/>
    <n v="0.77"/>
    <n v="0.94000000000000006"/>
    <n v="0.94000000000000006"/>
    <n v="0.66108805719408914"/>
    <n v="0.66108805719408914"/>
    <n v="0.67341937206043212"/>
    <n v="0.69493872545463864"/>
    <n v="0.73334472650110794"/>
    <n v="0.76261104711722871"/>
    <n v="0.78715761741587864"/>
    <n v="0.79216268050868843"/>
    <n v="0.81697038453391979"/>
    <n v="0.85849306496523525"/>
    <n v="0.91802913672091468"/>
    <n v="0.95874568766665402"/>
    <n v="0.94000000000000006"/>
    <n v="0.66"/>
    <n v="463906.89399999997"/>
    <n v="0"/>
    <n v="0"/>
    <n v="30079.906000000014"/>
    <n v="32000"/>
    <n v="37000"/>
    <n v="33000"/>
    <n v="21000"/>
    <n v="14999.999999999998"/>
    <n v="54820.999999999993"/>
    <n v="42999.999999999993"/>
    <n v="42999.999999999993"/>
    <n v="17999.999999999996"/>
    <n v="326900.90600000002"/>
    <n v="1.0880571940890926E-3"/>
    <n v="0"/>
    <n v="1.2331314866343049E-2"/>
    <n v="2.1519353394206499E-2"/>
    <n v="3.8406001046469219E-2"/>
    <n v="2.926632061612084E-2"/>
    <n v="2.4546570298649928E-2"/>
    <n v="5.0050630928098255E-3"/>
    <n v="2.480770402523131E-2"/>
    <n v="4.1522680431315524E-2"/>
    <n v="5.9536071755679397E-2"/>
    <n v="4.0716550945739297E-2"/>
    <n v="0.95874568766665402"/>
    <n v="300000"/>
    <n v="0"/>
    <n v="0"/>
    <n v="0"/>
    <n v="0"/>
    <n v="0"/>
    <n v="0"/>
    <n v="0"/>
    <n v="0"/>
    <n v="0"/>
    <n v="0"/>
    <n v="0"/>
    <n v="300000"/>
    <n v="0"/>
    <n v="0"/>
    <n v="0"/>
    <n v="0"/>
    <n v="1090807.8"/>
    <n v="0"/>
    <n v="0"/>
    <n v="30079.906000000014"/>
    <n v="32000"/>
    <n v="37000"/>
    <n v="33000"/>
    <n v="21000"/>
    <n v="14999.999999999998"/>
    <n v="54820.999999999993"/>
    <n v="42999.999999999993"/>
    <n v="42999.999999999993"/>
    <n v="17999.999999999996"/>
    <n v="326900.90600000002"/>
    <n v="300000"/>
    <n v="0"/>
    <n v="0"/>
    <n v="0"/>
    <n v="0"/>
    <n v="0"/>
    <n v="0"/>
    <n v="0"/>
    <n v="0"/>
    <n v="0"/>
    <n v="0"/>
    <n v="0"/>
    <n v="300000"/>
    <n v="0"/>
    <n v="0"/>
    <n v="0"/>
    <n v="0"/>
    <n v="1090807.8"/>
    <n v="5848.8419999999996"/>
    <n v="4475.1980000000003"/>
    <n v="2924.451"/>
    <n v="8450.1409999999996"/>
    <n v="6134.1620000000003"/>
    <n v="2153.8029999999999"/>
    <n v="2846.1970000000001"/>
    <n v="20000"/>
    <n v="20000"/>
    <n v="70000"/>
    <n v="90000"/>
    <n v="94068.112000000023"/>
    <n v="326900.90600000002"/>
    <n v="0"/>
    <n v="0"/>
    <n v="0.02"/>
    <n v="0"/>
    <n v="0.02"/>
    <n v="2.8341796024952844E-2"/>
    <n v="2.0959911020842395E-2"/>
    <n v="1.2621500072537352E-2"/>
    <n v="7.8340345277818045E-3"/>
    <n v="0"/>
    <n v="0"/>
    <n v="2.0653803375404994E-3"/>
    <n v="0.11182262198365489"/>
    <n v="0.66"/>
    <n v="0.66"/>
    <n v="0.68"/>
    <n v="0.68"/>
    <n v="0.70000000000000007"/>
    <n v="0.72834179602495286"/>
    <n v="0.74930170704579524"/>
    <n v="0.76192320711833261"/>
    <n v="0.76975724164611448"/>
    <n v="0.76975724164611448"/>
    <n v="0.76975724164611448"/>
    <n v="0.77182262198365492"/>
    <n v="300000"/>
    <n v="0"/>
    <n v="0"/>
    <n v="0"/>
    <n v="0"/>
    <n v="0"/>
    <n v="0"/>
    <n v="0"/>
    <n v="0"/>
    <n v="0"/>
    <n v="0"/>
    <n v="0"/>
    <n v="300000"/>
    <n v="0"/>
    <n v="0"/>
    <n v="0"/>
    <n v="0"/>
    <n v="1090807.7999999998"/>
    <n v="5848.8419999999996"/>
    <n v="4475.1980000000003"/>
    <n v="2924.451"/>
    <n v="8450.1409999999996"/>
    <n v="6134.1620000000003"/>
    <n v="2153.8029999999999"/>
    <n v="13725.764999999999"/>
    <n v="31908.173999999999"/>
    <n v="144986.63500000001"/>
    <n v="0"/>
    <n v="35013.364999999991"/>
    <n v="71280.370000000024"/>
    <n v="326900.90600000002"/>
    <n v="300000"/>
    <n v="0"/>
    <n v="0"/>
    <n v="0"/>
    <n v="0"/>
    <n v="0"/>
    <n v="0"/>
    <n v="0"/>
    <n v="0"/>
    <n v="0"/>
    <n v="0"/>
    <n v="0"/>
    <n v="300000"/>
    <n v="0"/>
    <n v="0"/>
    <n v="0"/>
    <n v="0"/>
    <n v="1090807.8"/>
    <n v="5848.8419999999996"/>
    <n v="4475.1980000000003"/>
    <n v="2924.451"/>
    <n v="8450.1409999999996"/>
    <n v="6134.1620000000003"/>
    <n v="2153.8029999999999"/>
    <n v="13725.764999999999"/>
    <n v="31908.173999999999"/>
    <n v="144986.63500000001"/>
    <n v="19734.317999999999"/>
    <n v="49716.368999999999"/>
    <n v="25325.932000000001"/>
    <n v="315383.79000000004"/>
    <n v="0"/>
    <n v="0"/>
    <n v="0"/>
    <n v="0"/>
    <n v="0"/>
    <n v="0"/>
    <n v="0"/>
    <n v="0"/>
    <n v="0"/>
    <n v="0"/>
    <n v="0"/>
    <n v="0"/>
    <n v="311999.41699999996"/>
    <n v="0"/>
    <n v="0"/>
    <n v="0"/>
    <n v="0"/>
    <n v="1091290.101"/>
    <n v="308900.90600000002"/>
    <n v="290057.85800000001"/>
    <n v="753964.75199999998"/>
    <n v="772807.8"/>
    <n v="-18843.048000000068"/>
    <n v="336843.04800000007"/>
    <n v="232832.79399999999"/>
    <n v="290057.85800000001"/>
    <n v="753964.75199999998"/>
    <n v="696739.68799999997"/>
    <n v="57225.064000000013"/>
    <n v="336843.04799999984"/>
    <n v="255620.53599999999"/>
    <n v="290057.85800000001"/>
    <n v="753964.75199999998"/>
    <n v="719527.42999999993"/>
    <n v="34437.322000000044"/>
    <n v="336843.04800000007"/>
    <n v="290057.85800000001"/>
    <n v="290057.85800000001"/>
    <n v="753964.75199999998"/>
    <n v="753964.75199999998"/>
    <n v="0"/>
    <n v="337325.34900000005"/>
    <n v="12716"/>
    <s v="SI"/>
    <s v="NO"/>
    <s v="GIC"/>
    <s v="STS"/>
    <n v="6"/>
    <s v="Transmission"/>
    <s v="Zonal Tx"/>
    <s v="New Technical Standard"/>
    <s v="New Technical Standard"/>
    <m/>
    <s v="STS"/>
    <m/>
    <d v="2017-09-01T00:00:00"/>
    <d v="2019-12-31T00:00:00"/>
    <m/>
    <m/>
    <m/>
    <n v="0"/>
    <n v="0"/>
    <n v="0"/>
    <m/>
    <m/>
    <m/>
    <m/>
    <n v="19"/>
    <m/>
    <n v="2015"/>
    <s v="Mejoras en S/E"/>
    <s v="Abierto"/>
  </r>
  <r>
    <s v="100/TT-028-01"/>
    <x v="0"/>
    <x v="58"/>
    <s v="Gerencia Zona Sur"/>
    <x v="6"/>
    <s v="Juan Teuber"/>
    <n v="0"/>
    <n v="2892.54"/>
    <n v="0"/>
    <n v="0"/>
    <n v="11437.266"/>
    <n v="12863.768"/>
    <n v="1390.6110000000001"/>
    <n v="0"/>
    <n v="0"/>
    <n v="3279.7620000000002"/>
    <n v="0"/>
    <n v="0"/>
    <n v="31863.947"/>
    <n v="0"/>
    <n v="0"/>
    <n v="0.17"/>
    <n v="0"/>
    <n v="0.02"/>
    <n v="0"/>
    <n v="0.04"/>
    <n v="0.02"/>
    <n v="0.03"/>
    <n v="0"/>
    <n v="0.01"/>
    <n v="0"/>
    <n v="0.32"/>
    <n v="0.32"/>
    <n v="0.49"/>
    <n v="0.49"/>
    <n v="0.51"/>
    <n v="0.51"/>
    <n v="0.55000000000000004"/>
    <n v="0.57000000000000006"/>
    <n v="0.60000000000000009"/>
    <n v="0.60000000000000009"/>
    <n v="0.6100000000000001"/>
    <n v="0.6100000000000001"/>
    <n v="0.34847635367197316"/>
    <n v="0.39087918426703949"/>
    <n v="0.42400404733605057"/>
    <n v="0.45713208561639851"/>
    <n v="0.53862917659361209"/>
    <n v="0.72350268146597396"/>
    <n v="0.90864713770574057"/>
    <n v="0.90864713770574057"/>
    <n v="0.90864713770574057"/>
    <n v="0.90864713770574057"/>
    <n v="0.90864713770574057"/>
    <n v="0.90864713770574057"/>
    <n v="0.6100000000000001"/>
    <n v="0.32"/>
    <n v="32240.697000000004"/>
    <n v="0"/>
    <n v="0"/>
    <n v="9959.3177046287565"/>
    <n v="19943.686870093181"/>
    <n v="9984.6462591951058"/>
    <n v="19994.467942210664"/>
    <n v="10949.048035986103"/>
    <n v="47330.513005275076"/>
    <n v="0"/>
    <n v="0"/>
    <n v="0"/>
    <n v="0"/>
    <n v="118161.67981738888"/>
    <n v="2.847635367197315E-2"/>
    <n v="4.2402830595066353E-2"/>
    <n v="3.31248630690111E-2"/>
    <n v="3.3128038280347875E-2"/>
    <n v="8.1497090977213624E-2"/>
    <n v="0.18487350487236179"/>
    <n v="0.18514445623976655"/>
    <n v="0"/>
    <n v="0"/>
    <n v="0"/>
    <n v="0"/>
    <n v="0"/>
    <n v="0.90864713770574057"/>
    <n v="0"/>
    <n v="0"/>
    <n v="0"/>
    <n v="0"/>
    <n v="0"/>
    <n v="0"/>
    <n v="0"/>
    <n v="0"/>
    <n v="0"/>
    <n v="0"/>
    <n v="0"/>
    <n v="0"/>
    <n v="0"/>
    <n v="0"/>
    <n v="0"/>
    <n v="0"/>
    <n v="0"/>
    <n v="150402.3768173889"/>
    <n v="0"/>
    <n v="0"/>
    <n v="9959.3177046287565"/>
    <n v="19943.686870093181"/>
    <n v="9984.6462591951058"/>
    <n v="19994.467942210664"/>
    <n v="10949.048035986103"/>
    <n v="47330.513005275076"/>
    <n v="0"/>
    <n v="0"/>
    <n v="0"/>
    <n v="0"/>
    <n v="118161.67981738888"/>
    <n v="0"/>
    <n v="0"/>
    <n v="0"/>
    <n v="0"/>
    <n v="0"/>
    <n v="0"/>
    <n v="0"/>
    <n v="0"/>
    <n v="0"/>
    <n v="0"/>
    <n v="0"/>
    <n v="0"/>
    <n v="0"/>
    <n v="0"/>
    <n v="0"/>
    <n v="0"/>
    <n v="0"/>
    <n v="150402.3768173889"/>
    <n v="0"/>
    <n v="2892.54"/>
    <n v="0"/>
    <n v="0"/>
    <n v="11437.266"/>
    <n v="12863.768"/>
    <n v="17136.232"/>
    <n v="0"/>
    <n v="0"/>
    <n v="0"/>
    <n v="35000"/>
    <n v="38831.873817388885"/>
    <n v="118161.67981738888"/>
    <n v="0"/>
    <n v="0"/>
    <n v="0.17"/>
    <n v="0"/>
    <n v="0.02"/>
    <n v="0.12007496812529632"/>
    <n v="0.18084107994146245"/>
    <n v="3.5212198662587492E-2"/>
    <n v="3.7867000774415432E-2"/>
    <n v="7.5954754115738293E-2"/>
    <n v="1.8750982742019553E-2"/>
    <n v="3.042922637959313E-3"/>
    <n v="0.66174390699947894"/>
    <n v="0.32"/>
    <n v="0.32"/>
    <n v="0.49"/>
    <n v="0.49"/>
    <n v="0.51"/>
    <n v="0.6300749681252964"/>
    <n v="0.81091604806675877"/>
    <n v="0.84612824672934628"/>
    <n v="0.88399524750376179"/>
    <n v="0.95995000161949995"/>
    <n v="0.97870098436151953"/>
    <n v="0.98174390699947889"/>
    <n v="0"/>
    <n v="0"/>
    <n v="0"/>
    <n v="0"/>
    <n v="0"/>
    <n v="0"/>
    <n v="0"/>
    <n v="0"/>
    <n v="0"/>
    <n v="0"/>
    <n v="0"/>
    <n v="0"/>
    <n v="0"/>
    <n v="0"/>
    <n v="0"/>
    <n v="0"/>
    <n v="0"/>
    <n v="150402.3768173889"/>
    <n v="0"/>
    <n v="2892.54"/>
    <n v="0"/>
    <n v="0"/>
    <n v="11437.266"/>
    <n v="12863.768"/>
    <n v="1390.6110000000001"/>
    <n v="0"/>
    <n v="0"/>
    <n v="0"/>
    <n v="15001"/>
    <n v="14999.494817388884"/>
    <n v="58584.679817388882"/>
    <n v="0"/>
    <n v="0"/>
    <n v="0"/>
    <n v="0"/>
    <n v="0"/>
    <n v="0"/>
    <n v="0"/>
    <n v="0"/>
    <n v="0"/>
    <n v="0"/>
    <n v="0"/>
    <n v="0"/>
    <n v="0"/>
    <n v="0"/>
    <n v="0"/>
    <n v="0"/>
    <n v="0"/>
    <n v="90825.376817388882"/>
    <n v="0"/>
    <n v="2892.54"/>
    <n v="0"/>
    <n v="0"/>
    <n v="11437.266"/>
    <n v="12863.768"/>
    <n v="1390.6110000000001"/>
    <n v="0"/>
    <n v="0"/>
    <n v="3279.7620000000002"/>
    <n v="0"/>
    <n v="26720.732817388896"/>
    <n v="58584.679817388896"/>
    <n v="0"/>
    <n v="0"/>
    <n v="0"/>
    <n v="0"/>
    <n v="0"/>
    <n v="0"/>
    <n v="0"/>
    <n v="0"/>
    <n v="0"/>
    <n v="0"/>
    <n v="0"/>
    <n v="0"/>
    <n v="0"/>
    <n v="0"/>
    <n v="0"/>
    <n v="0"/>
    <n v="0"/>
    <n v="90825.376817388897"/>
    <n v="118161.67981738888"/>
    <n v="31863.947"/>
    <n v="64104.644"/>
    <n v="150402.3768173889"/>
    <n v="-86297.732817388896"/>
    <n v="86297.732817388896"/>
    <n v="79329.805999999997"/>
    <n v="31863.947"/>
    <n v="64104.644"/>
    <n v="111570.503"/>
    <n v="-47465.858999999997"/>
    <n v="86297.732817388896"/>
    <n v="43585.184999999998"/>
    <n v="31863.947"/>
    <n v="64104.644"/>
    <n v="75825.881999999998"/>
    <n v="-11721.237999999998"/>
    <n v="26720.732817388882"/>
    <n v="31863.947"/>
    <n v="31863.947"/>
    <n v="64104.644"/>
    <n v="64104.644"/>
    <n v="0"/>
    <n v="26720.732817388896"/>
    <n v="12985"/>
    <s v="SI"/>
    <s v="NO"/>
    <s v="GIC"/>
    <s v="FRONTEL"/>
    <n v="6"/>
    <s v="Transmission"/>
    <s v="Zonal Tx"/>
    <s v="New Technical Standard"/>
    <s v="New Technical Standard"/>
    <m/>
    <s v="FRONTEL"/>
    <m/>
    <d v="2017-12-30T00:00:00"/>
    <d v="2020-06-30T00:00:00"/>
    <m/>
    <m/>
    <m/>
    <n v="0"/>
    <n v="0"/>
    <n v="0"/>
    <m/>
    <m/>
    <m/>
    <m/>
    <m/>
    <m/>
    <n v="2015"/>
    <s v="Mejoras en S/E"/>
    <s v="Abierto"/>
  </r>
  <r>
    <s v="100/TL-021-01"/>
    <x v="0"/>
    <x v="59"/>
    <s v="Subgerencia de Proyectos Tx "/>
    <x v="17"/>
    <s v="Manuel Barrientos"/>
    <n v="0"/>
    <n v="0"/>
    <n v="6583.2030000000004"/>
    <n v="1544.8"/>
    <n v="0"/>
    <n v="0"/>
    <n v="0"/>
    <n v="0"/>
    <n v="0"/>
    <n v="0"/>
    <n v="0"/>
    <n v="0"/>
    <n v="8128.0030000000006"/>
    <n v="0"/>
    <n v="8.0000000000000002E-3"/>
    <n v="0"/>
    <n v="0"/>
    <n v="0"/>
    <n v="0"/>
    <n v="0"/>
    <n v="0"/>
    <n v="0"/>
    <n v="1.0000000000000009E-2"/>
    <n v="0"/>
    <n v="0"/>
    <n v="0.96199999999999997"/>
    <n v="0.97"/>
    <n v="0.97"/>
    <n v="0.97"/>
    <n v="0.97"/>
    <n v="0.97"/>
    <n v="0.97"/>
    <n v="0.97"/>
    <n v="0.97"/>
    <n v="0.98"/>
    <n v="0.98"/>
    <n v="0.98"/>
    <n v="0.96199999999999997"/>
    <n v="0.96199999999999997"/>
    <n v="1"/>
    <n v="1"/>
    <n v="1"/>
    <n v="1"/>
    <n v="1"/>
    <n v="1"/>
    <n v="1"/>
    <n v="1"/>
    <n v="1"/>
    <n v="1"/>
    <n v="0.98"/>
    <n v="0.96199999999999997"/>
    <n v="5102555.375"/>
    <n v="0"/>
    <n v="63081.669999999896"/>
    <n v="0"/>
    <n v="0"/>
    <n v="0"/>
    <n v="0"/>
    <n v="0"/>
    <n v="0"/>
    <n v="0"/>
    <n v="0"/>
    <n v="0"/>
    <n v="0"/>
    <n v="63081.669999999896"/>
    <n v="0"/>
    <n v="0"/>
    <n v="3.7999999999999999E-2"/>
    <n v="0"/>
    <n v="0"/>
    <n v="0"/>
    <n v="0"/>
    <n v="0"/>
    <n v="0"/>
    <n v="0"/>
    <n v="0"/>
    <n v="0"/>
    <n v="1"/>
    <n v="0"/>
    <n v="0"/>
    <n v="0"/>
    <n v="0"/>
    <n v="0"/>
    <n v="0"/>
    <n v="0"/>
    <n v="0"/>
    <n v="0"/>
    <n v="0"/>
    <n v="0"/>
    <n v="0"/>
    <n v="0"/>
    <n v="0"/>
    <n v="0"/>
    <n v="0"/>
    <n v="0"/>
    <n v="5165637.0449999999"/>
    <n v="0"/>
    <n v="63081.669999999896"/>
    <n v="0"/>
    <n v="0"/>
    <n v="0"/>
    <n v="0"/>
    <n v="0"/>
    <n v="0"/>
    <n v="0"/>
    <n v="0"/>
    <n v="0"/>
    <n v="0"/>
    <n v="63081.669999999896"/>
    <n v="0"/>
    <n v="0"/>
    <n v="0"/>
    <n v="0"/>
    <n v="0"/>
    <n v="0"/>
    <n v="0"/>
    <n v="0"/>
    <n v="0"/>
    <n v="0"/>
    <n v="0"/>
    <n v="0"/>
    <n v="0"/>
    <n v="0"/>
    <n v="0"/>
    <n v="0"/>
    <n v="0"/>
    <n v="5165637.0449999999"/>
    <n v="0"/>
    <n v="0"/>
    <n v="6583.2030000000004"/>
    <n v="1544.8"/>
    <n v="0"/>
    <n v="0"/>
    <n v="36534"/>
    <n v="18419.666999999899"/>
    <n v="0"/>
    <n v="0"/>
    <n v="0"/>
    <n v="0"/>
    <n v="63081.669999999896"/>
    <n v="0"/>
    <n v="8.0000000000000002E-3"/>
    <n v="0"/>
    <n v="0"/>
    <n v="0"/>
    <n v="0.02"/>
    <n v="0.01"/>
    <n v="0"/>
    <n v="0"/>
    <n v="0"/>
    <n v="0"/>
    <n v="0"/>
    <n v="3.7999999999999999E-2"/>
    <n v="0.96199999999999997"/>
    <n v="0.97"/>
    <n v="0.97"/>
    <n v="0.97"/>
    <n v="0.97"/>
    <n v="0.99"/>
    <n v="1"/>
    <n v="1"/>
    <n v="1"/>
    <n v="1"/>
    <n v="1"/>
    <n v="1"/>
    <n v="0"/>
    <n v="0"/>
    <n v="0"/>
    <n v="0"/>
    <n v="0"/>
    <n v="0"/>
    <n v="0"/>
    <n v="0"/>
    <n v="0"/>
    <n v="0"/>
    <n v="0"/>
    <n v="0"/>
    <n v="0"/>
    <n v="0"/>
    <n v="0"/>
    <n v="0"/>
    <n v="0"/>
    <n v="5165637.0449999999"/>
    <n v="0"/>
    <n v="0"/>
    <n v="6583.2030000000004"/>
    <n v="1544.8"/>
    <n v="0"/>
    <n v="0"/>
    <n v="0"/>
    <n v="0"/>
    <n v="0"/>
    <n v="0"/>
    <n v="54953.666999999899"/>
    <n v="0"/>
    <n v="63081.669999999896"/>
    <n v="0"/>
    <n v="0"/>
    <n v="0"/>
    <n v="0"/>
    <n v="0"/>
    <n v="0"/>
    <n v="0"/>
    <n v="0"/>
    <n v="0"/>
    <n v="0"/>
    <n v="0"/>
    <n v="0"/>
    <n v="0"/>
    <n v="0"/>
    <n v="0"/>
    <n v="0"/>
    <n v="0"/>
    <n v="5165637.0449999999"/>
    <n v="0"/>
    <n v="0"/>
    <n v="6583.2030000000004"/>
    <n v="1544.8"/>
    <n v="0"/>
    <n v="0"/>
    <n v="0"/>
    <n v="0"/>
    <n v="0"/>
    <n v="0"/>
    <n v="0"/>
    <n v="36534"/>
    <n v="44662.002999999997"/>
    <n v="0"/>
    <n v="0"/>
    <n v="0"/>
    <n v="0"/>
    <n v="0"/>
    <n v="0"/>
    <n v="0"/>
    <n v="0"/>
    <n v="0"/>
    <n v="0"/>
    <n v="0"/>
    <n v="0"/>
    <n v="18419.666999999899"/>
    <n v="0"/>
    <n v="0"/>
    <n v="0"/>
    <n v="0"/>
    <n v="5165637.0449999999"/>
    <n v="63081.669999999896"/>
    <n v="8128.0030000000006"/>
    <n v="5110683.3779999996"/>
    <n v="5165637.0449999999"/>
    <n v="-54953.667000000365"/>
    <n v="54953.667000000365"/>
    <n v="63081.669999999896"/>
    <n v="8128.0030000000006"/>
    <n v="5110683.3779999996"/>
    <n v="5165637.0449999999"/>
    <n v="-54953.667000000365"/>
    <n v="54953.667000000365"/>
    <n v="63081.669999999896"/>
    <n v="8128.0030000000006"/>
    <n v="5110683.3779999996"/>
    <n v="5165637.0449999999"/>
    <n v="-54953.667000000365"/>
    <n v="54953.667000000365"/>
    <n v="8128.0030000000006"/>
    <n v="8128.0030000000006"/>
    <n v="5110683.3779999996"/>
    <n v="5110683.3779999996"/>
    <n v="0"/>
    <n v="54953.667000000365"/>
    <n v="11469"/>
    <s v="SI"/>
    <s v="NO"/>
    <s v="GIC"/>
    <s v="STS"/>
    <n v="6"/>
    <s v="Transmission"/>
    <s v="Dedicated Tx (Base)"/>
    <s v="Puyehue-Rupanco Project"/>
    <s v="Puyehue-Rupanco Project"/>
    <s v="SGSSEE"/>
    <s v="STS"/>
    <s v="S/E PILAUCO-ANTILLANCA"/>
    <d v="2016-10-01T00:00:00"/>
    <d v="2019-01-27T00:00:00"/>
    <m/>
    <n v="0"/>
    <n v="0"/>
    <n v="0"/>
    <n v="0"/>
    <n v="0"/>
    <m/>
    <m/>
    <m/>
    <m/>
    <m/>
    <m/>
    <m/>
    <s v="Inversiones en Líneas"/>
    <s v="Abierto"/>
  </r>
  <r>
    <s v="100/TL-058-02"/>
    <x v="1"/>
    <x v="60"/>
    <s v="Subgerencia de Proyectos Tx "/>
    <x v="18"/>
    <s v="Manuel Barrientos"/>
    <n v="91200"/>
    <n v="481.6"/>
    <n v="3993.8310000000001"/>
    <n v="149040.52600000001"/>
    <n v="1309.4580000000001"/>
    <n v="101227.395"/>
    <n v="2468.6669999999999"/>
    <n v="5977.3239999999996"/>
    <n v="309432.10399999999"/>
    <n v="4066.5419999999999"/>
    <n v="51198.120999999999"/>
    <n v="6014.2"/>
    <n v="726409.76800000004"/>
    <n v="0.01"/>
    <n v="0.01"/>
    <n v="0"/>
    <n v="0.06"/>
    <n v="0"/>
    <n v="0"/>
    <n v="0.05"/>
    <n v="0"/>
    <n v="0"/>
    <n v="0"/>
    <n v="0"/>
    <n v="0"/>
    <n v="0.31998000000000004"/>
    <n v="0.32998000000000005"/>
    <n v="0.32998000000000005"/>
    <n v="0.38998000000000005"/>
    <n v="0.38998000000000005"/>
    <n v="0.38998000000000005"/>
    <n v="0.43998000000000004"/>
    <n v="0.43998000000000004"/>
    <n v="0.43998000000000004"/>
    <n v="0.43998000000000004"/>
    <n v="0.43998000000000004"/>
    <n v="0.43998000000000004"/>
    <n v="0.31355865996421894"/>
    <n v="0.32289958778175654"/>
    <n v="0.33470745020892584"/>
    <n v="0.35430071035321214"/>
    <n v="0.37816655957802026"/>
    <n v="0.40861034772267846"/>
    <n v="0.43695242710839077"/>
    <n v="0.45660268462028408"/>
    <n v="0.48050284294015666"/>
    <n v="0.51219061246715047"/>
    <n v="0.56466803348567685"/>
    <n v="0.61394696144819805"/>
    <n v="0.43998000000000004"/>
    <n v="0.30998000000000003"/>
    <n v="577819.19700000004"/>
    <n v="11014.570112148784"/>
    <n v="359.21031916938637"/>
    <n v="4912.1853223723683"/>
    <n v="80493.74907616296"/>
    <n v="536.3902885553963"/>
    <n v="537.71819340454226"/>
    <n v="2036.5075267204709"/>
    <n v="40231.507466321076"/>
    <n v="902.93523270624223"/>
    <n v="60346.623146312057"/>
    <n v="907.45549389077178"/>
    <n v="59203.062380434683"/>
    <n v="261481.91455819874"/>
    <n v="3.578659964218934E-3"/>
    <n v="9.340927817537592E-3"/>
    <n v="1.1807862427169261E-2"/>
    <n v="1.9593260144286345E-2"/>
    <n v="2.3865849224808128E-2"/>
    <n v="3.0443788144658208E-2"/>
    <n v="2.834207938571225E-2"/>
    <n v="1.9650257511893358E-2"/>
    <n v="2.3900158319872543E-2"/>
    <n v="3.1687769526993786E-2"/>
    <n v="5.2477421018526357E-2"/>
    <n v="4.9278927962521181E-2"/>
    <n v="0.61394696144819805"/>
    <n v="900"/>
    <n v="0"/>
    <n v="0"/>
    <n v="25200"/>
    <n v="0"/>
    <n v="58872.23"/>
    <n v="59166.247000000003"/>
    <n v="61100"/>
    <n v="707200"/>
    <n v="71600"/>
    <n v="57337.892999999996"/>
    <n v="0"/>
    <n v="1041376.37"/>
    <n v="0"/>
    <n v="11000"/>
    <n v="16199.612999999999"/>
    <n v="0"/>
    <n v="1907877.0945581987"/>
    <n v="11014.570112148784"/>
    <n v="359.21031916938637"/>
    <n v="4912.1853223723683"/>
    <n v="80493.74907616296"/>
    <n v="536.3902885553963"/>
    <n v="537.71819340454226"/>
    <n v="2036.5075267204709"/>
    <n v="40231.507466321076"/>
    <n v="902.93523270624223"/>
    <n v="60346.623146312057"/>
    <n v="907.45549389077178"/>
    <n v="59203.062380434683"/>
    <n v="261481.91455819874"/>
    <n v="900"/>
    <n v="0"/>
    <n v="0"/>
    <n v="25200"/>
    <n v="0"/>
    <n v="58872.23"/>
    <n v="59166.247000000003"/>
    <n v="61100"/>
    <n v="707200"/>
    <n v="71600"/>
    <n v="57337.892999999996"/>
    <n v="0"/>
    <n v="1041376.37"/>
    <n v="0"/>
    <n v="11000"/>
    <n v="16199.612999999999"/>
    <n v="0"/>
    <n v="1907877.0945581987"/>
    <n v="91200"/>
    <n v="481.6"/>
    <n v="3993.8310000000001"/>
    <n v="149040.52600000001"/>
    <n v="1309.4580000000001"/>
    <n v="101227.395"/>
    <n v="1874.6049999999959"/>
    <n v="504"/>
    <n v="338.42200000000003"/>
    <n v="9999"/>
    <n v="0"/>
    <n v="6581.1769999999997"/>
    <n v="366550.01400000008"/>
    <n v="0.01"/>
    <n v="0.01"/>
    <n v="0"/>
    <n v="0.06"/>
    <n v="0"/>
    <n v="2.527413788309012E-2"/>
    <n v="5.371990199319638E-2"/>
    <n v="5.127900114629648E-2"/>
    <n v="4.6395654578542937E-2"/>
    <n v="5.371990199319638E-2"/>
    <n v="3.6323076400196511E-2"/>
    <n v="2.2080883420721707E-2"/>
    <n v="0.36879255741524053"/>
    <n v="0.31998000000000004"/>
    <n v="0.32998000000000005"/>
    <n v="0.32998000000000005"/>
    <n v="0.38998000000000005"/>
    <n v="0.38998000000000005"/>
    <n v="0.41525413788309018"/>
    <n v="0.4689740398762865"/>
    <n v="0.52025304102258296"/>
    <n v="0.56664869560112596"/>
    <n v="0.62036859759432228"/>
    <n v="0.65669167399451878"/>
    <n v="0.67877255741524056"/>
    <n v="500"/>
    <n v="9830"/>
    <n v="9830"/>
    <n v="0"/>
    <n v="0"/>
    <n v="9830"/>
    <n v="69166.247000000003"/>
    <n v="61100"/>
    <n v="653641.04200000002"/>
    <n v="65830"/>
    <n v="60433.892999999996"/>
    <n v="0"/>
    <n v="940161.18200000003"/>
    <n v="10508"/>
    <n v="12838.701558198791"/>
    <n v="0"/>
    <n v="0"/>
    <n v="1907877.0945581989"/>
    <n v="91200"/>
    <n v="481.6"/>
    <n v="3993.8310000000001"/>
    <n v="149040.52600000001"/>
    <n v="1309.4580000000001"/>
    <n v="101227.395"/>
    <n v="2468.6669999999999"/>
    <n v="5977.3239999999996"/>
    <n v="309432.10399999999"/>
    <n v="65407.695999999996"/>
    <n v="0"/>
    <n v="12900.616999999969"/>
    <n v="743439.21799999999"/>
    <n v="0"/>
    <n v="9830"/>
    <n v="9830"/>
    <n v="0"/>
    <n v="0"/>
    <n v="9830"/>
    <n v="65780.671999999991"/>
    <n v="61100"/>
    <n v="286305.80199999997"/>
    <n v="65830"/>
    <n v="54755.892999999996"/>
    <n v="0"/>
    <n v="563262.36699999997"/>
    <n v="10508"/>
    <n v="12838.701558198791"/>
    <n v="0"/>
    <n v="0"/>
    <n v="1907867.4835581989"/>
    <n v="91200"/>
    <n v="481.6"/>
    <n v="3993.8310000000001"/>
    <n v="149040.52600000001"/>
    <n v="1309.4580000000001"/>
    <n v="101227.395"/>
    <n v="2468.6669999999999"/>
    <n v="5977.3239999999996"/>
    <n v="309432.10399999999"/>
    <n v="4066.5419999999999"/>
    <n v="51198.120999999999"/>
    <n v="23043.649999999907"/>
    <n v="743439.21799999999"/>
    <n v="0"/>
    <n v="0"/>
    <n v="0"/>
    <n v="0"/>
    <n v="0"/>
    <n v="0"/>
    <n v="0"/>
    <n v="0"/>
    <n v="0"/>
    <n v="0"/>
    <n v="0"/>
    <n v="0"/>
    <n v="563262.36699999997"/>
    <n v="10508"/>
    <n v="12838.701558198791"/>
    <n v="0"/>
    <n v="0"/>
    <n v="1907867.4835581989"/>
    <n v="202278.85217776406"/>
    <n v="720395.56800000009"/>
    <n v="1298214.7650000001"/>
    <n v="780098.0491777641"/>
    <n v="518116.71582223603"/>
    <n v="609662.32955819857"/>
    <n v="359968.83700000006"/>
    <n v="720395.56800000009"/>
    <n v="1298214.7650000001"/>
    <n v="937788.0340000001"/>
    <n v="360426.73100000003"/>
    <n v="609662.32955819881"/>
    <n v="730538.60100000002"/>
    <n v="720395.56800000009"/>
    <n v="1298214.7650000001"/>
    <n v="1308357.798"/>
    <n v="-10143.032999999821"/>
    <n v="609652.71855819877"/>
    <n v="720395.56800000009"/>
    <n v="726409.76800000004"/>
    <n v="1304228.9650000001"/>
    <n v="1298214.7650000001"/>
    <n v="6014.1999999999534"/>
    <n v="603638.51855819882"/>
    <n v="11912"/>
    <s v="SI"/>
    <s v="NO"/>
    <s v="GIC"/>
    <s v="STS"/>
    <n v="6"/>
    <s v="Transmission"/>
    <s v="Zonal Tx"/>
    <s v="Llollelhue - La Unión Project"/>
    <s v="Llollelhue: Construction of new substation"/>
    <s v="LAUNION"/>
    <s v="STS"/>
    <m/>
    <d v="2020-06-01T00:00:00"/>
    <d v="2020-12-31T00:00:00"/>
    <m/>
    <n v="0"/>
    <n v="0"/>
    <n v="0"/>
    <n v="0"/>
    <n v="0"/>
    <s v="03.06.2019"/>
    <m/>
    <m/>
    <m/>
    <m/>
    <m/>
    <m/>
    <s v="MASC"/>
    <s v="Abierto"/>
  </r>
  <r>
    <s v="100/TT-160-01"/>
    <x v="1"/>
    <x v="61"/>
    <s v="Subgerencia de Proyectos Tx "/>
    <x v="19"/>
    <s v="Manuel Barrientos"/>
    <n v="48150.659"/>
    <n v="238583.478"/>
    <n v="182763.96100000001"/>
    <n v="467321.62"/>
    <n v="60715.754000000001"/>
    <n v="27816.927"/>
    <n v="48156.582000000002"/>
    <n v="253064.929"/>
    <n v="124797.859"/>
    <n v="234643.73699999999"/>
    <n v="256689.81899999999"/>
    <n v="2180.8809999999999"/>
    <n v="1944886.2059999998"/>
    <n v="0.11"/>
    <n v="0.04"/>
    <n v="0.04"/>
    <n v="0.03"/>
    <n v="0.03"/>
    <n v="0.02"/>
    <n v="0.01"/>
    <n v="0.05"/>
    <n v="0"/>
    <n v="3.0000000000000027E-2"/>
    <n v="0.01"/>
    <n v="0"/>
    <n v="0.56000000000000005"/>
    <n v="0.60000000000000009"/>
    <n v="0.64000000000000012"/>
    <n v="0.67"/>
    <n v="0.70000000000000007"/>
    <n v="0.72000000000000008"/>
    <n v="0.73000000000000009"/>
    <n v="0.78"/>
    <n v="0.78"/>
    <n v="0.81"/>
    <n v="0.82000000000000006"/>
    <n v="0.82000000000000006"/>
    <n v="0.49707947873917591"/>
    <n v="0.58221518017736884"/>
    <n v="0.68208946089854838"/>
    <n v="0.77597363542706055"/>
    <n v="0.85550506159920436"/>
    <n v="0.87868733996324888"/>
    <n v="0.90420405754716915"/>
    <n v="0.92799020994552173"/>
    <n v="0.93747630098378787"/>
    <n v="0.9383111872325629"/>
    <n v="0.93912175640613094"/>
    <n v="0.94139135009212127"/>
    <n v="0.82000000000000006"/>
    <n v="0.45000000000000007"/>
    <n v="2508954.054"/>
    <n v="32005.215719164065"/>
    <n v="47842.234314086709"/>
    <n v="29083.04743191761"/>
    <n v="547410.52401724993"/>
    <n v="203536.03773791832"/>
    <n v="473252.24291227321"/>
    <n v="391353.29937186837"/>
    <n v="436886.21511726768"/>
    <n v="6786.3313297638533"/>
    <n v="8318.4099344538172"/>
    <n v="8354.3229185522796"/>
    <n v="6836.3547943147205"/>
    <n v="2191664.2355988305"/>
    <n v="4.7079478739175867E-2"/>
    <n v="8.5135701438192879E-2"/>
    <n v="9.9874280721179612E-2"/>
    <n v="9.3884174528512179E-2"/>
    <n v="7.9531426172143815E-2"/>
    <n v="2.3182278364044448E-2"/>
    <n v="2.5516717583920254E-2"/>
    <n v="2.3786152398352599E-2"/>
    <n v="9.4860910382661597E-3"/>
    <n v="8.3488624877502734E-4"/>
    <n v="8.105691735679877E-4"/>
    <n v="2.2695936859903655E-3"/>
    <n v="0.94139135009212127"/>
    <n v="452161.42326648068"/>
    <n v="243053.05616507732"/>
    <n v="995822.42945864005"/>
    <n v="1723610.96437998"/>
    <n v="6734.2069999999985"/>
    <n v="6734.2069999999985"/>
    <n v="6734.2069999999985"/>
    <n v="6734.2069999999985"/>
    <n v="6734.2069999999985"/>
    <n v="6734.2069999999985"/>
    <n v="6734.2069999999985"/>
    <n v="6734.2069999999985"/>
    <n v="3468521.5292701777"/>
    <n v="0"/>
    <n v="0"/>
    <n v="0"/>
    <n v="0"/>
    <n v="8169139.8188690078"/>
    <n v="32005.215719164065"/>
    <n v="47842.234314086709"/>
    <n v="29083.04743191761"/>
    <n v="547410.52401724993"/>
    <n v="203536.03773791832"/>
    <n v="473252.24291227321"/>
    <n v="391353.29937186837"/>
    <n v="436886.21511726768"/>
    <n v="6786.3313297638533"/>
    <n v="8318.4099344538172"/>
    <n v="8354.3229185522796"/>
    <n v="6836.3547943147205"/>
    <n v="2191664.2355988305"/>
    <n v="452161.42326648068"/>
    <n v="243053.05616507732"/>
    <n v="995822.42945864005"/>
    <n v="1723610.96437998"/>
    <n v="6734.2069999999985"/>
    <n v="6734.2069999999985"/>
    <n v="6734.2069999999985"/>
    <n v="6734.2069999999985"/>
    <n v="6734.2069999999985"/>
    <n v="6734.2069999999985"/>
    <n v="6734.2069999999985"/>
    <n v="6734.2069999999985"/>
    <n v="3468521.5292701777"/>
    <n v="0"/>
    <n v="0"/>
    <n v="0"/>
    <n v="0"/>
    <n v="8169139.8188690078"/>
    <n v="48150.659"/>
    <n v="238583.478"/>
    <n v="182763.96100000001"/>
    <n v="467321.62"/>
    <n v="60715.754000000001"/>
    <n v="27816.927"/>
    <n v="103565.0592217456"/>
    <n v="307054.78300000005"/>
    <n v="262902.56510000001"/>
    <n v="273664.34700000001"/>
    <n v="83634.204999999987"/>
    <n v="135490.8772770855"/>
    <n v="2191664.2355988314"/>
    <n v="0.11"/>
    <n v="0.04"/>
    <n v="0.04"/>
    <n v="0.03"/>
    <n v="0.03"/>
    <n v="7.9317026827318921E-2"/>
    <n v="8.7319228507230839E-2"/>
    <n v="4.6858082125676714E-2"/>
    <n v="1.8645665254173386E-2"/>
    <n v="1.9679399212824029E-2"/>
    <n v="3.392999864280005E-3"/>
    <n v="0"/>
    <n v="0.50521240179150384"/>
    <n v="0.56000000000000005"/>
    <n v="0.60000000000000009"/>
    <n v="0.64000000000000012"/>
    <n v="0.67"/>
    <n v="0.70000000000000007"/>
    <n v="0.77931702682731896"/>
    <n v="0.8666362553345498"/>
    <n v="0.91349433746022646"/>
    <n v="0.9321400027143999"/>
    <n v="0.95181940192722392"/>
    <n v="0.95521240179150391"/>
    <n v="0.95521240179150391"/>
    <n v="486068.11566953303"/>
    <n v="15000"/>
    <n v="15000"/>
    <n v="18000"/>
    <n v="56264.423266480706"/>
    <n v="251318.84916507732"/>
    <n v="1004088.22245864"/>
    <n v="1541133.7108414399"/>
    <n v="15000"/>
    <n v="15000"/>
    <n v="15000"/>
    <n v="36647.812000000296"/>
    <n v="3468521.1334011713"/>
    <n v="0"/>
    <n v="0"/>
    <n v="0"/>
    <n v="0"/>
    <n v="8169139.4230000023"/>
    <n v="48150.659"/>
    <n v="238583.478"/>
    <n v="182763.96100000001"/>
    <n v="467321.62"/>
    <n v="60715.754000000001"/>
    <n v="27816.927"/>
    <n v="48156.582000000002"/>
    <n v="253064.929"/>
    <n v="124797.859"/>
    <n v="442011.20122174564"/>
    <n v="239875.12818242307"/>
    <n v="58406.13719466186"/>
    <n v="2191664.2355988305"/>
    <n v="621318.52701843739"/>
    <n v="249318.84916507732"/>
    <n v="1002088.22245864"/>
    <n v="1279470.4318414386"/>
    <n v="223531.35991757689"/>
    <n v="14500"/>
    <n v="13000"/>
    <n v="13000"/>
    <n v="13000"/>
    <n v="13000"/>
    <n v="13000"/>
    <n v="13293.743000001647"/>
    <n v="3468521.1334011718"/>
    <n v="0"/>
    <n v="0"/>
    <n v="0"/>
    <n v="0"/>
    <n v="8169139.4230000023"/>
    <n v="48150.659"/>
    <n v="238583.478"/>
    <n v="182763.96100000001"/>
    <n v="467321.62"/>
    <n v="60715.754000000001"/>
    <n v="27816.927"/>
    <n v="48156.582000000002"/>
    <n v="253064.929"/>
    <n v="124797.859"/>
    <n v="234643.73699999999"/>
    <n v="256689.81899999999"/>
    <n v="248958.91059883079"/>
    <n v="2191664.2355988305"/>
    <n v="0"/>
    <n v="0"/>
    <n v="0"/>
    <n v="0"/>
    <n v="0"/>
    <n v="0"/>
    <n v="0"/>
    <n v="0"/>
    <n v="0"/>
    <n v="0"/>
    <n v="0"/>
    <n v="0"/>
    <n v="3468521.1334011718"/>
    <n v="0"/>
    <n v="0"/>
    <n v="0"/>
    <n v="0"/>
    <n v="8169139.4230000023"/>
    <n v="2184827.8808045159"/>
    <n v="1942705.3249999997"/>
    <n v="4451659.3789999997"/>
    <n v="4693781.9348045159"/>
    <n v="-242122.55580451619"/>
    <n v="3717480.439869008"/>
    <n v="2056173.3583217459"/>
    <n v="1942705.3249999997"/>
    <n v="4451659.3789999997"/>
    <n v="4565127.4123217463"/>
    <n v="-113468.03332174663"/>
    <n v="3717480.0440000026"/>
    <n v="2133258.0984041686"/>
    <n v="1942705.3249999997"/>
    <n v="4451659.3789999997"/>
    <n v="4642212.1524041686"/>
    <n v="-190552.7734041689"/>
    <n v="3717480.0440000026"/>
    <n v="1942705.3249999997"/>
    <n v="1944886.2059999998"/>
    <n v="4453840.26"/>
    <n v="4451659.3789999997"/>
    <n v="2180.8810000000522"/>
    <n v="3715299.1630000025"/>
    <n v="11948"/>
    <s v="SI"/>
    <s v="NO"/>
    <s v="GIC"/>
    <s v="STS"/>
    <n v="6"/>
    <s v="Transmission"/>
    <s v="Zonal Tx"/>
    <s v="Llollelhue - La Unión Project"/>
    <s v="Llollelhue: Construction of new substation"/>
    <s v="LAUNION"/>
    <s v="STS"/>
    <m/>
    <d v="2019-02-01T00:00:00"/>
    <d v="2019-11-20T00:00:00"/>
    <m/>
    <s v="DRS"/>
    <n v="3"/>
    <n v="0"/>
    <n v="0"/>
    <n v="0"/>
    <s v="16.03.2018"/>
    <s v="PRODIEL"/>
    <s v="Construcción"/>
    <m/>
    <n v="538"/>
    <m/>
    <m/>
    <s v="Inversiones en S/E"/>
    <s v="Abierto"/>
  </r>
  <r>
    <s v="100/TL-058-01"/>
    <x v="1"/>
    <x v="62"/>
    <s v="Subgerencia de Proyectos Tx "/>
    <x v="18"/>
    <s v="Manuel Barrientos"/>
    <n v="19181.807000000001"/>
    <n v="7970.3180000000002"/>
    <n v="53057.241000000002"/>
    <n v="6708.1940000000004"/>
    <n v="28519.923999999999"/>
    <n v="1897.3810000000001"/>
    <n v="17054.966"/>
    <n v="2926.4380000000001"/>
    <n v="56404.811000000002"/>
    <n v="88911.910999999993"/>
    <n v="97890.039000000004"/>
    <n v="335.66500000000002"/>
    <n v="380858.69500000001"/>
    <n v="0.01"/>
    <n v="0"/>
    <n v="7.0000000000000007E-2"/>
    <n v="0"/>
    <n v="0"/>
    <n v="7.0000000000000007E-2"/>
    <n v="0.01"/>
    <n v="0.01"/>
    <n v="0"/>
    <n v="0.01"/>
    <n v="0"/>
    <n v="0"/>
    <n v="0.26"/>
    <n v="0.26"/>
    <n v="0.33"/>
    <n v="0.33"/>
    <n v="0.33"/>
    <n v="0.4"/>
    <n v="0.41000000000000003"/>
    <n v="0.42000000000000004"/>
    <n v="0.42000000000000004"/>
    <n v="0.43000000000000005"/>
    <n v="0.43000000000000005"/>
    <n v="0.43000000000000005"/>
    <n v="0.26788210939370766"/>
    <n v="0.30806780525108335"/>
    <n v="0.34819634015402562"/>
    <n v="0.38157370287117931"/>
    <n v="0.40917317451857349"/>
    <n v="0.43182899605280439"/>
    <n v="0.48554947898562484"/>
    <n v="0.53682903467507093"/>
    <n v="0.58322519098710801"/>
    <n v="0.6369456739199284"/>
    <n v="0.67170107910612642"/>
    <n v="0.68659073529070991"/>
    <n v="0.43000000000000005"/>
    <n v="0.25"/>
    <n v="163540.41199999998"/>
    <n v="0"/>
    <n v="7925.002211717333"/>
    <n v="299739.65371911501"/>
    <n v="97367.35410626138"/>
    <n v="642037.0334728763"/>
    <n v="228145.15598940634"/>
    <n v="339402.08899976447"/>
    <n v="427645.3840864987"/>
    <n v="21604.13756944592"/>
    <n v="0"/>
    <n v="0"/>
    <n v="0"/>
    <n v="2063865.8101550855"/>
    <n v="1.7882109393707664E-2"/>
    <n v="4.0185695857375699E-2"/>
    <n v="4.0128534902942249E-2"/>
    <n v="3.3377362717153698E-2"/>
    <n v="2.759947164739416E-2"/>
    <n v="2.265582153423092E-2"/>
    <n v="5.3720482932820439E-2"/>
    <n v="5.1279555689446088E-2"/>
    <n v="4.6396156312037022E-2"/>
    <n v="5.3720482932820439E-2"/>
    <n v="3.4755405186197956E-2"/>
    <n v="1.4889656184583537E-2"/>
    <n v="0.68659073529070991"/>
    <n v="21429.58057625013"/>
    <n v="334336.9936951251"/>
    <n v="334336.9936951251"/>
    <n v="334336.9936951251"/>
    <n v="334336.9936951251"/>
    <n v="337036.9936951251"/>
    <n v="21429.580576250126"/>
    <n v="1229604.7865151239"/>
    <n v="37826.023815040397"/>
    <n v="0"/>
    <n v="0"/>
    <n v="0"/>
    <n v="2984674.9399582902"/>
    <n v="0"/>
    <n v="0"/>
    <n v="0"/>
    <n v="0"/>
    <n v="5212081.162113376"/>
    <n v="0"/>
    <n v="7925.002211717333"/>
    <n v="299739.65371911501"/>
    <n v="97367.35410626138"/>
    <n v="642037.0334728763"/>
    <n v="228145.15598940634"/>
    <n v="339402.08899976447"/>
    <n v="427645.3840864987"/>
    <n v="21604.13756944592"/>
    <n v="0"/>
    <n v="0"/>
    <n v="0"/>
    <n v="2063865.8101550855"/>
    <n v="21429.58057625013"/>
    <n v="334336.9936951251"/>
    <n v="334336.9936951251"/>
    <n v="334336.9936951251"/>
    <n v="334336.9936951251"/>
    <n v="337036.9936951251"/>
    <n v="21429.580576250126"/>
    <n v="1229604.7865151239"/>
    <n v="37826.023815040397"/>
    <n v="0"/>
    <n v="0"/>
    <n v="0"/>
    <n v="2984674.9399582902"/>
    <n v="0"/>
    <n v="0"/>
    <n v="0"/>
    <n v="0"/>
    <n v="5212081.162113376"/>
    <n v="19181.807000000001"/>
    <n v="7970.3180000000002"/>
    <n v="53057.241000000002"/>
    <n v="6708.1940000000004"/>
    <n v="28519.923999999999"/>
    <n v="1897.3810000000001"/>
    <n v="0"/>
    <n v="30257.50957625013"/>
    <n v="334456.9936951251"/>
    <n v="178003.2871356876"/>
    <n v="830771.49513444817"/>
    <n v="573041.65961357439"/>
    <n v="2063865.8101550853"/>
    <n v="0.01"/>
    <n v="0"/>
    <n v="7.0000000000000007E-2"/>
    <n v="0"/>
    <n v="0"/>
    <n v="2.0731744985099998E-2"/>
    <n v="3.5052932257722269E-2"/>
    <n v="2.0937215882766088E-2"/>
    <n v="4.2317604289910028E-2"/>
    <n v="6.6990898847885713E-2"/>
    <n v="5.1157553204204481E-2"/>
    <n v="1.5903850363468613E-2"/>
    <n v="0.33309179983105719"/>
    <n v="0.26"/>
    <n v="0.26"/>
    <n v="0.33"/>
    <n v="0.33"/>
    <n v="0.33"/>
    <n v="0.35073174498510001"/>
    <n v="0.38578467724282228"/>
    <n v="0.40672189312558837"/>
    <n v="0.44903949741549842"/>
    <n v="0.51603039626338409"/>
    <n v="0.56718794946758855"/>
    <n v="0.58309179983105719"/>
    <n v="176495.94106006905"/>
    <n v="490790.70025456254"/>
    <n v="334336.9936951251"/>
    <n v="334336.9936951251"/>
    <n v="334336.9936951251"/>
    <n v="337036.9936951251"/>
    <n v="334336.9936951251"/>
    <n v="0"/>
    <n v="0"/>
    <n v="0"/>
    <n v="643003.3301680329"/>
    <n v="0"/>
    <n v="2984674.9399582897"/>
    <n v="0"/>
    <n v="0"/>
    <n v="0"/>
    <n v="0"/>
    <n v="5212081.162113375"/>
    <n v="19181.807000000001"/>
    <n v="7970.3180000000002"/>
    <n v="53057.241000000002"/>
    <n v="6708.1940000000004"/>
    <n v="28519.923999999999"/>
    <n v="1897.3810000000001"/>
    <n v="17054.966"/>
    <n v="2926.4380000000001"/>
    <n v="56404.811000000002"/>
    <n v="126422.4051356876"/>
    <n v="617124.49513444817"/>
    <n v="710604.29112975579"/>
    <n v="1647872.2713998915"/>
    <n v="364336.9936951251"/>
    <n v="384336.9936951251"/>
    <n v="334336.9936951251"/>
    <n v="334336.9936951251"/>
    <n v="334336.9936951251"/>
    <n v="337036.9936951251"/>
    <n v="490790.70025456254"/>
    <n v="21429.580576250126"/>
    <n v="0"/>
    <n v="0"/>
    <n v="799726.23571192101"/>
    <n v="0"/>
    <n v="3400668.4787134845"/>
    <n v="0"/>
    <n v="0"/>
    <n v="0"/>
    <n v="0"/>
    <n v="5212081.162113376"/>
    <n v="19181.807000000001"/>
    <n v="7970.3180000000002"/>
    <n v="53057.241000000002"/>
    <n v="6708.1940000000004"/>
    <n v="28519.923999999999"/>
    <n v="1897.3810000000001"/>
    <n v="17054.966"/>
    <n v="2926.4380000000001"/>
    <n v="56404.811000000002"/>
    <n v="88911.910999999993"/>
    <n v="97890.039000000004"/>
    <n v="848377.12207624991"/>
    <n v="1228900.1520762499"/>
    <n v="0"/>
    <n v="0"/>
    <n v="0"/>
    <n v="0"/>
    <n v="0"/>
    <n v="0"/>
    <n v="0"/>
    <n v="0"/>
    <n v="0"/>
    <n v="0"/>
    <n v="0"/>
    <n v="0"/>
    <n v="3819640.598037126"/>
    <n v="0"/>
    <n v="0"/>
    <n v="0"/>
    <n v="0"/>
    <n v="5212081.162113376"/>
    <n v="2063865.8101550855"/>
    <n v="380523.03"/>
    <n v="544063.44200000004"/>
    <n v="2227406.2221550853"/>
    <n v="-1683342.7801550853"/>
    <n v="4668017.7201133762"/>
    <n v="1490824.1505415109"/>
    <n v="380523.03"/>
    <n v="544063.44200000004"/>
    <n v="1654364.5625415109"/>
    <n v="-1110301.1205415109"/>
    <n v="4668017.7201133752"/>
    <n v="937267.9802701358"/>
    <n v="380523.03"/>
    <n v="544063.44200000004"/>
    <n v="1100808.3922701357"/>
    <n v="-556744.95027013565"/>
    <n v="4668017.7201133762"/>
    <n v="380523.03"/>
    <n v="380858.69500000001"/>
    <n v="544399.10699999996"/>
    <n v="544063.44200000004"/>
    <n v="335.66499999992084"/>
    <n v="4667682.0551133761"/>
    <n v="11949"/>
    <s v="SI"/>
    <s v="NO"/>
    <s v="GIC"/>
    <s v="STS"/>
    <n v="6"/>
    <s v="Transmission"/>
    <s v="Zonal Tx"/>
    <s v="Llollelhue - La Unión Project"/>
    <s v="Llollelhue: Construction of new substation"/>
    <s v="LAUNION"/>
    <s v="STS"/>
    <m/>
    <d v="2020-06-30T00:00:00"/>
    <d v="2020-12-31T00:00:00"/>
    <m/>
    <n v="0"/>
    <n v="0"/>
    <n v="0"/>
    <n v="0"/>
    <n v="0"/>
    <s v="25.06.2018"/>
    <m/>
    <m/>
    <m/>
    <m/>
    <m/>
    <m/>
    <s v="Inversiones en Líneas"/>
    <s v="Abierto"/>
  </r>
  <r>
    <s v="100/TL-066-01"/>
    <x v="1"/>
    <x v="63"/>
    <s v="Subgerencia de Proyectos Tx "/>
    <x v="19"/>
    <s v="Manuel Barrientos"/>
    <n v="837.01300000000003"/>
    <n v="14520.223"/>
    <n v="10313.736000000001"/>
    <n v="19682.808000000001"/>
    <n v="3119.701"/>
    <n v="926.39800000000002"/>
    <n v="1606.384"/>
    <n v="14531.745000000001"/>
    <n v="7162.7250000000004"/>
    <n v="12112.409"/>
    <n v="6827.1779999999999"/>
    <n v="0"/>
    <n v="91640.320000000007"/>
    <n v="0"/>
    <n v="0"/>
    <n v="0"/>
    <n v="0"/>
    <n v="0"/>
    <n v="0"/>
    <n v="8.9200000000000002E-2"/>
    <n v="0.09"/>
    <n v="0"/>
    <n v="0.12"/>
    <n v="0.02"/>
    <n v="0"/>
    <n v="0.39080000000000004"/>
    <n v="0.39080000000000004"/>
    <n v="0.39080000000000004"/>
    <n v="0.39080000000000004"/>
    <n v="0.39080000000000004"/>
    <n v="0.39080000000000004"/>
    <n v="0.48000000000000004"/>
    <n v="0.57000000000000006"/>
    <n v="0.57000000000000006"/>
    <n v="0.69000000000000006"/>
    <n v="0.71000000000000008"/>
    <n v="0.71000000000000008"/>
    <n v="0.39203233457762693"/>
    <n v="0.39326466915525377"/>
    <n v="0.42168426426785888"/>
    <n v="0.4830566182779602"/>
    <n v="0.51629382526887457"/>
    <n v="0.55008460763891642"/>
    <n v="0.5710681618968384"/>
    <n v="0.61176622163735728"/>
    <n v="0.61176622163735728"/>
    <n v="0.72992683361643562"/>
    <n v="0.84808744559551397"/>
    <n v="0.97079999999999989"/>
    <n v="0.71000000000000008"/>
    <n v="0.39080000000000004"/>
    <n v="61148.564999999988"/>
    <n v="781.52870161195005"/>
    <n v="783.4217691706117"/>
    <n v="18113.099811809701"/>
    <n v="39213.155446878249"/>
    <n v="21290.136057681208"/>
    <n v="21698.313865308282"/>
    <n v="13508.330352968571"/>
    <n v="26265.200858256008"/>
    <n v="0"/>
    <n v="76638.75857104949"/>
    <n v="76828.494873997202"/>
    <n v="79989.599475976676"/>
    <n v="375110.03978470794"/>
    <n v="1.2323345776268657E-3"/>
    <n v="1.2323345776268657E-3"/>
    <n v="2.8419595112605136E-2"/>
    <n v="6.1372354010101264E-2"/>
    <n v="3.3237206990914377E-2"/>
    <n v="3.3790782370041912E-2"/>
    <n v="2.0983554257921935E-2"/>
    <n v="4.0698059740518884E-2"/>
    <n v="0"/>
    <n v="0.11816061197907837"/>
    <n v="0.11816061197907837"/>
    <n v="0.12271255440448592"/>
    <n v="0.97079999999999989"/>
    <n v="0"/>
    <n v="0"/>
    <n v="0"/>
    <n v="0"/>
    <n v="0"/>
    <n v="0"/>
    <n v="0"/>
    <n v="0"/>
    <n v="0"/>
    <n v="0"/>
    <n v="0"/>
    <n v="0"/>
    <n v="0"/>
    <n v="0"/>
    <n v="0"/>
    <n v="0"/>
    <n v="0"/>
    <n v="436258.60478470795"/>
    <n v="781.52870161195005"/>
    <n v="783.4217691706117"/>
    <n v="18113.099811809701"/>
    <n v="39213.155446878249"/>
    <n v="21290.136057681208"/>
    <n v="21698.313865308282"/>
    <n v="13508.330352968571"/>
    <n v="26265.200858256008"/>
    <n v="0"/>
    <n v="76638.75857104949"/>
    <n v="76828.494873997202"/>
    <n v="79989.599475976676"/>
    <n v="375110.03978470794"/>
    <n v="0"/>
    <n v="0"/>
    <n v="0"/>
    <n v="0"/>
    <n v="0"/>
    <n v="0"/>
    <n v="0"/>
    <n v="0"/>
    <n v="0"/>
    <n v="0"/>
    <n v="0"/>
    <n v="0"/>
    <n v="0"/>
    <n v="0"/>
    <n v="0"/>
    <n v="0"/>
    <n v="0"/>
    <n v="436258.60478470795"/>
    <n v="837.01300000000003"/>
    <n v="14520.223"/>
    <n v="10313.736000000001"/>
    <n v="19682.808000000001"/>
    <n v="3119.701"/>
    <n v="926"/>
    <n v="6625.9650000000001"/>
    <n v="33166.879506128011"/>
    <n v="26825.54"/>
    <n v="13599.717000000001"/>
    <n v="6799.8580000000002"/>
    <n v="238692.59927857982"/>
    <n v="375110.03978470783"/>
    <n v="0"/>
    <n v="0"/>
    <n v="0"/>
    <n v="0"/>
    <n v="0"/>
    <n v="0"/>
    <n v="0"/>
    <n v="0"/>
    <n v="0.58919999999999995"/>
    <n v="0"/>
    <n v="0"/>
    <n v="0"/>
    <n v="0.58919999999999995"/>
    <n v="0.39080000000000004"/>
    <n v="0.39080000000000004"/>
    <n v="0.39080000000000004"/>
    <n v="0.39080000000000004"/>
    <n v="0.39080000000000004"/>
    <n v="0.39080000000000004"/>
    <n v="0.39080000000000004"/>
    <n v="0.39080000000000004"/>
    <n v="0.98"/>
    <n v="0.98"/>
    <n v="0.98"/>
    <n v="0.98"/>
    <n v="0"/>
    <n v="0"/>
    <n v="0"/>
    <n v="0"/>
    <n v="0"/>
    <n v="0"/>
    <n v="0"/>
    <n v="0"/>
    <n v="0"/>
    <n v="0"/>
    <n v="0"/>
    <n v="0"/>
    <n v="0"/>
    <n v="0"/>
    <n v="0"/>
    <n v="0"/>
    <n v="0"/>
    <n v="436258.60478470783"/>
    <n v="837.01300000000003"/>
    <n v="14520.223"/>
    <n v="10313.736000000001"/>
    <n v="19682.808000000001"/>
    <n v="3119.701"/>
    <n v="926.39800000000002"/>
    <n v="1606.384"/>
    <n v="14531.745000000001"/>
    <n v="7162.7250000000004"/>
    <n v="0"/>
    <n v="70926.450506128109"/>
    <n v="231482.8562785798"/>
    <n v="375110.03978470794"/>
    <n v="0"/>
    <n v="0"/>
    <n v="0"/>
    <n v="0"/>
    <n v="0"/>
    <n v="0"/>
    <n v="0"/>
    <n v="0"/>
    <n v="0"/>
    <n v="0"/>
    <n v="0"/>
    <n v="0"/>
    <n v="0"/>
    <n v="0"/>
    <n v="0"/>
    <n v="0"/>
    <n v="0"/>
    <n v="436258.60478470795"/>
    <n v="837.01300000000003"/>
    <n v="14520.223"/>
    <n v="10313.736000000001"/>
    <n v="19682.808000000001"/>
    <n v="3119.701"/>
    <n v="926.39800000000002"/>
    <n v="1606.384"/>
    <n v="14531.745000000001"/>
    <n v="7162.7250000000004"/>
    <n v="12112.409"/>
    <n v="6827.1779999999999"/>
    <n v="72469.719784707995"/>
    <n v="164110.039784708"/>
    <n v="0"/>
    <n v="0"/>
    <n v="0"/>
    <n v="0"/>
    <n v="0"/>
    <n v="0"/>
    <n v="0"/>
    <n v="0"/>
    <n v="0"/>
    <n v="0"/>
    <n v="0"/>
    <n v="0"/>
    <n v="0"/>
    <n v="0"/>
    <n v="0"/>
    <n v="0"/>
    <n v="0"/>
    <n v="225258.604784708"/>
    <n v="295120.44030873128"/>
    <n v="91640.320000000007"/>
    <n v="152788.88500000001"/>
    <n v="356269.00530873128"/>
    <n v="-203480.12030873128"/>
    <n v="283469.71978470794"/>
    <n v="136417.44050612801"/>
    <n v="91640.320000000007"/>
    <n v="152788.88500000001"/>
    <n v="197566.00550612801"/>
    <n v="-44777.120506128005"/>
    <n v="283469.71978470782"/>
    <n v="143627.18350612812"/>
    <n v="91640.320000000007"/>
    <n v="152788.88500000001"/>
    <n v="204775.74850612809"/>
    <n v="-51986.86350612808"/>
    <n v="283469.71978470794"/>
    <n v="91640.320000000007"/>
    <n v="91640.320000000007"/>
    <n v="152788.88500000001"/>
    <n v="152788.88500000001"/>
    <n v="0"/>
    <n v="72469.719784707995"/>
    <n v="11950"/>
    <s v="SI"/>
    <s v="NO"/>
    <s v="GIC"/>
    <s v="STS"/>
    <n v="6"/>
    <s v="Transmission"/>
    <s v="Zonal Tx"/>
    <s v="Llollelhue - La Unión Project"/>
    <s v="Llollelhue: Construction of new substation"/>
    <m/>
    <s v="STS"/>
    <m/>
    <d v="2019-05-01T00:00:00"/>
    <d v="2019-11-20T00:00:00"/>
    <m/>
    <s v="DRS"/>
    <n v="0"/>
    <n v="0"/>
    <n v="0"/>
    <n v="0"/>
    <s v="25.06.2018"/>
    <s v="PRODIEL"/>
    <s v="Construcción"/>
    <m/>
    <n v="538"/>
    <m/>
    <m/>
    <s v="Inversiones en Líneas"/>
    <s v="Abierto"/>
  </r>
  <r>
    <s v="100/TT-119-04"/>
    <x v="1"/>
    <x v="64"/>
    <s v="Subgerencia de Proyectos Tx "/>
    <x v="19"/>
    <s v="Manuel Barrientos"/>
    <n v="0"/>
    <n v="24656.326000000001"/>
    <n v="16544.631000000001"/>
    <n v="32804.675000000003"/>
    <n v="5048.8159999999998"/>
    <n v="1543.9939999999999"/>
    <n v="2677.3040000000001"/>
    <n v="24272.073"/>
    <n v="10119.898999999999"/>
    <n v="18587.548999999999"/>
    <n v="9560.6560000000009"/>
    <n v="0"/>
    <n v="145815.92300000004"/>
    <n v="0"/>
    <n v="0.28139999999999998"/>
    <n v="0"/>
    <n v="0"/>
    <n v="0"/>
    <n v="0"/>
    <n v="0"/>
    <n v="0.01"/>
    <n v="0.04"/>
    <n v="0.29999999999999993"/>
    <n v="0.04"/>
    <n v="0"/>
    <n v="0.18861"/>
    <n v="0.47000999999999998"/>
    <n v="0.47000999999999998"/>
    <n v="0.47000999999999998"/>
    <n v="0.47000999999999998"/>
    <n v="0.47000999999999998"/>
    <n v="0.47000999999999998"/>
    <n v="0.48000999999999999"/>
    <n v="0.52000999999999997"/>
    <n v="0.82000999999999991"/>
    <n v="0.86000999999999994"/>
    <n v="0.86000999999999994"/>
    <n v="0.19043001955491393"/>
    <n v="0.19225003910982785"/>
    <n v="0.2652675012161122"/>
    <n v="0.33903326650961324"/>
    <n v="0.38390491127729909"/>
    <n v="0.42718155989374623"/>
    <n v="0.44521349681726591"/>
    <n v="0.49930930758782482"/>
    <n v="0.49930930758782482"/>
    <n v="0.66490402689648176"/>
    <n v="0.82728318717815785"/>
    <n v="0.97860999999999998"/>
    <n v="0.86000999999999994"/>
    <n v="0.18861"/>
    <n v="76432.048999999985"/>
    <n v="1388.3507679349959"/>
    <n v="1391.7137177452842"/>
    <n v="55978.00983463959"/>
    <n v="56691.861153145357"/>
    <n v="34572.656949126002"/>
    <n v="33426.292855142572"/>
    <n v="13962.778647378351"/>
    <n v="41993.058649903898"/>
    <n v="0"/>
    <n v="129190.04985797853"/>
    <n v="126995.03367770344"/>
    <n v="118649.86919811674"/>
    <n v="614239.67530881474"/>
    <n v="1.8200195549139312E-3"/>
    <n v="1.8200195549139312E-3"/>
    <n v="7.3017462106284306E-2"/>
    <n v="7.3765765293501068E-2"/>
    <n v="4.4871644767685848E-2"/>
    <n v="4.3276648616447158E-2"/>
    <n v="1.8031936923519669E-2"/>
    <n v="5.4095810770558889E-2"/>
    <n v="0"/>
    <n v="0.16559471930865693"/>
    <n v="0.16237916028167612"/>
    <n v="0.15132681282184207"/>
    <n v="0.97860999999999998"/>
    <n v="0"/>
    <n v="0"/>
    <n v="0"/>
    <n v="0"/>
    <n v="0"/>
    <n v="0"/>
    <n v="0"/>
    <n v="0"/>
    <n v="0"/>
    <n v="0"/>
    <n v="0"/>
    <n v="0"/>
    <n v="0"/>
    <n v="0"/>
    <n v="0"/>
    <n v="0"/>
    <n v="0"/>
    <n v="690671.72430881474"/>
    <n v="1388.3507679349959"/>
    <n v="1391.7137177452842"/>
    <n v="55978.00983463959"/>
    <n v="56691.861153145357"/>
    <n v="34572.656949126002"/>
    <n v="33426.292855142572"/>
    <n v="13962.778647378351"/>
    <n v="41993.058649903898"/>
    <n v="0"/>
    <n v="129190.04985797853"/>
    <n v="126995.03367770344"/>
    <n v="118649.86919811674"/>
    <n v="614239.67530881474"/>
    <n v="0"/>
    <n v="0"/>
    <n v="0"/>
    <n v="0"/>
    <n v="0"/>
    <n v="0"/>
    <n v="0"/>
    <n v="0"/>
    <n v="0"/>
    <n v="0"/>
    <n v="0"/>
    <n v="0"/>
    <n v="0"/>
    <n v="0"/>
    <n v="0"/>
    <n v="0"/>
    <n v="0"/>
    <n v="690671.72430881474"/>
    <n v="0"/>
    <n v="24656.326000000001"/>
    <n v="16544.631000000001"/>
    <n v="32804.675000000003"/>
    <n v="5048.8159999999998"/>
    <n v="1543.9939999999999"/>
    <n v="16532.523000000001"/>
    <n v="49708.659999999996"/>
    <n v="29875.743000000002"/>
    <n v="22666.194"/>
    <n v="11333.097"/>
    <n v="403525.01630881469"/>
    <n v="614239.67530881474"/>
    <n v="0"/>
    <n v="0.28139999999999998"/>
    <n v="0"/>
    <n v="0"/>
    <n v="0"/>
    <n v="0"/>
    <n v="0"/>
    <n v="0"/>
    <n v="0.51"/>
    <n v="0"/>
    <n v="0"/>
    <n v="0"/>
    <n v="0.79139999999999999"/>
    <n v="0.18861"/>
    <n v="0.47000999999999998"/>
    <n v="0.47000999999999998"/>
    <n v="0.47000999999999998"/>
    <n v="0.47000999999999998"/>
    <n v="0.47000999999999998"/>
    <n v="0.47000999999999998"/>
    <n v="0.47000999999999998"/>
    <n v="0.98001000000000005"/>
    <n v="0.98001000000000005"/>
    <n v="0.98001000000000005"/>
    <n v="0.98001000000000005"/>
    <n v="0"/>
    <n v="0"/>
    <n v="0"/>
    <n v="0"/>
    <n v="0"/>
    <n v="0"/>
    <n v="0"/>
    <n v="0"/>
    <n v="0"/>
    <n v="0"/>
    <n v="0"/>
    <n v="0"/>
    <n v="0"/>
    <n v="0"/>
    <n v="0"/>
    <n v="0"/>
    <n v="0"/>
    <n v="690671.72430881474"/>
    <n v="0"/>
    <n v="24656.326000000001"/>
    <n v="16544.631000000001"/>
    <n v="32804.675000000003"/>
    <n v="5048.8159999999998"/>
    <n v="1543.9939999999999"/>
    <n v="2677.3040000000001"/>
    <n v="24272.073"/>
    <n v="10119.898999999999"/>
    <n v="33456.087"/>
    <n v="85050.063223491321"/>
    <n v="378065.80708532332"/>
    <n v="614239.67530881474"/>
    <n v="0"/>
    <n v="0"/>
    <n v="0"/>
    <n v="0"/>
    <n v="0"/>
    <n v="0"/>
    <n v="0"/>
    <n v="0"/>
    <n v="0"/>
    <n v="0"/>
    <n v="0"/>
    <n v="0"/>
    <n v="0"/>
    <n v="0"/>
    <n v="0"/>
    <n v="0"/>
    <n v="0"/>
    <n v="690671.72430881474"/>
    <n v="0"/>
    <n v="24656.326000000001"/>
    <n v="16544.631000000001"/>
    <n v="32804.675000000003"/>
    <n v="5048.8159999999998"/>
    <n v="1543.9939999999999"/>
    <n v="2677.3040000000001"/>
    <n v="24272.073"/>
    <n v="10119.898999999999"/>
    <n v="18587.548999999999"/>
    <n v="9560.6560000000009"/>
    <n v="157423.75230881499"/>
    <n v="303239.67530881503"/>
    <n v="0"/>
    <n v="0"/>
    <n v="0"/>
    <n v="0"/>
    <n v="0"/>
    <n v="0"/>
    <n v="0"/>
    <n v="0"/>
    <n v="0"/>
    <n v="0"/>
    <n v="0"/>
    <n v="0"/>
    <n v="0"/>
    <n v="0"/>
    <n v="0"/>
    <n v="0"/>
    <n v="0"/>
    <n v="379671.72430881503"/>
    <n v="495589.80611069803"/>
    <n v="145815.92300000004"/>
    <n v="222247.97200000001"/>
    <n v="572021.85511069803"/>
    <n v="-349773.88311069802"/>
    <n v="468423.75230881473"/>
    <n v="210714.65900000001"/>
    <n v="145815.92300000004"/>
    <n v="222247.97200000001"/>
    <n v="287146.70799999998"/>
    <n v="-64898.735999999975"/>
    <n v="468423.75230881473"/>
    <n v="236173.86822349136"/>
    <n v="145815.92300000004"/>
    <n v="222247.97200000001"/>
    <n v="312605.91722349136"/>
    <n v="-90357.945223491348"/>
    <n v="468423.75230881473"/>
    <n v="145815.92300000004"/>
    <n v="145815.92300000004"/>
    <n v="222247.97200000001"/>
    <n v="222247.97200000001"/>
    <n v="0"/>
    <n v="157423.75230881502"/>
    <n v="11951"/>
    <s v="SI"/>
    <s v="NO"/>
    <s v="GIC"/>
    <s v="STS"/>
    <n v="6"/>
    <s v="Transmission"/>
    <s v="Zonal Tx"/>
    <s v="Llollelhue - La Unión Project"/>
    <s v="Llollelhue: Construction of new substation"/>
    <m/>
    <s v="STS"/>
    <m/>
    <d v="2019-02-01T00:00:00"/>
    <d v="2019-11-20T00:00:00"/>
    <m/>
    <s v="DRS"/>
    <n v="0"/>
    <n v="0"/>
    <n v="0"/>
    <n v="0"/>
    <s v="25.06.2018"/>
    <s v="PRODIEL"/>
    <s v="Construcción"/>
    <m/>
    <n v="538"/>
    <m/>
    <m/>
    <s v="Inversiones en Líneas"/>
    <s v="Abierto"/>
  </r>
  <r>
    <s v="100/TT-112-03"/>
    <x v="1"/>
    <x v="65"/>
    <s v="Subgerencia de Proyectos Tx "/>
    <x v="18"/>
    <s v="Manuel Barrientos"/>
    <n v="0"/>
    <n v="0"/>
    <n v="0"/>
    <n v="0"/>
    <n v="3500"/>
    <n v="0"/>
    <n v="129.059"/>
    <n v="181.81399999999999"/>
    <n v="9991.8940000000002"/>
    <n v="10744.88"/>
    <n v="12602.745000000001"/>
    <n v="0"/>
    <n v="37150.392"/>
    <n v="0"/>
    <n v="0"/>
    <n v="0"/>
    <n v="0"/>
    <n v="0"/>
    <n v="0"/>
    <n v="0.05"/>
    <n v="0"/>
    <n v="0.01"/>
    <n v="1.0000000000000002E-2"/>
    <n v="0.01"/>
    <n v="0"/>
    <n v="0"/>
    <n v="0"/>
    <n v="0"/>
    <n v="0"/>
    <n v="0"/>
    <n v="0"/>
    <n v="0.05"/>
    <n v="0.05"/>
    <n v="6.0000000000000005E-2"/>
    <n v="7.0000000000000007E-2"/>
    <n v="0.08"/>
    <n v="0.08"/>
    <n v="0"/>
    <n v="0"/>
    <n v="0.1453439819496323"/>
    <n v="0.14608553287794676"/>
    <n v="0.14615294659870262"/>
    <n v="0.15289431867428854"/>
    <n v="0.15289431867428854"/>
    <n v="0.15795034773097799"/>
    <n v="0.15795034773097799"/>
    <n v="0.15795034773097799"/>
    <n v="0.15795034773097799"/>
    <n v="0.41413125038694099"/>
    <n v="0.08"/>
    <n v="0"/>
    <n v="1950.3810000000001"/>
    <n v="0"/>
    <n v="0"/>
    <n v="42515.293018974524"/>
    <n v="217.45179236129897"/>
    <n v="19.818245874951831"/>
    <n v="1986.7308554423141"/>
    <n v="0"/>
    <n v="1497.5439668834383"/>
    <n v="0"/>
    <n v="0"/>
    <n v="0"/>
    <n v="76639.784784909716"/>
    <n v="122876.62266444624"/>
    <n v="0"/>
    <n v="0"/>
    <n v="0.1453439819496323"/>
    <n v="7.4155092831445059E-4"/>
    <n v="6.7413720755859144E-5"/>
    <n v="6.7413720755859141E-3"/>
    <n v="0"/>
    <n v="5.0560290566894362E-3"/>
    <n v="0"/>
    <n v="0"/>
    <n v="0"/>
    <n v="0.25618090265596299"/>
    <n v="0.41413125038694099"/>
    <n v="0"/>
    <n v="0"/>
    <n v="0"/>
    <n v="0"/>
    <n v="166679.4"/>
    <n v="1200"/>
    <n v="0"/>
    <n v="0"/>
    <n v="0"/>
    <n v="0"/>
    <n v="0"/>
    <n v="0"/>
    <n v="167879.4"/>
    <n v="0"/>
    <n v="0"/>
    <n v="0"/>
    <n v="0"/>
    <n v="292706.4036644462"/>
    <n v="0"/>
    <n v="0"/>
    <n v="42515.293018974524"/>
    <n v="217.45179236129897"/>
    <n v="19.818245874951831"/>
    <n v="1986.7308554423141"/>
    <n v="0"/>
    <n v="1497.5439668834383"/>
    <n v="0"/>
    <n v="0"/>
    <n v="0"/>
    <n v="76639.784784909716"/>
    <n v="122876.62266444624"/>
    <n v="0"/>
    <n v="0"/>
    <n v="0"/>
    <n v="0"/>
    <n v="166679.4"/>
    <n v="1200"/>
    <n v="0"/>
    <n v="0"/>
    <n v="0"/>
    <n v="0"/>
    <n v="0"/>
    <n v="0"/>
    <n v="167879.4"/>
    <n v="0"/>
    <n v="0"/>
    <n v="0"/>
    <n v="0"/>
    <n v="292706.4036644462"/>
    <n v="0"/>
    <n v="0"/>
    <n v="0"/>
    <n v="0"/>
    <n v="3500"/>
    <n v="0"/>
    <n v="0"/>
    <n v="0"/>
    <n v="19586"/>
    <n v="12086"/>
    <n v="11686"/>
    <n v="76018.622664446244"/>
    <n v="122876.62266444624"/>
    <n v="0"/>
    <n v="0"/>
    <n v="0"/>
    <n v="0"/>
    <n v="0"/>
    <n v="2.1992413719845474E-2"/>
    <n v="3.4672070199311289E-2"/>
    <n v="1.1294709907477501E-2"/>
    <n v="1.0093974675646857E-2"/>
    <n v="1.9892135520383589E-2"/>
    <n v="2.1564828273348113E-2"/>
    <n v="4.3266806595572735E-2"/>
    <n v="0.16277693889158557"/>
    <n v="0"/>
    <n v="0"/>
    <n v="0"/>
    <n v="0"/>
    <n v="0"/>
    <n v="2.1992413719845474E-2"/>
    <n v="5.6664483919156766E-2"/>
    <n v="6.7959193826634262E-2"/>
    <n v="7.8053168502281112E-2"/>
    <n v="9.79453040226647E-2"/>
    <n v="0.11951013229601282"/>
    <n v="0.16277693889158557"/>
    <n v="167879.40000000002"/>
    <n v="0"/>
    <n v="0"/>
    <n v="0"/>
    <n v="0"/>
    <n v="0"/>
    <n v="0"/>
    <n v="0"/>
    <n v="0"/>
    <n v="0"/>
    <n v="0"/>
    <n v="0"/>
    <n v="167879.40000000002"/>
    <n v="0"/>
    <n v="0"/>
    <n v="0"/>
    <n v="0"/>
    <n v="292706.40366444626"/>
    <n v="0"/>
    <n v="0"/>
    <n v="0"/>
    <n v="0"/>
    <n v="3500"/>
    <n v="0"/>
    <n v="129.059"/>
    <n v="181.81399999999999"/>
    <n v="9991.8940000000002"/>
    <n v="9243.1059999999998"/>
    <n v="16823"/>
    <n v="97454.622600000002"/>
    <n v="137323.49559999999"/>
    <n v="83180.422184938478"/>
    <n v="70252.104879507882"/>
    <n v="0"/>
    <n v="0"/>
    <n v="0"/>
    <n v="0"/>
    <n v="0"/>
    <n v="0"/>
    <n v="0"/>
    <n v="0"/>
    <n v="0"/>
    <n v="0"/>
    <n v="153432.52706444636"/>
    <n v="0"/>
    <n v="0"/>
    <n v="0"/>
    <n v="0"/>
    <n v="292706.40366444632"/>
    <n v="0"/>
    <n v="0"/>
    <n v="0"/>
    <n v="0"/>
    <n v="3500"/>
    <n v="0"/>
    <n v="129.059"/>
    <n v="181.81399999999999"/>
    <n v="9991.8940000000002"/>
    <n v="10744.88"/>
    <n v="12602.745000000001"/>
    <n v="100173.10359999999"/>
    <n v="137323.49559999999"/>
    <n v="0"/>
    <n v="0"/>
    <n v="0"/>
    <n v="0"/>
    <n v="0"/>
    <n v="0"/>
    <n v="0"/>
    <n v="0"/>
    <n v="0"/>
    <n v="0"/>
    <n v="0"/>
    <n v="0"/>
    <n v="153432.52706444636"/>
    <n v="0"/>
    <n v="0"/>
    <n v="0"/>
    <n v="0"/>
    <n v="292706.40366444632"/>
    <n v="46236.837879536528"/>
    <n v="37150.392"/>
    <n v="39100.773000000001"/>
    <n v="48187.218879536529"/>
    <n v="-9086.4458795365281"/>
    <n v="253605.63066444622"/>
    <n v="46858"/>
    <n v="37150.392"/>
    <n v="39100.773000000001"/>
    <n v="48808.381000000001"/>
    <n v="-9707.6080000000002"/>
    <n v="253605.63066444627"/>
    <n v="39868.873"/>
    <n v="37150.392"/>
    <n v="39100.773000000001"/>
    <n v="41819.254000000001"/>
    <n v="-2718.4809999999998"/>
    <n v="253605.63066444633"/>
    <n v="37150.392"/>
    <n v="37150.392"/>
    <n v="39100.773000000001"/>
    <n v="39100.773000000001"/>
    <n v="0"/>
    <n v="253605.63066444633"/>
    <n v="11952"/>
    <s v="SI"/>
    <s v="NO"/>
    <s v="GIC"/>
    <s v="STS"/>
    <n v="6"/>
    <s v="Transmission"/>
    <s v="Zonal Tx"/>
    <s v="Llollelhue - La Unión Project"/>
    <s v="Llollelhue: Construction of new substation"/>
    <m/>
    <s v="STS"/>
    <m/>
    <d v="2020-06-30T00:00:00"/>
    <d v="2020-12-31T00:00:00"/>
    <m/>
    <n v="0"/>
    <n v="0"/>
    <n v="0"/>
    <n v="0"/>
    <n v="0"/>
    <s v="04.11.2019"/>
    <m/>
    <m/>
    <m/>
    <m/>
    <m/>
    <m/>
    <s v="Mejoras en S/E"/>
    <s v="Abierto"/>
  </r>
  <r>
    <s v="100/TT-161-01"/>
    <x v="1"/>
    <x v="66"/>
    <s v="Subgerencia de Proyectos Tx "/>
    <x v="19"/>
    <s v="Manuel Barrientos"/>
    <n v="322.017"/>
    <n v="206610.84599999999"/>
    <n v="151495.13"/>
    <n v="351256.64500000002"/>
    <n v="49229.197999999997"/>
    <n v="16662.276000000002"/>
    <n v="30310.378000000001"/>
    <n v="243152.01500000001"/>
    <n v="108251.928"/>
    <n v="206494.55300000001"/>
    <n v="126080.03"/>
    <n v="1319.136"/>
    <n v="1491184.152"/>
    <n v="0.04"/>
    <n v="0.09"/>
    <n v="0.06"/>
    <n v="0.05"/>
    <n v="0.02"/>
    <n v="0.05"/>
    <n v="0.01"/>
    <n v="0.01"/>
    <n v="0.01"/>
    <n v="2.0000000000000018E-2"/>
    <n v="0.04"/>
    <n v="0"/>
    <n v="0.56000000000000005"/>
    <n v="0.65"/>
    <n v="0.71"/>
    <n v="0.76"/>
    <n v="0.78"/>
    <n v="0.83000000000000007"/>
    <n v="0.84000000000000008"/>
    <n v="0.85000000000000009"/>
    <n v="0.8600000000000001"/>
    <n v="0.88000000000000012"/>
    <n v="0.92"/>
    <n v="0.92"/>
    <n v="0.52"/>
    <n v="0.5453876023556461"/>
    <n v="0.69168969913110123"/>
    <n v="0.79274317042459508"/>
    <n v="0.88455726050538463"/>
    <n v="0.93775189069551002"/>
    <n v="0.95321081939263119"/>
    <n v="0.96364386100748456"/>
    <n v="0.97457352791659824"/>
    <n v="0.9843857879136263"/>
    <n v="0.9843857879136263"/>
    <n v="0.9843857879136263"/>
    <n v="0.92"/>
    <n v="0.52"/>
    <n v="2271859.9900000002"/>
    <n v="0"/>
    <n v="157102.36611607336"/>
    <n v="261016.08222995396"/>
    <n v="176671.48449005632"/>
    <n v="513679.83102044521"/>
    <n v="299605.03523001121"/>
    <n v="582.28193866785512"/>
    <n v="298410.94103204948"/>
    <n v="124618.17819365874"/>
    <n v="0"/>
    <n v="1977.6933359921866"/>
    <n v="0"/>
    <n v="1833663.8935869085"/>
    <n v="0"/>
    <n v="2.5387602355646133E-2"/>
    <n v="0.14630209677545503"/>
    <n v="0.10105347129349385"/>
    <n v="9.1814090080789612E-2"/>
    <n v="5.319463019012538E-2"/>
    <n v="1.5458928697121141E-2"/>
    <n v="1.04330416148534E-2"/>
    <n v="1.0929666909113664E-2"/>
    <n v="9.8122599970280715E-3"/>
    <n v="0"/>
    <n v="0"/>
    <n v="0.9843857879136263"/>
    <n v="659406.10201145499"/>
    <n v="670211.00391747605"/>
    <n v="0"/>
    <n v="0"/>
    <n v="0"/>
    <n v="0"/>
    <n v="0"/>
    <n v="0"/>
    <n v="1762.2"/>
    <n v="0"/>
    <n v="0"/>
    <n v="0"/>
    <n v="1331379.3059289309"/>
    <n v="0"/>
    <n v="0"/>
    <n v="0"/>
    <n v="0"/>
    <n v="5436903.1895158393"/>
    <n v="0"/>
    <n v="157102.36611607336"/>
    <n v="261016.08222995396"/>
    <n v="176671.48449005632"/>
    <n v="513679.83102044521"/>
    <n v="299605.03523001121"/>
    <n v="582.28193866785512"/>
    <n v="298410.94103204948"/>
    <n v="124618.17819365874"/>
    <n v="0"/>
    <n v="1977.6933359921866"/>
    <n v="0"/>
    <n v="1833663.8935869085"/>
    <n v="659406.10201145499"/>
    <n v="670211.00391747605"/>
    <n v="0"/>
    <n v="0"/>
    <n v="0"/>
    <n v="0"/>
    <n v="0"/>
    <n v="0"/>
    <n v="1762.2"/>
    <n v="0"/>
    <n v="0"/>
    <n v="0"/>
    <n v="1331379.3059289309"/>
    <n v="0"/>
    <n v="0"/>
    <n v="0"/>
    <n v="0"/>
    <n v="5436903.1895158393"/>
    <n v="322.017"/>
    <n v="206610.84599999999"/>
    <n v="151495.13"/>
    <n v="351256.64500000002"/>
    <n v="49229.197999999997"/>
    <n v="16662.276000000002"/>
    <n v="196014.55680219998"/>
    <n v="125618.17505406137"/>
    <n v="496304.04306306492"/>
    <n v="82225.63"/>
    <n v="83048.445000000007"/>
    <n v="74876.931667582423"/>
    <n v="1833663.8935869085"/>
    <n v="0.04"/>
    <n v="0.09"/>
    <n v="0.06"/>
    <n v="0.05"/>
    <n v="0.02"/>
    <n v="0.12084324202510927"/>
    <n v="3.8049850850714308E-2"/>
    <n v="2.6728441553050292E-2"/>
    <n v="2.1527312406967019E-3"/>
    <n v="1.2377552291205825E-2"/>
    <n v="7.4588875776139662E-3"/>
    <n v="7.8313753165345171E-3"/>
    <n v="0.4754420808549249"/>
    <n v="0.56000000000000005"/>
    <n v="0.65"/>
    <n v="0.71"/>
    <n v="0.76"/>
    <n v="0.78"/>
    <n v="0.90084324202510935"/>
    <n v="0.93889309287582368"/>
    <n v="0.96562153442887388"/>
    <n v="0.96777426566957059"/>
    <n v="0.98015181796077644"/>
    <n v="0.98761070553839048"/>
    <n v="0.99544208085492492"/>
    <n v="341784.11331827263"/>
    <n v="985444.23261065863"/>
    <n v="0"/>
    <n v="0"/>
    <n v="0"/>
    <n v="0"/>
    <n v="0"/>
    <n v="0"/>
    <n v="1762.2"/>
    <n v="0"/>
    <n v="0"/>
    <n v="0"/>
    <n v="1328990.5459289311"/>
    <n v="1174.8"/>
    <n v="1213.96"/>
    <n v="0"/>
    <n v="0"/>
    <n v="5436903.1895158393"/>
    <n v="322.017"/>
    <n v="206610.84599999999"/>
    <n v="151495.13"/>
    <n v="351256.64500000002"/>
    <n v="49229.197999999997"/>
    <n v="16662.276000000002"/>
    <n v="30310.378000000001"/>
    <n v="243152.01500000001"/>
    <n v="108251.928"/>
    <n v="117428.26097439999"/>
    <n v="355537.78219240002"/>
    <n v="203407.41742010857"/>
    <n v="1833663.8935869085"/>
    <n v="357967.27167695999"/>
    <n v="288698.10201145499"/>
    <n v="523861.66061065806"/>
    <n v="155132.24862985779"/>
    <n v="0"/>
    <n v="0"/>
    <n v="0"/>
    <n v="0"/>
    <n v="3331.2630000000818"/>
    <n v="0"/>
    <n v="0"/>
    <n v="0"/>
    <n v="1328990.5459289309"/>
    <n v="1174.8"/>
    <n v="1213.96"/>
    <n v="0"/>
    <n v="0"/>
    <n v="5436903.1895158393"/>
    <n v="322.017"/>
    <n v="206610.84599999999"/>
    <n v="151495.13"/>
    <n v="351256.64500000002"/>
    <n v="49229.197999999997"/>
    <n v="16662.276000000002"/>
    <n v="30310.378000000001"/>
    <n v="243152.01500000001"/>
    <n v="108251.928"/>
    <n v="206494.55300000001"/>
    <n v="126080.03"/>
    <n v="343798.87758690841"/>
    <n v="1833663.8935869085"/>
    <n v="0"/>
    <n v="0"/>
    <n v="0"/>
    <n v="0"/>
    <n v="0"/>
    <n v="0"/>
    <n v="0"/>
    <n v="0"/>
    <n v="0"/>
    <n v="0"/>
    <n v="0"/>
    <n v="0"/>
    <n v="1328990.5459289309"/>
    <n v="1174.8"/>
    <n v="1213.96"/>
    <n v="0"/>
    <n v="0"/>
    <n v="5436903.1895158393"/>
    <n v="1833663.8935869085"/>
    <n v="1489865.0160000001"/>
    <n v="3761725.0060000001"/>
    <n v="4105523.8835869087"/>
    <n v="-343798.87758690864"/>
    <n v="1675178.1835158393"/>
    <n v="1758786.9619193261"/>
    <n v="1489865.0160000001"/>
    <n v="3761725.0060000001"/>
    <n v="4030646.9519193266"/>
    <n v="-268921.94591932651"/>
    <n v="1675178.1835158393"/>
    <n v="1630256.4761667999"/>
    <n v="1489865.0160000001"/>
    <n v="3761725.0060000001"/>
    <n v="3902116.4661667999"/>
    <n v="-140391.46016679984"/>
    <n v="1675178.1835158393"/>
    <n v="1489865.0160000001"/>
    <n v="1491184.152"/>
    <n v="3763044.142"/>
    <n v="3761725.0060000001"/>
    <n v="1319.1359999999404"/>
    <n v="1673859.0475158393"/>
    <n v="11953"/>
    <s v="SI"/>
    <s v="NO"/>
    <s v="GIC"/>
    <s v="STS"/>
    <n v="6"/>
    <s v="Transmission"/>
    <s v="Zonal Tx"/>
    <s v="Llollelhue - La Unión Project"/>
    <s v="Llollelhue: Construction of new substation"/>
    <m/>
    <s v="STS"/>
    <m/>
    <d v="2019-02-01T00:00:00"/>
    <d v="2019-11-20T00:00:00"/>
    <m/>
    <s v="DRS"/>
    <n v="0"/>
    <n v="0"/>
    <n v="0"/>
    <n v="0"/>
    <s v="25.06.2018"/>
    <s v="PRODIEL"/>
    <s v="Construcción"/>
    <m/>
    <n v="538"/>
    <m/>
    <m/>
    <s v="Inversiones en S/E"/>
    <s v="Abierto"/>
  </r>
  <r>
    <s v="100/TL-067-01"/>
    <x v="0"/>
    <x v="67"/>
    <s v="Gerencia Zona Sur"/>
    <x v="6"/>
    <s v="Brigida del Valle"/>
    <n v="0"/>
    <n v="0"/>
    <n v="0"/>
    <n v="0"/>
    <n v="0"/>
    <n v="0"/>
    <n v="0"/>
    <n v="0"/>
    <n v="0"/>
    <n v="0"/>
    <n v="0"/>
    <n v="0"/>
    <n v="0"/>
    <n v="0"/>
    <n v="0"/>
    <n v="0"/>
    <n v="0"/>
    <n v="0"/>
    <n v="0"/>
    <n v="0"/>
    <n v="0"/>
    <n v="0"/>
    <n v="0"/>
    <n v="0"/>
    <n v="0"/>
    <n v="0"/>
    <n v="0"/>
    <n v="0"/>
    <n v="0"/>
    <n v="0"/>
    <n v="0"/>
    <n v="0"/>
    <n v="0"/>
    <n v="0"/>
    <n v="0"/>
    <n v="0"/>
    <n v="0"/>
    <n v="0"/>
    <n v="0"/>
    <n v="0"/>
    <n v="0"/>
    <n v="0"/>
    <n v="0"/>
    <n v="0"/>
    <n v="0"/>
    <n v="0"/>
    <n v="0"/>
    <n v="0"/>
    <n v="0"/>
    <n v="0"/>
    <n v="0"/>
    <n v="65405.737999999998"/>
    <n v="0"/>
    <n v="249.03139999951236"/>
    <n v="0"/>
    <n v="0"/>
    <n v="0"/>
    <n v="0"/>
    <n v="0"/>
    <n v="0"/>
    <n v="0"/>
    <n v="0"/>
    <n v="0"/>
    <n v="0"/>
    <n v="249.03139999951236"/>
    <n v="0"/>
    <n v="0"/>
    <n v="0"/>
    <n v="0"/>
    <n v="0"/>
    <n v="0"/>
    <n v="0"/>
    <n v="0"/>
    <n v="0"/>
    <n v="0"/>
    <n v="0"/>
    <n v="0"/>
    <n v="0"/>
    <n v="0"/>
    <n v="0"/>
    <n v="0"/>
    <n v="0"/>
    <n v="0"/>
    <n v="0"/>
    <n v="0"/>
    <n v="0"/>
    <n v="0"/>
    <n v="0"/>
    <n v="893532.12550226005"/>
    <n v="893532.12550226005"/>
    <n v="1787064.2510045201"/>
    <n v="0"/>
    <n v="0"/>
    <n v="0"/>
    <n v="0"/>
    <n v="1852719.0204045195"/>
    <n v="0"/>
    <n v="249.03139999951236"/>
    <n v="0"/>
    <n v="0"/>
    <n v="0"/>
    <n v="0"/>
    <n v="0"/>
    <n v="0"/>
    <n v="0"/>
    <n v="0"/>
    <n v="0"/>
    <n v="0"/>
    <n v="249.03139999951236"/>
    <n v="0"/>
    <n v="0"/>
    <n v="0"/>
    <n v="0"/>
    <n v="0"/>
    <n v="0"/>
    <n v="0"/>
    <n v="0"/>
    <n v="0"/>
    <n v="0"/>
    <n v="893532.12550226005"/>
    <n v="893532.12550226005"/>
    <n v="1787064.2510045201"/>
    <n v="0"/>
    <n v="0"/>
    <n v="0"/>
    <n v="0"/>
    <n v="1852719.02040451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5405.737999999998"/>
    <n v="0"/>
    <n v="0"/>
    <n v="0"/>
    <n v="0"/>
    <n v="0"/>
    <n v="0"/>
    <n v="0"/>
    <n v="0"/>
    <n v="0"/>
    <n v="0"/>
    <n v="0"/>
    <n v="0"/>
    <n v="0"/>
    <n v="0"/>
    <n v="0"/>
    <n v="0"/>
    <n v="0"/>
    <n v="0"/>
    <n v="0"/>
    <n v="0"/>
    <n v="0"/>
    <n v="0"/>
    <n v="0"/>
    <n v="0"/>
    <n v="0"/>
    <n v="0"/>
    <n v="0"/>
    <n v="0"/>
    <n v="0"/>
    <n v="0"/>
    <n v="65405.737999999998"/>
    <n v="0"/>
    <n v="0"/>
    <n v="0"/>
    <n v="0"/>
    <n v="0"/>
    <n v="0"/>
    <n v="0"/>
    <n v="0"/>
    <n v="0"/>
    <n v="0"/>
    <n v="0"/>
    <n v="0"/>
    <n v="0"/>
    <n v="0"/>
    <n v="0"/>
    <n v="0"/>
    <n v="0"/>
    <n v="0"/>
    <n v="0"/>
    <n v="0"/>
    <n v="0"/>
    <n v="0"/>
    <n v="0"/>
    <n v="0"/>
    <n v="0"/>
    <n v="0"/>
    <n v="0"/>
    <n v="0"/>
    <n v="0"/>
    <n v="0"/>
    <n v="65405.737999999998"/>
    <n v="249.03139999951236"/>
    <n v="0"/>
    <n v="65405.737999999998"/>
    <n v="65654.76939999951"/>
    <n v="-249.03139999951236"/>
    <n v="1787313.2824045196"/>
    <n v="0"/>
    <n v="0"/>
    <n v="65405.737999999998"/>
    <n v="65405.737999999998"/>
    <n v="0"/>
    <n v="0"/>
    <n v="0"/>
    <n v="0"/>
    <n v="65405.737999999998"/>
    <n v="65405.737999999998"/>
    <n v="0"/>
    <n v="0"/>
    <n v="0"/>
    <n v="0"/>
    <n v="65405.737999999998"/>
    <n v="65405.737999999998"/>
    <n v="0"/>
    <n v="0"/>
    <n v="12697"/>
    <s v="SI"/>
    <s v="NO"/>
    <s v="GOT"/>
    <s v="STS"/>
    <n v="6"/>
    <s v="Transmission"/>
    <s v="Zonal Tx"/>
    <s v="Llanquihue Project"/>
    <s v="Puerto Varas: Construction of new substation"/>
    <s v="PTOVARAS"/>
    <s v="STS"/>
    <s v="STS"/>
    <d v="2019-12-01T00:00:00"/>
    <d v="2019-12-01T00:00:00"/>
    <s v="Proyecto Cerrado"/>
    <m/>
    <m/>
    <n v="0"/>
    <n v="0"/>
    <n v="0"/>
    <m/>
    <m/>
    <m/>
    <m/>
    <m/>
    <m/>
    <m/>
    <s v="Inversiones en S/E"/>
    <s v="Abierto"/>
  </r>
  <r>
    <s v="100/TL-067-02"/>
    <x v="0"/>
    <x v="68"/>
    <s v="Gerencia Zona Sur"/>
    <x v="6"/>
    <s v="Brigida del Valle"/>
    <n v="0"/>
    <n v="77.8"/>
    <n v="0"/>
    <n v="0"/>
    <n v="0"/>
    <n v="0"/>
    <n v="0"/>
    <n v="0"/>
    <n v="0"/>
    <n v="0"/>
    <n v="0"/>
    <n v="0"/>
    <n v="77.8"/>
    <n v="0"/>
    <n v="0"/>
    <n v="0"/>
    <n v="0"/>
    <n v="0"/>
    <n v="0"/>
    <n v="0"/>
    <n v="0"/>
    <n v="0"/>
    <n v="0"/>
    <n v="0"/>
    <n v="0"/>
    <n v="0"/>
    <n v="0"/>
    <n v="0"/>
    <n v="0"/>
    <n v="0"/>
    <n v="0"/>
    <n v="0"/>
    <n v="0"/>
    <n v="0"/>
    <n v="0"/>
    <n v="0"/>
    <n v="0"/>
    <n v="0"/>
    <n v="0"/>
    <n v="0"/>
    <n v="0"/>
    <n v="0"/>
    <n v="0"/>
    <n v="0"/>
    <n v="0"/>
    <n v="0"/>
    <n v="0"/>
    <n v="0"/>
    <n v="0"/>
    <n v="0"/>
    <n v="0"/>
    <n v="14603.252"/>
    <n v="0"/>
    <n v="0"/>
    <n v="0"/>
    <n v="0"/>
    <n v="0"/>
    <n v="0"/>
    <n v="0"/>
    <n v="0"/>
    <n v="0"/>
    <n v="0"/>
    <n v="0"/>
    <n v="0"/>
    <n v="0"/>
    <n v="0"/>
    <n v="0"/>
    <n v="0"/>
    <n v="0"/>
    <n v="0"/>
    <n v="0"/>
    <n v="0"/>
    <n v="0"/>
    <n v="0"/>
    <n v="0"/>
    <n v="0"/>
    <n v="0"/>
    <n v="0"/>
    <n v="0"/>
    <n v="0"/>
    <n v="0"/>
    <n v="0"/>
    <n v="0"/>
    <n v="0"/>
    <n v="0"/>
    <n v="0"/>
    <n v="0"/>
    <n v="0"/>
    <n v="184752.31683174099"/>
    <n v="184752.31683174099"/>
    <n v="369504.63366348197"/>
    <n v="0"/>
    <n v="0"/>
    <n v="0"/>
    <n v="0"/>
    <n v="384107.88566348195"/>
    <n v="0"/>
    <n v="0"/>
    <n v="0"/>
    <n v="0"/>
    <n v="0"/>
    <n v="0"/>
    <n v="0"/>
    <n v="0"/>
    <n v="0"/>
    <n v="0"/>
    <n v="0"/>
    <n v="0"/>
    <n v="0"/>
    <n v="0"/>
    <n v="0"/>
    <n v="0"/>
    <n v="0"/>
    <n v="0"/>
    <n v="0"/>
    <n v="0"/>
    <n v="0"/>
    <n v="0"/>
    <n v="0"/>
    <n v="184752.31683174099"/>
    <n v="184752.31683174099"/>
    <n v="369504.63366348197"/>
    <n v="0"/>
    <n v="0"/>
    <n v="0"/>
    <n v="0"/>
    <n v="384107.88566348195"/>
    <n v="0"/>
    <n v="77.8"/>
    <n v="0"/>
    <n v="0"/>
    <n v="0"/>
    <n v="0"/>
    <n v="0"/>
    <n v="0"/>
    <n v="0"/>
    <n v="0"/>
    <n v="0"/>
    <n v="0"/>
    <n v="77.8"/>
    <n v="0"/>
    <n v="0"/>
    <n v="0"/>
    <n v="0"/>
    <n v="0"/>
    <n v="0"/>
    <n v="0"/>
    <n v="0"/>
    <n v="0"/>
    <n v="0"/>
    <n v="0"/>
    <n v="0"/>
    <n v="0"/>
    <n v="0"/>
    <n v="0"/>
    <n v="0"/>
    <n v="0"/>
    <n v="0"/>
    <n v="0"/>
    <n v="0"/>
    <n v="0"/>
    <n v="0"/>
    <n v="0"/>
    <n v="0"/>
    <n v="0"/>
    <n v="0"/>
    <n v="0"/>
    <n v="0"/>
    <n v="0"/>
    <n v="0"/>
    <n v="0"/>
    <n v="0"/>
    <n v="0"/>
    <n v="0"/>
    <n v="0"/>
    <n v="0"/>
    <n v="0"/>
    <n v="0"/>
    <n v="0"/>
    <n v="0"/>
    <n v="0"/>
    <n v="0"/>
    <n v="14681.052"/>
    <n v="0"/>
    <n v="77.8"/>
    <n v="0"/>
    <n v="0"/>
    <n v="0"/>
    <n v="0"/>
    <n v="0"/>
    <n v="0"/>
    <n v="0"/>
    <n v="0"/>
    <n v="0"/>
    <n v="0"/>
    <n v="77.8"/>
    <n v="0"/>
    <n v="0"/>
    <n v="0"/>
    <n v="0"/>
    <n v="0"/>
    <n v="0"/>
    <n v="0"/>
    <n v="0"/>
    <n v="0"/>
    <n v="0"/>
    <n v="0"/>
    <n v="0"/>
    <n v="0"/>
    <n v="0"/>
    <n v="0"/>
    <n v="0"/>
    <n v="0"/>
    <n v="14681.052"/>
    <n v="0"/>
    <n v="77.8"/>
    <n v="0"/>
    <n v="0"/>
    <n v="0"/>
    <n v="0"/>
    <n v="0"/>
    <n v="0"/>
    <n v="0"/>
    <n v="0"/>
    <n v="0"/>
    <n v="0"/>
    <n v="77.8"/>
    <n v="0"/>
    <n v="0"/>
    <n v="0"/>
    <n v="0"/>
    <n v="0"/>
    <n v="0"/>
    <n v="0"/>
    <n v="0"/>
    <n v="0"/>
    <n v="0"/>
    <n v="0"/>
    <n v="0"/>
    <n v="0"/>
    <n v="0"/>
    <n v="0"/>
    <n v="0"/>
    <n v="0"/>
    <n v="14681.052"/>
    <n v="0"/>
    <n v="77.8"/>
    <n v="14681.052"/>
    <n v="14603.252"/>
    <n v="77.799999999999272"/>
    <n v="369426.83366348193"/>
    <n v="77.8"/>
    <n v="77.8"/>
    <n v="14681.052"/>
    <n v="14681.052"/>
    <n v="0"/>
    <n v="0"/>
    <n v="77.8"/>
    <n v="77.8"/>
    <n v="14681.052"/>
    <n v="14681.052"/>
    <n v="0"/>
    <n v="0"/>
    <n v="77.8"/>
    <n v="77.8"/>
    <n v="14681.052"/>
    <n v="14681.052"/>
    <n v="0"/>
    <n v="0"/>
    <n v="12698"/>
    <s v="SI"/>
    <s v="NO"/>
    <s v="GIC"/>
    <s v="STS"/>
    <n v="6"/>
    <s v="Transmission"/>
    <s v="Zonal Tx"/>
    <s v="Llanquihue Project"/>
    <s v="Puerto Varas: Construction of new substation"/>
    <s v="PTOVARAS"/>
    <s v="STS"/>
    <s v="STS"/>
    <d v="2019-12-01T00:00:00"/>
    <d v="2019-12-01T00:00:00"/>
    <s v="Proyecto Cerrado"/>
    <m/>
    <m/>
    <n v="0"/>
    <n v="0"/>
    <n v="0"/>
    <m/>
    <m/>
    <m/>
    <m/>
    <m/>
    <m/>
    <m/>
    <s v="MASC"/>
    <s v="Abierto"/>
  </r>
  <r>
    <s v="100/TM-013"/>
    <x v="0"/>
    <x v="69"/>
    <s v="Gerencia Zona Sur"/>
    <x v="6"/>
    <s v="Yamir Flores"/>
    <n v="13250.704"/>
    <n v="5108.2370000000001"/>
    <n v="18610.781999999999"/>
    <n v="5481.7809999999999"/>
    <n v="23220.351999999999"/>
    <n v="12913.816999999999"/>
    <n v="5216.6229999999996"/>
    <n v="3115.5889999999999"/>
    <n v="689.71799999999996"/>
    <n v="6009.4040000000005"/>
    <n v="1759.7159999999999"/>
    <n v="55.274999999999999"/>
    <n v="95431.997999999992"/>
    <n v="0"/>
    <n v="0"/>
    <n v="0"/>
    <n v="0"/>
    <n v="0"/>
    <n v="0"/>
    <n v="0.01"/>
    <n v="0.01"/>
    <n v="0"/>
    <n v="0"/>
    <n v="0.11"/>
    <n v="0"/>
    <n v="0.65000000000000013"/>
    <n v="0.65000000000000013"/>
    <n v="0.65000000000000013"/>
    <n v="0.65000000000000013"/>
    <n v="0.65000000000000013"/>
    <n v="0.65000000000000013"/>
    <n v="0.66000000000000014"/>
    <n v="0.67000000000000015"/>
    <n v="0.67000000000000015"/>
    <n v="0.67000000000000015"/>
    <n v="0.78000000000000014"/>
    <n v="0.78000000000000014"/>
    <n v="0.67875715396029124"/>
    <n v="0.70595986716597203"/>
    <n v="0.73627146188087345"/>
    <n v="0.76413014908499977"/>
    <n v="0.78900120115876504"/>
    <n v="0.8195817141242141"/>
    <n v="0.84367554582067417"/>
    <n v="0.87429802868649775"/>
    <n v="0.8977700840811137"/>
    <n v="0.92730445841871001"/>
    <n v="0.96227937539744235"/>
    <n v="0.98000000000000009"/>
    <n v="0.78000000000000014"/>
    <n v="0.65000000000000013"/>
    <n v="584658.00300000003"/>
    <n v="18253.314787378753"/>
    <n v="17308.473477483425"/>
    <n v="19336.303396365685"/>
    <n v="17815.548582405503"/>
    <n v="15944.806562190681"/>
    <n v="19654.049657511274"/>
    <n v="15524.157359991166"/>
    <n v="19780.030863187432"/>
    <n v="15198.877807949741"/>
    <n v="19172.689895282318"/>
    <n v="22760.711237412936"/>
    <n v="11561.20479479114"/>
    <n v="212310.16842195005"/>
    <n v="2.8757153960291104E-2"/>
    <n v="2.7202713205680774E-2"/>
    <n v="3.0311594714901437E-2"/>
    <n v="2.7858687204126334E-2"/>
    <n v="2.4871052073765283E-2"/>
    <n v="3.0580512965449023E-2"/>
    <n v="2.4093831696460115E-2"/>
    <n v="3.0622482865823499E-2"/>
    <n v="2.3472055394615984E-2"/>
    <n v="2.9534374337596269E-2"/>
    <n v="3.4974916978732423E-2"/>
    <n v="1.7720624602557761E-2"/>
    <n v="0.98000000000000009"/>
    <n v="10000"/>
    <n v="13000"/>
    <n v="13000"/>
    <n v="13000"/>
    <n v="13000"/>
    <n v="13000"/>
    <n v="13000"/>
    <n v="16394"/>
    <n v="0"/>
    <n v="0"/>
    <n v="0"/>
    <n v="0"/>
    <n v="104394"/>
    <n v="0"/>
    <n v="0"/>
    <n v="0"/>
    <n v="0"/>
    <n v="901362.1714219501"/>
    <n v="18253.314787378753"/>
    <n v="17308.473477483425"/>
    <n v="19336.303396365685"/>
    <n v="17815.548582405503"/>
    <n v="15944.806562190681"/>
    <n v="19654.049657511274"/>
    <n v="15524.157359991166"/>
    <n v="19780.030863187432"/>
    <n v="15198.877807949741"/>
    <n v="19172.689895282318"/>
    <n v="22760.711237412936"/>
    <n v="11561.20479479114"/>
    <n v="212310.16842195005"/>
    <n v="10000"/>
    <n v="13000"/>
    <n v="13000"/>
    <n v="13000"/>
    <n v="13000"/>
    <n v="13000"/>
    <n v="13000"/>
    <n v="16394"/>
    <n v="0"/>
    <n v="0"/>
    <n v="0"/>
    <n v="0"/>
    <n v="104394"/>
    <n v="0"/>
    <n v="0"/>
    <n v="0"/>
    <n v="0"/>
    <n v="901362.1714219501"/>
    <n v="13250.704"/>
    <n v="5108.2370000000001"/>
    <n v="18610.781999999999"/>
    <n v="5481.7809999999999"/>
    <n v="23220.351999999999"/>
    <n v="12913.816999999999"/>
    <n v="2086.1830000000009"/>
    <n v="5000"/>
    <n v="10000"/>
    <n v="10000"/>
    <n v="15000"/>
    <n v="91638.312421950061"/>
    <n v="212310.16842195007"/>
    <n v="0"/>
    <n v="0"/>
    <n v="0"/>
    <n v="0"/>
    <n v="0"/>
    <n v="2.5695103542678822E-2"/>
    <n v="1.1170939011091327E-2"/>
    <n v="2.6093037364099483E-2"/>
    <n v="1.7109415948010763E-2"/>
    <n v="3.6712883376100673E-2"/>
    <n v="1.6576984212614911E-2"/>
    <n v="0.10127245721928926"/>
    <n v="0.23463082067388524"/>
    <n v="0.65000000000000013"/>
    <n v="0.65000000000000013"/>
    <n v="0.65000000000000013"/>
    <n v="0.65000000000000013"/>
    <n v="0.65000000000000013"/>
    <n v="0.67569510354267892"/>
    <n v="0.68686604255377026"/>
    <n v="0.71295907991786978"/>
    <n v="0.73006849586588052"/>
    <n v="0.7667813792419812"/>
    <n v="0.78335836345459608"/>
    <n v="0.88463082067388532"/>
    <n v="10000"/>
    <n v="13000"/>
    <n v="13000"/>
    <n v="13000"/>
    <n v="13000"/>
    <n v="13000"/>
    <n v="13000"/>
    <n v="16394"/>
    <n v="0"/>
    <n v="0"/>
    <n v="0"/>
    <n v="0"/>
    <n v="104394"/>
    <n v="0"/>
    <n v="0"/>
    <n v="0"/>
    <n v="0"/>
    <n v="901362.1714219501"/>
    <n v="13250.704"/>
    <n v="5108.2370000000001"/>
    <n v="18610.781999999999"/>
    <n v="5481.7809999999999"/>
    <n v="23220.351999999999"/>
    <n v="12913.816999999999"/>
    <n v="5216.6229999999996"/>
    <n v="3115.5889999999999"/>
    <n v="689.71799999999996"/>
    <n v="9310.2819999999992"/>
    <n v="5000"/>
    <n v="5015.4670000000042"/>
    <n v="106933.35200000001"/>
    <n v="10000"/>
    <n v="13000"/>
    <n v="13000"/>
    <n v="13000"/>
    <n v="13000"/>
    <n v="13000"/>
    <n v="13000"/>
    <n v="16394"/>
    <n v="105376.81642195"/>
    <n v="0"/>
    <n v="0"/>
    <n v="0"/>
    <n v="209770.81642195"/>
    <n v="0"/>
    <n v="0"/>
    <n v="0"/>
    <n v="0"/>
    <n v="901362.17142194998"/>
    <n v="13250.704"/>
    <n v="5108.2370000000001"/>
    <n v="18610.781999999999"/>
    <n v="5481.7809999999999"/>
    <n v="23220.351999999999"/>
    <n v="12913.816999999999"/>
    <n v="5216.6229999999996"/>
    <n v="3115.5889999999999"/>
    <n v="689.71799999999996"/>
    <n v="6009.4040000000005"/>
    <n v="1759.7159999999999"/>
    <n v="11556.629000000015"/>
    <n v="106933.35200000001"/>
    <n v="0"/>
    <n v="0"/>
    <n v="0"/>
    <n v="0"/>
    <n v="0"/>
    <n v="0"/>
    <n v="0"/>
    <n v="0"/>
    <n v="0"/>
    <n v="0"/>
    <n v="0"/>
    <n v="0"/>
    <n v="209770.81642195"/>
    <n v="0"/>
    <n v="0"/>
    <n v="0"/>
    <n v="0"/>
    <n v="901362.17142194998"/>
    <n v="200748.9636271589"/>
    <n v="95376.722999999998"/>
    <n v="680034.72600000002"/>
    <n v="785406.96662715892"/>
    <n v="-105372.2406271589"/>
    <n v="221327.44542195008"/>
    <n v="120671.856"/>
    <n v="95376.722999999998"/>
    <n v="680034.72600000002"/>
    <n v="705329.85900000005"/>
    <n v="-25295.133000000031"/>
    <n v="221327.44542195008"/>
    <n v="101917.88500000001"/>
    <n v="95376.722999999998"/>
    <n v="680034.72600000002"/>
    <n v="686575.88800000004"/>
    <n v="-6541.1620000000112"/>
    <n v="221327.44542194996"/>
    <n v="95376.722999999998"/>
    <n v="95431.997999999992"/>
    <n v="680090.00100000005"/>
    <n v="680034.72600000002"/>
    <n v="55.275000000023283"/>
    <n v="221272.17042194994"/>
    <n v="12364"/>
    <s v="SI"/>
    <s v="NO"/>
    <s v="GOT"/>
    <s v="STS"/>
    <n v="6"/>
    <s v="Transmission"/>
    <s v="Zonal Tx"/>
    <s v="New Technical Standard"/>
    <s v="New Technical Standard"/>
    <m/>
    <s v="STS"/>
    <m/>
    <d v="2017-09-01T00:00:00"/>
    <d v="2019-12-31T00:00:00"/>
    <m/>
    <m/>
    <m/>
    <n v="0"/>
    <n v="0"/>
    <n v="0"/>
    <m/>
    <m/>
    <m/>
    <m/>
    <m/>
    <m/>
    <n v="2015"/>
    <s v="Mejoras en S/E"/>
    <s v="Abierto"/>
  </r>
  <r>
    <s v="100/TM-023"/>
    <x v="0"/>
    <x v="70"/>
    <s v="Gerencia Zona Sur"/>
    <x v="6"/>
    <s v="Yamir Flores"/>
    <n v="0"/>
    <n v="0"/>
    <n v="858.11"/>
    <n v="0"/>
    <n v="0"/>
    <n v="0"/>
    <n v="0"/>
    <n v="0"/>
    <n v="2236.2739999999999"/>
    <n v="0"/>
    <n v="3615.1410000000001"/>
    <n v="0"/>
    <n v="6709.5249999999996"/>
    <n v="0"/>
    <n v="0"/>
    <n v="0"/>
    <n v="0"/>
    <n v="0"/>
    <n v="0"/>
    <n v="0"/>
    <n v="0"/>
    <n v="0"/>
    <n v="0"/>
    <n v="0"/>
    <n v="0"/>
    <n v="0.93"/>
    <n v="0.93"/>
    <n v="0.93"/>
    <n v="0.93"/>
    <n v="0.93"/>
    <n v="0.93"/>
    <n v="0.93"/>
    <n v="0.93"/>
    <n v="0.93"/>
    <n v="0.93"/>
    <n v="0.93"/>
    <n v="0.93"/>
    <n v="0.93"/>
    <n v="0.93"/>
    <n v="0.93"/>
    <n v="0.93"/>
    <n v="0.93"/>
    <n v="0.93"/>
    <n v="0.95129998998536325"/>
    <n v="0.95129998998536325"/>
    <n v="0.95129998998536325"/>
    <n v="0.97259997997072634"/>
    <n v="0.97259997997072634"/>
    <n v="0.98000000000000009"/>
    <n v="0.93"/>
    <n v="0.93"/>
    <n v="34073.150999999998"/>
    <n v="0"/>
    <n v="0"/>
    <n v="0"/>
    <n v="0"/>
    <n v="0"/>
    <n v="0"/>
    <n v="19949.847343263231"/>
    <n v="0"/>
    <n v="0"/>
    <n v="20024.657104641185"/>
    <n v="0"/>
    <n v="6974.3810422330989"/>
    <n v="46948.885490137516"/>
    <n v="0"/>
    <n v="0"/>
    <n v="0"/>
    <n v="0"/>
    <n v="0"/>
    <n v="0"/>
    <n v="2.1299989985363161E-2"/>
    <n v="0"/>
    <n v="0"/>
    <n v="2.1299989985363161E-2"/>
    <n v="0"/>
    <n v="7.4000200292736783E-3"/>
    <n v="0.98000000000000009"/>
    <n v="0"/>
    <n v="0"/>
    <n v="0"/>
    <n v="0"/>
    <n v="0"/>
    <n v="0"/>
    <n v="0"/>
    <n v="0"/>
    <n v="0"/>
    <n v="0"/>
    <n v="0"/>
    <n v="0"/>
    <n v="0"/>
    <n v="0"/>
    <n v="0"/>
    <n v="0"/>
    <n v="0"/>
    <n v="81022.036490137514"/>
    <n v="0"/>
    <n v="0"/>
    <n v="0"/>
    <n v="0"/>
    <n v="0"/>
    <n v="0"/>
    <n v="19949.847343263231"/>
    <n v="0"/>
    <n v="0"/>
    <n v="20024.657104641185"/>
    <n v="0"/>
    <n v="6974.3810422330989"/>
    <n v="46948.885490137516"/>
    <n v="0"/>
    <n v="0"/>
    <n v="0"/>
    <n v="0"/>
    <n v="0"/>
    <n v="0"/>
    <n v="0"/>
    <n v="0"/>
    <n v="0"/>
    <n v="0"/>
    <n v="0"/>
    <n v="0"/>
    <n v="0"/>
    <n v="0"/>
    <n v="0"/>
    <n v="0"/>
    <n v="0"/>
    <n v="81022.036490137514"/>
    <n v="0"/>
    <n v="0"/>
    <n v="858.11"/>
    <n v="0"/>
    <n v="0"/>
    <n v="0"/>
    <n v="0"/>
    <n v="0"/>
    <n v="19093"/>
    <n v="20024"/>
    <n v="6973.7754901375156"/>
    <n v="0"/>
    <n v="46948.885490137516"/>
    <n v="0"/>
    <n v="0"/>
    <n v="0"/>
    <n v="0"/>
    <n v="0"/>
    <n v="0"/>
    <n v="0"/>
    <n v="1.2794276024426254E-3"/>
    <n v="2.8467342430966946E-2"/>
    <n v="2.9855447799595772E-2"/>
    <n v="1.0397782166994659E-2"/>
    <n v="0"/>
    <n v="7.0000000000000007E-2"/>
    <n v="0.93"/>
    <n v="0.93"/>
    <n v="0.93"/>
    <n v="0.93"/>
    <n v="0.93"/>
    <n v="0.93"/>
    <n v="0.93"/>
    <n v="0.93127942760244264"/>
    <n v="0.95974677003340958"/>
    <n v="0.98960221783300539"/>
    <n v="1"/>
    <n v="1"/>
    <n v="0"/>
    <n v="0"/>
    <n v="0"/>
    <n v="0"/>
    <n v="0"/>
    <n v="0"/>
    <n v="0"/>
    <n v="0"/>
    <n v="0"/>
    <n v="0"/>
    <n v="0"/>
    <n v="0"/>
    <n v="0"/>
    <n v="0"/>
    <n v="0"/>
    <n v="0"/>
    <n v="0"/>
    <n v="81022.036490137514"/>
    <n v="0"/>
    <n v="0"/>
    <n v="858.11"/>
    <n v="0"/>
    <n v="0"/>
    <n v="0"/>
    <n v="0"/>
    <n v="0"/>
    <n v="2236.2739999999999"/>
    <n v="16856.725999999999"/>
    <n v="20024"/>
    <n v="6973.7754901375101"/>
    <n v="46948.885490137509"/>
    <n v="0"/>
    <n v="0"/>
    <n v="0"/>
    <n v="0"/>
    <n v="0"/>
    <n v="0"/>
    <n v="0"/>
    <n v="0"/>
    <n v="0"/>
    <n v="0"/>
    <n v="0"/>
    <n v="0"/>
    <n v="0"/>
    <n v="0"/>
    <n v="0"/>
    <n v="0"/>
    <n v="0"/>
    <n v="81022.036490137514"/>
    <n v="0"/>
    <n v="0"/>
    <n v="858.11"/>
    <n v="0"/>
    <n v="0"/>
    <n v="0"/>
    <n v="0"/>
    <n v="0"/>
    <n v="2236.2739999999999"/>
    <n v="0"/>
    <n v="3615.1410000000001"/>
    <n v="40239.360490137515"/>
    <n v="46948.885490137516"/>
    <n v="0"/>
    <n v="0"/>
    <n v="0"/>
    <n v="0"/>
    <n v="0"/>
    <n v="0"/>
    <n v="0"/>
    <n v="0"/>
    <n v="0"/>
    <n v="0"/>
    <n v="0"/>
    <n v="0"/>
    <n v="0"/>
    <n v="0"/>
    <n v="0"/>
    <n v="0"/>
    <n v="0"/>
    <n v="81022.036490137514"/>
    <n v="39974.504447904415"/>
    <n v="6709.5249999999996"/>
    <n v="40782.675999999999"/>
    <n v="74047.655447904413"/>
    <n v="-33264.979447904414"/>
    <n v="40239.360490137515"/>
    <n v="46948.885490137516"/>
    <n v="6709.5249999999996"/>
    <n v="40782.675999999999"/>
    <n v="81022.036490137514"/>
    <n v="-40239.360490137515"/>
    <n v="40239.360490137515"/>
    <n v="39975.11"/>
    <n v="6709.5249999999996"/>
    <n v="40782.675999999999"/>
    <n v="74048.260999999999"/>
    <n v="-33265.584999999999"/>
    <n v="40239.360490137515"/>
    <n v="6709.5249999999996"/>
    <n v="6709.5249999999996"/>
    <n v="40782.675999999999"/>
    <n v="40782.675999999999"/>
    <n v="0"/>
    <n v="40239.360490137515"/>
    <n v="12730"/>
    <s v="SI"/>
    <s v="NO"/>
    <s v="GOT"/>
    <s v="STS"/>
    <n v="6"/>
    <s v="Transmission"/>
    <s v="Zonal Tx"/>
    <s v="Technical Standard"/>
    <s v="Technical Standard"/>
    <m/>
    <s v="STS"/>
    <s v="STS"/>
    <d v="2017-12-10T00:00:00"/>
    <d v="2019-12-31T00:00:00"/>
    <m/>
    <m/>
    <m/>
    <n v="0"/>
    <n v="0"/>
    <n v="0"/>
    <m/>
    <m/>
    <m/>
    <m/>
    <m/>
    <m/>
    <n v="2016"/>
    <s v="Mejoras en S/E"/>
    <s v="Abierto"/>
  </r>
  <r>
    <s v="100/TS-106"/>
    <x v="0"/>
    <x v="71"/>
    <s v="Area SCADA"/>
    <x v="6"/>
    <s v="Edgar Santos"/>
    <n v="0"/>
    <n v="0"/>
    <n v="0"/>
    <n v="0"/>
    <n v="0"/>
    <n v="0"/>
    <n v="0"/>
    <n v="0"/>
    <n v="11395.228999999999"/>
    <n v="0"/>
    <n v="0"/>
    <n v="0"/>
    <n v="11395.228999999999"/>
    <n v="0"/>
    <n v="0"/>
    <n v="0"/>
    <n v="0"/>
    <n v="0.11"/>
    <n v="0.05"/>
    <n v="0.02"/>
    <n v="0.02"/>
    <n v="0.25"/>
    <n v="0"/>
    <n v="0.43"/>
    <n v="0"/>
    <n v="0"/>
    <n v="0"/>
    <n v="0"/>
    <n v="0"/>
    <n v="0.11"/>
    <n v="0.16"/>
    <n v="0.18"/>
    <n v="0.19999999999999998"/>
    <n v="0.44999999999999996"/>
    <n v="0.44999999999999996"/>
    <n v="0.87999999999999989"/>
    <n v="0.87999999999999989"/>
    <n v="0.18200182001820017"/>
    <n v="0.33500335003350035"/>
    <n v="0.46371463714637151"/>
    <n v="0.53571535715357155"/>
    <n v="0.60771607716077158"/>
    <n v="0.67628676286762868"/>
    <n v="0.75171751717517177"/>
    <n v="0.8237182371823718"/>
    <n v="0.88885888858888584"/>
    <n v="0.94999949999499989"/>
    <n v="0.99999999999999989"/>
    <n v="0.99999999999999989"/>
    <n v="0.87999999999999989"/>
    <n v="0"/>
    <n v="32088.197"/>
    <n v="0"/>
    <n v="0"/>
    <n v="0"/>
    <n v="0"/>
    <n v="0"/>
    <n v="7918.2218958239282"/>
    <n v="0"/>
    <n v="0"/>
    <n v="0"/>
    <n v="0"/>
    <n v="7975.0077234758974"/>
    <n v="0"/>
    <n v="15893.229619299826"/>
    <n v="0.18200182001820017"/>
    <n v="0.15300153001530015"/>
    <n v="0.12871128711287114"/>
    <n v="7.2000720007200078E-2"/>
    <n v="7.2000720007200078E-2"/>
    <n v="6.8570685706857065E-2"/>
    <n v="7.5430754307543077E-2"/>
    <n v="7.2000720007200078E-2"/>
    <n v="6.5140651406514066E-2"/>
    <n v="6.1140611406114063E-2"/>
    <n v="5.0000500005000052E-2"/>
    <n v="0"/>
    <n v="0.99999999999999989"/>
    <n v="0"/>
    <n v="0"/>
    <n v="0"/>
    <n v="0"/>
    <n v="0"/>
    <n v="0"/>
    <n v="0"/>
    <n v="0"/>
    <n v="0"/>
    <n v="0"/>
    <n v="0"/>
    <n v="0"/>
    <n v="0"/>
    <n v="0"/>
    <n v="0"/>
    <n v="0"/>
    <n v="0"/>
    <n v="47981.426619299826"/>
    <n v="0"/>
    <n v="0"/>
    <n v="0"/>
    <n v="0"/>
    <n v="0"/>
    <n v="7918.2218958239282"/>
    <n v="0"/>
    <n v="0"/>
    <n v="0"/>
    <n v="0"/>
    <n v="7975.0077234758974"/>
    <n v="0"/>
    <n v="15893.229619299826"/>
    <n v="0"/>
    <n v="0"/>
    <n v="0"/>
    <n v="0"/>
    <n v="0"/>
    <n v="0"/>
    <n v="0"/>
    <n v="0"/>
    <n v="0"/>
    <n v="0"/>
    <n v="0"/>
    <n v="0"/>
    <n v="0"/>
    <n v="0"/>
    <n v="0"/>
    <n v="0"/>
    <n v="0"/>
    <n v="47981.426619299826"/>
    <n v="0"/>
    <n v="0"/>
    <n v="0"/>
    <n v="0"/>
    <n v="0"/>
    <n v="0"/>
    <n v="7918.2218958239282"/>
    <n v="0"/>
    <n v="0"/>
    <n v="0"/>
    <n v="7975.0077234758974"/>
    <n v="0"/>
    <n v="15893.229619299826"/>
    <n v="0"/>
    <n v="0"/>
    <n v="0"/>
    <n v="0"/>
    <n v="0.11"/>
    <n v="0.4"/>
    <n v="0"/>
    <n v="0"/>
    <n v="0"/>
    <n v="0"/>
    <n v="0.49"/>
    <n v="0"/>
    <n v="1"/>
    <n v="0"/>
    <n v="0"/>
    <n v="0"/>
    <n v="0"/>
    <n v="0.11"/>
    <n v="0.51"/>
    <n v="0.51"/>
    <n v="0.51"/>
    <n v="0.51"/>
    <n v="0.51"/>
    <n v="1"/>
    <n v="1"/>
    <n v="0"/>
    <n v="0"/>
    <n v="0"/>
    <n v="0"/>
    <n v="0"/>
    <n v="0"/>
    <n v="0"/>
    <n v="0"/>
    <n v="0"/>
    <n v="0"/>
    <n v="0"/>
    <n v="0"/>
    <n v="0"/>
    <n v="0"/>
    <n v="0"/>
    <n v="0"/>
    <n v="0"/>
    <n v="47981.426619299826"/>
    <n v="0"/>
    <n v="0"/>
    <n v="0"/>
    <n v="0"/>
    <n v="0"/>
    <n v="0"/>
    <n v="0"/>
    <n v="0"/>
    <n v="11395.228999999999"/>
    <n v="0"/>
    <n v="4498.0006192998262"/>
    <n v="0"/>
    <n v="15893.229619299826"/>
    <n v="0"/>
    <n v="0"/>
    <n v="0"/>
    <n v="0"/>
    <n v="0"/>
    <n v="0"/>
    <n v="0"/>
    <n v="0"/>
    <n v="0"/>
    <n v="0"/>
    <n v="0"/>
    <n v="0"/>
    <n v="0"/>
    <n v="0"/>
    <n v="0"/>
    <n v="0"/>
    <n v="0"/>
    <n v="47981.426619299826"/>
    <n v="0"/>
    <n v="0"/>
    <n v="0"/>
    <n v="0"/>
    <n v="0"/>
    <n v="0"/>
    <n v="0"/>
    <n v="0"/>
    <n v="11395.228999999999"/>
    <n v="0"/>
    <n v="0"/>
    <n v="4498.0006192998262"/>
    <n v="15893.229619299826"/>
    <n v="0"/>
    <n v="0"/>
    <n v="0"/>
    <n v="0"/>
    <n v="0"/>
    <n v="0"/>
    <n v="0"/>
    <n v="0"/>
    <n v="0"/>
    <n v="0"/>
    <n v="0"/>
    <n v="0"/>
    <n v="0"/>
    <n v="0"/>
    <n v="0"/>
    <n v="0"/>
    <n v="0"/>
    <n v="47981.426619299826"/>
    <n v="15893.229619299826"/>
    <n v="11395.228999999999"/>
    <n v="43483.425999999999"/>
    <n v="47981.426619299826"/>
    <n v="-4498.0006192998262"/>
    <n v="4498.0006192998262"/>
    <n v="15893.229619299826"/>
    <n v="11395.228999999999"/>
    <n v="43483.425999999999"/>
    <n v="47981.426619299826"/>
    <n v="-4498.0006192998262"/>
    <n v="4498.0006192998262"/>
    <n v="15893.229619299826"/>
    <n v="11395.228999999999"/>
    <n v="43483.425999999999"/>
    <n v="47981.426619299826"/>
    <n v="-4498.0006192998262"/>
    <n v="4498.0006192998262"/>
    <n v="11395.228999999999"/>
    <n v="11395.228999999999"/>
    <n v="43483.425999999999"/>
    <n v="43483.425999999999"/>
    <n v="0"/>
    <n v="4498.0006192998262"/>
    <n v="11620"/>
    <s v="SI"/>
    <s v="NO"/>
    <s v="GOT"/>
    <s v="STS"/>
    <m/>
    <s v="Transmission"/>
    <s v="Others"/>
    <s v="IT&amp;Communications"/>
    <s v="IT&amp;Communications II"/>
    <m/>
    <s v="STS"/>
    <m/>
    <d v="2019-11-01T00:00:00"/>
    <d v="2019-11-01T00:00:00"/>
    <m/>
    <m/>
    <m/>
    <n v="0"/>
    <n v="0"/>
    <n v="0"/>
    <m/>
    <m/>
    <m/>
    <m/>
    <m/>
    <m/>
    <n v="2013"/>
    <s v="Otros"/>
    <s v="Abierto"/>
  </r>
  <r>
    <s v="100/TS-115-01"/>
    <x v="0"/>
    <x v="72"/>
    <s v="Area SCADA"/>
    <x v="6"/>
    <s v="Oscar Gallardo"/>
    <n v="0"/>
    <n v="0"/>
    <n v="15.074999999999999"/>
    <n v="0"/>
    <n v="0"/>
    <n v="0"/>
    <n v="0"/>
    <n v="0"/>
    <n v="0"/>
    <n v="0"/>
    <n v="0"/>
    <n v="0"/>
    <n v="15.074999999999999"/>
    <n v="0"/>
    <n v="0"/>
    <n v="0"/>
    <n v="0"/>
    <n v="0"/>
    <n v="0"/>
    <n v="0"/>
    <n v="0"/>
    <n v="0"/>
    <n v="0"/>
    <n v="0"/>
    <n v="0"/>
    <n v="0.95"/>
    <n v="0.95"/>
    <n v="0.95"/>
    <n v="0.95"/>
    <n v="0.95"/>
    <n v="0.95"/>
    <n v="0.95"/>
    <n v="0.95"/>
    <n v="0.95"/>
    <n v="0.95"/>
    <n v="0.95"/>
    <n v="0.95"/>
    <n v="0.95"/>
    <n v="0.95"/>
    <n v="1"/>
    <n v="1"/>
    <n v="1"/>
    <n v="1"/>
    <n v="1"/>
    <n v="1"/>
    <n v="1"/>
    <n v="1"/>
    <n v="1"/>
    <n v="1"/>
    <n v="0.95"/>
    <n v="0.95"/>
    <n v="42794.641000000003"/>
    <n v="0"/>
    <n v="0"/>
    <n v="22523"/>
    <n v="0"/>
    <n v="0"/>
    <n v="0"/>
    <n v="0"/>
    <n v="0"/>
    <n v="0"/>
    <n v="0"/>
    <n v="0"/>
    <n v="0"/>
    <n v="22523"/>
    <n v="0"/>
    <n v="0"/>
    <n v="0.05"/>
    <n v="0"/>
    <n v="0"/>
    <n v="0"/>
    <n v="0"/>
    <n v="0"/>
    <n v="0"/>
    <n v="0"/>
    <n v="0"/>
    <n v="0"/>
    <n v="1"/>
    <n v="0"/>
    <n v="0"/>
    <n v="0"/>
    <n v="0"/>
    <n v="0"/>
    <n v="0"/>
    <n v="0"/>
    <n v="0"/>
    <n v="0"/>
    <n v="0"/>
    <n v="0"/>
    <n v="0"/>
    <n v="0"/>
    <n v="0"/>
    <n v="0"/>
    <n v="0"/>
    <n v="0"/>
    <n v="65317.641000000003"/>
    <n v="0"/>
    <n v="0"/>
    <n v="22523"/>
    <n v="0"/>
    <n v="0"/>
    <n v="0"/>
    <n v="0"/>
    <n v="0"/>
    <n v="0"/>
    <n v="0"/>
    <n v="0"/>
    <n v="0"/>
    <n v="22523"/>
    <n v="0"/>
    <n v="0"/>
    <n v="0"/>
    <n v="0"/>
    <n v="0"/>
    <n v="0"/>
    <n v="0"/>
    <n v="0"/>
    <n v="0"/>
    <n v="0"/>
    <n v="0"/>
    <n v="0"/>
    <n v="0"/>
    <n v="0"/>
    <n v="0"/>
    <n v="0"/>
    <n v="0"/>
    <n v="65317.641000000003"/>
    <n v="0"/>
    <n v="0"/>
    <n v="15.074999999999999"/>
    <n v="0"/>
    <n v="0"/>
    <n v="7.2830630415410269E-13"/>
    <n v="0"/>
    <n v="0"/>
    <n v="0"/>
    <n v="0"/>
    <n v="0"/>
    <n v="0"/>
    <n v="15.075000000000728"/>
    <n v="0"/>
    <n v="0"/>
    <n v="0"/>
    <n v="0"/>
    <n v="0"/>
    <n v="0"/>
    <n v="0"/>
    <n v="0"/>
    <n v="0"/>
    <n v="0"/>
    <n v="0"/>
    <n v="0.05"/>
    <n v="0.05"/>
    <n v="0.95"/>
    <n v="0.95"/>
    <n v="0.95"/>
    <n v="0.95"/>
    <n v="0.95"/>
    <n v="0.95"/>
    <n v="0.95"/>
    <n v="0.95"/>
    <n v="0.95"/>
    <n v="0.95"/>
    <n v="0.95"/>
    <n v="1"/>
    <n v="0"/>
    <n v="0"/>
    <n v="0"/>
    <n v="0"/>
    <n v="0"/>
    <n v="0"/>
    <n v="0"/>
    <n v="0"/>
    <n v="0"/>
    <n v="0"/>
    <n v="0"/>
    <n v="0"/>
    <n v="0"/>
    <n v="0"/>
    <n v="0"/>
    <n v="0"/>
    <n v="0"/>
    <n v="42809.716"/>
    <n v="0"/>
    <n v="0"/>
    <n v="15.074999999999999"/>
    <n v="0"/>
    <n v="0"/>
    <n v="0"/>
    <n v="0"/>
    <n v="0"/>
    <n v="0"/>
    <n v="0"/>
    <n v="0"/>
    <n v="0"/>
    <n v="15.074999999999999"/>
    <n v="0"/>
    <n v="0"/>
    <n v="0"/>
    <n v="0"/>
    <n v="0"/>
    <n v="0"/>
    <n v="0"/>
    <n v="0"/>
    <n v="0"/>
    <n v="0"/>
    <n v="0"/>
    <n v="0"/>
    <n v="0"/>
    <n v="0"/>
    <n v="0"/>
    <n v="0"/>
    <n v="0"/>
    <n v="42809.716"/>
    <n v="0"/>
    <n v="0"/>
    <n v="15.074999999999999"/>
    <n v="0"/>
    <n v="0"/>
    <n v="0"/>
    <n v="0"/>
    <n v="0"/>
    <n v="0"/>
    <n v="0"/>
    <n v="0"/>
    <n v="0"/>
    <n v="15.074999999999999"/>
    <n v="0"/>
    <n v="0"/>
    <n v="0"/>
    <n v="0"/>
    <n v="0"/>
    <n v="0"/>
    <n v="0"/>
    <n v="0"/>
    <n v="0"/>
    <n v="0"/>
    <n v="0"/>
    <n v="0"/>
    <n v="0"/>
    <n v="0"/>
    <n v="0"/>
    <n v="0"/>
    <n v="0"/>
    <n v="42809.716"/>
    <n v="22523"/>
    <n v="15.074999999999999"/>
    <n v="42809.716"/>
    <n v="65317.641000000003"/>
    <n v="-22507.925000000003"/>
    <n v="22507.925000000003"/>
    <n v="15.075000000000728"/>
    <n v="15.074999999999999"/>
    <n v="42809.716"/>
    <n v="42809.716"/>
    <n v="0"/>
    <n v="0"/>
    <n v="15.074999999999999"/>
    <n v="15.074999999999999"/>
    <n v="42809.716"/>
    <n v="42809.716"/>
    <n v="0"/>
    <n v="0"/>
    <n v="15.074999999999999"/>
    <n v="15.074999999999999"/>
    <n v="42809.716"/>
    <n v="42809.716"/>
    <n v="0"/>
    <n v="0"/>
    <n v="12334"/>
    <s v="SI"/>
    <s v="NO"/>
    <s v="GOT"/>
    <s v="SAESA"/>
    <m/>
    <s v="Transmission"/>
    <s v="Others"/>
    <s v="IT&amp;Communications"/>
    <s v="IT&amp;Communications II"/>
    <m/>
    <s v="STS"/>
    <m/>
    <d v="2018-12-01T00:00:00"/>
    <d v="2019-06-30T00:00:00"/>
    <m/>
    <m/>
    <m/>
    <n v="0"/>
    <n v="0"/>
    <n v="0"/>
    <m/>
    <m/>
    <m/>
    <m/>
    <m/>
    <m/>
    <n v="2015"/>
    <s v="Otros"/>
    <s v="Abierto"/>
  </r>
  <r>
    <s v="100/TS-116-01"/>
    <x v="0"/>
    <x v="73"/>
    <s v="Area SCADA"/>
    <x v="6"/>
    <s v="Mauricio Ibañez"/>
    <n v="18454.875"/>
    <n v="12344.933000000001"/>
    <n v="0"/>
    <n v="2319.2080000000001"/>
    <n v="-0.45800000000000002"/>
    <n v="23122.246999999999"/>
    <n v="3633.1550000000002"/>
    <n v="0"/>
    <n v="0"/>
    <n v="21839.21"/>
    <n v="5134.8180000000002"/>
    <n v="2414.5830000000001"/>
    <n v="89262.571000000011"/>
    <n v="0"/>
    <n v="0.33"/>
    <n v="0"/>
    <n v="0"/>
    <n v="0"/>
    <n v="0"/>
    <n v="0"/>
    <n v="0"/>
    <n v="0.01"/>
    <n v="0"/>
    <n v="0.51"/>
    <n v="0"/>
    <n v="0.6100000000000001"/>
    <n v="0.94000000000000017"/>
    <n v="0.94000000000000017"/>
    <n v="0.94000000000000017"/>
    <n v="0.94000000000000017"/>
    <n v="0.94000000000000017"/>
    <n v="0.94000000000000017"/>
    <n v="0.94000000000000017"/>
    <n v="0.95000000000000018"/>
    <n v="0.95000000000000018"/>
    <n v="1.4600000000000002"/>
    <n v="1.4600000000000002"/>
    <n v="0.73594151444727907"/>
    <n v="0.86078538391079573"/>
    <n v="0.99183662500662395"/>
    <n v="0.99607580563356846"/>
    <n v="0.99607580563356846"/>
    <n v="0.99607580563356846"/>
    <n v="0.99607580563356846"/>
    <n v="0.99607580563356846"/>
    <n v="0.99607580563356846"/>
    <n v="0.99607580563356846"/>
    <n v="0.99607580563356846"/>
    <n v="0.99607580563356846"/>
    <n v="1.4600000000000002"/>
    <n v="0.6100000000000001"/>
    <n v="103859.79699999999"/>
    <n v="35836.951484421377"/>
    <n v="0"/>
    <n v="0"/>
    <n v="0"/>
    <n v="0"/>
    <n v="19996.651810209987"/>
    <n v="0"/>
    <n v="20149.635874076808"/>
    <n v="0"/>
    <n v="13162.829845142263"/>
    <n v="0"/>
    <n v="400.93219604953293"/>
    <n v="89547.001209899958"/>
    <n v="0.125941514447279"/>
    <n v="0.12484386946351657"/>
    <n v="0.13105124109582822"/>
    <n v="4.2391806269445357E-3"/>
    <n v="0"/>
    <n v="0"/>
    <n v="0"/>
    <n v="0"/>
    <n v="0"/>
    <n v="0"/>
    <n v="0"/>
    <n v="0"/>
    <n v="0.99607580563356846"/>
    <n v="0"/>
    <n v="0"/>
    <n v="0"/>
    <n v="0"/>
    <n v="0"/>
    <n v="19000"/>
    <n v="0"/>
    <n v="19000"/>
    <n v="0"/>
    <n v="13614"/>
    <n v="0"/>
    <n v="0"/>
    <n v="51614"/>
    <n v="0"/>
    <n v="0"/>
    <n v="0"/>
    <n v="0"/>
    <n v="245020.79820989995"/>
    <n v="35836.951484421377"/>
    <n v="0"/>
    <n v="0"/>
    <n v="0"/>
    <n v="0"/>
    <n v="19996.651810209987"/>
    <n v="0"/>
    <n v="20149.635874076808"/>
    <n v="0"/>
    <n v="13162.829845142263"/>
    <n v="0"/>
    <n v="400.93219604953293"/>
    <n v="89547.001209899958"/>
    <n v="0"/>
    <n v="0"/>
    <n v="0"/>
    <n v="0"/>
    <n v="0"/>
    <n v="19000"/>
    <n v="0"/>
    <n v="19000"/>
    <n v="0"/>
    <n v="13614"/>
    <n v="0"/>
    <n v="0"/>
    <n v="51614"/>
    <n v="0"/>
    <n v="0"/>
    <n v="0"/>
    <n v="0"/>
    <n v="245020.79820989995"/>
    <n v="18454.875"/>
    <n v="12344.933000000001"/>
    <n v="0"/>
    <n v="2319.2080000000001"/>
    <n v="-0.45800000000000002"/>
    <n v="23122.246999999999"/>
    <n v="0"/>
    <n v="17024.040684286796"/>
    <n v="0"/>
    <n v="15880.76532956363"/>
    <n v="0"/>
    <n v="401.39019604952802"/>
    <n v="89547.001209899958"/>
    <n v="0"/>
    <n v="0.33"/>
    <n v="0"/>
    <n v="0"/>
    <n v="0"/>
    <n v="0"/>
    <n v="0"/>
    <n v="0"/>
    <n v="0"/>
    <n v="0"/>
    <n v="0"/>
    <n v="0.06"/>
    <n v="0.39"/>
    <n v="0.6100000000000001"/>
    <n v="0.94000000000000017"/>
    <n v="0.94000000000000017"/>
    <n v="0.94000000000000017"/>
    <n v="0.94000000000000017"/>
    <n v="0.94000000000000017"/>
    <n v="0.94000000000000017"/>
    <n v="0.94000000000000017"/>
    <n v="0.94000000000000017"/>
    <n v="0.94000000000000017"/>
    <n v="0.94000000000000017"/>
    <n v="1"/>
    <n v="0"/>
    <n v="0"/>
    <n v="0"/>
    <n v="0"/>
    <n v="0"/>
    <n v="19000"/>
    <n v="0"/>
    <n v="19000"/>
    <n v="0"/>
    <n v="13614"/>
    <n v="0"/>
    <n v="0"/>
    <n v="51614"/>
    <n v="0"/>
    <n v="0"/>
    <n v="0"/>
    <n v="0"/>
    <n v="245020.79820989995"/>
    <n v="18454.875"/>
    <n v="12344.933000000001"/>
    <n v="0"/>
    <n v="2319.2080000000001"/>
    <n v="-0.45800000000000002"/>
    <n v="23122.246999999999"/>
    <n v="3633.1550000000002"/>
    <n v="0"/>
    <n v="0"/>
    <n v="6987"/>
    <n v="13163"/>
    <n v="9523.041209899955"/>
    <n v="89547.001209899958"/>
    <n v="0"/>
    <n v="0"/>
    <n v="0"/>
    <n v="0"/>
    <n v="0"/>
    <n v="19000"/>
    <n v="0"/>
    <n v="19000"/>
    <n v="0"/>
    <n v="13614"/>
    <n v="0"/>
    <n v="0"/>
    <n v="51614"/>
    <n v="0"/>
    <n v="0"/>
    <n v="0"/>
    <n v="0"/>
    <n v="245020.79820989995"/>
    <n v="18454.875"/>
    <n v="12344.933000000001"/>
    <n v="0"/>
    <n v="2319.2080000000001"/>
    <n v="-0.45800000000000002"/>
    <n v="23122.246999999999"/>
    <n v="3633.1550000000002"/>
    <n v="0"/>
    <n v="0"/>
    <n v="21839.21"/>
    <n v="5134.8180000000002"/>
    <n v="2699.0132098999457"/>
    <n v="89547.001209899958"/>
    <n v="0"/>
    <n v="0"/>
    <n v="0"/>
    <n v="0"/>
    <n v="0"/>
    <n v="0"/>
    <n v="0"/>
    <n v="0"/>
    <n v="0"/>
    <n v="0"/>
    <n v="0"/>
    <n v="0"/>
    <n v="51614"/>
    <n v="0"/>
    <n v="0"/>
    <n v="0"/>
    <n v="0"/>
    <n v="245020.79820989995"/>
    <n v="89146.069013850429"/>
    <n v="86847.988000000012"/>
    <n v="190707.785"/>
    <n v="193005.86601385043"/>
    <n v="-2298.0810138504312"/>
    <n v="54313.013209899946"/>
    <n v="89145.61101385043"/>
    <n v="86847.988000000012"/>
    <n v="190707.785"/>
    <n v="193005.40801385042"/>
    <n v="-2297.6230138504179"/>
    <n v="54313.013209899946"/>
    <n v="80023.960000000006"/>
    <n v="86847.988000000012"/>
    <n v="190707.785"/>
    <n v="183883.75699999998"/>
    <n v="6824.0280000000203"/>
    <n v="54313.013209899946"/>
    <n v="86847.988000000012"/>
    <n v="89262.571000000011"/>
    <n v="193122.36800000002"/>
    <n v="190707.785"/>
    <n v="2414.5830000000133"/>
    <n v="51898.430209899932"/>
    <n v="13010"/>
    <s v="SI"/>
    <s v="NO"/>
    <s v="GOT"/>
    <s v="STS"/>
    <m/>
    <s v="Transmission"/>
    <s v="Others"/>
    <s v="IT&amp;Communications"/>
    <s v="IT&amp;Communications"/>
    <s v="SGEXPLOT"/>
    <s v="STS"/>
    <s v="STS"/>
    <d v="2020-12-01T00:00:00"/>
    <d v="2020-12-01T00:00:00"/>
    <m/>
    <m/>
    <m/>
    <n v="0"/>
    <n v="0"/>
    <n v="0"/>
    <m/>
    <m/>
    <m/>
    <m/>
    <m/>
    <m/>
    <m/>
    <s v="Otros"/>
    <s v="Abierto"/>
  </r>
  <r>
    <s v="100/TS-117-01"/>
    <x v="0"/>
    <x v="74"/>
    <s v="Area SCADA"/>
    <x v="6"/>
    <s v="Giovanni Guzman"/>
    <n v="13030.406999999999"/>
    <n v="9822.7639999999992"/>
    <n v="18158.062999999998"/>
    <n v="3742.2249999999999"/>
    <n v="96480.654999999999"/>
    <n v="55121.205000000002"/>
    <n v="54639.313000000002"/>
    <n v="132492.49799999999"/>
    <n v="5179.2839999999997"/>
    <n v="144964.147"/>
    <n v="25125.028999999999"/>
    <n v="15.929"/>
    <n v="558771.51899999997"/>
    <n v="0"/>
    <n v="0"/>
    <n v="0.01"/>
    <n v="0.04"/>
    <n v="0.04"/>
    <n v="0.05"/>
    <n v="0.02"/>
    <n v="0.06"/>
    <n v="0.05"/>
    <n v="3.0000000000000027E-2"/>
    <n v="0.11"/>
    <n v="0"/>
    <n v="0.44"/>
    <n v="0.44"/>
    <n v="0.45"/>
    <n v="0.49"/>
    <n v="0.53"/>
    <n v="0.58000000000000007"/>
    <n v="0.6"/>
    <n v="0.66"/>
    <n v="0.71"/>
    <n v="0.74"/>
    <n v="0.85000000000000009"/>
    <n v="0.85000000000000009"/>
    <n v="0.48037130868892197"/>
    <n v="0.5172570939371165"/>
    <n v="0.54358596592521069"/>
    <n v="0.56830516995087377"/>
    <n v="0.6033415791071669"/>
    <n v="0.6427220012841508"/>
    <n v="0.68716556087023606"/>
    <n v="0.72276221809657015"/>
    <n v="0.7527048295016201"/>
    <n v="0.77723310321485639"/>
    <n v="0.88112706621339809"/>
    <n v="0.97370318200596295"/>
    <n v="0.85000000000000009"/>
    <n v="0.44"/>
    <n v="284786.23200000002"/>
    <n v="1000.0000000000001"/>
    <n v="1000.0000000000001"/>
    <n v="2000.0000000000002"/>
    <n v="4000.0000000000005"/>
    <n v="4000.0000000000005"/>
    <n v="4000.0000000000005"/>
    <n v="4000.0000000000005"/>
    <n v="62000"/>
    <n v="31000"/>
    <n v="93000"/>
    <n v="93000"/>
    <n v="129090.00000000003"/>
    <n v="428090"/>
    <n v="4.037130868892197E-2"/>
    <n v="3.6885785248194483E-2"/>
    <n v="2.6328871988094232E-2"/>
    <n v="2.4719204025663112E-2"/>
    <n v="3.5036409156293094E-2"/>
    <n v="3.9380422176983849E-2"/>
    <n v="4.4443559586085382E-2"/>
    <n v="3.5596657226334059E-2"/>
    <n v="2.9942611405049998E-2"/>
    <n v="2.4528273713236213E-2"/>
    <n v="0.10389396299854167"/>
    <n v="9.2576115792564875E-2"/>
    <n v="0.97370318200596295"/>
    <n v="483000"/>
    <n v="0"/>
    <n v="0"/>
    <n v="0"/>
    <n v="0"/>
    <n v="0"/>
    <n v="0"/>
    <n v="0"/>
    <n v="0"/>
    <n v="0"/>
    <n v="0"/>
    <n v="0"/>
    <n v="483000"/>
    <n v="0"/>
    <n v="0"/>
    <n v="0"/>
    <n v="0"/>
    <n v="1195876.2320000001"/>
    <n v="1000.0000000000001"/>
    <n v="1000.0000000000001"/>
    <n v="2000.0000000000002"/>
    <n v="4000.0000000000005"/>
    <n v="4000.0000000000005"/>
    <n v="4000.0000000000005"/>
    <n v="4000.0000000000005"/>
    <n v="62000"/>
    <n v="31000"/>
    <n v="93000"/>
    <n v="93000"/>
    <n v="129090.00000000003"/>
    <n v="428090"/>
    <n v="483000"/>
    <n v="0"/>
    <n v="0"/>
    <n v="0"/>
    <n v="0"/>
    <n v="0"/>
    <n v="0"/>
    <n v="0"/>
    <n v="0"/>
    <n v="0"/>
    <n v="0"/>
    <n v="0"/>
    <n v="483000"/>
    <n v="0"/>
    <n v="0"/>
    <n v="0"/>
    <n v="0"/>
    <n v="1195876.2320000001"/>
    <n v="13030.406999999999"/>
    <n v="9822.7639999999992"/>
    <n v="18158.062999999998"/>
    <n v="3742.2249999999999"/>
    <n v="96480.654999999999"/>
    <n v="55121.205000000002"/>
    <n v="0"/>
    <n v="62000"/>
    <n v="31000"/>
    <n v="93000"/>
    <n v="0"/>
    <n v="45734.680999999997"/>
    <n v="428090"/>
    <n v="0"/>
    <n v="0"/>
    <n v="0.01"/>
    <n v="0.04"/>
    <n v="0.04"/>
    <n v="4.6999412840008054E-2"/>
    <n v="5.3044000405855628E-2"/>
    <n v="4.2485100607286441E-2"/>
    <n v="3.5736919056751588E-2"/>
    <n v="2.9274832459801167E-2"/>
    <n v="0.12399887558029871"/>
    <n v="0.11048920573720183"/>
    <n v="0.53202834668720345"/>
    <n v="0.44"/>
    <n v="0.44"/>
    <n v="0.45"/>
    <n v="0.49"/>
    <n v="0.53"/>
    <n v="0.576999412840008"/>
    <n v="0.63004341324586366"/>
    <n v="0.67252851385315016"/>
    <n v="0.70826543290990174"/>
    <n v="0.73754026536970296"/>
    <n v="0.86153914095000161"/>
    <n v="0.9720283466872035"/>
    <n v="483000"/>
    <n v="0"/>
    <n v="0"/>
    <n v="0"/>
    <n v="0"/>
    <n v="0"/>
    <n v="0"/>
    <n v="0"/>
    <n v="0"/>
    <n v="0"/>
    <n v="0"/>
    <n v="0"/>
    <n v="483000"/>
    <n v="0"/>
    <n v="0"/>
    <n v="0"/>
    <n v="0"/>
    <n v="1195876.2320000001"/>
    <n v="13030.406999999999"/>
    <n v="9822.7639999999992"/>
    <n v="18158.062999999998"/>
    <n v="3742.2249999999999"/>
    <n v="96480.654999999999"/>
    <n v="55121.205000000002"/>
    <n v="54639.313000000002"/>
    <n v="132492.49799999999"/>
    <n v="5179.2839999999997"/>
    <n v="100817.03433333331"/>
    <n v="102302.92733333331"/>
    <n v="102302.92733333331"/>
    <n v="694089.30299999996"/>
    <n v="217000.93100000001"/>
    <n v="0"/>
    <n v="0"/>
    <n v="0"/>
    <n v="0"/>
    <n v="0"/>
    <n v="0"/>
    <n v="0"/>
    <n v="0"/>
    <n v="0"/>
    <n v="0"/>
    <n v="0"/>
    <n v="217000.93100000001"/>
    <n v="0"/>
    <n v="0"/>
    <n v="0"/>
    <n v="0"/>
    <n v="1195876.466"/>
    <n v="13030.406999999999"/>
    <n v="9822.7639999999992"/>
    <n v="18158.062999999998"/>
    <n v="3742.2249999999999"/>
    <n v="96480.654999999999"/>
    <n v="55121.205000000002"/>
    <n v="54639.313000000002"/>
    <n v="132492.49799999999"/>
    <n v="5179.2839999999997"/>
    <n v="144964.147"/>
    <n v="25125.028999999999"/>
    <n v="135333.71300000011"/>
    <n v="694089.30300000007"/>
    <n v="0"/>
    <n v="0"/>
    <n v="0"/>
    <n v="0"/>
    <n v="0"/>
    <n v="0"/>
    <n v="0"/>
    <n v="0"/>
    <n v="0"/>
    <n v="0"/>
    <n v="0"/>
    <n v="0"/>
    <n v="217000.93100000001"/>
    <n v="0"/>
    <n v="0"/>
    <n v="0"/>
    <n v="0"/>
    <n v="1195876.4660000002"/>
    <n v="299000"/>
    <n v="558755.59"/>
    <n v="843541.82199999993"/>
    <n v="583786.23200000008"/>
    <n v="259755.58999999985"/>
    <n v="352334.41000000015"/>
    <n v="382355.31900000002"/>
    <n v="558755.59"/>
    <n v="843541.82199999993"/>
    <n v="667141.55099999998"/>
    <n v="176400.27099999995"/>
    <n v="352334.41000000015"/>
    <n v="591786.37566666666"/>
    <n v="558755.59"/>
    <n v="843541.82199999993"/>
    <n v="876572.60766666662"/>
    <n v="-33030.785666666692"/>
    <n v="352334.64400000009"/>
    <n v="558755.59"/>
    <n v="558771.51899999997"/>
    <n v="843557.75099999993"/>
    <n v="843541.82199999993"/>
    <n v="15.929000000003725"/>
    <n v="352318.71500000032"/>
    <n v="13047"/>
    <s v="SI"/>
    <s v="NO"/>
    <s v="GOT"/>
    <s v="STS"/>
    <m/>
    <s v="Transmission"/>
    <s v="Others"/>
    <s v="IT&amp;Communications"/>
    <s v="SCADA"/>
    <m/>
    <s v="STS"/>
    <m/>
    <m/>
    <d v="2020-01-31T00:00:00"/>
    <m/>
    <m/>
    <m/>
    <n v="0"/>
    <n v="0"/>
    <n v="0"/>
    <m/>
    <m/>
    <m/>
    <m/>
    <m/>
    <m/>
    <m/>
    <m/>
    <s v="CERRADO"/>
  </r>
  <r>
    <s v="100/TT-307-01"/>
    <x v="0"/>
    <x v="75"/>
    <s v="Gerencia Zona Norte"/>
    <x v="6"/>
    <s v="Patricio Saglie "/>
    <n v="34643.409"/>
    <n v="2271.7910000000002"/>
    <n v="4869.01"/>
    <n v="29590.04"/>
    <n v="2099.2669999999998"/>
    <n v="-133.5"/>
    <n v="89"/>
    <n v="1476.039"/>
    <n v="0"/>
    <n v="0"/>
    <n v="0"/>
    <n v="0"/>
    <n v="74905.055999999997"/>
    <n v="0"/>
    <n v="0"/>
    <n v="0.09"/>
    <n v="0"/>
    <n v="0"/>
    <n v="0"/>
    <n v="0"/>
    <n v="0"/>
    <n v="0"/>
    <n v="0"/>
    <n v="0"/>
    <n v="0"/>
    <n v="0.8899999999999999"/>
    <n v="0.8899999999999999"/>
    <n v="0.97999999999999987"/>
    <n v="0.97999999999999987"/>
    <n v="0.97999999999999987"/>
    <n v="0.97999999999999987"/>
    <n v="0.97999999999999987"/>
    <n v="0.97999999999999987"/>
    <n v="0.97999999999999987"/>
    <n v="0.97999999999999987"/>
    <n v="0.97999999999999987"/>
    <n v="0.97999999999999987"/>
    <n v="0.92640334910811784"/>
    <n v="0.97999999999999987"/>
    <n v="0.98999999999999988"/>
    <n v="0.99999999999999989"/>
    <n v="0.99999999999999989"/>
    <n v="0.99999999999999989"/>
    <n v="0.99999999999999989"/>
    <n v="0.99999999999999989"/>
    <n v="0.99999999999999989"/>
    <n v="0.99999999999999989"/>
    <n v="0.99999999999999989"/>
    <n v="0.99999999999999989"/>
    <n v="0.97999999999999987"/>
    <n v="0.8899999999999999"/>
    <n v="756348.495"/>
    <n v="20000"/>
    <n v="29445.999999999996"/>
    <n v="0"/>
    <n v="0"/>
    <n v="0"/>
    <n v="0"/>
    <n v="0"/>
    <n v="0"/>
    <n v="0"/>
    <n v="0"/>
    <n v="0"/>
    <n v="0"/>
    <n v="49446"/>
    <n v="3.6403349108117947E-2"/>
    <n v="5.359665089188205E-2"/>
    <n v="0.01"/>
    <n v="0.01"/>
    <n v="0"/>
    <n v="0"/>
    <n v="0"/>
    <n v="0"/>
    <n v="0"/>
    <n v="0"/>
    <n v="0"/>
    <n v="0"/>
    <n v="0.99999999999999989"/>
    <n v="0"/>
    <n v="0"/>
    <n v="0"/>
    <n v="0"/>
    <n v="0"/>
    <n v="0"/>
    <n v="0"/>
    <n v="0"/>
    <n v="0"/>
    <n v="0"/>
    <n v="0"/>
    <n v="0"/>
    <n v="0"/>
    <n v="0"/>
    <n v="0"/>
    <n v="0"/>
    <n v="0"/>
    <n v="805794.495"/>
    <n v="20000"/>
    <n v="29445.999999999996"/>
    <n v="0"/>
    <n v="0"/>
    <n v="0"/>
    <n v="0"/>
    <n v="0"/>
    <n v="0"/>
    <n v="0"/>
    <n v="0"/>
    <n v="0"/>
    <n v="0"/>
    <n v="49446"/>
    <n v="0"/>
    <n v="0"/>
    <n v="0"/>
    <n v="0"/>
    <n v="0"/>
    <n v="0"/>
    <n v="0"/>
    <n v="0"/>
    <n v="0"/>
    <n v="0"/>
    <n v="0"/>
    <n v="0"/>
    <n v="0"/>
    <n v="0"/>
    <n v="0"/>
    <n v="0"/>
    <n v="0"/>
    <n v="805794.495"/>
    <n v="34643.409"/>
    <n v="2271.7910000000002"/>
    <n v="4869.01"/>
    <n v="29590.04"/>
    <n v="2099.2669999999998"/>
    <n v="-133.5"/>
    <n v="133.5"/>
    <n v="0"/>
    <n v="0"/>
    <n v="0"/>
    <n v="0"/>
    <n v="0"/>
    <n v="73473.516999999993"/>
    <n v="0"/>
    <n v="0"/>
    <n v="0.09"/>
    <n v="0"/>
    <n v="0"/>
    <n v="0"/>
    <n v="0"/>
    <n v="0"/>
    <n v="0"/>
    <n v="0"/>
    <n v="0"/>
    <n v="0.02"/>
    <n v="0.11"/>
    <n v="0.8899999999999999"/>
    <n v="0.8899999999999999"/>
    <n v="0.97999999999999987"/>
    <n v="0.97999999999999987"/>
    <n v="0.97999999999999987"/>
    <n v="0.97999999999999987"/>
    <n v="0.97999999999999987"/>
    <n v="0.97999999999999987"/>
    <n v="0.97999999999999987"/>
    <n v="0.97999999999999987"/>
    <n v="0.97999999999999987"/>
    <n v="0.99999999999999989"/>
    <n v="0"/>
    <n v="0"/>
    <n v="0"/>
    <n v="0"/>
    <n v="0"/>
    <n v="0"/>
    <n v="0"/>
    <n v="0"/>
    <n v="0"/>
    <n v="0"/>
    <n v="0"/>
    <n v="0"/>
    <n v="0"/>
    <n v="0"/>
    <n v="0"/>
    <n v="0"/>
    <n v="0"/>
    <n v="829822.01199999999"/>
    <n v="34643.409"/>
    <n v="2271.7910000000002"/>
    <n v="4869.01"/>
    <n v="29590.04"/>
    <n v="2099.2669999999998"/>
    <n v="-133.5"/>
    <n v="89"/>
    <n v="1476.039"/>
    <n v="0"/>
    <n v="0"/>
    <n v="0"/>
    <n v="0"/>
    <n v="74905.055999999997"/>
    <n v="0"/>
    <n v="0"/>
    <n v="0"/>
    <n v="0"/>
    <n v="0"/>
    <n v="0"/>
    <n v="0"/>
    <n v="0"/>
    <n v="0"/>
    <n v="0"/>
    <n v="0"/>
    <n v="0"/>
    <n v="0"/>
    <n v="0"/>
    <n v="0"/>
    <n v="0"/>
    <n v="0"/>
    <n v="831253.55099999998"/>
    <n v="34643.409"/>
    <n v="2271.7910000000002"/>
    <n v="4869.01"/>
    <n v="29590.04"/>
    <n v="2099.2669999999998"/>
    <n v="-133.5"/>
    <n v="89"/>
    <n v="1476.039"/>
    <n v="0"/>
    <n v="0"/>
    <n v="0"/>
    <n v="0"/>
    <n v="74905.055999999997"/>
    <n v="0"/>
    <n v="0"/>
    <n v="0"/>
    <n v="0"/>
    <n v="0"/>
    <n v="0"/>
    <n v="0"/>
    <n v="0"/>
    <n v="0"/>
    <n v="0"/>
    <n v="0"/>
    <n v="0"/>
    <n v="0"/>
    <n v="0"/>
    <n v="0"/>
    <n v="0"/>
    <n v="0"/>
    <n v="831253.55099999998"/>
    <n v="49446"/>
    <n v="74905.055999999997"/>
    <n v="831253.55099999998"/>
    <n v="805794.495"/>
    <n v="25459.055999999982"/>
    <n v="-25459.055999999982"/>
    <n v="73473.516999999993"/>
    <n v="74905.055999999997"/>
    <n v="831253.55099999998"/>
    <n v="829822.01199999999"/>
    <n v="1431.5389999999898"/>
    <n v="-1431.5389999999898"/>
    <n v="74905.055999999997"/>
    <n v="74905.055999999997"/>
    <n v="831253.55099999998"/>
    <n v="831253.55099999998"/>
    <n v="0"/>
    <n v="0"/>
    <n v="74905.055999999997"/>
    <n v="74905.055999999997"/>
    <n v="831253.55099999998"/>
    <n v="831253.55099999998"/>
    <n v="0"/>
    <n v="0"/>
    <n v="13248"/>
    <s v="SI"/>
    <s v="NO"/>
    <s v="GOT"/>
    <s v="STN"/>
    <m/>
    <s v="Transmission"/>
    <s v="Zonal Tx"/>
    <s v="Others Tx"/>
    <s v="Elements of operation for brigades"/>
    <m/>
    <s v="STN"/>
    <m/>
    <m/>
    <m/>
    <m/>
    <m/>
    <m/>
    <n v="0"/>
    <n v="0"/>
    <n v="0"/>
    <m/>
    <m/>
    <m/>
    <m/>
    <m/>
    <m/>
    <n v="2017"/>
    <m/>
    <s v="Abierto"/>
  </r>
  <r>
    <s v="100/TT-110-03"/>
    <x v="1"/>
    <x v="76"/>
    <s v="Subgerencia de Proyectos Tx "/>
    <x v="20"/>
    <s v="Michael Monsalve"/>
    <n v="19259.851999999999"/>
    <n v="28698.161"/>
    <n v="13173.204"/>
    <n v="25697.607"/>
    <n v="13992.083000000001"/>
    <n v="58367.122000000003"/>
    <n v="43824.31"/>
    <n v="86881.092000000004"/>
    <n v="9360.2099999999991"/>
    <n v="25094.972000000002"/>
    <n v="64122.815000000002"/>
    <n v="17299.291000000001"/>
    <n v="405770.71900000004"/>
    <n v="0"/>
    <n v="0"/>
    <n v="0"/>
    <n v="0"/>
    <n v="0"/>
    <n v="0"/>
    <n v="0.02"/>
    <n v="0.02"/>
    <n v="0"/>
    <n v="1.0000000000000009E-2"/>
    <n v="0"/>
    <n v="0"/>
    <n v="0.93"/>
    <n v="0.93"/>
    <n v="0.93"/>
    <n v="0.93"/>
    <n v="0.93"/>
    <n v="0.93"/>
    <n v="0.95000000000000007"/>
    <n v="0.97000000000000008"/>
    <n v="0.97000000000000008"/>
    <n v="0.98000000000000009"/>
    <n v="0.98000000000000009"/>
    <n v="0.98000000000000009"/>
    <n v="0.93"/>
    <n v="0.94000000000000006"/>
    <n v="0.94000000000000006"/>
    <n v="0.94000000000000006"/>
    <n v="0.95000000000000007"/>
    <n v="0.97000000000000008"/>
    <n v="0.98000000000000009"/>
    <n v="0.98000000000000009"/>
    <n v="1"/>
    <n v="1"/>
    <n v="1"/>
    <n v="1"/>
    <n v="0.98000000000000009"/>
    <n v="0.93"/>
    <n v="2335167.3720000004"/>
    <n v="10949.417492667249"/>
    <n v="104309.27054953715"/>
    <n v="41241.709595076791"/>
    <n v="26496.605851508677"/>
    <n v="126820.12193641008"/>
    <n v="1450.5208945869331"/>
    <n v="150706.16083078785"/>
    <n v="193961.2347949699"/>
    <n v="1768.3131850107357"/>
    <n v="0"/>
    <n v="0"/>
    <n v="0"/>
    <n v="657703.35513055534"/>
    <n v="0"/>
    <n v="0.01"/>
    <n v="0"/>
    <n v="0"/>
    <n v="0.01"/>
    <n v="0.02"/>
    <n v="0.01"/>
    <n v="0"/>
    <n v="0.02"/>
    <n v="0"/>
    <n v="0"/>
    <n v="0"/>
    <n v="1"/>
    <n v="0"/>
    <n v="0"/>
    <n v="0"/>
    <n v="0"/>
    <n v="0"/>
    <n v="0"/>
    <n v="0"/>
    <n v="0"/>
    <n v="0"/>
    <n v="0"/>
    <n v="0"/>
    <n v="0"/>
    <n v="0"/>
    <n v="0"/>
    <n v="0"/>
    <n v="0"/>
    <n v="0"/>
    <n v="2992870.7271305555"/>
    <n v="10949.417492667249"/>
    <n v="104309.27054953715"/>
    <n v="41241.709595076791"/>
    <n v="26496.605851508677"/>
    <n v="126820.12193641008"/>
    <n v="1450.5208945869331"/>
    <n v="150706.16083078785"/>
    <n v="193961.2347949699"/>
    <n v="1768.3131850107357"/>
    <n v="0"/>
    <n v="0"/>
    <n v="0"/>
    <n v="657703.35513055534"/>
    <n v="0"/>
    <n v="0"/>
    <n v="0"/>
    <n v="0"/>
    <n v="0"/>
    <n v="0"/>
    <n v="0"/>
    <n v="0"/>
    <n v="0"/>
    <n v="0"/>
    <n v="0"/>
    <n v="0"/>
    <n v="0"/>
    <n v="0"/>
    <n v="0"/>
    <n v="0"/>
    <n v="0"/>
    <n v="2992870.7271305555"/>
    <n v="19259.851999999999"/>
    <n v="28698.161"/>
    <n v="13173.204"/>
    <n v="25697.607"/>
    <n v="13992.083000000001"/>
    <n v="58367.122000000003"/>
    <n v="16106.341399999998"/>
    <n v="167344.0626"/>
    <n v="253391.81569999998"/>
    <n v="61673.106430555461"/>
    <n v="0"/>
    <n v="0"/>
    <n v="657703.35513055534"/>
    <n v="0"/>
    <n v="0"/>
    <n v="0"/>
    <n v="0"/>
    <n v="0"/>
    <n v="0.01"/>
    <n v="0.04"/>
    <n v="5.0000000000000001E-3"/>
    <n v="1.4999999999999999E-2"/>
    <n v="0"/>
    <n v="0"/>
    <n v="0"/>
    <n v="7.0000000000000007E-2"/>
    <n v="0.93"/>
    <n v="0.93"/>
    <n v="0.93"/>
    <n v="0.93"/>
    <n v="0.93"/>
    <n v="0.94000000000000006"/>
    <n v="0.98000000000000009"/>
    <n v="0.9850000000000001"/>
    <n v="1"/>
    <n v="1"/>
    <n v="1"/>
    <n v="1"/>
    <n v="0"/>
    <n v="0"/>
    <n v="0"/>
    <n v="0"/>
    <n v="0"/>
    <n v="0"/>
    <n v="0"/>
    <n v="0"/>
    <n v="0"/>
    <n v="0"/>
    <n v="0"/>
    <n v="0"/>
    <n v="0"/>
    <n v="0"/>
    <n v="0"/>
    <n v="0"/>
    <n v="0"/>
    <n v="2992870.7271305555"/>
    <n v="19259.851999999999"/>
    <n v="28698.161"/>
    <n v="13173.204"/>
    <n v="25697.607"/>
    <n v="13992.083000000001"/>
    <n v="58367.122000000003"/>
    <n v="43824.31"/>
    <n v="86881.092000000004"/>
    <n v="9360.2099999999991"/>
    <n v="287954.62650417595"/>
    <n v="79825.328999999998"/>
    <n v="158970.66320000001"/>
    <n v="826004.25970417587"/>
    <n v="0"/>
    <n v="0"/>
    <n v="0"/>
    <n v="0"/>
    <n v="0"/>
    <n v="0"/>
    <n v="1010.375"/>
    <n v="0"/>
    <n v="0"/>
    <n v="0"/>
    <n v="0"/>
    <n v="0"/>
    <n v="1010.375"/>
    <n v="0"/>
    <n v="0"/>
    <n v="0"/>
    <n v="0"/>
    <n v="3162182.0067041763"/>
    <n v="19259.851999999999"/>
    <n v="28698.161"/>
    <n v="13173.204"/>
    <n v="25697.607"/>
    <n v="13992.083000000001"/>
    <n v="58367.122000000003"/>
    <n v="43824.31"/>
    <n v="86881.092000000004"/>
    <n v="9360.2099999999991"/>
    <n v="25094.972000000002"/>
    <n v="64122.815000000002"/>
    <n v="79805.184999999998"/>
    <n v="468276.61300000001"/>
    <n v="0"/>
    <n v="0"/>
    <n v="0"/>
    <n v="0"/>
    <n v="0"/>
    <n v="0"/>
    <n v="0"/>
    <n v="0"/>
    <n v="0"/>
    <n v="0"/>
    <n v="0"/>
    <n v="0"/>
    <n v="358738.02170417586"/>
    <n v="0"/>
    <n v="0"/>
    <n v="0"/>
    <n v="0"/>
    <n v="3162182.0067041763"/>
    <n v="657703.35513055534"/>
    <n v="388471.42800000001"/>
    <n v="2723638.8000000003"/>
    <n v="2992870.7271305555"/>
    <n v="-269231.92713055527"/>
    <n v="269231.92713055527"/>
    <n v="657703.35513055534"/>
    <n v="388471.42800000001"/>
    <n v="2723638.8000000003"/>
    <n v="2992870.7271305555"/>
    <n v="-269231.92713055527"/>
    <n v="269231.92713055527"/>
    <n v="667033.59650417592"/>
    <n v="388471.42800000001"/>
    <n v="2723638.8000000003"/>
    <n v="3002200.9685041765"/>
    <n v="-278562.1685041762"/>
    <n v="438543.20670417603"/>
    <n v="388471.42800000001"/>
    <n v="405770.71900000004"/>
    <n v="2740938.0910000005"/>
    <n v="2723638.8000000003"/>
    <n v="17299.291000000201"/>
    <n v="421243.91570417583"/>
    <n v="10048"/>
    <s v="SI"/>
    <s v="NO"/>
    <s v="GIC"/>
    <s v="STS"/>
    <n v="6"/>
    <s v="Transmission"/>
    <s v="Zonal Tx"/>
    <s v="Growth Zonal Tx"/>
    <s v="Frutillar Substation I"/>
    <s v="GROWTHTX"/>
    <s v="STS"/>
    <s v="S/E FRUTILLAR"/>
    <d v="2017-12-01T00:00:00"/>
    <d v="2019-09-09T00:00:00"/>
    <m/>
    <s v="SURINGEN"/>
    <n v="3"/>
    <n v="0"/>
    <n v="0"/>
    <n v="0"/>
    <s v="05.02.2018"/>
    <m/>
    <m/>
    <m/>
    <n v="351"/>
    <m/>
    <m/>
    <s v="Inversiones en S/E"/>
    <s v="Abierto"/>
  </r>
  <r>
    <s v="100/TT-180-01"/>
    <x v="1"/>
    <x v="77"/>
    <s v="Subgerencia de Proyectos Tx "/>
    <x v="21"/>
    <s v="Michael Monsalve"/>
    <n v="67766.668000000005"/>
    <n v="212323.74600000001"/>
    <n v="12545.368"/>
    <n v="27961.317999999999"/>
    <n v="17408.780999999999"/>
    <n v="26300.960999999999"/>
    <n v="7349.2389999999996"/>
    <n v="58.701999999999998"/>
    <n v="853.15700000000004"/>
    <n v="8296.0930000000008"/>
    <n v="19235.364000000001"/>
    <n v="0"/>
    <n v="400099.397"/>
    <n v="0"/>
    <n v="0"/>
    <n v="0.01"/>
    <n v="0.02"/>
    <n v="0.01"/>
    <n v="0.01"/>
    <n v="0"/>
    <n v="0"/>
    <n v="0"/>
    <n v="0"/>
    <n v="0"/>
    <n v="0"/>
    <n v="0.92999999999999994"/>
    <n v="0.92999999999999994"/>
    <n v="0.94"/>
    <n v="0.96"/>
    <n v="0.97"/>
    <n v="0.98"/>
    <n v="0.98"/>
    <n v="0.98"/>
    <n v="0.98"/>
    <n v="0.98"/>
    <n v="0.98"/>
    <n v="0.98"/>
    <n v="0.93287006842959452"/>
    <n v="0.93295748168125736"/>
    <n v="0.9414219982172698"/>
    <n v="0.9414219982172698"/>
    <n v="0.9414219982172698"/>
    <n v="0.9414219982172698"/>
    <n v="0.9414219982172698"/>
    <n v="0.9414219982172698"/>
    <n v="0.9414219982172698"/>
    <n v="0.9414219982172698"/>
    <n v="0.9414219982172698"/>
    <n v="0.98"/>
    <n v="0.98"/>
    <n v="0.92999999999999994"/>
    <n v="2086397.1260000002"/>
    <n v="38536.031902267547"/>
    <n v="1176.5292268605535"/>
    <n v="107154.90564898479"/>
    <n v="0"/>
    <n v="0"/>
    <n v="0"/>
    <n v="0"/>
    <n v="0"/>
    <n v="0"/>
    <n v="0"/>
    <n v="0"/>
    <n v="532405.70198340144"/>
    <n v="679273.16876151436"/>
    <n v="2.8700684295945925E-3"/>
    <n v="8.7413251662779467E-5"/>
    <n v="8.4645165360124775E-3"/>
    <n v="0"/>
    <n v="0"/>
    <n v="0"/>
    <n v="0"/>
    <n v="0"/>
    <n v="0"/>
    <n v="0"/>
    <n v="0"/>
    <n v="3.8578001782730159E-2"/>
    <n v="0.98"/>
    <n v="0"/>
    <n v="0"/>
    <n v="0"/>
    <n v="0"/>
    <n v="0"/>
    <n v="0"/>
    <n v="0"/>
    <n v="0"/>
    <n v="0"/>
    <n v="0"/>
    <n v="0"/>
    <n v="0"/>
    <n v="0"/>
    <n v="0"/>
    <n v="0"/>
    <n v="0"/>
    <n v="0"/>
    <n v="2765670.2947615143"/>
    <n v="38536.031902267547"/>
    <n v="1176.5292268605535"/>
    <n v="107154.90564898479"/>
    <n v="0"/>
    <n v="0"/>
    <n v="0"/>
    <n v="0"/>
    <n v="0"/>
    <n v="0"/>
    <n v="0"/>
    <n v="0"/>
    <n v="532405.70198340144"/>
    <n v="679273.16876151436"/>
    <n v="0"/>
    <n v="0"/>
    <n v="0"/>
    <n v="0"/>
    <n v="0"/>
    <n v="0"/>
    <n v="0"/>
    <n v="0"/>
    <n v="0"/>
    <n v="0"/>
    <n v="0"/>
    <n v="0"/>
    <n v="0"/>
    <n v="0"/>
    <n v="0"/>
    <n v="0"/>
    <n v="0"/>
    <n v="2765670.2947615143"/>
    <n v="67766.668000000005"/>
    <n v="212323.74600000001"/>
    <n v="12545.368"/>
    <n v="27961.317999999999"/>
    <n v="17408.780999999999"/>
    <n v="26300.960999999999"/>
    <n v="0"/>
    <n v="0"/>
    <n v="0"/>
    <n v="0"/>
    <n v="0"/>
    <n v="314966.3267615136"/>
    <n v="679273.16876151366"/>
    <n v="0"/>
    <n v="0"/>
    <n v="0.01"/>
    <n v="0.02"/>
    <n v="0.01"/>
    <n v="0.01"/>
    <n v="0.02"/>
    <n v="0"/>
    <n v="0"/>
    <n v="0"/>
    <n v="0"/>
    <n v="0"/>
    <n v="7.0000000000000007E-2"/>
    <n v="0.92999999999999994"/>
    <n v="0.92999999999999994"/>
    <n v="0.94"/>
    <n v="0.96"/>
    <n v="0.97"/>
    <n v="0.98"/>
    <n v="1"/>
    <n v="1"/>
    <n v="1"/>
    <n v="1"/>
    <n v="1"/>
    <n v="1"/>
    <n v="0"/>
    <n v="0"/>
    <n v="0"/>
    <n v="0"/>
    <n v="0"/>
    <n v="0"/>
    <n v="0"/>
    <n v="0"/>
    <n v="0"/>
    <n v="0"/>
    <n v="0"/>
    <n v="0"/>
    <n v="0"/>
    <n v="0"/>
    <n v="0"/>
    <n v="0"/>
    <n v="0"/>
    <n v="2765670.2947615138"/>
    <n v="67766.668000000005"/>
    <n v="212323.74600000001"/>
    <n v="12545.368"/>
    <n v="27961.317999999999"/>
    <n v="17408.780999999999"/>
    <n v="26300.960999999999"/>
    <n v="7349.2389999999996"/>
    <n v="58.701999999999998"/>
    <n v="853.15700000000004"/>
    <n v="0"/>
    <n v="27274.763608333302"/>
    <n v="26698.606"/>
    <n v="426541.30960833328"/>
    <n v="0"/>
    <n v="0"/>
    <n v="0"/>
    <n v="0"/>
    <n v="0"/>
    <n v="0"/>
    <n v="0"/>
    <n v="0"/>
    <n v="0"/>
    <n v="0"/>
    <n v="0"/>
    <n v="0"/>
    <n v="0"/>
    <n v="0"/>
    <n v="0"/>
    <n v="0"/>
    <n v="0"/>
    <n v="2512938.4356083334"/>
    <n v="67766.668000000005"/>
    <n v="212323.74600000001"/>
    <n v="12545.368"/>
    <n v="27961.317999999999"/>
    <n v="17408.780999999999"/>
    <n v="26300.960999999999"/>
    <n v="7349.2389999999996"/>
    <n v="58.701999999999998"/>
    <n v="853.15700000000004"/>
    <n v="8296.0930000000008"/>
    <n v="19235.364000000001"/>
    <n v="26441.912608333281"/>
    <n v="426541.30960833328"/>
    <n v="0"/>
    <n v="0"/>
    <n v="0"/>
    <n v="0"/>
    <n v="0"/>
    <n v="0"/>
    <n v="0"/>
    <n v="0"/>
    <n v="0"/>
    <n v="0"/>
    <n v="0"/>
    <n v="0"/>
    <n v="0"/>
    <n v="0"/>
    <n v="0"/>
    <n v="0"/>
    <n v="0"/>
    <n v="2512938.4356083334"/>
    <n v="146867.4667781129"/>
    <n v="400099.397"/>
    <n v="2486496.523"/>
    <n v="2233264.5927781132"/>
    <n v="253231.93022188684"/>
    <n v="279173.77176151425"/>
    <n v="364306.842"/>
    <n v="400099.397"/>
    <n v="2486496.523"/>
    <n v="2450703.9680000003"/>
    <n v="35792.554999999702"/>
    <n v="279173.77176151378"/>
    <n v="399842.70360833331"/>
    <n v="400099.397"/>
    <n v="2486496.523"/>
    <n v="2486239.8296083333"/>
    <n v="256.69339166674763"/>
    <n v="26441.912608333398"/>
    <n v="400099.397"/>
    <n v="400099.397"/>
    <n v="2486496.523"/>
    <n v="2486496.523"/>
    <n v="0"/>
    <n v="26441.912608333398"/>
    <n v="12731"/>
    <s v="SI"/>
    <s v="NO"/>
    <s v="GIC"/>
    <s v="STS"/>
    <n v="6"/>
    <s v="Transmission"/>
    <s v="Zonal Tx"/>
    <s v="Growth Zonal Tx"/>
    <s v="Río Negro Substation"/>
    <m/>
    <s v="STS"/>
    <s v="STS"/>
    <d v="2018-08-11T00:00:00"/>
    <d v="2019-05-17T00:00:00"/>
    <m/>
    <s v="SURINGEN"/>
    <n v="4"/>
    <n v="0"/>
    <n v="0"/>
    <n v="0"/>
    <s v="08.02.2018"/>
    <m/>
    <m/>
    <m/>
    <n v="410"/>
    <m/>
    <n v="2016"/>
    <s v="Mejoras en S/E"/>
    <s v="Abierto"/>
  </r>
  <r>
    <s v="100/TT-153-03"/>
    <x v="0"/>
    <x v="78"/>
    <s v="Subgerencia de Proyectos Tx "/>
    <x v="22"/>
    <s v="Michael Monsalve"/>
    <n v="0"/>
    <n v="0"/>
    <n v="66993.570999999996"/>
    <n v="2038.26"/>
    <n v="2429.404"/>
    <n v="922.97799999999995"/>
    <n v="0"/>
    <n v="0"/>
    <n v="9302.0120000000006"/>
    <n v="0"/>
    <n v="0"/>
    <n v="0"/>
    <n v="81686.224999999991"/>
    <n v="0"/>
    <n v="0"/>
    <n v="0.87"/>
    <n v="3.7900000000000003E-2"/>
    <n v="0"/>
    <n v="0"/>
    <n v="0"/>
    <n v="0"/>
    <n v="0"/>
    <n v="0"/>
    <n v="0"/>
    <n v="0"/>
    <n v="8.2085693157945866E-2"/>
    <n v="8.2085693157945866E-2"/>
    <n v="0.95208569315794589"/>
    <n v="0.98998569315794593"/>
    <n v="0.98998569315794593"/>
    <n v="0.98998569315794593"/>
    <n v="0.98998569315794593"/>
    <n v="0.98998569315794593"/>
    <n v="0.98998569315794593"/>
    <n v="0.98998569315794593"/>
    <n v="0.98998569315794593"/>
    <n v="0.98998569315794593"/>
    <n v="8.2085693157945866E-2"/>
    <n v="8.2085693157945866E-2"/>
    <n v="0.53104284657897294"/>
    <n v="0.98000000000000009"/>
    <n v="0.98000000000000009"/>
    <n v="0.98000000000000009"/>
    <n v="0.9900000000000001"/>
    <n v="1"/>
    <n v="1"/>
    <n v="1"/>
    <n v="1"/>
    <n v="1"/>
    <n v="0.98998569315794593"/>
    <n v="8.2085693157945866E-2"/>
    <n v="14686.346000000001"/>
    <n v="0"/>
    <n v="0"/>
    <n v="37815.324022537505"/>
    <n v="38828.221432184291"/>
    <n v="0"/>
    <n v="0"/>
    <n v="0"/>
    <n v="0"/>
    <n v="0"/>
    <n v="0"/>
    <n v="0"/>
    <n v="0"/>
    <n v="76643.545454721796"/>
    <n v="0"/>
    <n v="0"/>
    <n v="0.4489571534210271"/>
    <n v="0.4489571534210271"/>
    <n v="0"/>
    <n v="0"/>
    <n v="0.01"/>
    <n v="0.01"/>
    <n v="0"/>
    <n v="0"/>
    <n v="0"/>
    <n v="0"/>
    <n v="1"/>
    <n v="0"/>
    <n v="0"/>
    <n v="0"/>
    <n v="0"/>
    <n v="0"/>
    <n v="0"/>
    <n v="0"/>
    <n v="0"/>
    <n v="0"/>
    <n v="0"/>
    <n v="0"/>
    <n v="0"/>
    <n v="0"/>
    <n v="0"/>
    <n v="0"/>
    <n v="0"/>
    <n v="0"/>
    <n v="91329.891454721801"/>
    <n v="0"/>
    <n v="0"/>
    <n v="37815.324022537505"/>
    <n v="38828.221432184291"/>
    <n v="0"/>
    <n v="0"/>
    <n v="0"/>
    <n v="0"/>
    <n v="0"/>
    <n v="0"/>
    <n v="0"/>
    <n v="0"/>
    <n v="76643.545454721796"/>
    <n v="0"/>
    <n v="0"/>
    <n v="0"/>
    <n v="0"/>
    <n v="0"/>
    <n v="0"/>
    <n v="0"/>
    <n v="0"/>
    <n v="0"/>
    <n v="0"/>
    <n v="0"/>
    <n v="0"/>
    <n v="0"/>
    <n v="0"/>
    <n v="0"/>
    <n v="0"/>
    <n v="0"/>
    <n v="91329.891454721801"/>
    <n v="0"/>
    <n v="0"/>
    <n v="66993.570999999996"/>
    <n v="2038.26"/>
    <n v="2429.404"/>
    <n v="922.97799999999995"/>
    <n v="7390.0219999999999"/>
    <n v="0"/>
    <n v="0"/>
    <n v="0"/>
    <n v="0"/>
    <n v="0"/>
    <n v="79774.234999999986"/>
    <n v="0"/>
    <n v="0"/>
    <n v="0.87"/>
    <n v="3.7900000000000003E-2"/>
    <n v="0"/>
    <n v="0"/>
    <n v="0"/>
    <n v="0"/>
    <n v="0"/>
    <n v="0"/>
    <n v="0"/>
    <n v="0.01"/>
    <n v="0.91790000000000005"/>
    <n v="8.2085693157945866E-2"/>
    <n v="8.2085693157945866E-2"/>
    <n v="0.95208569315794589"/>
    <n v="0.98998569315794593"/>
    <n v="0.98998569315794593"/>
    <n v="0.98998569315794593"/>
    <n v="0.98998569315794593"/>
    <n v="0.98998569315794593"/>
    <n v="0.98998569315794593"/>
    <n v="0.98998569315794593"/>
    <n v="0.98998569315794593"/>
    <n v="0.99998569315794594"/>
    <n v="0"/>
    <n v="0"/>
    <n v="0"/>
    <n v="0"/>
    <n v="0"/>
    <n v="0"/>
    <n v="0"/>
    <n v="0"/>
    <n v="0"/>
    <n v="0"/>
    <n v="0"/>
    <n v="0"/>
    <n v="0"/>
    <n v="0"/>
    <n v="0"/>
    <n v="0"/>
    <n v="0"/>
    <n v="94460.580999999991"/>
    <n v="0"/>
    <n v="0"/>
    <n v="66993.570999999996"/>
    <n v="2038.26"/>
    <n v="2429.404"/>
    <n v="922.97799999999995"/>
    <n v="0"/>
    <n v="0"/>
    <n v="2686.4079999999999"/>
    <n v="0"/>
    <n v="0"/>
    <n v="0"/>
    <n v="75070.620999999985"/>
    <n v="0"/>
    <n v="0"/>
    <n v="0"/>
    <n v="0"/>
    <n v="0"/>
    <n v="0"/>
    <n v="0"/>
    <n v="0"/>
    <n v="0"/>
    <n v="0"/>
    <n v="0"/>
    <n v="0"/>
    <n v="0"/>
    <n v="0"/>
    <n v="0"/>
    <n v="0"/>
    <n v="0"/>
    <n v="89756.96699999999"/>
    <n v="0"/>
    <n v="0"/>
    <n v="66993.570999999996"/>
    <n v="2038.26"/>
    <n v="2429.404"/>
    <n v="922.97799999999995"/>
    <n v="0"/>
    <n v="0"/>
    <n v="9302.0120000000006"/>
    <n v="0"/>
    <n v="0"/>
    <n v="0"/>
    <n v="81686.224999999991"/>
    <n v="0"/>
    <n v="0"/>
    <n v="0"/>
    <n v="0"/>
    <n v="0"/>
    <n v="0"/>
    <n v="0"/>
    <n v="0"/>
    <n v="0"/>
    <n v="0"/>
    <n v="0"/>
    <n v="0"/>
    <n v="0"/>
    <n v="0"/>
    <n v="0"/>
    <n v="0"/>
    <n v="0"/>
    <n v="96372.570999999996"/>
    <n v="76643.545454721796"/>
    <n v="81686.224999999991"/>
    <n v="96372.570999999996"/>
    <n v="91329.891454721801"/>
    <n v="5042.6795452781953"/>
    <n v="-5042.6795452781953"/>
    <n v="79774.234999999986"/>
    <n v="81686.224999999991"/>
    <n v="96372.570999999996"/>
    <n v="94460.580999999991"/>
    <n v="1911.9900000000052"/>
    <n v="-1911.9900000000052"/>
    <n v="75070.620999999985"/>
    <n v="81686.224999999991"/>
    <n v="96372.570999999996"/>
    <n v="89756.96699999999"/>
    <n v="6615.6040000000066"/>
    <n v="-6615.6040000000066"/>
    <n v="81686.224999999991"/>
    <n v="81686.224999999991"/>
    <n v="96372.570999999996"/>
    <n v="96372.570999999996"/>
    <n v="0"/>
    <n v="0"/>
    <n v="12957"/>
    <s v="SI"/>
    <s v="NO"/>
    <s v="GIC"/>
    <s v="STS"/>
    <n v="6"/>
    <s v="Transmission"/>
    <s v="Zonal Tx"/>
    <s v="Technical Loss - Tx"/>
    <s v="Dalcahue Substation I"/>
    <s v="PTTX2014"/>
    <s v="STS"/>
    <m/>
    <d v="2016-09-01T00:00:00"/>
    <d v="2019-03-05T00:00:00"/>
    <m/>
    <n v="0"/>
    <n v="0"/>
    <n v="0"/>
    <n v="0"/>
    <n v="0"/>
    <m/>
    <m/>
    <m/>
    <m/>
    <m/>
    <m/>
    <m/>
    <s v="Inversiones en S/E"/>
    <s v="Abierto"/>
  </r>
  <r>
    <s v="100/TT-184-01"/>
    <x v="1"/>
    <x v="79"/>
    <s v="Subgerencia de Proyectos Tx "/>
    <x v="23"/>
    <s v="Michael Monsalve"/>
    <n v="370.36799999999999"/>
    <n v="1774.8710000000001"/>
    <n v="27806.831999999999"/>
    <n v="412401.4"/>
    <n v="479634.908"/>
    <n v="302215.25199999998"/>
    <n v="40242.533000000003"/>
    <n v="127625.605"/>
    <n v="15208.133"/>
    <n v="583148.13500000001"/>
    <n v="96425.801000000007"/>
    <n v="75956.12"/>
    <n v="2162809.9580000001"/>
    <n v="0"/>
    <n v="0"/>
    <n v="0"/>
    <n v="0"/>
    <n v="0"/>
    <n v="0"/>
    <n v="8.6E-3"/>
    <n v="0"/>
    <n v="0"/>
    <n v="1.0000000000000009E-2"/>
    <n v="0.01"/>
    <n v="0"/>
    <n v="0.33144000000000001"/>
    <n v="0.33144000000000001"/>
    <n v="0.33144000000000001"/>
    <n v="0.33144000000000001"/>
    <n v="0.33144000000000001"/>
    <n v="0.33144000000000001"/>
    <n v="0.34004000000000001"/>
    <n v="0.34004000000000001"/>
    <n v="0.34004000000000001"/>
    <n v="0.35004000000000002"/>
    <n v="0.36004000000000003"/>
    <n v="0.36004000000000003"/>
    <n v="0.33393732861659825"/>
    <n v="0.33811281223949646"/>
    <n v="0.3456292246568109"/>
    <n v="0.34587029435410399"/>
    <n v="0.34868427783410832"/>
    <n v="0.3532397733473871"/>
    <n v="0.38296164608005573"/>
    <n v="0.43098727690387323"/>
    <n v="0.45279903214997314"/>
    <n v="0.47360031561101212"/>
    <n v="0.50275964426562614"/>
    <n v="0.51019366440147085"/>
    <n v="0.36004000000000003"/>
    <n v="0.33144000000000001"/>
    <n v="873694.61499999999"/>
    <n v="16990.182834560022"/>
    <n v="28476.056533818995"/>
    <n v="60920.651307647953"/>
    <n v="1652.3714898077553"/>
    <n v="19336.662607498471"/>
    <n v="31381.19112216141"/>
    <n v="205260.24926154694"/>
    <n v="332495.79744502302"/>
    <n v="151383.14919478633"/>
    <n v="144734.45255803512"/>
    <n v="203391.67613510031"/>
    <n v="51984.553687980027"/>
    <n v="1248006.9941779664"/>
    <n v="2.4973286165982582E-3"/>
    <n v="4.1754836228982163E-3"/>
    <n v="7.5164124173143871E-3"/>
    <n v="2.4106969729309607E-4"/>
    <n v="2.8139834800043661E-3"/>
    <n v="4.5554955132787577E-3"/>
    <n v="2.9721872732668624E-2"/>
    <n v="4.8025630823817514E-2"/>
    <n v="2.1811755246099889E-2"/>
    <n v="2.0801283461039009E-2"/>
    <n v="2.9159328654614017E-2"/>
    <n v="7.4340201358447577E-3"/>
    <n v="0.51019366440147085"/>
    <n v="14439.4437"/>
    <n v="614698.5"/>
    <n v="5400"/>
    <n v="2800"/>
    <n v="28900"/>
    <n v="577800"/>
    <n v="868900"/>
    <n v="302800"/>
    <n v="869900"/>
    <n v="38900"/>
    <n v="39300"/>
    <n v="39250"/>
    <n v="3403087.9436999997"/>
    <n v="3114220"/>
    <n v="0"/>
    <n v="0"/>
    <n v="0"/>
    <n v="8639009.5528779663"/>
    <n v="16990.182834560022"/>
    <n v="28476.056533818995"/>
    <n v="60920.651307647953"/>
    <n v="1652.3714898077553"/>
    <n v="19336.662607498471"/>
    <n v="31381.19112216141"/>
    <n v="205260.24926154694"/>
    <n v="332495.79744502302"/>
    <n v="151383.14919478633"/>
    <n v="144734.45255803512"/>
    <n v="203391.67613510031"/>
    <n v="51984.553687980027"/>
    <n v="1248006.9941779664"/>
    <n v="14439.4437"/>
    <n v="614698.5"/>
    <n v="5400"/>
    <n v="2800"/>
    <n v="28900"/>
    <n v="577800"/>
    <n v="868900"/>
    <n v="302800"/>
    <n v="869900"/>
    <n v="38900"/>
    <n v="39300"/>
    <n v="39250"/>
    <n v="3403087.9436999997"/>
    <n v="3114220"/>
    <n v="0"/>
    <n v="0"/>
    <n v="0"/>
    <n v="8639009.5528779663"/>
    <n v="370.36799999999999"/>
    <n v="1774.8710000000001"/>
    <n v="27806.831999999999"/>
    <n v="412401.4"/>
    <n v="479634.908"/>
    <n v="302215.25199999998"/>
    <n v="378599.37060000002"/>
    <n v="160705.6226"/>
    <n v="155948.6226"/>
    <n v="517712.9339"/>
    <n v="46122"/>
    <n v="0"/>
    <n v="2483292.1806999999"/>
    <n v="0"/>
    <n v="0"/>
    <n v="0"/>
    <n v="0"/>
    <n v="0"/>
    <n v="5.9084645738605012E-3"/>
    <n v="1.0457771027631518E-2"/>
    <n v="1.7647928751006455E-2"/>
    <n v="1.5100974415432898E-2"/>
    <n v="2.318315301209627E-2"/>
    <n v="5.4220784555832277E-2"/>
    <n v="9.9669248049878034E-2"/>
    <n v="0.22618832438573794"/>
    <n v="0.33144000000000001"/>
    <n v="0.33144000000000001"/>
    <n v="0.33144000000000001"/>
    <n v="0.33144000000000001"/>
    <n v="0.33144000000000001"/>
    <n v="0.33734846457386053"/>
    <n v="0.34780623560149204"/>
    <n v="0.3654541643524985"/>
    <n v="0.3805551387679314"/>
    <n v="0.40373829178002762"/>
    <n v="0.45795907633585992"/>
    <n v="0.55762832438573795"/>
    <n v="118616.568"/>
    <n v="626364"/>
    <n v="117656.5"/>
    <n v="529500"/>
    <n v="794100"/>
    <n v="39197"/>
    <n v="567400"/>
    <n v="45100"/>
    <n v="544500"/>
    <n v="28400"/>
    <n v="256500"/>
    <n v="250000"/>
    <n v="3917334.068"/>
    <n v="1828139.3661779659"/>
    <n v="0"/>
    <n v="0"/>
    <n v="0"/>
    <n v="9102460.2298779655"/>
    <n v="370.36799999999999"/>
    <n v="1774.8710000000001"/>
    <n v="27806.831999999999"/>
    <n v="412401.4"/>
    <n v="479634.908"/>
    <n v="302215.25199999998"/>
    <n v="40242.533000000003"/>
    <n v="127625.605"/>
    <n v="15208.133"/>
    <n v="602743.39430000004"/>
    <n v="291599.19084400003"/>
    <n v="181669.69355600019"/>
    <n v="2483292.1806999999"/>
    <n v="222204.47078199984"/>
    <n v="157384.33772399998"/>
    <n v="659677.81462400011"/>
    <n v="554833.81462400011"/>
    <n v="527994.91562400002"/>
    <n v="786916.65407400008"/>
    <n v="42151.438724"/>
    <n v="531893.47690000013"/>
    <n v="263971.73845000006"/>
    <n v="260171.73845000003"/>
    <n v="260171.73845000003"/>
    <n v="50200"/>
    <n v="4317572.1384260003"/>
    <n v="1427901.2957519665"/>
    <n v="0"/>
    <n v="0"/>
    <n v="0"/>
    <n v="9102460.2298779674"/>
    <n v="370.36799999999999"/>
    <n v="1774.8710000000001"/>
    <n v="27806.831999999999"/>
    <n v="412401.4"/>
    <n v="479634.908"/>
    <n v="302215.25199999998"/>
    <n v="40242.533000000003"/>
    <n v="127625.605"/>
    <n v="15208.133"/>
    <n v="583148.13500000001"/>
    <n v="96425.801000000007"/>
    <n v="202777.76791066676"/>
    <n v="2289631.6059106668"/>
    <n v="0"/>
    <n v="0"/>
    <n v="0"/>
    <n v="0"/>
    <n v="0"/>
    <n v="0"/>
    <n v="0"/>
    <n v="0"/>
    <n v="0"/>
    <n v="0"/>
    <n v="0"/>
    <n v="0"/>
    <n v="4511232.7132153334"/>
    <n v="1427901.2957519665"/>
    <n v="0"/>
    <n v="0"/>
    <n v="0"/>
    <n v="9102460.2298779674"/>
    <n v="1196022.4404899864"/>
    <n v="2086853.838"/>
    <n v="2960548.4529999997"/>
    <n v="2069717.0554899864"/>
    <n v="890831.39751001331"/>
    <n v="5678461.0998779666"/>
    <n v="2483292.1806999999"/>
    <n v="2086853.838"/>
    <n v="2960548.4529999997"/>
    <n v="3356986.7956999997"/>
    <n v="-396438.34269999992"/>
    <n v="6141911.7768779658"/>
    <n v="2301622.4871439999"/>
    <n v="2086853.838"/>
    <n v="2960548.4529999997"/>
    <n v="3175317.1021440001"/>
    <n v="-214768.64914400037"/>
    <n v="6141911.7768779676"/>
    <n v="2086853.838"/>
    <n v="2162809.9580000001"/>
    <n v="3036504.5729999999"/>
    <n v="2960548.4529999997"/>
    <n v="75956.120000000112"/>
    <n v="6065955.6568779675"/>
    <n v="12958"/>
    <s v="SI"/>
    <s v="NO"/>
    <s v="GIC"/>
    <s v="STS"/>
    <n v="6"/>
    <s v="Transmission"/>
    <s v="Zonal Tx"/>
    <s v="Llanquihue Project"/>
    <s v="Puerto Varas: Construction of new substation"/>
    <s v="PTOVARAS"/>
    <s v="STS"/>
    <m/>
    <d v="2019-12-01T00:00:00"/>
    <d v="2021-05-31T00:00:00"/>
    <m/>
    <n v="0"/>
    <n v="0"/>
    <n v="0"/>
    <n v="0"/>
    <n v="0"/>
    <s v="MT 08.04.2019/Const.09.2019"/>
    <m/>
    <m/>
    <m/>
    <m/>
    <m/>
    <m/>
    <s v="Inversiones en S/E"/>
    <s v="Abierto"/>
  </r>
  <r>
    <s v="100/TL-144"/>
    <x v="1"/>
    <x v="80"/>
    <s v="Subgerencia de Proyectos Tx "/>
    <x v="15"/>
    <s v="Jorge Cea"/>
    <n v="0"/>
    <n v="0"/>
    <n v="0"/>
    <n v="0"/>
    <n v="-64726.953000000001"/>
    <n v="-179290.079"/>
    <n v="0"/>
    <n v="0"/>
    <n v="0"/>
    <n v="0"/>
    <n v="0"/>
    <n v="0"/>
    <n v="-244017.03200000001"/>
    <n v="0"/>
    <n v="0"/>
    <n v="0"/>
    <n v="0"/>
    <n v="0"/>
    <n v="0"/>
    <n v="0"/>
    <n v="0"/>
    <n v="0"/>
    <n v="0"/>
    <n v="0"/>
    <n v="0"/>
    <n v="0"/>
    <n v="0"/>
    <n v="0"/>
    <n v="0"/>
    <n v="0"/>
    <n v="0"/>
    <n v="0"/>
    <n v="0"/>
    <n v="0"/>
    <n v="0"/>
    <n v="0"/>
    <n v="0"/>
    <n v="0"/>
    <n v="0"/>
    <n v="0"/>
    <n v="0"/>
    <n v="0"/>
    <n v="0"/>
    <n v="0"/>
    <n v="0"/>
    <n v="0"/>
    <n v="0"/>
    <n v="0"/>
    <n v="0"/>
    <n v="0"/>
    <n v="0"/>
    <n v="244017.092"/>
    <n v="0"/>
    <n v="0"/>
    <n v="0"/>
    <n v="0"/>
    <n v="0"/>
    <n v="0"/>
    <n v="0"/>
    <n v="0"/>
    <n v="0"/>
    <n v="0"/>
    <n v="0"/>
    <n v="0"/>
    <n v="0"/>
    <n v="0"/>
    <n v="0"/>
    <n v="0"/>
    <n v="0"/>
    <n v="0"/>
    <n v="0"/>
    <n v="0"/>
    <n v="0"/>
    <n v="0"/>
    <n v="0"/>
    <n v="0"/>
    <n v="0"/>
    <n v="0"/>
    <n v="0"/>
    <n v="0"/>
    <n v="0"/>
    <n v="0"/>
    <n v="0"/>
    <n v="0"/>
    <n v="0"/>
    <n v="0"/>
    <n v="0"/>
    <n v="0"/>
    <n v="0"/>
    <n v="0"/>
    <n v="0"/>
    <n v="0"/>
    <n v="0"/>
    <n v="0"/>
    <n v="0"/>
    <n v="244017.092"/>
    <n v="0"/>
    <n v="0"/>
    <n v="0"/>
    <n v="0"/>
    <n v="0"/>
    <n v="0"/>
    <n v="0"/>
    <n v="0"/>
    <n v="0"/>
    <n v="0"/>
    <n v="0"/>
    <n v="0"/>
    <n v="0"/>
    <n v="0"/>
    <n v="0"/>
    <n v="0"/>
    <n v="0"/>
    <n v="0"/>
    <n v="0"/>
    <n v="0"/>
    <n v="0"/>
    <n v="0"/>
    <n v="0"/>
    <n v="0"/>
    <n v="0"/>
    <n v="0"/>
    <n v="0"/>
    <n v="0"/>
    <n v="0"/>
    <n v="0"/>
    <n v="244017.092"/>
    <n v="0"/>
    <n v="0"/>
    <n v="0"/>
    <n v="0"/>
    <n v="-64726.953000000001"/>
    <n v="-179290.079"/>
    <n v="0"/>
    <n v="0"/>
    <n v="0"/>
    <n v="0"/>
    <n v="0"/>
    <n v="0"/>
    <n v="-244017.03200000001"/>
    <n v="0"/>
    <n v="0"/>
    <n v="0"/>
    <n v="0"/>
    <n v="0"/>
    <n v="0"/>
    <n v="0"/>
    <n v="0"/>
    <n v="0"/>
    <n v="0"/>
    <n v="0"/>
    <n v="0"/>
    <n v="0"/>
    <n v="0"/>
    <n v="0"/>
    <n v="0"/>
    <n v="0"/>
    <n v="0"/>
    <n v="0"/>
    <n v="0"/>
    <n v="0"/>
    <n v="0"/>
    <n v="0"/>
    <n v="0"/>
    <n v="0"/>
    <n v="0"/>
    <n v="0"/>
    <n v="0"/>
    <n v="0"/>
    <n v="0"/>
    <n v="0"/>
    <n v="0"/>
    <n v="0"/>
    <n v="0"/>
    <n v="0"/>
    <n v="0"/>
    <n v="0"/>
    <n v="0"/>
    <n v="0"/>
    <n v="0"/>
    <n v="0"/>
    <n v="0"/>
    <n v="5.9999999997671694E-2"/>
    <n v="0"/>
    <n v="0"/>
    <n v="0"/>
    <n v="0"/>
    <n v="-64726.953000000001"/>
    <n v="-179290.079"/>
    <n v="0"/>
    <n v="0"/>
    <n v="0"/>
    <n v="0"/>
    <n v="0"/>
    <n v="0"/>
    <n v="-244017.03200000001"/>
    <n v="0"/>
    <n v="0"/>
    <n v="0"/>
    <n v="0"/>
    <n v="0"/>
    <n v="0"/>
    <n v="0"/>
    <n v="0"/>
    <n v="0"/>
    <n v="0"/>
    <n v="0"/>
    <n v="0"/>
    <n v="0"/>
    <n v="0"/>
    <n v="0"/>
    <n v="0"/>
    <n v="0"/>
    <n v="5.9999999997671694E-2"/>
    <n v="0"/>
    <n v="0"/>
    <n v="0"/>
    <n v="0"/>
    <n v="-64726.953000000001"/>
    <n v="-179290.079"/>
    <n v="0"/>
    <n v="0"/>
    <n v="0"/>
    <n v="0"/>
    <n v="0"/>
    <n v="0"/>
    <n v="-244017.03200000001"/>
    <n v="0"/>
    <n v="0"/>
    <n v="0"/>
    <n v="0"/>
    <n v="0"/>
    <n v="0"/>
    <n v="0"/>
    <n v="0"/>
    <n v="0"/>
    <n v="0"/>
    <n v="0"/>
    <n v="0"/>
    <n v="0"/>
    <n v="0"/>
    <n v="0"/>
    <n v="0"/>
    <n v="0"/>
    <n v="5.9999999997671694E-2"/>
    <n v="0"/>
    <n v="-244017.03200000001"/>
    <n v="5.9999999997671694E-2"/>
    <n v="244017.092"/>
    <n v="-244017.03200000001"/>
    <n v="244017.03200000001"/>
    <n v="-244017.03200000001"/>
    <n v="-244017.03200000001"/>
    <n v="5.9999999997671694E-2"/>
    <n v="5.9999999997671694E-2"/>
    <n v="0"/>
    <n v="0"/>
    <n v="-244017.03200000001"/>
    <n v="-244017.03200000001"/>
    <n v="5.9999999997671694E-2"/>
    <n v="5.9999999997671694E-2"/>
    <n v="0"/>
    <n v="0"/>
    <n v="-244017.03200000001"/>
    <n v="-244017.03200000001"/>
    <n v="5.9999999997671694E-2"/>
    <n v="5.9999999997671694E-2"/>
    <n v="0"/>
    <n v="0"/>
    <m/>
    <m/>
    <s v="NO"/>
    <s v="GIC"/>
    <s v="SAESA "/>
    <n v="6"/>
    <s v="Transmission"/>
    <s v="Zonal Tx"/>
    <s v="Chiloé - Gamboa Project"/>
    <s v="CASTRO"/>
    <m/>
    <s v="SAESA "/>
    <m/>
    <m/>
    <m/>
    <s v="Proyecto puente"/>
    <m/>
    <m/>
    <n v="0"/>
    <n v="0"/>
    <n v="0"/>
    <s v="02.10.2017"/>
    <s v="EMEC"/>
    <s v="Construcción"/>
    <m/>
    <n v="943"/>
    <m/>
    <m/>
    <m/>
    <m/>
  </r>
  <r>
    <s v="100/TT-252"/>
    <x v="1"/>
    <x v="81"/>
    <s v="Subgerencia de Proyectos Tx "/>
    <x v="23"/>
    <s v="Michael Monsalve"/>
    <n v="0"/>
    <n v="0"/>
    <n v="0"/>
    <n v="0"/>
    <n v="-463450.67700000003"/>
    <n v="0"/>
    <n v="0"/>
    <n v="0"/>
    <n v="0"/>
    <n v="0"/>
    <n v="0"/>
    <n v="0"/>
    <n v="-463450.67700000003"/>
    <n v="0"/>
    <n v="0"/>
    <n v="0"/>
    <n v="0"/>
    <n v="0"/>
    <n v="0"/>
    <n v="0"/>
    <n v="0"/>
    <n v="0"/>
    <n v="0"/>
    <n v="0"/>
    <n v="0"/>
    <n v="0"/>
    <n v="0"/>
    <n v="0"/>
    <n v="0"/>
    <n v="0"/>
    <n v="0"/>
    <n v="0"/>
    <n v="0"/>
    <n v="0"/>
    <n v="0"/>
    <n v="0"/>
    <n v="0"/>
    <n v="0"/>
    <n v="0"/>
    <n v="0"/>
    <n v="0"/>
    <n v="0"/>
    <n v="0"/>
    <n v="0"/>
    <n v="0"/>
    <n v="0"/>
    <n v="0"/>
    <n v="0"/>
    <n v="0"/>
    <n v="0"/>
    <n v="0"/>
    <n v="433112"/>
    <n v="0"/>
    <n v="0"/>
    <n v="0"/>
    <n v="0"/>
    <n v="0"/>
    <n v="0"/>
    <n v="0"/>
    <n v="0"/>
    <n v="0"/>
    <n v="0"/>
    <n v="0"/>
    <n v="0"/>
    <n v="0"/>
    <n v="0"/>
    <n v="0"/>
    <n v="0"/>
    <n v="0"/>
    <n v="0"/>
    <n v="0"/>
    <n v="0"/>
    <n v="0"/>
    <n v="0"/>
    <n v="0"/>
    <n v="0"/>
    <n v="0"/>
    <n v="0"/>
    <n v="0"/>
    <n v="0"/>
    <n v="0"/>
    <n v="0"/>
    <n v="0"/>
    <n v="0"/>
    <n v="0"/>
    <n v="0"/>
    <n v="0"/>
    <n v="0"/>
    <n v="0"/>
    <n v="0"/>
    <n v="0"/>
    <n v="0"/>
    <n v="0"/>
    <n v="0"/>
    <n v="0"/>
    <n v="433112"/>
    <n v="0"/>
    <n v="0"/>
    <n v="0"/>
    <n v="0"/>
    <n v="0"/>
    <n v="0"/>
    <n v="0"/>
    <n v="0"/>
    <n v="0"/>
    <n v="0"/>
    <n v="0"/>
    <n v="0"/>
    <n v="0"/>
    <n v="0"/>
    <n v="0"/>
    <n v="0"/>
    <n v="0"/>
    <n v="0"/>
    <n v="0"/>
    <n v="0"/>
    <n v="0"/>
    <n v="0"/>
    <n v="0"/>
    <n v="0"/>
    <n v="0"/>
    <n v="0"/>
    <n v="0"/>
    <n v="0"/>
    <n v="0"/>
    <n v="0"/>
    <n v="433112"/>
    <n v="0"/>
    <n v="0"/>
    <n v="0"/>
    <n v="0"/>
    <n v="-463450.67700000003"/>
    <n v="0"/>
    <n v="0"/>
    <n v="0"/>
    <n v="0"/>
    <n v="0"/>
    <n v="0"/>
    <n v="0"/>
    <n v="-463450.67700000003"/>
    <n v="0"/>
    <n v="0"/>
    <n v="0"/>
    <n v="0"/>
    <n v="0"/>
    <n v="0"/>
    <n v="0"/>
    <n v="0"/>
    <n v="0"/>
    <n v="0"/>
    <n v="0"/>
    <n v="0"/>
    <n v="0"/>
    <n v="0"/>
    <n v="0"/>
    <n v="0"/>
    <n v="0"/>
    <n v="0"/>
    <n v="0"/>
    <n v="0"/>
    <n v="0"/>
    <n v="0"/>
    <n v="0"/>
    <n v="0"/>
    <n v="0"/>
    <n v="0"/>
    <n v="0"/>
    <n v="0"/>
    <n v="0"/>
    <n v="0"/>
    <n v="0"/>
    <n v="0"/>
    <n v="0"/>
    <n v="0"/>
    <n v="0"/>
    <n v="0"/>
    <n v="0"/>
    <n v="0"/>
    <n v="0"/>
    <n v="0"/>
    <n v="0"/>
    <n v="0"/>
    <n v="-30338.677000000025"/>
    <n v="0"/>
    <n v="0"/>
    <n v="0"/>
    <n v="0"/>
    <n v="-463450.67700000003"/>
    <n v="0"/>
    <n v="0"/>
    <n v="0"/>
    <n v="0"/>
    <n v="0"/>
    <n v="0"/>
    <n v="0"/>
    <n v="-463450.67700000003"/>
    <n v="0"/>
    <n v="0"/>
    <n v="0"/>
    <n v="0"/>
    <n v="0"/>
    <n v="0"/>
    <n v="0"/>
    <n v="0"/>
    <n v="0"/>
    <n v="0"/>
    <n v="0"/>
    <n v="0"/>
    <n v="0"/>
    <n v="0"/>
    <n v="0"/>
    <n v="0"/>
    <n v="0"/>
    <n v="-30338.677000000025"/>
    <n v="0"/>
    <n v="0"/>
    <n v="0"/>
    <n v="0"/>
    <n v="-463450.67700000003"/>
    <n v="0"/>
    <n v="0"/>
    <n v="0"/>
    <n v="0"/>
    <n v="0"/>
    <n v="0"/>
    <n v="0"/>
    <n v="-463450.67700000003"/>
    <n v="0"/>
    <n v="0"/>
    <n v="0"/>
    <n v="0"/>
    <n v="0"/>
    <n v="0"/>
    <n v="0"/>
    <n v="0"/>
    <n v="0"/>
    <n v="0"/>
    <n v="0"/>
    <n v="0"/>
    <n v="0"/>
    <n v="0"/>
    <n v="0"/>
    <n v="0"/>
    <n v="0"/>
    <n v="-30338.677000000025"/>
    <n v="0"/>
    <n v="-463450.67700000003"/>
    <n v="-30338.677000000025"/>
    <n v="433112"/>
    <n v="-463450.67700000003"/>
    <n v="463450.67700000003"/>
    <n v="-463450.67700000003"/>
    <n v="-463450.67700000003"/>
    <n v="-30338.677000000025"/>
    <n v="-30338.677000000025"/>
    <n v="0"/>
    <n v="0"/>
    <n v="-463450.67700000003"/>
    <n v="-463450.67700000003"/>
    <n v="-30338.677000000025"/>
    <n v="-30338.677000000025"/>
    <n v="0"/>
    <n v="0"/>
    <n v="-463450.67700000003"/>
    <n v="-463450.67700000003"/>
    <n v="-30338.677000000025"/>
    <n v="-30338.677000000025"/>
    <n v="0"/>
    <n v="0"/>
    <m/>
    <m/>
    <s v="NO"/>
    <s v="GIC"/>
    <s v="SAESA "/>
    <n v="6"/>
    <s v="Transmission"/>
    <s v="Zonal Tx"/>
    <s v="Llanquihue Project"/>
    <s v="Puerto Varas: Construction of new substation"/>
    <s v="PTOVARAS"/>
    <s v="SAESA "/>
    <m/>
    <m/>
    <m/>
    <s v="Proyecto puente"/>
    <m/>
    <m/>
    <n v="0"/>
    <n v="0"/>
    <n v="0"/>
    <s v="MT 08.04.2019/Const.09.2019"/>
    <m/>
    <m/>
    <m/>
    <m/>
    <m/>
    <m/>
    <m/>
    <m/>
  </r>
  <r>
    <s v="100/TT-180-02"/>
    <x v="1"/>
    <x v="82"/>
    <s v="Subgerencia de Proyectos Tx "/>
    <x v="21"/>
    <s v="Michael Monsalve"/>
    <n v="551.31500000000005"/>
    <n v="0"/>
    <n v="117.64700000000001"/>
    <n v="0"/>
    <n v="0"/>
    <n v="0"/>
    <n v="0"/>
    <n v="0"/>
    <n v="0"/>
    <n v="0"/>
    <n v="0"/>
    <n v="0"/>
    <n v="668.9620000000001"/>
    <n v="0"/>
    <n v="0"/>
    <n v="0"/>
    <n v="0"/>
    <n v="0"/>
    <n v="0"/>
    <n v="0"/>
    <n v="0"/>
    <n v="0"/>
    <n v="5.0000000000000044E-2"/>
    <n v="0"/>
    <n v="0"/>
    <n v="0.90999999999999992"/>
    <n v="0.90999999999999992"/>
    <n v="0.90999999999999992"/>
    <n v="0.90999999999999992"/>
    <n v="0.90999999999999992"/>
    <n v="0.90999999999999992"/>
    <n v="0.90999999999999992"/>
    <n v="0.90999999999999992"/>
    <n v="0.90999999999999992"/>
    <n v="0.96"/>
    <n v="0.96"/>
    <n v="0.96"/>
    <n v="0.91680179567405784"/>
    <n v="0.91680179567405784"/>
    <n v="0.91680179567405784"/>
    <n v="0.91680179567405784"/>
    <n v="0.91680179567405784"/>
    <n v="0.91680179567405784"/>
    <n v="0.96730179567405783"/>
    <n v="0.96730179567405783"/>
    <n v="0.96730179567405783"/>
    <n v="0.98838736226363755"/>
    <n v="0.98838736226363755"/>
    <n v="1.0000048292749286"/>
    <n v="0.96"/>
    <n v="0.90999999999999992"/>
    <n v="50047.535000000003"/>
    <n v="493.74170735066662"/>
    <n v="0"/>
    <n v="0"/>
    <n v="0"/>
    <n v="0"/>
    <n v="0"/>
    <n v="4998.9437766242718"/>
    <n v="0"/>
    <n v="0"/>
    <n v="1504.191961166594"/>
    <n v="0"/>
    <n v="0"/>
    <n v="6996.877445141532"/>
    <n v="6.8017956740579547E-3"/>
    <n v="0"/>
    <n v="0"/>
    <n v="0"/>
    <n v="0"/>
    <n v="0"/>
    <n v="5.0500000000000003E-2"/>
    <n v="0"/>
    <n v="0"/>
    <n v="2.1085566589579659E-2"/>
    <n v="0"/>
    <n v="1.1617467011290985E-2"/>
    <n v="1.0000048292749286"/>
    <n v="0"/>
    <n v="0"/>
    <n v="0"/>
    <n v="0"/>
    <n v="0"/>
    <n v="0"/>
    <n v="0"/>
    <n v="0"/>
    <n v="0"/>
    <n v="0"/>
    <n v="0"/>
    <n v="0"/>
    <n v="0"/>
    <n v="0"/>
    <n v="0"/>
    <n v="0"/>
    <n v="0"/>
    <n v="57044.412445141534"/>
    <n v="493.74170735066662"/>
    <n v="0"/>
    <n v="0"/>
    <n v="0"/>
    <n v="0"/>
    <n v="0"/>
    <n v="4998.9437766242718"/>
    <n v="0"/>
    <n v="0"/>
    <n v="1504.191961166594"/>
    <n v="0"/>
    <n v="0"/>
    <n v="6996.877445141532"/>
    <n v="0"/>
    <n v="0"/>
    <n v="0"/>
    <n v="0"/>
    <n v="0"/>
    <n v="0"/>
    <n v="0"/>
    <n v="0"/>
    <n v="0"/>
    <n v="0"/>
    <n v="0"/>
    <n v="0"/>
    <n v="0"/>
    <n v="0"/>
    <n v="0"/>
    <n v="0"/>
    <n v="0"/>
    <n v="57044.412445141534"/>
    <n v="551.31500000000005"/>
    <n v="0"/>
    <n v="117.64700000000001"/>
    <n v="0"/>
    <n v="0"/>
    <n v="0"/>
    <n v="5000"/>
    <n v="0"/>
    <n v="0"/>
    <n v="1327.9154451415316"/>
    <n v="0"/>
    <n v="0"/>
    <n v="6996.877445141532"/>
    <n v="0"/>
    <n v="0"/>
    <n v="0"/>
    <n v="0"/>
    <n v="0"/>
    <n v="6.8017956740579503E-3"/>
    <n v="5.0500000000000003E-2"/>
    <n v="0"/>
    <n v="0"/>
    <n v="2.1085566589579659E-2"/>
    <n v="0"/>
    <n v="1.1617467011290985E-2"/>
    <n v="9.0004829274928602E-2"/>
    <n v="0.90999999999999992"/>
    <n v="0.90999999999999992"/>
    <n v="0.90999999999999992"/>
    <n v="0.90999999999999992"/>
    <n v="0.90999999999999992"/>
    <n v="0.91680179567405784"/>
    <n v="0.96730179567405783"/>
    <n v="0.96730179567405783"/>
    <n v="0.96730179567405783"/>
    <n v="0.98838736226363755"/>
    <n v="0.98838736226363755"/>
    <n v="1.0000048292749286"/>
    <n v="0"/>
    <n v="0"/>
    <n v="0"/>
    <n v="0"/>
    <n v="0"/>
    <n v="0"/>
    <n v="0"/>
    <n v="0"/>
    <n v="0"/>
    <n v="0"/>
    <n v="0"/>
    <n v="0"/>
    <n v="0"/>
    <n v="0"/>
    <n v="0"/>
    <n v="0"/>
    <n v="0"/>
    <n v="57044.412445141534"/>
    <n v="551.31500000000005"/>
    <n v="0"/>
    <n v="117.64700000000001"/>
    <n v="0"/>
    <n v="0"/>
    <n v="0"/>
    <n v="0"/>
    <n v="0"/>
    <n v="0"/>
    <n v="0"/>
    <n v="0"/>
    <n v="6327.9154451415316"/>
    <n v="6996.877445141532"/>
    <n v="0"/>
    <n v="0"/>
    <n v="0"/>
    <n v="0"/>
    <n v="0"/>
    <n v="0"/>
    <n v="0"/>
    <n v="0"/>
    <n v="0"/>
    <n v="0"/>
    <n v="0"/>
    <n v="0"/>
    <n v="0"/>
    <n v="0"/>
    <n v="0"/>
    <n v="0"/>
    <n v="0"/>
    <n v="57044.412445141534"/>
    <n v="551.31500000000005"/>
    <n v="0"/>
    <n v="117.64700000000001"/>
    <n v="0"/>
    <n v="0"/>
    <n v="0"/>
    <n v="0"/>
    <n v="0"/>
    <n v="0"/>
    <n v="0"/>
    <n v="0"/>
    <n v="6327.9154451415316"/>
    <n v="6996.877445141532"/>
    <n v="0"/>
    <n v="0"/>
    <n v="0"/>
    <n v="0"/>
    <n v="0"/>
    <n v="0"/>
    <n v="0"/>
    <n v="0"/>
    <n v="0"/>
    <n v="0"/>
    <n v="0"/>
    <n v="0"/>
    <n v="0"/>
    <n v="0"/>
    <n v="0"/>
    <n v="0"/>
    <n v="0"/>
    <n v="57044.412445141534"/>
    <n v="6996.877445141532"/>
    <n v="668.9620000000001"/>
    <n v="50716.497000000003"/>
    <n v="57044.412445141534"/>
    <n v="-6327.9154451415307"/>
    <n v="6327.9154451415307"/>
    <n v="6996.877445141532"/>
    <n v="668.9620000000001"/>
    <n v="50716.497000000003"/>
    <n v="57044.412445141534"/>
    <n v="-6327.9154451415307"/>
    <n v="6327.9154451415307"/>
    <n v="668.9620000000001"/>
    <n v="668.9620000000001"/>
    <n v="50716.497000000003"/>
    <n v="50716.497000000003"/>
    <n v="0"/>
    <n v="6327.9154451415307"/>
    <n v="668.9620000000001"/>
    <n v="668.9620000000001"/>
    <n v="50716.497000000003"/>
    <n v="50716.497000000003"/>
    <n v="0"/>
    <n v="6327.9154451415307"/>
    <n v="13067"/>
    <s v="SI"/>
    <s v="NO"/>
    <s v="GIC"/>
    <s v="STS"/>
    <n v="6"/>
    <s v="Transmission"/>
    <s v="Zonal Tx"/>
    <s v="Growth Zonal Tx"/>
    <s v="Río Negro Substation"/>
    <m/>
    <s v="STS"/>
    <m/>
    <m/>
    <d v="2019-05-17T00:00:00"/>
    <m/>
    <s v="SURINGEN"/>
    <n v="0"/>
    <n v="0"/>
    <n v="0"/>
    <n v="0"/>
    <s v="08.02.2018"/>
    <m/>
    <m/>
    <m/>
    <n v="410"/>
    <m/>
    <m/>
    <m/>
    <m/>
  </r>
  <r>
    <s v="100/TT-186-01"/>
    <x v="1"/>
    <x v="83"/>
    <s v="Subgerencia de Proyectos Tx "/>
    <x v="24"/>
    <s v="Alex Llaitul"/>
    <n v="111061.484"/>
    <n v="53427.502999999997"/>
    <n v="378936.74200000003"/>
    <n v="369311.9"/>
    <n v="269655.05099999998"/>
    <n v="168689.50200000001"/>
    <n v="405780.67099999997"/>
    <n v="311114.53700000001"/>
    <n v="237324.122"/>
    <n v="48217.392"/>
    <n v="182042.139"/>
    <n v="43772.563999999998"/>
    <n v="2579333.6069999998"/>
    <n v="0.01"/>
    <n v="0.1"/>
    <n v="0.15"/>
    <n v="0.05"/>
    <n v="7.0000000000000007E-2"/>
    <n v="7.0000000000000007E-2"/>
    <n v="0.02"/>
    <n v="0.02"/>
    <n v="0.02"/>
    <n v="3.0000000000000027E-2"/>
    <n v="0.01"/>
    <n v="0"/>
    <n v="0.43000000000000005"/>
    <n v="0.53"/>
    <n v="0.68"/>
    <n v="0.73"/>
    <n v="0.8"/>
    <n v="0.87000000000000011"/>
    <n v="0.89000000000000012"/>
    <n v="0.91000000000000014"/>
    <n v="0.93"/>
    <n v="0.96000000000000008"/>
    <n v="0.97000000000000008"/>
    <n v="0.97000000000000008"/>
    <n v="0.43919149331770918"/>
    <n v="0.45976494514106087"/>
    <n v="0.49606217981505041"/>
    <n v="0.52480676011283711"/>
    <n v="0.56903192926416724"/>
    <n v="0.59434318033736289"/>
    <n v="0.64096697182991491"/>
    <n v="0.67141904520669105"/>
    <n v="0.71862262574089808"/>
    <n v="0.77330310472765773"/>
    <n v="0.82887543951605647"/>
    <n v="0.87125574477084167"/>
    <n v="0.97000000000000008"/>
    <n v="0.42000000000000004"/>
    <n v="1103906.7930000001"/>
    <n v="112814.24053730785"/>
    <n v="121230.81422839026"/>
    <n v="264729.41077764728"/>
    <n v="170236.95344938969"/>
    <n v="262580.3815191848"/>
    <n v="150653.84099951174"/>
    <n v="278207.64876116434"/>
    <n v="182164.08059684446"/>
    <n v="283070.53029319504"/>
    <n v="328735.72040303971"/>
    <n v="334924.63606781227"/>
    <n v="256063.37383970871"/>
    <n v="2745411.6314731962"/>
    <n v="1.919149331770912E-2"/>
    <n v="2.057345182335172E-2"/>
    <n v="3.6297234673989522E-2"/>
    <n v="2.8744580297786679E-2"/>
    <n v="4.4225169151330117E-2"/>
    <n v="2.5311251073195627E-2"/>
    <n v="4.662379149255215E-2"/>
    <n v="3.0452073376776145E-2"/>
    <n v="4.7203580534206924E-2"/>
    <n v="5.4680478986759637E-2"/>
    <n v="5.557233478839884E-2"/>
    <n v="4.2380305254785124E-2"/>
    <n v="0.87125574477084167"/>
    <n v="0"/>
    <n v="0"/>
    <n v="93333.333333333328"/>
    <n v="186580.33333333331"/>
    <n v="93333.333333333328"/>
    <n v="0"/>
    <n v="0"/>
    <n v="0"/>
    <n v="0"/>
    <n v="0"/>
    <n v="176052"/>
    <n v="100000"/>
    <n v="649299"/>
    <n v="0"/>
    <n v="0"/>
    <n v="0"/>
    <n v="0"/>
    <n v="4498617.4244731963"/>
    <n v="112814.24053730785"/>
    <n v="121230.81422839026"/>
    <n v="264729.41077764728"/>
    <n v="170236.95344938969"/>
    <n v="262580.3815191848"/>
    <n v="150653.84099951174"/>
    <n v="278207.64876116434"/>
    <n v="182164.08059684446"/>
    <n v="283070.53029319504"/>
    <n v="328735.72040303971"/>
    <n v="334924.63606781227"/>
    <n v="256063.37383970871"/>
    <n v="2745411.6314731962"/>
    <n v="0"/>
    <n v="0"/>
    <n v="93333.333333333328"/>
    <n v="186580.33333333331"/>
    <n v="93333.333333333328"/>
    <n v="0"/>
    <n v="0"/>
    <n v="0"/>
    <n v="0"/>
    <n v="0"/>
    <n v="176052"/>
    <n v="100000"/>
    <n v="649299"/>
    <n v="0"/>
    <n v="0"/>
    <n v="0"/>
    <n v="0"/>
    <n v="4498617.4244731963"/>
    <n v="111061.484"/>
    <n v="53427.502999999997"/>
    <n v="378936.74200000003"/>
    <n v="369311.9"/>
    <n v="269655.05099999998"/>
    <n v="168689.50200000001"/>
    <n v="208526.49132361336"/>
    <n v="227425.70426180668"/>
    <n v="313161.45706180669"/>
    <n v="181944.12372847335"/>
    <n v="208299.54319514002"/>
    <n v="254972.12990235604"/>
    <n v="2745411.6314731962"/>
    <n v="0.01"/>
    <n v="0.1"/>
    <n v="0.15"/>
    <n v="0.05"/>
    <n v="7.0000000000000007E-2"/>
    <n v="7.616753817314445E-2"/>
    <n v="2.8975027131805439E-2"/>
    <n v="1.2983802167062278E-2"/>
    <n v="2.8230000000000002E-2"/>
    <n v="3.3911564823251521E-2"/>
    <n v="8.1250326452204485E-5"/>
    <n v="9.4180735547598187E-3"/>
    <n v="0.56976725617647572"/>
    <n v="0.43000000000000005"/>
    <n v="0.53"/>
    <n v="0.68"/>
    <n v="0.73"/>
    <n v="0.8"/>
    <n v="0.87616753817314452"/>
    <n v="0.90514256530494996"/>
    <n v="0.91812636747201226"/>
    <n v="0.94635636747201224"/>
    <n v="0.98026793229526377"/>
    <n v="0.980349182621716"/>
    <n v="0.98976725617647576"/>
    <n v="238046.01921417392"/>
    <n v="411252.98078582599"/>
    <n v="0"/>
    <n v="0"/>
    <n v="0"/>
    <n v="0"/>
    <n v="0"/>
    <n v="0"/>
    <n v="0"/>
    <n v="0"/>
    <n v="0"/>
    <n v="0"/>
    <n v="649298.99999999988"/>
    <n v="0"/>
    <n v="0"/>
    <n v="0"/>
    <n v="0"/>
    <n v="4498617.4244731963"/>
    <n v="111061.484"/>
    <n v="53427.502999999997"/>
    <n v="378936.74200000003"/>
    <n v="369311.9"/>
    <n v="269655.05099999998"/>
    <n v="168689.50200000001"/>
    <n v="405780.67099999997"/>
    <n v="311114.53700000001"/>
    <n v="237324.122"/>
    <n v="329509.70999999996"/>
    <n v="49368.078363195993"/>
    <n v="61232.331109999999"/>
    <n v="2745411.6314731962"/>
    <n v="175652.92163680401"/>
    <n v="62393.019214174012"/>
    <n v="411252.98078582599"/>
    <n v="0"/>
    <n v="0"/>
    <n v="0"/>
    <n v="0"/>
    <n v="0"/>
    <n v="0"/>
    <n v="0"/>
    <n v="0"/>
    <n v="0"/>
    <n v="649298.92163680401"/>
    <n v="0"/>
    <n v="0"/>
    <n v="0"/>
    <n v="0"/>
    <n v="4498617.3461100003"/>
    <n v="111061.484"/>
    <n v="53427.502999999997"/>
    <n v="378936.74200000003"/>
    <n v="369311.9"/>
    <n v="269655.05099999998"/>
    <n v="168689.50200000001"/>
    <n v="405780.67099999997"/>
    <n v="311114.53700000001"/>
    <n v="237324.122"/>
    <n v="48217.392"/>
    <n v="182042.139"/>
    <n v="209850.58847319614"/>
    <n v="2745411.6314731962"/>
    <n v="0"/>
    <n v="0"/>
    <n v="0"/>
    <n v="0"/>
    <n v="0"/>
    <n v="0"/>
    <n v="0"/>
    <n v="0"/>
    <n v="0"/>
    <n v="0"/>
    <n v="0"/>
    <n v="0"/>
    <n v="649298.92163680401"/>
    <n v="0"/>
    <n v="0"/>
    <n v="0"/>
    <n v="0"/>
    <n v="4498617.3461100003"/>
    <n v="2489348.2576334877"/>
    <n v="2535561.0430000001"/>
    <n v="3639467.8360000001"/>
    <n v="3593255.0506334878"/>
    <n v="46212.785366512369"/>
    <n v="859149.58847319614"/>
    <n v="2490439.5015708404"/>
    <n v="2535561.0430000001"/>
    <n v="3639467.8360000001"/>
    <n v="3594346.2945708404"/>
    <n v="45121.541429159697"/>
    <n v="859149.58847319614"/>
    <n v="2684179.3003631961"/>
    <n v="2535561.0430000001"/>
    <n v="3639467.8360000001"/>
    <n v="3788086.0933631961"/>
    <n v="-148618.257363196"/>
    <n v="859149.51011000015"/>
    <n v="2535561.0430000001"/>
    <n v="2579333.6069999998"/>
    <n v="3683240.4"/>
    <n v="3639467.8360000001"/>
    <n v="43772.56399999978"/>
    <n v="815376.94611000037"/>
    <n v="13101"/>
    <s v="SI"/>
    <s v="NO"/>
    <s v="GIC"/>
    <s v="STS"/>
    <n v="6"/>
    <s v="Transmission"/>
    <s v="Zonal Tx"/>
    <s v="Growth Zonal Tx"/>
    <s v="Sangra Subtstation"/>
    <m/>
    <s v="STS"/>
    <s v="S/E Sangra "/>
    <d v="2019-06-01T00:00:00"/>
    <d v="2019-10-26T00:00:00"/>
    <d v="2019-11-05T00:00:00"/>
    <s v="Rimalco"/>
    <n v="2"/>
    <n v="0"/>
    <n v="0"/>
    <n v="0"/>
    <s v="09.07.2018"/>
    <s v="EMEC"/>
    <s v="Construcción"/>
    <m/>
    <n v="853"/>
    <s v="construcción"/>
    <n v="2017"/>
    <s v="Inversiones en S/E"/>
    <s v="Abierto"/>
  </r>
  <r>
    <s v="100/TT-186-02"/>
    <x v="1"/>
    <x v="84"/>
    <s v="Subgerencia de Proyectos Tx "/>
    <x v="24"/>
    <s v="Alex Llaitul"/>
    <n v="0"/>
    <n v="1377.1079999999999"/>
    <n v="777.35400000000004"/>
    <n v="1036"/>
    <n v="0"/>
    <n v="0"/>
    <n v="0"/>
    <n v="0"/>
    <n v="0"/>
    <n v="476"/>
    <n v="0"/>
    <n v="0"/>
    <n v="3666.462"/>
    <n v="0"/>
    <n v="0"/>
    <n v="0"/>
    <n v="0.02"/>
    <n v="0"/>
    <n v="0.01"/>
    <n v="0"/>
    <n v="0"/>
    <n v="0"/>
    <n v="0"/>
    <n v="0"/>
    <n v="0"/>
    <n v="0.71"/>
    <n v="0.71"/>
    <n v="0.71"/>
    <n v="0.73"/>
    <n v="0.73"/>
    <n v="0.74"/>
    <n v="0.74"/>
    <n v="0.74"/>
    <n v="0.74"/>
    <n v="0.74"/>
    <n v="0.74"/>
    <n v="0.74"/>
    <n v="0.71"/>
    <n v="0.71"/>
    <n v="0.72646895453891158"/>
    <n v="0.7337085206729832"/>
    <n v="0.7337085206729832"/>
    <n v="0.7337085206729832"/>
    <n v="0.7337085206729832"/>
    <n v="0.7337085206729832"/>
    <n v="0.7337085206729832"/>
    <n v="0.73878891796005108"/>
    <n v="0.74979644541536472"/>
    <n v="0.76249743863303443"/>
    <n v="0.74"/>
    <n v="0.71"/>
    <n v="18148.080999999998"/>
    <n v="0"/>
    <n v="0"/>
    <n v="1472.3383799509113"/>
    <n v="693.60129603320217"/>
    <n v="0"/>
    <n v="0"/>
    <n v="0"/>
    <n v="0"/>
    <n v="0"/>
    <n v="476.76780160241964"/>
    <n v="1008.3294227866874"/>
    <n v="1213.0497653411087"/>
    <n v="4864.0866657143288"/>
    <n v="0"/>
    <n v="0"/>
    <n v="1.6468954538911607E-2"/>
    <n v="7.2395661340716837E-3"/>
    <n v="0"/>
    <n v="0"/>
    <n v="0"/>
    <n v="0"/>
    <n v="0"/>
    <n v="5.0803972870678482E-3"/>
    <n v="1.100752745531367E-2"/>
    <n v="1.2700993217669619E-2"/>
    <n v="0.76249743863303443"/>
    <n v="0"/>
    <n v="0"/>
    <n v="0"/>
    <n v="0"/>
    <n v="0"/>
    <n v="0"/>
    <n v="17064"/>
    <n v="800"/>
    <n v="0"/>
    <n v="0"/>
    <n v="0"/>
    <n v="0"/>
    <n v="17864"/>
    <n v="1138.4000000000001"/>
    <n v="0"/>
    <n v="0"/>
    <n v="0"/>
    <n v="42014.567665714327"/>
    <n v="0"/>
    <n v="0"/>
    <n v="1472.3383799509113"/>
    <n v="693.60129603320217"/>
    <n v="0"/>
    <n v="0"/>
    <n v="0"/>
    <n v="0"/>
    <n v="0"/>
    <n v="476.76780160241964"/>
    <n v="1008.3294227866874"/>
    <n v="1213.0497653411087"/>
    <n v="4864.0866657143288"/>
    <n v="0"/>
    <n v="0"/>
    <n v="0"/>
    <n v="0"/>
    <n v="0"/>
    <n v="0"/>
    <n v="17064"/>
    <n v="800"/>
    <n v="0"/>
    <n v="0"/>
    <n v="0"/>
    <n v="0"/>
    <n v="17864"/>
    <n v="1138.4000000000001"/>
    <n v="0"/>
    <n v="0"/>
    <n v="0"/>
    <n v="42014.567665714327"/>
    <n v="0"/>
    <n v="1377.1079999999999"/>
    <n v="777.35400000000004"/>
    <n v="1036"/>
    <n v="0"/>
    <n v="0"/>
    <n v="0"/>
    <n v="0"/>
    <n v="0"/>
    <n v="474"/>
    <n v="1012.246"/>
    <n v="1200"/>
    <n v="5876.7079999999996"/>
    <n v="0"/>
    <n v="0"/>
    <n v="0"/>
    <n v="0.02"/>
    <n v="0"/>
    <n v="1.2376085183576135E-2"/>
    <n v="0"/>
    <n v="0"/>
    <n v="0"/>
    <n v="4.5732055884572286E-3"/>
    <n v="8.9177508974915953E-3"/>
    <n v="1.242387518197547E-2"/>
    <n v="5.8290916851500438E-2"/>
    <n v="0.71"/>
    <n v="0.71"/>
    <n v="0.71"/>
    <n v="0.73"/>
    <n v="0.73"/>
    <n v="0.74237608518357612"/>
    <n v="0.74237608518357612"/>
    <n v="0.74237608518357612"/>
    <n v="0.74237608518357612"/>
    <n v="0.74694929077203331"/>
    <n v="0.7558670416695249"/>
    <n v="0.76829091685150042"/>
    <n v="0"/>
    <n v="0"/>
    <n v="0"/>
    <n v="0"/>
    <n v="0"/>
    <n v="0"/>
    <n v="16050.892"/>
    <n v="800"/>
    <n v="0"/>
    <n v="0"/>
    <n v="0"/>
    <n v="0"/>
    <n v="16850.892"/>
    <n v="1138.4000000000001"/>
    <n v="0"/>
    <n v="0"/>
    <n v="0"/>
    <n v="42014.080999999998"/>
    <n v="0"/>
    <n v="1377.1079999999999"/>
    <n v="777.35400000000004"/>
    <n v="1036"/>
    <n v="0"/>
    <n v="0"/>
    <n v="0"/>
    <n v="0"/>
    <n v="0"/>
    <n v="476"/>
    <n v="0"/>
    <n v="0"/>
    <n v="3666.462"/>
    <n v="0"/>
    <n v="0"/>
    <n v="800"/>
    <n v="0"/>
    <n v="0"/>
    <n v="0"/>
    <n v="17250.892"/>
    <n v="0"/>
    <n v="0"/>
    <n v="0"/>
    <n v="1010.246"/>
    <n v="0"/>
    <n v="19061.137999999999"/>
    <n v="1138.4000000000001"/>
    <n v="0"/>
    <n v="0"/>
    <n v="0"/>
    <n v="42014.080999999998"/>
    <n v="0"/>
    <n v="1377.1079999999999"/>
    <n v="777.35400000000004"/>
    <n v="1036"/>
    <n v="0"/>
    <n v="0"/>
    <n v="0"/>
    <n v="0"/>
    <n v="0"/>
    <n v="476"/>
    <n v="0"/>
    <n v="0"/>
    <n v="3666.462"/>
    <n v="0"/>
    <n v="0"/>
    <n v="0"/>
    <n v="0"/>
    <n v="0"/>
    <n v="0"/>
    <n v="0"/>
    <n v="0"/>
    <n v="0"/>
    <n v="0"/>
    <n v="0"/>
    <n v="0"/>
    <n v="19061.137999999999"/>
    <n v="1138.4000000000001"/>
    <n v="0"/>
    <n v="0"/>
    <n v="0"/>
    <n v="42014.080999999998"/>
    <n v="3651.0369003732203"/>
    <n v="3666.462"/>
    <n v="21814.542999999998"/>
    <n v="21799.117900373218"/>
    <n v="15.425099626780138"/>
    <n v="20200.024665714329"/>
    <n v="4676.7079999999996"/>
    <n v="3666.462"/>
    <n v="21814.542999999998"/>
    <n v="22824.788999999997"/>
    <n v="-1010.2459999999992"/>
    <n v="20199.538"/>
    <n v="3666.462"/>
    <n v="3666.462"/>
    <n v="21814.542999999998"/>
    <n v="21814.542999999998"/>
    <n v="0"/>
    <n v="20199.538"/>
    <n v="3666.462"/>
    <n v="3666.462"/>
    <n v="21814.542999999998"/>
    <n v="21814.542999999998"/>
    <n v="0"/>
    <n v="20199.538"/>
    <n v="13253"/>
    <s v="SI"/>
    <s v="NO"/>
    <s v="GIC"/>
    <s v="STS"/>
    <n v="6"/>
    <s v="Transmission"/>
    <s v="Zonal Tx"/>
    <s v="Growth Zonal Tx"/>
    <s v="Sangra Subtstation"/>
    <m/>
    <s v="STS"/>
    <s v="S/E Sangra "/>
    <d v="2019-06-01T00:00:00"/>
    <d v="2019-10-26T00:00:00"/>
    <d v="2019-11-05T00:00:00"/>
    <s v="Rimalco"/>
    <n v="0"/>
    <n v="0"/>
    <n v="0"/>
    <n v="0"/>
    <s v="09.07.2018"/>
    <s v="EMEC"/>
    <s v="Construcción"/>
    <m/>
    <n v="853"/>
    <s v="construcción"/>
    <n v="2017"/>
    <s v="Inversiones en S/E"/>
    <s v="Abierto"/>
  </r>
  <r>
    <s v="100/TT-503-01"/>
    <x v="0"/>
    <x v="85"/>
    <s v="Gerencia Zona Norte"/>
    <x v="6"/>
    <s v="Patricio Saglie "/>
    <n v="871.2"/>
    <n v="0"/>
    <n v="14640.299000000001"/>
    <n v="0"/>
    <n v="0"/>
    <n v="0"/>
    <n v="0"/>
    <n v="0"/>
    <n v="0"/>
    <n v="0"/>
    <n v="0"/>
    <n v="0"/>
    <n v="15511.499000000002"/>
    <n v="0"/>
    <n v="0"/>
    <n v="0"/>
    <n v="0"/>
    <n v="0.04"/>
    <n v="0.01"/>
    <n v="0"/>
    <n v="0"/>
    <n v="0"/>
    <n v="0"/>
    <n v="0"/>
    <n v="0"/>
    <n v="0.95"/>
    <n v="0.95"/>
    <n v="0.95"/>
    <n v="0.95"/>
    <n v="0.99"/>
    <n v="1"/>
    <n v="1"/>
    <n v="1"/>
    <n v="1"/>
    <n v="1"/>
    <n v="1"/>
    <n v="1"/>
    <n v="0.95"/>
    <n v="0.95"/>
    <n v="0.95"/>
    <n v="0.95"/>
    <n v="0.98"/>
    <n v="0.99"/>
    <n v="1"/>
    <n v="1"/>
    <n v="1"/>
    <n v="1"/>
    <n v="1"/>
    <n v="1"/>
    <n v="1"/>
    <n v="0.95"/>
    <n v="236219.63800000001"/>
    <n v="0"/>
    <n v="0"/>
    <n v="0"/>
    <n v="0"/>
    <n v="21005"/>
    <n v="0"/>
    <n v="0"/>
    <n v="0"/>
    <n v="0"/>
    <n v="0"/>
    <n v="0"/>
    <n v="0"/>
    <n v="21005"/>
    <n v="0"/>
    <n v="0"/>
    <n v="0"/>
    <n v="0"/>
    <n v="0.03"/>
    <n v="0.01"/>
    <n v="0.01"/>
    <n v="0"/>
    <n v="0"/>
    <n v="0"/>
    <n v="0"/>
    <n v="0"/>
    <n v="1"/>
    <n v="0"/>
    <n v="0"/>
    <n v="0"/>
    <n v="0"/>
    <n v="0"/>
    <n v="0"/>
    <n v="0"/>
    <n v="0"/>
    <n v="0"/>
    <n v="0"/>
    <n v="0"/>
    <n v="0"/>
    <n v="0"/>
    <n v="0"/>
    <n v="0"/>
    <n v="0"/>
    <n v="0"/>
    <n v="257224.63800000001"/>
    <n v="0"/>
    <n v="0"/>
    <n v="0"/>
    <n v="0"/>
    <n v="21005"/>
    <n v="0"/>
    <n v="0"/>
    <n v="0"/>
    <n v="0"/>
    <n v="0"/>
    <n v="0"/>
    <n v="0"/>
    <n v="21005"/>
    <n v="0"/>
    <n v="0"/>
    <n v="0"/>
    <n v="0"/>
    <n v="0"/>
    <n v="0"/>
    <n v="0"/>
    <n v="0"/>
    <n v="0"/>
    <n v="0"/>
    <n v="0"/>
    <n v="0"/>
    <n v="0"/>
    <n v="0"/>
    <n v="0"/>
    <n v="0"/>
    <n v="0"/>
    <n v="257224.63800000001"/>
    <n v="871.2"/>
    <n v="0"/>
    <n v="14640.299000000001"/>
    <n v="0"/>
    <n v="0"/>
    <n v="0"/>
    <n v="0"/>
    <n v="0"/>
    <n v="0"/>
    <n v="0"/>
    <n v="0"/>
    <n v="3000"/>
    <n v="18511.499000000003"/>
    <n v="0"/>
    <n v="0"/>
    <n v="0"/>
    <n v="0"/>
    <n v="0.04"/>
    <n v="0.01"/>
    <n v="0"/>
    <n v="0"/>
    <n v="0"/>
    <n v="0"/>
    <n v="0"/>
    <n v="0"/>
    <n v="0.05"/>
    <n v="0.95"/>
    <n v="0.95"/>
    <n v="0.95"/>
    <n v="0.95"/>
    <n v="0.99"/>
    <n v="1"/>
    <n v="1"/>
    <n v="1"/>
    <n v="1"/>
    <n v="1"/>
    <n v="1"/>
    <n v="1"/>
    <n v="0"/>
    <n v="0"/>
    <n v="0"/>
    <n v="0"/>
    <n v="0"/>
    <n v="0"/>
    <n v="0"/>
    <n v="0"/>
    <n v="0"/>
    <n v="0"/>
    <n v="0"/>
    <n v="0"/>
    <n v="0"/>
    <n v="0"/>
    <n v="0"/>
    <n v="0"/>
    <n v="0"/>
    <n v="254731.13700000002"/>
    <n v="871.2"/>
    <n v="0"/>
    <n v="14640.299000000001"/>
    <n v="0"/>
    <n v="0"/>
    <n v="0"/>
    <n v="0"/>
    <n v="0"/>
    <n v="0"/>
    <n v="0"/>
    <n v="0"/>
    <n v="0"/>
    <n v="15511.499000000002"/>
    <n v="0"/>
    <n v="0"/>
    <n v="0"/>
    <n v="0"/>
    <n v="0"/>
    <n v="0"/>
    <n v="0"/>
    <n v="0"/>
    <n v="0"/>
    <n v="0"/>
    <n v="0"/>
    <n v="0"/>
    <n v="0"/>
    <n v="0"/>
    <n v="0"/>
    <n v="0"/>
    <n v="0"/>
    <n v="251731.13700000002"/>
    <n v="871.2"/>
    <n v="0"/>
    <n v="14640.299000000001"/>
    <n v="0"/>
    <n v="0"/>
    <n v="0"/>
    <n v="0"/>
    <n v="0"/>
    <n v="0"/>
    <n v="0"/>
    <n v="0"/>
    <n v="0"/>
    <n v="15511.499000000002"/>
    <n v="0"/>
    <n v="0"/>
    <n v="0"/>
    <n v="0"/>
    <n v="0"/>
    <n v="0"/>
    <n v="0"/>
    <n v="0"/>
    <n v="0"/>
    <n v="0"/>
    <n v="0"/>
    <n v="0"/>
    <n v="0"/>
    <n v="0"/>
    <n v="0"/>
    <n v="0"/>
    <n v="0"/>
    <n v="251731.13700000002"/>
    <n v="21005"/>
    <n v="15511.499000000002"/>
    <n v="251731.13700000002"/>
    <n v="257224.63800000001"/>
    <n v="-5493.5009999999893"/>
    <n v="5493.5009999999893"/>
    <n v="15511.499000000002"/>
    <n v="15511.499000000002"/>
    <n v="251731.13700000002"/>
    <n v="251731.13700000002"/>
    <n v="0"/>
    <n v="3000"/>
    <n v="15511.499000000002"/>
    <n v="15511.499000000002"/>
    <n v="251731.13700000002"/>
    <n v="251731.13700000002"/>
    <n v="0"/>
    <n v="0"/>
    <n v="15511.499000000002"/>
    <n v="15511.499000000002"/>
    <n v="251731.13700000002"/>
    <n v="251731.13700000002"/>
    <n v="0"/>
    <n v="0"/>
    <n v="13044"/>
    <s v="SI"/>
    <s v="NO"/>
    <s v="GOT"/>
    <s v="STS"/>
    <m/>
    <s v="Transmission"/>
    <s v="Dedicated Tx (Business Development)"/>
    <s v="Sitramel Project"/>
    <s v="Sitramel Project"/>
    <m/>
    <s v="STS"/>
    <m/>
    <d v="2017-12-01T00:00:00"/>
    <m/>
    <m/>
    <m/>
    <m/>
    <n v="0"/>
    <n v="0"/>
    <n v="0"/>
    <m/>
    <m/>
    <m/>
    <m/>
    <m/>
    <m/>
    <s v="2017-1"/>
    <s v="Mejoras en S/E"/>
    <s v="Abierto"/>
  </r>
  <r>
    <s v="100/TT-145-03"/>
    <x v="0"/>
    <x v="86"/>
    <s v="Gerencia Zona Sur"/>
    <x v="6"/>
    <s v="Juan Teuber"/>
    <n v="0"/>
    <n v="29.436"/>
    <n v="757.37"/>
    <n v="3369.9090000000001"/>
    <n v="518.5"/>
    <n v="418.21499999999997"/>
    <n v="78.129000000000005"/>
    <n v="215.28299999999999"/>
    <n v="0"/>
    <n v="0"/>
    <n v="0"/>
    <n v="0"/>
    <n v="5386.8420000000006"/>
    <n v="0"/>
    <n v="0"/>
    <n v="0.05"/>
    <n v="0"/>
    <n v="0"/>
    <n v="0"/>
    <n v="0.01"/>
    <n v="0"/>
    <n v="0"/>
    <n v="0"/>
    <n v="0"/>
    <n v="0"/>
    <n v="0.94"/>
    <n v="0.94"/>
    <n v="0.99"/>
    <n v="0.99"/>
    <n v="0.99"/>
    <n v="0.99"/>
    <n v="1"/>
    <n v="1"/>
    <n v="1"/>
    <n v="1"/>
    <n v="1"/>
    <n v="1"/>
    <n v="0.9449617151607963"/>
    <n v="0.98315773353751912"/>
    <n v="1"/>
    <n v="1"/>
    <n v="1"/>
    <n v="1"/>
    <n v="1"/>
    <n v="1"/>
    <n v="1"/>
    <n v="1"/>
    <n v="1"/>
    <n v="1"/>
    <n v="1"/>
    <n v="0.94"/>
    <n v="125406.554"/>
    <n v="0"/>
    <n v="0"/>
    <n v="0"/>
    <n v="0"/>
    <n v="0"/>
    <n v="0"/>
    <n v="0"/>
    <n v="0"/>
    <n v="0"/>
    <n v="0"/>
    <n v="0"/>
    <n v="0"/>
    <n v="0"/>
    <n v="4.9617151607963261E-3"/>
    <n v="3.8196018376722818E-2"/>
    <n v="1.6842266462480857E-2"/>
    <n v="0"/>
    <n v="0"/>
    <n v="0"/>
    <n v="0"/>
    <n v="0"/>
    <n v="0"/>
    <n v="0"/>
    <n v="0"/>
    <n v="0"/>
    <n v="1"/>
    <n v="0"/>
    <n v="0"/>
    <n v="0"/>
    <n v="0"/>
    <n v="0"/>
    <n v="0"/>
    <n v="0"/>
    <n v="0"/>
    <n v="0"/>
    <n v="0"/>
    <n v="0"/>
    <n v="0"/>
    <n v="0"/>
    <n v="0"/>
    <n v="0"/>
    <n v="0"/>
    <n v="0"/>
    <n v="125406.554"/>
    <n v="0"/>
    <n v="0"/>
    <n v="0"/>
    <n v="0"/>
    <n v="0"/>
    <n v="0"/>
    <n v="0"/>
    <n v="0"/>
    <n v="0"/>
    <n v="0"/>
    <n v="0"/>
    <n v="0"/>
    <n v="0"/>
    <n v="0"/>
    <n v="0"/>
    <n v="0"/>
    <n v="0"/>
    <n v="0"/>
    <n v="0"/>
    <n v="0"/>
    <n v="0"/>
    <n v="0"/>
    <n v="0"/>
    <n v="0"/>
    <n v="0"/>
    <n v="0"/>
    <n v="0"/>
    <n v="0"/>
    <n v="0"/>
    <n v="0"/>
    <n v="125406.554"/>
    <n v="0"/>
    <n v="29.436"/>
    <n v="757.37"/>
    <n v="3369.9090000000001"/>
    <n v="518.5"/>
    <n v="418.21499999999997"/>
    <n v="4581.7849999999999"/>
    <n v="2324.7849999999999"/>
    <n v="0"/>
    <n v="0"/>
    <n v="0"/>
    <n v="0"/>
    <n v="12000"/>
    <n v="0"/>
    <n v="0"/>
    <n v="0.05"/>
    <n v="0"/>
    <n v="0"/>
    <n v="0"/>
    <n v="0"/>
    <n v="0"/>
    <n v="0"/>
    <n v="0"/>
    <n v="0"/>
    <n v="0"/>
    <n v="0.05"/>
    <n v="0.94"/>
    <n v="0.94"/>
    <n v="0.99"/>
    <n v="0.99"/>
    <n v="0.99"/>
    <n v="0.99"/>
    <n v="0.99"/>
    <n v="0.99"/>
    <n v="0.99"/>
    <n v="0.99"/>
    <n v="0.99"/>
    <n v="0.99"/>
    <n v="0"/>
    <n v="0"/>
    <n v="0"/>
    <n v="0"/>
    <n v="0"/>
    <n v="0"/>
    <n v="0"/>
    <n v="0"/>
    <n v="0"/>
    <n v="0"/>
    <n v="0"/>
    <n v="0"/>
    <n v="0"/>
    <n v="0"/>
    <n v="0"/>
    <n v="0"/>
    <n v="0"/>
    <n v="137406.554"/>
    <n v="0"/>
    <n v="29.436"/>
    <n v="757.37"/>
    <n v="3369.9090000000001"/>
    <n v="518.5"/>
    <n v="418.21499999999997"/>
    <n v="78.129000000000005"/>
    <n v="215.28299999999999"/>
    <n v="0"/>
    <n v="1000"/>
    <n v="0"/>
    <n v="5613.1579999999994"/>
    <n v="12000"/>
    <n v="0"/>
    <n v="0"/>
    <n v="0"/>
    <n v="0"/>
    <n v="0"/>
    <n v="0"/>
    <n v="0"/>
    <n v="0"/>
    <n v="0"/>
    <n v="0"/>
    <n v="0"/>
    <n v="0"/>
    <n v="0"/>
    <n v="0"/>
    <n v="0"/>
    <n v="0"/>
    <n v="0"/>
    <n v="137406.554"/>
    <n v="0"/>
    <n v="29.436"/>
    <n v="757.37"/>
    <n v="3369.9090000000001"/>
    <n v="518.5"/>
    <n v="418.21499999999997"/>
    <n v="78.129000000000005"/>
    <n v="215.28299999999999"/>
    <n v="0"/>
    <n v="0"/>
    <n v="0"/>
    <n v="6613.1579999999994"/>
    <n v="12000"/>
    <n v="0"/>
    <n v="0"/>
    <n v="0"/>
    <n v="0"/>
    <n v="0"/>
    <n v="0"/>
    <n v="0"/>
    <n v="0"/>
    <n v="0"/>
    <n v="0"/>
    <n v="0"/>
    <n v="0"/>
    <n v="0"/>
    <n v="0"/>
    <n v="0"/>
    <n v="0"/>
    <n v="0"/>
    <n v="137406.554"/>
    <n v="0"/>
    <n v="5386.8420000000006"/>
    <n v="130793.39600000001"/>
    <n v="125406.554"/>
    <n v="5386.8420000000042"/>
    <n v="-5386.8420000000042"/>
    <n v="12000"/>
    <n v="5386.8420000000006"/>
    <n v="130793.39600000001"/>
    <n v="137406.554"/>
    <n v="-6613.1579999999958"/>
    <n v="6613.1579999999958"/>
    <n v="6386.8420000000006"/>
    <n v="5386.8420000000006"/>
    <n v="130793.39600000001"/>
    <n v="131793.39600000001"/>
    <n v="-1000"/>
    <n v="6613.1579999999958"/>
    <n v="5386.8420000000006"/>
    <n v="5386.8420000000006"/>
    <n v="130793.39600000001"/>
    <n v="130793.39600000001"/>
    <n v="0"/>
    <n v="6613.1579999999958"/>
    <n v="13776"/>
    <s v="SI"/>
    <s v="NO"/>
    <s v="GIC"/>
    <s v="STS"/>
    <n v="6"/>
    <s v="Transmission"/>
    <s v="Zonal Tx"/>
    <s v="Growth Zonal Tx"/>
    <s v="Alto Bonito Substation"/>
    <m/>
    <s v="Osorno"/>
    <m/>
    <d v="2018-11-30T00:00:00"/>
    <d v="2019-05-01T00:00:00"/>
    <m/>
    <m/>
    <m/>
    <n v="0"/>
    <n v="0"/>
    <n v="0"/>
    <m/>
    <m/>
    <m/>
    <m/>
    <n v="647"/>
    <m/>
    <s v="2018 6+6"/>
    <m/>
    <m/>
  </r>
  <r>
    <s v="100/TT-136-03"/>
    <x v="0"/>
    <x v="87"/>
    <s v="Gerencia Zona Sur"/>
    <x v="6"/>
    <s v="Juan Teuber"/>
    <n v="5243.4589999999998"/>
    <n v="11905.395"/>
    <n v="1619.104"/>
    <n v="8662.4760000000006"/>
    <n v="1599.424"/>
    <n v="649.57299999999998"/>
    <n v="0"/>
    <n v="0"/>
    <n v="0"/>
    <n v="0"/>
    <n v="0"/>
    <n v="0"/>
    <n v="29679.431"/>
    <n v="0.1"/>
    <n v="0"/>
    <n v="7.0000000000000007E-2"/>
    <n v="0"/>
    <n v="0"/>
    <n v="0"/>
    <n v="0"/>
    <n v="0"/>
    <n v="0"/>
    <n v="0"/>
    <n v="0"/>
    <n v="0"/>
    <n v="0.92"/>
    <n v="0.92"/>
    <n v="0.9900000000000001"/>
    <n v="0.9900000000000001"/>
    <n v="0.9900000000000001"/>
    <n v="0.9900000000000001"/>
    <n v="0.9900000000000001"/>
    <n v="0.9900000000000001"/>
    <n v="0.9900000000000001"/>
    <n v="0.9900000000000001"/>
    <n v="0.9900000000000001"/>
    <n v="0.9900000000000001"/>
    <n v="0.88346000000000002"/>
    <n v="0.98449500408608015"/>
    <n v="0.99379500408608012"/>
    <n v="0.99999500408608011"/>
    <n v="0.99999500408608011"/>
    <n v="0.99999500408608011"/>
    <n v="0.99999500408608011"/>
    <n v="0.99999500408608011"/>
    <n v="0.99999500408608011"/>
    <n v="0.99999500408608011"/>
    <n v="0.99999500408608011"/>
    <n v="0.99999500408608011"/>
    <n v="0.9900000000000001"/>
    <n v="0.82000000000000006"/>
    <n v="8616.357"/>
    <n v="11987.872203621166"/>
    <n v="27625.800173083531"/>
    <n v="0"/>
    <n v="0"/>
    <n v="0"/>
    <n v="0"/>
    <n v="0"/>
    <n v="0"/>
    <n v="0"/>
    <n v="0"/>
    <n v="0"/>
    <n v="0"/>
    <n v="39613.672376704693"/>
    <n v="6.3460000000000003E-2"/>
    <n v="0.10103500408608007"/>
    <n v="9.2999999999999992E-3"/>
    <n v="6.1999999999999989E-3"/>
    <n v="0"/>
    <n v="0"/>
    <n v="0"/>
    <n v="0"/>
    <n v="0"/>
    <n v="0"/>
    <n v="0"/>
    <n v="0"/>
    <n v="0.99999500408608011"/>
    <n v="0"/>
    <n v="0"/>
    <n v="0"/>
    <n v="0"/>
    <n v="0"/>
    <n v="0"/>
    <n v="0"/>
    <n v="0"/>
    <n v="0"/>
    <n v="0"/>
    <n v="0"/>
    <n v="0"/>
    <n v="0"/>
    <n v="0"/>
    <n v="0"/>
    <n v="0"/>
    <n v="0"/>
    <n v="48230.029376704697"/>
    <n v="11987.872203621166"/>
    <n v="27625.800173083531"/>
    <n v="0"/>
    <n v="0"/>
    <n v="0"/>
    <n v="0"/>
    <n v="0"/>
    <n v="0"/>
    <n v="0"/>
    <n v="0"/>
    <n v="0"/>
    <n v="0"/>
    <n v="39613.672376704693"/>
    <n v="0"/>
    <n v="0"/>
    <n v="0"/>
    <n v="0"/>
    <n v="0"/>
    <n v="0"/>
    <n v="0"/>
    <n v="0"/>
    <n v="0"/>
    <n v="0"/>
    <n v="0"/>
    <n v="0"/>
    <n v="0"/>
    <n v="0"/>
    <n v="0"/>
    <n v="0"/>
    <n v="0"/>
    <n v="48230.029376704697"/>
    <n v="5243.4589999999998"/>
    <n v="11905.395"/>
    <n v="1619.104"/>
    <n v="8662.4760000000006"/>
    <n v="1599.424"/>
    <n v="649.57299999999998"/>
    <n v="0"/>
    <n v="0"/>
    <n v="0"/>
    <n v="0"/>
    <n v="5000"/>
    <n v="4934.2413767046928"/>
    <n v="39613.672376704693"/>
    <n v="0.1"/>
    <n v="0"/>
    <n v="7.0000000000000007E-2"/>
    <n v="0"/>
    <n v="0"/>
    <n v="0"/>
    <n v="6.4056939501779344E-4"/>
    <n v="4.9501779359430601E-3"/>
    <n v="4.1992882562277576E-3"/>
    <n v="2.0996441281138792E-4"/>
    <n v="0"/>
    <n v="0"/>
    <n v="0.18000000000000002"/>
    <n v="0.92"/>
    <n v="0.92"/>
    <n v="0.9900000000000001"/>
    <n v="0.9900000000000001"/>
    <n v="0.9900000000000001"/>
    <n v="0.9900000000000001"/>
    <n v="0.99064056939501788"/>
    <n v="0.99559074733096098"/>
    <n v="0.99979003558718871"/>
    <n v="1"/>
    <n v="1"/>
    <n v="1"/>
    <n v="0"/>
    <n v="0"/>
    <n v="0"/>
    <n v="0"/>
    <n v="0"/>
    <n v="0"/>
    <n v="0"/>
    <n v="0"/>
    <n v="0"/>
    <n v="0"/>
    <n v="0"/>
    <n v="0"/>
    <n v="0"/>
    <n v="0"/>
    <n v="0"/>
    <n v="0"/>
    <n v="0"/>
    <n v="48230.029376704697"/>
    <n v="5243.4589999999998"/>
    <n v="11905.395"/>
    <n v="1619.104"/>
    <n v="8662.4760000000006"/>
    <n v="1599.424"/>
    <n v="649.57299999999998"/>
    <n v="0"/>
    <n v="0"/>
    <n v="0"/>
    <n v="0"/>
    <n v="5000.1123767046956"/>
    <n v="4934.1290000000008"/>
    <n v="39613.672376704693"/>
    <n v="0"/>
    <n v="0"/>
    <n v="0"/>
    <n v="0"/>
    <n v="0"/>
    <n v="0"/>
    <n v="0"/>
    <n v="0"/>
    <n v="0"/>
    <n v="0"/>
    <n v="0"/>
    <n v="0"/>
    <n v="0"/>
    <n v="0"/>
    <n v="0"/>
    <n v="0"/>
    <n v="0"/>
    <n v="48230.029376704697"/>
    <n v="5243.4589999999998"/>
    <n v="11905.395"/>
    <n v="1619.104"/>
    <n v="8662.4760000000006"/>
    <n v="1599.424"/>
    <n v="649.57299999999998"/>
    <n v="0"/>
    <n v="0"/>
    <n v="0"/>
    <n v="0"/>
    <n v="0"/>
    <n v="1934.3703767047009"/>
    <n v="31613.801376704701"/>
    <n v="0"/>
    <n v="0"/>
    <n v="0"/>
    <n v="0"/>
    <n v="0"/>
    <n v="0"/>
    <n v="0"/>
    <n v="0"/>
    <n v="0"/>
    <n v="0"/>
    <n v="0"/>
    <n v="0"/>
    <n v="0"/>
    <n v="0"/>
    <n v="0"/>
    <n v="0"/>
    <n v="0"/>
    <n v="40230.158376704698"/>
    <n v="39613.672376704693"/>
    <n v="29679.431"/>
    <n v="38295.788"/>
    <n v="48230.029376704697"/>
    <n v="-9934.2413767046964"/>
    <n v="9934.2413767046964"/>
    <n v="34679.430999999997"/>
    <n v="29679.431"/>
    <n v="38295.788"/>
    <n v="43295.788"/>
    <n v="-5000"/>
    <n v="9934.2413767046964"/>
    <n v="34679.543376704692"/>
    <n v="29679.431"/>
    <n v="38295.788"/>
    <n v="43295.900376704696"/>
    <n v="-5000.1123767046956"/>
    <n v="9934.2413767046964"/>
    <n v="29679.431"/>
    <n v="29679.431"/>
    <n v="38295.788"/>
    <n v="38295.788"/>
    <n v="0"/>
    <n v="1934.3703767046973"/>
    <n v="13777"/>
    <s v="SI"/>
    <s v="NO"/>
    <s v="GIC"/>
    <s v="STS"/>
    <n v="6"/>
    <s v="Transmission"/>
    <s v="Zonal Tx"/>
    <s v="Growth Zonal Tx"/>
    <s v="Rio Bonito Substation"/>
    <m/>
    <s v="Osorno"/>
    <m/>
    <d v="2018-12-31T00:00:00"/>
    <d v="2019-06-01T00:00:00"/>
    <m/>
    <m/>
    <m/>
    <n v="0"/>
    <n v="0"/>
    <n v="0"/>
    <m/>
    <m/>
    <m/>
    <m/>
    <n v="932"/>
    <m/>
    <s v="2018 6+6"/>
    <m/>
    <m/>
  </r>
  <r>
    <s v="100/TT-291-01"/>
    <x v="0"/>
    <x v="88"/>
    <s v="Subgerencia de Proyectos Tx "/>
    <x v="25"/>
    <s v="Michael Monsalve"/>
    <n v="2856.636"/>
    <n v="0"/>
    <n v="231.553"/>
    <n v="0"/>
    <n v="2544.0990000000002"/>
    <n v="33400.468999999997"/>
    <n v="1123.758"/>
    <n v="1639.414"/>
    <n v="684.76400000000001"/>
    <n v="21678.940999999999"/>
    <n v="73502.135999999999"/>
    <n v="4418.058"/>
    <n v="142079.82799999998"/>
    <n v="0.01"/>
    <n v="0.01"/>
    <n v="0.02"/>
    <n v="0"/>
    <n v="0.27"/>
    <n v="0.03"/>
    <n v="0"/>
    <n v="0"/>
    <n v="0"/>
    <n v="2.0000000000000018E-2"/>
    <n v="0.13"/>
    <n v="0"/>
    <n v="6.0000000000000005E-2"/>
    <n v="7.0000000000000007E-2"/>
    <n v="0.09"/>
    <n v="0.09"/>
    <n v="0.36"/>
    <n v="0.38999999999999996"/>
    <n v="0.38999999999999996"/>
    <n v="0.38999999999999996"/>
    <n v="0.38999999999999996"/>
    <n v="0.41"/>
    <n v="0.54"/>
    <n v="0.54"/>
    <n v="5.2936294584824073E-2"/>
    <n v="5.8221624837507396E-2"/>
    <n v="0.12780460534107518"/>
    <n v="0.21594132223057932"/>
    <n v="0.26770819576102767"/>
    <n v="0.39335103140822242"/>
    <n v="0.45757361931808394"/>
    <n v="0.58144034858077509"/>
    <n v="0.78256576496395813"/>
    <n v="0.87617176021001297"/>
    <n v="0.93549469847207523"/>
    <n v="0.93549469847207523"/>
    <n v="0.54"/>
    <n v="0.05"/>
    <n v="22735.440999999999"/>
    <n v="1477.7195460929358"/>
    <n v="2666.4896818476732"/>
    <n v="35186.526424575284"/>
    <n v="44674.611112373139"/>
    <n v="26303.083767088599"/>
    <n v="63991.626964836862"/>
    <n v="32788.702517887068"/>
    <n v="63391.663831909515"/>
    <n v="103175.23087884822"/>
    <n v="48135.276392113628"/>
    <n v="30578.325609120173"/>
    <n v="0"/>
    <n v="452369.25672669313"/>
    <n v="2.9362945848240701E-3"/>
    <n v="5.2853302526833269E-3"/>
    <n v="6.9582980503567787E-2"/>
    <n v="8.8136716889504155E-2"/>
    <n v="5.1766873530448357E-2"/>
    <n v="0.12564283564719472"/>
    <n v="6.4222587909861517E-2"/>
    <n v="0.12386672926269114"/>
    <n v="0.20112541638318301"/>
    <n v="9.3605995246054882E-2"/>
    <n v="5.9322938262062301E-2"/>
    <n v="0"/>
    <n v="0.93549469847207523"/>
    <n v="0"/>
    <n v="0"/>
    <n v="0"/>
    <n v="0"/>
    <n v="0"/>
    <n v="0"/>
    <n v="0"/>
    <n v="0"/>
    <n v="0"/>
    <n v="0"/>
    <n v="0"/>
    <n v="0"/>
    <n v="0"/>
    <n v="0"/>
    <n v="0"/>
    <n v="0"/>
    <n v="0"/>
    <n v="475104.69772669312"/>
    <n v="1477.7195460929358"/>
    <n v="2666.4896818476732"/>
    <n v="35186.526424575284"/>
    <n v="44674.611112373139"/>
    <n v="26303.083767088599"/>
    <n v="63991.626964836862"/>
    <n v="32788.702517887068"/>
    <n v="63391.663831909515"/>
    <n v="103175.23087884822"/>
    <n v="48135.276392113628"/>
    <n v="30578.325609120173"/>
    <n v="0"/>
    <n v="452369.25672669313"/>
    <n v="0"/>
    <n v="0"/>
    <n v="0"/>
    <n v="0"/>
    <n v="0"/>
    <n v="0"/>
    <n v="0"/>
    <n v="0"/>
    <n v="0"/>
    <n v="0"/>
    <n v="0"/>
    <n v="0"/>
    <n v="0"/>
    <n v="0"/>
    <n v="0"/>
    <n v="0"/>
    <n v="0"/>
    <n v="475104.69772669312"/>
    <n v="2856.636"/>
    <n v="0"/>
    <n v="231.553"/>
    <n v="0"/>
    <n v="2544.0990000000002"/>
    <n v="33400.468999999997"/>
    <n v="63658.416659228576"/>
    <n v="88161.979462736548"/>
    <n v="115213.29890761309"/>
    <n v="64368.379131736088"/>
    <n v="10794.428571428571"/>
    <n v="71139.996993950263"/>
    <n v="452369.25672669313"/>
    <n v="0.01"/>
    <n v="0.01"/>
    <n v="0.02"/>
    <n v="0"/>
    <n v="0.27"/>
    <n v="1.5732150060508269E-2"/>
    <n v="0.11662968939088342"/>
    <n v="0.23956232351754739"/>
    <n v="6.4542154094392901E-2"/>
    <n v="8.8543767648245258E-2"/>
    <n v="6.514723678902784E-2"/>
    <n v="1.1597418313836224E-2"/>
    <n v="0.91175473981444133"/>
    <n v="6.0000000000000005E-2"/>
    <n v="7.0000000000000007E-2"/>
    <n v="0.09"/>
    <n v="0.09"/>
    <n v="0.36"/>
    <n v="0.37573215006050825"/>
    <n v="0.49236183945139167"/>
    <n v="0.73192416296893914"/>
    <n v="0.79646631706333204"/>
    <n v="0.88501008471157727"/>
    <n v="0.95015732150060517"/>
    <n v="0.96175473981444137"/>
    <n v="0"/>
    <n v="0"/>
    <n v="0"/>
    <n v="0"/>
    <n v="0"/>
    <n v="0"/>
    <n v="0"/>
    <n v="0"/>
    <n v="0"/>
    <n v="0"/>
    <n v="0"/>
    <n v="0"/>
    <n v="0"/>
    <n v="0"/>
    <n v="0"/>
    <n v="0"/>
    <n v="0"/>
    <n v="475104.69772669312"/>
    <n v="2856.636"/>
    <n v="0"/>
    <n v="231.553"/>
    <n v="0"/>
    <n v="2544.0990000000002"/>
    <n v="33400.468999999997"/>
    <n v="1123.758"/>
    <n v="1639.414"/>
    <n v="684.76400000000001"/>
    <n v="146549.70572749252"/>
    <n v="120089.45614810752"/>
    <n v="143249.40185109311"/>
    <n v="452369.25672669313"/>
    <n v="0"/>
    <n v="0"/>
    <n v="0"/>
    <n v="0"/>
    <n v="0"/>
    <n v="0"/>
    <n v="0"/>
    <n v="0"/>
    <n v="0"/>
    <n v="0"/>
    <n v="0"/>
    <n v="0"/>
    <n v="0"/>
    <n v="0"/>
    <n v="0"/>
    <n v="0"/>
    <n v="0"/>
    <n v="475104.69772669312"/>
    <n v="2856.636"/>
    <n v="0"/>
    <n v="231.553"/>
    <n v="0"/>
    <n v="2544.0990000000002"/>
    <n v="33400.468999999997"/>
    <n v="1123.758"/>
    <n v="1639.414"/>
    <n v="684.76400000000001"/>
    <n v="21678.940999999999"/>
    <n v="73502.135999999999"/>
    <n v="214707.48672669302"/>
    <n v="352369.25672669301"/>
    <n v="0"/>
    <n v="0"/>
    <n v="0"/>
    <n v="0"/>
    <n v="0"/>
    <n v="0"/>
    <n v="0"/>
    <n v="0"/>
    <n v="0"/>
    <n v="0"/>
    <n v="0"/>
    <n v="0"/>
    <n v="100000.00000000012"/>
    <n v="0"/>
    <n v="0"/>
    <n v="0"/>
    <n v="0"/>
    <n v="475104.69772669312"/>
    <n v="452369.25672669313"/>
    <n v="137661.76999999999"/>
    <n v="160397.21099999998"/>
    <n v="475104.69772669312"/>
    <n v="-314707.48672669311"/>
    <n v="314707.48672669311"/>
    <n v="381229.25973274285"/>
    <n v="137661.76999999999"/>
    <n v="160397.21099999998"/>
    <n v="403964.70073274284"/>
    <n v="-243567.48973274286"/>
    <n v="314707.48672669311"/>
    <n v="309119.85487560002"/>
    <n v="137661.76999999999"/>
    <n v="160397.21099999998"/>
    <n v="331855.29587560002"/>
    <n v="-171458.08487560003"/>
    <n v="314707.48672669311"/>
    <n v="137661.76999999999"/>
    <n v="142079.82799999998"/>
    <n v="164815.26899999997"/>
    <n v="160397.21099999998"/>
    <n v="4418.05799999999"/>
    <n v="310289.42872669315"/>
    <n v="13778"/>
    <s v="SI"/>
    <s v="NO"/>
    <s v="GIC"/>
    <s v="STS"/>
    <n v="6"/>
    <s v="Transmission"/>
    <s v="Zonal Tx"/>
    <s v="Growth Zonal Tx"/>
    <s v="Purranque Substation"/>
    <m/>
    <s v="Osorno"/>
    <m/>
    <d v="2019-06-26T00:00:00"/>
    <d v="2019-11-08T00:00:00"/>
    <m/>
    <n v="0"/>
    <n v="0"/>
    <n v="0"/>
    <n v="0"/>
    <n v="0"/>
    <m/>
    <m/>
    <m/>
    <m/>
    <n v="1068"/>
    <m/>
    <s v="2018 6+6"/>
    <m/>
    <m/>
  </r>
  <r>
    <s v="100/TT-290-01"/>
    <x v="0"/>
    <x v="89"/>
    <s v="Subgerencia de Proyectos Tx "/>
    <x v="26"/>
    <s v="Michael Monsalve"/>
    <n v="1961.575"/>
    <n v="0"/>
    <n v="231.553"/>
    <n v="183.959"/>
    <n v="2656.7629999999999"/>
    <n v="31358.414000000001"/>
    <n v="1370.682"/>
    <n v="1430.1389999999999"/>
    <n v="1662.2639999999999"/>
    <n v="22106.971000000001"/>
    <n v="71094.744999999995"/>
    <n v="4418.058"/>
    <n v="138475.12299999999"/>
    <n v="5.0000000000000001E-3"/>
    <n v="1.4999999999999999E-2"/>
    <n v="0.02"/>
    <n v="0"/>
    <n v="0.26"/>
    <n v="0"/>
    <n v="0"/>
    <n v="0"/>
    <n v="0"/>
    <n v="3.999999999999998E-2"/>
    <n v="0.1"/>
    <n v="0"/>
    <n v="5.5E-2"/>
    <n v="7.0000000000000007E-2"/>
    <n v="0.09"/>
    <n v="0.09"/>
    <n v="0.35"/>
    <n v="0.35"/>
    <n v="0.35"/>
    <n v="0.35"/>
    <n v="0.35"/>
    <n v="0.38999999999999996"/>
    <n v="0.48999999999999994"/>
    <n v="0.48999999999999994"/>
    <n v="5.264731582371663E-2"/>
    <n v="9.9455389341458242E-2"/>
    <n v="0.16003252986851824"/>
    <n v="0.23200902178341953"/>
    <n v="0.23553877621504171"/>
    <n v="0.39516994735695826"/>
    <n v="0.50033364341618713"/>
    <n v="0.60620554858016107"/>
    <n v="0.79354550219343534"/>
    <n v="0.89294061360943366"/>
    <n v="0.93997459141079909"/>
    <n v="0.93997459141079909"/>
    <n v="0.48999999999999994"/>
    <n v="0.05"/>
    <n v="22678.862999999998"/>
    <n v="1478.4991624936656"/>
    <n v="26201.37461606443"/>
    <n v="33992.504511431223"/>
    <n v="40484.129268298893"/>
    <n v="1990.1162321577845"/>
    <n v="90213.50982714133"/>
    <n v="59574.414259676443"/>
    <n v="60118.052230118454"/>
    <n v="106628.89432543292"/>
    <n v="56708.735211263433"/>
    <n v="26897.830287478933"/>
    <n v="0"/>
    <n v="504288.05993155745"/>
    <n v="2.6473158237166282E-3"/>
    <n v="4.6808073517741612E-2"/>
    <n v="6.0577140527060001E-2"/>
    <n v="7.1976491914901297E-2"/>
    <n v="3.5297544316221707E-3"/>
    <n v="0.15963117114191658"/>
    <n v="0.10516369605922882"/>
    <n v="0.10587190516397393"/>
    <n v="0.18733995361327424"/>
    <n v="9.9395111415998355E-2"/>
    <n v="4.7033977801365423E-2"/>
    <n v="0"/>
    <n v="0.93997459141079909"/>
    <n v="0"/>
    <n v="0"/>
    <n v="0"/>
    <n v="0"/>
    <n v="0"/>
    <n v="0"/>
    <n v="0"/>
    <n v="0"/>
    <n v="0"/>
    <n v="0"/>
    <n v="0"/>
    <n v="0"/>
    <n v="0"/>
    <n v="0"/>
    <n v="0"/>
    <n v="0"/>
    <n v="0"/>
    <n v="526966.9229315574"/>
    <n v="1478.4991624936656"/>
    <n v="26201.37461606443"/>
    <n v="33992.504511431223"/>
    <n v="40484.129268298893"/>
    <n v="1990.1162321577845"/>
    <n v="90213.50982714133"/>
    <n v="59574.414259676443"/>
    <n v="60118.052230118454"/>
    <n v="106628.89432543292"/>
    <n v="56708.735211263433"/>
    <n v="26897.830287478933"/>
    <n v="0"/>
    <n v="504288.05993155745"/>
    <n v="0"/>
    <n v="0"/>
    <n v="0"/>
    <n v="0"/>
    <n v="0"/>
    <n v="0"/>
    <n v="0"/>
    <n v="0"/>
    <n v="0"/>
    <n v="0"/>
    <n v="0"/>
    <n v="0"/>
    <n v="0"/>
    <n v="0"/>
    <n v="0"/>
    <n v="0"/>
    <n v="0"/>
    <n v="526966.9229315574"/>
    <n v="1961.575"/>
    <n v="0"/>
    <n v="231.553"/>
    <n v="183.959"/>
    <n v="2656.7629999999999"/>
    <n v="31358.414000000001"/>
    <n v="60473.471659228569"/>
    <n v="93855.831550736548"/>
    <n v="57948.798907613091"/>
    <n v="95813.296310536098"/>
    <n v="12171.428571428571"/>
    <n v="147632.96993201456"/>
    <n v="504288.06093155744"/>
    <n v="5.0000000000000001E-3"/>
    <n v="1.4999999999999999E-2"/>
    <n v="0.02"/>
    <n v="0"/>
    <n v="0.26"/>
    <n v="1.5732150060508269E-2"/>
    <n v="0.11662968939088342"/>
    <n v="0.23956232351754739"/>
    <n v="6.4542154094392901E-2"/>
    <n v="8.8543767648245258E-2"/>
    <n v="6.514723678902784E-2"/>
    <n v="1.1597418313836224E-2"/>
    <n v="0.90175473981444132"/>
    <n v="5.5E-2"/>
    <n v="7.0000000000000007E-2"/>
    <n v="0.09"/>
    <n v="0.09"/>
    <n v="0.35"/>
    <n v="0.36573215006050824"/>
    <n v="0.48236183945139166"/>
    <n v="0.72192416296893913"/>
    <n v="0.78646631706333203"/>
    <n v="0.87501008471157726"/>
    <n v="0.94015732150060516"/>
    <n v="0.95175473981444136"/>
    <n v="0"/>
    <n v="0"/>
    <n v="0"/>
    <n v="0"/>
    <n v="0"/>
    <n v="0"/>
    <n v="0"/>
    <n v="0"/>
    <n v="0"/>
    <n v="0"/>
    <n v="0"/>
    <n v="0"/>
    <n v="0"/>
    <n v="0"/>
    <n v="0"/>
    <n v="0"/>
    <n v="0"/>
    <n v="526966.92393155745"/>
    <n v="1961.575"/>
    <n v="0"/>
    <n v="231.553"/>
    <n v="183.959"/>
    <n v="2656.7629999999999"/>
    <n v="31358.414000000001"/>
    <n v="1370.682"/>
    <n v="1430.1389999999999"/>
    <n v="1662.2639999999999"/>
    <n v="140932.33539130798"/>
    <n v="96496.728011984524"/>
    <n v="226003.64852826498"/>
    <n v="504288.06093155744"/>
    <n v="0"/>
    <n v="0"/>
    <n v="0"/>
    <n v="0"/>
    <n v="0"/>
    <n v="0"/>
    <n v="0"/>
    <n v="0"/>
    <n v="0"/>
    <n v="0"/>
    <n v="0"/>
    <n v="0"/>
    <n v="0"/>
    <n v="0"/>
    <n v="0"/>
    <n v="0"/>
    <n v="0"/>
    <n v="526966.92393155745"/>
    <n v="1961.575"/>
    <n v="0"/>
    <n v="231.553"/>
    <n v="183.959"/>
    <n v="2656.7629999999999"/>
    <n v="31358.414000000001"/>
    <n v="1370.682"/>
    <n v="1430.1389999999999"/>
    <n v="1662.2639999999999"/>
    <n v="22106.971000000001"/>
    <n v="71094.744999999995"/>
    <n v="270230.99593155697"/>
    <n v="404288.06093155697"/>
    <n v="0"/>
    <n v="0"/>
    <n v="0"/>
    <n v="0"/>
    <n v="0"/>
    <n v="0"/>
    <n v="0"/>
    <n v="0"/>
    <n v="0"/>
    <n v="0"/>
    <n v="0"/>
    <n v="0"/>
    <n v="100000.00000000047"/>
    <n v="0"/>
    <n v="0"/>
    <n v="0"/>
    <n v="0"/>
    <n v="526966.92393155745"/>
    <n v="504288.05993155745"/>
    <n v="134057.065"/>
    <n v="156735.92800000001"/>
    <n v="526966.9229315574"/>
    <n v="-370230.99493155739"/>
    <n v="370230.99493155739"/>
    <n v="356655.09099954291"/>
    <n v="134057.065"/>
    <n v="156735.92800000001"/>
    <n v="379333.95399954292"/>
    <n v="-222598.02599954291"/>
    <n v="370230.99593155744"/>
    <n v="278284.41240329249"/>
    <n v="134057.065"/>
    <n v="156735.92800000001"/>
    <n v="300963.2754032925"/>
    <n v="-144227.34740329249"/>
    <n v="370230.99593155744"/>
    <n v="134057.065"/>
    <n v="138475.12299999999"/>
    <n v="161153.98599999998"/>
    <n v="156735.92800000001"/>
    <n v="4418.0579999999609"/>
    <n v="365812.93793155748"/>
    <n v="13779"/>
    <s v="SI"/>
    <s v="NO"/>
    <s v="GIC"/>
    <s v="STS"/>
    <n v="6"/>
    <s v="Transmission"/>
    <s v="Zonal Tx"/>
    <s v="Growth Zonal Tx"/>
    <s v="Puerto Varas Substation"/>
    <m/>
    <s v="Osorno"/>
    <m/>
    <d v="2019-04-26T00:00:00"/>
    <d v="2019-11-08T00:00:00"/>
    <m/>
    <n v="0"/>
    <n v="0"/>
    <n v="0"/>
    <n v="0"/>
    <n v="0"/>
    <m/>
    <m/>
    <m/>
    <m/>
    <n v="1068"/>
    <m/>
    <s v="2018 6+6"/>
    <m/>
    <m/>
  </r>
  <r>
    <s v="100/TT-289-01"/>
    <x v="0"/>
    <x v="90"/>
    <s v="Subgerencia de Proyectos Tx "/>
    <x v="27"/>
    <s v="Jorge Cea"/>
    <n v="2511.9749999999999"/>
    <n v="3088.1030000000001"/>
    <n v="12109.885"/>
    <n v="18924.358"/>
    <n v="31713.289000000001"/>
    <n v="128742.37300000001"/>
    <n v="97403.248999999996"/>
    <n v="211115.606"/>
    <n v="82280.794999999998"/>
    <n v="218643.27100000001"/>
    <n v="271955.533"/>
    <n v="-7322.64"/>
    <n v="1071165.7970000003"/>
    <n v="0"/>
    <n v="0"/>
    <n v="0"/>
    <n v="0"/>
    <n v="0.06"/>
    <n v="0.27"/>
    <n v="7.0000000000000007E-2"/>
    <n v="0.01"/>
    <n v="0.01"/>
    <n v="0.15000000000000002"/>
    <n v="0.15"/>
    <n v="0"/>
    <n v="0.03"/>
    <n v="0.03"/>
    <n v="0.03"/>
    <n v="0.03"/>
    <n v="0.09"/>
    <n v="0.36"/>
    <n v="0.43000000000000005"/>
    <n v="0.44000000000000006"/>
    <n v="0.45000000000000007"/>
    <n v="0.60000000000000009"/>
    <n v="0.75000000000000011"/>
    <n v="0.75000000000000011"/>
    <n v="3.2792568147067686E-2"/>
    <n v="5.7078087426392754E-2"/>
    <n v="8.5348829023426387E-2"/>
    <n v="0.1546669162094339"/>
    <n v="0.27790570803324521"/>
    <n v="0.35198996906757141"/>
    <n v="0.43680071291392397"/>
    <n v="0.46827078881556183"/>
    <n v="0.56107665970980347"/>
    <n v="0.71225643610002431"/>
    <n v="0.79173380425945461"/>
    <n v="0.89618829289567192"/>
    <n v="0.75000000000000011"/>
    <n v="0.03"/>
    <n v="47706.803"/>
    <n v="5600.1622589428207"/>
    <n v="48781.023367629685"/>
    <n v="56885.682469890671"/>
    <n v="139714.2033499598"/>
    <n v="248819.54278433952"/>
    <n v="149827.78305849346"/>
    <n v="171815.17309857986"/>
    <n v="63862.533214546507"/>
    <n v="188649.17280338285"/>
    <n v="307835.83241788362"/>
    <n v="11075.61993444729"/>
    <n v="28338.87175563076"/>
    <n v="1421205.6005137269"/>
    <n v="2.7925681470676862E-3"/>
    <n v="2.4285519279325065E-2"/>
    <n v="2.8270741597033643E-2"/>
    <n v="6.9318087186007515E-2"/>
    <n v="0.12323879182381135"/>
    <n v="7.4084261034326152E-2"/>
    <n v="8.4810743846352621E-2"/>
    <n v="3.1470075901637799E-2"/>
    <n v="9.2805870894241652E-2"/>
    <n v="0.15117977639022079"/>
    <n v="7.947736815943035E-2"/>
    <n v="0.10445448863621729"/>
    <n v="0.89618829289567192"/>
    <n v="172200"/>
    <n v="222601.92500000019"/>
    <n v="0"/>
    <n v="0"/>
    <n v="0"/>
    <n v="0"/>
    <n v="0"/>
    <n v="0"/>
    <n v="0"/>
    <n v="0"/>
    <n v="0"/>
    <n v="0"/>
    <n v="394801.92500000016"/>
    <n v="0"/>
    <n v="0"/>
    <n v="0"/>
    <n v="0"/>
    <n v="1863714.3285137271"/>
    <n v="5600.1622589428207"/>
    <n v="48781.023367629685"/>
    <n v="56885.682469890671"/>
    <n v="139714.2033499598"/>
    <n v="248819.54278433952"/>
    <n v="149827.78305849346"/>
    <n v="171815.17309857986"/>
    <n v="63862.533214546507"/>
    <n v="188649.17280338285"/>
    <n v="307835.83241788362"/>
    <n v="11075.61993444729"/>
    <n v="28338.87175563076"/>
    <n v="1421205.6005137269"/>
    <n v="172200"/>
    <n v="222601.92500000019"/>
    <n v="0"/>
    <n v="0"/>
    <n v="0"/>
    <n v="0"/>
    <n v="0"/>
    <n v="0"/>
    <n v="0"/>
    <n v="0"/>
    <n v="0"/>
    <n v="0"/>
    <n v="394801.92500000016"/>
    <n v="0"/>
    <n v="0"/>
    <n v="0"/>
    <n v="0"/>
    <n v="1863714.3285137271"/>
    <n v="2511.9749999999999"/>
    <n v="3088.1030000000001"/>
    <n v="12109.885"/>
    <n v="18924.358"/>
    <n v="31713.289000000001"/>
    <n v="128742.37300000001"/>
    <n v="135812.62699999998"/>
    <n v="179367"/>
    <n v="170538"/>
    <n v="238144"/>
    <n v="169787"/>
    <n v="330466.99051372707"/>
    <n v="1421205.6005137269"/>
    <n v="0"/>
    <n v="0"/>
    <n v="0"/>
    <n v="0"/>
    <n v="0.06"/>
    <n v="0.16125897735796035"/>
    <n v="0.19812032083974043"/>
    <n v="5.3295177706664774E-2"/>
    <n v="9.34021242868084E-2"/>
    <n v="0.16710304196129422"/>
    <n v="9.1148013354469343E-2"/>
    <n v="3.9447930829073483E-2"/>
    <n v="0.86377558633601104"/>
    <n v="0.03"/>
    <n v="0.03"/>
    <n v="0.03"/>
    <n v="0.03"/>
    <n v="0.09"/>
    <n v="0.25125897735796032"/>
    <n v="0.44937929819770084"/>
    <n v="0.50267447590436554"/>
    <n v="0.59607660019117403"/>
    <n v="0.76317964215246825"/>
    <n v="0.85432765550693757"/>
    <n v="0.89377558633601106"/>
    <n v="164500"/>
    <n v="43438"/>
    <n v="64700"/>
    <n v="122163.915513727"/>
    <n v="0"/>
    <n v="0"/>
    <n v="0"/>
    <n v="0"/>
    <n v="0"/>
    <n v="0"/>
    <n v="0"/>
    <n v="0"/>
    <n v="394801.915513727"/>
    <n v="0"/>
    <n v="0"/>
    <n v="0"/>
    <n v="0"/>
    <n v="1863714.3190274539"/>
    <n v="2511.9749999999999"/>
    <n v="3088.1030000000001"/>
    <n v="12109.885"/>
    <n v="18924.358"/>
    <n v="31713.289000000001"/>
    <n v="128742.37300000001"/>
    <n v="97403.248999999996"/>
    <n v="211115.606"/>
    <n v="82280.794999999998"/>
    <n v="337946.20500000002"/>
    <n v="317454"/>
    <n v="177915.76251372695"/>
    <n v="1421205.6005137269"/>
    <n v="157787"/>
    <n v="229712.23748627305"/>
    <n v="5000"/>
    <n v="2302.6780274538323"/>
    <n v="0"/>
    <n v="0"/>
    <n v="0"/>
    <n v="0"/>
    <n v="0"/>
    <n v="0"/>
    <n v="0"/>
    <n v="0"/>
    <n v="394801.91551372688"/>
    <n v="0"/>
    <n v="0"/>
    <n v="0"/>
    <n v="0"/>
    <n v="1863714.3190274539"/>
    <n v="2511.9749999999999"/>
    <n v="3088.1030000000001"/>
    <n v="12109.885"/>
    <n v="18924.358"/>
    <n v="31713.289000000001"/>
    <n v="128742.37300000001"/>
    <n v="97403.248999999996"/>
    <n v="211115.606"/>
    <n v="82280.794999999998"/>
    <n v="218643.27100000001"/>
    <n v="271955.533"/>
    <n v="342717.16351372679"/>
    <n v="1421205.6005137269"/>
    <n v="0"/>
    <n v="0"/>
    <n v="0"/>
    <n v="0"/>
    <n v="0"/>
    <n v="0"/>
    <n v="0"/>
    <n v="0"/>
    <n v="0"/>
    <n v="0"/>
    <n v="0"/>
    <n v="0"/>
    <n v="394801.91551372688"/>
    <n v="0"/>
    <n v="0"/>
    <n v="0"/>
    <n v="0"/>
    <n v="1863714.3190274539"/>
    <n v="1392866.7287580962"/>
    <n v="1078488.4370000002"/>
    <n v="1126195.2400000002"/>
    <n v="1440573.5317580963"/>
    <n v="-314378.29175809608"/>
    <n v="737519.08851372683"/>
    <n v="1090738.6099999999"/>
    <n v="1078488.4370000002"/>
    <n v="1126195.2400000002"/>
    <n v="1138445.4129999999"/>
    <n v="-12250.172999999719"/>
    <n v="737519.07902745367"/>
    <n v="1243289.838"/>
    <n v="1078488.4370000002"/>
    <n v="1126195.2400000002"/>
    <n v="1290996.6410000001"/>
    <n v="-164801.40099999984"/>
    <n v="737519.07902745367"/>
    <n v="1078488.4370000002"/>
    <n v="1071165.7970000003"/>
    <n v="1118872.6000000003"/>
    <n v="1126195.2400000002"/>
    <n v="-7322.6399999998976"/>
    <n v="744841.71902745357"/>
    <n v="13780"/>
    <s v="SI"/>
    <s v="NO"/>
    <s v="GIC"/>
    <s v="STS"/>
    <n v="6"/>
    <s v="Transmission"/>
    <s v="Zonal Tx"/>
    <s v="Growth Zonal Tx"/>
    <s v="El Empalme Substation"/>
    <m/>
    <s v="Osorno"/>
    <m/>
    <d v="2019-10-31T00:00:00"/>
    <d v="2020-02-28T00:00:00"/>
    <m/>
    <n v="0"/>
    <n v="0"/>
    <n v="0"/>
    <n v="0"/>
    <n v="0"/>
    <m/>
    <m/>
    <s v="Ingeniería detalle"/>
    <m/>
    <n v="1057"/>
    <m/>
    <s v="2018 6+6"/>
    <m/>
    <m/>
  </r>
  <r>
    <s v="100/TT-199-01"/>
    <x v="0"/>
    <x v="91"/>
    <s v="Subgerencia de Proyectos Tx "/>
    <x v="28"/>
    <s v="Raul Ramirez"/>
    <n v="2470.489"/>
    <n v="24601.647000000001"/>
    <n v="12057.406000000001"/>
    <n v="5289.5529999999999"/>
    <n v="3072.8040000000001"/>
    <n v="2380.5030000000002"/>
    <n v="126653.084"/>
    <n v="10303.934999999999"/>
    <n v="64004.031000000003"/>
    <n v="23586.710999999999"/>
    <n v="73997.195999999996"/>
    <n v="2292.732"/>
    <n v="350710.09100000001"/>
    <n v="0.01"/>
    <n v="0"/>
    <n v="0.02"/>
    <n v="0"/>
    <n v="0"/>
    <n v="0.18"/>
    <n v="0.08"/>
    <n v="0"/>
    <n v="0.05"/>
    <n v="0.20000000000000007"/>
    <n v="0.14000000000000001"/>
    <n v="0"/>
    <n v="0.12"/>
    <n v="0.12"/>
    <n v="0.14000000000000001"/>
    <n v="0.14000000000000001"/>
    <n v="0.14000000000000001"/>
    <n v="0.32"/>
    <n v="0.39999999999999997"/>
    <n v="0.39999999999999997"/>
    <n v="0.44999999999999996"/>
    <n v="0.65"/>
    <n v="0.79"/>
    <n v="0.79"/>
    <n v="0.15127943780725872"/>
    <n v="0.20647173928298174"/>
    <n v="0.30681863007541388"/>
    <n v="0.40957558301103075"/>
    <n v="0.54264520454350995"/>
    <n v="0.59580373103384832"/>
    <n v="0.75527807778621003"/>
    <n v="0.75527807778621003"/>
    <n v="0.75527807778621003"/>
    <n v="0.75527807778621003"/>
    <n v="0.75527807778621003"/>
    <n v="0.7647489821060578"/>
    <n v="0.79"/>
    <n v="0.11"/>
    <n v="109533.24"/>
    <n v="47181.602055278614"/>
    <n v="63183.941048511027"/>
    <n v="115072.34967694439"/>
    <n v="118028.34660355339"/>
    <n v="153100.47746374347"/>
    <n v="61260.391161725107"/>
    <n v="184086.26693317041"/>
    <n v="0"/>
    <n v="0"/>
    <n v="0"/>
    <n v="0"/>
    <n v="11023.386738165593"/>
    <n v="752936.76168109209"/>
    <n v="4.1279437807258713E-2"/>
    <n v="5.5192301475723016E-2"/>
    <n v="0.10034689079243214"/>
    <n v="0.1027569529356169"/>
    <n v="0.13306962153247917"/>
    <n v="5.3158526490338379E-2"/>
    <n v="0.15947434675236172"/>
    <n v="0"/>
    <n v="0"/>
    <n v="0"/>
    <n v="0"/>
    <n v="9.4709043198477876E-3"/>
    <n v="0.7647489821060578"/>
    <n v="0"/>
    <n v="0"/>
    <n v="0"/>
    <n v="0"/>
    <n v="0"/>
    <n v="0"/>
    <n v="0"/>
    <n v="0"/>
    <n v="0"/>
    <n v="0"/>
    <n v="0"/>
    <n v="0"/>
    <n v="0"/>
    <n v="0"/>
    <n v="0"/>
    <n v="0"/>
    <n v="0"/>
    <n v="862470.00168109208"/>
    <n v="47181.602055278614"/>
    <n v="63183.941048511027"/>
    <n v="115072.34967694439"/>
    <n v="118028.34660355339"/>
    <n v="153100.47746374347"/>
    <n v="61260.391161725107"/>
    <n v="184086.26693317041"/>
    <n v="0"/>
    <n v="0"/>
    <n v="0"/>
    <n v="0"/>
    <n v="11023.386738165593"/>
    <n v="752936.76168109209"/>
    <n v="0"/>
    <n v="0"/>
    <n v="0"/>
    <n v="0"/>
    <n v="0"/>
    <n v="0"/>
    <n v="0"/>
    <n v="0"/>
    <n v="0"/>
    <n v="0"/>
    <n v="0"/>
    <n v="0"/>
    <n v="0"/>
    <n v="0"/>
    <n v="0"/>
    <n v="0"/>
    <n v="0"/>
    <n v="862470.00168109208"/>
    <n v="2470.489"/>
    <n v="24601.647000000001"/>
    <n v="12057.406000000001"/>
    <n v="5289.5529999999999"/>
    <n v="3072.8040000000001"/>
    <n v="2380.5030000000002"/>
    <n v="36101.497000000003"/>
    <n v="125054.20330056324"/>
    <n v="55384.637359549415"/>
    <n v="232963.47801966206"/>
    <n v="65129.27471909883"/>
    <n v="188431.26928221859"/>
    <n v="752936.7616810922"/>
    <n v="0.01"/>
    <n v="0"/>
    <n v="0.02"/>
    <n v="0"/>
    <n v="0"/>
    <n v="0.02"/>
    <n v="0.82"/>
    <n v="0"/>
    <n v="0"/>
    <n v="0"/>
    <n v="0.01"/>
    <n v="0.01"/>
    <n v="0.89"/>
    <n v="0.12"/>
    <n v="0.12"/>
    <n v="0.14000000000000001"/>
    <n v="0.14000000000000001"/>
    <n v="0.14000000000000001"/>
    <n v="0.16"/>
    <n v="0.98"/>
    <n v="0.98"/>
    <n v="0.98"/>
    <n v="0.98"/>
    <n v="0.99"/>
    <n v="1"/>
    <n v="0"/>
    <n v="0"/>
    <n v="0"/>
    <n v="0"/>
    <n v="0"/>
    <n v="0"/>
    <n v="0"/>
    <n v="0"/>
    <n v="0"/>
    <n v="0"/>
    <n v="0"/>
    <n v="0"/>
    <n v="0"/>
    <n v="0"/>
    <n v="0"/>
    <n v="0"/>
    <n v="0"/>
    <n v="862470.0016810922"/>
    <n v="2470.489"/>
    <n v="24601.647000000001"/>
    <n v="12057.406000000001"/>
    <n v="5289.5529999999999"/>
    <n v="3072.8040000000001"/>
    <n v="2380.5030000000002"/>
    <n v="126653.084"/>
    <n v="10303.934999999999"/>
    <n v="64004.031000000003"/>
    <n v="126310.90490000001"/>
    <n v="59282.935900000004"/>
    <n v="316509.46888109209"/>
    <n v="752936.76168109209"/>
    <n v="0"/>
    <n v="0"/>
    <n v="0"/>
    <n v="0"/>
    <n v="0"/>
    <n v="0"/>
    <n v="0"/>
    <n v="0"/>
    <n v="0"/>
    <n v="0"/>
    <n v="0"/>
    <n v="0"/>
    <n v="0"/>
    <n v="0"/>
    <n v="0"/>
    <n v="0"/>
    <n v="0"/>
    <n v="862470.00168109208"/>
    <n v="2470.489"/>
    <n v="24601.647000000001"/>
    <n v="12057.406000000001"/>
    <n v="5289.5529999999999"/>
    <n v="3072.8040000000001"/>
    <n v="2380.5030000000002"/>
    <n v="126653.084"/>
    <n v="10303.934999999999"/>
    <n v="64004.031000000003"/>
    <n v="23586.710999999999"/>
    <n v="73997.195999999996"/>
    <n v="220772.16837000003"/>
    <n v="569189.52737000003"/>
    <n v="0"/>
    <n v="0"/>
    <n v="0"/>
    <n v="0"/>
    <n v="0"/>
    <n v="0"/>
    <n v="0"/>
    <n v="0"/>
    <n v="0"/>
    <n v="0"/>
    <n v="0"/>
    <n v="0"/>
    <n v="183747.23431109206"/>
    <n v="0"/>
    <n v="0"/>
    <n v="0"/>
    <n v="0"/>
    <n v="862470.00168109208"/>
    <n v="741913.37494292646"/>
    <n v="348417.359"/>
    <n v="457950.59899999999"/>
    <n v="851446.61494292645"/>
    <n v="-393496.01594292646"/>
    <n v="404519.40268109209"/>
    <n v="564505.49239887355"/>
    <n v="348417.359"/>
    <n v="457950.59899999999"/>
    <n v="674038.73239887354"/>
    <n v="-216088.13339887356"/>
    <n v="404519.40268109221"/>
    <n v="436427.2928"/>
    <n v="348417.359"/>
    <n v="457950.59899999999"/>
    <n v="545960.53280000004"/>
    <n v="-88009.933800000057"/>
    <n v="404519.40268109209"/>
    <n v="348417.359"/>
    <n v="350710.09100000001"/>
    <n v="460243.33100000001"/>
    <n v="457950.59899999999"/>
    <n v="2292.7320000000182"/>
    <n v="402226.67068109207"/>
    <n v="13781"/>
    <s v="SI"/>
    <s v="NO"/>
    <s v="GIC"/>
    <s v="STS"/>
    <n v="6"/>
    <s v="Transmission"/>
    <s v="Zonal Tx"/>
    <s v="Growth Zonal Tx"/>
    <s v="Colaco Substation"/>
    <m/>
    <s v="Osorno"/>
    <m/>
    <d v="2019-07-01T00:00:00"/>
    <d v="2019-07-21T00:00:00"/>
    <m/>
    <n v="0"/>
    <n v="0"/>
    <n v="0"/>
    <n v="0"/>
    <n v="0"/>
    <m/>
    <m/>
    <s v="Ingenieria detalle"/>
    <m/>
    <m/>
    <m/>
    <s v="2018 6+6"/>
    <m/>
    <m/>
  </r>
  <r>
    <s v="100/TM-058-01"/>
    <x v="0"/>
    <x v="92"/>
    <s v="Gerencia Zona Sur"/>
    <x v="6"/>
    <s v="Alberto Jaramillo"/>
    <n v="4765.4960000000001"/>
    <n v="0"/>
    <n v="0"/>
    <n v="18682.335999999999"/>
    <n v="92156.122000000003"/>
    <n v="5822.1980000000003"/>
    <n v="11377.727999999999"/>
    <n v="0"/>
    <n v="1707.7539999999999"/>
    <n v="9497.0609999999997"/>
    <n v="120218.848"/>
    <n v="2231.7350000000001"/>
    <n v="266459.27799999993"/>
    <n v="0"/>
    <n v="0"/>
    <n v="0"/>
    <n v="0"/>
    <n v="3.8100000000000002E-2"/>
    <n v="0.36"/>
    <n v="0.08"/>
    <n v="0.2019"/>
    <n v="7.0000000000000007E-2"/>
    <n v="0"/>
    <n v="0.13"/>
    <n v="0"/>
    <n v="0"/>
    <n v="0"/>
    <n v="0"/>
    <n v="0"/>
    <n v="3.8100000000000002E-2"/>
    <n v="0.39810000000000001"/>
    <n v="0.47810000000000002"/>
    <n v="0.68"/>
    <n v="0.75"/>
    <n v="0.75"/>
    <n v="0.88"/>
    <n v="0.88"/>
    <n v="0"/>
    <n v="0"/>
    <n v="0"/>
    <n v="0"/>
    <n v="0"/>
    <n v="0"/>
    <n v="0"/>
    <n v="0"/>
    <n v="0"/>
    <n v="0"/>
    <n v="0"/>
    <n v="0"/>
    <n v="0.88"/>
    <n v="0"/>
    <n v="0"/>
    <n v="4785.8258591043887"/>
    <n v="4788.2819103781248"/>
    <n v="0"/>
    <n v="0"/>
    <n v="15000"/>
    <n v="90000"/>
    <n v="6000"/>
    <n v="38971.047351698537"/>
    <n v="0"/>
    <n v="15224"/>
    <n v="21224"/>
    <n v="0"/>
    <n v="195993.15512118104"/>
    <n v="0"/>
    <n v="0"/>
    <n v="0"/>
    <n v="0"/>
    <n v="0"/>
    <n v="0"/>
    <n v="0"/>
    <n v="0"/>
    <n v="0"/>
    <n v="0"/>
    <n v="0"/>
    <n v="0"/>
    <n v="0"/>
    <n v="0"/>
    <n v="0"/>
    <n v="26616"/>
    <n v="26616"/>
    <n v="26616"/>
    <n v="26616"/>
    <n v="26616"/>
    <n v="26616"/>
    <n v="26616"/>
    <n v="26614.05"/>
    <n v="0"/>
    <n v="0"/>
    <n v="212926.05"/>
    <n v="0"/>
    <n v="0"/>
    <n v="0"/>
    <n v="0"/>
    <n v="408919.20512118103"/>
    <n v="4785.8258591043887"/>
    <n v="4788.2819103781248"/>
    <n v="0"/>
    <n v="0"/>
    <n v="15000"/>
    <n v="90000"/>
    <n v="6000"/>
    <n v="38971.047351698537"/>
    <n v="0"/>
    <n v="15224"/>
    <n v="21224"/>
    <n v="0"/>
    <n v="195993.15512118104"/>
    <n v="0"/>
    <n v="0"/>
    <n v="26616"/>
    <n v="26616"/>
    <n v="26616"/>
    <n v="26616"/>
    <n v="26616"/>
    <n v="26616"/>
    <n v="26616"/>
    <n v="26614.05"/>
    <n v="0"/>
    <n v="0"/>
    <n v="212926.05"/>
    <n v="0"/>
    <n v="0"/>
    <n v="0"/>
    <n v="0"/>
    <n v="408919.20512118103"/>
    <n v="4765.4960000000001"/>
    <n v="0"/>
    <n v="0"/>
    <n v="60427.335999999996"/>
    <n v="92324.876000000004"/>
    <n v="5822.1980000000003"/>
    <n v="0"/>
    <n v="16000"/>
    <n v="32000"/>
    <n v="20000"/>
    <n v="0"/>
    <n v="45687.637664152397"/>
    <n v="277027.54366415238"/>
    <n v="0"/>
    <n v="0"/>
    <n v="0"/>
    <n v="0"/>
    <n v="3.8100000000000002E-2"/>
    <n v="1.5754560530679935E-2"/>
    <n v="6.6291873963515754E-2"/>
    <n v="0.11734660033167496"/>
    <n v="0.10673300165837479"/>
    <n v="6.4958540630182415E-2"/>
    <n v="3.8557213930348257E-2"/>
    <n v="4.975124378109453E-2"/>
    <n v="0.49749303482587065"/>
    <n v="0"/>
    <n v="0"/>
    <n v="0"/>
    <n v="0"/>
    <n v="3.8100000000000002E-2"/>
    <n v="5.385456053067994E-2"/>
    <n v="0.12014643449419569"/>
    <n v="0.23749303482587064"/>
    <n v="0.34422603648424543"/>
    <n v="0.40918457711442785"/>
    <n v="0.44774179104477613"/>
    <n v="0.49749303482587065"/>
    <n v="0"/>
    <n v="0"/>
    <n v="26616"/>
    <n v="26616"/>
    <n v="26616"/>
    <n v="26616"/>
    <n v="26616"/>
    <n v="26616"/>
    <n v="26616"/>
    <n v="26614.05"/>
    <n v="0"/>
    <n v="0"/>
    <n v="212926.05"/>
    <n v="0"/>
    <n v="0"/>
    <n v="0"/>
    <n v="0"/>
    <n v="489953.59366415237"/>
    <n v="4765.4960000000001"/>
    <n v="0"/>
    <n v="0"/>
    <n v="18682.335999999999"/>
    <n v="92156.122000000003"/>
    <n v="5822.1980000000003"/>
    <n v="11377.727999999999"/>
    <n v="0"/>
    <n v="7625.5370000000003"/>
    <n v="57084.463000000003"/>
    <n v="0"/>
    <n v="23186.754664152373"/>
    <n v="220700.63466415237"/>
    <n v="0"/>
    <n v="0"/>
    <n v="26616"/>
    <n v="26616"/>
    <n v="26616"/>
    <n v="26616"/>
    <n v="26616"/>
    <n v="26616"/>
    <n v="26616"/>
    <n v="26614.05"/>
    <n v="0"/>
    <n v="0"/>
    <n v="212926.05"/>
    <n v="0"/>
    <n v="0"/>
    <n v="0"/>
    <n v="0"/>
    <n v="433626.68466415233"/>
    <n v="4765.4960000000001"/>
    <n v="0"/>
    <n v="0"/>
    <n v="18682.335999999999"/>
    <n v="92156.122000000003"/>
    <n v="5822.1980000000003"/>
    <n v="11377.727999999999"/>
    <n v="0"/>
    <n v="1707.7539999999999"/>
    <n v="9497.0609999999997"/>
    <n v="120218.848"/>
    <n v="35984"/>
    <n v="300211.54299999995"/>
    <n v="0"/>
    <n v="0"/>
    <n v="0"/>
    <n v="0"/>
    <n v="0"/>
    <n v="0"/>
    <n v="0"/>
    <n v="0"/>
    <n v="0"/>
    <n v="0"/>
    <n v="0"/>
    <n v="0"/>
    <n v="118824.03066415241"/>
    <n v="0"/>
    <n v="0"/>
    <n v="0"/>
    <n v="0"/>
    <n v="419035.57366415235"/>
    <n v="195993.15512118104"/>
    <n v="264227.54299999995"/>
    <n v="264227.54299999995"/>
    <n v="195993.15512118104"/>
    <n v="68234.387878818903"/>
    <n v="144691.66212118109"/>
    <n v="231339.90599999999"/>
    <n v="264227.54299999995"/>
    <n v="264227.54299999995"/>
    <n v="231339.90599999999"/>
    <n v="32887.636999999959"/>
    <n v="225726.05066415243"/>
    <n v="197513.88"/>
    <n v="264227.54299999995"/>
    <n v="264227.54299999995"/>
    <n v="197513.88"/>
    <n v="66713.662999999942"/>
    <n v="169399.14166415238"/>
    <n v="264227.54299999995"/>
    <n v="266459.27799999993"/>
    <n v="266459.27799999993"/>
    <n v="264227.54299999995"/>
    <n v="2231.734999999986"/>
    <n v="152576.29566415242"/>
    <n v="13782"/>
    <s v="SI"/>
    <s v="NO"/>
    <s v="GOT"/>
    <s v="STS"/>
    <m/>
    <s v="Transmission"/>
    <s v="Zonal Tx"/>
    <s v="Technical Standard"/>
    <s v="Technical Standard"/>
    <m/>
    <s v="Osorno"/>
    <m/>
    <d v="2019-12-01T00:00:00"/>
    <d v="2019-12-31T00:00:00"/>
    <m/>
    <m/>
    <m/>
    <n v="0"/>
    <n v="0"/>
    <n v="0"/>
    <m/>
    <m/>
    <m/>
    <m/>
    <n v="620"/>
    <m/>
    <s v="2018 6+6"/>
    <m/>
    <m/>
  </r>
  <r>
    <s v="100/TM-051"/>
    <x v="0"/>
    <x v="93"/>
    <s v="Gerencia Zona Sur"/>
    <x v="6"/>
    <s v="Brigida del Valle"/>
    <n v="0"/>
    <n v="0"/>
    <n v="0"/>
    <n v="41745"/>
    <n v="168.75399999999999"/>
    <n v="0"/>
    <n v="6292.84"/>
    <n v="8120.3149999999996"/>
    <n v="5917.7830000000004"/>
    <n v="8420.6919999999991"/>
    <n v="252.636"/>
    <n v="965.13"/>
    <n v="71883.150000000009"/>
    <n v="0"/>
    <n v="0"/>
    <n v="0"/>
    <n v="0"/>
    <n v="0"/>
    <n v="0"/>
    <n v="0"/>
    <n v="0"/>
    <n v="0"/>
    <n v="0"/>
    <n v="0"/>
    <n v="0"/>
    <n v="0"/>
    <n v="0"/>
    <n v="0"/>
    <n v="0"/>
    <n v="0"/>
    <n v="0"/>
    <n v="0"/>
    <n v="0"/>
    <n v="0"/>
    <n v="0"/>
    <n v="0"/>
    <n v="0"/>
    <n v="0"/>
    <n v="0"/>
    <n v="0"/>
    <n v="0"/>
    <n v="0"/>
    <n v="0"/>
    <n v="0"/>
    <n v="0"/>
    <n v="0"/>
    <n v="0"/>
    <n v="0"/>
    <n v="0"/>
    <n v="0"/>
    <n v="0"/>
    <m/>
    <m/>
    <m/>
    <m/>
    <m/>
    <n v="58000"/>
    <m/>
    <n v="23037"/>
    <m/>
    <m/>
    <m/>
    <m/>
    <m/>
    <n v="81037"/>
    <n v="0"/>
    <n v="0"/>
    <n v="0"/>
    <n v="0"/>
    <n v="0"/>
    <n v="0"/>
    <n v="0"/>
    <n v="0"/>
    <n v="0"/>
    <n v="0"/>
    <n v="0"/>
    <n v="0"/>
    <n v="0"/>
    <n v="0"/>
    <n v="0"/>
    <n v="0"/>
    <n v="0"/>
    <n v="0"/>
    <n v="0"/>
    <n v="0"/>
    <n v="0"/>
    <n v="0"/>
    <n v="0"/>
    <n v="0"/>
    <n v="0"/>
    <n v="0"/>
    <n v="0"/>
    <n v="0"/>
    <n v="0"/>
    <n v="0"/>
    <n v="81037"/>
    <m/>
    <m/>
    <m/>
    <m/>
    <n v="58000"/>
    <m/>
    <n v="23037"/>
    <m/>
    <m/>
    <m/>
    <m/>
    <m/>
    <n v="81037"/>
    <n v="0"/>
    <n v="0"/>
    <n v="0"/>
    <n v="0"/>
    <n v="0"/>
    <n v="0"/>
    <n v="0"/>
    <n v="0"/>
    <n v="0"/>
    <n v="0"/>
    <n v="0"/>
    <n v="0"/>
    <n v="0"/>
    <n v="0"/>
    <n v="0"/>
    <n v="0"/>
    <n v="0"/>
    <n v="810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1745"/>
    <n v="168.75399999999999"/>
    <n v="0"/>
    <n v="6292.84"/>
    <n v="8120.3149999999996"/>
    <n v="0"/>
    <n v="0"/>
    <n v="0"/>
    <n v="0"/>
    <n v="56326.909"/>
    <n v="0"/>
    <n v="0"/>
    <n v="0"/>
    <n v="0"/>
    <n v="0"/>
    <n v="0"/>
    <n v="0"/>
    <n v="0"/>
    <n v="0"/>
    <n v="0"/>
    <n v="0"/>
    <n v="0"/>
    <n v="0"/>
    <n v="0"/>
    <n v="0"/>
    <n v="0"/>
    <n v="0"/>
    <n v="56326.909"/>
    <n v="0"/>
    <n v="0"/>
    <n v="0"/>
    <n v="41745"/>
    <n v="168.75399999999999"/>
    <n v="0"/>
    <n v="6292.84"/>
    <n v="8120.3149999999996"/>
    <n v="5917.7830000000004"/>
    <n v="8420.6919999999991"/>
    <n v="252.636"/>
    <n v="0"/>
    <n v="70918.02"/>
    <n v="0"/>
    <n v="0"/>
    <n v="0"/>
    <n v="0"/>
    <n v="0"/>
    <n v="0"/>
    <n v="0"/>
    <n v="0"/>
    <n v="0"/>
    <n v="0"/>
    <n v="0"/>
    <n v="0"/>
    <n v="0"/>
    <n v="0"/>
    <n v="0"/>
    <n v="0"/>
    <n v="0"/>
    <n v="70918.02"/>
    <n v="81037"/>
    <n v="70918.02"/>
    <n v="70918.02"/>
    <n v="81037"/>
    <n v="-10118.979999999996"/>
    <n v="10118.979999999996"/>
    <n v="0"/>
    <n v="70918.02"/>
    <n v="70918.02"/>
    <n v="0"/>
    <n v="70918.02"/>
    <n v="-70918.02"/>
    <n v="56326.909"/>
    <n v="70918.02"/>
    <n v="70918.02"/>
    <n v="56326.909"/>
    <n v="14591.111000000004"/>
    <n v="-14591.111000000004"/>
    <n v="70918.02"/>
    <n v="71883.150000000009"/>
    <n v="71883.150000000009"/>
    <n v="70918.02"/>
    <n v="965.13000000000466"/>
    <n v="-965.13000000000466"/>
    <n v="13782"/>
    <s v="SI"/>
    <s v="NO"/>
    <m/>
    <m/>
    <m/>
    <m/>
    <m/>
    <s v="Technical Standard"/>
    <m/>
    <m/>
    <s v="Osorno"/>
    <m/>
    <m/>
    <d v="2019-12-31T00:00:00"/>
    <m/>
    <m/>
    <m/>
    <m/>
    <m/>
    <m/>
    <m/>
    <m/>
    <m/>
    <m/>
    <m/>
    <m/>
    <m/>
    <m/>
    <m/>
  </r>
  <r>
    <s v="100/TM-057"/>
    <x v="0"/>
    <x v="94"/>
    <s v="Gerencia Zona Sur"/>
    <x v="6"/>
    <s v="Yamir Flores"/>
    <n v="0"/>
    <n v="0"/>
    <n v="0"/>
    <n v="5075.5370000000003"/>
    <n v="53953.332000000002"/>
    <n v="19328.218000000001"/>
    <n v="485.16899999999998"/>
    <n v="144.83199999999999"/>
    <n v="7634.2"/>
    <n v="755.63400000000001"/>
    <n v="6828.8950000000004"/>
    <n v="0"/>
    <n v="94205.816999999995"/>
    <n v="0"/>
    <n v="0"/>
    <n v="0"/>
    <n v="0"/>
    <n v="0.14729999999999999"/>
    <n v="2.2700000000000001E-2"/>
    <n v="0.04"/>
    <n v="0.13"/>
    <n v="0.02"/>
    <n v="0"/>
    <n v="0.08"/>
    <n v="0"/>
    <n v="0"/>
    <n v="0"/>
    <n v="0"/>
    <n v="0"/>
    <n v="0.14729999999999999"/>
    <n v="0.16999999999999998"/>
    <n v="0.21"/>
    <n v="0.33999999999999997"/>
    <n v="0.36"/>
    <n v="0.36"/>
    <n v="0.44"/>
    <n v="0.44"/>
    <n v="5.1537337042930439E-2"/>
    <n v="9.0482443999820431E-2"/>
    <n v="0.19936244399982045"/>
    <n v="0.29707418188449064"/>
    <n v="0.38082710007135084"/>
    <n v="0.49606455359638935"/>
    <n v="0.68451370330889139"/>
    <n v="0.98374234759730605"/>
    <n v="0.9917419313469249"/>
    <n v="0.99686016523612186"/>
    <n v="0.99990701449273145"/>
    <n v="1.0000012063570818"/>
    <n v="0.44"/>
    <n v="0"/>
    <n v="0"/>
    <n v="0"/>
    <n v="0"/>
    <n v="4790.6950170086311"/>
    <n v="4793.217381947723"/>
    <n v="4795.7955465478171"/>
    <n v="67476.521151422276"/>
    <n v="0"/>
    <n v="13227.621779430843"/>
    <n v="27470.569360290341"/>
    <n v="0"/>
    <n v="0"/>
    <n v="0"/>
    <n v="122554.42023664762"/>
    <n v="5.1537337042930439E-2"/>
    <n v="3.8945106956889991E-2"/>
    <n v="0.10888"/>
    <n v="9.7711737884670219E-2"/>
    <n v="8.375291818686019E-2"/>
    <n v="0.11523745352503847"/>
    <n v="0.18844914971250201"/>
    <n v="0.29922864428841467"/>
    <n v="7.9995837496188646E-3"/>
    <n v="5.118233889197011E-3"/>
    <n v="3.0468492566096232E-3"/>
    <n v="9.4191864350325112E-5"/>
    <n v="1.0000012063570818"/>
    <n v="0"/>
    <n v="0"/>
    <n v="0"/>
    <n v="0"/>
    <n v="0"/>
    <n v="0"/>
    <n v="0"/>
    <n v="0"/>
    <n v="0"/>
    <n v="0"/>
    <n v="0"/>
    <n v="0"/>
    <n v="0"/>
    <n v="0"/>
    <n v="0"/>
    <n v="0"/>
    <n v="0"/>
    <n v="122554.42023664762"/>
    <n v="0"/>
    <n v="0"/>
    <n v="4790.6950170086311"/>
    <n v="4793.217381947723"/>
    <n v="4795.7955465478171"/>
    <n v="67476.521151422276"/>
    <n v="0"/>
    <n v="13227.621779430843"/>
    <n v="27470.569360290341"/>
    <n v="0"/>
    <n v="0"/>
    <n v="0"/>
    <n v="122554.42023664762"/>
    <n v="0"/>
    <n v="0"/>
    <n v="0"/>
    <n v="0"/>
    <n v="0"/>
    <n v="0"/>
    <n v="0"/>
    <n v="0"/>
    <n v="0"/>
    <n v="0"/>
    <n v="0"/>
    <n v="0"/>
    <n v="0"/>
    <n v="0"/>
    <n v="0"/>
    <n v="0"/>
    <n v="0"/>
    <n v="122554.42023664762"/>
    <n v="0"/>
    <n v="0"/>
    <n v="0"/>
    <n v="5075.5370000000003"/>
    <n v="53953.332000000002"/>
    <n v="19328.218000000001"/>
    <n v="1671.7819999999992"/>
    <n v="0"/>
    <n v="0"/>
    <n v="24000"/>
    <n v="8000"/>
    <n v="10525.551236647618"/>
    <n v="122554.42023664762"/>
    <n v="0"/>
    <n v="0"/>
    <n v="0"/>
    <n v="0"/>
    <n v="0.14729999999999999"/>
    <n v="0.10815734497678241"/>
    <n v="0.1188107048445065"/>
    <n v="0.26682904129662083"/>
    <n v="9.1583251650973752E-2"/>
    <n v="9.9008920703755415E-2"/>
    <n v="0.15890931772952743"/>
    <n v="9.4058474668567635E-3"/>
    <n v="1.0000044286690231"/>
    <n v="0"/>
    <n v="0"/>
    <n v="0"/>
    <n v="0"/>
    <n v="0.14729999999999999"/>
    <n v="0.25545734497678241"/>
    <n v="0.37426804982128892"/>
    <n v="0.64109709111790969"/>
    <n v="0.7326803427688835"/>
    <n v="0.83168926347263894"/>
    <n v="0.99059858120216637"/>
    <n v="1.0000044286690231"/>
    <n v="0"/>
    <n v="0"/>
    <n v="0"/>
    <n v="0"/>
    <n v="0"/>
    <n v="0"/>
    <n v="0"/>
    <n v="0"/>
    <n v="0"/>
    <n v="0"/>
    <n v="0"/>
    <n v="0"/>
    <n v="0"/>
    <n v="0"/>
    <n v="0"/>
    <n v="0"/>
    <n v="0"/>
    <n v="122554.42023664762"/>
    <n v="0"/>
    <n v="0"/>
    <n v="0"/>
    <n v="5075.5370000000003"/>
    <n v="53953.332000000002"/>
    <n v="19328.218000000001"/>
    <n v="485.16899999999998"/>
    <n v="144.83199999999999"/>
    <n v="7634.2"/>
    <n v="16365.8"/>
    <n v="8000"/>
    <n v="11567.332236647637"/>
    <n v="122554.42023664762"/>
    <n v="0"/>
    <n v="0"/>
    <n v="0"/>
    <n v="0"/>
    <n v="0"/>
    <n v="0"/>
    <n v="0"/>
    <n v="0"/>
    <n v="0"/>
    <n v="0"/>
    <n v="0"/>
    <n v="0"/>
    <n v="0"/>
    <n v="0"/>
    <n v="0"/>
    <n v="0"/>
    <n v="0"/>
    <n v="122554.42023664762"/>
    <n v="0"/>
    <n v="0"/>
    <n v="0"/>
    <n v="5075.5370000000003"/>
    <n v="53953.332000000002"/>
    <n v="19328.218000000001"/>
    <n v="485.16899999999998"/>
    <n v="144.83199999999999"/>
    <n v="7634.2"/>
    <n v="755.63400000000001"/>
    <n v="6828.8950000000004"/>
    <n v="3171.1049999999996"/>
    <n v="97376.921999999991"/>
    <n v="0"/>
    <n v="0"/>
    <n v="0"/>
    <n v="0"/>
    <n v="0"/>
    <n v="0"/>
    <n v="0"/>
    <n v="0"/>
    <n v="0"/>
    <n v="0"/>
    <n v="0"/>
    <n v="0"/>
    <n v="25177.498236647632"/>
    <n v="0"/>
    <n v="0"/>
    <n v="0"/>
    <n v="0"/>
    <n v="122554.42023664762"/>
    <n v="122554.42023664762"/>
    <n v="94205.816999999995"/>
    <n v="94205.816999999995"/>
    <n v="122554.42023664762"/>
    <n v="-28348.603236647628"/>
    <n v="28348.603236647628"/>
    <n v="112028.86900000001"/>
    <n v="94205.816999999995"/>
    <n v="94205.816999999995"/>
    <n v="112028.86900000001"/>
    <n v="-17823.052000000011"/>
    <n v="28348.603236647628"/>
    <n v="110987.08799999999"/>
    <n v="94205.816999999995"/>
    <n v="94205.816999999995"/>
    <n v="110987.08799999999"/>
    <n v="-16781.270999999993"/>
    <n v="28348.603236647628"/>
    <n v="94205.816999999995"/>
    <n v="94205.816999999995"/>
    <n v="94205.816999999995"/>
    <n v="94205.816999999995"/>
    <n v="0"/>
    <n v="28348.603236647628"/>
    <n v="13783"/>
    <s v="SI"/>
    <s v="NO"/>
    <s v="GOT"/>
    <s v="FRONTEL"/>
    <m/>
    <s v="Transmission"/>
    <s v="Zonal Tx"/>
    <s v="Technical Standard"/>
    <s v="Technical Standard"/>
    <m/>
    <s v="Osorno"/>
    <m/>
    <d v="2019-12-01T00:00:00"/>
    <d v="2019-12-31T00:00:00"/>
    <m/>
    <m/>
    <m/>
    <n v="0"/>
    <n v="0"/>
    <n v="0"/>
    <m/>
    <m/>
    <m/>
    <m/>
    <m/>
    <m/>
    <s v="2018 6+6"/>
    <m/>
    <m/>
  </r>
  <r>
    <s v="100/TM-055"/>
    <x v="0"/>
    <x v="95"/>
    <s v="Gerencia Zona Sur"/>
    <x v="6"/>
    <s v="Yamir Flores"/>
    <n v="0"/>
    <n v="0"/>
    <n v="0"/>
    <n v="0"/>
    <n v="0"/>
    <n v="4002.4029999999998"/>
    <n v="6298.576"/>
    <n v="35667.970999999998"/>
    <n v="0"/>
    <n v="7498.3249999999998"/>
    <n v="508"/>
    <n v="0"/>
    <n v="53975.274999999994"/>
    <n v="0"/>
    <n v="0"/>
    <n v="0"/>
    <n v="0"/>
    <n v="0.16"/>
    <n v="0.04"/>
    <n v="0.02"/>
    <n v="0.05"/>
    <n v="0"/>
    <n v="0"/>
    <n v="0.05"/>
    <n v="0"/>
    <n v="0"/>
    <n v="0"/>
    <n v="0"/>
    <n v="0"/>
    <n v="0.16"/>
    <n v="0.2"/>
    <n v="0.22"/>
    <n v="0.27"/>
    <n v="0.27"/>
    <n v="0.27"/>
    <n v="0.32"/>
    <n v="0.32"/>
    <n v="5.2365471957470121E-2"/>
    <n v="9.4101766649559743E-2"/>
    <n v="0.21078176664955975"/>
    <n v="0.31549648451501761"/>
    <n v="0.40525195697112437"/>
    <n v="0.49552473089778093"/>
    <n v="0.54700800097611058"/>
    <n v="0.56672499802738574"/>
    <n v="0.64829433355764132"/>
    <n v="0.78072068747835166"/>
    <n v="0.96774957201628753"/>
    <n v="0.97809011130564461"/>
    <n v="0.32"/>
    <n v="0"/>
    <n v="0"/>
    <n v="0"/>
    <n v="0"/>
    <n v="0"/>
    <n v="0"/>
    <n v="0"/>
    <n v="45812.941013982454"/>
    <n v="0"/>
    <n v="0"/>
    <n v="0"/>
    <n v="4804.7093156887422"/>
    <n v="37794.412439242456"/>
    <n v="34923.25932445607"/>
    <n v="123335.32209336973"/>
    <n v="5.2365471957470121E-2"/>
    <n v="4.1736294692089629E-2"/>
    <n v="0.11668000000000001"/>
    <n v="0.10471471786545786"/>
    <n v="8.9755472456106739E-2"/>
    <n v="9.027277392665653E-2"/>
    <n v="5.1483270078329604E-2"/>
    <n v="1.9716997051275168E-2"/>
    <n v="8.1569335530255624E-2"/>
    <n v="0.13242635392071037"/>
    <n v="0.18702888453793584"/>
    <n v="1.0340539289357029E-2"/>
    <n v="0.97809011130564461"/>
    <n v="0"/>
    <n v="0"/>
    <n v="0"/>
    <n v="0"/>
    <n v="0"/>
    <n v="0"/>
    <n v="0"/>
    <n v="0"/>
    <n v="0"/>
    <n v="0"/>
    <n v="17500"/>
    <n v="17500"/>
    <n v="35000"/>
    <n v="0"/>
    <n v="0"/>
    <n v="0"/>
    <n v="0"/>
    <n v="158335.32209336973"/>
    <n v="0"/>
    <n v="0"/>
    <n v="0"/>
    <n v="0"/>
    <n v="0"/>
    <n v="45812.941013982454"/>
    <n v="0"/>
    <n v="0"/>
    <n v="0"/>
    <n v="4804.7093156887422"/>
    <n v="37794.412439242456"/>
    <n v="34923.25932445607"/>
    <n v="123335.32209336973"/>
    <n v="0"/>
    <n v="0"/>
    <n v="0"/>
    <n v="0"/>
    <n v="0"/>
    <n v="0"/>
    <n v="0"/>
    <n v="0"/>
    <n v="0"/>
    <n v="0"/>
    <n v="17500"/>
    <n v="17500"/>
    <n v="35000"/>
    <n v="0"/>
    <n v="0"/>
    <n v="0"/>
    <n v="0"/>
    <n v="158335.32209336973"/>
    <n v="0"/>
    <n v="0"/>
    <n v="0"/>
    <n v="0"/>
    <n v="0"/>
    <n v="4002.4029999999998"/>
    <n v="0"/>
    <n v="36300"/>
    <n v="0"/>
    <n v="22500"/>
    <n v="13500"/>
    <n v="47032.919093369732"/>
    <n v="123335.32209336973"/>
    <n v="0"/>
    <n v="0"/>
    <n v="0"/>
    <n v="0"/>
    <n v="0.16"/>
    <n v="7.6870745272525021E-2"/>
    <n v="0.14652814238042272"/>
    <n v="0.12605606229143493"/>
    <n v="5.6062291434927705E-2"/>
    <n v="0.14015572858731928"/>
    <n v="0.2102335928809789"/>
    <n v="8.4093437152391551E-2"/>
    <n v="1"/>
    <n v="0"/>
    <n v="0"/>
    <n v="0"/>
    <n v="0"/>
    <n v="0.16"/>
    <n v="0.23687074527252502"/>
    <n v="0.38339888765294772"/>
    <n v="0.50945494994438267"/>
    <n v="0.56551724137931036"/>
    <n v="0.70567296996662965"/>
    <n v="0.91590656284760852"/>
    <n v="1"/>
    <n v="0"/>
    <n v="0"/>
    <n v="0"/>
    <n v="0"/>
    <n v="0"/>
    <n v="0"/>
    <n v="0"/>
    <n v="0"/>
    <n v="0"/>
    <n v="0"/>
    <n v="17500"/>
    <n v="17500"/>
    <n v="35000"/>
    <n v="0"/>
    <n v="0"/>
    <n v="0"/>
    <n v="0"/>
    <n v="158335.32209336973"/>
    <n v="0"/>
    <n v="0"/>
    <n v="0"/>
    <n v="0"/>
    <n v="0"/>
    <n v="4002.4029999999998"/>
    <n v="6298.576"/>
    <n v="35667.970999999998"/>
    <n v="0"/>
    <n v="22500"/>
    <n v="13500"/>
    <n v="21366.372093369733"/>
    <n v="103335.32209336973"/>
    <n v="0"/>
    <n v="0"/>
    <n v="0"/>
    <n v="0"/>
    <n v="0"/>
    <n v="0"/>
    <n v="0"/>
    <n v="0"/>
    <n v="0"/>
    <n v="20000"/>
    <n v="17500"/>
    <n v="17500"/>
    <n v="55000"/>
    <n v="0"/>
    <n v="0"/>
    <n v="0"/>
    <n v="0"/>
    <n v="158335.32209336973"/>
    <n v="0"/>
    <n v="0"/>
    <n v="0"/>
    <n v="0"/>
    <n v="0"/>
    <n v="4002.4029999999998"/>
    <n v="6298.576"/>
    <n v="35667.970999999998"/>
    <n v="0"/>
    <n v="7498.3249999999998"/>
    <n v="508"/>
    <n v="30000"/>
    <n v="83975.274999999994"/>
    <n v="0"/>
    <n v="0"/>
    <n v="0"/>
    <n v="0"/>
    <n v="0"/>
    <n v="0"/>
    <n v="0"/>
    <n v="0"/>
    <n v="0"/>
    <n v="0"/>
    <n v="0"/>
    <n v="0"/>
    <n v="74360.047093369736"/>
    <n v="0"/>
    <n v="0"/>
    <n v="0"/>
    <n v="0"/>
    <n v="158335.32209336973"/>
    <n v="88412.06276891366"/>
    <n v="53975.274999999994"/>
    <n v="53975.274999999994"/>
    <n v="88412.06276891366"/>
    <n v="-34436.787768913666"/>
    <n v="104360.04709336974"/>
    <n v="76302.402999999991"/>
    <n v="53975.274999999994"/>
    <n v="53975.274999999994"/>
    <n v="76302.402999999991"/>
    <n v="-22327.127999999997"/>
    <n v="104360.04709336974"/>
    <n v="81968.95"/>
    <n v="53975.274999999994"/>
    <n v="53975.274999999994"/>
    <n v="81968.95"/>
    <n v="-27993.675000000003"/>
    <n v="104360.04709336974"/>
    <n v="53975.274999999994"/>
    <n v="53975.274999999994"/>
    <n v="53975.274999999994"/>
    <n v="53975.274999999994"/>
    <n v="0"/>
    <n v="104360.04709336974"/>
    <n v="13784"/>
    <s v="SI"/>
    <s v="NO"/>
    <s v="GOT"/>
    <s v="STS"/>
    <m/>
    <s v="Transmission"/>
    <s v="Zonal Tx"/>
    <s v="Technical Standard"/>
    <s v="Technical Standard"/>
    <m/>
    <s v="Chiloé"/>
    <m/>
    <d v="2019-12-01T00:00:00"/>
    <d v="2019-12-31T00:00:00"/>
    <m/>
    <m/>
    <m/>
    <n v="0"/>
    <n v="0"/>
    <n v="0"/>
    <m/>
    <m/>
    <m/>
    <m/>
    <m/>
    <m/>
    <s v="2018 6+6"/>
    <m/>
    <m/>
  </r>
  <r>
    <s v="100/TM-056"/>
    <x v="0"/>
    <x v="96"/>
    <s v="Gerencia Zona Sur"/>
    <x v="6"/>
    <s v="Yamir Flores"/>
    <n v="0"/>
    <n v="0"/>
    <n v="0"/>
    <n v="1645.8889999999999"/>
    <n v="9138.0519999999997"/>
    <n v="0"/>
    <n v="191.48"/>
    <n v="21055.231"/>
    <n v="0"/>
    <n v="1540.8320000000001"/>
    <n v="0"/>
    <n v="0"/>
    <n v="33571.483999999997"/>
    <n v="0"/>
    <n v="0"/>
    <n v="0"/>
    <n v="0"/>
    <n v="7.0199999999999999E-2"/>
    <n v="3.9800000000000002E-2"/>
    <n v="0.02"/>
    <n v="0.12"/>
    <n v="0"/>
    <n v="0"/>
    <n v="0.04"/>
    <n v="0"/>
    <n v="0"/>
    <n v="0"/>
    <n v="0"/>
    <n v="0"/>
    <n v="7.0199999999999999E-2"/>
    <n v="0.11"/>
    <n v="0.13"/>
    <n v="0.25"/>
    <n v="0.25"/>
    <n v="0.25"/>
    <n v="0.28999999999999998"/>
    <n v="0.28999999999999998"/>
    <n v="5.4665409990574933E-2"/>
    <n v="9.4109330819981157E-2"/>
    <n v="0.20437933081998116"/>
    <n v="0.30334257304429785"/>
    <n v="0.38816820923656931"/>
    <n v="0.46371015080113104"/>
    <n v="0.55230581526861455"/>
    <n v="0.96795143261074457"/>
    <n v="0.98986472196041464"/>
    <n v="0.99504851083883128"/>
    <n v="0.99976104618284634"/>
    <n v="0.99999667295004713"/>
    <n v="0.28999999999999998"/>
    <n v="0"/>
    <n v="0"/>
    <n v="0"/>
    <n v="0"/>
    <n v="0"/>
    <n v="0"/>
    <n v="0"/>
    <n v="22443.890967762298"/>
    <n v="4795.442612257084"/>
    <n v="18961.064588296758"/>
    <n v="23800.019011381199"/>
    <n v="0"/>
    <n v="0"/>
    <n v="0"/>
    <n v="70000.417179697339"/>
    <n v="5.4665409990574933E-2"/>
    <n v="3.9443920829406225E-2"/>
    <n v="0.11027000000000001"/>
    <n v="9.8963242224316683E-2"/>
    <n v="8.4825636192271445E-2"/>
    <n v="7.5541941564561746E-2"/>
    <n v="8.8595664467483501E-2"/>
    <n v="0.41564561734213007"/>
    <n v="2.1913289349670122E-2"/>
    <n v="5.1837888784165885E-3"/>
    <n v="4.7125353440150798E-3"/>
    <n v="2.35626767200754E-4"/>
    <n v="0.99999667295004713"/>
    <n v="0"/>
    <n v="0"/>
    <n v="0"/>
    <n v="0"/>
    <n v="0"/>
    <n v="10800"/>
    <n v="0"/>
    <n v="0"/>
    <n v="0"/>
    <n v="0"/>
    <n v="24200"/>
    <n v="0"/>
    <n v="35000"/>
    <n v="0"/>
    <n v="0"/>
    <n v="0"/>
    <n v="0"/>
    <n v="105000.41717969734"/>
    <n v="0"/>
    <n v="0"/>
    <n v="0"/>
    <n v="0"/>
    <n v="0"/>
    <n v="22443.890967762298"/>
    <n v="4795.442612257084"/>
    <n v="18961.064588296758"/>
    <n v="23800.019011381199"/>
    <n v="0"/>
    <n v="0"/>
    <n v="0"/>
    <n v="70000.417179697339"/>
    <n v="0"/>
    <n v="0"/>
    <n v="0"/>
    <n v="0"/>
    <n v="0"/>
    <n v="10800"/>
    <n v="0"/>
    <n v="0"/>
    <n v="0"/>
    <n v="0"/>
    <n v="24200"/>
    <n v="0"/>
    <n v="35000"/>
    <n v="0"/>
    <n v="0"/>
    <n v="0"/>
    <n v="0"/>
    <n v="105000.41717969734"/>
    <n v="0"/>
    <n v="0"/>
    <n v="0"/>
    <n v="1645.8889999999999"/>
    <n v="9138.0519999999997"/>
    <n v="0"/>
    <n v="0"/>
    <n v="19800"/>
    <n v="0"/>
    <n v="0"/>
    <n v="13500"/>
    <n v="25916.476179697347"/>
    <n v="70000.417179697339"/>
    <n v="0"/>
    <n v="0"/>
    <n v="0"/>
    <n v="0"/>
    <n v="7.0199999999999999E-2"/>
    <n v="5.7159183390763792E-2"/>
    <n v="0.11958234489446071"/>
    <n v="6.9003134144863296E-2"/>
    <n v="0.10005021558068258"/>
    <n v="4.569617842115288E-2"/>
    <n v="0.12986788107565236"/>
    <n v="0"/>
    <n v="0.5915589375075756"/>
    <n v="0"/>
    <n v="0"/>
    <n v="0"/>
    <n v="0"/>
    <n v="7.0199999999999999E-2"/>
    <n v="0.1273591833907638"/>
    <n v="0.2469415282852245"/>
    <n v="0.31594466243008779"/>
    <n v="0.4159948780107704"/>
    <n v="0.46169105643192326"/>
    <n v="0.5915589375075756"/>
    <n v="0.5915589375075756"/>
    <n v="0"/>
    <n v="0"/>
    <n v="0"/>
    <n v="0"/>
    <n v="0"/>
    <n v="10800"/>
    <n v="0"/>
    <n v="0"/>
    <n v="0"/>
    <n v="0"/>
    <n v="24200"/>
    <n v="0"/>
    <n v="35000"/>
    <n v="0"/>
    <n v="0"/>
    <n v="0"/>
    <n v="0"/>
    <n v="105000.41717969734"/>
    <n v="0"/>
    <n v="0"/>
    <n v="0"/>
    <n v="1645.8889999999999"/>
    <n v="9138.0519999999997"/>
    <n v="0"/>
    <n v="191.48"/>
    <n v="21055.231"/>
    <n v="0"/>
    <n v="0"/>
    <n v="13500"/>
    <n v="14469.765179697333"/>
    <n v="60000.417179697339"/>
    <n v="0"/>
    <n v="0"/>
    <n v="0"/>
    <n v="0"/>
    <n v="0"/>
    <n v="10800"/>
    <n v="0"/>
    <n v="0"/>
    <n v="0"/>
    <n v="0"/>
    <n v="24200"/>
    <n v="10000"/>
    <n v="45000"/>
    <n v="0"/>
    <n v="0"/>
    <n v="0"/>
    <n v="0"/>
    <n v="105000.41717969734"/>
    <n v="0"/>
    <n v="0"/>
    <n v="0"/>
    <n v="1645.8889999999999"/>
    <n v="9138.0519999999997"/>
    <n v="0"/>
    <n v="191.48"/>
    <n v="21055.231"/>
    <n v="0"/>
    <n v="1540.8320000000001"/>
    <n v="0"/>
    <n v="17929"/>
    <n v="51500.483999999997"/>
    <n v="0"/>
    <n v="0"/>
    <n v="0"/>
    <n v="0"/>
    <n v="0"/>
    <n v="0"/>
    <n v="0"/>
    <n v="0"/>
    <n v="0"/>
    <n v="0"/>
    <n v="0"/>
    <n v="0"/>
    <n v="53499.933179697342"/>
    <n v="0"/>
    <n v="0"/>
    <n v="0"/>
    <n v="0"/>
    <n v="105000.41717969734"/>
    <n v="70000.417179697339"/>
    <n v="33571.483999999997"/>
    <n v="33571.483999999997"/>
    <n v="70000.417179697339"/>
    <n v="-36428.933179697342"/>
    <n v="71428.933179697342"/>
    <n v="44083.940999999999"/>
    <n v="33571.483999999997"/>
    <n v="33571.483999999997"/>
    <n v="44083.940999999999"/>
    <n v="-10512.457000000002"/>
    <n v="71428.933179697342"/>
    <n v="45530.652000000002"/>
    <n v="33571.483999999997"/>
    <n v="33571.483999999997"/>
    <n v="45530.652000000002"/>
    <n v="-11959.168000000005"/>
    <n v="71428.933179697342"/>
    <n v="33571.483999999997"/>
    <n v="33571.483999999997"/>
    <n v="33571.483999999997"/>
    <n v="33571.483999999997"/>
    <n v="0"/>
    <n v="71428.933179697342"/>
    <n v="13785"/>
    <s v="SI"/>
    <s v="NO"/>
    <s v="GOT"/>
    <s v="FRONTEL"/>
    <m/>
    <s v="Transmission"/>
    <s v="Zonal Tx"/>
    <s v="Technical Standard"/>
    <s v="Technical Standard"/>
    <m/>
    <s v="Temuco"/>
    <m/>
    <d v="2019-12-01T00:00:00"/>
    <d v="2019-12-31T00:00:00"/>
    <m/>
    <m/>
    <m/>
    <n v="0"/>
    <n v="0"/>
    <n v="0"/>
    <m/>
    <m/>
    <m/>
    <m/>
    <m/>
    <m/>
    <s v="2018 6+6"/>
    <m/>
    <m/>
  </r>
  <r>
    <s v="100/TT-203"/>
    <x v="0"/>
    <x v="97"/>
    <s v="Gerencia Zona Sur"/>
    <x v="6"/>
    <s v="José Gastón Muñoz"/>
    <n v="0"/>
    <n v="0"/>
    <n v="7547.3149999999996"/>
    <n v="0"/>
    <n v="0"/>
    <n v="0"/>
    <n v="9231.9339999999993"/>
    <n v="6191.6390000000001"/>
    <n v="73.501000000000005"/>
    <n v="724.07600000000002"/>
    <n v="11140.058999999999"/>
    <n v="3328.5439999999999"/>
    <n v="38237.067999999999"/>
    <n v="0"/>
    <n v="0"/>
    <n v="0"/>
    <n v="0"/>
    <n v="0"/>
    <n v="0"/>
    <n v="0"/>
    <n v="0.37"/>
    <n v="0"/>
    <n v="0"/>
    <n v="0.27"/>
    <n v="0"/>
    <n v="0"/>
    <n v="0"/>
    <n v="0"/>
    <n v="0"/>
    <n v="0"/>
    <n v="0"/>
    <n v="0"/>
    <n v="0.37"/>
    <n v="0.37"/>
    <n v="0.37"/>
    <n v="0.64"/>
    <n v="0.64"/>
    <n v="4.3499565004349955E-2"/>
    <n v="0.10802891971080289"/>
    <n v="0.16942830571694284"/>
    <n v="0.25899741002589971"/>
    <n v="0.28334716652833469"/>
    <n v="0.31409685903140966"/>
    <n v="0.34587654123458761"/>
    <n v="0.37765622343776556"/>
    <n v="0.46900530994690048"/>
    <n v="0.69300306996930028"/>
    <n v="0.98100018999810001"/>
    <n v="0.98100018999810001"/>
    <n v="0.64"/>
    <n v="0"/>
    <n v="0"/>
    <n v="0"/>
    <n v="8851.3072758280305"/>
    <n v="0"/>
    <n v="0"/>
    <n v="0"/>
    <n v="0"/>
    <n v="0"/>
    <n v="0"/>
    <n v="0"/>
    <n v="36122.361762548426"/>
    <n v="5029.4153761380039"/>
    <n v="0"/>
    <n v="50003.084414514466"/>
    <n v="4.3499565004349955E-2"/>
    <n v="6.4529354706452935E-2"/>
    <n v="6.1399386006139936E-2"/>
    <n v="8.9569104308956898E-2"/>
    <n v="2.4349756502434976E-2"/>
    <n v="3.0749692503074969E-2"/>
    <n v="3.1779682203177971E-2"/>
    <n v="3.1779682203177971E-2"/>
    <n v="9.1349086509134897E-2"/>
    <n v="0.22399776002239977"/>
    <n v="0.28799712002879974"/>
    <n v="0"/>
    <n v="0.98100018999810001"/>
    <n v="30000"/>
    <n v="0"/>
    <n v="0"/>
    <n v="0"/>
    <n v="0"/>
    <n v="0"/>
    <n v="0"/>
    <n v="0"/>
    <n v="0"/>
    <n v="0"/>
    <n v="0"/>
    <n v="0"/>
    <n v="30000"/>
    <n v="0"/>
    <n v="0"/>
    <n v="0"/>
    <n v="0"/>
    <n v="80003.084414514466"/>
    <n v="0"/>
    <n v="8851.3072758280305"/>
    <n v="0"/>
    <n v="0"/>
    <n v="0"/>
    <n v="0"/>
    <n v="0"/>
    <n v="0"/>
    <n v="0"/>
    <n v="36122.361762548426"/>
    <n v="5029.4153761380039"/>
    <n v="0"/>
    <n v="50003.084414514466"/>
    <n v="30000"/>
    <n v="0"/>
    <n v="0"/>
    <n v="0"/>
    <n v="0"/>
    <n v="0"/>
    <n v="0"/>
    <n v="0"/>
    <n v="0"/>
    <n v="0"/>
    <n v="0"/>
    <n v="0"/>
    <n v="30000"/>
    <n v="0"/>
    <n v="0"/>
    <n v="0"/>
    <n v="0"/>
    <n v="80003.084414514466"/>
    <n v="0"/>
    <n v="0"/>
    <n v="7547.3149999999996"/>
    <n v="0"/>
    <n v="0"/>
    <n v="0"/>
    <n v="0"/>
    <n v="6600"/>
    <n v="18000"/>
    <n v="0"/>
    <n v="17855.769414514463"/>
    <n v="0"/>
    <n v="50003.084414514466"/>
    <n v="0"/>
    <n v="0"/>
    <n v="0"/>
    <n v="0"/>
    <n v="0"/>
    <n v="0"/>
    <n v="0"/>
    <n v="0.3"/>
    <n v="0.3"/>
    <n v="0"/>
    <n v="0.38"/>
    <n v="0.02"/>
    <n v="1"/>
    <n v="0"/>
    <n v="0"/>
    <n v="0"/>
    <n v="0"/>
    <n v="0"/>
    <n v="0"/>
    <n v="0"/>
    <n v="0.3"/>
    <n v="0.6"/>
    <n v="0.6"/>
    <n v="0.98"/>
    <n v="1"/>
    <n v="30000"/>
    <n v="0"/>
    <n v="0"/>
    <n v="0"/>
    <n v="0"/>
    <n v="0"/>
    <n v="0"/>
    <n v="0"/>
    <n v="0"/>
    <n v="0"/>
    <n v="0"/>
    <n v="0"/>
    <n v="30000"/>
    <n v="0"/>
    <n v="0"/>
    <n v="0"/>
    <n v="0"/>
    <n v="80003.084414514466"/>
    <n v="0"/>
    <n v="0"/>
    <n v="7547.3149999999996"/>
    <n v="0"/>
    <n v="0"/>
    <n v="0"/>
    <n v="9231.9339999999993"/>
    <n v="6191.6390000000001"/>
    <n v="73.501000000000005"/>
    <n v="9099.4989999999998"/>
    <n v="17859.19641451447"/>
    <n v="0"/>
    <n v="50003.084414514466"/>
    <n v="30000"/>
    <n v="0"/>
    <n v="0"/>
    <n v="0"/>
    <n v="0"/>
    <n v="0"/>
    <n v="0"/>
    <n v="0"/>
    <n v="0"/>
    <n v="0"/>
    <n v="0"/>
    <n v="0"/>
    <n v="30000"/>
    <n v="0"/>
    <n v="0"/>
    <n v="0"/>
    <n v="0"/>
    <n v="80003.084414514466"/>
    <n v="0"/>
    <n v="0"/>
    <n v="7547.3149999999996"/>
    <n v="0"/>
    <n v="0"/>
    <n v="0"/>
    <n v="9231.9339999999993"/>
    <n v="6191.6390000000001"/>
    <n v="73.501000000000005"/>
    <n v="724.07600000000002"/>
    <n v="11140.058999999999"/>
    <n v="15094.560414514466"/>
    <n v="50003.084414514466"/>
    <n v="0"/>
    <n v="0"/>
    <n v="0"/>
    <n v="0"/>
    <n v="0"/>
    <n v="0"/>
    <n v="0"/>
    <n v="0"/>
    <n v="0"/>
    <n v="0"/>
    <n v="0"/>
    <n v="0"/>
    <n v="30000"/>
    <n v="0"/>
    <n v="0"/>
    <n v="0"/>
    <n v="0"/>
    <n v="80003.084414514466"/>
    <n v="50003.084414514466"/>
    <n v="34908.523999999998"/>
    <n v="34908.523999999998"/>
    <n v="50003.084414514466"/>
    <n v="-15094.560414514468"/>
    <n v="45094.560414514468"/>
    <n v="50003.084414514466"/>
    <n v="34908.523999999998"/>
    <n v="34908.523999999998"/>
    <n v="50003.084414514466"/>
    <n v="-15094.560414514468"/>
    <n v="45094.560414514468"/>
    <n v="50003.084414514466"/>
    <n v="34908.523999999998"/>
    <n v="34908.523999999998"/>
    <n v="50003.084414514466"/>
    <n v="-15094.560414514468"/>
    <n v="45094.560414514468"/>
    <n v="34908.523999999998"/>
    <n v="38237.067999999999"/>
    <n v="38237.067999999999"/>
    <n v="34908.523999999998"/>
    <n v="3328.5440000000017"/>
    <n v="41766.016414514466"/>
    <n v="13787"/>
    <s v="SI"/>
    <s v="NO"/>
    <s v="GOT"/>
    <s v="STS"/>
    <n v="6"/>
    <s v="Transmission"/>
    <s v="Zonal Tx"/>
    <s v="Technical Standard"/>
    <s v="Technical Standard"/>
    <m/>
    <s v="Osorno"/>
    <m/>
    <d v="2019-12-01T00:00:00"/>
    <d v="2019-12-31T00:00:00"/>
    <m/>
    <m/>
    <m/>
    <n v="0"/>
    <n v="0"/>
    <n v="0"/>
    <m/>
    <m/>
    <m/>
    <m/>
    <m/>
    <m/>
    <s v="2018 6+6"/>
    <m/>
    <m/>
  </r>
  <r>
    <s v="100/TT-204"/>
    <x v="0"/>
    <x v="98"/>
    <s v="Gerencia Zona Sur"/>
    <x v="6"/>
    <s v="José Gastón Muñoz"/>
    <n v="0"/>
    <n v="0"/>
    <n v="7547.317"/>
    <n v="0"/>
    <n v="0"/>
    <n v="0"/>
    <n v="9231.9349999999995"/>
    <n v="6191.6390000000001"/>
    <n v="72.546999999999997"/>
    <n v="724.07600000000002"/>
    <n v="19126.219000000001"/>
    <n v="2109.3919999999998"/>
    <n v="45003.125"/>
    <n v="0"/>
    <n v="0"/>
    <n v="0"/>
    <n v="0"/>
    <n v="0"/>
    <n v="0"/>
    <n v="0.26"/>
    <n v="0.08"/>
    <n v="0"/>
    <n v="0"/>
    <n v="0.28000000000000003"/>
    <n v="0"/>
    <n v="0"/>
    <n v="0"/>
    <n v="0"/>
    <n v="0"/>
    <n v="0"/>
    <n v="0"/>
    <n v="0.26"/>
    <n v="0.34"/>
    <n v="0.34"/>
    <n v="0.34"/>
    <n v="0.62000000000000011"/>
    <n v="0.62000000000000011"/>
    <n v="4.3369457931625804E-2"/>
    <n v="0.10770580552536864"/>
    <n v="0.16892154614610022"/>
    <n v="0.25822274952393293"/>
    <n v="0.28249967597531428"/>
    <n v="0.31315739623732564"/>
    <n v="0.34484202550323523"/>
    <n v="0.37652665476914482"/>
    <n v="0.467602516425559"/>
    <n v="0.9531410454531859"/>
    <n v="0.99003000967089061"/>
    <n v="1"/>
    <n v="0.62000000000000011"/>
    <n v="0"/>
    <n v="0"/>
    <n v="0"/>
    <n v="8849.0915528781388"/>
    <n v="0"/>
    <n v="0"/>
    <n v="0"/>
    <n v="0"/>
    <n v="0"/>
    <n v="0"/>
    <n v="0"/>
    <n v="36113.319352939609"/>
    <n v="0"/>
    <n v="5040.8492295866818"/>
    <n v="50003.260135404431"/>
    <n v="4.3369457931625804E-2"/>
    <n v="6.4336347593742835E-2"/>
    <n v="6.1215740620731596E-2"/>
    <n v="8.9301203377832719E-2"/>
    <n v="2.4276926451381343E-2"/>
    <n v="3.0657720262011346E-2"/>
    <n v="3.1684629265909613E-2"/>
    <n v="3.1684629265909613E-2"/>
    <n v="9.1075861656414195E-2"/>
    <n v="0.48553852902762684"/>
    <n v="3.6888964217704712E-2"/>
    <n v="9.9699903291093801E-3"/>
    <n v="1"/>
    <n v="30000"/>
    <n v="0"/>
    <n v="0"/>
    <n v="0"/>
    <n v="0"/>
    <n v="0"/>
    <n v="0"/>
    <n v="0"/>
    <n v="0"/>
    <n v="0"/>
    <n v="0"/>
    <n v="0"/>
    <n v="30000"/>
    <n v="0"/>
    <n v="0"/>
    <n v="0"/>
    <n v="0"/>
    <n v="80003.260135404431"/>
    <n v="0"/>
    <n v="8849.0915528781388"/>
    <n v="0"/>
    <n v="0"/>
    <n v="0"/>
    <n v="0"/>
    <n v="0"/>
    <n v="0"/>
    <n v="0"/>
    <n v="36113.319352939609"/>
    <n v="0"/>
    <n v="5040.8492295866818"/>
    <n v="50003.260135404431"/>
    <n v="30000"/>
    <n v="0"/>
    <n v="0"/>
    <n v="0"/>
    <n v="0"/>
    <n v="0"/>
    <n v="0"/>
    <n v="0"/>
    <n v="0"/>
    <n v="0"/>
    <n v="0"/>
    <n v="0"/>
    <n v="30000"/>
    <n v="0"/>
    <n v="0"/>
    <n v="0"/>
    <n v="0"/>
    <n v="80003.260135404431"/>
    <n v="0"/>
    <n v="0"/>
    <n v="7547.317"/>
    <n v="0"/>
    <n v="0"/>
    <n v="0"/>
    <n v="0"/>
    <n v="6600"/>
    <n v="18000"/>
    <n v="0"/>
    <n v="17855.944135404432"/>
    <n v="0"/>
    <n v="50003.261135404435"/>
    <n v="0"/>
    <n v="0"/>
    <n v="0"/>
    <n v="0"/>
    <n v="0"/>
    <n v="0.15"/>
    <n v="0"/>
    <n v="0.15"/>
    <n v="0.2"/>
    <n v="0"/>
    <n v="0.13"/>
    <n v="0"/>
    <n v="0.63"/>
    <n v="0"/>
    <n v="0"/>
    <n v="0"/>
    <n v="0"/>
    <n v="0"/>
    <n v="0.15"/>
    <n v="0.15"/>
    <n v="0.3"/>
    <n v="0.5"/>
    <n v="0.5"/>
    <n v="0.63"/>
    <n v="0.63"/>
    <n v="30000"/>
    <n v="0"/>
    <n v="0"/>
    <n v="0"/>
    <n v="0"/>
    <n v="0"/>
    <n v="0"/>
    <n v="0"/>
    <n v="0"/>
    <n v="0"/>
    <n v="0"/>
    <n v="0"/>
    <n v="30000"/>
    <n v="0"/>
    <n v="0"/>
    <n v="0"/>
    <n v="0"/>
    <n v="80003.261135404435"/>
    <n v="0"/>
    <n v="0"/>
    <n v="7547.317"/>
    <n v="0"/>
    <n v="0"/>
    <n v="0"/>
    <n v="9231.9349999999995"/>
    <n v="6191.6390000000001"/>
    <n v="72.546999999999997"/>
    <n v="9100.4529999999995"/>
    <n v="17859.370135404399"/>
    <n v="0"/>
    <n v="50003.261135404391"/>
    <n v="30000"/>
    <n v="0"/>
    <n v="0"/>
    <n v="0"/>
    <n v="0"/>
    <n v="0"/>
    <n v="0"/>
    <n v="0"/>
    <n v="0"/>
    <n v="0"/>
    <n v="0"/>
    <n v="0"/>
    <n v="30000"/>
    <n v="0"/>
    <n v="0"/>
    <n v="0"/>
    <n v="0"/>
    <n v="80003.261135404391"/>
    <n v="0"/>
    <n v="0"/>
    <n v="7547.317"/>
    <n v="0"/>
    <n v="0"/>
    <n v="0"/>
    <n v="9231.9349999999995"/>
    <n v="6191.6390000000001"/>
    <n v="72.546999999999997"/>
    <n v="724.07600000000002"/>
    <n v="19126.219000000001"/>
    <n v="7109.5281354044273"/>
    <n v="50003.261135404427"/>
    <n v="0"/>
    <n v="0"/>
    <n v="0"/>
    <n v="0"/>
    <n v="0"/>
    <n v="0"/>
    <n v="0"/>
    <n v="0"/>
    <n v="0"/>
    <n v="0"/>
    <n v="0"/>
    <n v="0"/>
    <n v="30000"/>
    <n v="0"/>
    <n v="0"/>
    <n v="0"/>
    <n v="0"/>
    <n v="80003.261135404435"/>
    <n v="44962.410905817749"/>
    <n v="42893.733"/>
    <n v="42893.733"/>
    <n v="44962.410905817749"/>
    <n v="-2068.677905817749"/>
    <n v="37109.527135404431"/>
    <n v="50003.261135404435"/>
    <n v="42893.733"/>
    <n v="42893.733"/>
    <n v="50003.261135404435"/>
    <n v="-7109.5281354044346"/>
    <n v="37109.528135404435"/>
    <n v="50003.261135404391"/>
    <n v="42893.733"/>
    <n v="42893.733"/>
    <n v="50003.261135404391"/>
    <n v="-7109.5281354043909"/>
    <n v="37109.528135404391"/>
    <n v="42893.733"/>
    <n v="45003.125"/>
    <n v="45003.125"/>
    <n v="42893.733"/>
    <n v="2109.3919999999998"/>
    <n v="35000.136135404435"/>
    <n v="13788"/>
    <s v="SI"/>
    <s v="NO"/>
    <s v="GOT"/>
    <s v="STS"/>
    <n v="6"/>
    <s v="Transmission"/>
    <s v="Zonal Tx"/>
    <s v="Technical Standard"/>
    <s v="Technical Standard"/>
    <m/>
    <s v="Osorno"/>
    <m/>
    <d v="2019-12-01T00:00:00"/>
    <d v="2019-12-31T00:00:00"/>
    <m/>
    <m/>
    <m/>
    <n v="0"/>
    <n v="0"/>
    <n v="0"/>
    <m/>
    <m/>
    <m/>
    <m/>
    <m/>
    <m/>
    <s v="2018 6+6"/>
    <m/>
    <m/>
  </r>
  <r>
    <s v="100/TT-205"/>
    <x v="0"/>
    <x v="99"/>
    <s v="Gerencia Zona Sur"/>
    <x v="6"/>
    <s v="José Gastón Muñoz"/>
    <n v="0"/>
    <n v="0"/>
    <n v="0"/>
    <n v="0"/>
    <n v="0"/>
    <n v="0"/>
    <n v="0"/>
    <n v="0"/>
    <n v="3907.8"/>
    <n v="0"/>
    <n v="0"/>
    <n v="0"/>
    <n v="3907.8"/>
    <n v="0"/>
    <n v="0"/>
    <n v="0"/>
    <n v="0"/>
    <n v="0"/>
    <n v="0"/>
    <n v="0.13"/>
    <n v="0"/>
    <n v="0"/>
    <n v="0"/>
    <n v="0"/>
    <n v="0"/>
    <n v="0"/>
    <n v="0"/>
    <n v="0"/>
    <n v="0"/>
    <n v="0"/>
    <n v="0"/>
    <n v="0.13"/>
    <n v="0.13"/>
    <n v="0.13"/>
    <n v="0.13"/>
    <n v="0.13"/>
    <n v="0.13"/>
    <n v="4.1927223719676547E-2"/>
    <n v="7.9065588499550754E-2"/>
    <n v="0.18104222821203952"/>
    <n v="0.30637915543575922"/>
    <n v="0.37780772686433062"/>
    <n v="0.42273135669362083"/>
    <n v="0.463162623539982"/>
    <n v="0.51931716082659474"/>
    <n v="0.61994609164420478"/>
    <n v="0.78346810422282109"/>
    <n v="0.90700808625336915"/>
    <n v="0.99999999999999989"/>
    <n v="0.13"/>
    <n v="0"/>
    <n v="0"/>
    <n v="0"/>
    <n v="0"/>
    <n v="0"/>
    <n v="0"/>
    <n v="0"/>
    <n v="0"/>
    <n v="0"/>
    <n v="0"/>
    <n v="0"/>
    <n v="0"/>
    <n v="30240"/>
    <n v="0"/>
    <n v="30240"/>
    <n v="4.1927223719676547E-2"/>
    <n v="3.7138364779874214E-2"/>
    <n v="0.10197663971248877"/>
    <n v="0.12533692722371967"/>
    <n v="7.1428571428571425E-2"/>
    <n v="4.4923629829290206E-2"/>
    <n v="4.0431266846361183E-2"/>
    <n v="5.6154537286612759E-2"/>
    <n v="0.10062893081761007"/>
    <n v="0.16352201257861634"/>
    <n v="0.12353998203054807"/>
    <n v="9.2991913746630725E-2"/>
    <n v="0.99999999999999989"/>
    <n v="0"/>
    <n v="0"/>
    <n v="0"/>
    <n v="0"/>
    <n v="0"/>
    <n v="0"/>
    <n v="0"/>
    <n v="0"/>
    <n v="0"/>
    <n v="0"/>
    <n v="0"/>
    <n v="0"/>
    <n v="0"/>
    <n v="0"/>
    <n v="0"/>
    <n v="0"/>
    <n v="0"/>
    <n v="30240"/>
    <n v="0"/>
    <n v="0"/>
    <n v="0"/>
    <n v="0"/>
    <n v="0"/>
    <n v="0"/>
    <n v="0"/>
    <n v="0"/>
    <n v="0"/>
    <n v="0"/>
    <n v="30240"/>
    <n v="0"/>
    <n v="30240"/>
    <n v="0"/>
    <n v="0"/>
    <n v="0"/>
    <n v="0"/>
    <n v="0"/>
    <n v="0"/>
    <n v="0"/>
    <n v="0"/>
    <n v="0"/>
    <n v="0"/>
    <n v="0"/>
    <n v="0"/>
    <n v="0"/>
    <n v="0"/>
    <n v="0"/>
    <n v="0"/>
    <n v="0"/>
    <n v="30240"/>
    <n v="0"/>
    <n v="0"/>
    <n v="0"/>
    <n v="0"/>
    <n v="0"/>
    <n v="0"/>
    <n v="0"/>
    <n v="0"/>
    <n v="0"/>
    <n v="0"/>
    <n v="30240"/>
    <n v="0"/>
    <n v="30240"/>
    <n v="0"/>
    <n v="0"/>
    <n v="0"/>
    <n v="0"/>
    <n v="0"/>
    <n v="0"/>
    <n v="0"/>
    <n v="0"/>
    <n v="0"/>
    <n v="0"/>
    <n v="0.98"/>
    <n v="0"/>
    <n v="0.98"/>
    <n v="0"/>
    <n v="0"/>
    <n v="0"/>
    <n v="0"/>
    <n v="0"/>
    <n v="0"/>
    <n v="0"/>
    <n v="0"/>
    <n v="0"/>
    <n v="0"/>
    <n v="0.98"/>
    <n v="0.98"/>
    <n v="0"/>
    <n v="0"/>
    <n v="0"/>
    <n v="0"/>
    <n v="0"/>
    <n v="0"/>
    <n v="0"/>
    <n v="0"/>
    <n v="0"/>
    <n v="0"/>
    <n v="0"/>
    <n v="0"/>
    <n v="0"/>
    <n v="0"/>
    <n v="0"/>
    <n v="0"/>
    <n v="0"/>
    <n v="30240"/>
    <n v="0"/>
    <n v="0"/>
    <n v="0"/>
    <n v="0"/>
    <n v="0"/>
    <n v="0"/>
    <n v="0"/>
    <n v="0"/>
    <n v="3907.8"/>
    <n v="0"/>
    <n v="0"/>
    <n v="6092.2"/>
    <n v="10000"/>
    <n v="0"/>
    <n v="20240"/>
    <n v="0"/>
    <n v="0"/>
    <n v="0"/>
    <n v="0"/>
    <n v="0"/>
    <n v="0"/>
    <n v="0"/>
    <n v="0"/>
    <n v="0"/>
    <n v="0"/>
    <n v="20240"/>
    <n v="0"/>
    <n v="0"/>
    <n v="0"/>
    <n v="0"/>
    <n v="30240"/>
    <n v="0"/>
    <n v="0"/>
    <n v="0"/>
    <n v="0"/>
    <n v="0"/>
    <n v="0"/>
    <n v="0"/>
    <n v="0"/>
    <n v="3907.8"/>
    <n v="0"/>
    <n v="0"/>
    <n v="0"/>
    <n v="3907.8"/>
    <n v="0"/>
    <n v="0"/>
    <n v="0"/>
    <n v="0"/>
    <n v="0"/>
    <n v="0"/>
    <n v="0"/>
    <n v="0"/>
    <n v="0"/>
    <n v="0"/>
    <n v="0"/>
    <n v="0"/>
    <n v="20240"/>
    <n v="0"/>
    <n v="0"/>
    <n v="0"/>
    <n v="0"/>
    <n v="24147.8"/>
    <n v="30240"/>
    <n v="3907.8"/>
    <n v="3907.8"/>
    <n v="30240"/>
    <n v="-26332.2"/>
    <n v="26332.2"/>
    <n v="30240"/>
    <n v="3907.8"/>
    <n v="3907.8"/>
    <n v="30240"/>
    <n v="-26332.2"/>
    <n v="26332.2"/>
    <n v="3907.8"/>
    <n v="3907.8"/>
    <n v="3907.8"/>
    <n v="3907.8"/>
    <n v="0"/>
    <n v="26332.2"/>
    <n v="3907.8"/>
    <n v="3907.8"/>
    <n v="3907.8"/>
    <n v="3907.8"/>
    <n v="0"/>
    <n v="20240"/>
    <n v="13789"/>
    <s v="SI"/>
    <s v="NO"/>
    <s v="GOT"/>
    <s v="STS"/>
    <n v="6"/>
    <s v="Transmission"/>
    <s v="Zonal Tx"/>
    <s v="Technical Standard"/>
    <s v="Technical Standard"/>
    <m/>
    <s v="Osorno"/>
    <m/>
    <d v="2019-12-01T00:00:00"/>
    <d v="2019-06-30T00:00:00"/>
    <m/>
    <m/>
    <m/>
    <n v="0"/>
    <n v="0"/>
    <n v="0"/>
    <m/>
    <m/>
    <m/>
    <m/>
    <m/>
    <m/>
    <s v="2018 6+6"/>
    <m/>
    <m/>
  </r>
  <r>
    <s v="100/TT-206"/>
    <x v="0"/>
    <x v="100"/>
    <s v="Gerencia Zona Sur"/>
    <x v="6"/>
    <s v="José Gastón Muñoz"/>
    <n v="0"/>
    <n v="0"/>
    <n v="7890"/>
    <n v="523.29600000000005"/>
    <n v="0"/>
    <n v="523.97500000000002"/>
    <n v="0"/>
    <n v="477.2"/>
    <n v="1953.9"/>
    <n v="16937.546999999999"/>
    <n v="10727.92"/>
    <n v="0"/>
    <n v="39033.837999999996"/>
    <n v="0"/>
    <n v="0"/>
    <n v="0"/>
    <n v="0"/>
    <n v="0"/>
    <n v="0.04"/>
    <n v="0.2"/>
    <n v="0.1"/>
    <n v="0"/>
    <n v="0"/>
    <n v="0.19"/>
    <n v="0"/>
    <n v="0"/>
    <n v="0"/>
    <n v="0"/>
    <n v="0"/>
    <n v="0"/>
    <n v="0.04"/>
    <n v="0.24000000000000002"/>
    <n v="0.34"/>
    <n v="0.34"/>
    <n v="0.34"/>
    <n v="0.53"/>
    <n v="0.53"/>
    <n v="2.0151296643321617E-2"/>
    <n v="3.3894938643684314E-2"/>
    <n v="9.9452499589806481E-2"/>
    <n v="0.22087841863919377"/>
    <n v="0.31207091598373043"/>
    <n v="0.41651050527206623"/>
    <n v="0.65418526930284371"/>
    <n v="0.77609046710247931"/>
    <n v="0.81841380322800716"/>
    <n v="0.96070777813279906"/>
    <n v="0.99021148714583029"/>
    <n v="1"/>
    <n v="0.53"/>
    <n v="0"/>
    <n v="0"/>
    <n v="0"/>
    <n v="0"/>
    <n v="0"/>
    <n v="0"/>
    <n v="0"/>
    <n v="0"/>
    <n v="29880.167464331393"/>
    <n v="0"/>
    <n v="0"/>
    <n v="0"/>
    <n v="105769.0324213726"/>
    <n v="0"/>
    <n v="135649.199885704"/>
    <n v="2.0151296643321617E-2"/>
    <n v="1.3743642000362696E-2"/>
    <n v="6.5557560946122168E-2"/>
    <n v="0.12142591904938731"/>
    <n v="9.1192497344536647E-2"/>
    <n v="0.10443958928833583"/>
    <n v="0.23767476403077747"/>
    <n v="0.12190519779963557"/>
    <n v="4.2323336125527855E-2"/>
    <n v="0.14229397490479193"/>
    <n v="2.9503709013031201E-2"/>
    <n v="9.7885128541697255E-3"/>
    <n v="1"/>
    <n v="0"/>
    <n v="0"/>
    <n v="0"/>
    <n v="0"/>
    <n v="0"/>
    <n v="0"/>
    <n v="0"/>
    <n v="0"/>
    <n v="0"/>
    <n v="0"/>
    <n v="0"/>
    <n v="0"/>
    <n v="0"/>
    <n v="0"/>
    <n v="0"/>
    <n v="0"/>
    <n v="0"/>
    <n v="135649.199885704"/>
    <n v="0"/>
    <n v="0"/>
    <n v="0"/>
    <n v="0"/>
    <n v="0"/>
    <n v="0"/>
    <n v="29880.167464331393"/>
    <n v="0"/>
    <n v="0"/>
    <n v="0"/>
    <n v="105769.0324213726"/>
    <n v="0"/>
    <n v="135649.199885704"/>
    <n v="0"/>
    <n v="0"/>
    <n v="0"/>
    <n v="0"/>
    <n v="0"/>
    <n v="0"/>
    <n v="0"/>
    <n v="0"/>
    <n v="0"/>
    <n v="0"/>
    <n v="0"/>
    <n v="0"/>
    <n v="0"/>
    <n v="0"/>
    <n v="0"/>
    <n v="0"/>
    <n v="0"/>
    <n v="135649.199885704"/>
    <n v="0"/>
    <n v="0"/>
    <n v="7890"/>
    <n v="523.29600000000005"/>
    <n v="0"/>
    <n v="523.97500000000002"/>
    <n v="29356.192464331394"/>
    <n v="0"/>
    <n v="0"/>
    <n v="0"/>
    <n v="97355.736421372596"/>
    <n v="0"/>
    <n v="135649.19988570397"/>
    <n v="0"/>
    <n v="0"/>
    <n v="0"/>
    <n v="0"/>
    <n v="0"/>
    <n v="0"/>
    <n v="0.28000000000000003"/>
    <n v="0"/>
    <n v="0"/>
    <n v="0"/>
    <n v="0.7"/>
    <n v="0.02"/>
    <n v="1"/>
    <n v="0"/>
    <n v="0"/>
    <n v="0"/>
    <n v="0"/>
    <n v="0"/>
    <n v="0"/>
    <n v="0.28000000000000003"/>
    <n v="0.28000000000000003"/>
    <n v="0.28000000000000003"/>
    <n v="0.28000000000000003"/>
    <n v="0.98"/>
    <n v="1"/>
    <n v="0"/>
    <n v="0"/>
    <n v="0"/>
    <n v="0"/>
    <n v="0"/>
    <n v="0"/>
    <n v="0"/>
    <n v="0"/>
    <n v="0"/>
    <n v="0"/>
    <n v="0"/>
    <n v="0"/>
    <n v="0"/>
    <n v="0"/>
    <n v="0"/>
    <n v="0"/>
    <n v="0"/>
    <n v="135649.19988570397"/>
    <n v="0"/>
    <n v="0"/>
    <n v="7890"/>
    <n v="523.29600000000005"/>
    <n v="0"/>
    <n v="523.97500000000002"/>
    <n v="0"/>
    <n v="477.2"/>
    <n v="1953.9"/>
    <n v="28046.1"/>
    <n v="30000"/>
    <n v="20000.728885703997"/>
    <n v="89415.199885703987"/>
    <n v="0"/>
    <n v="0"/>
    <n v="0"/>
    <n v="0"/>
    <n v="0"/>
    <n v="0"/>
    <n v="0"/>
    <n v="0"/>
    <n v="0"/>
    <n v="0"/>
    <n v="0"/>
    <n v="0"/>
    <n v="0"/>
    <n v="0"/>
    <n v="0"/>
    <n v="0"/>
    <n v="0"/>
    <n v="89415.199885703987"/>
    <n v="0"/>
    <n v="0"/>
    <n v="7890"/>
    <n v="523.29600000000005"/>
    <n v="0"/>
    <n v="523.97500000000002"/>
    <n v="0"/>
    <n v="477.2"/>
    <n v="1953.9"/>
    <n v="16937.546999999999"/>
    <n v="10727.92"/>
    <n v="50381.361885704006"/>
    <n v="89415.199885704002"/>
    <n v="0"/>
    <n v="0"/>
    <n v="0"/>
    <n v="0"/>
    <n v="0"/>
    <n v="0"/>
    <n v="0"/>
    <n v="0"/>
    <n v="0"/>
    <n v="0"/>
    <n v="0"/>
    <n v="0"/>
    <n v="0"/>
    <n v="0"/>
    <n v="0"/>
    <n v="0"/>
    <n v="0"/>
    <n v="89415.199885704002"/>
    <n v="135649.199885704"/>
    <n v="39033.837999999996"/>
    <n v="39033.837999999996"/>
    <n v="135649.199885704"/>
    <n v="-96615.361885704013"/>
    <n v="96615.361885704013"/>
    <n v="135649.19988570397"/>
    <n v="39033.837999999996"/>
    <n v="39033.837999999996"/>
    <n v="135649.19988570397"/>
    <n v="-96615.361885703984"/>
    <n v="96615.361885703984"/>
    <n v="69414.47099999999"/>
    <n v="39033.837999999996"/>
    <n v="39033.837999999996"/>
    <n v="69414.47099999999"/>
    <n v="-30380.632999999994"/>
    <n v="50381.361885703991"/>
    <n v="39033.837999999996"/>
    <n v="39033.837999999996"/>
    <n v="39033.837999999996"/>
    <n v="39033.837999999996"/>
    <n v="0"/>
    <n v="50381.361885704006"/>
    <n v="13790"/>
    <s v="SI"/>
    <s v="NO"/>
    <s v="GOT"/>
    <s v="STS"/>
    <n v="6"/>
    <s v="Transmission"/>
    <s v="Zonal Tx"/>
    <s v="Technical Standard"/>
    <s v="Technical Standard"/>
    <m/>
    <s v="Osorno"/>
    <m/>
    <d v="2019-12-01T00:00:00"/>
    <d v="2019-10-30T00:00:00"/>
    <m/>
    <m/>
    <m/>
    <n v="0"/>
    <n v="0"/>
    <n v="0"/>
    <m/>
    <m/>
    <m/>
    <m/>
    <m/>
    <m/>
    <s v="2018 6+6"/>
    <m/>
    <m/>
  </r>
  <r>
    <s v="100/TT-300"/>
    <x v="0"/>
    <x v="101"/>
    <s v="Gerencia Zona Norte"/>
    <x v="6"/>
    <s v="Patricio Saglie "/>
    <n v="0"/>
    <n v="0"/>
    <n v="47175"/>
    <n v="0"/>
    <n v="0"/>
    <n v="0"/>
    <n v="0"/>
    <n v="0"/>
    <n v="0"/>
    <n v="0"/>
    <n v="0"/>
    <n v="0"/>
    <n v="47175"/>
    <n v="0"/>
    <n v="0"/>
    <n v="0.41"/>
    <n v="0"/>
    <n v="0.56999999999999995"/>
    <n v="0"/>
    <n v="0"/>
    <n v="0"/>
    <n v="0"/>
    <n v="0"/>
    <n v="0"/>
    <n v="0"/>
    <n v="0"/>
    <n v="0"/>
    <n v="0.41"/>
    <n v="0.41"/>
    <n v="0.98"/>
    <n v="0.98"/>
    <n v="0.98"/>
    <n v="0.98"/>
    <n v="0.98"/>
    <n v="0.98"/>
    <n v="0.98"/>
    <n v="0.98"/>
    <n v="0"/>
    <n v="0.17327161563405036"/>
    <n v="0.40718829674001833"/>
    <n v="0.6411049778459863"/>
    <n v="0.87502165895195427"/>
    <n v="0.96243718903933262"/>
    <n v="0.99195524641699051"/>
    <n v="1"/>
    <n v="1"/>
    <n v="1"/>
    <n v="1"/>
    <n v="1"/>
    <n v="0.98"/>
    <n v="0"/>
    <n v="0"/>
    <n v="0"/>
    <n v="8288.1011906235326"/>
    <n v="11188.936607341766"/>
    <n v="11188.936607341766"/>
    <n v="11188.936607341766"/>
    <n v="4181.3470506695712"/>
    <n v="1411.9372385455085"/>
    <n v="384.80469813609261"/>
    <n v="0"/>
    <n v="0"/>
    <n v="0"/>
    <n v="0"/>
    <n v="47833"/>
    <n v="0"/>
    <n v="0.17327161563405036"/>
    <n v="0.23391668110596797"/>
    <n v="0.23391668110596797"/>
    <n v="0.23391668110596797"/>
    <n v="8.7415530087378387E-2"/>
    <n v="2.9518057377657864E-2"/>
    <n v="8.0447535830094809E-3"/>
    <n v="0"/>
    <n v="0"/>
    <n v="0"/>
    <n v="0"/>
    <n v="1"/>
    <n v="0"/>
    <n v="0"/>
    <n v="0"/>
    <n v="0"/>
    <n v="0"/>
    <n v="0"/>
    <n v="0"/>
    <n v="0"/>
    <n v="0"/>
    <n v="0"/>
    <n v="0"/>
    <n v="0"/>
    <n v="0"/>
    <n v="0"/>
    <n v="0"/>
    <n v="0"/>
    <n v="0"/>
    <n v="47833"/>
    <n v="0"/>
    <n v="8288.1011906235326"/>
    <n v="11188.936607341766"/>
    <n v="11188.936607341766"/>
    <n v="11188.936607341766"/>
    <n v="4181.3470506695712"/>
    <n v="1411.9372385455085"/>
    <n v="384.80469813609261"/>
    <n v="0"/>
    <n v="0"/>
    <n v="0"/>
    <n v="0"/>
    <n v="47833"/>
    <n v="0"/>
    <n v="0"/>
    <n v="0"/>
    <n v="0"/>
    <n v="0"/>
    <n v="0"/>
    <n v="0"/>
    <n v="0"/>
    <n v="0"/>
    <n v="0"/>
    <n v="0"/>
    <n v="0"/>
    <n v="0"/>
    <n v="0"/>
    <n v="0"/>
    <n v="0"/>
    <n v="0"/>
    <n v="47833"/>
    <n v="0"/>
    <n v="0"/>
    <n v="47175"/>
    <n v="0"/>
    <n v="0"/>
    <n v="0"/>
    <n v="0"/>
    <n v="0"/>
    <n v="0"/>
    <n v="0"/>
    <n v="0"/>
    <n v="0"/>
    <n v="47175"/>
    <n v="0"/>
    <n v="0"/>
    <n v="0.41"/>
    <n v="0"/>
    <n v="0.56999999999999995"/>
    <n v="0"/>
    <n v="0"/>
    <n v="0"/>
    <n v="0"/>
    <n v="0"/>
    <n v="0"/>
    <n v="0.02"/>
    <n v="1"/>
    <n v="0"/>
    <n v="0"/>
    <n v="0.41"/>
    <n v="0.41"/>
    <n v="0.98"/>
    <n v="0.98"/>
    <n v="0.98"/>
    <n v="0.98"/>
    <n v="0.98"/>
    <n v="0.98"/>
    <n v="0.98"/>
    <n v="1"/>
    <n v="0"/>
    <n v="0"/>
    <n v="0"/>
    <n v="0"/>
    <n v="0"/>
    <n v="0"/>
    <n v="0"/>
    <n v="0"/>
    <n v="0"/>
    <n v="0"/>
    <n v="0"/>
    <n v="0"/>
    <n v="0"/>
    <n v="0"/>
    <n v="0"/>
    <n v="0"/>
    <n v="0"/>
    <n v="47175"/>
    <n v="0"/>
    <n v="0"/>
    <n v="47175"/>
    <n v="0"/>
    <n v="0"/>
    <n v="0"/>
    <n v="0"/>
    <n v="0"/>
    <n v="0"/>
    <n v="0"/>
    <n v="0"/>
    <n v="0"/>
    <n v="47175"/>
    <n v="0"/>
    <n v="0"/>
    <n v="0"/>
    <n v="0"/>
    <n v="0"/>
    <n v="0"/>
    <n v="0"/>
    <n v="0"/>
    <n v="0"/>
    <n v="0"/>
    <n v="0"/>
    <n v="0"/>
    <n v="0"/>
    <n v="0"/>
    <n v="0"/>
    <n v="0"/>
    <n v="0"/>
    <n v="47175"/>
    <n v="0"/>
    <n v="0"/>
    <n v="47175"/>
    <n v="0"/>
    <n v="0"/>
    <n v="0"/>
    <n v="0"/>
    <n v="0"/>
    <n v="0"/>
    <n v="0"/>
    <n v="0"/>
    <n v="0"/>
    <n v="47175"/>
    <n v="0"/>
    <n v="0"/>
    <n v="0"/>
    <n v="0"/>
    <n v="0"/>
    <n v="0"/>
    <n v="0"/>
    <n v="0"/>
    <n v="0"/>
    <n v="0"/>
    <n v="0"/>
    <n v="0"/>
    <n v="0"/>
    <n v="0"/>
    <n v="0"/>
    <n v="0"/>
    <n v="0"/>
    <n v="47175"/>
    <n v="47833"/>
    <n v="47175"/>
    <n v="47175"/>
    <n v="47833"/>
    <n v="-658"/>
    <n v="658"/>
    <n v="47175"/>
    <n v="47175"/>
    <n v="47175"/>
    <n v="47175"/>
    <n v="0"/>
    <n v="0"/>
    <n v="47175"/>
    <n v="47175"/>
    <n v="47175"/>
    <n v="47175"/>
    <n v="0"/>
    <n v="0"/>
    <n v="47175"/>
    <n v="47175"/>
    <n v="47175"/>
    <n v="47175"/>
    <n v="0"/>
    <n v="0"/>
    <n v="13791"/>
    <s v="SI"/>
    <s v="NO"/>
    <s v="GOT"/>
    <s v="SATT"/>
    <m/>
    <s v="Transmission"/>
    <s v="Zonal Tx"/>
    <s v="Others Tx"/>
    <s v="Elements of operation for brigades"/>
    <m/>
    <s v="Zonal Norte"/>
    <m/>
    <d v="2019-12-01T00:00:00"/>
    <m/>
    <m/>
    <m/>
    <m/>
    <n v="0"/>
    <n v="0"/>
    <n v="0"/>
    <m/>
    <m/>
    <m/>
    <m/>
    <m/>
    <m/>
    <s v="2018 6+6"/>
    <m/>
    <m/>
  </r>
  <r>
    <s v="100/TT-207"/>
    <x v="0"/>
    <x v="102"/>
    <s v="Gerencia Zona Sur"/>
    <x v="6"/>
    <s v="Brigida del Valle"/>
    <n v="0"/>
    <n v="0"/>
    <n v="0"/>
    <n v="0"/>
    <n v="26343.775000000001"/>
    <n v="-10.135"/>
    <n v="248.41800000000001"/>
    <n v="610.39499999999998"/>
    <n v="41.040999999999997"/>
    <n v="1157.72"/>
    <n v="0"/>
    <n v="0"/>
    <n v="28391.214000000007"/>
    <n v="0"/>
    <n v="0"/>
    <n v="0"/>
    <n v="0"/>
    <n v="0.55000000000000004"/>
    <n v="0.02"/>
    <n v="0.08"/>
    <n v="0.01"/>
    <n v="0"/>
    <n v="0"/>
    <n v="0"/>
    <n v="0"/>
    <n v="0"/>
    <n v="0"/>
    <n v="0"/>
    <n v="0"/>
    <n v="0.55000000000000004"/>
    <n v="0.57000000000000006"/>
    <n v="0.65"/>
    <n v="0.66"/>
    <n v="0.66"/>
    <n v="0.66"/>
    <n v="0.66"/>
    <n v="0.66"/>
    <n v="3.145569336855774E-2"/>
    <n v="0.24011552411230019"/>
    <n v="0.54741861818833115"/>
    <n v="0.67533097508918039"/>
    <n v="0.75871281660920309"/>
    <n v="0.83132584068418924"/>
    <n v="0.89799101479126542"/>
    <n v="0.95114852460484478"/>
    <n v="0.99557456081434048"/>
    <n v="1"/>
    <n v="1"/>
    <n v="1"/>
    <n v="0.66"/>
    <n v="0"/>
    <n v="0"/>
    <n v="0"/>
    <n v="0"/>
    <n v="0"/>
    <n v="0"/>
    <n v="0"/>
    <n v="0"/>
    <n v="0"/>
    <n v="0"/>
    <n v="30910"/>
    <n v="0"/>
    <n v="0"/>
    <n v="0"/>
    <n v="30910"/>
    <n v="3.145569336855774E-2"/>
    <n v="0.20865983074374245"/>
    <n v="0.30730309407603096"/>
    <n v="0.12791235690084926"/>
    <n v="8.338184152002269E-2"/>
    <n v="7.2613024074986196E-2"/>
    <n v="6.6665174107076217E-2"/>
    <n v="5.3157509813579307E-2"/>
    <n v="4.4426036209495666E-2"/>
    <n v="4.4254391856594875E-3"/>
    <n v="0"/>
    <n v="0"/>
    <n v="1"/>
    <n v="0"/>
    <n v="0"/>
    <n v="0"/>
    <n v="0"/>
    <n v="0"/>
    <n v="0"/>
    <n v="0"/>
    <n v="0"/>
    <n v="0"/>
    <n v="0"/>
    <n v="0"/>
    <n v="0"/>
    <n v="0"/>
    <n v="0"/>
    <n v="0"/>
    <n v="0"/>
    <n v="0"/>
    <n v="30910"/>
    <n v="0"/>
    <n v="0"/>
    <n v="0"/>
    <n v="0"/>
    <n v="0"/>
    <n v="0"/>
    <n v="0"/>
    <n v="0"/>
    <n v="30910"/>
    <n v="0"/>
    <n v="0"/>
    <n v="0"/>
    <n v="30910"/>
    <n v="0"/>
    <n v="0"/>
    <n v="0"/>
    <n v="0"/>
    <n v="0"/>
    <n v="0"/>
    <n v="0"/>
    <n v="0"/>
    <n v="0"/>
    <n v="0"/>
    <n v="0"/>
    <n v="0"/>
    <n v="0"/>
    <n v="0"/>
    <n v="0"/>
    <n v="0"/>
    <n v="0"/>
    <n v="30910"/>
    <n v="0"/>
    <n v="0"/>
    <n v="0"/>
    <n v="0"/>
    <n v="26343.775000000001"/>
    <n v="-10.135"/>
    <n v="10.135"/>
    <n v="0"/>
    <n v="4566.2249999999985"/>
    <n v="0"/>
    <n v="0"/>
    <n v="0"/>
    <n v="30910"/>
    <n v="0"/>
    <n v="0"/>
    <n v="0"/>
    <n v="0"/>
    <n v="0.55000000000000004"/>
    <n v="0.13300903677392395"/>
    <n v="0.12775543251149185"/>
    <n v="8.4022409109903884E-2"/>
    <n v="4.5460718763058919E-2"/>
    <n v="5.1913132051817794E-2"/>
    <n v="7.8392707898035929E-3"/>
    <n v="0"/>
    <n v="1"/>
    <n v="0"/>
    <n v="0"/>
    <n v="0"/>
    <n v="0"/>
    <n v="0.55000000000000004"/>
    <n v="0.68300903677392399"/>
    <n v="0.8107644692854159"/>
    <n v="0.89478687839531978"/>
    <n v="0.94024759715837869"/>
    <n v="0.99216072921019649"/>
    <n v="1"/>
    <n v="1"/>
    <n v="0"/>
    <n v="0"/>
    <n v="0"/>
    <n v="0"/>
    <n v="0"/>
    <n v="0"/>
    <n v="0"/>
    <n v="0"/>
    <n v="0"/>
    <n v="0"/>
    <n v="0"/>
    <n v="0"/>
    <n v="0"/>
    <n v="0"/>
    <n v="0"/>
    <n v="0"/>
    <n v="0"/>
    <n v="30910"/>
    <n v="0"/>
    <n v="0"/>
    <n v="0"/>
    <n v="0"/>
    <n v="26343.775000000001"/>
    <n v="-10.135"/>
    <n v="248.41800000000001"/>
    <n v="610.39499999999998"/>
    <n v="41.040999999999997"/>
    <n v="0"/>
    <n v="3676.5059999999949"/>
    <n v="0"/>
    <n v="30910"/>
    <n v="0"/>
    <n v="0"/>
    <n v="0"/>
    <n v="0"/>
    <n v="0"/>
    <n v="0"/>
    <n v="0"/>
    <n v="0"/>
    <n v="0"/>
    <n v="0"/>
    <n v="0"/>
    <n v="0"/>
    <n v="0"/>
    <n v="0"/>
    <n v="0"/>
    <n v="0"/>
    <n v="0"/>
    <n v="30910"/>
    <n v="0"/>
    <n v="0"/>
    <n v="0"/>
    <n v="0"/>
    <n v="26343.775000000001"/>
    <n v="-10.135"/>
    <n v="248.41800000000001"/>
    <n v="610.39499999999998"/>
    <n v="41.040999999999997"/>
    <n v="1157.72"/>
    <n v="0"/>
    <n v="2518.7859999999928"/>
    <n v="30910"/>
    <n v="0"/>
    <n v="0"/>
    <n v="0"/>
    <n v="0"/>
    <n v="0"/>
    <n v="0"/>
    <n v="0"/>
    <n v="0"/>
    <n v="0"/>
    <n v="0"/>
    <n v="0"/>
    <n v="0"/>
    <n v="0"/>
    <n v="0"/>
    <n v="0"/>
    <n v="0"/>
    <n v="0"/>
    <n v="30910"/>
    <n v="30910"/>
    <n v="28391.214000000007"/>
    <n v="28391.214000000007"/>
    <n v="30910"/>
    <n v="-2518.7859999999928"/>
    <n v="2518.7859999999928"/>
    <n v="30910"/>
    <n v="28391.214000000007"/>
    <n v="28391.214000000007"/>
    <n v="30910"/>
    <n v="-2518.7859999999928"/>
    <n v="2518.7859999999928"/>
    <n v="30910"/>
    <n v="28391.214000000007"/>
    <n v="28391.214000000007"/>
    <n v="30910"/>
    <n v="-2518.7859999999928"/>
    <n v="2518.7859999999928"/>
    <n v="28391.214000000007"/>
    <n v="28391.214000000007"/>
    <n v="28391.214000000007"/>
    <n v="28391.214000000007"/>
    <n v="0"/>
    <n v="2518.7859999999928"/>
    <n v="13792"/>
    <s v="SI"/>
    <s v="NO"/>
    <s v="GOT"/>
    <s v="STS"/>
    <m/>
    <s v="Transmission"/>
    <s v="Zonal Tx"/>
    <s v="Others Tx"/>
    <s v="Elements of operation for brigades"/>
    <m/>
    <s v="Puerto Montt"/>
    <m/>
    <d v="2019-12-01T00:00:00"/>
    <d v="2019-12-31T00:00:00"/>
    <m/>
    <m/>
    <m/>
    <n v="0"/>
    <n v="0"/>
    <n v="0"/>
    <m/>
    <m/>
    <m/>
    <m/>
    <m/>
    <m/>
    <s v="2018 6+6"/>
    <m/>
    <m/>
  </r>
  <r>
    <s v="100/TT-208"/>
    <x v="0"/>
    <x v="103"/>
    <s v="Gerencia Zona Sur"/>
    <x v="6"/>
    <s v="Yamir Flores"/>
    <n v="0"/>
    <n v="0"/>
    <n v="5731.0249999999996"/>
    <n v="38380.593000000001"/>
    <n v="59804.195"/>
    <n v="5016.7330000000002"/>
    <n v="22960.112000000001"/>
    <n v="6597.1859999999997"/>
    <n v="4030.2640000000001"/>
    <n v="30359.312999999998"/>
    <n v="6971.6220000000003"/>
    <n v="0"/>
    <n v="179851.04299999998"/>
    <n v="0.3"/>
    <n v="0"/>
    <n v="0.15"/>
    <n v="0.16"/>
    <n v="0"/>
    <n v="0"/>
    <n v="0.05"/>
    <n v="0"/>
    <n v="0"/>
    <n v="0"/>
    <n v="0"/>
    <n v="0"/>
    <n v="0.3"/>
    <n v="0.3"/>
    <n v="0.44999999999999996"/>
    <n v="0.61"/>
    <n v="0.61"/>
    <n v="0.61"/>
    <n v="0.66"/>
    <n v="0.66"/>
    <n v="0.66"/>
    <n v="0.66"/>
    <n v="0.66"/>
    <n v="0.66"/>
    <n v="0.17771262763682369"/>
    <n v="0.49639052600929734"/>
    <n v="0.55241518489141461"/>
    <n v="0.60663259671281844"/>
    <n v="0.66085000853422227"/>
    <n v="0.71506742035562609"/>
    <n v="0.77109207923774337"/>
    <n v="0.82711673811986064"/>
    <n v="0.86406490025000249"/>
    <n v="0.94104358477494754"/>
    <n v="0.9452805751061758"/>
    <n v="0.97791142481350224"/>
    <n v="0.66"/>
    <n v="0"/>
    <n v="0"/>
    <n v="0"/>
    <n v="0"/>
    <n v="0"/>
    <n v="0"/>
    <n v="0"/>
    <n v="0"/>
    <n v="0"/>
    <n v="0"/>
    <n v="0"/>
    <n v="0"/>
    <n v="0"/>
    <n v="572980"/>
    <n v="572980"/>
    <n v="0.17771262763682369"/>
    <n v="0.31867789837247368"/>
    <n v="5.6024658882117301E-2"/>
    <n v="5.4217411821403841E-2"/>
    <n v="5.4217411821403841E-2"/>
    <n v="5.4217411821403841E-2"/>
    <n v="5.6024658882117301E-2"/>
    <n v="5.6024658882117301E-2"/>
    <n v="3.6948162130141876E-2"/>
    <n v="7.6978684524945051E-2"/>
    <n v="4.2369903312282258E-3"/>
    <n v="3.2630849707326388E-2"/>
    <n v="0.97791142481350224"/>
    <n v="0"/>
    <n v="0"/>
    <n v="0"/>
    <n v="0"/>
    <n v="0"/>
    <n v="0"/>
    <n v="0"/>
    <n v="0"/>
    <n v="0"/>
    <n v="0"/>
    <n v="0"/>
    <n v="0"/>
    <n v="0"/>
    <n v="0"/>
    <n v="0"/>
    <n v="0"/>
    <n v="0"/>
    <n v="572980"/>
    <n v="0"/>
    <n v="0"/>
    <n v="0"/>
    <n v="0"/>
    <n v="0"/>
    <n v="0"/>
    <n v="0"/>
    <n v="0"/>
    <n v="0"/>
    <n v="0"/>
    <n v="0"/>
    <n v="572980"/>
    <n v="572980"/>
    <n v="0"/>
    <n v="0"/>
    <n v="0"/>
    <n v="0"/>
    <n v="0"/>
    <n v="0"/>
    <n v="0"/>
    <n v="0"/>
    <n v="0"/>
    <n v="0"/>
    <n v="0"/>
    <n v="0"/>
    <n v="0"/>
    <n v="0"/>
    <n v="0"/>
    <n v="0"/>
    <n v="0"/>
    <n v="572980"/>
    <n v="0"/>
    <n v="0"/>
    <n v="5731.0249999999996"/>
    <n v="38380.593000000001"/>
    <n v="59804.195"/>
    <n v="5016.7330000000002"/>
    <n v="0"/>
    <n v="0"/>
    <n v="0"/>
    <n v="66000"/>
    <n v="240000"/>
    <n v="158047.45400000006"/>
    <n v="572980"/>
    <n v="0.3"/>
    <n v="0"/>
    <n v="0.15"/>
    <n v="0.16"/>
    <n v="0"/>
    <n v="6.0198469206123185E-2"/>
    <n v="6.622641509433963E-2"/>
    <n v="6.3206657173371317E-2"/>
    <n v="4.3734425062299749E-2"/>
    <n v="8.9724991100035609E-2"/>
    <n v="3.8527945888216448E-3"/>
    <n v="3.7602349590601644E-2"/>
    <n v="0.97454610181559276"/>
    <n v="0.3"/>
    <n v="0.3"/>
    <n v="0.44999999999999996"/>
    <n v="0.61"/>
    <n v="0.61"/>
    <n v="0.67019846920612314"/>
    <n v="0.73642488430046282"/>
    <n v="0.7996315414738342"/>
    <n v="0.84336596653613394"/>
    <n v="0.93309095763616956"/>
    <n v="0.93694375222499116"/>
    <n v="0.97454610181559276"/>
    <n v="0"/>
    <n v="0"/>
    <n v="0"/>
    <n v="0"/>
    <n v="0"/>
    <n v="0"/>
    <n v="0"/>
    <n v="0"/>
    <n v="0"/>
    <n v="0"/>
    <n v="0"/>
    <n v="0"/>
    <n v="0"/>
    <n v="0"/>
    <n v="0"/>
    <n v="0"/>
    <n v="0"/>
    <n v="572980"/>
    <n v="0"/>
    <n v="0"/>
    <n v="5731.0249999999996"/>
    <n v="38380.593000000001"/>
    <n v="59804.195"/>
    <n v="5016.7330000000002"/>
    <n v="22960.112000000001"/>
    <n v="6597.1859999999997"/>
    <n v="4030.2640000000001"/>
    <n v="21969.736000000001"/>
    <n v="240000"/>
    <n v="68490.156000000046"/>
    <n v="472980"/>
    <n v="0"/>
    <n v="0"/>
    <n v="0"/>
    <n v="0"/>
    <n v="0"/>
    <n v="0"/>
    <n v="0"/>
    <n v="0"/>
    <n v="0"/>
    <n v="0"/>
    <n v="0"/>
    <n v="0"/>
    <n v="0"/>
    <n v="0"/>
    <n v="0"/>
    <n v="0"/>
    <n v="0"/>
    <n v="472980"/>
    <n v="0"/>
    <n v="0"/>
    <n v="5731.0249999999996"/>
    <n v="38380.593000000001"/>
    <n v="59804.195"/>
    <n v="5016.7330000000002"/>
    <n v="22960.112000000001"/>
    <n v="6597.1859999999997"/>
    <n v="4030.2640000000001"/>
    <n v="30359.312999999998"/>
    <n v="6971.6220000000003"/>
    <n v="336093.37800000003"/>
    <n v="515944.42099999997"/>
    <n v="0"/>
    <n v="0"/>
    <n v="0"/>
    <n v="0"/>
    <n v="0"/>
    <n v="0"/>
    <n v="0"/>
    <n v="0"/>
    <n v="0"/>
    <n v="0"/>
    <n v="0"/>
    <n v="0"/>
    <n v="0"/>
    <n v="0"/>
    <n v="0"/>
    <n v="0"/>
    <n v="0"/>
    <n v="515944.42099999997"/>
    <n v="0"/>
    <n v="179851.04299999998"/>
    <n v="179851.04299999998"/>
    <n v="0"/>
    <n v="179851.04299999998"/>
    <n v="393128.95700000005"/>
    <n v="414932.54599999997"/>
    <n v="179851.04299999998"/>
    <n v="179851.04299999998"/>
    <n v="414932.54599999997"/>
    <n v="-235081.503"/>
    <n v="393128.95700000005"/>
    <n v="404489.84399999998"/>
    <n v="179851.04299999998"/>
    <n v="179851.04299999998"/>
    <n v="404489.84399999998"/>
    <n v="-224638.80100000001"/>
    <n v="293128.95700000005"/>
    <n v="179851.04299999998"/>
    <n v="179851.04299999998"/>
    <n v="179851.04299999998"/>
    <n v="179851.04299999998"/>
    <n v="0"/>
    <n v="336093.37800000003"/>
    <n v="13793"/>
    <s v="SI"/>
    <s v="NO"/>
    <s v="GOT"/>
    <s v="STS"/>
    <m/>
    <s v="Transmission"/>
    <s v="Zonal Tx"/>
    <s v="Others Tx"/>
    <s v="Elements of operation for brigades"/>
    <m/>
    <s v="Zonal Sur"/>
    <m/>
    <d v="2019-12-01T00:00:00"/>
    <d v="2019-12-31T00:00:00"/>
    <m/>
    <m/>
    <m/>
    <n v="0"/>
    <n v="0"/>
    <n v="0"/>
    <m/>
    <m/>
    <m/>
    <m/>
    <m/>
    <m/>
    <s v="2018 6+6"/>
    <m/>
    <m/>
  </r>
  <r>
    <s v="100/TM-050-01"/>
    <x v="0"/>
    <x v="104"/>
    <s v="Gerencia Zona Sur"/>
    <x v="6"/>
    <s v="Yamir Flores"/>
    <n v="0"/>
    <n v="0"/>
    <n v="0"/>
    <n v="0"/>
    <n v="0"/>
    <n v="371.2"/>
    <n v="0"/>
    <n v="0"/>
    <n v="0"/>
    <n v="32031.421999999999"/>
    <n v="0"/>
    <n v="0"/>
    <n v="32402.621999999999"/>
    <n v="0"/>
    <n v="0"/>
    <n v="0"/>
    <n v="0"/>
    <n v="0"/>
    <n v="0"/>
    <n v="0"/>
    <n v="0"/>
    <n v="0.37"/>
    <n v="0"/>
    <n v="0"/>
    <n v="0"/>
    <n v="0.32999999999999996"/>
    <n v="0.32999999999999996"/>
    <n v="0.32999999999999996"/>
    <n v="0.32999999999999996"/>
    <n v="0.32999999999999996"/>
    <n v="0.32999999999999996"/>
    <n v="0.32999999999999996"/>
    <n v="0.32999999999999996"/>
    <n v="0.7"/>
    <n v="0.7"/>
    <n v="0.7"/>
    <n v="0.7"/>
    <n v="0.32999999999999996"/>
    <n v="0.36050224449802415"/>
    <n v="0.4776585926836171"/>
    <n v="0.53242398621416054"/>
    <n v="0.56292623071218473"/>
    <n v="0.58418537081686828"/>
    <n v="0.59920541545604689"/>
    <n v="0.61122145116738968"/>
    <n v="0.62323748687873259"/>
    <n v="0.63224951366223969"/>
    <n v="0.64819386874075247"/>
    <n v="0.74392239016648332"/>
    <n v="0.7"/>
    <n v="0.32999999999999996"/>
    <n v="20872.512999999999"/>
    <n v="0"/>
    <n v="0"/>
    <n v="0"/>
    <n v="8430.4230065988813"/>
    <n v="13147.587401999885"/>
    <n v="9172.4898976237073"/>
    <n v="6487.0774695619148"/>
    <n v="5194.8362228804517"/>
    <n v="5199.9728150587489"/>
    <n v="3903.9173330469584"/>
    <n v="6913.7808188098934"/>
    <n v="41551.778285868277"/>
    <n v="100001.86325144873"/>
    <n v="0"/>
    <n v="3.05022444980242E-2"/>
    <n v="0.11715634818559295"/>
    <n v="5.4765393530543452E-2"/>
    <n v="3.05022444980242E-2"/>
    <n v="2.1259140104683535E-2"/>
    <n v="1.5020044639178583E-2"/>
    <n v="1.2016035711342868E-2"/>
    <n v="1.2016035711342868E-2"/>
    <n v="9.0120267835071509E-3"/>
    <n v="1.5944355078512648E-2"/>
    <n v="9.5728521425730947E-2"/>
    <n v="0.74392239016648332"/>
    <n v="0"/>
    <n v="0"/>
    <n v="0"/>
    <n v="0"/>
    <n v="0"/>
    <n v="0"/>
    <n v="0"/>
    <n v="0"/>
    <n v="0"/>
    <n v="0"/>
    <n v="0"/>
    <n v="100000"/>
    <n v="100000"/>
    <n v="0"/>
    <n v="0"/>
    <n v="0"/>
    <n v="0"/>
    <n v="220874.37625144873"/>
    <n v="0"/>
    <n v="0"/>
    <n v="0"/>
    <n v="8430.4230065988813"/>
    <n v="13147.587401999885"/>
    <n v="9172.4898976237073"/>
    <n v="6487.0774695619148"/>
    <n v="5194.8362228804517"/>
    <n v="5199.9728150587489"/>
    <n v="3903.9173330469584"/>
    <n v="6913.7808188098934"/>
    <n v="41551.778285868277"/>
    <n v="100001.86325144873"/>
    <n v="0"/>
    <n v="0"/>
    <n v="0"/>
    <n v="0"/>
    <n v="0"/>
    <n v="0"/>
    <n v="0"/>
    <n v="0"/>
    <n v="0"/>
    <n v="0"/>
    <n v="0"/>
    <n v="100000"/>
    <n v="100000"/>
    <n v="0"/>
    <n v="0"/>
    <n v="0"/>
    <n v="0"/>
    <n v="220874.37625144873"/>
    <n v="0"/>
    <n v="0"/>
    <n v="0"/>
    <n v="0"/>
    <n v="0"/>
    <n v="371.2"/>
    <n v="0"/>
    <n v="0"/>
    <n v="0"/>
    <n v="0"/>
    <n v="0"/>
    <n v="69630.663251448714"/>
    <n v="70001.863251448711"/>
    <n v="0"/>
    <n v="0"/>
    <n v="0"/>
    <n v="0"/>
    <n v="0"/>
    <n v="1.644988523335884E-4"/>
    <n v="3.175210405508799E-4"/>
    <n v="3.6916602907421584E-4"/>
    <n v="3.6916602907421584E-4"/>
    <n v="5.891354246365724E-4"/>
    <n v="7.0390206579954112E-4"/>
    <n v="7.3833205814843167E-4"/>
    <n v="3.2517214996174455E-3"/>
    <n v="0.32999999999999996"/>
    <n v="0.32999999999999996"/>
    <n v="0.32999999999999996"/>
    <n v="0.32999999999999996"/>
    <n v="0.32999999999999996"/>
    <n v="0.33016449885233357"/>
    <n v="0.33048201989288445"/>
    <n v="0.33085118592195867"/>
    <n v="0.33122035195103289"/>
    <n v="0.33180948737566945"/>
    <n v="0.33251338944146897"/>
    <n v="0.3332517214996174"/>
    <n v="0"/>
    <n v="0"/>
    <n v="0"/>
    <n v="0"/>
    <n v="0"/>
    <n v="0"/>
    <n v="0"/>
    <n v="0"/>
    <n v="0"/>
    <n v="0"/>
    <n v="0"/>
    <n v="100000"/>
    <n v="100000"/>
    <n v="0"/>
    <n v="0"/>
    <n v="0"/>
    <n v="0"/>
    <n v="190874.37625144873"/>
    <n v="0"/>
    <n v="0"/>
    <n v="0"/>
    <n v="0"/>
    <n v="0"/>
    <n v="371.2"/>
    <n v="0"/>
    <n v="0"/>
    <n v="4461.0720000000001"/>
    <n v="0"/>
    <n v="0"/>
    <n v="87894.39225144872"/>
    <n v="92726.664251448718"/>
    <n v="0"/>
    <n v="0"/>
    <n v="0"/>
    <n v="0"/>
    <n v="0"/>
    <n v="0"/>
    <n v="0"/>
    <n v="0"/>
    <n v="0"/>
    <n v="0"/>
    <n v="0"/>
    <n v="100000"/>
    <n v="100000"/>
    <n v="0"/>
    <n v="0"/>
    <n v="0"/>
    <n v="0"/>
    <n v="213599.17725144871"/>
    <n v="0"/>
    <n v="0"/>
    <n v="0"/>
    <n v="0"/>
    <n v="0"/>
    <n v="371.2"/>
    <n v="0"/>
    <n v="0"/>
    <n v="0"/>
    <n v="32031.421999999999"/>
    <n v="0"/>
    <n v="16938"/>
    <n v="49340.622000000003"/>
    <n v="0"/>
    <n v="0"/>
    <n v="0"/>
    <n v="0"/>
    <n v="0"/>
    <n v="0"/>
    <n v="0"/>
    <n v="0"/>
    <n v="0"/>
    <n v="0"/>
    <n v="0"/>
    <n v="0"/>
    <n v="100000"/>
    <n v="0"/>
    <n v="0"/>
    <n v="0"/>
    <n v="0"/>
    <n v="170213.13500000001"/>
    <n v="58450.084965580441"/>
    <n v="32402.621999999999"/>
    <n v="53275.134999999995"/>
    <n v="79322.59796558044"/>
    <n v="-26047.462965580446"/>
    <n v="167599.24125144875"/>
    <n v="371.2"/>
    <n v="32402.621999999999"/>
    <n v="53275.134999999995"/>
    <n v="21243.713"/>
    <n v="32031.421999999995"/>
    <n v="137599.24125144875"/>
    <n v="4832.2719999999999"/>
    <n v="32402.621999999999"/>
    <n v="53275.134999999995"/>
    <n v="25704.785"/>
    <n v="27570.349999999995"/>
    <n v="160324.04225144873"/>
    <n v="32402.621999999999"/>
    <n v="32402.621999999999"/>
    <n v="53275.134999999995"/>
    <n v="53275.134999999995"/>
    <n v="0"/>
    <n v="116938.00000000001"/>
    <n v="13794"/>
    <s v="SI"/>
    <s v="NO"/>
    <s v="GOT"/>
    <s v="STS"/>
    <m/>
    <s v="Transmission"/>
    <s v="Zonal Tx"/>
    <s v="Others Tx"/>
    <s v="Transformers or Equipment Replacement"/>
    <m/>
    <s v="Zonal Sur"/>
    <m/>
    <m/>
    <d v="2019-12-31T00:00:00"/>
    <m/>
    <m/>
    <m/>
    <n v="0"/>
    <n v="0"/>
    <n v="0"/>
    <m/>
    <m/>
    <m/>
    <m/>
    <m/>
    <m/>
    <s v="2018 6+6"/>
    <m/>
    <m/>
  </r>
  <r>
    <s v="100/TM-053-01"/>
    <x v="0"/>
    <x v="105"/>
    <s v="Gerencia Zona Sur"/>
    <x v="6"/>
    <s v="Yamir Flores"/>
    <n v="0"/>
    <n v="0"/>
    <n v="0"/>
    <n v="1314.4059999999999"/>
    <n v="34226.14"/>
    <n v="4335.6559999999999"/>
    <n v="9046.2690000000002"/>
    <n v="22703.48"/>
    <n v="746.51499999999999"/>
    <n v="2505.223"/>
    <n v="25584.118999999999"/>
    <n v="13027.933000000001"/>
    <n v="113489.74099999999"/>
    <n v="0.06"/>
    <n v="0"/>
    <n v="0.12"/>
    <n v="0.11"/>
    <n v="0"/>
    <n v="0"/>
    <n v="0.02"/>
    <n v="0.11"/>
    <n v="0"/>
    <n v="0"/>
    <n v="0.18"/>
    <n v="0"/>
    <n v="0.18"/>
    <n v="0.18"/>
    <n v="0.3"/>
    <n v="0.41"/>
    <n v="0.41"/>
    <n v="0.41"/>
    <n v="0.43"/>
    <n v="0.54"/>
    <n v="0.54"/>
    <n v="0.54"/>
    <n v="0.72"/>
    <n v="0.72"/>
    <n v="0.12711564825927524"/>
    <n v="0.18599526572202485"/>
    <n v="0.35579835201586318"/>
    <n v="0.47677860372006098"/>
    <n v="0.59240788793328369"/>
    <n v="0.66293344971371382"/>
    <n v="0.72855395796075018"/>
    <n v="0.78944967576362779"/>
    <n v="0.84817749273017951"/>
    <n v="0.88828603008496099"/>
    <n v="0.89988453674757962"/>
    <n v="0.94431938824400041"/>
    <n v="0.72"/>
    <n v="0.12"/>
    <n v="10399.047999999999"/>
    <n v="0"/>
    <n v="0"/>
    <n v="0"/>
    <n v="0"/>
    <n v="0"/>
    <n v="0"/>
    <n v="24928.69490380264"/>
    <n v="0"/>
    <n v="49956.317245902625"/>
    <n v="0"/>
    <n v="1102.2380143866419"/>
    <n v="53914.971998672772"/>
    <n v="129902.22216276468"/>
    <n v="7.1156482592752484E-3"/>
    <n v="5.8879617462749591E-2"/>
    <n v="0.16980308629383833"/>
    <n v="0.12098025170419777"/>
    <n v="0.11562928421322279"/>
    <n v="7.0525561780430068E-2"/>
    <n v="6.5620508247036344E-2"/>
    <n v="6.0895717802877579E-2"/>
    <n v="5.8727816966551716E-2"/>
    <n v="4.0108537354781482E-2"/>
    <n v="1.1598506662618654E-2"/>
    <n v="4.4434851496420832E-2"/>
    <n v="0.94431938824400041"/>
    <n v="0"/>
    <n v="0"/>
    <n v="0"/>
    <n v="0"/>
    <n v="0"/>
    <n v="0"/>
    <n v="0"/>
    <n v="0"/>
    <n v="0"/>
    <n v="0"/>
    <n v="0"/>
    <n v="0"/>
    <n v="0"/>
    <n v="0"/>
    <n v="0"/>
    <n v="0"/>
    <n v="0"/>
    <n v="140301.27016276467"/>
    <n v="0"/>
    <n v="0"/>
    <n v="0"/>
    <n v="0"/>
    <n v="0"/>
    <n v="0"/>
    <n v="24928.69490380264"/>
    <n v="0"/>
    <n v="49956.317245902625"/>
    <n v="0"/>
    <n v="1102.2380143866419"/>
    <n v="53914.971998672772"/>
    <n v="129902.22216276468"/>
    <n v="0"/>
    <n v="0"/>
    <n v="0"/>
    <n v="0"/>
    <n v="0"/>
    <n v="0"/>
    <n v="0"/>
    <n v="0"/>
    <n v="0"/>
    <n v="0"/>
    <n v="0"/>
    <n v="0"/>
    <n v="0"/>
    <n v="0"/>
    <n v="0"/>
    <n v="0"/>
    <n v="0"/>
    <n v="140301.27016276467"/>
    <n v="0"/>
    <n v="0"/>
    <n v="0"/>
    <n v="1314.4059999999999"/>
    <n v="34226.14"/>
    <n v="4335.6559999999999"/>
    <n v="7664.3440000000001"/>
    <n v="0"/>
    <n v="34361.676162764677"/>
    <n v="0"/>
    <n v="0"/>
    <n v="48000"/>
    <n v="129902.22216276468"/>
    <n v="0.06"/>
    <n v="0"/>
    <n v="0.12"/>
    <n v="0.11"/>
    <n v="0"/>
    <n v="0"/>
    <n v="0"/>
    <n v="0"/>
    <n v="0"/>
    <n v="0"/>
    <n v="0"/>
    <n v="0.59"/>
    <n v="0.87999999999999989"/>
    <n v="0.18"/>
    <n v="0.18"/>
    <n v="0.3"/>
    <n v="0.41"/>
    <n v="0.41"/>
    <n v="0.41"/>
    <n v="0.41"/>
    <n v="0.41"/>
    <n v="0.41"/>
    <n v="0.41"/>
    <n v="0.41"/>
    <n v="0.99999999999999989"/>
    <n v="0"/>
    <n v="0"/>
    <n v="0"/>
    <n v="0"/>
    <n v="0"/>
    <n v="0"/>
    <n v="0"/>
    <n v="0"/>
    <n v="0"/>
    <n v="0"/>
    <n v="0"/>
    <n v="0"/>
    <n v="0"/>
    <n v="0"/>
    <n v="0"/>
    <n v="0"/>
    <n v="0"/>
    <n v="140301.27016276467"/>
    <n v="0"/>
    <n v="0"/>
    <n v="0"/>
    <n v="1314.4059999999999"/>
    <n v="34226.14"/>
    <n v="4335.6559999999999"/>
    <n v="9046.2690000000002"/>
    <n v="22703.48"/>
    <n v="746.51499999999999"/>
    <n v="23615.1611627647"/>
    <n v="0"/>
    <n v="33914.594999999987"/>
    <n v="129902.22216276468"/>
    <n v="0"/>
    <n v="0"/>
    <n v="0"/>
    <n v="0"/>
    <n v="0"/>
    <n v="0"/>
    <n v="0"/>
    <n v="0"/>
    <n v="0"/>
    <n v="0"/>
    <n v="0"/>
    <n v="0"/>
    <n v="0"/>
    <n v="0"/>
    <n v="0"/>
    <n v="0"/>
    <n v="0"/>
    <n v="140301.27016276467"/>
    <n v="0"/>
    <n v="0"/>
    <n v="0"/>
    <n v="1314.4059999999999"/>
    <n v="34226.14"/>
    <n v="4335.6559999999999"/>
    <n v="9046.2690000000002"/>
    <n v="22703.48"/>
    <n v="746.51499999999999"/>
    <n v="2505.223"/>
    <n v="25584.118999999999"/>
    <n v="29440.414162764697"/>
    <n v="129902.22216276469"/>
    <n v="0"/>
    <n v="0"/>
    <n v="0"/>
    <n v="0"/>
    <n v="0"/>
    <n v="0"/>
    <n v="0"/>
    <n v="0"/>
    <n v="0"/>
    <n v="0"/>
    <n v="0"/>
    <n v="0"/>
    <n v="0"/>
    <n v="0"/>
    <n v="0"/>
    <n v="0"/>
    <n v="0"/>
    <n v="140301.2701627647"/>
    <n v="75987.250164091907"/>
    <n v="100461.80799999999"/>
    <n v="110860.85599999999"/>
    <n v="86386.298164091902"/>
    <n v="24474.557835908083"/>
    <n v="29440.41416276469"/>
    <n v="81902.22216276468"/>
    <n v="100461.80799999999"/>
    <n v="110860.85599999999"/>
    <n v="92301.270162764675"/>
    <n v="18559.58583723531"/>
    <n v="29440.41416276469"/>
    <n v="95987.627162764693"/>
    <n v="100461.80799999999"/>
    <n v="110860.85599999999"/>
    <n v="106386.67516276469"/>
    <n v="4474.1808372352971"/>
    <n v="29440.41416276469"/>
    <n v="100461.80799999999"/>
    <n v="113489.74099999999"/>
    <n v="123888.78899999999"/>
    <n v="110860.85599999999"/>
    <n v="13027.933000000005"/>
    <n v="16412.481162764714"/>
    <n v="13796"/>
    <s v="SI"/>
    <s v="NO"/>
    <s v="GOT"/>
    <s v="STS"/>
    <m/>
    <s v="Transmission"/>
    <s v="Zonal Tx"/>
    <s v="Others Tx"/>
    <s v="Elements of operation for brigades"/>
    <m/>
    <s v="Zonal Sur"/>
    <m/>
    <m/>
    <d v="2019-12-31T00:00:00"/>
    <m/>
    <m/>
    <m/>
    <n v="0"/>
    <n v="0"/>
    <n v="0"/>
    <m/>
    <m/>
    <m/>
    <m/>
    <m/>
    <m/>
    <s v="2018 6+6"/>
    <m/>
    <m/>
  </r>
  <r>
    <s v="100/TM-054-03"/>
    <x v="0"/>
    <x v="106"/>
    <s v="Gerencia Zona Sur"/>
    <x v="6"/>
    <s v="Yamir Flores"/>
    <n v="0"/>
    <n v="0"/>
    <n v="0"/>
    <n v="0"/>
    <n v="0"/>
    <n v="0"/>
    <n v="0"/>
    <n v="0"/>
    <n v="0"/>
    <n v="0"/>
    <n v="196.4"/>
    <n v="0"/>
    <n v="196.4"/>
    <n v="0"/>
    <n v="7.0000000000000007E-2"/>
    <n v="0.06"/>
    <n v="0.06"/>
    <n v="0"/>
    <n v="0"/>
    <n v="0"/>
    <n v="0"/>
    <n v="0"/>
    <n v="0"/>
    <n v="0.11"/>
    <n v="0"/>
    <n v="0.31000000000000005"/>
    <n v="0.38000000000000006"/>
    <n v="0.44000000000000006"/>
    <n v="0.5"/>
    <n v="0.5"/>
    <n v="0.5"/>
    <n v="0.5"/>
    <n v="0.5"/>
    <n v="0.5"/>
    <n v="0.5"/>
    <n v="0.6100000000000001"/>
    <n v="0.6100000000000001"/>
    <n v="0.32625820425308483"/>
    <n v="0.38582865480542039"/>
    <n v="0.4516686548054204"/>
    <n v="0.51750967910010703"/>
    <n v="0.55931350404911451"/>
    <n v="0.58857618151341962"/>
    <n v="0.64839745501544921"/>
    <n v="0.70065223620170847"/>
    <n v="0.74793236221903592"/>
    <n v="0.80526282448452047"/>
    <n v="0.98014215885453482"/>
    <n v="0.99999897570531338"/>
    <n v="0.6100000000000001"/>
    <n v="0.31000000000000005"/>
    <n v="22098.11"/>
    <n v="0"/>
    <n v="209.58963861605292"/>
    <n v="0"/>
    <n v="0"/>
    <n v="0"/>
    <n v="0"/>
    <n v="0"/>
    <n v="0"/>
    <n v="0"/>
    <n v="3282.047898657635"/>
    <n v="28892.683647069513"/>
    <n v="32317.397244313037"/>
    <n v="64701.718428656241"/>
    <n v="1.6258204253084798E-2"/>
    <n v="5.9570450552335556E-2"/>
    <n v="6.5839999999999996E-2"/>
    <n v="6.5841024294686662E-2"/>
    <n v="4.1803824949007411E-2"/>
    <n v="2.9262677464305185E-2"/>
    <n v="5.98212735020296E-2"/>
    <n v="5.2254781186259258E-2"/>
    <n v="4.7280126017327381E-2"/>
    <n v="5.7330462265484577E-2"/>
    <n v="0.17487933437001435"/>
    <n v="1.985681685077852E-2"/>
    <n v="0.99999897570531338"/>
    <n v="0"/>
    <n v="0"/>
    <n v="0"/>
    <n v="0"/>
    <n v="0"/>
    <n v="0"/>
    <n v="0"/>
    <n v="0"/>
    <n v="0"/>
    <n v="0"/>
    <n v="0"/>
    <n v="0"/>
    <n v="0"/>
    <n v="0"/>
    <n v="0"/>
    <n v="0"/>
    <n v="0"/>
    <n v="86799.828428656241"/>
    <n v="0"/>
    <n v="209.58963861605292"/>
    <n v="0"/>
    <n v="0"/>
    <n v="0"/>
    <n v="0"/>
    <n v="0"/>
    <n v="0"/>
    <n v="0"/>
    <n v="3282.047898657635"/>
    <n v="28892.683647069513"/>
    <n v="32317.397244313037"/>
    <n v="64701.718428656241"/>
    <n v="0"/>
    <n v="0"/>
    <n v="0"/>
    <n v="0"/>
    <n v="0"/>
    <n v="0"/>
    <n v="0"/>
    <n v="0"/>
    <n v="0"/>
    <n v="0"/>
    <n v="0"/>
    <n v="0"/>
    <n v="0"/>
    <n v="0"/>
    <n v="0"/>
    <n v="0"/>
    <n v="0"/>
    <n v="86799.828428656241"/>
    <n v="0"/>
    <n v="0"/>
    <n v="0"/>
    <n v="0"/>
    <n v="0"/>
    <n v="0"/>
    <n v="0"/>
    <n v="0"/>
    <n v="0"/>
    <n v="3282.047898657635"/>
    <n v="28892.683647069513"/>
    <n v="32526.98688292909"/>
    <n v="64701.718428656241"/>
    <n v="0"/>
    <n v="7.0000000000000007E-2"/>
    <n v="0.06"/>
    <n v="0.06"/>
    <n v="0"/>
    <n v="0"/>
    <n v="0"/>
    <n v="0"/>
    <n v="0"/>
    <n v="0"/>
    <n v="0"/>
    <n v="0.5"/>
    <n v="0.69"/>
    <n v="0.31000000000000005"/>
    <n v="0.38000000000000006"/>
    <n v="0.44000000000000006"/>
    <n v="0.5"/>
    <n v="0.5"/>
    <n v="0.5"/>
    <n v="0.5"/>
    <n v="0.5"/>
    <n v="0.5"/>
    <n v="0.5"/>
    <n v="0.5"/>
    <n v="1"/>
    <n v="0"/>
    <n v="0"/>
    <n v="0"/>
    <n v="0"/>
    <n v="0"/>
    <n v="0"/>
    <n v="0"/>
    <n v="0"/>
    <n v="0"/>
    <n v="0"/>
    <n v="0"/>
    <n v="0"/>
    <n v="0"/>
    <n v="0"/>
    <n v="0"/>
    <n v="0"/>
    <n v="0"/>
    <n v="86799.828428656241"/>
    <n v="0"/>
    <n v="0"/>
    <n v="0"/>
    <n v="0"/>
    <n v="0"/>
    <n v="0"/>
    <n v="0"/>
    <n v="0"/>
    <n v="0"/>
    <n v="3282.047898657635"/>
    <n v="28892.683647069513"/>
    <n v="32526.98688292909"/>
    <n v="64701.718428656241"/>
    <n v="0"/>
    <n v="0"/>
    <n v="0"/>
    <n v="0"/>
    <n v="0"/>
    <n v="0"/>
    <n v="0"/>
    <n v="0"/>
    <n v="0"/>
    <n v="0"/>
    <n v="0"/>
    <n v="0"/>
    <n v="0"/>
    <n v="0"/>
    <n v="0"/>
    <n v="0"/>
    <n v="0"/>
    <n v="86799.828428656241"/>
    <n v="0"/>
    <n v="0"/>
    <n v="0"/>
    <n v="0"/>
    <n v="0"/>
    <n v="0"/>
    <n v="0"/>
    <n v="0"/>
    <n v="0"/>
    <n v="0"/>
    <n v="196.4"/>
    <n v="56803.6"/>
    <n v="57000"/>
    <n v="0"/>
    <n v="0"/>
    <n v="0"/>
    <n v="0"/>
    <n v="0"/>
    <n v="0"/>
    <n v="0"/>
    <n v="0"/>
    <n v="0"/>
    <n v="0"/>
    <n v="0"/>
    <n v="0"/>
    <n v="7701.7184286562406"/>
    <n v="0"/>
    <n v="0"/>
    <n v="0"/>
    <n v="0"/>
    <n v="86799.828428656241"/>
    <n v="32384.3211843432"/>
    <n v="196.4"/>
    <n v="22294.510000000002"/>
    <n v="54482.431184343201"/>
    <n v="-32187.921184343199"/>
    <n v="64505.318428656239"/>
    <n v="32174.731545727147"/>
    <n v="196.4"/>
    <n v="22294.510000000002"/>
    <n v="54272.841545727148"/>
    <n v="-31978.331545727146"/>
    <n v="64505.318428656239"/>
    <n v="32174.731545727147"/>
    <n v="196.4"/>
    <n v="22294.510000000002"/>
    <n v="54272.841545727148"/>
    <n v="-31978.331545727146"/>
    <n v="64505.318428656239"/>
    <n v="196.4"/>
    <n v="196.4"/>
    <n v="22294.510000000002"/>
    <n v="22294.510000000002"/>
    <n v="0"/>
    <n v="64505.318428656239"/>
    <n v="13797"/>
    <s v="SI"/>
    <s v="NO"/>
    <s v="GOT"/>
    <s v="STS"/>
    <m/>
    <s v="Transmission"/>
    <s v="Zonal Tx"/>
    <s v="Others Tx"/>
    <s v="Others Tx"/>
    <m/>
    <s v="Zonal Sur"/>
    <m/>
    <m/>
    <d v="2019-12-31T00:00:00"/>
    <m/>
    <m/>
    <m/>
    <n v="0"/>
    <n v="0"/>
    <n v="0"/>
    <m/>
    <m/>
    <m/>
    <m/>
    <m/>
    <m/>
    <s v="2018 6+6"/>
    <m/>
    <m/>
  </r>
  <r>
    <s v="100/TT-210"/>
    <x v="0"/>
    <x v="107"/>
    <s v="Gerencia Zona Sur"/>
    <x v="6"/>
    <s v="Yamir Flores"/>
    <n v="0"/>
    <n v="0"/>
    <n v="0"/>
    <n v="138927.462"/>
    <n v="0"/>
    <n v="0"/>
    <n v="0"/>
    <n v="0"/>
    <n v="0"/>
    <n v="0"/>
    <n v="0"/>
    <n v="0"/>
    <n v="138927.462"/>
    <n v="0"/>
    <n v="0"/>
    <n v="0.31"/>
    <n v="0.61"/>
    <n v="0"/>
    <n v="0"/>
    <n v="0"/>
    <n v="0"/>
    <n v="0"/>
    <n v="0"/>
    <n v="0"/>
    <n v="0"/>
    <n v="0"/>
    <n v="0"/>
    <n v="0.31"/>
    <n v="0.91999999999999993"/>
    <n v="0.91999999999999993"/>
    <n v="0.91999999999999993"/>
    <n v="0.91999999999999993"/>
    <n v="0.91999999999999993"/>
    <n v="0.91999999999999993"/>
    <n v="0.91999999999999993"/>
    <n v="0.91999999999999993"/>
    <n v="0.91999999999999993"/>
    <n v="0.12827225130890052"/>
    <n v="0.34863874345549739"/>
    <n v="0.45683246073298428"/>
    <n v="0.56154450261780098"/>
    <n v="0.66625654450261773"/>
    <n v="0.77096858638743448"/>
    <n v="0.85159685863874335"/>
    <n v="0.86075916230366478"/>
    <n v="0.95780104712041869"/>
    <n v="0.99999999999999989"/>
    <n v="0.99999999999999989"/>
    <n v="0.99999999999999989"/>
    <n v="0.91999999999999993"/>
    <n v="0"/>
    <n v="0"/>
    <n v="0"/>
    <n v="0"/>
    <n v="0"/>
    <n v="0"/>
    <n v="0"/>
    <n v="0"/>
    <n v="0"/>
    <n v="0"/>
    <n v="0"/>
    <n v="0"/>
    <n v="0"/>
    <n v="95760"/>
    <n v="95760"/>
    <n v="0.12827225130890052"/>
    <n v="0.22036649214659687"/>
    <n v="0.1081937172774869"/>
    <n v="0.10471204188481675"/>
    <n v="0.10471204188481675"/>
    <n v="0.10471204188481675"/>
    <n v="8.0628272251308905E-2"/>
    <n v="9.1623036649214652E-3"/>
    <n v="9.7041884816753923E-2"/>
    <n v="4.2198952879581156E-2"/>
    <n v="0"/>
    <n v="0"/>
    <n v="0.99999999999999989"/>
    <n v="0"/>
    <n v="0"/>
    <n v="0"/>
    <n v="0"/>
    <n v="0"/>
    <n v="0"/>
    <n v="0"/>
    <n v="0"/>
    <n v="0"/>
    <n v="0"/>
    <n v="0"/>
    <n v="0"/>
    <n v="0"/>
    <n v="0"/>
    <n v="0"/>
    <n v="0"/>
    <n v="0"/>
    <n v="95760"/>
    <n v="0"/>
    <n v="0"/>
    <n v="0"/>
    <n v="0"/>
    <n v="0"/>
    <n v="0"/>
    <n v="0"/>
    <n v="0"/>
    <n v="0"/>
    <n v="0"/>
    <n v="0"/>
    <n v="95760"/>
    <n v="95760"/>
    <n v="0"/>
    <n v="0"/>
    <n v="0"/>
    <n v="0"/>
    <n v="0"/>
    <n v="0"/>
    <n v="0"/>
    <n v="0"/>
    <n v="0"/>
    <n v="0"/>
    <n v="0"/>
    <n v="0"/>
    <n v="0"/>
    <n v="0"/>
    <n v="0"/>
    <n v="0"/>
    <n v="0"/>
    <n v="95760"/>
    <n v="0"/>
    <n v="0"/>
    <n v="0"/>
    <n v="138927.462"/>
    <n v="0"/>
    <n v="0"/>
    <n v="0"/>
    <n v="0"/>
    <n v="0"/>
    <n v="0"/>
    <n v="0"/>
    <n v="3082.538"/>
    <n v="142010"/>
    <n v="0"/>
    <n v="0"/>
    <n v="0.31"/>
    <n v="0.61"/>
    <n v="0"/>
    <n v="0"/>
    <n v="0"/>
    <n v="0.02"/>
    <n v="0.02"/>
    <n v="0.04"/>
    <n v="0"/>
    <n v="0"/>
    <n v="1"/>
    <n v="0"/>
    <n v="0"/>
    <n v="0.31"/>
    <n v="0.91999999999999993"/>
    <n v="0.91999999999999993"/>
    <n v="0.91999999999999993"/>
    <n v="0.91999999999999993"/>
    <n v="0.94"/>
    <n v="0.96"/>
    <n v="1"/>
    <n v="1"/>
    <n v="1"/>
    <n v="0"/>
    <n v="0"/>
    <n v="0"/>
    <n v="0"/>
    <n v="0"/>
    <n v="0"/>
    <n v="0"/>
    <n v="0"/>
    <n v="0"/>
    <n v="0"/>
    <n v="0"/>
    <n v="0"/>
    <n v="0"/>
    <n v="0"/>
    <n v="0"/>
    <n v="0"/>
    <n v="0"/>
    <n v="142010"/>
    <n v="0"/>
    <n v="0"/>
    <n v="0"/>
    <n v="138927.462"/>
    <n v="0"/>
    <n v="0"/>
    <n v="0"/>
    <n v="0"/>
    <n v="0"/>
    <n v="0"/>
    <n v="0"/>
    <n v="3082.5380000000005"/>
    <n v="142010"/>
    <n v="0"/>
    <n v="0"/>
    <n v="0"/>
    <n v="0"/>
    <n v="0"/>
    <n v="0"/>
    <n v="0"/>
    <n v="0"/>
    <n v="0"/>
    <n v="0"/>
    <n v="0"/>
    <n v="0"/>
    <n v="0"/>
    <n v="0"/>
    <n v="0"/>
    <n v="0"/>
    <n v="0"/>
    <n v="142010"/>
    <n v="0"/>
    <n v="0"/>
    <n v="0"/>
    <n v="138927.462"/>
    <n v="0"/>
    <n v="0"/>
    <n v="0"/>
    <n v="0"/>
    <n v="0"/>
    <n v="0"/>
    <n v="0"/>
    <n v="0"/>
    <n v="138927.462"/>
    <n v="0"/>
    <n v="0"/>
    <n v="0"/>
    <n v="0"/>
    <n v="0"/>
    <n v="0"/>
    <n v="0"/>
    <n v="0"/>
    <n v="0"/>
    <n v="0"/>
    <n v="0"/>
    <n v="0"/>
    <n v="0"/>
    <n v="0"/>
    <n v="0"/>
    <n v="0"/>
    <n v="0"/>
    <n v="138927.462"/>
    <n v="0"/>
    <n v="138927.462"/>
    <n v="138927.462"/>
    <n v="0"/>
    <n v="138927.462"/>
    <n v="-43167.462"/>
    <n v="138927.462"/>
    <n v="138927.462"/>
    <n v="138927.462"/>
    <n v="138927.462"/>
    <n v="0"/>
    <n v="3082.5380000000005"/>
    <n v="138927.462"/>
    <n v="138927.462"/>
    <n v="138927.462"/>
    <n v="138927.462"/>
    <n v="0"/>
    <n v="3082.5380000000005"/>
    <n v="138927.462"/>
    <n v="138927.462"/>
    <n v="138927.462"/>
    <n v="138927.462"/>
    <n v="0"/>
    <n v="0"/>
    <n v="13798"/>
    <s v="SI"/>
    <s v="NO"/>
    <s v="GOT"/>
    <s v="STS"/>
    <m/>
    <s v="Transmission"/>
    <s v="Zonal Tx"/>
    <s v="Others Tx"/>
    <s v="Elements of operation for brigades"/>
    <m/>
    <s v="Zonal Sur"/>
    <m/>
    <d v="2019-12-01T00:00:00"/>
    <d v="2019-12-31T00:00:00"/>
    <m/>
    <m/>
    <m/>
    <n v="0"/>
    <n v="0"/>
    <n v="0"/>
    <m/>
    <m/>
    <m/>
    <m/>
    <m/>
    <m/>
    <s v="2018 6+6"/>
    <m/>
    <m/>
  </r>
  <r>
    <s v="100/TS-206-01"/>
    <x v="0"/>
    <x v="108"/>
    <s v="Area SCADA"/>
    <x v="6"/>
    <s v="Enrique Vicente"/>
    <n v="9500.259"/>
    <n v="-50.390999999999998"/>
    <n v="0"/>
    <n v="34377.006000000001"/>
    <n v="5883.75"/>
    <n v="10345.808000000001"/>
    <n v="0"/>
    <n v="250.125"/>
    <n v="0"/>
    <n v="0"/>
    <n v="2566.0360000000001"/>
    <n v="0"/>
    <n v="62872.593000000001"/>
    <n v="0"/>
    <n v="0.23"/>
    <n v="0"/>
    <n v="0.01"/>
    <n v="0.27"/>
    <n v="0"/>
    <n v="0"/>
    <n v="0"/>
    <n v="0"/>
    <n v="0"/>
    <n v="0"/>
    <n v="0"/>
    <n v="0.35"/>
    <n v="0.57999999999999996"/>
    <n v="0.57999999999999996"/>
    <n v="0.59"/>
    <n v="0.86"/>
    <n v="0.86"/>
    <n v="0.86"/>
    <n v="0.86"/>
    <n v="0.86"/>
    <n v="0.86"/>
    <n v="0.86"/>
    <n v="0.86"/>
    <n v="0.40881058810588106"/>
    <n v="0.67682326823268224"/>
    <n v="0.82105471054710544"/>
    <n v="0.87894528945289452"/>
    <n v="0.91475564755647554"/>
    <n v="0.93114581145811459"/>
    <n v="0.94999599995999962"/>
    <n v="0.99999649996499962"/>
    <n v="0.99999649996499962"/>
    <n v="0.99999649996499962"/>
    <n v="0.99999649996499962"/>
    <n v="0.99999649996499962"/>
    <n v="0.86"/>
    <n v="0.35"/>
    <n v="67488"/>
    <n v="66946.142857142855"/>
    <n v="0"/>
    <n v="0"/>
    <n v="0"/>
    <n v="0"/>
    <n v="0"/>
    <n v="0"/>
    <n v="0"/>
    <n v="0"/>
    <n v="0"/>
    <n v="0"/>
    <n v="0"/>
    <n v="66946.142857142855"/>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34434.14285714284"/>
    <n v="66946.142857142855"/>
    <n v="0"/>
    <n v="0"/>
    <n v="0"/>
    <n v="0"/>
    <n v="0"/>
    <n v="0"/>
    <n v="0"/>
    <n v="0"/>
    <n v="0"/>
    <n v="0"/>
    <n v="0"/>
    <n v="66946.142857142855"/>
    <n v="0"/>
    <n v="0"/>
    <n v="0"/>
    <n v="0"/>
    <n v="0"/>
    <n v="0"/>
    <n v="0"/>
    <n v="0"/>
    <n v="0"/>
    <n v="0"/>
    <n v="0"/>
    <n v="0"/>
    <n v="0"/>
    <n v="0"/>
    <n v="0"/>
    <n v="0"/>
    <n v="0"/>
    <n v="134434.14285714284"/>
    <n v="9500.259"/>
    <n v="-50.390999999999998"/>
    <n v="0"/>
    <n v="34377.006000000001"/>
    <n v="5883.75"/>
    <n v="10345.808000000001"/>
    <n v="0"/>
    <n v="3054.1919999999991"/>
    <n v="3400"/>
    <n v="435.51885714284435"/>
    <n v="0"/>
    <n v="0"/>
    <n v="66946.142857142841"/>
    <n v="0"/>
    <n v="0.23"/>
    <n v="0"/>
    <n v="0.01"/>
    <n v="0.27"/>
    <n v="2.6352941176470589E-2"/>
    <n v="3.1294117647058826E-2"/>
    <n v="8.2352941176470601E-2"/>
    <n v="0"/>
    <n v="0"/>
    <n v="0"/>
    <n v="0"/>
    <n v="0.65"/>
    <n v="0.35"/>
    <n v="0.57999999999999996"/>
    <n v="0.57999999999999996"/>
    <n v="0.59"/>
    <n v="0.86"/>
    <n v="0.88635294117647057"/>
    <n v="0.91764705882352937"/>
    <n v="1"/>
    <n v="1"/>
    <n v="1"/>
    <n v="1"/>
    <n v="1"/>
    <n v="0"/>
    <n v="0"/>
    <n v="0"/>
    <n v="0"/>
    <n v="0"/>
    <n v="0"/>
    <n v="0"/>
    <n v="0"/>
    <n v="0"/>
    <n v="0"/>
    <n v="0"/>
    <n v="0"/>
    <n v="0"/>
    <n v="0"/>
    <n v="0"/>
    <n v="0"/>
    <n v="0"/>
    <n v="134434.14285714284"/>
    <n v="9500.259"/>
    <n v="-50.390999999999998"/>
    <n v="0"/>
    <n v="34377.006000000001"/>
    <n v="5883.75"/>
    <n v="10345.808000000001"/>
    <n v="0"/>
    <n v="250.125"/>
    <n v="0"/>
    <n v="6639.5858571428398"/>
    <n v="0"/>
    <n v="0"/>
    <n v="66946.142857142841"/>
    <n v="0"/>
    <n v="0"/>
    <n v="0"/>
    <n v="0"/>
    <n v="0"/>
    <n v="0"/>
    <n v="0"/>
    <n v="0"/>
    <n v="0"/>
    <n v="0"/>
    <n v="0"/>
    <n v="0"/>
    <n v="0"/>
    <n v="0"/>
    <n v="0"/>
    <n v="0"/>
    <n v="0"/>
    <n v="134434.14285714284"/>
    <n v="9500.259"/>
    <n v="-50.390999999999998"/>
    <n v="0"/>
    <n v="34377.006000000001"/>
    <n v="5883.75"/>
    <n v="10345.808000000001"/>
    <n v="0"/>
    <n v="250.125"/>
    <n v="0"/>
    <n v="0"/>
    <n v="2566.0360000000001"/>
    <n v="4073.5498571428398"/>
    <n v="66946.142857142841"/>
    <n v="0"/>
    <n v="0"/>
    <n v="0"/>
    <n v="0"/>
    <n v="0"/>
    <n v="0"/>
    <n v="0"/>
    <n v="0"/>
    <n v="0"/>
    <n v="0"/>
    <n v="0"/>
    <n v="0"/>
    <n v="0"/>
    <n v="0"/>
    <n v="0"/>
    <n v="0"/>
    <n v="0"/>
    <n v="134434.14285714284"/>
    <n v="66946.142857142855"/>
    <n v="62872.593000000001"/>
    <n v="130360.59299999999"/>
    <n v="134434.14285714284"/>
    <n v="-4073.549857142847"/>
    <n v="4073.549857142847"/>
    <n v="66946.142857142841"/>
    <n v="62872.593000000001"/>
    <n v="130360.59299999999"/>
    <n v="134434.14285714284"/>
    <n v="-4073.549857142847"/>
    <n v="4073.549857142847"/>
    <n v="66946.142857142841"/>
    <n v="62872.593000000001"/>
    <n v="130360.59299999999"/>
    <n v="134434.14285714284"/>
    <n v="-4073.549857142847"/>
    <n v="4073.549857142847"/>
    <n v="62872.593000000001"/>
    <n v="62872.593000000001"/>
    <n v="130360.59299999999"/>
    <n v="130360.59299999999"/>
    <n v="0"/>
    <n v="4073.549857142847"/>
    <n v="13799"/>
    <s v="SI"/>
    <s v="NO"/>
    <s v="GOT"/>
    <s v="SAESA"/>
    <m/>
    <s v="Distribution"/>
    <s v="Others"/>
    <s v="IT&amp;Communications"/>
    <s v="Meter  - Not Regulated Customer"/>
    <m/>
    <s v="Centralizado"/>
    <m/>
    <d v="2019-12-01T00:00:00"/>
    <d v="2019-09-30T00:00:00"/>
    <m/>
    <m/>
    <m/>
    <m/>
    <m/>
    <m/>
    <m/>
    <m/>
    <m/>
    <m/>
    <m/>
    <m/>
    <s v="2018 6+6"/>
    <m/>
    <m/>
  </r>
  <r>
    <s v="100/TS-020-01"/>
    <x v="0"/>
    <x v="109"/>
    <s v="Area SCADA"/>
    <x v="6"/>
    <s v="Enrique Vicente"/>
    <n v="72.831999999999994"/>
    <n v="5106.6540000000005"/>
    <n v="0"/>
    <n v="4927.4399999999996"/>
    <n v="6545.44"/>
    <n v="0"/>
    <n v="0"/>
    <n v="0"/>
    <n v="0"/>
    <n v="0"/>
    <n v="0"/>
    <n v="0"/>
    <n v="16652.365999999998"/>
    <n v="0"/>
    <n v="0.23"/>
    <n v="0"/>
    <n v="0.01"/>
    <n v="0.25"/>
    <n v="0.01"/>
    <n v="0"/>
    <n v="0"/>
    <n v="0"/>
    <n v="0"/>
    <n v="0"/>
    <n v="0"/>
    <n v="0.35"/>
    <n v="0.57999999999999996"/>
    <n v="0.57999999999999996"/>
    <n v="0.59"/>
    <n v="0.84"/>
    <n v="0.85"/>
    <n v="0.85"/>
    <n v="0.85"/>
    <n v="0.85"/>
    <n v="0.85"/>
    <n v="0.85"/>
    <n v="0.85"/>
    <n v="0.40881058810588106"/>
    <n v="0.67682326823268224"/>
    <n v="0.82105471054710544"/>
    <n v="0.87894528945289452"/>
    <n v="0.91475564755647554"/>
    <n v="0.93114581145811459"/>
    <n v="0.94999599995999962"/>
    <n v="0.99999649996499962"/>
    <n v="0.99999649996499962"/>
    <n v="0.99999649996499962"/>
    <n v="0.99999649996499962"/>
    <n v="0.99999649996499962"/>
    <n v="0.85"/>
    <n v="0.35"/>
    <n v="22324.760999999999"/>
    <n v="10027.257153047542"/>
    <n v="6673.7616021592066"/>
    <n v="0"/>
    <n v="0"/>
    <n v="0"/>
    <n v="0"/>
    <n v="0"/>
    <n v="0"/>
    <n v="0"/>
    <n v="0"/>
    <n v="0"/>
    <n v="0"/>
    <n v="16701.018755206747"/>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39025.77975520675"/>
    <n v="10027.257153047542"/>
    <n v="6673.7616021592066"/>
    <n v="0"/>
    <n v="0"/>
    <n v="0"/>
    <n v="0"/>
    <n v="0"/>
    <n v="0"/>
    <n v="0"/>
    <n v="0"/>
    <n v="0"/>
    <n v="0"/>
    <n v="16701.018755206747"/>
    <n v="0"/>
    <n v="0"/>
    <n v="0"/>
    <n v="0"/>
    <n v="0"/>
    <n v="0"/>
    <n v="0"/>
    <n v="0"/>
    <n v="0"/>
    <n v="0"/>
    <n v="0"/>
    <n v="0"/>
    <n v="0"/>
    <n v="0"/>
    <n v="0"/>
    <n v="0"/>
    <n v="0"/>
    <n v="39025.77975520675"/>
    <n v="72.831999999999994"/>
    <n v="5106.6540000000005"/>
    <n v="0"/>
    <n v="4927.4399999999996"/>
    <n v="6545.44"/>
    <n v="0"/>
    <n v="48.652755206749134"/>
    <n v="0"/>
    <n v="0"/>
    <n v="0"/>
    <n v="0"/>
    <n v="0"/>
    <n v="16701.018755206747"/>
    <n v="0"/>
    <n v="0.23"/>
    <n v="0"/>
    <n v="0.01"/>
    <n v="0.25"/>
    <n v="3.011764705882353E-2"/>
    <n v="3.5764705882352942E-2"/>
    <n v="9.4117647058823528E-2"/>
    <n v="0"/>
    <n v="0"/>
    <n v="0"/>
    <n v="0"/>
    <n v="0.65"/>
    <n v="0.35"/>
    <n v="0.57999999999999996"/>
    <n v="0.57999999999999996"/>
    <n v="0.59"/>
    <n v="0.84"/>
    <n v="0.87011764705882355"/>
    <n v="0.90588235294117647"/>
    <n v="1"/>
    <n v="1"/>
    <n v="1"/>
    <n v="1"/>
    <n v="1"/>
    <n v="0"/>
    <n v="0"/>
    <n v="0"/>
    <n v="0"/>
    <n v="0"/>
    <n v="0"/>
    <n v="0"/>
    <n v="0"/>
    <n v="0"/>
    <n v="0"/>
    <n v="0"/>
    <n v="0"/>
    <n v="0"/>
    <n v="0"/>
    <n v="0"/>
    <n v="0"/>
    <n v="0"/>
    <n v="39025.77975520675"/>
    <n v="72.831999999999994"/>
    <n v="5106.6540000000005"/>
    <n v="0"/>
    <n v="4927.4399999999996"/>
    <n v="6545.44"/>
    <n v="0"/>
    <n v="0"/>
    <n v="0"/>
    <n v="0"/>
    <n v="0"/>
    <n v="0"/>
    <n v="0"/>
    <n v="16652.365999999998"/>
    <n v="0"/>
    <n v="0"/>
    <n v="0"/>
    <n v="0"/>
    <n v="0"/>
    <n v="0"/>
    <n v="0"/>
    <n v="0"/>
    <n v="0"/>
    <n v="0"/>
    <n v="0"/>
    <n v="0"/>
    <n v="0"/>
    <n v="0"/>
    <n v="0"/>
    <n v="0"/>
    <n v="0"/>
    <n v="38977.126999999993"/>
    <n v="72.831999999999994"/>
    <n v="5106.6540000000005"/>
    <n v="0"/>
    <n v="4927.4399999999996"/>
    <n v="6545.44"/>
    <n v="0"/>
    <n v="0"/>
    <n v="0"/>
    <n v="0"/>
    <n v="0"/>
    <n v="0"/>
    <n v="0"/>
    <n v="16652.365999999998"/>
    <n v="0"/>
    <n v="0"/>
    <n v="0"/>
    <n v="0"/>
    <n v="0"/>
    <n v="0"/>
    <n v="0"/>
    <n v="0"/>
    <n v="0"/>
    <n v="0"/>
    <n v="0"/>
    <n v="0"/>
    <n v="0"/>
    <n v="0"/>
    <n v="0"/>
    <n v="0"/>
    <n v="0"/>
    <n v="38977.126999999993"/>
    <n v="16701.018755206747"/>
    <n v="16652.365999999998"/>
    <n v="38977.126999999993"/>
    <n v="39025.77975520675"/>
    <n v="-48.65275520675641"/>
    <n v="48.65275520675641"/>
    <n v="16701.018755206747"/>
    <n v="16652.365999999998"/>
    <n v="38977.126999999993"/>
    <n v="39025.77975520675"/>
    <n v="-48.65275520675641"/>
    <n v="48.65275520675641"/>
    <n v="16652.365999999998"/>
    <n v="16652.365999999998"/>
    <n v="38977.126999999993"/>
    <n v="38977.126999999993"/>
    <n v="0"/>
    <n v="0"/>
    <n v="16652.365999999998"/>
    <n v="16652.365999999998"/>
    <n v="38977.126999999993"/>
    <n v="38977.126999999993"/>
    <n v="0"/>
    <n v="0"/>
    <n v="13800"/>
    <s v="SI"/>
    <s v="NO"/>
    <s v="GOT"/>
    <s v="FRONTEL"/>
    <m/>
    <s v="Distribution"/>
    <s v="Others"/>
    <s v="IT&amp;Communications"/>
    <s v="Meter  - Not Regulated Customer"/>
    <m/>
    <s v="Centralizado"/>
    <m/>
    <d v="2019-12-01T00:00:00"/>
    <d v="2019-06-30T00:00:00"/>
    <m/>
    <m/>
    <m/>
    <m/>
    <m/>
    <m/>
    <m/>
    <m/>
    <m/>
    <m/>
    <m/>
    <m/>
    <s v="2018 6+6"/>
    <m/>
    <m/>
  </r>
  <r>
    <s v="100/TS-180-01"/>
    <x v="0"/>
    <x v="110"/>
    <s v="Area SCADA"/>
    <x v="6"/>
    <s v="Enrique Vicente"/>
    <n v="0"/>
    <n v="0"/>
    <n v="0"/>
    <n v="0"/>
    <n v="0"/>
    <n v="0"/>
    <n v="0"/>
    <n v="250.51499999999999"/>
    <n v="-0.36399999999999999"/>
    <n v="0"/>
    <n v="0"/>
    <n v="0"/>
    <n v="250.15099999999998"/>
    <n v="0"/>
    <n v="0.23"/>
    <n v="0"/>
    <n v="0.01"/>
    <n v="0.19"/>
    <n v="0.01"/>
    <n v="0"/>
    <n v="0"/>
    <n v="0.16"/>
    <n v="4.0000000000000036E-2"/>
    <n v="0.01"/>
    <n v="0"/>
    <n v="0.35"/>
    <n v="0.57999999999999996"/>
    <n v="0.57999999999999996"/>
    <n v="0.59"/>
    <n v="0.78"/>
    <n v="0.79"/>
    <n v="0.79"/>
    <n v="0.79"/>
    <n v="0.95000000000000007"/>
    <n v="0.9900000000000001"/>
    <n v="1"/>
    <n v="1"/>
    <n v="0.40881058810588106"/>
    <n v="0.67682326823268224"/>
    <n v="0.82105471054710544"/>
    <n v="0.87894528945289452"/>
    <n v="0.91475564755647554"/>
    <n v="0.93114581145811459"/>
    <n v="0.94999599995999962"/>
    <n v="0.99999649996499962"/>
    <n v="0.99999649996499962"/>
    <n v="0.99999649996499962"/>
    <n v="0.99999649996499962"/>
    <n v="0.99999649996499962"/>
    <n v="1"/>
    <n v="0.35"/>
    <n v="1406"/>
    <n v="727.19047619047626"/>
    <n v="0"/>
    <n v="0"/>
    <n v="0"/>
    <n v="0"/>
    <n v="0"/>
    <n v="0"/>
    <n v="0"/>
    <n v="0"/>
    <n v="0"/>
    <n v="0"/>
    <n v="0"/>
    <n v="727.19047619047626"/>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2133.1904761904761"/>
    <n v="727.19047619047626"/>
    <n v="0"/>
    <n v="0"/>
    <n v="0"/>
    <n v="0"/>
    <n v="0"/>
    <n v="0"/>
    <n v="0"/>
    <n v="0"/>
    <n v="0"/>
    <n v="0"/>
    <n v="0"/>
    <n v="727.19047619047626"/>
    <n v="0"/>
    <n v="0"/>
    <n v="0"/>
    <n v="0"/>
    <n v="0"/>
    <n v="0"/>
    <n v="0"/>
    <n v="0"/>
    <n v="0"/>
    <n v="0"/>
    <n v="0"/>
    <n v="0"/>
    <n v="0"/>
    <n v="0"/>
    <n v="0"/>
    <n v="0"/>
    <n v="0"/>
    <n v="2133.1904761904761"/>
    <n v="0"/>
    <n v="0"/>
    <n v="0"/>
    <n v="0"/>
    <n v="0"/>
    <n v="0"/>
    <n v="727.19047619047626"/>
    <n v="0"/>
    <n v="0"/>
    <n v="0"/>
    <n v="0"/>
    <n v="0"/>
    <n v="727.19047619047626"/>
    <n v="0"/>
    <n v="0.23"/>
    <n v="0"/>
    <n v="0.01"/>
    <n v="0.19"/>
    <n v="2.2588235294117645E-2"/>
    <n v="2.6823529411764704E-2"/>
    <n v="7.0588235294117646E-2"/>
    <n v="0"/>
    <n v="0"/>
    <n v="0"/>
    <n v="0"/>
    <n v="0.55000000000000004"/>
    <n v="0.35"/>
    <n v="0.57999999999999996"/>
    <n v="0.57999999999999996"/>
    <n v="0.59"/>
    <n v="0.78"/>
    <n v="0.8025882352941176"/>
    <n v="0.82941176470588229"/>
    <n v="0.9"/>
    <n v="0.9"/>
    <n v="0.9"/>
    <n v="0.9"/>
    <n v="0.9"/>
    <n v="0"/>
    <n v="0"/>
    <n v="0"/>
    <n v="0"/>
    <n v="0"/>
    <n v="0"/>
    <n v="0"/>
    <n v="0"/>
    <n v="0"/>
    <n v="0"/>
    <n v="0"/>
    <n v="0"/>
    <n v="0"/>
    <n v="0"/>
    <n v="0"/>
    <n v="0"/>
    <n v="0"/>
    <n v="2133.1904761904761"/>
    <n v="0"/>
    <n v="0"/>
    <n v="0"/>
    <n v="0"/>
    <n v="0"/>
    <n v="0"/>
    <n v="0"/>
    <n v="250.51499999999999"/>
    <n v="-0.36399999999999999"/>
    <n v="477.03947619047625"/>
    <n v="0"/>
    <n v="0"/>
    <n v="727.19047619047626"/>
    <n v="0"/>
    <n v="0"/>
    <n v="0"/>
    <n v="0"/>
    <n v="0"/>
    <n v="0"/>
    <n v="0"/>
    <n v="0"/>
    <n v="0"/>
    <n v="0"/>
    <n v="0"/>
    <n v="0"/>
    <n v="0"/>
    <n v="0"/>
    <n v="0"/>
    <n v="0"/>
    <n v="0"/>
    <n v="2133.1904761904761"/>
    <n v="0"/>
    <n v="0"/>
    <n v="0"/>
    <n v="0"/>
    <n v="0"/>
    <n v="0"/>
    <n v="0"/>
    <n v="250.51499999999999"/>
    <n v="-0.36399999999999999"/>
    <n v="0"/>
    <n v="0"/>
    <n v="477.03947619047631"/>
    <n v="727.19047619047626"/>
    <n v="0"/>
    <n v="0"/>
    <n v="0"/>
    <n v="0"/>
    <n v="0"/>
    <n v="0"/>
    <n v="0"/>
    <n v="0"/>
    <n v="0"/>
    <n v="0"/>
    <n v="0"/>
    <n v="0"/>
    <n v="0"/>
    <n v="0"/>
    <n v="0"/>
    <n v="0"/>
    <n v="0"/>
    <n v="2133.1904761904761"/>
    <n v="727.19047619047626"/>
    <n v="250.15099999999998"/>
    <n v="1656.1510000000001"/>
    <n v="2133.1904761904761"/>
    <n v="-477.03947619047608"/>
    <n v="477.03947619047608"/>
    <n v="727.19047619047626"/>
    <n v="250.15099999999998"/>
    <n v="1656.1510000000001"/>
    <n v="2133.1904761904761"/>
    <n v="-477.03947619047608"/>
    <n v="477.03947619047608"/>
    <n v="727.19047619047626"/>
    <n v="250.15099999999998"/>
    <n v="1656.1510000000001"/>
    <n v="2133.1904761904761"/>
    <n v="-477.03947619047608"/>
    <n v="477.03947619047608"/>
    <n v="250.15099999999998"/>
    <n v="250.15099999999998"/>
    <n v="1656.1510000000001"/>
    <n v="1656.1510000000001"/>
    <n v="0"/>
    <n v="477.03947619047608"/>
    <n v="13801"/>
    <s v="SI"/>
    <s v="NO"/>
    <s v="GOT"/>
    <s v="LUZ OSORNO"/>
    <m/>
    <s v="Distribution"/>
    <s v="Others"/>
    <s v="IT&amp;Communications"/>
    <s v="Meter  - Not Regulated Customer"/>
    <m/>
    <s v="Centralizado"/>
    <m/>
    <d v="2019-12-01T00:00:00"/>
    <d v="2019-06-30T00:00:00"/>
    <m/>
    <m/>
    <m/>
    <m/>
    <m/>
    <m/>
    <m/>
    <m/>
    <m/>
    <m/>
    <m/>
    <m/>
    <s v="2018 6+6"/>
    <m/>
    <m/>
  </r>
  <r>
    <s v="100/TS-205-01"/>
    <x v="0"/>
    <x v="111"/>
    <s v="Area SCADA"/>
    <x v="6"/>
    <s v="Enrique Vicente"/>
    <n v="31363.276999999998"/>
    <n v="7895.5230000000001"/>
    <n v="0"/>
    <n v="0"/>
    <n v="0"/>
    <n v="1332.087"/>
    <n v="7119.5540000000001"/>
    <n v="5141.8649999999998"/>
    <n v="7654.835"/>
    <n v="0"/>
    <n v="3202.2170000000001"/>
    <n v="0"/>
    <n v="63709.357999999986"/>
    <n v="0"/>
    <n v="0.23"/>
    <n v="0"/>
    <n v="0.01"/>
    <n v="0.3"/>
    <n v="0"/>
    <n v="0"/>
    <n v="0"/>
    <n v="0"/>
    <n v="0"/>
    <n v="0"/>
    <n v="0"/>
    <n v="0.35"/>
    <n v="0.57999999999999996"/>
    <n v="0.57999999999999996"/>
    <n v="0.59"/>
    <n v="0.89"/>
    <n v="0.89"/>
    <n v="0.89"/>
    <n v="0.89"/>
    <n v="0.89"/>
    <n v="0.89"/>
    <n v="0.89"/>
    <n v="0.89"/>
    <n v="0.40881058810588106"/>
    <n v="0.67682326823268224"/>
    <n v="0.82105471054710544"/>
    <n v="0.87894528945289452"/>
    <n v="0.91475564755647554"/>
    <n v="0.93114581145811459"/>
    <n v="0.94999599995999962"/>
    <n v="0.99999649996499962"/>
    <n v="0.99999649996499962"/>
    <n v="0.99999649996499962"/>
    <n v="0.99999649996499962"/>
    <n v="0.99999649996499962"/>
    <n v="0.89"/>
    <n v="0.35"/>
    <n v="0"/>
    <n v="69444.555555555562"/>
    <n v="0"/>
    <n v="0"/>
    <n v="0"/>
    <n v="0"/>
    <n v="0"/>
    <n v="0"/>
    <n v="0"/>
    <n v="0"/>
    <n v="0"/>
    <n v="0"/>
    <n v="0"/>
    <n v="69444.555555555562"/>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69444.555555555562"/>
    <n v="69444.555555555562"/>
    <n v="0"/>
    <n v="0"/>
    <n v="0"/>
    <n v="0"/>
    <n v="0"/>
    <n v="0"/>
    <n v="0"/>
    <n v="0"/>
    <n v="0"/>
    <n v="0"/>
    <n v="0"/>
    <n v="69444.555555555562"/>
    <n v="0"/>
    <n v="0"/>
    <n v="0"/>
    <n v="0"/>
    <n v="0"/>
    <n v="0"/>
    <n v="0"/>
    <n v="0"/>
    <n v="0"/>
    <n v="0"/>
    <n v="0"/>
    <n v="0"/>
    <n v="0"/>
    <n v="0"/>
    <n v="0"/>
    <n v="0"/>
    <n v="0"/>
    <n v="69444.555555555562"/>
    <n v="31363.276999999998"/>
    <n v="7895.5230000000001"/>
    <n v="0"/>
    <n v="0"/>
    <n v="0"/>
    <n v="1332.087"/>
    <n v="6967.9130000000005"/>
    <n v="6000"/>
    <n v="4000"/>
    <n v="11885.755555555574"/>
    <n v="0"/>
    <n v="0"/>
    <n v="69444.555555555562"/>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69444.555555555562"/>
    <n v="31363.276999999998"/>
    <n v="7895.5230000000001"/>
    <n v="0"/>
    <n v="0"/>
    <n v="0"/>
    <n v="1332.087"/>
    <n v="7119.5540000000001"/>
    <n v="5141.8649999999998"/>
    <n v="7654.835"/>
    <n v="1588.7919999999995"/>
    <n v="7348.622555555572"/>
    <n v="0"/>
    <n v="69444.555555555562"/>
    <n v="0"/>
    <n v="0"/>
    <n v="0"/>
    <n v="0"/>
    <n v="0"/>
    <n v="0"/>
    <n v="0"/>
    <n v="0"/>
    <n v="0"/>
    <n v="0"/>
    <n v="0"/>
    <n v="0"/>
    <n v="0"/>
    <n v="0"/>
    <n v="0"/>
    <n v="0"/>
    <n v="0"/>
    <n v="69444.555555555562"/>
    <n v="31363.276999999998"/>
    <n v="7895.5230000000001"/>
    <n v="0"/>
    <n v="0"/>
    <n v="0"/>
    <n v="1332.087"/>
    <n v="7119.5540000000001"/>
    <n v="5141.8649999999998"/>
    <n v="7654.835"/>
    <n v="0"/>
    <n v="3202.2170000000001"/>
    <n v="5735.1975555555764"/>
    <n v="69444.555555555562"/>
    <n v="0"/>
    <n v="0"/>
    <n v="0"/>
    <n v="0"/>
    <n v="0"/>
    <n v="0"/>
    <n v="0"/>
    <n v="0"/>
    <n v="0"/>
    <n v="0"/>
    <n v="0"/>
    <n v="0"/>
    <n v="0"/>
    <n v="0"/>
    <n v="0"/>
    <n v="0"/>
    <n v="0"/>
    <n v="69444.555555555562"/>
    <n v="69444.555555555562"/>
    <n v="63709.357999999986"/>
    <n v="63709.357999999986"/>
    <n v="69444.555555555562"/>
    <n v="-5735.1975555555764"/>
    <n v="5735.1975555555764"/>
    <n v="69444.555555555562"/>
    <n v="63709.357999999986"/>
    <n v="63709.357999999986"/>
    <n v="69444.555555555562"/>
    <n v="-5735.1975555555764"/>
    <n v="5735.1975555555764"/>
    <n v="69444.555555555562"/>
    <n v="63709.357999999986"/>
    <n v="63709.357999999986"/>
    <n v="69444.555555555562"/>
    <n v="-5735.1975555555764"/>
    <n v="5735.1975555555764"/>
    <n v="63709.357999999986"/>
    <n v="63709.357999999986"/>
    <n v="63709.357999999986"/>
    <n v="63709.357999999986"/>
    <n v="0"/>
    <n v="5735.1975555555764"/>
    <n v="13802"/>
    <s v="SI"/>
    <s v="NO"/>
    <s v="GOT"/>
    <s v="SAESA"/>
    <m/>
    <s v="Distribution"/>
    <s v="Others"/>
    <s v="IT&amp;Communications"/>
    <s v="Meter  - Not Regulated Customer"/>
    <m/>
    <s v="Centralizado"/>
    <m/>
    <d v="2019-12-01T00:00:00"/>
    <d v="2019-10-31T00:00:00"/>
    <m/>
    <m/>
    <m/>
    <m/>
    <m/>
    <m/>
    <m/>
    <m/>
    <m/>
    <m/>
    <m/>
    <m/>
    <s v="2018 6+6"/>
    <m/>
    <m/>
  </r>
  <r>
    <s v="100/TS-021-01"/>
    <x v="0"/>
    <x v="112"/>
    <s v="Area SCADA"/>
    <x v="6"/>
    <s v="Enrique Vicente"/>
    <n v="131.52199999999999"/>
    <n v="1504.3140000000001"/>
    <n v="1873.0809999999999"/>
    <n v="0"/>
    <n v="0"/>
    <n v="0"/>
    <n v="2245.9290000000001"/>
    <n v="211"/>
    <n v="0"/>
    <n v="0"/>
    <n v="0"/>
    <n v="0"/>
    <n v="5965.8459999999995"/>
    <n v="0"/>
    <n v="0.23"/>
    <n v="0"/>
    <n v="0.01"/>
    <n v="0.3"/>
    <n v="0"/>
    <n v="0"/>
    <n v="0"/>
    <n v="0"/>
    <n v="0"/>
    <n v="0"/>
    <n v="0"/>
    <n v="0.35"/>
    <n v="0.57999999999999996"/>
    <n v="0.57999999999999996"/>
    <n v="0.59"/>
    <n v="0.89"/>
    <n v="0.89"/>
    <n v="0.89"/>
    <n v="0.89"/>
    <n v="0.89"/>
    <n v="0.89"/>
    <n v="0.89"/>
    <n v="0.89"/>
    <n v="0.40881058810588106"/>
    <n v="0.67682326823268224"/>
    <n v="0.82105471054710544"/>
    <n v="0.87894528945289452"/>
    <n v="0.91475564755647554"/>
    <n v="0.93114581145811459"/>
    <n v="0.94999599995999962"/>
    <n v="0.99999649996499962"/>
    <n v="0.99999649996499962"/>
    <n v="0.99999649996499962"/>
    <n v="0.99999649996499962"/>
    <n v="0.99999649996499962"/>
    <n v="0.89"/>
    <n v="0.35"/>
    <n v="5683.32"/>
    <n v="10976.000000000002"/>
    <n v="0"/>
    <n v="0"/>
    <n v="0"/>
    <n v="0"/>
    <n v="0"/>
    <n v="0"/>
    <n v="0"/>
    <n v="0"/>
    <n v="0"/>
    <n v="0"/>
    <n v="0"/>
    <n v="10976.000000000002"/>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6659.32"/>
    <n v="10976.000000000002"/>
    <n v="0"/>
    <n v="0"/>
    <n v="0"/>
    <n v="0"/>
    <n v="0"/>
    <n v="0"/>
    <n v="0"/>
    <n v="0"/>
    <n v="0"/>
    <n v="0"/>
    <n v="0"/>
    <n v="10976.000000000002"/>
    <n v="0"/>
    <n v="0"/>
    <n v="0"/>
    <n v="0"/>
    <n v="0"/>
    <n v="0"/>
    <n v="0"/>
    <n v="0"/>
    <n v="0"/>
    <n v="0"/>
    <n v="0"/>
    <n v="0"/>
    <n v="0"/>
    <n v="0"/>
    <n v="0"/>
    <n v="0"/>
    <n v="0"/>
    <n v="16659.32"/>
    <n v="131.52199999999999"/>
    <n v="1504.3140000000001"/>
    <n v="1873.0809999999999"/>
    <n v="0"/>
    <n v="0"/>
    <n v="0"/>
    <n v="0"/>
    <n v="3700"/>
    <n v="3767.0830000000024"/>
    <n v="0"/>
    <n v="0"/>
    <n v="0"/>
    <n v="10976.000000000002"/>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16659.32"/>
    <n v="131.52199999999999"/>
    <n v="1504.3140000000001"/>
    <n v="1873.0809999999999"/>
    <n v="0"/>
    <n v="0"/>
    <n v="0"/>
    <n v="2245.9290000000001"/>
    <n v="211"/>
    <n v="0"/>
    <n v="0"/>
    <n v="5010.1540000000023"/>
    <n v="0"/>
    <n v="10976.000000000002"/>
    <n v="0"/>
    <n v="0"/>
    <n v="0"/>
    <n v="0"/>
    <n v="0"/>
    <n v="0"/>
    <n v="0"/>
    <n v="0"/>
    <n v="0"/>
    <n v="0"/>
    <n v="0"/>
    <n v="0"/>
    <n v="0"/>
    <n v="0"/>
    <n v="0"/>
    <n v="0"/>
    <n v="0"/>
    <n v="16659.32"/>
    <n v="131.52199999999999"/>
    <n v="1504.3140000000001"/>
    <n v="1873.0809999999999"/>
    <n v="0"/>
    <n v="0"/>
    <n v="0"/>
    <n v="2245.9290000000001"/>
    <n v="211"/>
    <n v="0"/>
    <n v="0"/>
    <n v="0"/>
    <n v="5010.1540000000023"/>
    <n v="10976.000000000002"/>
    <n v="0"/>
    <n v="0"/>
    <n v="0"/>
    <n v="0"/>
    <n v="0"/>
    <n v="0"/>
    <n v="0"/>
    <n v="0"/>
    <n v="0"/>
    <n v="0"/>
    <n v="0"/>
    <n v="0"/>
    <n v="0"/>
    <n v="0"/>
    <n v="0"/>
    <n v="0"/>
    <n v="0"/>
    <n v="16659.32"/>
    <n v="10976.000000000002"/>
    <n v="5965.8459999999995"/>
    <n v="11649.165999999999"/>
    <n v="16659.32"/>
    <n v="-5010.1540000000005"/>
    <n v="5010.1540000000005"/>
    <n v="10976.000000000002"/>
    <n v="5965.8459999999995"/>
    <n v="11649.165999999999"/>
    <n v="16659.32"/>
    <n v="-5010.1540000000005"/>
    <n v="5010.1540000000005"/>
    <n v="10976.000000000002"/>
    <n v="5965.8459999999995"/>
    <n v="11649.165999999999"/>
    <n v="16659.32"/>
    <n v="-5010.1540000000005"/>
    <n v="5010.1540000000005"/>
    <n v="5965.8459999999995"/>
    <n v="5965.8459999999995"/>
    <n v="11649.165999999999"/>
    <n v="11649.165999999999"/>
    <n v="0"/>
    <n v="5010.1540000000005"/>
    <n v="13803"/>
    <s v="SI"/>
    <s v="NO"/>
    <s v="GOT"/>
    <s v="FRONTEL"/>
    <m/>
    <s v="Distribution"/>
    <s v="Others"/>
    <s v="IT&amp;Communications"/>
    <s v="Meter  - Not Regulated Customer"/>
    <m/>
    <s v="Centralizado"/>
    <m/>
    <d v="2019-12-01T00:00:00"/>
    <d v="2019-09-30T00:00:00"/>
    <m/>
    <m/>
    <m/>
    <m/>
    <m/>
    <m/>
    <m/>
    <m/>
    <m/>
    <m/>
    <m/>
    <m/>
    <s v="2018 6+6"/>
    <m/>
    <m/>
  </r>
  <r>
    <s v="100/TS-181-01"/>
    <x v="0"/>
    <x v="113"/>
    <s v="Area SCADA"/>
    <x v="6"/>
    <s v="Enrique Vicente"/>
    <n v="703.92"/>
    <n v="250.71899999999999"/>
    <n v="0"/>
    <n v="0"/>
    <n v="0"/>
    <n v="0"/>
    <n v="0"/>
    <n v="0"/>
    <n v="0"/>
    <n v="0"/>
    <n v="0"/>
    <n v="0"/>
    <n v="954.6389999999999"/>
    <n v="0"/>
    <n v="0.23"/>
    <n v="0"/>
    <n v="0.01"/>
    <n v="0.3"/>
    <n v="0.04"/>
    <n v="0"/>
    <n v="0"/>
    <n v="0"/>
    <n v="0"/>
    <n v="0"/>
    <n v="0"/>
    <n v="0.35"/>
    <n v="0.57999999999999996"/>
    <n v="0.57999999999999996"/>
    <n v="0.59"/>
    <n v="0.89"/>
    <n v="0.93"/>
    <n v="0.93"/>
    <n v="0.93"/>
    <n v="0.93"/>
    <n v="0.93"/>
    <n v="0.93"/>
    <n v="0.93"/>
    <n v="0.40881058810588106"/>
    <n v="0.67682326823268224"/>
    <n v="0.82105471054710544"/>
    <n v="0.87894528945289452"/>
    <n v="0.91475564755647554"/>
    <n v="0.93114581145811459"/>
    <n v="0.94999599995999962"/>
    <n v="0.99999649996499962"/>
    <n v="0.99999649996499962"/>
    <n v="0.99999649996499962"/>
    <n v="0.99999649996499962"/>
    <n v="0.99999649996499962"/>
    <n v="0.93"/>
    <n v="0.35"/>
    <n v="387.786"/>
    <n v="1548.4444444444443"/>
    <n v="0"/>
    <n v="0"/>
    <n v="0"/>
    <n v="0"/>
    <n v="0"/>
    <n v="0"/>
    <n v="0"/>
    <n v="0"/>
    <n v="0"/>
    <n v="0"/>
    <n v="0"/>
    <n v="1548.4444444444443"/>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936.2304444444444"/>
    <n v="1548.4444444444443"/>
    <n v="0"/>
    <n v="0"/>
    <n v="0"/>
    <n v="0"/>
    <n v="0"/>
    <n v="0"/>
    <n v="0"/>
    <n v="0"/>
    <n v="0"/>
    <n v="0"/>
    <n v="0"/>
    <n v="1548.4444444444443"/>
    <n v="0"/>
    <n v="0"/>
    <n v="0"/>
    <n v="0"/>
    <n v="0"/>
    <n v="0"/>
    <n v="0"/>
    <n v="0"/>
    <n v="0"/>
    <n v="0"/>
    <n v="0"/>
    <n v="0"/>
    <n v="0"/>
    <n v="0"/>
    <n v="0"/>
    <n v="0"/>
    <n v="0"/>
    <n v="1936.2304444444444"/>
    <n v="703.92"/>
    <n v="250.71899999999999"/>
    <n v="0"/>
    <n v="0"/>
    <n v="0"/>
    <n v="0"/>
    <n v="593.80544444444445"/>
    <n v="0"/>
    <n v="0"/>
    <n v="0"/>
    <n v="0"/>
    <n v="0"/>
    <n v="1548.4444444444443"/>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1936.2304444444444"/>
    <n v="703.92"/>
    <n v="250.71899999999999"/>
    <n v="0"/>
    <n v="0"/>
    <n v="0"/>
    <n v="0"/>
    <n v="0"/>
    <n v="0"/>
    <n v="0"/>
    <n v="593.80544444444445"/>
    <n v="0"/>
    <n v="0"/>
    <n v="1548.4444444444443"/>
    <n v="0"/>
    <n v="0"/>
    <n v="0"/>
    <n v="0"/>
    <n v="0"/>
    <n v="0"/>
    <n v="0"/>
    <n v="0"/>
    <n v="0"/>
    <n v="0"/>
    <n v="0"/>
    <n v="0"/>
    <n v="0"/>
    <n v="0"/>
    <n v="0"/>
    <n v="0"/>
    <n v="0"/>
    <n v="1936.2304444444444"/>
    <n v="703.92"/>
    <n v="250.71899999999999"/>
    <n v="0"/>
    <n v="0"/>
    <n v="0"/>
    <n v="0"/>
    <n v="0"/>
    <n v="0"/>
    <n v="0"/>
    <n v="0"/>
    <n v="0"/>
    <n v="593.80544444444445"/>
    <n v="1548.4444444444443"/>
    <n v="0"/>
    <n v="0"/>
    <n v="0"/>
    <n v="0"/>
    <n v="0"/>
    <n v="0"/>
    <n v="0"/>
    <n v="0"/>
    <n v="0"/>
    <n v="0"/>
    <n v="0"/>
    <n v="0"/>
    <n v="0"/>
    <n v="0"/>
    <n v="0"/>
    <n v="0"/>
    <n v="0"/>
    <n v="1936.2304444444444"/>
    <n v="1548.4444444444443"/>
    <n v="954.6389999999999"/>
    <n v="1342.425"/>
    <n v="1936.2304444444444"/>
    <n v="-593.80544444444445"/>
    <n v="593.80544444444445"/>
    <n v="1548.4444444444443"/>
    <n v="954.6389999999999"/>
    <n v="1342.425"/>
    <n v="1936.2304444444444"/>
    <n v="-593.80544444444445"/>
    <n v="593.80544444444445"/>
    <n v="1548.4444444444443"/>
    <n v="954.6389999999999"/>
    <n v="1342.425"/>
    <n v="1936.2304444444444"/>
    <n v="-593.80544444444445"/>
    <n v="593.80544444444445"/>
    <n v="954.6389999999999"/>
    <n v="954.6389999999999"/>
    <n v="1342.425"/>
    <n v="1342.425"/>
    <n v="0"/>
    <n v="593.80544444444445"/>
    <n v="13804"/>
    <s v="SI"/>
    <s v="NO"/>
    <s v="GOT"/>
    <s v="LUZ OSORNO"/>
    <m/>
    <s v="Distribution"/>
    <s v="Others"/>
    <s v="IT&amp;Communications"/>
    <s v="Meter  - Not Regulated Customer"/>
    <m/>
    <s v="Centralizado"/>
    <m/>
    <d v="2019-12-01T00:00:00"/>
    <d v="2019-06-30T00:00:00"/>
    <m/>
    <m/>
    <m/>
    <m/>
    <m/>
    <m/>
    <m/>
    <m/>
    <m/>
    <m/>
    <m/>
    <m/>
    <s v="2018 6+6"/>
    <m/>
    <m/>
  </r>
  <r>
    <s v="100/TS-207-01"/>
    <x v="0"/>
    <x v="114"/>
    <s v="Area SCADA"/>
    <x v="6"/>
    <s v="Oscar Gallardo"/>
    <n v="38178.682999999997"/>
    <n v="26268.149000000001"/>
    <n v="0"/>
    <n v="0"/>
    <n v="285"/>
    <n v="0"/>
    <n v="0"/>
    <n v="0"/>
    <n v="0"/>
    <n v="0"/>
    <n v="0"/>
    <n v="0"/>
    <n v="64731.831999999995"/>
    <n v="0"/>
    <n v="0"/>
    <n v="0"/>
    <n v="0"/>
    <n v="0"/>
    <n v="0"/>
    <n v="0"/>
    <n v="0"/>
    <n v="0.03"/>
    <n v="1.0000000000000009E-2"/>
    <n v="0.01"/>
    <n v="0"/>
    <n v="0.95"/>
    <n v="0.95"/>
    <n v="0.95"/>
    <n v="0.95"/>
    <n v="0.95"/>
    <n v="0.95"/>
    <n v="0.95"/>
    <n v="0.95"/>
    <n v="0.98"/>
    <n v="0.99"/>
    <n v="1"/>
    <n v="1"/>
    <n v="0.99"/>
    <n v="1"/>
    <n v="1"/>
    <n v="1"/>
    <n v="1"/>
    <n v="1"/>
    <n v="1"/>
    <n v="1"/>
    <n v="1"/>
    <n v="1"/>
    <n v="1"/>
    <n v="1"/>
    <n v="1"/>
    <n v="0.95"/>
    <n v="0"/>
    <n v="66178"/>
    <n v="0"/>
    <n v="0"/>
    <n v="0"/>
    <n v="0"/>
    <n v="0"/>
    <n v="0"/>
    <n v="0"/>
    <n v="0"/>
    <n v="0"/>
    <n v="0"/>
    <n v="0"/>
    <n v="66178"/>
    <n v="0.04"/>
    <n v="0.01"/>
    <n v="0"/>
    <n v="0"/>
    <n v="0"/>
    <n v="0"/>
    <n v="0"/>
    <n v="0"/>
    <n v="0"/>
    <n v="0"/>
    <n v="0"/>
    <n v="0"/>
    <n v="1"/>
    <n v="0"/>
    <n v="0"/>
    <n v="0"/>
    <n v="0"/>
    <n v="0"/>
    <n v="0"/>
    <n v="0"/>
    <n v="0"/>
    <n v="0"/>
    <n v="0"/>
    <n v="0"/>
    <n v="0"/>
    <n v="0"/>
    <n v="0"/>
    <n v="0"/>
    <n v="0"/>
    <n v="0"/>
    <n v="66178"/>
    <n v="66178"/>
    <n v="0"/>
    <n v="0"/>
    <n v="0"/>
    <n v="0"/>
    <n v="0"/>
    <n v="0"/>
    <n v="0"/>
    <n v="0"/>
    <n v="0"/>
    <n v="0"/>
    <n v="0"/>
    <n v="66178"/>
    <n v="0"/>
    <n v="0"/>
    <n v="0"/>
    <n v="0"/>
    <n v="0"/>
    <n v="0"/>
    <n v="0"/>
    <n v="0"/>
    <n v="0"/>
    <n v="0"/>
    <n v="0"/>
    <n v="0"/>
    <n v="0"/>
    <n v="0"/>
    <n v="0"/>
    <n v="0"/>
    <n v="0"/>
    <n v="66178"/>
    <n v="38178.682999999997"/>
    <n v="26268.149000000001"/>
    <n v="0"/>
    <n v="0"/>
    <n v="285"/>
    <n v="0"/>
    <n v="1446.1680000000051"/>
    <n v="0"/>
    <n v="0"/>
    <n v="0"/>
    <n v="0"/>
    <n v="0"/>
    <n v="66178"/>
    <n v="0"/>
    <n v="0"/>
    <n v="0"/>
    <n v="0"/>
    <n v="0"/>
    <n v="2.2588235294117645E-2"/>
    <n v="2.6823529411764704E-2"/>
    <n v="5.8823529411759778E-4"/>
    <n v="0"/>
    <n v="0"/>
    <n v="0"/>
    <n v="0"/>
    <n v="4.9999999999999947E-2"/>
    <n v="0.95"/>
    <n v="0.95"/>
    <n v="0.95"/>
    <n v="0.95"/>
    <n v="0.95"/>
    <n v="0.97258823529411764"/>
    <n v="0.99941176470588233"/>
    <n v="0.99999999999999989"/>
    <n v="0.99999999999999989"/>
    <n v="0.99999999999999989"/>
    <n v="0.99999999999999989"/>
    <n v="0.99999999999999989"/>
    <n v="0"/>
    <n v="0"/>
    <n v="0"/>
    <n v="0"/>
    <n v="0"/>
    <n v="0"/>
    <n v="0"/>
    <n v="0"/>
    <n v="0"/>
    <n v="0"/>
    <n v="0"/>
    <n v="0"/>
    <n v="0"/>
    <n v="0"/>
    <n v="0"/>
    <n v="0"/>
    <n v="0"/>
    <n v="66178"/>
    <n v="38178.682999999997"/>
    <n v="26268.149000000001"/>
    <n v="0"/>
    <n v="0"/>
    <n v="285"/>
    <n v="0"/>
    <n v="0"/>
    <n v="0"/>
    <n v="0"/>
    <n v="1446.1680000000051"/>
    <n v="0"/>
    <n v="0"/>
    <n v="66178"/>
    <n v="0"/>
    <n v="0"/>
    <n v="0"/>
    <n v="0"/>
    <n v="0"/>
    <n v="0"/>
    <n v="0"/>
    <n v="0"/>
    <n v="0"/>
    <n v="0"/>
    <n v="0"/>
    <n v="0"/>
    <n v="0"/>
    <n v="0"/>
    <n v="0"/>
    <n v="0"/>
    <n v="0"/>
    <n v="66178"/>
    <n v="38178.682999999997"/>
    <n v="26268.149000000001"/>
    <n v="0"/>
    <n v="0"/>
    <n v="285"/>
    <n v="0"/>
    <n v="0"/>
    <n v="0"/>
    <n v="0"/>
    <n v="0"/>
    <n v="0"/>
    <n v="1446.1680000000051"/>
    <n v="66178"/>
    <n v="0"/>
    <n v="0"/>
    <n v="0"/>
    <n v="0"/>
    <n v="0"/>
    <n v="0"/>
    <n v="0"/>
    <n v="0"/>
    <n v="0"/>
    <n v="0"/>
    <n v="0"/>
    <n v="0"/>
    <n v="0"/>
    <n v="0"/>
    <n v="0"/>
    <n v="0"/>
    <n v="0"/>
    <n v="66178"/>
    <n v="66178"/>
    <n v="64731.831999999995"/>
    <n v="64731.831999999995"/>
    <n v="66178"/>
    <n v="-1446.1680000000051"/>
    <n v="1446.1680000000051"/>
    <n v="66178"/>
    <n v="64731.831999999995"/>
    <n v="64731.831999999995"/>
    <n v="66178"/>
    <n v="-1446.1680000000051"/>
    <n v="1446.1680000000051"/>
    <n v="66178"/>
    <n v="64731.831999999995"/>
    <n v="64731.831999999995"/>
    <n v="66178"/>
    <n v="-1446.1680000000051"/>
    <n v="1446.1680000000051"/>
    <n v="64731.831999999995"/>
    <n v="64731.831999999995"/>
    <n v="64731.831999999995"/>
    <n v="64731.831999999995"/>
    <n v="0"/>
    <n v="1446.1680000000051"/>
    <n v="13805"/>
    <s v="SI"/>
    <s v="NO"/>
    <s v="GOT"/>
    <s v="SAESA"/>
    <m/>
    <s v="Distribution"/>
    <s v="Others"/>
    <s v="IT&amp;Communications"/>
    <s v="Meter  - Not Regulated Customer"/>
    <m/>
    <s v="Centralizado"/>
    <m/>
    <d v="2019-12-01T00:00:00"/>
    <d v="2019-06-30T00:00:00"/>
    <m/>
    <m/>
    <m/>
    <m/>
    <m/>
    <m/>
    <m/>
    <m/>
    <m/>
    <m/>
    <m/>
    <m/>
    <s v="2018 6+6"/>
    <m/>
    <m/>
  </r>
  <r>
    <s v="100/TS-022-01"/>
    <x v="0"/>
    <x v="115"/>
    <s v="Area SCADA"/>
    <x v="6"/>
    <s v="Oscar Gallardo"/>
    <n v="302.22899999999998"/>
    <n v="0"/>
    <n v="0"/>
    <n v="0"/>
    <n v="0"/>
    <n v="0"/>
    <n v="0"/>
    <n v="0"/>
    <n v="0"/>
    <n v="0"/>
    <n v="0"/>
    <n v="0"/>
    <n v="302.22899999999998"/>
    <n v="0"/>
    <n v="0"/>
    <n v="0"/>
    <n v="0"/>
    <n v="0"/>
    <n v="0"/>
    <n v="0"/>
    <n v="0"/>
    <n v="0.03"/>
    <n v="0.01"/>
    <n v="0.01"/>
    <n v="0"/>
    <n v="0.95"/>
    <n v="0.95"/>
    <n v="0.95"/>
    <n v="0.95"/>
    <n v="0.95"/>
    <n v="0.95"/>
    <n v="0.95"/>
    <n v="0.95"/>
    <n v="0.98"/>
    <n v="0.99"/>
    <n v="1"/>
    <n v="1"/>
    <n v="0.95"/>
    <n v="0.95"/>
    <n v="0.95"/>
    <n v="0.95"/>
    <n v="0.95"/>
    <n v="0.95"/>
    <n v="0.95"/>
    <n v="1"/>
    <n v="1"/>
    <n v="1"/>
    <n v="1"/>
    <n v="1"/>
    <n v="1"/>
    <n v="0.95"/>
    <n v="21808.86"/>
    <n v="0"/>
    <n v="0"/>
    <n v="0"/>
    <n v="0"/>
    <n v="0"/>
    <n v="0"/>
    <n v="0"/>
    <n v="0"/>
    <n v="0"/>
    <n v="0"/>
    <n v="0"/>
    <n v="0"/>
    <n v="0"/>
    <n v="0"/>
    <n v="0"/>
    <n v="0"/>
    <n v="0"/>
    <n v="0"/>
    <n v="0"/>
    <n v="0"/>
    <n v="0.05"/>
    <n v="0"/>
    <n v="0"/>
    <n v="0"/>
    <n v="0"/>
    <n v="1"/>
    <n v="0"/>
    <n v="0"/>
    <n v="0"/>
    <n v="0"/>
    <n v="0"/>
    <n v="0"/>
    <n v="0"/>
    <n v="0"/>
    <n v="0"/>
    <n v="0"/>
    <n v="0"/>
    <n v="0"/>
    <n v="0"/>
    <n v="0"/>
    <n v="0"/>
    <n v="0"/>
    <n v="0"/>
    <n v="21808.86"/>
    <n v="0"/>
    <n v="0"/>
    <n v="0"/>
    <n v="0"/>
    <n v="0"/>
    <n v="0"/>
    <n v="0"/>
    <n v="0"/>
    <n v="0"/>
    <n v="0"/>
    <n v="0"/>
    <n v="0"/>
    <n v="0"/>
    <n v="0"/>
    <n v="0"/>
    <n v="0"/>
    <n v="0"/>
    <n v="0"/>
    <n v="0"/>
    <n v="0"/>
    <n v="0"/>
    <n v="0"/>
    <n v="0"/>
    <n v="0"/>
    <n v="0"/>
    <n v="0"/>
    <n v="0"/>
    <n v="0"/>
    <n v="0"/>
    <n v="0"/>
    <n v="21808.86"/>
    <n v="302.22899999999998"/>
    <n v="0"/>
    <n v="0"/>
    <n v="0"/>
    <n v="0"/>
    <n v="0"/>
    <n v="0"/>
    <n v="0"/>
    <n v="0"/>
    <n v="0"/>
    <n v="0"/>
    <n v="0"/>
    <n v="302.22899999999998"/>
    <n v="0"/>
    <n v="0"/>
    <n v="0"/>
    <n v="0"/>
    <n v="0"/>
    <n v="0"/>
    <n v="0"/>
    <n v="0"/>
    <n v="0"/>
    <n v="0"/>
    <n v="0"/>
    <n v="0"/>
    <n v="0"/>
    <n v="0.95"/>
    <n v="0.95"/>
    <n v="0.95"/>
    <n v="0.95"/>
    <n v="0.95"/>
    <n v="0.95"/>
    <n v="0.95"/>
    <n v="0.95"/>
    <n v="0.95"/>
    <n v="0.95"/>
    <n v="0.95"/>
    <n v="0.95"/>
    <n v="0"/>
    <n v="0"/>
    <n v="0"/>
    <n v="0"/>
    <n v="0"/>
    <n v="0"/>
    <n v="0"/>
    <n v="0"/>
    <n v="0"/>
    <n v="0"/>
    <n v="0"/>
    <n v="0"/>
    <n v="0"/>
    <n v="0"/>
    <n v="0"/>
    <n v="0"/>
    <n v="0"/>
    <n v="22111.089"/>
    <n v="302.22899999999998"/>
    <n v="0"/>
    <n v="0"/>
    <n v="0"/>
    <n v="0"/>
    <n v="0"/>
    <n v="0"/>
    <n v="0"/>
    <n v="0"/>
    <n v="0"/>
    <n v="0"/>
    <n v="0"/>
    <n v="302.22899999999998"/>
    <n v="0"/>
    <n v="0"/>
    <n v="0"/>
    <n v="0"/>
    <n v="0"/>
    <n v="0"/>
    <n v="0"/>
    <n v="0"/>
    <n v="0"/>
    <n v="0"/>
    <n v="0"/>
    <n v="0"/>
    <n v="0"/>
    <n v="0"/>
    <n v="0"/>
    <n v="0"/>
    <n v="0"/>
    <n v="22111.089"/>
    <n v="302.22899999999998"/>
    <n v="0"/>
    <n v="0"/>
    <n v="0"/>
    <n v="0"/>
    <n v="0"/>
    <n v="0"/>
    <n v="0"/>
    <n v="0"/>
    <n v="0"/>
    <n v="0"/>
    <n v="0"/>
    <n v="302.22899999999998"/>
    <n v="0"/>
    <n v="0"/>
    <n v="0"/>
    <n v="0"/>
    <n v="0"/>
    <n v="0"/>
    <n v="0"/>
    <n v="0"/>
    <n v="0"/>
    <n v="0"/>
    <n v="0"/>
    <n v="0"/>
    <n v="0"/>
    <n v="0"/>
    <n v="0"/>
    <n v="0"/>
    <n v="0"/>
    <n v="22111.089"/>
    <n v="0"/>
    <n v="302.22899999999998"/>
    <n v="22111.089"/>
    <n v="21808.86"/>
    <n v="302.22899999999936"/>
    <n v="-302.22899999999936"/>
    <n v="302.22899999999998"/>
    <n v="302.22899999999998"/>
    <n v="22111.089"/>
    <n v="22111.089"/>
    <n v="0"/>
    <n v="0"/>
    <n v="302.22899999999998"/>
    <n v="302.22899999999998"/>
    <n v="22111.089"/>
    <n v="22111.089"/>
    <n v="0"/>
    <n v="0"/>
    <n v="302.22899999999998"/>
    <n v="302.22899999999998"/>
    <n v="22111.089"/>
    <n v="22111.089"/>
    <n v="0"/>
    <n v="0"/>
    <n v="13806"/>
    <s v="SI"/>
    <s v="NO"/>
    <s v="GOT"/>
    <s v="FRONTEL"/>
    <m/>
    <s v="Distribution"/>
    <s v="Others"/>
    <s v="IT&amp;Communications"/>
    <s v="Meter  - Not Regulated Customer"/>
    <m/>
    <s v="Centralizado"/>
    <m/>
    <d v="2019-12-01T00:00:00"/>
    <d v="2019-06-30T00:00:00"/>
    <m/>
    <m/>
    <m/>
    <m/>
    <m/>
    <m/>
    <m/>
    <m/>
    <m/>
    <m/>
    <m/>
    <m/>
    <s v="2018 6+6"/>
    <m/>
    <m/>
  </r>
  <r>
    <s v="100/TM-030"/>
    <x v="0"/>
    <x v="116"/>
    <s v="Gerencia Zona Sur"/>
    <x v="6"/>
    <s v="José Gastón Muñoz"/>
    <n v="0"/>
    <n v="0"/>
    <n v="7547.3159999999998"/>
    <n v="0"/>
    <n v="0"/>
    <n v="0"/>
    <n v="9231.9339999999993"/>
    <n v="6191.6390000000001"/>
    <n v="73.501000000000005"/>
    <n v="22095.931"/>
    <n v="16151.632"/>
    <n v="3918.4639999999999"/>
    <n v="65210.416999999994"/>
    <n v="0"/>
    <n v="0"/>
    <n v="0"/>
    <n v="0"/>
    <n v="0"/>
    <n v="7.0000000000000007E-2"/>
    <n v="0.15"/>
    <n v="0.04"/>
    <n v="0"/>
    <n v="0"/>
    <n v="0.16"/>
    <n v="0"/>
    <n v="0"/>
    <n v="0"/>
    <n v="0"/>
    <n v="0"/>
    <n v="0"/>
    <n v="7.0000000000000007E-2"/>
    <n v="0.22"/>
    <n v="0.26"/>
    <n v="0.26"/>
    <n v="0.26"/>
    <n v="0.42000000000000004"/>
    <n v="0.42000000000000004"/>
    <n v="3.7179169408808471E-2"/>
    <n v="9.2332544166289179E-2"/>
    <n v="0.14481254416628919"/>
    <n v="0.22136744540644954"/>
    <n v="0.242179233339886"/>
    <n v="0.26846105999094028"/>
    <n v="0.29562322099811117"/>
    <n v="0.32278538200528206"/>
    <n v="0.40086163776377987"/>
    <n v="0.60085992837668067"/>
    <n v="0.97094223536550983"/>
    <n v="1.0000018160528543"/>
    <n v="0.42000000000000004"/>
    <n v="0"/>
    <n v="0"/>
    <n v="0"/>
    <n v="8822.2003568702767"/>
    <n v="0"/>
    <n v="0"/>
    <n v="0"/>
    <n v="0"/>
    <n v="0"/>
    <n v="0"/>
    <n v="0"/>
    <n v="36003.575844986124"/>
    <n v="0"/>
    <n v="35178.715379441732"/>
    <n v="80004.491581298134"/>
    <n v="3.7179169408808471E-2"/>
    <n v="5.5153374757480708E-2"/>
    <n v="5.2479999999999999E-2"/>
    <n v="7.6554901240160331E-2"/>
    <n v="2.0811787933436469E-2"/>
    <n v="2.6281826651054264E-2"/>
    <n v="2.7162161007170879E-2"/>
    <n v="2.7162161007170879E-2"/>
    <n v="7.807625575849779E-2"/>
    <n v="0.19999829061290075"/>
    <n v="0.37008230698882916"/>
    <n v="2.9059580687344554E-2"/>
    <n v="1.0000018160528543"/>
    <n v="0"/>
    <n v="0"/>
    <n v="0"/>
    <n v="0"/>
    <n v="0"/>
    <n v="0"/>
    <n v="0"/>
    <n v="0"/>
    <n v="0"/>
    <n v="0"/>
    <n v="0"/>
    <n v="0"/>
    <n v="0"/>
    <n v="0"/>
    <n v="0"/>
    <n v="0"/>
    <n v="0"/>
    <n v="80004.491581298134"/>
    <n v="0"/>
    <n v="8822.2003568702767"/>
    <n v="0"/>
    <n v="0"/>
    <n v="0"/>
    <n v="0"/>
    <n v="0"/>
    <n v="0"/>
    <n v="0"/>
    <n v="36003.575844986124"/>
    <n v="0"/>
    <n v="35178.715379441732"/>
    <n v="80004.491581298134"/>
    <n v="0"/>
    <n v="0"/>
    <n v="0"/>
    <n v="0"/>
    <n v="0"/>
    <n v="0"/>
    <n v="0"/>
    <n v="0"/>
    <n v="0"/>
    <n v="0"/>
    <n v="0"/>
    <n v="0"/>
    <n v="0"/>
    <n v="0"/>
    <n v="0"/>
    <n v="0"/>
    <n v="0"/>
    <n v="80004.491581298134"/>
    <n v="0"/>
    <n v="0"/>
    <n v="7547.3159999999998"/>
    <n v="0"/>
    <n v="0"/>
    <n v="0"/>
    <n v="0"/>
    <n v="6600"/>
    <n v="18000"/>
    <n v="0"/>
    <n v="30000"/>
    <n v="17896.975581298091"/>
    <n v="80044.291581298094"/>
    <n v="0"/>
    <n v="0"/>
    <n v="0"/>
    <n v="0"/>
    <n v="0"/>
    <n v="0"/>
    <n v="0"/>
    <n v="0.18"/>
    <n v="0.22"/>
    <n v="0"/>
    <n v="0.37"/>
    <n v="0.22"/>
    <n v="0.99"/>
    <n v="0"/>
    <n v="0"/>
    <n v="0"/>
    <n v="0"/>
    <n v="0"/>
    <n v="0"/>
    <n v="0"/>
    <n v="0.18"/>
    <n v="0.4"/>
    <n v="0.4"/>
    <n v="0.77"/>
    <n v="0.99"/>
    <n v="0"/>
    <n v="0"/>
    <n v="0"/>
    <n v="0"/>
    <n v="0"/>
    <n v="0"/>
    <n v="0"/>
    <n v="0"/>
    <n v="0"/>
    <n v="0"/>
    <n v="0"/>
    <n v="0"/>
    <n v="0"/>
    <n v="0"/>
    <n v="0"/>
    <n v="0"/>
    <n v="0"/>
    <n v="80044.291581298094"/>
    <n v="0"/>
    <n v="0"/>
    <n v="7547.3159999999998"/>
    <n v="0"/>
    <n v="0"/>
    <n v="0"/>
    <n v="9231.9339999999993"/>
    <n v="6191.6390000000001"/>
    <n v="73.501000000000005"/>
    <n v="9058.4989999999998"/>
    <n v="29999.683999999994"/>
    <n v="17901.918581298141"/>
    <n v="80004.491581298134"/>
    <n v="0"/>
    <n v="0"/>
    <n v="0"/>
    <n v="0"/>
    <n v="0"/>
    <n v="0"/>
    <n v="0"/>
    <n v="0"/>
    <n v="0"/>
    <n v="0"/>
    <n v="0"/>
    <n v="0"/>
    <n v="0"/>
    <n v="0"/>
    <n v="0"/>
    <n v="0"/>
    <n v="0"/>
    <n v="80004.491581298134"/>
    <n v="0"/>
    <n v="0"/>
    <n v="7547.3159999999998"/>
    <n v="0"/>
    <n v="0"/>
    <n v="0"/>
    <n v="9231.9339999999993"/>
    <n v="6191.6390000000001"/>
    <n v="73.501000000000005"/>
    <n v="22095.931"/>
    <n v="16151.632"/>
    <n v="9211.5620000000035"/>
    <n v="70503.514999999999"/>
    <n v="0"/>
    <n v="0"/>
    <n v="0"/>
    <n v="0"/>
    <n v="0"/>
    <n v="0"/>
    <n v="0"/>
    <n v="0"/>
    <n v="0"/>
    <n v="0"/>
    <n v="0"/>
    <n v="0"/>
    <n v="9500.976581298135"/>
    <n v="0"/>
    <n v="0"/>
    <n v="0"/>
    <n v="0"/>
    <n v="80004.491581298134"/>
    <n v="44825.776201856403"/>
    <n v="61291.952999999994"/>
    <n v="61291.952999999994"/>
    <n v="44825.776201856403"/>
    <n v="16466.176798143591"/>
    <n v="18712.53858129814"/>
    <n v="62147.315999999999"/>
    <n v="61291.952999999994"/>
    <n v="61291.952999999994"/>
    <n v="62147.315999999999"/>
    <n v="-855.36300000000483"/>
    <n v="18752.3385812981"/>
    <n v="62102.572999999989"/>
    <n v="61291.952999999994"/>
    <n v="61291.952999999994"/>
    <n v="62102.572999999989"/>
    <n v="-810.61999999999534"/>
    <n v="18712.53858129814"/>
    <n v="61291.952999999994"/>
    <n v="65210.416999999994"/>
    <n v="65210.416999999994"/>
    <n v="61291.952999999994"/>
    <n v="3918.4639999999999"/>
    <n v="14794.07458129814"/>
    <n v="13963"/>
    <s v="SI"/>
    <s v="NO"/>
    <s v="GOT"/>
    <s v="STS"/>
    <n v="6"/>
    <s v="Transmission"/>
    <s v="Zonal Tx"/>
    <s v="Technical Standard"/>
    <s v="Technical Standard"/>
    <m/>
    <s v="Osorno"/>
    <m/>
    <d v="2019-12-01T00:00:00"/>
    <d v="2019-12-31T00:00:00"/>
    <m/>
    <m/>
    <m/>
    <m/>
    <m/>
    <m/>
    <m/>
    <m/>
    <m/>
    <m/>
    <m/>
    <m/>
    <s v="2018 C"/>
    <m/>
    <s v="Abierto"/>
  </r>
  <r>
    <s v="100/TS-209"/>
    <x v="0"/>
    <x v="117"/>
    <s v="Area SCADA"/>
    <x v="6"/>
    <s v="Eduardo Baeza"/>
    <n v="0"/>
    <n v="0"/>
    <n v="0"/>
    <n v="9089.7579999999998"/>
    <n v="27110.93"/>
    <n v="0"/>
    <n v="0"/>
    <n v="11645.569"/>
    <n v="0"/>
    <n v="0"/>
    <n v="11776.751"/>
    <n v="0"/>
    <n v="59623.008000000002"/>
    <n v="0"/>
    <n v="0.11"/>
    <n v="0"/>
    <n v="0.15"/>
    <n v="0.13"/>
    <n v="0.37"/>
    <n v="0.02"/>
    <n v="0.08"/>
    <n v="0"/>
    <n v="0.1"/>
    <n v="0.02"/>
    <n v="0"/>
    <n v="0"/>
    <n v="0.11"/>
    <n v="0.11"/>
    <n v="0.26"/>
    <n v="0.39"/>
    <n v="0.76"/>
    <n v="0.78"/>
    <n v="0.86"/>
    <n v="0.86"/>
    <n v="0.96"/>
    <n v="0.98"/>
    <n v="0.98"/>
    <n v="0"/>
    <n v="0"/>
    <n v="0.13240400289471568"/>
    <n v="0.26749804460493709"/>
    <n v="0.40871777253090258"/>
    <n v="0.53838056739351325"/>
    <n v="0.68503885205517512"/>
    <n v="0.82355392138946359"/>
    <n v="0.94931323601435669"/>
    <n v="1"/>
    <n v="1"/>
    <n v="1"/>
    <n v="0.98"/>
    <n v="0"/>
    <n v="0"/>
    <n v="0"/>
    <n v="0"/>
    <n v="0"/>
    <n v="6362.8307750000004"/>
    <n v="6362.8307750000004"/>
    <n v="6307.4103749999995"/>
    <n v="6307.4103749999995"/>
    <n v="8151.8982999999989"/>
    <n v="8243.7255249999998"/>
    <n v="264"/>
    <n v="0"/>
    <n v="0"/>
    <n v="42000.106124999998"/>
    <n v="0"/>
    <n v="0"/>
    <n v="0.13240400289471568"/>
    <n v="0.13509404171022141"/>
    <n v="0.14121972792596546"/>
    <n v="0.12966279486261065"/>
    <n v="0.14665828466166184"/>
    <n v="0.1385150693342885"/>
    <n v="0.12575931462489309"/>
    <n v="5.0686763985643382E-2"/>
    <n v="0"/>
    <n v="0"/>
    <n v="1"/>
    <n v="0"/>
    <n v="0"/>
    <n v="0"/>
    <n v="0"/>
    <n v="6362.8307750000004"/>
    <n v="6363"/>
    <n v="6307.4103749999995"/>
    <n v="6307.4103749999995"/>
    <n v="8151.8982999999989"/>
    <n v="8243.7255249999998"/>
    <n v="264"/>
    <n v="0"/>
    <n v="42000.275350000004"/>
    <m/>
    <m/>
    <m/>
    <m/>
    <n v="84000.381475000002"/>
    <n v="0"/>
    <n v="0"/>
    <n v="0"/>
    <n v="6362.8307750000004"/>
    <n v="6362.8307750000004"/>
    <n v="6307.4103749999995"/>
    <n v="6307.4103749999995"/>
    <n v="8151.8982999999989"/>
    <n v="8243.7255249999998"/>
    <n v="264"/>
    <n v="0"/>
    <n v="0"/>
    <n v="42000.106124999998"/>
    <n v="0"/>
    <n v="0"/>
    <n v="0"/>
    <n v="0"/>
    <n v="6362.8307750000004"/>
    <n v="6363"/>
    <n v="6307.4103749999995"/>
    <n v="6307.4103749999995"/>
    <n v="8151.8982999999989"/>
    <n v="8243.7255249999998"/>
    <n v="264"/>
    <n v="0"/>
    <n v="42000.275350000004"/>
    <m/>
    <m/>
    <m/>
    <m/>
    <n v="84000.381475000002"/>
    <n v="0"/>
    <n v="0"/>
    <n v="0"/>
    <n v="9089.7579999999998"/>
    <n v="27110.93"/>
    <n v="0"/>
    <n v="18021.172500000001"/>
    <n v="5401.148250000002"/>
    <n v="0"/>
    <n v="0"/>
    <n v="0"/>
    <n v="0"/>
    <n v="59623.008750000008"/>
    <n v="0"/>
    <n v="0.11"/>
    <n v="0"/>
    <n v="0.15"/>
    <n v="0.13"/>
    <n v="0"/>
    <n v="0"/>
    <n v="0.1"/>
    <n v="0"/>
    <n v="0"/>
    <n v="0"/>
    <n v="0"/>
    <n v="0.49"/>
    <n v="0"/>
    <n v="0.11"/>
    <n v="0.11"/>
    <n v="0.26"/>
    <n v="0.39"/>
    <n v="0.39"/>
    <n v="0.39"/>
    <n v="0.49"/>
    <n v="0.49"/>
    <n v="0.49"/>
    <n v="0.49"/>
    <n v="0.49"/>
    <n v="0"/>
    <n v="0"/>
    <n v="0"/>
    <n v="9141.7682499999992"/>
    <n v="11776.751"/>
    <n v="9141.7682499999992"/>
    <n v="13937.3375"/>
    <n v="9010.5862500000003"/>
    <n v="9010.5862500000003"/>
    <n v="9010.5862500000003"/>
    <n v="8476.0512500000004"/>
    <n v="7804.5862500000003"/>
    <n v="87310.02125000002"/>
    <n v="0"/>
    <n v="0"/>
    <n v="0"/>
    <n v="0"/>
    <n v="146933.03000000003"/>
    <n v="0"/>
    <n v="0"/>
    <n v="0"/>
    <n v="9089.7579999999998"/>
    <n v="27110.93"/>
    <n v="0"/>
    <n v="0"/>
    <n v="11645.569"/>
    <n v="0"/>
    <n v="11776.75175000001"/>
    <n v="0"/>
    <n v="0"/>
    <n v="59623.008750000008"/>
    <n v="0"/>
    <n v="0"/>
    <n v="0"/>
    <n v="9141.7682499999992"/>
    <n v="11776.751"/>
    <n v="9141.7682499999992"/>
    <n v="13937.3375"/>
    <n v="9010.5862500000003"/>
    <n v="9010.5862500000003"/>
    <n v="9010.5862500000003"/>
    <n v="8476.0512500000004"/>
    <n v="7804.5862500000003"/>
    <n v="87310.02125000002"/>
    <n v="0"/>
    <n v="0"/>
    <n v="0"/>
    <n v="0"/>
    <n v="146933.03000000003"/>
    <n v="0"/>
    <n v="0"/>
    <n v="0"/>
    <n v="9089.7579999999998"/>
    <n v="27110.93"/>
    <n v="0"/>
    <n v="0"/>
    <n v="11645.569"/>
    <n v="0"/>
    <n v="0"/>
    <n v="11776.751"/>
    <n v="7.5000000651925802E-4"/>
    <n v="59623.008750000008"/>
    <n v="0"/>
    <n v="0"/>
    <n v="0"/>
    <n v="0"/>
    <n v="0"/>
    <n v="0"/>
    <n v="0"/>
    <n v="0"/>
    <n v="0"/>
    <n v="0"/>
    <n v="0"/>
    <n v="0"/>
    <n v="87310.02125000002"/>
    <n v="0"/>
    <n v="0"/>
    <n v="0"/>
    <n v="0"/>
    <n v="146933.03000000003"/>
    <n v="42000.106124999998"/>
    <n v="59623.008000000002"/>
    <n v="59623.008000000002"/>
    <n v="42000.106124999998"/>
    <n v="17622.901875000003"/>
    <n v="24377.373475"/>
    <n v="59623.008750000008"/>
    <n v="59623.008000000002"/>
    <n v="59623.008000000002"/>
    <n v="59623.008750000008"/>
    <n v="-7.5000000651925802E-4"/>
    <n v="87310.022000000026"/>
    <n v="59623.008750000008"/>
    <n v="59623.008000000002"/>
    <n v="59623.008000000002"/>
    <n v="59623.008750000008"/>
    <n v="-7.5000000651925802E-4"/>
    <n v="87310.022000000026"/>
    <n v="59623.008000000002"/>
    <n v="59623.008000000002"/>
    <n v="59623.008000000002"/>
    <n v="59623.008000000002"/>
    <n v="0"/>
    <n v="87310.022000000026"/>
    <n v="13795"/>
    <s v="SI"/>
    <s v="NO"/>
    <s v="GOT"/>
    <s v="STS"/>
    <m/>
    <s v="Others"/>
    <s v="Others"/>
    <s v="EH&amp;S"/>
    <s v="Control Risk"/>
    <m/>
    <s v="STS"/>
    <m/>
    <m/>
    <d v="2020-12-31T00:00:00"/>
    <m/>
    <m/>
    <m/>
    <m/>
    <m/>
    <m/>
    <m/>
    <m/>
    <m/>
    <m/>
    <m/>
    <m/>
    <s v="2018 C"/>
    <m/>
    <s v="Abierto"/>
  </r>
  <r>
    <s v="100/TT-511"/>
    <x v="0"/>
    <x v="118"/>
    <s v="Area SCADA"/>
    <x v="6"/>
    <s v="Oscar Gallardo"/>
    <n v="0"/>
    <n v="12500"/>
    <n v="0"/>
    <n v="0"/>
    <n v="0"/>
    <n v="0"/>
    <n v="0"/>
    <n v="0"/>
    <n v="0"/>
    <n v="0"/>
    <n v="0"/>
    <n v="0"/>
    <n v="12500"/>
    <n v="0"/>
    <n v="0"/>
    <n v="0"/>
    <n v="0"/>
    <n v="0"/>
    <n v="0.01"/>
    <n v="0"/>
    <n v="0"/>
    <n v="0"/>
    <n v="0"/>
    <n v="0"/>
    <n v="0"/>
    <n v="0.99"/>
    <n v="0.99"/>
    <n v="0.99"/>
    <n v="0.99"/>
    <n v="0.99"/>
    <n v="1"/>
    <n v="1"/>
    <n v="1"/>
    <n v="1"/>
    <n v="1"/>
    <n v="1"/>
    <n v="1"/>
    <n v="0.99"/>
    <n v="0.99"/>
    <n v="0.99"/>
    <n v="0.99"/>
    <n v="0.99"/>
    <n v="0.99"/>
    <n v="0.99"/>
    <n v="0.99"/>
    <n v="0.99"/>
    <n v="0.99"/>
    <n v="0.99"/>
    <n v="0.99"/>
    <n v="1"/>
    <n v="0.99"/>
    <n v="0"/>
    <n v="12541"/>
    <n v="0"/>
    <n v="0"/>
    <n v="0"/>
    <n v="0"/>
    <n v="0"/>
    <n v="0"/>
    <n v="0"/>
    <n v="0"/>
    <n v="0"/>
    <n v="0"/>
    <n v="0"/>
    <n v="12541"/>
    <n v="0"/>
    <n v="0"/>
    <n v="0"/>
    <n v="0"/>
    <n v="0"/>
    <n v="0"/>
    <n v="0"/>
    <n v="0"/>
    <n v="0"/>
    <n v="0"/>
    <n v="0"/>
    <n v="0"/>
    <n v="0.99"/>
    <n v="0"/>
    <n v="0"/>
    <n v="0"/>
    <n v="0"/>
    <n v="0"/>
    <n v="0"/>
    <n v="0"/>
    <n v="0"/>
    <n v="0"/>
    <n v="0"/>
    <n v="0"/>
    <n v="0"/>
    <n v="0"/>
    <n v="0"/>
    <n v="0"/>
    <n v="0"/>
    <n v="0"/>
    <n v="12541"/>
    <n v="12541"/>
    <n v="0"/>
    <n v="0"/>
    <n v="0"/>
    <n v="0"/>
    <n v="0"/>
    <n v="0"/>
    <n v="0"/>
    <n v="0"/>
    <n v="0"/>
    <n v="0"/>
    <n v="0"/>
    <n v="12541"/>
    <n v="0"/>
    <n v="0"/>
    <n v="0"/>
    <n v="0"/>
    <n v="0"/>
    <n v="0"/>
    <n v="0"/>
    <n v="0"/>
    <n v="0"/>
    <n v="0"/>
    <n v="0"/>
    <n v="0"/>
    <n v="0"/>
    <n v="0"/>
    <n v="0"/>
    <n v="0"/>
    <n v="0"/>
    <n v="12541"/>
    <n v="0"/>
    <n v="12500"/>
    <n v="0"/>
    <n v="0"/>
    <n v="0"/>
    <n v="0"/>
    <n v="0"/>
    <n v="41"/>
    <n v="0"/>
    <n v="0"/>
    <n v="0"/>
    <n v="0"/>
    <n v="12541"/>
    <n v="0"/>
    <n v="0"/>
    <n v="0"/>
    <n v="0"/>
    <n v="0"/>
    <n v="0"/>
    <n v="0"/>
    <n v="5.0000000000000001E-3"/>
    <n v="2.5000000000000001E-3"/>
    <n v="2.5000000000000001E-3"/>
    <n v="0"/>
    <n v="0"/>
    <n v="0.01"/>
    <n v="0.99"/>
    <n v="0.99"/>
    <n v="0.99"/>
    <n v="0.99"/>
    <n v="0.99"/>
    <n v="0.99"/>
    <n v="0.99"/>
    <n v="0.995"/>
    <n v="0.99749999999999994"/>
    <n v="1"/>
    <n v="1"/>
    <n v="1"/>
    <n v="0"/>
    <n v="0"/>
    <n v="0"/>
    <n v="0"/>
    <n v="0"/>
    <n v="0"/>
    <n v="0"/>
    <n v="0"/>
    <n v="0"/>
    <n v="0"/>
    <n v="0"/>
    <n v="0"/>
    <n v="0"/>
    <n v="0"/>
    <n v="0"/>
    <n v="0"/>
    <n v="0"/>
    <n v="12541"/>
    <n v="0"/>
    <n v="12500"/>
    <n v="0"/>
    <n v="0"/>
    <n v="0"/>
    <n v="0"/>
    <n v="0"/>
    <n v="0"/>
    <n v="0"/>
    <n v="0"/>
    <n v="0"/>
    <n v="0"/>
    <n v="12500"/>
    <n v="0"/>
    <n v="0"/>
    <n v="0"/>
    <n v="0"/>
    <n v="0"/>
    <n v="0"/>
    <n v="0"/>
    <n v="0"/>
    <n v="0"/>
    <n v="0"/>
    <n v="0"/>
    <n v="0"/>
    <n v="0"/>
    <n v="0"/>
    <n v="0"/>
    <n v="0"/>
    <n v="0"/>
    <n v="12500"/>
    <n v="0"/>
    <n v="12500"/>
    <n v="0"/>
    <n v="0"/>
    <n v="0"/>
    <n v="0"/>
    <n v="0"/>
    <n v="0"/>
    <n v="0"/>
    <n v="0"/>
    <n v="0"/>
    <n v="0"/>
    <n v="12500"/>
    <n v="0"/>
    <n v="0"/>
    <n v="0"/>
    <n v="0"/>
    <n v="0"/>
    <n v="0"/>
    <n v="0"/>
    <n v="0"/>
    <n v="0"/>
    <n v="0"/>
    <n v="0"/>
    <n v="0"/>
    <n v="0"/>
    <n v="0"/>
    <n v="0"/>
    <n v="0"/>
    <n v="0"/>
    <n v="12500"/>
    <n v="12541"/>
    <n v="12500"/>
    <n v="12500"/>
    <n v="12541"/>
    <n v="-41"/>
    <n v="41"/>
    <n v="12541"/>
    <n v="12500"/>
    <n v="12500"/>
    <n v="12541"/>
    <n v="-41"/>
    <n v="41"/>
    <n v="12500"/>
    <n v="12500"/>
    <n v="12500"/>
    <n v="12500"/>
    <n v="0"/>
    <n v="0"/>
    <n v="12500"/>
    <n v="12500"/>
    <n v="12500"/>
    <n v="12500"/>
    <n v="0"/>
    <n v="0"/>
    <m/>
    <s v="SI"/>
    <m/>
    <s v="GOT"/>
    <m/>
    <m/>
    <m/>
    <m/>
    <s v="EH&amp;S"/>
    <m/>
    <m/>
    <s v="SCADA"/>
    <m/>
    <m/>
    <d v="2020-12-31T00:00:00"/>
    <m/>
    <m/>
    <m/>
    <m/>
    <m/>
    <m/>
    <m/>
    <m/>
    <m/>
    <m/>
    <m/>
    <m/>
    <m/>
    <m/>
    <m/>
  </r>
  <r>
    <s v="100/TL-080"/>
    <x v="0"/>
    <x v="119"/>
    <s v="Subgerencia de Proyectos Tx "/>
    <x v="29"/>
    <s v="Jorge Cea"/>
    <n v="0"/>
    <n v="0"/>
    <n v="47664"/>
    <n v="50082.411"/>
    <n v="5539.4"/>
    <n v="8302.2479999999996"/>
    <n v="1581.59"/>
    <n v="0"/>
    <n v="0"/>
    <n v="982.28700000000003"/>
    <n v="0"/>
    <n v="0"/>
    <n v="114151.93599999997"/>
    <n v="0"/>
    <n v="0"/>
    <n v="0"/>
    <n v="0"/>
    <n v="0.36"/>
    <n v="0"/>
    <n v="0"/>
    <n v="0"/>
    <n v="0"/>
    <n v="0"/>
    <n v="0"/>
    <n v="0"/>
    <n v="0"/>
    <n v="0"/>
    <n v="0"/>
    <n v="0"/>
    <n v="0.36"/>
    <n v="0.36"/>
    <n v="0.36"/>
    <n v="0.36"/>
    <n v="0.36"/>
    <n v="0.36"/>
    <n v="0.36"/>
    <n v="0.36"/>
    <n v="0"/>
    <n v="0"/>
    <n v="0"/>
    <n v="0"/>
    <n v="0"/>
    <n v="0"/>
    <n v="0"/>
    <n v="0"/>
    <n v="0"/>
    <n v="0"/>
    <n v="0"/>
    <n v="0"/>
    <n v="0.36"/>
    <n v="0"/>
    <n v="0"/>
    <n v="0"/>
    <n v="0"/>
    <n v="0"/>
    <n v="0"/>
    <n v="0"/>
    <n v="0"/>
    <n v="0"/>
    <n v="0"/>
    <n v="0"/>
    <n v="0"/>
    <n v="0"/>
    <n v="282664"/>
    <n v="282664"/>
    <n v="0"/>
    <n v="0"/>
    <n v="0"/>
    <n v="0"/>
    <n v="0"/>
    <n v="0"/>
    <n v="0"/>
    <n v="0"/>
    <n v="0"/>
    <n v="0"/>
    <n v="0"/>
    <n v="0"/>
    <n v="0"/>
    <n v="0"/>
    <n v="0"/>
    <n v="0"/>
    <n v="0"/>
    <n v="0"/>
    <n v="0"/>
    <n v="0"/>
    <n v="0"/>
    <n v="0"/>
    <n v="0"/>
    <n v="0"/>
    <n v="0"/>
    <n v="0"/>
    <n v="0"/>
    <n v="0"/>
    <n v="0"/>
    <n v="0"/>
    <n v="282664"/>
    <n v="0"/>
    <n v="0"/>
    <n v="0"/>
    <n v="0"/>
    <n v="0"/>
    <n v="0"/>
    <n v="0"/>
    <n v="0"/>
    <n v="0"/>
    <n v="0"/>
    <n v="0"/>
    <n v="282664"/>
    <n v="282664"/>
    <n v="0"/>
    <n v="0"/>
    <n v="0"/>
    <n v="0"/>
    <n v="0"/>
    <n v="0"/>
    <n v="0"/>
    <n v="0"/>
    <n v="0"/>
    <n v="0"/>
    <n v="0"/>
    <n v="0"/>
    <n v="0"/>
    <n v="0"/>
    <n v="0"/>
    <n v="0"/>
    <n v="0"/>
    <n v="282664"/>
    <n v="0"/>
    <n v="0"/>
    <n v="47664"/>
    <n v="50082.411"/>
    <n v="5539.4"/>
    <n v="8302.2479999999996"/>
    <n v="0"/>
    <n v="0"/>
    <n v="0"/>
    <n v="0"/>
    <n v="0"/>
    <n v="171075.94100000002"/>
    <n v="282664"/>
    <n v="0"/>
    <n v="0"/>
    <n v="0"/>
    <n v="0"/>
    <n v="0.36"/>
    <n v="0"/>
    <n v="0"/>
    <n v="0"/>
    <n v="0"/>
    <n v="0"/>
    <n v="0"/>
    <n v="0.62"/>
    <n v="0.98"/>
    <n v="0"/>
    <n v="0"/>
    <n v="0"/>
    <n v="0"/>
    <n v="0.36"/>
    <n v="0.36"/>
    <n v="0.36"/>
    <n v="0.36"/>
    <n v="0.36"/>
    <n v="0.36"/>
    <n v="0.36"/>
    <n v="0.98"/>
    <n v="0"/>
    <n v="0"/>
    <n v="0"/>
    <n v="0"/>
    <n v="0"/>
    <n v="0"/>
    <n v="0"/>
    <n v="0"/>
    <n v="0"/>
    <n v="0"/>
    <n v="0"/>
    <n v="0"/>
    <n v="0"/>
    <n v="0"/>
    <n v="0"/>
    <n v="0"/>
    <n v="0"/>
    <n v="282664"/>
    <n v="0"/>
    <n v="0"/>
    <n v="47664"/>
    <n v="50082.411"/>
    <n v="5539.4"/>
    <n v="8302.2479999999996"/>
    <n v="1581.59"/>
    <n v="0"/>
    <n v="0"/>
    <n v="0"/>
    <n v="0"/>
    <n v="169494.35100000002"/>
    <n v="282664"/>
    <n v="0"/>
    <n v="0"/>
    <n v="0"/>
    <n v="0"/>
    <n v="0"/>
    <n v="0"/>
    <n v="0"/>
    <n v="0"/>
    <n v="0"/>
    <n v="0"/>
    <n v="0"/>
    <n v="0"/>
    <n v="0"/>
    <n v="0"/>
    <n v="0"/>
    <n v="0"/>
    <n v="0"/>
    <n v="282664"/>
    <n v="0"/>
    <n v="0"/>
    <n v="47664"/>
    <n v="50082.411"/>
    <n v="5539.4"/>
    <n v="8302.2479999999996"/>
    <n v="1581.59"/>
    <n v="0"/>
    <n v="0"/>
    <n v="982.28700000000003"/>
    <n v="0"/>
    <n v="50000.000000000015"/>
    <n v="164151.93599999999"/>
    <n v="0"/>
    <n v="0"/>
    <n v="0"/>
    <n v="0"/>
    <n v="0"/>
    <n v="0"/>
    <n v="0"/>
    <n v="0"/>
    <n v="0"/>
    <n v="0"/>
    <n v="0"/>
    <n v="0"/>
    <n v="0"/>
    <n v="0"/>
    <n v="0"/>
    <n v="0"/>
    <n v="0"/>
    <n v="164151.93599999999"/>
    <n v="0"/>
    <n v="114151.93599999997"/>
    <n v="114151.93599999997"/>
    <n v="0"/>
    <n v="114151.93599999997"/>
    <n v="168512.06400000001"/>
    <n v="111588.05899999998"/>
    <n v="114151.93599999997"/>
    <n v="114151.93599999997"/>
    <n v="111588.05899999998"/>
    <n v="2563.8769999999931"/>
    <n v="168512.06400000001"/>
    <n v="113169.64899999998"/>
    <n v="114151.93599999997"/>
    <n v="114151.93599999997"/>
    <n v="113169.64899999998"/>
    <n v="982.28699999999662"/>
    <n v="168512.06400000001"/>
    <n v="114151.93599999997"/>
    <n v="114151.93599999997"/>
    <n v="114151.93599999997"/>
    <n v="114151.93599999997"/>
    <n v="0"/>
    <n v="50000.000000000015"/>
    <m/>
    <m/>
    <m/>
    <s v="GIC"/>
    <m/>
    <m/>
    <m/>
    <m/>
    <s v="Growth Zonal Tx"/>
    <m/>
    <m/>
    <m/>
    <m/>
    <m/>
    <d v="2019-12-31T00:00:00"/>
    <m/>
    <m/>
    <m/>
    <m/>
    <m/>
    <m/>
    <m/>
    <m/>
    <s v="Finalizada"/>
    <m/>
    <m/>
    <m/>
    <m/>
    <m/>
    <m/>
  </r>
  <r>
    <s v="100/TT-113-10"/>
    <x v="1"/>
    <x v="120"/>
    <s v="Subgerencia de Proyectos Tx "/>
    <x v="7"/>
    <s v="Raul Ramirez"/>
    <n v="0"/>
    <n v="0"/>
    <n v="0"/>
    <n v="0"/>
    <n v="0"/>
    <n v="0"/>
    <n v="0"/>
    <n v="0"/>
    <n v="0"/>
    <n v="0"/>
    <n v="0"/>
    <n v="0"/>
    <n v="0"/>
    <n v="0"/>
    <n v="0"/>
    <n v="0"/>
    <n v="0"/>
    <n v="0"/>
    <n v="0"/>
    <n v="0"/>
    <n v="0"/>
    <n v="0"/>
    <n v="0"/>
    <n v="0"/>
    <n v="0"/>
    <n v="0"/>
    <n v="0"/>
    <n v="0"/>
    <n v="0"/>
    <n v="0"/>
    <n v="0"/>
    <n v="0"/>
    <n v="0"/>
    <n v="0"/>
    <n v="0"/>
    <n v="0"/>
    <n v="0"/>
    <n v="0"/>
    <n v="0"/>
    <n v="0"/>
    <n v="0"/>
    <n v="0"/>
    <n v="0"/>
    <n v="0"/>
    <n v="0"/>
    <n v="0"/>
    <n v="0"/>
    <n v="0"/>
    <n v="0"/>
    <n v="0"/>
    <n v="0"/>
    <n v="42653.273999999998"/>
    <n v="0"/>
    <n v="0"/>
    <n v="0"/>
    <n v="0"/>
    <n v="0"/>
    <n v="0"/>
    <n v="0"/>
    <n v="0"/>
    <m/>
    <n v="0"/>
    <n v="0"/>
    <n v="0"/>
    <n v="0"/>
    <n v="0"/>
    <n v="0"/>
    <n v="0"/>
    <n v="0"/>
    <n v="0"/>
    <n v="0"/>
    <n v="0"/>
    <n v="0"/>
    <n v="0"/>
    <n v="0"/>
    <n v="0"/>
    <n v="0"/>
    <n v="0"/>
    <n v="0"/>
    <n v="0"/>
    <n v="0"/>
    <n v="0"/>
    <n v="0"/>
    <n v="0"/>
    <n v="0"/>
    <n v="0"/>
    <n v="0"/>
    <n v="0"/>
    <n v="0"/>
    <n v="0"/>
    <n v="0"/>
    <n v="0"/>
    <n v="0"/>
    <n v="0"/>
    <n v="0"/>
    <n v="42653.273999999998"/>
    <n v="0"/>
    <n v="0"/>
    <n v="0"/>
    <n v="0"/>
    <n v="0"/>
    <n v="0"/>
    <n v="0"/>
    <n v="0"/>
    <m/>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42653.273999999998"/>
    <n v="0"/>
    <n v="0"/>
    <n v="42653.273999999998"/>
    <n v="42653.273999999998"/>
    <n v="0"/>
    <n v="0"/>
    <n v="0"/>
    <n v="0"/>
    <n v="42653.273999999998"/>
    <n v="42653.273999999998"/>
    <n v="0"/>
    <n v="0"/>
    <n v="0"/>
    <n v="0"/>
    <n v="42653.273999999998"/>
    <n v="42653.273999999998"/>
    <n v="0"/>
    <n v="0"/>
    <n v="0"/>
    <n v="0"/>
    <n v="42653.273999999998"/>
    <n v="42653.273999999998"/>
    <n v="0"/>
    <n v="0"/>
    <n v="11956"/>
    <m/>
    <m/>
    <s v="GIC"/>
    <s v="STS"/>
    <m/>
    <m/>
    <m/>
    <s v="Melipulli Substation"/>
    <m/>
    <m/>
    <m/>
    <m/>
    <m/>
    <m/>
    <m/>
    <m/>
    <m/>
    <m/>
    <m/>
    <m/>
    <m/>
    <m/>
    <s v="Finalizada"/>
    <m/>
    <m/>
    <m/>
    <m/>
    <m/>
    <m/>
  </r>
  <r>
    <m/>
    <x v="0"/>
    <x v="121"/>
    <s v="Subgerencia de Proyectos Tx "/>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s v="GIC"/>
    <m/>
    <m/>
    <m/>
    <m/>
    <m/>
    <m/>
    <m/>
    <m/>
    <m/>
    <m/>
    <m/>
    <m/>
    <m/>
    <m/>
    <m/>
    <m/>
    <m/>
    <m/>
    <m/>
    <m/>
    <m/>
    <m/>
    <m/>
    <m/>
    <m/>
    <m/>
  </r>
  <r>
    <m/>
    <x v="0"/>
    <x v="122"/>
    <s v="Subgerencia de Proyectos Tx "/>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s v="GIC"/>
    <m/>
    <m/>
    <m/>
    <m/>
    <m/>
    <m/>
    <m/>
    <m/>
    <m/>
    <m/>
    <m/>
    <m/>
    <m/>
    <m/>
    <m/>
    <m/>
    <m/>
    <m/>
    <m/>
    <m/>
    <m/>
    <m/>
    <m/>
    <m/>
    <m/>
    <m/>
  </r>
  <r>
    <s v="100/TT-250"/>
    <x v="1"/>
    <x v="123"/>
    <s v="Subgerencia de Proyectos Tx "/>
    <x v="15"/>
    <s v="Jorge Cea"/>
    <n v="0"/>
    <n v="0"/>
    <n v="0"/>
    <n v="0"/>
    <n v="-11768"/>
    <n v="-0.33500000000000002"/>
    <n v="0"/>
    <n v="0"/>
    <n v="0"/>
    <n v="0"/>
    <n v="0"/>
    <n v="0"/>
    <n v="-11768.334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768"/>
    <n v="0"/>
    <n v="0"/>
    <n v="0"/>
    <n v="0"/>
    <n v="0"/>
    <n v="0"/>
    <n v="0"/>
    <n v="-11768"/>
    <n v="0"/>
    <n v="0"/>
    <n v="0"/>
    <n v="0"/>
    <n v="0"/>
    <n v="0"/>
    <n v="0"/>
    <n v="0"/>
    <n v="0"/>
    <n v="0"/>
    <n v="0"/>
    <n v="0"/>
    <n v="0"/>
    <n v="0"/>
    <n v="0"/>
    <n v="0"/>
    <n v="0"/>
    <n v="0"/>
    <n v="0"/>
    <n v="0"/>
    <n v="0"/>
    <n v="0"/>
    <n v="0"/>
    <n v="0"/>
    <n v="0"/>
    <n v="0"/>
    <n v="0"/>
    <n v="0"/>
    <n v="0"/>
    <n v="0"/>
    <n v="0"/>
    <n v="0"/>
    <n v="0"/>
    <n v="0"/>
    <n v="0"/>
    <n v="0"/>
    <n v="0"/>
    <n v="0"/>
    <n v="0"/>
    <n v="0"/>
    <n v="0"/>
    <n v="0"/>
    <n v="-11768"/>
    <n v="0"/>
    <n v="0"/>
    <n v="0"/>
    <n v="0"/>
    <n v="-11768"/>
    <n v="-0.33500000000000002"/>
    <n v="0"/>
    <n v="0"/>
    <n v="0"/>
    <n v="0"/>
    <n v="0"/>
    <n v="0.33499999999912689"/>
    <n v="-11768"/>
    <n v="0"/>
    <n v="0"/>
    <n v="0"/>
    <n v="0"/>
    <n v="0"/>
    <n v="0"/>
    <n v="0"/>
    <n v="0"/>
    <n v="0"/>
    <n v="0"/>
    <n v="0"/>
    <n v="0"/>
    <n v="0"/>
    <n v="0"/>
    <n v="0"/>
    <n v="0"/>
    <n v="0"/>
    <n v="-11768"/>
    <n v="0"/>
    <n v="0"/>
    <n v="0"/>
    <n v="0"/>
    <n v="-11768"/>
    <n v="-0.33500000000000002"/>
    <n v="0"/>
    <n v="0"/>
    <n v="0"/>
    <n v="0"/>
    <n v="0"/>
    <n v="0"/>
    <n v="-11768.334999999999"/>
    <n v="0"/>
    <n v="0"/>
    <n v="0"/>
    <n v="0"/>
    <n v="0"/>
    <n v="0"/>
    <n v="0"/>
    <n v="0"/>
    <n v="0"/>
    <n v="0"/>
    <n v="0"/>
    <n v="0"/>
    <n v="0.33499999999912689"/>
    <n v="0"/>
    <n v="0"/>
    <n v="0"/>
    <n v="0"/>
    <n v="-11768"/>
    <n v="0"/>
    <n v="-11768.334999999999"/>
    <n v="-11768.334999999999"/>
    <n v="0"/>
    <n v="-11768.334999999999"/>
    <n v="11768.334999999999"/>
    <n v="-11768"/>
    <n v="-11768.334999999999"/>
    <n v="-11768.334999999999"/>
    <n v="-11768"/>
    <n v="-0.33499999999912689"/>
    <n v="0.33499999999912689"/>
    <n v="-11768.334999999999"/>
    <n v="-11768.334999999999"/>
    <n v="-11768.334999999999"/>
    <n v="-11768.334999999999"/>
    <n v="0"/>
    <n v="0.33499999999912689"/>
    <n v="-11768.334999999999"/>
    <n v="-11768.334999999999"/>
    <n v="-11768.334999999999"/>
    <n v="-11768.334999999999"/>
    <n v="0"/>
    <n v="0.33499999999912689"/>
    <m/>
    <m/>
    <s v="NO"/>
    <m/>
    <s v="SAESA"/>
    <n v="6"/>
    <s v="Transmission"/>
    <s v="Zonal Tx"/>
    <s v="Chiloé - Gamboa Project"/>
    <m/>
    <s v="CASTRO"/>
    <s v="SAESA"/>
    <m/>
    <m/>
    <m/>
    <s v="Proyecto puente"/>
    <m/>
    <m/>
    <m/>
    <m/>
    <m/>
    <m/>
    <m/>
    <m/>
    <m/>
    <m/>
    <m/>
    <m/>
    <m/>
    <m/>
  </r>
  <r>
    <s v="100/TT-151-01"/>
    <x v="1"/>
    <x v="124"/>
    <s v="Subgerencia de Proyectos Tx "/>
    <x v="5"/>
    <s v="Alex Llaitul"/>
    <n v="0"/>
    <n v="0"/>
    <n v="0"/>
    <n v="0"/>
    <n v="-178005.54800000001"/>
    <n v="-314527.99200000003"/>
    <n v="0"/>
    <n v="0"/>
    <n v="0"/>
    <n v="0"/>
    <n v="0"/>
    <n v="0"/>
    <n v="-492533.5400000000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8005.54800000001"/>
    <n v="-314527.99200000003"/>
    <n v="0"/>
    <n v="0"/>
    <n v="0"/>
    <n v="0"/>
    <n v="0"/>
    <n v="0"/>
    <n v="-492533.54000000004"/>
    <n v="0"/>
    <n v="0"/>
    <n v="0"/>
    <n v="0"/>
    <n v="0"/>
    <n v="0"/>
    <n v="0"/>
    <n v="0"/>
    <n v="0"/>
    <n v="0"/>
    <n v="0"/>
    <n v="0"/>
    <n v="0"/>
    <n v="0"/>
    <n v="0"/>
    <n v="0"/>
    <n v="0"/>
    <n v="0"/>
    <n v="0"/>
    <n v="0"/>
    <n v="0"/>
    <n v="0"/>
    <n v="0"/>
    <n v="0"/>
    <n v="0"/>
    <n v="0"/>
    <n v="0"/>
    <n v="0"/>
    <n v="0"/>
    <n v="0"/>
    <n v="0"/>
    <n v="0"/>
    <n v="0"/>
    <n v="0"/>
    <n v="0"/>
    <n v="0"/>
    <n v="0"/>
    <n v="0"/>
    <n v="0"/>
    <n v="0"/>
    <n v="0"/>
    <n v="0"/>
    <n v="-492533.54000000004"/>
    <n v="0"/>
    <n v="0"/>
    <n v="0"/>
    <n v="0"/>
    <n v="-178005.54800000001"/>
    <n v="-314527.99200000003"/>
    <n v="0"/>
    <n v="0"/>
    <n v="0"/>
    <n v="0"/>
    <n v="0"/>
    <n v="0"/>
    <n v="-492533.54000000004"/>
    <n v="0"/>
    <n v="0"/>
    <n v="0"/>
    <n v="0"/>
    <n v="0"/>
    <n v="0"/>
    <n v="0"/>
    <n v="0"/>
    <n v="0"/>
    <n v="0"/>
    <n v="0"/>
    <n v="0"/>
    <n v="0"/>
    <n v="0"/>
    <n v="0"/>
    <n v="0"/>
    <n v="0"/>
    <n v="-492533.54000000004"/>
    <n v="0"/>
    <n v="0"/>
    <n v="0"/>
    <n v="0"/>
    <n v="-178005.54800000001"/>
    <n v="-314527.99200000003"/>
    <n v="0"/>
    <n v="0"/>
    <n v="0"/>
    <n v="0"/>
    <n v="0"/>
    <n v="0"/>
    <n v="-492533.54000000004"/>
    <n v="0"/>
    <n v="0"/>
    <n v="0"/>
    <n v="0"/>
    <n v="0"/>
    <n v="0"/>
    <n v="0"/>
    <n v="0"/>
    <n v="0"/>
    <n v="0"/>
    <n v="0"/>
    <n v="0"/>
    <n v="0"/>
    <n v="0"/>
    <n v="0"/>
    <n v="0"/>
    <n v="0"/>
    <n v="-492533.54000000004"/>
    <n v="0"/>
    <n v="-492533.54000000004"/>
    <n v="-492533.54000000004"/>
    <n v="0"/>
    <n v="-492533.54000000004"/>
    <n v="492533.54000000004"/>
    <n v="-492533.54000000004"/>
    <n v="-492533.54000000004"/>
    <n v="-492533.54000000004"/>
    <n v="-492533.54000000004"/>
    <n v="0"/>
    <n v="0"/>
    <n v="-492533.54000000004"/>
    <n v="-492533.54000000004"/>
    <n v="-492533.54000000004"/>
    <n v="-492533.54000000004"/>
    <n v="0"/>
    <n v="0"/>
    <n v="-492533.54000000004"/>
    <n v="-492533.54000000004"/>
    <n v="-492533.54000000004"/>
    <n v="-492533.54000000004"/>
    <n v="0"/>
    <n v="0"/>
    <m/>
    <m/>
    <s v="NO"/>
    <m/>
    <s v="STS"/>
    <n v="4"/>
    <s v="Transmission"/>
    <s v="Zonal Tx"/>
    <s v="Growth Zonal Tx"/>
    <m/>
    <m/>
    <s v="STS"/>
    <m/>
    <m/>
    <m/>
    <s v="Proyecto puente"/>
    <m/>
    <m/>
    <m/>
    <m/>
    <m/>
    <m/>
    <m/>
    <m/>
    <m/>
    <m/>
    <m/>
    <m/>
    <m/>
    <m/>
  </r>
  <r>
    <s v="100/TT-177-04"/>
    <x v="0"/>
    <x v="125"/>
    <s v="Subgerencia de Proyectos Tx "/>
    <x v="13"/>
    <s v="Raul Ramirez"/>
    <n v="0"/>
    <n v="0"/>
    <n v="3071.0459999999998"/>
    <n v="48219.497000000003"/>
    <n v="122364.675"/>
    <n v="143967.367"/>
    <n v="114618.56200000001"/>
    <n v="333453.39600000001"/>
    <n v="413793.19900000002"/>
    <n v="25714.901000000002"/>
    <n v="217509.07199999999"/>
    <n v="30130.3"/>
    <n v="1452842.0150000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071.0459999999998"/>
    <n v="48219.497000000003"/>
    <n v="122364.675"/>
    <n v="0"/>
    <n v="0"/>
    <n v="0"/>
    <n v="0"/>
    <n v="0"/>
    <n v="0"/>
    <n v="0"/>
    <n v="173655.21799999999"/>
    <n v="0"/>
    <n v="0"/>
    <n v="0"/>
    <n v="0"/>
    <n v="0"/>
    <n v="0"/>
    <n v="0"/>
    <n v="0"/>
    <n v="0"/>
    <n v="0"/>
    <n v="0"/>
    <n v="0"/>
    <n v="0"/>
    <n v="0"/>
    <n v="0"/>
    <n v="0"/>
    <n v="0"/>
    <n v="0"/>
    <n v="0"/>
    <n v="0"/>
    <n v="0"/>
    <n v="0"/>
    <n v="0"/>
    <n v="0"/>
    <n v="0"/>
    <n v="0"/>
    <n v="0"/>
    <n v="0"/>
    <n v="0"/>
    <n v="0"/>
    <n v="0"/>
    <n v="0"/>
    <n v="0"/>
    <n v="0"/>
    <n v="0"/>
    <n v="0"/>
    <n v="0"/>
    <n v="0"/>
    <n v="0"/>
    <n v="0"/>
    <n v="0"/>
    <n v="0"/>
    <n v="173655.21799999999"/>
    <n v="0"/>
    <n v="0"/>
    <n v="3071.0459999999998"/>
    <n v="48219.497000000003"/>
    <n v="122364.675"/>
    <n v="143967.367"/>
    <n v="114618.56200000001"/>
    <n v="333453.39600000001"/>
    <n v="0"/>
    <n v="0"/>
    <n v="0"/>
    <n v="0"/>
    <n v="765694.54300000006"/>
    <n v="0"/>
    <n v="0"/>
    <n v="0"/>
    <n v="0"/>
    <n v="0"/>
    <n v="0"/>
    <n v="0"/>
    <n v="0"/>
    <n v="0"/>
    <n v="0"/>
    <n v="0"/>
    <n v="0"/>
    <n v="0"/>
    <n v="0"/>
    <n v="0"/>
    <n v="0"/>
    <n v="0"/>
    <n v="765694.54300000006"/>
    <n v="0"/>
    <n v="0"/>
    <n v="3071.0459999999998"/>
    <n v="48219.497000000003"/>
    <n v="122364.675"/>
    <n v="143967.367"/>
    <n v="114618.56200000001"/>
    <n v="333453.39600000001"/>
    <n v="413793.19900000002"/>
    <n v="25714.901000000002"/>
    <n v="217509.07199999999"/>
    <n v="0"/>
    <n v="1422711.7150000001"/>
    <n v="0"/>
    <n v="0"/>
    <n v="0"/>
    <n v="0"/>
    <n v="0"/>
    <n v="0"/>
    <n v="0"/>
    <n v="0"/>
    <n v="0"/>
    <n v="0"/>
    <n v="0"/>
    <n v="0"/>
    <n v="0"/>
    <n v="0"/>
    <n v="0"/>
    <n v="0"/>
    <n v="0"/>
    <n v="1422711.7150000001"/>
    <n v="0"/>
    <n v="1422711.7150000001"/>
    <n v="1422711.7150000001"/>
    <n v="0"/>
    <n v="1422711.7150000001"/>
    <n v="-1422711.7150000001"/>
    <n v="173655.21799999999"/>
    <n v="1422711.7150000001"/>
    <n v="1422711.7150000001"/>
    <n v="173655.21799999999"/>
    <n v="1249056.497"/>
    <n v="-1249056.497"/>
    <n v="765694.54300000006"/>
    <n v="1422711.7150000001"/>
    <n v="1422711.7150000001"/>
    <n v="765694.54300000006"/>
    <n v="657017.17200000002"/>
    <n v="-657017.17200000002"/>
    <n v="1422711.7150000001"/>
    <n v="1452842.0150000001"/>
    <n v="1452842.0150000001"/>
    <n v="1422711.7150000001"/>
    <n v="30130.300000000047"/>
    <n v="-30130.300000000047"/>
    <m/>
    <m/>
    <s v="NO"/>
    <m/>
    <s v="STS"/>
    <n v="6"/>
    <s v="Transmission"/>
    <s v="National Tx"/>
    <s v="Melipulli Substation (GIS)"/>
    <s v="Melipulli Substation (GIS)"/>
    <m/>
    <s v="STS"/>
    <m/>
    <m/>
    <m/>
    <m/>
    <m/>
    <m/>
    <m/>
    <m/>
    <m/>
    <m/>
    <m/>
    <m/>
    <m/>
    <m/>
    <m/>
    <m/>
    <m/>
    <m/>
  </r>
  <r>
    <s v="100/TM-040"/>
    <x v="0"/>
    <x v="126"/>
    <s v="Gerencia Zona Sur"/>
    <x v="6"/>
    <s v="Yamir Flores"/>
    <n v="0"/>
    <n v="0"/>
    <n v="0"/>
    <n v="1012.429"/>
    <n v="4238.6639999999998"/>
    <n v="0"/>
    <n v="0"/>
    <n v="2024.106"/>
    <n v="4461.0720000000001"/>
    <n v="791.8"/>
    <n v="3062.1979999999999"/>
    <n v="0"/>
    <n v="15590.26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12.429"/>
    <n v="4238.6639999999998"/>
    <n v="0"/>
    <n v="0"/>
    <n v="0"/>
    <n v="0"/>
    <n v="0"/>
    <n v="0"/>
    <n v="24748.906999999999"/>
    <n v="30000"/>
    <n v="0"/>
    <n v="0"/>
    <n v="0"/>
    <n v="0"/>
    <n v="0"/>
    <n v="0"/>
    <n v="0"/>
    <n v="0"/>
    <n v="0"/>
    <n v="0"/>
    <n v="0"/>
    <n v="0"/>
    <n v="0"/>
    <n v="0"/>
    <n v="0"/>
    <n v="0"/>
    <n v="0"/>
    <n v="0"/>
    <n v="0"/>
    <n v="0"/>
    <n v="0"/>
    <n v="0"/>
    <n v="0"/>
    <n v="0"/>
    <n v="0"/>
    <n v="0"/>
    <n v="0"/>
    <n v="0"/>
    <n v="0"/>
    <n v="0"/>
    <n v="0"/>
    <n v="0"/>
    <n v="0"/>
    <n v="0"/>
    <n v="0"/>
    <n v="0"/>
    <n v="0"/>
    <n v="0"/>
    <n v="0"/>
    <n v="0"/>
    <n v="0"/>
    <n v="0"/>
    <n v="30000"/>
    <n v="0"/>
    <n v="0"/>
    <n v="0"/>
    <n v="1012.429"/>
    <n v="4238.6639999999998"/>
    <n v="0"/>
    <n v="0"/>
    <n v="2024.106"/>
    <n v="0"/>
    <n v="0"/>
    <n v="0"/>
    <n v="0"/>
    <n v="7275.1989999999996"/>
    <n v="0"/>
    <n v="0"/>
    <n v="0"/>
    <n v="0"/>
    <n v="0"/>
    <n v="0"/>
    <n v="0"/>
    <n v="0"/>
    <n v="0"/>
    <n v="0"/>
    <n v="0"/>
    <n v="0"/>
    <n v="0"/>
    <n v="0"/>
    <n v="0"/>
    <n v="0"/>
    <n v="0"/>
    <n v="7275.1989999999996"/>
    <n v="0"/>
    <n v="0"/>
    <n v="0"/>
    <n v="1012.429"/>
    <n v="4238.6639999999998"/>
    <n v="0"/>
    <n v="0"/>
    <n v="2024.106"/>
    <n v="4461.0720000000001"/>
    <n v="791.8"/>
    <n v="3062.1979999999999"/>
    <n v="0"/>
    <n v="15590.269"/>
    <n v="0"/>
    <n v="0"/>
    <n v="0"/>
    <n v="0"/>
    <n v="0"/>
    <n v="0"/>
    <n v="0"/>
    <n v="0"/>
    <n v="0"/>
    <n v="0"/>
    <n v="0"/>
    <n v="0"/>
    <n v="0"/>
    <n v="0"/>
    <n v="0"/>
    <n v="0"/>
    <n v="0"/>
    <n v="15590.269"/>
    <n v="0"/>
    <n v="15590.269"/>
    <n v="15590.269"/>
    <n v="0"/>
    <n v="15590.269"/>
    <n v="-15590.269"/>
    <n v="5251.0929999999998"/>
    <n v="15590.269"/>
    <n v="15590.269"/>
    <n v="5251.0929999999998"/>
    <n v="10339.175999999999"/>
    <n v="14409.731"/>
    <n v="7275.1989999999996"/>
    <n v="15590.269"/>
    <n v="15590.269"/>
    <n v="7275.1989999999996"/>
    <n v="8315.07"/>
    <n v="-8315.07"/>
    <n v="15590.269"/>
    <n v="15590.269"/>
    <n v="15590.269"/>
    <n v="15590.269"/>
    <n v="0"/>
    <n v="0"/>
    <m/>
    <m/>
    <m/>
    <m/>
    <s v="STS"/>
    <n v="6"/>
    <s v="Transmission"/>
    <s v="National Tx"/>
    <s v="Others Tx"/>
    <m/>
    <m/>
    <s v="FRONTEL"/>
    <m/>
    <d v="2019-12-01T00:00:00"/>
    <d v="2019-12-31T00:00:00"/>
    <m/>
    <m/>
    <m/>
    <m/>
    <m/>
    <m/>
    <m/>
    <m/>
    <m/>
    <m/>
    <m/>
    <m/>
    <m/>
    <m/>
    <m/>
  </r>
  <r>
    <s v="100/TT-310"/>
    <x v="0"/>
    <x v="127"/>
    <s v="Gerencia Zona Norte"/>
    <x v="6"/>
    <s v="Patricio Saglie "/>
    <n v="0"/>
    <n v="0"/>
    <n v="0"/>
    <n v="0"/>
    <n v="0"/>
    <n v="675000"/>
    <n v="0"/>
    <n v="0"/>
    <n v="0"/>
    <n v="-15070"/>
    <n v="36365.074999999997"/>
    <n v="101.15300000000001"/>
    <n v="696396.228"/>
    <n v="0"/>
    <n v="0"/>
    <n v="0"/>
    <n v="0"/>
    <n v="0"/>
    <n v="0"/>
    <n v="0"/>
    <n v="0"/>
    <n v="0.91"/>
    <n v="0"/>
    <n v="0"/>
    <n v="0"/>
    <n v="0"/>
    <n v="0"/>
    <n v="0"/>
    <n v="0"/>
    <n v="0"/>
    <n v="0"/>
    <n v="0"/>
    <n v="0"/>
    <n v="0.91"/>
    <n v="0.91"/>
    <n v="0.91"/>
    <n v="0.91"/>
    <n v="0"/>
    <n v="0"/>
    <n v="0"/>
    <n v="0"/>
    <n v="0"/>
    <n v="0"/>
    <n v="0"/>
    <n v="0"/>
    <n v="0"/>
    <n v="0"/>
    <n v="0"/>
    <n v="0"/>
    <n v="0.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75000"/>
    <n v="0"/>
    <n v="0"/>
    <n v="0"/>
    <n v="0"/>
    <n v="0"/>
    <n v="0"/>
    <n v="675000"/>
    <n v="0"/>
    <n v="0"/>
    <n v="0"/>
    <n v="0"/>
    <n v="0"/>
    <n v="0"/>
    <n v="0"/>
    <n v="0"/>
    <n v="0"/>
    <n v="0"/>
    <n v="0"/>
    <n v="0"/>
    <n v="0"/>
    <n v="0"/>
    <n v="0"/>
    <n v="0"/>
    <n v="0"/>
    <n v="0"/>
    <n v="0"/>
    <n v="0"/>
    <n v="0"/>
    <n v="0"/>
    <n v="0"/>
    <n v="0"/>
    <n v="0"/>
    <n v="0"/>
    <n v="0"/>
    <n v="0"/>
    <n v="0"/>
    <n v="0"/>
    <n v="0"/>
    <n v="0"/>
    <n v="0"/>
    <n v="0"/>
    <n v="0"/>
    <n v="0"/>
    <n v="0"/>
    <n v="0"/>
    <n v="0"/>
    <n v="0"/>
    <n v="0"/>
    <n v="0"/>
    <n v="675000"/>
    <n v="0"/>
    <n v="0"/>
    <n v="0"/>
    <n v="0"/>
    <n v="0"/>
    <n v="675000"/>
    <n v="0"/>
    <n v="0"/>
    <n v="0"/>
    <n v="55000"/>
    <n v="0"/>
    <n v="0"/>
    <n v="730000"/>
    <n v="0"/>
    <n v="0"/>
    <n v="0"/>
    <n v="0"/>
    <n v="0"/>
    <n v="0"/>
    <n v="0"/>
    <n v="0"/>
    <n v="0"/>
    <n v="0"/>
    <n v="0"/>
    <n v="0"/>
    <n v="0"/>
    <n v="0"/>
    <n v="0"/>
    <n v="0"/>
    <n v="0"/>
    <n v="730000"/>
    <n v="0"/>
    <n v="0"/>
    <n v="0"/>
    <n v="0"/>
    <n v="0"/>
    <n v="675000"/>
    <n v="0"/>
    <n v="0"/>
    <n v="0"/>
    <n v="-15070"/>
    <n v="36365.074999999997"/>
    <n v="33704.925000000047"/>
    <n v="730000"/>
    <n v="0"/>
    <n v="0"/>
    <n v="0"/>
    <n v="0"/>
    <n v="0"/>
    <n v="0"/>
    <n v="0"/>
    <n v="0"/>
    <n v="0"/>
    <n v="0"/>
    <n v="0"/>
    <n v="0"/>
    <n v="0"/>
    <n v="0"/>
    <n v="0"/>
    <n v="0"/>
    <n v="0"/>
    <n v="730000"/>
    <n v="0"/>
    <n v="696295.07499999995"/>
    <n v="696295.07499999995"/>
    <n v="0"/>
    <n v="696295.07499999995"/>
    <n v="-696295.07499999995"/>
    <n v="675000"/>
    <n v="696295.07499999995"/>
    <n v="696295.07499999995"/>
    <n v="675000"/>
    <n v="21295.074999999953"/>
    <n v="-21295.074999999953"/>
    <n v="730000"/>
    <n v="696295.07499999995"/>
    <n v="696295.07499999995"/>
    <n v="730000"/>
    <n v="-33704.925000000047"/>
    <n v="33704.925000000047"/>
    <n v="696295.07499999995"/>
    <n v="696396.228"/>
    <n v="696396.228"/>
    <n v="696295.07499999995"/>
    <n v="101.15300000004936"/>
    <n v="33603.771999999997"/>
    <m/>
    <m/>
    <m/>
    <m/>
    <s v="STN"/>
    <n v="6"/>
    <s v="Transmission"/>
    <s v="National Tx"/>
    <s v="Others Tx"/>
    <m/>
    <m/>
    <s v="FRONTEL"/>
    <m/>
    <m/>
    <m/>
    <m/>
    <m/>
    <m/>
    <m/>
    <m/>
    <m/>
    <m/>
    <m/>
    <m/>
    <m/>
    <m/>
    <m/>
    <m/>
    <m/>
    <m/>
  </r>
  <r>
    <s v="100/TT-014-04"/>
    <x v="1"/>
    <x v="128"/>
    <s v="Subgerencia de Proyectos Tx "/>
    <x v="2"/>
    <s v="Alex Llaitul"/>
    <n v="0"/>
    <n v="0"/>
    <n v="0"/>
    <n v="0"/>
    <n v="0"/>
    <n v="0"/>
    <n v="22935.98"/>
    <n v="2417.8000000000002"/>
    <n v="0"/>
    <n v="0"/>
    <n v="0"/>
    <n v="0"/>
    <n v="25353.7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935.98"/>
    <n v="2417.8000000000002"/>
    <n v="0"/>
    <n v="0"/>
    <n v="0"/>
    <n v="0"/>
    <n v="25353.78"/>
    <n v="0"/>
    <n v="0"/>
    <n v="0"/>
    <n v="0"/>
    <n v="0"/>
    <n v="0"/>
    <n v="0"/>
    <n v="0"/>
    <n v="0"/>
    <n v="0"/>
    <n v="0"/>
    <n v="0"/>
    <n v="0"/>
    <n v="0"/>
    <n v="0"/>
    <n v="0"/>
    <n v="0"/>
    <n v="25353.78"/>
    <n v="0"/>
    <n v="0"/>
    <n v="0"/>
    <n v="0"/>
    <n v="0"/>
    <n v="0"/>
    <n v="22935.98"/>
    <n v="2417.8000000000002"/>
    <n v="0"/>
    <n v="0"/>
    <n v="0"/>
    <n v="0"/>
    <n v="25353.78"/>
    <n v="0"/>
    <n v="0"/>
    <n v="0"/>
    <n v="0"/>
    <n v="0"/>
    <n v="0"/>
    <n v="0"/>
    <n v="0"/>
    <n v="0"/>
    <n v="0"/>
    <n v="0"/>
    <n v="0"/>
    <n v="0"/>
    <n v="0"/>
    <n v="0"/>
    <n v="0"/>
    <n v="0"/>
    <n v="25353.78"/>
    <n v="0"/>
    <n v="25353.78"/>
    <n v="25353.78"/>
    <n v="0"/>
    <n v="25353.78"/>
    <n v="-25353.78"/>
    <n v="0"/>
    <n v="25353.78"/>
    <n v="25353.78"/>
    <n v="0"/>
    <n v="25353.78"/>
    <n v="-25353.78"/>
    <n v="25353.78"/>
    <n v="25353.78"/>
    <n v="25353.78"/>
    <n v="25353.78"/>
    <n v="0"/>
    <n v="0"/>
    <n v="25353.78"/>
    <n v="25353.78"/>
    <n v="25353.78"/>
    <n v="25353.78"/>
    <n v="0"/>
    <n v="0"/>
    <m/>
    <m/>
    <s v="NO"/>
    <s v="GIC"/>
    <s v="FRONTEL"/>
    <n v="6"/>
    <s v="Transmission"/>
    <s v="Zonal Tx"/>
    <s v="Growth Zonal Tx"/>
    <s v="Deuco Substation"/>
    <m/>
    <s v="FRONTEL"/>
    <s v="FRONTEL"/>
    <m/>
    <m/>
    <m/>
    <m/>
    <m/>
    <m/>
    <m/>
    <m/>
    <m/>
    <m/>
    <m/>
    <m/>
    <m/>
    <m/>
    <m/>
    <m/>
    <m/>
  </r>
  <r>
    <s v="100/TT-025-02"/>
    <x v="1"/>
    <x v="129"/>
    <s v="Subgerencia de Proyectos Tx "/>
    <x v="5"/>
    <s v="Alex Llaitul"/>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s v="NO"/>
    <s v="GIC"/>
    <s v="FRONTEL"/>
    <n v="4"/>
    <s v="Transmission"/>
    <s v="Zonal Tx"/>
    <s v="Growth Zonal Tx"/>
    <s v="Larqui Substation"/>
    <m/>
    <s v="FRONTEL"/>
    <s v="S/E Larqui"/>
    <m/>
    <d v="2020-09-30T00:00:00"/>
    <m/>
    <m/>
    <m/>
    <m/>
    <m/>
    <m/>
    <m/>
    <m/>
    <m/>
    <m/>
    <m/>
    <m/>
    <m/>
    <m/>
    <m/>
  </r>
  <r>
    <s v="100/TL-063-03"/>
    <x v="0"/>
    <x v="130"/>
    <s v="Subgerencia de Proyectos Tx "/>
    <x v="6"/>
    <s v="Cristian Vivanco"/>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5826.33333333331"/>
    <n v="265826.33333333331"/>
    <n v="265826.33333333331"/>
    <n v="797479"/>
    <n v="0"/>
    <n v="0"/>
    <n v="0"/>
    <n v="0"/>
    <n v="797479"/>
    <n v="0"/>
    <n v="0"/>
    <n v="0"/>
    <n v="0"/>
    <n v="0"/>
    <n v="0"/>
    <n v="0"/>
    <n v="0"/>
    <n v="0"/>
    <n v="0"/>
    <n v="0"/>
    <n v="0"/>
    <n v="0"/>
    <n v="0"/>
    <n v="0"/>
    <n v="0"/>
    <n v="0"/>
    <n v="0"/>
    <n v="0"/>
    <n v="0"/>
    <n v="0"/>
    <n v="0"/>
    <n v="265826.33333333331"/>
    <n v="265826.33333333331"/>
    <n v="265826.33333333331"/>
    <n v="797479"/>
    <n v="0"/>
    <n v="0"/>
    <n v="0"/>
    <n v="0"/>
    <n v="797479"/>
    <n v="0"/>
    <n v="0"/>
    <n v="0"/>
    <n v="0"/>
    <n v="0"/>
    <n v="0"/>
    <n v="0"/>
    <n v="0"/>
    <n v="0"/>
    <n v="0"/>
    <n v="0"/>
    <n v="0"/>
    <n v="0"/>
    <n v="0"/>
    <n v="0"/>
    <n v="0"/>
    <n v="0"/>
    <n v="0"/>
    <n v="0"/>
    <n v="0"/>
    <n v="0"/>
    <n v="0"/>
    <n v="0"/>
    <n v="0"/>
    <n v="0"/>
    <n v="797479"/>
    <n v="0"/>
    <n v="0"/>
    <n v="0"/>
    <n v="0"/>
    <n v="797479"/>
    <n v="0"/>
    <n v="0"/>
    <n v="0"/>
    <n v="0"/>
    <n v="0"/>
    <n v="0"/>
    <n v="0"/>
    <n v="0"/>
    <n v="0"/>
    <n v="0"/>
    <n v="0"/>
    <n v="797479"/>
    <n v="0"/>
    <n v="0"/>
    <n v="0"/>
    <n v="0"/>
    <n v="0"/>
    <n v="797479"/>
    <n v="0"/>
    <n v="0"/>
    <n v="0"/>
    <n v="0"/>
    <n v="0"/>
    <n v="797479"/>
    <n v="12339"/>
    <m/>
    <m/>
    <m/>
    <m/>
    <m/>
    <m/>
    <m/>
    <s v="Growth Zonal Tx"/>
    <m/>
    <m/>
    <m/>
    <m/>
    <m/>
    <m/>
    <m/>
    <m/>
    <m/>
    <m/>
    <m/>
    <m/>
    <m/>
    <m/>
    <m/>
    <m/>
    <m/>
    <m/>
    <m/>
    <m/>
    <m/>
  </r>
  <r>
    <s v="100/TS-011"/>
    <x v="0"/>
    <x v="131"/>
    <s v="Area SCADA"/>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769.3584551763756"/>
    <n v="4855.8216247011987"/>
    <n v="3769.3584551763756"/>
    <n v="5746.6804573909185"/>
    <n v="3715.2691403584304"/>
    <n v="3715.2691403584304"/>
    <n v="3715.2691403584304"/>
    <n v="3494.8682324883694"/>
    <n v="3218.0079789914589"/>
    <n v="35999.902624999995"/>
    <n v="0"/>
    <n v="0"/>
    <n v="0"/>
    <n v="0"/>
    <n v="35999.902624999995"/>
    <n v="0"/>
    <n v="0"/>
    <n v="0"/>
    <n v="0"/>
    <n v="0"/>
    <n v="0"/>
    <n v="0"/>
    <n v="0"/>
    <n v="0"/>
    <n v="0"/>
    <n v="0"/>
    <n v="0"/>
    <n v="0"/>
    <n v="0"/>
    <n v="0"/>
    <n v="0"/>
    <n v="3769.3584551763756"/>
    <n v="4855.8216247011987"/>
    <n v="3769.3584551763756"/>
    <n v="5746.6804573909185"/>
    <n v="3715.2691403584304"/>
    <n v="3715.2691403584304"/>
    <n v="3715.2691403584304"/>
    <n v="3494.8682324883694"/>
    <n v="3218.0079789914589"/>
    <n v="35999.902624999995"/>
    <n v="0"/>
    <n v="0"/>
    <n v="0"/>
    <n v="0"/>
    <n v="35999.902624999995"/>
    <n v="0"/>
    <n v="0"/>
    <n v="0"/>
    <n v="0"/>
    <n v="0"/>
    <n v="0"/>
    <n v="0"/>
    <n v="0"/>
    <n v="0"/>
    <n v="0"/>
    <n v="0"/>
    <n v="0"/>
    <n v="0"/>
    <n v="0"/>
    <n v="0"/>
    <n v="0"/>
    <n v="0"/>
    <n v="0"/>
    <n v="0"/>
    <n v="0"/>
    <n v="0"/>
    <n v="0"/>
    <n v="0"/>
    <n v="0"/>
    <n v="0"/>
    <n v="35999.902624999995"/>
    <n v="0"/>
    <n v="0"/>
    <n v="0"/>
    <n v="0"/>
    <n v="35999.902624999995"/>
    <n v="0"/>
    <n v="0"/>
    <n v="0"/>
    <n v="0"/>
    <n v="0"/>
    <n v="0"/>
    <n v="0"/>
    <n v="0"/>
    <n v="0"/>
    <n v="0"/>
    <n v="0"/>
    <n v="35999.902624999995"/>
    <n v="0"/>
    <n v="0"/>
    <n v="0"/>
    <n v="0"/>
    <n v="0"/>
    <n v="35999.902624999995"/>
    <n v="0"/>
    <n v="0"/>
    <n v="0"/>
    <n v="0"/>
    <n v="0"/>
    <n v="35999.902624999995"/>
    <n v="13868"/>
    <m/>
    <m/>
    <m/>
    <m/>
    <m/>
    <m/>
    <m/>
    <s v="EH&amp;S"/>
    <m/>
    <m/>
    <m/>
    <m/>
    <m/>
    <m/>
    <m/>
    <m/>
    <m/>
    <m/>
    <m/>
    <m/>
    <m/>
    <m/>
    <m/>
    <m/>
    <m/>
    <m/>
    <m/>
    <m/>
    <m/>
  </r>
  <r>
    <s v="100/TL-002"/>
    <x v="0"/>
    <x v="132"/>
    <s v="Subgerencia de Proyectos Tx "/>
    <x v="6"/>
    <s v="MASC"/>
    <n v="0"/>
    <n v="0"/>
    <n v="0"/>
    <n v="0"/>
    <n v="0"/>
    <n v="473182.03200000001"/>
    <n v="150"/>
    <n v="263526.44500000001"/>
    <n v="0"/>
    <n v="0"/>
    <n v="0"/>
    <n v="0"/>
    <n v="736858.476999999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73182.03200000001"/>
    <n v="0"/>
    <n v="0"/>
    <n v="0"/>
    <n v="0"/>
    <n v="0"/>
    <n v="0"/>
    <n v="473182.03200000001"/>
    <n v="0"/>
    <n v="0"/>
    <n v="0"/>
    <n v="0"/>
    <n v="0"/>
    <n v="0"/>
    <n v="0"/>
    <n v="0"/>
    <n v="0"/>
    <n v="0"/>
    <n v="0"/>
    <n v="0"/>
    <n v="0"/>
    <n v="0"/>
    <n v="0"/>
    <n v="0"/>
    <n v="0"/>
    <n v="0"/>
    <n v="0"/>
    <n v="0"/>
    <n v="0"/>
    <n v="0"/>
    <n v="0"/>
    <n v="0"/>
    <n v="0"/>
    <n v="0"/>
    <n v="0"/>
    <n v="0"/>
    <n v="0"/>
    <n v="0"/>
    <n v="0"/>
    <n v="0"/>
    <n v="0"/>
    <n v="0"/>
    <n v="0"/>
    <n v="0"/>
    <n v="0"/>
    <n v="0"/>
    <n v="0"/>
    <n v="0"/>
    <n v="0"/>
    <n v="0"/>
    <n v="473182.03200000001"/>
    <n v="0"/>
    <n v="0"/>
    <n v="0"/>
    <n v="0"/>
    <n v="0"/>
    <n v="473182.03200000001"/>
    <n v="150"/>
    <n v="263526.44500000001"/>
    <n v="0"/>
    <n v="0"/>
    <n v="0"/>
    <n v="0"/>
    <n v="736858.47699999996"/>
    <n v="0"/>
    <n v="0"/>
    <n v="0"/>
    <n v="0"/>
    <n v="0"/>
    <n v="0"/>
    <n v="0"/>
    <n v="0"/>
    <n v="0"/>
    <n v="0"/>
    <n v="0"/>
    <n v="0"/>
    <n v="0"/>
    <n v="0"/>
    <n v="0"/>
    <n v="0"/>
    <n v="0"/>
    <n v="736858.47699999996"/>
    <n v="0"/>
    <n v="0"/>
    <n v="0"/>
    <n v="0"/>
    <n v="0"/>
    <n v="473182.03200000001"/>
    <n v="150"/>
    <n v="263526.44500000001"/>
    <n v="0"/>
    <n v="0"/>
    <n v="0"/>
    <n v="0"/>
    <n v="736858.47699999996"/>
    <n v="0"/>
    <n v="0"/>
    <n v="0"/>
    <n v="0"/>
    <n v="0"/>
    <n v="0"/>
    <n v="0"/>
    <n v="0"/>
    <n v="0"/>
    <n v="0"/>
    <n v="0"/>
    <n v="0"/>
    <n v="0"/>
    <n v="0"/>
    <n v="0"/>
    <n v="0"/>
    <n v="0"/>
    <n v="736858.47699999996"/>
    <n v="0"/>
    <n v="736858.47699999996"/>
    <n v="736858.47699999996"/>
    <n v="0"/>
    <n v="736858.47699999996"/>
    <n v="-736858.47699999996"/>
    <n v="473182.03200000001"/>
    <n v="736858.47699999996"/>
    <n v="736858.47699999996"/>
    <n v="473182.03200000001"/>
    <n v="263676.44499999995"/>
    <n v="-263676.44499999995"/>
    <n v="736858.47699999996"/>
    <n v="736858.47699999996"/>
    <n v="736858.47699999996"/>
    <n v="736858.47699999996"/>
    <n v="0"/>
    <n v="0"/>
    <n v="736858.47699999996"/>
    <n v="736858.47699999996"/>
    <n v="736858.47699999996"/>
    <n v="736858.47699999996"/>
    <n v="0"/>
    <n v="0"/>
    <m/>
    <m/>
    <m/>
    <m/>
    <m/>
    <m/>
    <m/>
    <m/>
    <s v="Chiloé Project"/>
    <m/>
    <m/>
    <m/>
    <m/>
    <m/>
    <m/>
    <m/>
    <m/>
    <m/>
    <m/>
    <m/>
    <m/>
    <m/>
    <m/>
    <m/>
    <m/>
    <m/>
    <m/>
    <m/>
    <m/>
    <m/>
  </r>
  <r>
    <s v="100/TT-015-02"/>
    <x v="1"/>
    <x v="133"/>
    <s v="Subgerencia de Proyectos Tx "/>
    <x v="1"/>
    <s v="Alex Llaitul"/>
    <n v="0"/>
    <n v="0"/>
    <n v="0"/>
    <n v="0"/>
    <n v="0"/>
    <n v="0"/>
    <n v="8057.7"/>
    <n v="17.100000000000001"/>
    <n v="0"/>
    <n v="300"/>
    <n v="19683.251"/>
    <n v="0"/>
    <n v="28058.050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57.7"/>
    <n v="17.100000000000001"/>
    <n v="0"/>
    <n v="0"/>
    <n v="0"/>
    <n v="0"/>
    <n v="8074.8"/>
    <n v="0"/>
    <n v="0"/>
    <n v="0"/>
    <n v="0"/>
    <n v="0"/>
    <n v="0"/>
    <n v="0"/>
    <n v="0"/>
    <n v="0"/>
    <n v="0"/>
    <n v="0"/>
    <n v="0"/>
    <n v="0"/>
    <n v="0"/>
    <n v="0"/>
    <n v="0"/>
    <n v="0"/>
    <n v="8074.8"/>
    <n v="0"/>
    <n v="0"/>
    <n v="0"/>
    <n v="0"/>
    <n v="0"/>
    <n v="0"/>
    <n v="8057.7"/>
    <n v="17.100000000000001"/>
    <n v="0"/>
    <n v="300"/>
    <n v="19683.251"/>
    <n v="0"/>
    <n v="28058.050999999999"/>
    <n v="0"/>
    <n v="0"/>
    <n v="0"/>
    <n v="0"/>
    <n v="0"/>
    <n v="0"/>
    <n v="0"/>
    <n v="0"/>
    <n v="0"/>
    <n v="0"/>
    <n v="0"/>
    <n v="0"/>
    <n v="0"/>
    <n v="0"/>
    <n v="0"/>
    <n v="0"/>
    <n v="0"/>
    <n v="28058.050999999999"/>
    <n v="0"/>
    <n v="28058.050999999999"/>
    <n v="28058.050999999999"/>
    <n v="0"/>
    <n v="28058.050999999999"/>
    <n v="-28058.050999999999"/>
    <n v="0"/>
    <n v="28058.050999999999"/>
    <n v="28058.050999999999"/>
    <n v="0"/>
    <n v="28058.050999999999"/>
    <n v="-28058.050999999999"/>
    <n v="8074.8"/>
    <n v="28058.050999999999"/>
    <n v="28058.050999999999"/>
    <n v="8074.8"/>
    <n v="19983.251"/>
    <n v="-19983.251"/>
    <n v="28058.050999999999"/>
    <n v="28058.050999999999"/>
    <n v="28058.050999999999"/>
    <n v="28058.050999999999"/>
    <n v="0"/>
    <n v="0"/>
    <m/>
    <m/>
    <s v="NO"/>
    <s v="GIC"/>
    <s v="FRONTEL"/>
    <n v="5"/>
    <s v="Transmission"/>
    <s v="Zonal Tx"/>
    <s v="Growth Zonal Tx"/>
    <s v="Cunco Substation"/>
    <m/>
    <s v="FRONTEL"/>
    <m/>
    <m/>
    <m/>
    <m/>
    <m/>
    <m/>
    <m/>
    <m/>
    <m/>
    <m/>
    <m/>
    <m/>
    <m/>
    <m/>
    <m/>
    <m/>
    <m/>
    <m/>
  </r>
  <r>
    <s v="100/TL-021-02"/>
    <x v="0"/>
    <x v="134"/>
    <s v="Subgerencia de Proyectos Tx "/>
    <x v="17"/>
    <s v="Manuel Barriento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s v="NO"/>
    <s v="GIC"/>
    <s v="STS"/>
    <n v="6"/>
    <s v="Transmission"/>
    <s v="Dedicated Tx (Base)"/>
    <s v="Puyehue-Rupanco Project"/>
    <s v="Puyehue-Rupanco Project"/>
    <s v="SGSSEE"/>
    <s v="STS"/>
    <s v="S/E PILAUCO-ANTILLANCA"/>
    <m/>
    <m/>
    <m/>
    <m/>
    <m/>
    <m/>
    <m/>
    <m/>
    <m/>
    <m/>
    <m/>
    <m/>
    <m/>
    <m/>
    <m/>
    <m/>
    <m/>
  </r>
  <r>
    <s v="100/TL-021-03"/>
    <x v="0"/>
    <x v="135"/>
    <s v="Subgerencia de Proyectos Tx "/>
    <x v="17"/>
    <s v="Manuel Barriento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s v="NO"/>
    <s v="GIC"/>
    <s v="STS"/>
    <n v="6"/>
    <s v="Transmission"/>
    <s v="Dedicated Tx (Base)"/>
    <s v="Puyehue-Rupanco Project"/>
    <s v="Puyehue-Rupanco Project"/>
    <s v="SGSSEE"/>
    <s v="STS"/>
    <s v="S/E PILAUCO-ANTILLANCA"/>
    <m/>
    <m/>
    <m/>
    <m/>
    <m/>
    <m/>
    <m/>
    <m/>
    <m/>
    <m/>
    <m/>
    <m/>
    <m/>
    <m/>
    <m/>
    <m/>
    <m/>
  </r>
  <r>
    <s v="100/TT-156-02"/>
    <x v="0"/>
    <x v="136"/>
    <s v="Subgerencia de Proyectos Tx "/>
    <x v="6"/>
    <s v="Raul Ramirez"/>
    <n v="-1660.5540000000001"/>
    <n v="0"/>
    <n v="2575.8090000000002"/>
    <n v="0"/>
    <n v="0"/>
    <n v="0"/>
    <n v="0"/>
    <n v="0"/>
    <n v="0"/>
    <n v="0"/>
    <n v="0"/>
    <n v="0"/>
    <n v="915.255000000000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60.5540000000001"/>
    <n v="0"/>
    <n v="2575.8090000000002"/>
    <n v="0"/>
    <n v="0"/>
    <n v="0"/>
    <n v="0"/>
    <n v="0"/>
    <n v="0"/>
    <n v="0"/>
    <n v="0"/>
    <n v="0"/>
    <n v="915.25500000000011"/>
    <n v="0"/>
    <n v="0"/>
    <n v="0"/>
    <n v="0"/>
    <n v="0"/>
    <n v="0"/>
    <n v="0"/>
    <n v="0"/>
    <n v="0"/>
    <n v="0"/>
    <n v="0"/>
    <n v="0"/>
    <n v="0"/>
    <n v="0"/>
    <n v="0"/>
    <n v="0"/>
    <n v="0"/>
    <n v="0"/>
    <n v="0"/>
    <n v="0"/>
    <n v="0"/>
    <n v="0"/>
    <n v="0"/>
    <n v="0"/>
    <n v="0"/>
    <n v="0"/>
    <n v="0"/>
    <n v="0"/>
    <n v="0"/>
    <n v="0"/>
    <n v="0"/>
    <n v="0"/>
    <n v="0"/>
    <n v="0"/>
    <n v="0"/>
    <n v="0"/>
    <n v="0"/>
    <n v="0"/>
    <n v="0"/>
    <n v="0"/>
    <n v="0"/>
    <n v="0"/>
    <n v="915.25500000000011"/>
    <n v="-1660.5540000000001"/>
    <n v="0"/>
    <n v="2575.8090000000002"/>
    <n v="0"/>
    <n v="0"/>
    <n v="0"/>
    <n v="0"/>
    <n v="0"/>
    <n v="0"/>
    <n v="0"/>
    <n v="0"/>
    <n v="0"/>
    <n v="915.25500000000011"/>
    <n v="0"/>
    <n v="0"/>
    <n v="0"/>
    <n v="0"/>
    <n v="0"/>
    <n v="0"/>
    <n v="0"/>
    <n v="0"/>
    <n v="0"/>
    <n v="0"/>
    <n v="0"/>
    <n v="0"/>
    <n v="0"/>
    <n v="0"/>
    <n v="0"/>
    <n v="0"/>
    <n v="0"/>
    <n v="915.25500000000011"/>
    <n v="-1660.5540000000001"/>
    <n v="0"/>
    <n v="2575.8090000000002"/>
    <n v="0"/>
    <n v="0"/>
    <n v="0"/>
    <n v="0"/>
    <n v="0"/>
    <n v="0"/>
    <n v="0"/>
    <n v="0"/>
    <n v="0"/>
    <n v="915.25500000000011"/>
    <n v="0"/>
    <n v="0"/>
    <n v="0"/>
    <n v="0"/>
    <n v="0"/>
    <n v="0"/>
    <n v="0"/>
    <n v="0"/>
    <n v="0"/>
    <n v="0"/>
    <n v="0"/>
    <n v="0"/>
    <n v="0"/>
    <n v="0"/>
    <n v="0"/>
    <n v="0"/>
    <n v="0"/>
    <n v="915.25500000000011"/>
    <n v="0"/>
    <n v="915.25500000000011"/>
    <n v="915.25500000000011"/>
    <n v="0"/>
    <n v="915.25500000000011"/>
    <n v="-915.25500000000011"/>
    <n v="915.25500000000011"/>
    <n v="915.25500000000011"/>
    <n v="915.25500000000011"/>
    <n v="915.25500000000011"/>
    <n v="0"/>
    <n v="0"/>
    <n v="915.25500000000011"/>
    <n v="915.25500000000011"/>
    <n v="915.25500000000011"/>
    <n v="915.25500000000011"/>
    <n v="0"/>
    <n v="0"/>
    <n v="915.25500000000011"/>
    <n v="915.25500000000011"/>
    <n v="915.25500000000011"/>
    <n v="915.25500000000011"/>
    <n v="0"/>
    <n v="0"/>
    <m/>
    <m/>
    <s v="NO"/>
    <s v="GIC"/>
    <s v="STS"/>
    <m/>
    <s v="Transmission"/>
    <s v="Dedicated Tx (Base)"/>
    <s v="ESO Project"/>
    <s v="ESO Project"/>
    <s v="ESO"/>
    <s v="STS"/>
    <m/>
    <m/>
    <m/>
    <m/>
    <m/>
    <m/>
    <m/>
    <m/>
    <m/>
    <m/>
    <m/>
    <m/>
    <m/>
    <m/>
    <m/>
    <m/>
    <m/>
    <m/>
  </r>
  <r>
    <s v="100/TS-006"/>
    <x v="0"/>
    <x v="137"/>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735"/>
    <n v="21735"/>
    <n v="43470"/>
    <n v="0"/>
    <n v="0"/>
    <n v="0"/>
    <n v="0"/>
    <n v="43470"/>
    <n v="0"/>
    <n v="0"/>
    <n v="0"/>
    <n v="0"/>
    <n v="0"/>
    <n v="0"/>
    <n v="0"/>
    <n v="0"/>
    <n v="0"/>
    <n v="0"/>
    <n v="0"/>
    <n v="0"/>
    <n v="0"/>
    <n v="0"/>
    <n v="0"/>
    <n v="0"/>
    <n v="0"/>
    <n v="0"/>
    <n v="0"/>
    <n v="0"/>
    <n v="0"/>
    <n v="0"/>
    <n v="0"/>
    <n v="21735"/>
    <n v="21735"/>
    <n v="43470"/>
    <n v="0"/>
    <n v="0"/>
    <n v="0"/>
    <n v="0"/>
    <n v="43470"/>
    <n v="0"/>
    <n v="0"/>
    <n v="0"/>
    <n v="0"/>
    <n v="0"/>
    <n v="0"/>
    <n v="0"/>
    <n v="0"/>
    <n v="0"/>
    <n v="0"/>
    <n v="0"/>
    <n v="0"/>
    <n v="0"/>
    <n v="0"/>
    <n v="0"/>
    <n v="0"/>
    <n v="0"/>
    <n v="0"/>
    <n v="0"/>
    <n v="0"/>
    <n v="0"/>
    <n v="0"/>
    <n v="0"/>
    <n v="0"/>
    <n v="0"/>
    <n v="43470"/>
    <n v="0"/>
    <n v="0"/>
    <n v="0"/>
    <n v="0"/>
    <n v="43470"/>
    <n v="0"/>
    <n v="0"/>
    <n v="0"/>
    <n v="0"/>
    <n v="0"/>
    <n v="0"/>
    <n v="0"/>
    <n v="0"/>
    <n v="0"/>
    <n v="0"/>
    <n v="0"/>
    <n v="43470"/>
    <n v="0"/>
    <n v="0"/>
    <n v="0"/>
    <n v="0"/>
    <n v="0"/>
    <n v="43470"/>
    <n v="0"/>
    <n v="0"/>
    <n v="0"/>
    <n v="0"/>
    <n v="0"/>
    <n v="43470"/>
    <m/>
    <m/>
    <m/>
    <m/>
    <s v="FRONTEL"/>
    <m/>
    <m/>
    <m/>
    <s v="Technical Standard"/>
    <m/>
    <m/>
    <s v="FRONTEL"/>
    <m/>
    <m/>
    <m/>
    <m/>
    <m/>
    <m/>
    <m/>
    <m/>
    <m/>
    <m/>
    <m/>
    <m/>
    <m/>
    <m/>
    <s v="conceptual"/>
    <m/>
    <m/>
    <m/>
  </r>
  <r>
    <s v="100/TM-060"/>
    <x v="0"/>
    <x v="138"/>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429"/>
    <n v="124429"/>
    <n v="0"/>
    <n v="0"/>
    <n v="0"/>
    <n v="0"/>
    <n v="124429"/>
    <n v="0"/>
    <n v="0"/>
    <n v="0"/>
    <n v="0"/>
    <n v="0"/>
    <n v="0"/>
    <n v="0"/>
    <n v="0"/>
    <n v="0"/>
    <n v="0"/>
    <n v="0"/>
    <n v="0"/>
    <n v="0"/>
    <n v="0"/>
    <n v="0"/>
    <n v="0"/>
    <n v="0"/>
    <n v="0"/>
    <n v="0"/>
    <n v="0"/>
    <n v="0"/>
    <n v="0"/>
    <n v="0"/>
    <n v="0"/>
    <n v="124429"/>
    <n v="124429"/>
    <n v="0"/>
    <n v="0"/>
    <n v="0"/>
    <n v="0"/>
    <n v="124429"/>
    <n v="0"/>
    <n v="0"/>
    <n v="0"/>
    <n v="0"/>
    <n v="0"/>
    <n v="0"/>
    <n v="0"/>
    <n v="0"/>
    <n v="0"/>
    <n v="0"/>
    <n v="0"/>
    <n v="0"/>
    <n v="0"/>
    <n v="0"/>
    <n v="0"/>
    <n v="0"/>
    <n v="0"/>
    <n v="0"/>
    <n v="0"/>
    <n v="0"/>
    <n v="0"/>
    <n v="0"/>
    <n v="0"/>
    <n v="0"/>
    <n v="0"/>
    <n v="124429"/>
    <n v="0"/>
    <n v="0"/>
    <n v="0"/>
    <n v="0"/>
    <n v="124429"/>
    <n v="0"/>
    <n v="0"/>
    <n v="0"/>
    <n v="0"/>
    <n v="0"/>
    <n v="0"/>
    <n v="0"/>
    <n v="0"/>
    <n v="0"/>
    <n v="0"/>
    <n v="0"/>
    <n v="124429"/>
    <n v="0"/>
    <n v="0"/>
    <n v="0"/>
    <n v="0"/>
    <n v="0"/>
    <n v="124429"/>
    <n v="0"/>
    <n v="0"/>
    <n v="0"/>
    <n v="0"/>
    <n v="0"/>
    <n v="124429"/>
    <m/>
    <m/>
    <m/>
    <m/>
    <s v="STS"/>
    <m/>
    <m/>
    <m/>
    <s v="Others Tx"/>
    <m/>
    <m/>
    <s v="STS"/>
    <m/>
    <m/>
    <m/>
    <m/>
    <m/>
    <m/>
    <m/>
    <m/>
    <m/>
    <m/>
    <m/>
    <m/>
    <m/>
    <m/>
    <s v="Ingeniería detalle"/>
    <m/>
    <m/>
    <m/>
  </r>
  <r>
    <s v="100/TM-061"/>
    <x v="0"/>
    <x v="139"/>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n v="0"/>
    <n v="0"/>
    <n v="0"/>
    <n v="0"/>
    <n v="0"/>
    <n v="15003"/>
    <m/>
    <m/>
    <m/>
    <m/>
    <s v="STS"/>
    <m/>
    <m/>
    <m/>
    <s v="Technical Standard"/>
    <m/>
    <m/>
    <s v="STS"/>
    <m/>
    <m/>
    <m/>
    <m/>
    <m/>
    <m/>
    <m/>
    <m/>
    <m/>
    <m/>
    <m/>
    <m/>
    <m/>
    <m/>
    <s v="conceptual"/>
    <m/>
    <m/>
    <m/>
  </r>
  <r>
    <s v="100/TS-007"/>
    <x v="0"/>
    <x v="140"/>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n v="0"/>
    <n v="0"/>
    <n v="0"/>
    <n v="0"/>
    <n v="0"/>
    <n v="15003"/>
    <m/>
    <m/>
    <m/>
    <m/>
    <s v="FRONTEL"/>
    <m/>
    <m/>
    <m/>
    <s v="Technical Standard"/>
    <m/>
    <m/>
    <s v="FRONTEL"/>
    <m/>
    <m/>
    <m/>
    <m/>
    <m/>
    <m/>
    <m/>
    <m/>
    <m/>
    <m/>
    <m/>
    <m/>
    <m/>
    <m/>
    <s v="conceptual"/>
    <m/>
    <m/>
    <m/>
  </r>
  <r>
    <s v="100/TS-008"/>
    <x v="0"/>
    <x v="141"/>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n v="0"/>
    <n v="0"/>
    <n v="0"/>
    <n v="0"/>
    <n v="0"/>
    <n v="15003"/>
    <m/>
    <m/>
    <m/>
    <m/>
    <s v="FRONTEL"/>
    <m/>
    <m/>
    <m/>
    <s v="Technical Standard"/>
    <m/>
    <m/>
    <s v="FRONTEL"/>
    <m/>
    <m/>
    <m/>
    <m/>
    <m/>
    <m/>
    <m/>
    <m/>
    <m/>
    <m/>
    <m/>
    <m/>
    <m/>
    <m/>
    <s v="conceptual"/>
    <m/>
    <m/>
    <m/>
  </r>
  <r>
    <s v="100/TM-062"/>
    <x v="0"/>
    <x v="142"/>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9677"/>
    <n v="39677"/>
    <n v="0"/>
    <n v="0"/>
    <n v="0"/>
    <n v="0"/>
    <n v="39677"/>
    <n v="0"/>
    <n v="0"/>
    <n v="0"/>
    <n v="0"/>
    <n v="0"/>
    <n v="0"/>
    <n v="0"/>
    <n v="0"/>
    <n v="0"/>
    <n v="0"/>
    <n v="0"/>
    <n v="0"/>
    <n v="0"/>
    <n v="0"/>
    <n v="0"/>
    <n v="0"/>
    <n v="0"/>
    <n v="0"/>
    <n v="0"/>
    <n v="0"/>
    <n v="0"/>
    <n v="0"/>
    <n v="0"/>
    <n v="0"/>
    <n v="39677"/>
    <n v="39677"/>
    <n v="0"/>
    <n v="0"/>
    <n v="0"/>
    <n v="0"/>
    <n v="39677"/>
    <n v="0"/>
    <n v="0"/>
    <n v="0"/>
    <n v="0"/>
    <n v="0"/>
    <n v="0"/>
    <n v="0"/>
    <n v="0"/>
    <n v="0"/>
    <n v="0"/>
    <n v="0"/>
    <n v="0"/>
    <n v="0"/>
    <n v="0"/>
    <n v="0"/>
    <n v="0"/>
    <n v="0"/>
    <n v="0"/>
    <n v="0"/>
    <n v="0"/>
    <n v="0"/>
    <n v="0"/>
    <n v="0"/>
    <n v="0"/>
    <n v="0"/>
    <n v="39677"/>
    <n v="0"/>
    <n v="0"/>
    <n v="0"/>
    <n v="0"/>
    <n v="39677"/>
    <n v="0"/>
    <n v="0"/>
    <n v="0"/>
    <n v="0"/>
    <n v="0"/>
    <n v="0"/>
    <n v="0"/>
    <n v="0"/>
    <n v="0"/>
    <n v="0"/>
    <n v="0"/>
    <n v="39677"/>
    <n v="0"/>
    <n v="0"/>
    <n v="0"/>
    <n v="0"/>
    <n v="0"/>
    <n v="39677"/>
    <n v="0"/>
    <n v="0"/>
    <n v="0"/>
    <n v="0"/>
    <n v="0"/>
    <n v="39677"/>
    <m/>
    <m/>
    <m/>
    <m/>
    <s v="STS"/>
    <m/>
    <m/>
    <m/>
    <s v="Technical Standard"/>
    <m/>
    <m/>
    <s v="STS"/>
    <m/>
    <m/>
    <m/>
    <m/>
    <m/>
    <m/>
    <m/>
    <m/>
    <m/>
    <m/>
    <m/>
    <m/>
    <m/>
    <m/>
    <s v="conceptual"/>
    <m/>
    <m/>
    <m/>
  </r>
  <r>
    <s v="100/TM-063"/>
    <x v="0"/>
    <x v="143"/>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700"/>
    <n v="14700"/>
    <n v="9800"/>
    <n v="0"/>
    <n v="0"/>
    <n v="0"/>
    <n v="24500"/>
    <n v="0"/>
    <n v="0"/>
    <n v="0"/>
    <n v="0"/>
    <n v="0"/>
    <n v="0"/>
    <n v="0"/>
    <n v="0"/>
    <n v="0"/>
    <n v="0"/>
    <n v="0"/>
    <n v="0"/>
    <n v="0"/>
    <n v="0"/>
    <n v="0"/>
    <n v="0"/>
    <n v="0"/>
    <n v="0"/>
    <n v="0"/>
    <n v="0"/>
    <n v="0"/>
    <n v="0"/>
    <n v="0"/>
    <n v="0"/>
    <n v="14700"/>
    <n v="14700"/>
    <n v="9800"/>
    <n v="0"/>
    <n v="0"/>
    <n v="0"/>
    <n v="24500"/>
    <n v="0"/>
    <n v="0"/>
    <n v="0"/>
    <n v="0"/>
    <n v="0"/>
    <n v="0"/>
    <n v="0"/>
    <n v="0"/>
    <n v="0"/>
    <n v="0"/>
    <n v="0"/>
    <n v="0"/>
    <n v="0"/>
    <n v="0"/>
    <n v="0"/>
    <n v="0"/>
    <n v="0"/>
    <n v="0"/>
    <n v="0"/>
    <n v="0"/>
    <n v="0"/>
    <n v="0"/>
    <n v="0"/>
    <n v="0"/>
    <n v="0"/>
    <n v="14700"/>
    <n v="9800"/>
    <n v="0"/>
    <n v="0"/>
    <n v="0"/>
    <n v="24500"/>
    <n v="0"/>
    <n v="0"/>
    <n v="0"/>
    <n v="0"/>
    <n v="0"/>
    <n v="0"/>
    <n v="0"/>
    <n v="0"/>
    <n v="0"/>
    <n v="0"/>
    <n v="0"/>
    <n v="24500"/>
    <n v="0"/>
    <n v="0"/>
    <n v="0"/>
    <n v="0"/>
    <n v="0"/>
    <n v="24500"/>
    <n v="0"/>
    <n v="0"/>
    <n v="0"/>
    <n v="0"/>
    <n v="0"/>
    <n v="24500"/>
    <m/>
    <m/>
    <m/>
    <m/>
    <s v="STS"/>
    <m/>
    <m/>
    <m/>
    <s v="Technical Standard"/>
    <m/>
    <m/>
    <s v="STS"/>
    <m/>
    <m/>
    <m/>
    <m/>
    <m/>
    <m/>
    <m/>
    <m/>
    <m/>
    <m/>
    <m/>
    <m/>
    <m/>
    <m/>
    <s v="conceptual"/>
    <m/>
    <m/>
    <m/>
  </r>
  <r>
    <s v="100/TM-064"/>
    <x v="0"/>
    <x v="144"/>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825"/>
    <n v="45825"/>
    <n v="91650"/>
    <n v="91650"/>
    <n v="91650"/>
    <n v="91650"/>
    <n v="0"/>
    <n v="366600"/>
    <n v="0"/>
    <n v="0"/>
    <n v="0"/>
    <n v="0"/>
    <n v="0"/>
    <n v="0"/>
    <n v="0"/>
    <n v="0"/>
    <n v="0"/>
    <n v="0"/>
    <n v="0"/>
    <n v="0"/>
    <n v="0"/>
    <n v="0"/>
    <n v="0"/>
    <n v="0"/>
    <n v="0"/>
    <n v="0"/>
    <n v="0"/>
    <n v="0"/>
    <n v="0"/>
    <n v="0"/>
    <n v="0"/>
    <n v="45825"/>
    <n v="45825"/>
    <n v="91650"/>
    <n v="91650"/>
    <n v="91650"/>
    <n v="91650"/>
    <n v="0"/>
    <n v="366600"/>
    <n v="0"/>
    <n v="0"/>
    <n v="0"/>
    <n v="0"/>
    <n v="0"/>
    <n v="0"/>
    <n v="0"/>
    <n v="0"/>
    <n v="0"/>
    <n v="0"/>
    <n v="0"/>
    <n v="0"/>
    <n v="0"/>
    <n v="0"/>
    <n v="0"/>
    <n v="0"/>
    <n v="0"/>
    <n v="0"/>
    <n v="0"/>
    <n v="0"/>
    <n v="0"/>
    <n v="0"/>
    <n v="0"/>
    <n v="0"/>
    <n v="0"/>
    <n v="91650"/>
    <n v="91650"/>
    <n v="91650"/>
    <n v="91650"/>
    <n v="0"/>
    <n v="366600"/>
    <n v="0"/>
    <n v="0"/>
    <n v="0"/>
    <n v="0"/>
    <n v="0"/>
    <n v="0"/>
    <n v="0"/>
    <n v="0"/>
    <n v="0"/>
    <n v="0"/>
    <n v="0"/>
    <n v="366600"/>
    <n v="0"/>
    <n v="0"/>
    <n v="0"/>
    <n v="0"/>
    <n v="0"/>
    <n v="366600"/>
    <n v="0"/>
    <n v="0"/>
    <n v="0"/>
    <n v="0"/>
    <n v="0"/>
    <n v="366600"/>
    <m/>
    <m/>
    <m/>
    <m/>
    <s v="STS"/>
    <m/>
    <m/>
    <m/>
    <s v="Technical Standard"/>
    <m/>
    <m/>
    <s v="STS"/>
    <m/>
    <m/>
    <m/>
    <m/>
    <m/>
    <m/>
    <m/>
    <m/>
    <m/>
    <m/>
    <m/>
    <m/>
    <m/>
    <m/>
    <s v="conceptual"/>
    <m/>
    <m/>
    <m/>
  </r>
  <r>
    <s v="100/TM-065"/>
    <x v="0"/>
    <x v="145"/>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4767"/>
    <n v="74767"/>
    <n v="0"/>
    <n v="0"/>
    <n v="0"/>
    <n v="0"/>
    <n v="74767"/>
    <n v="0"/>
    <n v="0"/>
    <n v="0"/>
    <n v="0"/>
    <n v="0"/>
    <n v="0"/>
    <n v="0"/>
    <n v="0"/>
    <n v="0"/>
    <n v="0"/>
    <n v="0"/>
    <n v="0"/>
    <n v="0"/>
    <n v="0"/>
    <n v="0"/>
    <n v="0"/>
    <n v="0"/>
    <n v="0"/>
    <n v="0"/>
    <n v="0"/>
    <n v="0"/>
    <n v="0"/>
    <n v="0"/>
    <n v="0"/>
    <n v="74767"/>
    <n v="74767"/>
    <n v="0"/>
    <n v="0"/>
    <n v="0"/>
    <n v="0"/>
    <n v="74767"/>
    <n v="0"/>
    <n v="0"/>
    <n v="0"/>
    <n v="0"/>
    <n v="0"/>
    <n v="0"/>
    <n v="0"/>
    <n v="0"/>
    <n v="0"/>
    <n v="0"/>
    <n v="0"/>
    <n v="0"/>
    <n v="0"/>
    <n v="0"/>
    <n v="0"/>
    <n v="0"/>
    <n v="0"/>
    <n v="0"/>
    <n v="0"/>
    <n v="0"/>
    <n v="0"/>
    <n v="0"/>
    <n v="0"/>
    <n v="0"/>
    <n v="0"/>
    <n v="74767"/>
    <n v="0"/>
    <n v="0"/>
    <n v="0"/>
    <n v="0"/>
    <n v="74767"/>
    <n v="0"/>
    <n v="0"/>
    <n v="0"/>
    <n v="0"/>
    <n v="0"/>
    <n v="0"/>
    <n v="0"/>
    <n v="0"/>
    <n v="0"/>
    <n v="0"/>
    <n v="0"/>
    <n v="74767"/>
    <n v="0"/>
    <n v="0"/>
    <n v="0"/>
    <n v="0"/>
    <n v="0"/>
    <n v="74767"/>
    <n v="0"/>
    <n v="0"/>
    <n v="0"/>
    <n v="0"/>
    <n v="0"/>
    <n v="74767"/>
    <m/>
    <m/>
    <m/>
    <m/>
    <s v="STS"/>
    <m/>
    <m/>
    <m/>
    <s v="Technical Standard"/>
    <m/>
    <m/>
    <s v="STS"/>
    <m/>
    <m/>
    <m/>
    <m/>
    <m/>
    <m/>
    <m/>
    <m/>
    <m/>
    <m/>
    <m/>
    <m/>
    <m/>
    <m/>
    <s v="Ingeniería detalle"/>
    <m/>
    <m/>
    <m/>
  </r>
  <r>
    <s v="100/TM-066"/>
    <x v="0"/>
    <x v="146"/>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50"/>
    <n v="8050"/>
    <n v="16100"/>
    <n v="16100"/>
    <n v="0"/>
    <n v="0"/>
    <n v="0"/>
    <n v="32200"/>
    <n v="0"/>
    <n v="0"/>
    <n v="0"/>
    <n v="0"/>
    <n v="0"/>
    <n v="0"/>
    <n v="0"/>
    <n v="0"/>
    <n v="0"/>
    <n v="0"/>
    <n v="0"/>
    <n v="0"/>
    <n v="0"/>
    <n v="0"/>
    <n v="0"/>
    <n v="0"/>
    <n v="0"/>
    <n v="0"/>
    <n v="0"/>
    <n v="0"/>
    <n v="0"/>
    <n v="0"/>
    <n v="0"/>
    <n v="8050"/>
    <n v="8050"/>
    <n v="16100"/>
    <n v="16100"/>
    <n v="0"/>
    <n v="0"/>
    <n v="0"/>
    <n v="32200"/>
    <n v="0"/>
    <n v="0"/>
    <n v="0"/>
    <n v="0"/>
    <n v="0"/>
    <n v="0"/>
    <n v="0"/>
    <n v="0"/>
    <n v="0"/>
    <n v="0"/>
    <n v="0"/>
    <n v="0"/>
    <n v="0"/>
    <n v="0"/>
    <n v="0"/>
    <n v="0"/>
    <n v="0"/>
    <n v="0"/>
    <n v="0"/>
    <n v="0"/>
    <n v="0"/>
    <n v="0"/>
    <n v="0"/>
    <n v="0"/>
    <n v="0"/>
    <n v="16100"/>
    <n v="16100"/>
    <n v="0"/>
    <n v="0"/>
    <n v="0"/>
    <n v="32200"/>
    <n v="0"/>
    <n v="0"/>
    <n v="0"/>
    <n v="0"/>
    <n v="0"/>
    <n v="0"/>
    <n v="0"/>
    <n v="0"/>
    <n v="0"/>
    <n v="0"/>
    <n v="0"/>
    <n v="32200"/>
    <n v="0"/>
    <n v="0"/>
    <n v="0"/>
    <n v="0"/>
    <n v="0"/>
    <n v="32200"/>
    <n v="0"/>
    <n v="0"/>
    <n v="0"/>
    <n v="0"/>
    <n v="0"/>
    <n v="32200"/>
    <m/>
    <m/>
    <m/>
    <m/>
    <s v="STS"/>
    <m/>
    <m/>
    <m/>
    <s v="Technical Standard"/>
    <m/>
    <m/>
    <s v="STS"/>
    <m/>
    <m/>
    <m/>
    <m/>
    <m/>
    <m/>
    <m/>
    <m/>
    <m/>
    <m/>
    <m/>
    <m/>
    <m/>
    <m/>
    <s v="conceptual"/>
    <m/>
    <m/>
    <m/>
  </r>
  <r>
    <s v="100/TM-067"/>
    <x v="0"/>
    <x v="147"/>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5875"/>
    <n v="25875"/>
    <n v="51750"/>
    <n v="0"/>
    <n v="0"/>
    <n v="0"/>
    <n v="0"/>
    <n v="51750"/>
    <n v="0"/>
    <n v="0"/>
    <n v="0"/>
    <n v="0"/>
    <n v="0"/>
    <n v="0"/>
    <n v="0"/>
    <n v="0"/>
    <n v="0"/>
    <n v="0"/>
    <n v="0"/>
    <n v="0"/>
    <n v="0"/>
    <n v="0"/>
    <n v="0"/>
    <n v="0"/>
    <n v="0"/>
    <n v="0"/>
    <n v="0"/>
    <n v="0"/>
    <n v="0"/>
    <n v="0"/>
    <n v="0"/>
    <n v="25875"/>
    <n v="25875"/>
    <n v="51750"/>
    <n v="0"/>
    <n v="0"/>
    <n v="0"/>
    <n v="0"/>
    <n v="51750"/>
    <n v="0"/>
    <n v="0"/>
    <n v="0"/>
    <n v="0"/>
    <n v="0"/>
    <n v="0"/>
    <n v="0"/>
    <n v="0"/>
    <n v="0"/>
    <n v="0"/>
    <n v="0"/>
    <n v="0"/>
    <n v="0"/>
    <n v="0"/>
    <n v="0"/>
    <n v="0"/>
    <n v="0"/>
    <n v="0"/>
    <n v="0"/>
    <n v="0"/>
    <n v="0"/>
    <n v="0"/>
    <n v="0"/>
    <n v="0"/>
    <n v="0"/>
    <n v="51750"/>
    <n v="0"/>
    <n v="0"/>
    <n v="0"/>
    <n v="0"/>
    <n v="51750"/>
    <n v="0"/>
    <n v="0"/>
    <n v="0"/>
    <n v="0"/>
    <n v="0"/>
    <n v="0"/>
    <n v="0"/>
    <n v="0"/>
    <n v="0"/>
    <n v="0"/>
    <n v="0"/>
    <n v="51750"/>
    <n v="0"/>
    <n v="0"/>
    <n v="0"/>
    <n v="0"/>
    <n v="0"/>
    <n v="51750"/>
    <n v="0"/>
    <n v="0"/>
    <n v="0"/>
    <n v="0"/>
    <n v="0"/>
    <n v="51750"/>
    <m/>
    <m/>
    <m/>
    <m/>
    <s v="STS"/>
    <m/>
    <m/>
    <m/>
    <s v="Technical Standard"/>
    <m/>
    <m/>
    <s v="STS"/>
    <m/>
    <m/>
    <m/>
    <m/>
    <m/>
    <m/>
    <m/>
    <m/>
    <m/>
    <m/>
    <m/>
    <m/>
    <m/>
    <m/>
    <s v="conceptual"/>
    <m/>
    <m/>
    <m/>
  </r>
  <r>
    <s v="100/TM-068"/>
    <x v="0"/>
    <x v="148"/>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200"/>
    <n v="29200"/>
    <n v="0"/>
    <n v="0"/>
    <n v="0"/>
    <n v="0"/>
    <n v="29200"/>
    <n v="0"/>
    <n v="0"/>
    <n v="0"/>
    <n v="0"/>
    <n v="0"/>
    <n v="0"/>
    <n v="0"/>
    <n v="0"/>
    <n v="0"/>
    <n v="0"/>
    <n v="0"/>
    <n v="0"/>
    <n v="0"/>
    <n v="0"/>
    <n v="0"/>
    <n v="0"/>
    <n v="0"/>
    <n v="0"/>
    <n v="0"/>
    <n v="0"/>
    <n v="0"/>
    <n v="0"/>
    <n v="0"/>
    <n v="0"/>
    <n v="29200"/>
    <n v="29200"/>
    <n v="0"/>
    <n v="0"/>
    <n v="0"/>
    <n v="0"/>
    <n v="29200"/>
    <n v="0"/>
    <n v="0"/>
    <n v="0"/>
    <n v="0"/>
    <n v="0"/>
    <n v="0"/>
    <n v="0"/>
    <n v="0"/>
    <n v="0"/>
    <n v="0"/>
    <n v="0"/>
    <n v="0"/>
    <n v="0"/>
    <n v="0"/>
    <n v="0"/>
    <n v="0"/>
    <n v="0"/>
    <n v="0"/>
    <n v="0"/>
    <n v="0"/>
    <n v="0"/>
    <n v="0"/>
    <n v="0"/>
    <n v="0"/>
    <n v="0"/>
    <n v="29200"/>
    <n v="0"/>
    <n v="0"/>
    <n v="0"/>
    <n v="0"/>
    <n v="29200"/>
    <n v="0"/>
    <n v="0"/>
    <n v="0"/>
    <n v="0"/>
    <n v="0"/>
    <n v="0"/>
    <n v="0"/>
    <n v="0"/>
    <n v="0"/>
    <n v="0"/>
    <n v="0"/>
    <n v="29200"/>
    <n v="0"/>
    <n v="0"/>
    <n v="0"/>
    <n v="0"/>
    <n v="0"/>
    <n v="29200"/>
    <n v="0"/>
    <n v="0"/>
    <n v="0"/>
    <n v="0"/>
    <n v="0"/>
    <n v="29200"/>
    <m/>
    <m/>
    <m/>
    <m/>
    <s v="STS"/>
    <m/>
    <m/>
    <m/>
    <s v="Technical Standard"/>
    <m/>
    <m/>
    <s v="STS"/>
    <m/>
    <m/>
    <m/>
    <m/>
    <m/>
    <m/>
    <m/>
    <m/>
    <m/>
    <m/>
    <m/>
    <m/>
    <m/>
    <m/>
    <s v="conceptual"/>
    <m/>
    <m/>
    <m/>
  </r>
  <r>
    <s v="100/TM-069"/>
    <x v="0"/>
    <x v="149"/>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125"/>
    <n v="19125"/>
    <n v="38250"/>
    <n v="38250"/>
    <n v="0"/>
    <n v="0"/>
    <n v="0"/>
    <n v="76500"/>
    <n v="0"/>
    <n v="0"/>
    <n v="0"/>
    <n v="0"/>
    <n v="0"/>
    <n v="0"/>
    <n v="0"/>
    <n v="0"/>
    <n v="0"/>
    <n v="0"/>
    <n v="0"/>
    <n v="0"/>
    <n v="0"/>
    <n v="0"/>
    <n v="0"/>
    <n v="0"/>
    <n v="0"/>
    <n v="0"/>
    <n v="0"/>
    <n v="0"/>
    <n v="0"/>
    <n v="0"/>
    <n v="0"/>
    <n v="19125"/>
    <n v="19125"/>
    <n v="38250"/>
    <n v="38250"/>
    <n v="0"/>
    <n v="0"/>
    <n v="0"/>
    <n v="76500"/>
    <n v="0"/>
    <n v="0"/>
    <n v="0"/>
    <n v="0"/>
    <n v="0"/>
    <n v="0"/>
    <n v="0"/>
    <n v="0"/>
    <n v="0"/>
    <n v="0"/>
    <n v="0"/>
    <n v="0"/>
    <n v="0"/>
    <n v="0"/>
    <n v="0"/>
    <n v="0"/>
    <n v="0"/>
    <n v="0"/>
    <n v="0"/>
    <n v="0"/>
    <n v="0"/>
    <n v="0"/>
    <n v="0"/>
    <n v="0"/>
    <n v="0"/>
    <n v="38250"/>
    <n v="38250"/>
    <n v="0"/>
    <n v="0"/>
    <n v="0"/>
    <n v="76500"/>
    <n v="0"/>
    <n v="0"/>
    <n v="0"/>
    <n v="0"/>
    <n v="0"/>
    <n v="0"/>
    <n v="0"/>
    <n v="0"/>
    <n v="0"/>
    <n v="0"/>
    <n v="0"/>
    <n v="76500"/>
    <n v="0"/>
    <n v="0"/>
    <n v="0"/>
    <n v="0"/>
    <n v="0"/>
    <n v="76500"/>
    <n v="0"/>
    <n v="0"/>
    <n v="0"/>
    <n v="0"/>
    <n v="0"/>
    <n v="76500"/>
    <m/>
    <m/>
    <m/>
    <m/>
    <s v="STS"/>
    <m/>
    <m/>
    <m/>
    <s v="Others Tx"/>
    <m/>
    <m/>
    <s v="STS"/>
    <m/>
    <m/>
    <m/>
    <m/>
    <m/>
    <m/>
    <m/>
    <m/>
    <m/>
    <m/>
    <m/>
    <m/>
    <m/>
    <m/>
    <s v="conceptual"/>
    <m/>
    <m/>
    <m/>
  </r>
  <r>
    <s v="100/TM-080"/>
    <x v="0"/>
    <x v="150"/>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668"/>
    <n v="20668"/>
    <n v="20668"/>
    <n v="20668"/>
    <n v="20668"/>
    <n v="20668"/>
    <n v="103340"/>
    <n v="0"/>
    <n v="0"/>
    <n v="0"/>
    <n v="0"/>
    <n v="0"/>
    <n v="0"/>
    <n v="0"/>
    <n v="0"/>
    <n v="0"/>
    <n v="0"/>
    <n v="0"/>
    <n v="0"/>
    <n v="0"/>
    <n v="0"/>
    <n v="0"/>
    <n v="0"/>
    <n v="0"/>
    <n v="0"/>
    <n v="0"/>
    <n v="0"/>
    <n v="0"/>
    <n v="0"/>
    <n v="0"/>
    <n v="0"/>
    <n v="20668"/>
    <n v="20668"/>
    <n v="20668"/>
    <n v="20668"/>
    <n v="20668"/>
    <n v="20668"/>
    <n v="103340"/>
    <n v="0"/>
    <n v="0"/>
    <n v="0"/>
    <n v="0"/>
    <n v="0"/>
    <n v="0"/>
    <n v="0"/>
    <n v="0"/>
    <n v="0"/>
    <n v="0"/>
    <n v="0"/>
    <n v="0"/>
    <n v="0"/>
    <n v="0"/>
    <n v="0"/>
    <n v="0"/>
    <n v="0"/>
    <n v="0"/>
    <n v="0"/>
    <n v="0"/>
    <n v="0"/>
    <n v="0"/>
    <n v="0"/>
    <n v="0"/>
    <n v="0"/>
    <n v="20668"/>
    <n v="20668"/>
    <n v="20668"/>
    <n v="20668"/>
    <n v="20668"/>
    <n v="103340"/>
    <n v="0"/>
    <n v="0"/>
    <n v="0"/>
    <n v="0"/>
    <n v="0"/>
    <n v="0"/>
    <n v="0"/>
    <n v="0"/>
    <n v="0"/>
    <n v="0"/>
    <n v="0"/>
    <n v="103340"/>
    <n v="0"/>
    <n v="0"/>
    <n v="0"/>
    <n v="0"/>
    <n v="0"/>
    <n v="103340"/>
    <n v="0"/>
    <n v="0"/>
    <n v="0"/>
    <n v="0"/>
    <n v="0"/>
    <n v="103340"/>
    <m/>
    <m/>
    <m/>
    <m/>
    <s v="STS"/>
    <m/>
    <m/>
    <m/>
    <s v="Others Tx"/>
    <m/>
    <m/>
    <s v="STS"/>
    <m/>
    <m/>
    <m/>
    <m/>
    <m/>
    <m/>
    <m/>
    <m/>
    <m/>
    <m/>
    <m/>
    <m/>
    <m/>
    <m/>
    <s v="Ingeniería detalle"/>
    <m/>
    <m/>
    <m/>
  </r>
  <r>
    <s v="100/TM-081"/>
    <x v="0"/>
    <x v="151"/>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128"/>
    <n v="8128"/>
    <n v="0"/>
    <n v="0"/>
    <n v="0"/>
    <n v="0"/>
    <n v="8128"/>
    <n v="0"/>
    <n v="0"/>
    <n v="0"/>
    <n v="0"/>
    <n v="0"/>
    <n v="0"/>
    <n v="0"/>
    <n v="0"/>
    <n v="0"/>
    <n v="0"/>
    <n v="0"/>
    <n v="0"/>
    <n v="0"/>
    <n v="0"/>
    <n v="0"/>
    <n v="0"/>
    <n v="0"/>
    <n v="0"/>
    <n v="0"/>
    <n v="0"/>
    <n v="0"/>
    <n v="0"/>
    <n v="0"/>
    <n v="0"/>
    <n v="8128"/>
    <n v="8128"/>
    <n v="0"/>
    <n v="0"/>
    <n v="0"/>
    <n v="0"/>
    <n v="8128"/>
    <n v="0"/>
    <n v="0"/>
    <n v="0"/>
    <n v="0"/>
    <n v="0"/>
    <n v="0"/>
    <n v="0"/>
    <n v="0"/>
    <n v="0"/>
    <n v="0"/>
    <n v="0"/>
    <n v="0"/>
    <n v="0"/>
    <n v="0"/>
    <n v="0"/>
    <n v="0"/>
    <n v="0"/>
    <n v="0"/>
    <n v="0"/>
    <n v="0"/>
    <n v="0"/>
    <n v="0"/>
    <n v="0"/>
    <n v="0"/>
    <n v="0"/>
    <n v="8128"/>
    <n v="0"/>
    <n v="0"/>
    <n v="0"/>
    <n v="0"/>
    <n v="8128"/>
    <n v="0"/>
    <n v="0"/>
    <n v="0"/>
    <n v="0"/>
    <n v="0"/>
    <n v="0"/>
    <n v="0"/>
    <n v="0"/>
    <n v="0"/>
    <n v="0"/>
    <n v="0"/>
    <n v="8128"/>
    <n v="0"/>
    <n v="0"/>
    <n v="0"/>
    <n v="0"/>
    <n v="0"/>
    <n v="8128"/>
    <n v="0"/>
    <n v="0"/>
    <n v="0"/>
    <n v="0"/>
    <n v="0"/>
    <n v="8128"/>
    <m/>
    <m/>
    <m/>
    <m/>
    <s v="STS"/>
    <m/>
    <m/>
    <m/>
    <s v="Others Tx"/>
    <m/>
    <m/>
    <s v="STS"/>
    <m/>
    <m/>
    <m/>
    <m/>
    <m/>
    <m/>
    <m/>
    <m/>
    <m/>
    <m/>
    <m/>
    <m/>
    <m/>
    <m/>
    <s v="Ingeniería detalle"/>
    <m/>
    <m/>
    <m/>
  </r>
  <r>
    <s v="100/TT-309"/>
    <x v="0"/>
    <x v="152"/>
    <s v="Gerencia Zona Norte"/>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000"/>
    <n v="0"/>
    <n v="0"/>
    <n v="0"/>
    <n v="0"/>
    <n v="0"/>
    <n v="0"/>
    <n v="85000"/>
    <n v="0"/>
    <n v="0"/>
    <n v="0"/>
    <n v="0"/>
    <n v="85000"/>
    <n v="0"/>
    <n v="0"/>
    <n v="0"/>
    <n v="0"/>
    <n v="0"/>
    <n v="0"/>
    <n v="0"/>
    <n v="0"/>
    <n v="0"/>
    <n v="0"/>
    <n v="0"/>
    <n v="0"/>
    <n v="0"/>
    <n v="0"/>
    <n v="0"/>
    <n v="0"/>
    <n v="0"/>
    <n v="0"/>
    <n v="85000"/>
    <n v="0"/>
    <n v="0"/>
    <n v="0"/>
    <n v="0"/>
    <n v="0"/>
    <n v="0"/>
    <n v="85000"/>
    <n v="0"/>
    <n v="0"/>
    <n v="0"/>
    <n v="0"/>
    <n v="85000"/>
    <n v="0"/>
    <n v="0"/>
    <n v="0"/>
    <n v="0"/>
    <n v="0"/>
    <n v="0"/>
    <n v="0"/>
    <n v="0"/>
    <n v="0"/>
    <n v="0"/>
    <n v="0"/>
    <n v="0"/>
    <n v="0"/>
    <n v="0"/>
    <n v="0"/>
    <n v="0"/>
    <n v="0"/>
    <n v="0"/>
    <n v="0"/>
    <n v="0"/>
    <n v="0"/>
    <n v="0"/>
    <n v="0"/>
    <n v="0"/>
    <n v="0"/>
    <n v="85000"/>
    <n v="0"/>
    <n v="0"/>
    <n v="0"/>
    <n v="0"/>
    <n v="85000"/>
    <n v="0"/>
    <n v="0"/>
    <n v="0"/>
    <n v="0"/>
    <n v="0"/>
    <n v="0"/>
    <n v="0"/>
    <n v="0"/>
    <n v="0"/>
    <n v="0"/>
    <n v="0"/>
    <n v="85000"/>
    <n v="0"/>
    <n v="0"/>
    <n v="0"/>
    <n v="0"/>
    <n v="0"/>
    <n v="85000"/>
    <n v="0"/>
    <n v="0"/>
    <n v="0"/>
    <n v="0"/>
    <n v="0"/>
    <n v="85000"/>
    <m/>
    <m/>
    <m/>
    <m/>
    <s v="STN"/>
    <m/>
    <m/>
    <m/>
    <s v="Others Tx"/>
    <m/>
    <m/>
    <s v="STN"/>
    <m/>
    <m/>
    <m/>
    <m/>
    <m/>
    <m/>
    <m/>
    <m/>
    <m/>
    <m/>
    <m/>
    <m/>
    <m/>
    <m/>
    <s v="Ingeniería detalle"/>
    <m/>
    <m/>
    <m/>
  </r>
  <r>
    <s v="100/TT-308"/>
    <x v="0"/>
    <x v="153"/>
    <s v="Gerencia Zona Norte"/>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00"/>
    <n v="0"/>
    <n v="4500"/>
    <n v="0"/>
    <n v="0"/>
    <n v="0"/>
    <n v="0"/>
    <n v="9000"/>
    <n v="0"/>
    <n v="18000"/>
    <n v="0"/>
    <n v="0"/>
    <n v="0"/>
    <n v="0"/>
    <n v="18000"/>
    <n v="0"/>
    <n v="0"/>
    <n v="0"/>
    <n v="0"/>
    <n v="0"/>
    <n v="0"/>
    <n v="0"/>
    <n v="0"/>
    <n v="0"/>
    <n v="0"/>
    <n v="0"/>
    <n v="0"/>
    <n v="0"/>
    <n v="0"/>
    <n v="0"/>
    <n v="0"/>
    <n v="4500"/>
    <n v="0"/>
    <n v="4500"/>
    <n v="0"/>
    <n v="0"/>
    <n v="0"/>
    <n v="0"/>
    <n v="9000"/>
    <n v="0"/>
    <n v="18000"/>
    <n v="0"/>
    <n v="0"/>
    <n v="0"/>
    <n v="0"/>
    <n v="18000"/>
    <n v="0"/>
    <n v="0"/>
    <n v="0"/>
    <n v="0"/>
    <n v="0"/>
    <n v="0"/>
    <n v="0"/>
    <n v="0"/>
    <n v="0"/>
    <n v="0"/>
    <n v="0"/>
    <n v="0"/>
    <n v="0"/>
    <n v="0"/>
    <n v="0"/>
    <n v="0"/>
    <n v="0"/>
    <n v="0"/>
    <n v="0"/>
    <n v="0"/>
    <n v="0"/>
    <n v="0"/>
    <n v="0"/>
    <n v="0"/>
    <n v="0"/>
    <n v="18000"/>
    <n v="0"/>
    <n v="0"/>
    <n v="0"/>
    <n v="0"/>
    <n v="18000"/>
    <n v="0"/>
    <n v="0"/>
    <n v="0"/>
    <n v="0"/>
    <n v="0"/>
    <n v="0"/>
    <n v="0"/>
    <n v="0"/>
    <n v="0"/>
    <n v="0"/>
    <n v="0"/>
    <n v="18000"/>
    <n v="0"/>
    <n v="0"/>
    <n v="0"/>
    <n v="0"/>
    <n v="0"/>
    <n v="18000"/>
    <n v="0"/>
    <n v="0"/>
    <n v="0"/>
    <n v="0"/>
    <n v="0"/>
    <n v="18000"/>
    <m/>
    <m/>
    <m/>
    <m/>
    <s v="STN"/>
    <m/>
    <m/>
    <m/>
    <s v="Others Tx"/>
    <m/>
    <m/>
    <s v="STN"/>
    <m/>
    <m/>
    <m/>
    <m/>
    <m/>
    <m/>
    <m/>
    <m/>
    <m/>
    <m/>
    <m/>
    <m/>
    <m/>
    <m/>
    <s v="Ingeniería detalle"/>
    <m/>
    <m/>
    <m/>
  </r>
  <r>
    <s v="100/TT-311"/>
    <x v="0"/>
    <x v="154"/>
    <s v="Gerencia Zona Norte"/>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2000"/>
    <n v="0"/>
    <n v="0"/>
    <n v="1000"/>
    <n v="0"/>
    <n v="0"/>
    <n v="6000"/>
    <n v="0"/>
    <n v="11000"/>
    <n v="0"/>
    <n v="0"/>
    <n v="0"/>
    <n v="0"/>
    <n v="11000"/>
    <n v="0"/>
    <n v="0"/>
    <n v="0"/>
    <n v="0"/>
    <n v="0"/>
    <n v="0"/>
    <n v="0"/>
    <n v="0"/>
    <n v="0"/>
    <n v="0"/>
    <n v="0"/>
    <n v="0"/>
    <n v="0"/>
    <n v="0"/>
    <n v="0"/>
    <n v="2000"/>
    <n v="0"/>
    <n v="2000"/>
    <n v="0"/>
    <n v="0"/>
    <n v="1000"/>
    <n v="0"/>
    <n v="0"/>
    <n v="6000"/>
    <n v="0"/>
    <n v="11000"/>
    <n v="0"/>
    <n v="0"/>
    <n v="0"/>
    <n v="0"/>
    <n v="11000"/>
    <n v="0"/>
    <n v="0"/>
    <n v="0"/>
    <n v="0"/>
    <n v="0"/>
    <n v="0"/>
    <n v="0"/>
    <n v="0"/>
    <n v="0"/>
    <n v="0"/>
    <n v="0"/>
    <n v="0"/>
    <n v="0"/>
    <n v="0"/>
    <n v="0"/>
    <n v="0"/>
    <n v="0"/>
    <n v="0"/>
    <n v="0"/>
    <n v="0"/>
    <n v="0"/>
    <n v="0"/>
    <n v="0"/>
    <n v="0"/>
    <n v="0"/>
    <n v="11000"/>
    <n v="0"/>
    <n v="0"/>
    <n v="0"/>
    <n v="0"/>
    <n v="11000"/>
    <n v="0"/>
    <n v="0"/>
    <n v="0"/>
    <n v="0"/>
    <n v="0"/>
    <n v="0"/>
    <n v="0"/>
    <n v="0"/>
    <n v="0"/>
    <n v="0"/>
    <n v="0"/>
    <n v="11000"/>
    <n v="0"/>
    <n v="0"/>
    <n v="0"/>
    <n v="0"/>
    <n v="0"/>
    <n v="11000"/>
    <n v="0"/>
    <n v="0"/>
    <n v="0"/>
    <n v="0"/>
    <n v="0"/>
    <n v="11000"/>
    <m/>
    <m/>
    <m/>
    <m/>
    <s v="STN"/>
    <m/>
    <m/>
    <m/>
    <s v="Others Tx"/>
    <m/>
    <m/>
    <s v="STN"/>
    <m/>
    <m/>
    <m/>
    <m/>
    <m/>
    <m/>
    <m/>
    <m/>
    <m/>
    <m/>
    <m/>
    <m/>
    <m/>
    <m/>
    <s v="Ingeniería detalle"/>
    <m/>
    <m/>
    <m/>
  </r>
  <r>
    <s v="100/TT-312"/>
    <x v="0"/>
    <x v="155"/>
    <s v="Gerencia Zona Norte"/>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3000"/>
    <n v="0"/>
    <n v="0"/>
    <n v="0"/>
    <n v="5000"/>
    <n v="0"/>
    <n v="0"/>
    <n v="0"/>
    <n v="10000"/>
    <n v="0"/>
    <n v="0"/>
    <n v="0"/>
    <n v="0"/>
    <n v="10000"/>
    <n v="0"/>
    <n v="0"/>
    <n v="0"/>
    <n v="0"/>
    <n v="0"/>
    <n v="0"/>
    <n v="0"/>
    <n v="0"/>
    <n v="0"/>
    <n v="0"/>
    <n v="0"/>
    <n v="0"/>
    <n v="0"/>
    <n v="0"/>
    <n v="0"/>
    <n v="2000"/>
    <n v="0"/>
    <n v="3000"/>
    <n v="0"/>
    <n v="0"/>
    <n v="0"/>
    <n v="5000"/>
    <n v="0"/>
    <n v="0"/>
    <n v="0"/>
    <n v="10000"/>
    <n v="0"/>
    <n v="0"/>
    <n v="0"/>
    <n v="0"/>
    <n v="10000"/>
    <n v="0"/>
    <n v="0"/>
    <n v="0"/>
    <n v="0"/>
    <n v="0"/>
    <n v="0"/>
    <n v="0"/>
    <n v="0"/>
    <n v="0"/>
    <n v="0"/>
    <n v="0"/>
    <n v="0"/>
    <n v="0"/>
    <n v="0"/>
    <n v="0"/>
    <n v="0"/>
    <n v="0"/>
    <n v="0"/>
    <n v="0"/>
    <n v="0"/>
    <n v="0"/>
    <n v="0"/>
    <n v="0"/>
    <n v="0"/>
    <n v="0"/>
    <n v="10000"/>
    <n v="0"/>
    <n v="0"/>
    <n v="0"/>
    <n v="0"/>
    <n v="10000"/>
    <n v="0"/>
    <n v="0"/>
    <n v="0"/>
    <n v="0"/>
    <n v="0"/>
    <n v="0"/>
    <n v="0"/>
    <n v="0"/>
    <n v="0"/>
    <n v="0"/>
    <n v="0"/>
    <n v="10000"/>
    <n v="0"/>
    <n v="0"/>
    <n v="0"/>
    <n v="0"/>
    <n v="0"/>
    <n v="10000"/>
    <n v="0"/>
    <n v="0"/>
    <n v="0"/>
    <n v="0"/>
    <n v="0"/>
    <n v="10000"/>
    <m/>
    <m/>
    <m/>
    <m/>
    <s v="STN"/>
    <m/>
    <m/>
    <m/>
    <s v="Others Tx"/>
    <m/>
    <m/>
    <s v="STN"/>
    <m/>
    <m/>
    <m/>
    <m/>
    <m/>
    <m/>
    <m/>
    <m/>
    <m/>
    <m/>
    <m/>
    <m/>
    <m/>
    <m/>
    <s v="Ingeniería detalle"/>
    <m/>
    <m/>
    <m/>
  </r>
  <r>
    <s v="100/TT-313"/>
    <x v="0"/>
    <x v="156"/>
    <s v="Gerencia Zona Norte"/>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3000"/>
    <n v="0"/>
    <n v="0"/>
    <n v="0"/>
    <n v="5000"/>
    <n v="0"/>
    <n v="0"/>
    <n v="0"/>
    <n v="10000"/>
    <n v="0"/>
    <n v="0"/>
    <n v="0"/>
    <n v="0"/>
    <n v="10000"/>
    <n v="0"/>
    <n v="0"/>
    <n v="0"/>
    <n v="0"/>
    <n v="0"/>
    <n v="0"/>
    <n v="0"/>
    <n v="0"/>
    <n v="0"/>
    <n v="0"/>
    <n v="0"/>
    <n v="0"/>
    <n v="0"/>
    <n v="0"/>
    <n v="0"/>
    <n v="2000"/>
    <n v="0"/>
    <n v="3000"/>
    <n v="0"/>
    <n v="0"/>
    <n v="0"/>
    <n v="5000"/>
    <n v="0"/>
    <n v="0"/>
    <n v="0"/>
    <n v="10000"/>
    <n v="0"/>
    <n v="0"/>
    <n v="0"/>
    <n v="0"/>
    <n v="10000"/>
    <n v="0"/>
    <n v="0"/>
    <n v="0"/>
    <n v="0"/>
    <n v="0"/>
    <n v="0"/>
    <n v="0"/>
    <n v="0"/>
    <n v="0"/>
    <n v="0"/>
    <n v="0"/>
    <n v="0"/>
    <n v="0"/>
    <n v="0"/>
    <n v="0"/>
    <n v="0"/>
    <n v="0"/>
    <n v="0"/>
    <n v="0"/>
    <n v="0"/>
    <n v="0"/>
    <n v="0"/>
    <n v="0"/>
    <n v="0"/>
    <n v="0"/>
    <n v="10000"/>
    <n v="0"/>
    <n v="0"/>
    <n v="0"/>
    <n v="0"/>
    <n v="10000"/>
    <n v="0"/>
    <n v="0"/>
    <n v="0"/>
    <n v="0"/>
    <n v="0"/>
    <n v="0"/>
    <n v="0"/>
    <n v="0"/>
    <n v="0"/>
    <n v="0"/>
    <n v="0"/>
    <n v="10000"/>
    <n v="0"/>
    <n v="0"/>
    <n v="0"/>
    <n v="0"/>
    <n v="0"/>
    <n v="10000"/>
    <n v="0"/>
    <n v="0"/>
    <n v="0"/>
    <n v="0"/>
    <n v="0"/>
    <n v="10000"/>
    <m/>
    <m/>
    <m/>
    <m/>
    <s v="STN"/>
    <m/>
    <m/>
    <m/>
    <s v="Others Tx"/>
    <m/>
    <m/>
    <s v="STN"/>
    <m/>
    <m/>
    <m/>
    <m/>
    <m/>
    <m/>
    <m/>
    <m/>
    <m/>
    <m/>
    <m/>
    <m/>
    <m/>
    <m/>
    <s v="Ingeniería detalle"/>
    <m/>
    <m/>
    <m/>
  </r>
  <r>
    <s v="100/TM-082"/>
    <x v="0"/>
    <x v="157"/>
    <s v="Area SCADA"/>
    <x v="6"/>
    <s v="SIN ASIGNAR"/>
    <n v="0"/>
    <n v="0"/>
    <n v="0"/>
    <n v="0"/>
    <n v="0"/>
    <n v="0"/>
    <n v="0"/>
    <n v="0"/>
    <n v="0"/>
    <n v="0"/>
    <n v="0"/>
    <n v="0"/>
    <n v="0"/>
    <n v="0"/>
    <n v="0"/>
    <n v="0"/>
    <n v="0"/>
    <n v="0"/>
    <n v="0"/>
    <n v="0"/>
    <n v="0"/>
    <n v="0.1"/>
    <n v="0.15"/>
    <n v="0.36"/>
    <n v="0"/>
    <n v="0"/>
    <n v="0"/>
    <n v="0"/>
    <n v="0"/>
    <n v="0"/>
    <n v="0"/>
    <n v="0"/>
    <n v="0"/>
    <n v="0.1"/>
    <n v="0.25"/>
    <n v="0.61"/>
    <n v="0.61"/>
    <n v="0"/>
    <n v="0"/>
    <n v="0"/>
    <n v="0"/>
    <n v="0"/>
    <n v="0"/>
    <n v="0"/>
    <n v="0"/>
    <n v="0"/>
    <n v="0"/>
    <n v="0"/>
    <n v="0"/>
    <n v="0.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00"/>
    <n v="0"/>
    <n v="3600"/>
    <n v="0"/>
    <n v="12000"/>
    <n v="0"/>
    <n v="0"/>
    <n v="0"/>
    <n v="0"/>
    <n v="0"/>
    <n v="0"/>
    <n v="0"/>
    <n v="0"/>
    <n v="0"/>
    <n v="0"/>
    <n v="0"/>
    <n v="0"/>
    <n v="0"/>
    <n v="0"/>
    <n v="0"/>
    <n v="0"/>
    <n v="0"/>
    <n v="0"/>
    <n v="0"/>
    <n v="0"/>
    <n v="0"/>
    <n v="0"/>
    <n v="0"/>
    <n v="0"/>
    <n v="0"/>
    <n v="0"/>
    <n v="0"/>
    <n v="0"/>
    <n v="0"/>
    <n v="0"/>
    <n v="0"/>
    <n v="0"/>
    <n v="0"/>
    <n v="0"/>
    <n v="0"/>
    <n v="0"/>
    <n v="0"/>
    <n v="0"/>
    <n v="0"/>
    <n v="0"/>
    <n v="0"/>
    <n v="0"/>
    <n v="12000"/>
    <n v="0"/>
    <n v="0"/>
    <n v="0"/>
    <n v="0"/>
    <n v="0"/>
    <n v="0"/>
    <n v="0"/>
    <n v="0"/>
    <n v="0"/>
    <n v="8400"/>
    <n v="3600"/>
    <n v="0"/>
    <n v="12000"/>
    <n v="0"/>
    <n v="0"/>
    <n v="0"/>
    <n v="0"/>
    <n v="0"/>
    <n v="0"/>
    <n v="0"/>
    <n v="0"/>
    <n v="0"/>
    <n v="0"/>
    <n v="0"/>
    <n v="0"/>
    <n v="0"/>
    <n v="0"/>
    <n v="0"/>
    <n v="0"/>
    <n v="0"/>
    <n v="12000"/>
    <n v="0"/>
    <n v="0"/>
    <n v="0"/>
    <n v="0"/>
    <n v="0"/>
    <n v="0"/>
    <n v="0"/>
    <n v="0"/>
    <n v="0"/>
    <n v="0"/>
    <n v="0"/>
    <n v="12000"/>
    <n v="12000"/>
    <n v="0"/>
    <n v="0"/>
    <n v="0"/>
    <n v="0"/>
    <n v="0"/>
    <n v="0"/>
    <n v="0"/>
    <n v="0"/>
    <n v="0"/>
    <n v="0"/>
    <n v="0"/>
    <n v="0"/>
    <n v="0"/>
    <n v="0"/>
    <n v="0"/>
    <n v="0"/>
    <n v="0"/>
    <n v="12000"/>
    <n v="0"/>
    <n v="0"/>
    <n v="0"/>
    <n v="0"/>
    <n v="0"/>
    <n v="0"/>
    <n v="12000"/>
    <n v="0"/>
    <n v="0"/>
    <n v="12000"/>
    <n v="-12000"/>
    <n v="12000"/>
    <n v="12000"/>
    <n v="0"/>
    <n v="0"/>
    <n v="12000"/>
    <n v="-12000"/>
    <n v="12000"/>
    <n v="0"/>
    <n v="0"/>
    <n v="0"/>
    <n v="0"/>
    <n v="0"/>
    <n v="12000"/>
    <m/>
    <m/>
    <m/>
    <m/>
    <s v="STS"/>
    <m/>
    <m/>
    <m/>
    <s v="IT&amp;Communications"/>
    <m/>
    <m/>
    <s v="STS"/>
    <m/>
    <m/>
    <m/>
    <m/>
    <m/>
    <m/>
    <m/>
    <m/>
    <m/>
    <m/>
    <m/>
    <m/>
    <m/>
    <m/>
    <s v="Ingeniería detalle"/>
    <m/>
    <m/>
    <m/>
  </r>
  <r>
    <s v="100/TT-400"/>
    <x v="0"/>
    <x v="158"/>
    <s v="Area SCADA"/>
    <x v="6"/>
    <s v="SIN ASIGNAR"/>
    <n v="0"/>
    <n v="0"/>
    <n v="0"/>
    <n v="0"/>
    <n v="0"/>
    <n v="0"/>
    <n v="0"/>
    <n v="0"/>
    <n v="12393.682000000001"/>
    <n v="0"/>
    <n v="0"/>
    <n v="0"/>
    <n v="12393.682000000001"/>
    <n v="0"/>
    <n v="0"/>
    <n v="0"/>
    <n v="0"/>
    <n v="0"/>
    <n v="0"/>
    <n v="0"/>
    <n v="0"/>
    <n v="0.85"/>
    <n v="0.1"/>
    <n v="0.03"/>
    <n v="0"/>
    <n v="0"/>
    <n v="0"/>
    <n v="0"/>
    <n v="0"/>
    <n v="0"/>
    <n v="0"/>
    <n v="0"/>
    <n v="0"/>
    <n v="0.85"/>
    <n v="0.95"/>
    <n v="0.98"/>
    <n v="0.98"/>
    <n v="0"/>
    <n v="0"/>
    <n v="0"/>
    <n v="0"/>
    <n v="0"/>
    <n v="0"/>
    <n v="0"/>
    <n v="0"/>
    <n v="0"/>
    <n v="0"/>
    <n v="0"/>
    <n v="0"/>
    <n v="0.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000"/>
    <n v="0"/>
    <n v="0"/>
    <n v="0"/>
    <n v="13000"/>
    <n v="0"/>
    <n v="0"/>
    <n v="0"/>
    <n v="0"/>
    <n v="0"/>
    <n v="0"/>
    <n v="0"/>
    <n v="0"/>
    <n v="0"/>
    <n v="0"/>
    <n v="0"/>
    <n v="0"/>
    <n v="0"/>
    <n v="0"/>
    <n v="0"/>
    <n v="0"/>
    <n v="0"/>
    <n v="0"/>
    <n v="0"/>
    <n v="0"/>
    <n v="0"/>
    <n v="0"/>
    <n v="0"/>
    <n v="0"/>
    <n v="0"/>
    <n v="0"/>
    <n v="0"/>
    <n v="0"/>
    <n v="0"/>
    <n v="0"/>
    <n v="0"/>
    <n v="0"/>
    <n v="0"/>
    <n v="0"/>
    <n v="0"/>
    <n v="0"/>
    <n v="0"/>
    <n v="0"/>
    <n v="0"/>
    <n v="0"/>
    <n v="0"/>
    <n v="0"/>
    <n v="13000"/>
    <n v="0"/>
    <n v="0"/>
    <n v="0"/>
    <n v="0"/>
    <n v="0"/>
    <n v="0"/>
    <n v="0"/>
    <n v="0"/>
    <n v="12393.682000000001"/>
    <n v="606.3179999999993"/>
    <n v="0"/>
    <n v="0"/>
    <n v="13000"/>
    <n v="0"/>
    <n v="0"/>
    <n v="0"/>
    <n v="0"/>
    <n v="0"/>
    <n v="0"/>
    <n v="0"/>
    <n v="0"/>
    <n v="0"/>
    <n v="0"/>
    <n v="0"/>
    <n v="0"/>
    <n v="0"/>
    <n v="0"/>
    <n v="0"/>
    <n v="0"/>
    <n v="0"/>
    <n v="13000"/>
    <n v="0"/>
    <n v="0"/>
    <n v="0"/>
    <n v="0"/>
    <n v="0"/>
    <n v="0"/>
    <n v="0"/>
    <n v="0"/>
    <n v="12393.682000000001"/>
    <n v="0"/>
    <n v="0"/>
    <n v="606.3179999999993"/>
    <n v="13000"/>
    <n v="0"/>
    <n v="0"/>
    <n v="0"/>
    <n v="0"/>
    <n v="0"/>
    <n v="0"/>
    <n v="0"/>
    <n v="0"/>
    <n v="0"/>
    <n v="0"/>
    <n v="0"/>
    <n v="0"/>
    <n v="0"/>
    <n v="0"/>
    <n v="0"/>
    <n v="0"/>
    <n v="0"/>
    <n v="13000"/>
    <n v="0"/>
    <n v="12393.682000000001"/>
    <n v="12393.682000000001"/>
    <n v="0"/>
    <n v="12393.682000000001"/>
    <n v="-12393.682000000001"/>
    <n v="13000"/>
    <n v="12393.682000000001"/>
    <n v="12393.682000000001"/>
    <n v="13000"/>
    <n v="-606.3179999999993"/>
    <n v="606.3179999999993"/>
    <n v="13000"/>
    <n v="12393.682000000001"/>
    <n v="12393.682000000001"/>
    <n v="13000"/>
    <n v="-606.3179999999993"/>
    <n v="606.3179999999993"/>
    <n v="12393.682000000001"/>
    <n v="12393.682000000001"/>
    <n v="12393.682000000001"/>
    <n v="12393.682000000001"/>
    <n v="0"/>
    <n v="606.3179999999993"/>
    <m/>
    <m/>
    <m/>
    <m/>
    <s v="SATT"/>
    <m/>
    <m/>
    <m/>
    <s v="EH&amp;S"/>
    <m/>
    <m/>
    <s v="STS"/>
    <m/>
    <m/>
    <m/>
    <m/>
    <m/>
    <m/>
    <m/>
    <m/>
    <m/>
    <m/>
    <m/>
    <m/>
    <m/>
    <m/>
    <s v="Ingeniería detalle"/>
    <m/>
    <m/>
    <m/>
  </r>
  <r>
    <s v="100/TM-084"/>
    <x v="0"/>
    <x v="159"/>
    <s v="Area SCADA"/>
    <x v="6"/>
    <s v="SIN ASIGNAR"/>
    <n v="0"/>
    <n v="0"/>
    <n v="0"/>
    <n v="0"/>
    <n v="0"/>
    <n v="0"/>
    <n v="0"/>
    <n v="0"/>
    <n v="0"/>
    <n v="0"/>
    <n v="0"/>
    <n v="16768.625"/>
    <n v="16768.6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0"/>
    <n v="0"/>
    <n v="20000"/>
    <n v="0"/>
    <n v="0"/>
    <n v="0"/>
    <n v="0"/>
    <n v="0"/>
    <n v="0"/>
    <n v="0"/>
    <n v="0"/>
    <n v="0"/>
    <n v="0"/>
    <n v="0"/>
    <n v="0"/>
    <n v="0"/>
    <n v="0"/>
    <n v="0"/>
    <n v="0"/>
    <n v="0"/>
    <n v="0"/>
    <n v="0"/>
    <n v="0"/>
    <n v="0"/>
    <n v="0"/>
    <n v="0"/>
    <n v="0"/>
    <n v="0"/>
    <n v="0"/>
    <n v="0"/>
    <n v="0"/>
    <n v="0"/>
    <n v="0"/>
    <n v="0"/>
    <n v="0"/>
    <n v="0"/>
    <n v="0"/>
    <n v="0"/>
    <n v="0"/>
    <n v="0"/>
    <n v="0"/>
    <n v="0"/>
    <n v="0"/>
    <n v="0"/>
    <n v="0"/>
    <n v="20000"/>
    <n v="0"/>
    <n v="0"/>
    <n v="0"/>
    <n v="0"/>
    <n v="0"/>
    <n v="0"/>
    <n v="0"/>
    <n v="0"/>
    <n v="0"/>
    <n v="0"/>
    <n v="20000"/>
    <n v="0"/>
    <n v="20000"/>
    <n v="0"/>
    <n v="0"/>
    <n v="0"/>
    <n v="0"/>
    <n v="0"/>
    <n v="0"/>
    <n v="0"/>
    <n v="0"/>
    <n v="0"/>
    <n v="0"/>
    <n v="0"/>
    <n v="0"/>
    <n v="0"/>
    <n v="0"/>
    <n v="0"/>
    <n v="0"/>
    <n v="0"/>
    <n v="20000"/>
    <n v="0"/>
    <n v="0"/>
    <n v="0"/>
    <n v="0"/>
    <n v="0"/>
    <n v="0"/>
    <n v="0"/>
    <n v="0"/>
    <n v="0"/>
    <n v="0"/>
    <n v="0"/>
    <n v="20000"/>
    <n v="20000"/>
    <n v="0"/>
    <n v="0"/>
    <n v="0"/>
    <n v="0"/>
    <n v="0"/>
    <n v="0"/>
    <n v="0"/>
    <n v="0"/>
    <n v="0"/>
    <n v="0"/>
    <n v="0"/>
    <n v="0"/>
    <n v="0"/>
    <n v="0"/>
    <n v="0"/>
    <n v="0"/>
    <n v="0"/>
    <n v="20000"/>
    <n v="0"/>
    <n v="0"/>
    <n v="0"/>
    <n v="0"/>
    <n v="0"/>
    <n v="0"/>
    <n v="20000"/>
    <n v="0"/>
    <n v="0"/>
    <n v="20000"/>
    <n v="-20000"/>
    <n v="20000"/>
    <n v="20000"/>
    <n v="0"/>
    <n v="0"/>
    <n v="20000"/>
    <n v="-20000"/>
    <n v="20000"/>
    <n v="0"/>
    <n v="16768.625"/>
    <n v="16768.625"/>
    <n v="0"/>
    <n v="16768.625"/>
    <n v="3231.375"/>
    <m/>
    <m/>
    <m/>
    <m/>
    <s v="STC"/>
    <m/>
    <m/>
    <m/>
    <s v="EH&amp;S"/>
    <m/>
    <m/>
    <s v="STS"/>
    <m/>
    <m/>
    <m/>
    <m/>
    <m/>
    <m/>
    <m/>
    <m/>
    <m/>
    <m/>
    <m/>
    <m/>
    <m/>
    <m/>
    <s v="Ingeniería detalle"/>
    <m/>
    <m/>
    <m/>
  </r>
  <r>
    <s v="100/TS-300 "/>
    <x v="0"/>
    <x v="160"/>
    <s v="Area SCADA"/>
    <x v="6"/>
    <s v="SIN ASIGNAR"/>
    <n v="0"/>
    <n v="0"/>
    <n v="0"/>
    <n v="0"/>
    <n v="0"/>
    <n v="0"/>
    <n v="0"/>
    <n v="0"/>
    <n v="0"/>
    <n v="14914.362999999999"/>
    <n v="0"/>
    <n v="0"/>
    <n v="14914.362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500"/>
    <n v="9500"/>
    <n v="19000"/>
    <n v="9500"/>
    <n v="9500"/>
    <n v="9500"/>
    <n v="9500"/>
    <n v="19000"/>
    <n v="0"/>
    <n v="95000"/>
    <n v="0"/>
    <n v="0"/>
    <n v="0"/>
    <n v="0"/>
    <n v="95000"/>
    <n v="0"/>
    <n v="0"/>
    <n v="0"/>
    <n v="0"/>
    <n v="0"/>
    <n v="0"/>
    <n v="0"/>
    <n v="0"/>
    <n v="0"/>
    <n v="15000"/>
    <n v="0"/>
    <n v="0"/>
    <n v="15000"/>
    <n v="0"/>
    <n v="0"/>
    <n v="0"/>
    <n v="0"/>
    <n v="4462"/>
    <n v="19000"/>
    <n v="9500"/>
    <n v="9500"/>
    <n v="9500"/>
    <n v="9500"/>
    <n v="19000"/>
    <n v="0"/>
    <n v="80462"/>
    <n v="0"/>
    <n v="0"/>
    <n v="0"/>
    <n v="0"/>
    <n v="95462"/>
    <n v="0"/>
    <n v="0"/>
    <n v="0"/>
    <n v="0"/>
    <n v="0"/>
    <n v="0"/>
    <n v="0"/>
    <n v="0"/>
    <n v="0"/>
    <n v="14914.362999999999"/>
    <n v="0"/>
    <n v="85.637000000000626"/>
    <n v="15000"/>
    <n v="0"/>
    <n v="0"/>
    <n v="0"/>
    <n v="0"/>
    <n v="0"/>
    <n v="0"/>
    <n v="0"/>
    <n v="0"/>
    <n v="0"/>
    <n v="0"/>
    <n v="0"/>
    <n v="0"/>
    <n v="80462"/>
    <n v="0"/>
    <n v="0"/>
    <n v="0"/>
    <n v="0"/>
    <n v="95462"/>
    <n v="0"/>
    <n v="14914.362999999999"/>
    <n v="14914.362999999999"/>
    <n v="0"/>
    <n v="14914.362999999999"/>
    <n v="-14914.362999999999"/>
    <n v="0"/>
    <n v="14914.362999999999"/>
    <n v="14914.362999999999"/>
    <n v="0"/>
    <n v="14914.362999999999"/>
    <n v="80085.637000000002"/>
    <n v="15000"/>
    <n v="14914.362999999999"/>
    <n v="14914.362999999999"/>
    <n v="15000"/>
    <n v="-85.637000000000626"/>
    <n v="80547.637000000002"/>
    <n v="14914.362999999999"/>
    <n v="14914.362999999999"/>
    <n v="14914.362999999999"/>
    <n v="14914.362999999999"/>
    <n v="0"/>
    <n v="80547.637000000002"/>
    <m/>
    <m/>
    <m/>
    <m/>
    <s v="STS"/>
    <m/>
    <m/>
    <m/>
    <s v="EH&amp;S"/>
    <m/>
    <m/>
    <s v="STS"/>
    <m/>
    <m/>
    <m/>
    <m/>
    <m/>
    <m/>
    <m/>
    <m/>
    <m/>
    <m/>
    <m/>
    <m/>
    <m/>
    <m/>
    <s v="Ingeniería detalle"/>
    <m/>
    <m/>
    <m/>
  </r>
  <r>
    <s v="100/TM-090"/>
    <x v="0"/>
    <x v="161"/>
    <s v="Area SCADA"/>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00"/>
    <n v="0"/>
    <n v="12000"/>
    <n v="0"/>
    <n v="12000"/>
    <n v="0"/>
    <n v="4000"/>
    <n v="40000"/>
    <n v="0"/>
    <n v="0"/>
    <n v="0"/>
    <n v="0"/>
    <n v="40000"/>
    <n v="0"/>
    <n v="0"/>
    <n v="0"/>
    <n v="0"/>
    <n v="0"/>
    <n v="0"/>
    <n v="0"/>
    <n v="0"/>
    <n v="0"/>
    <n v="0"/>
    <n v="0"/>
    <n v="0"/>
    <n v="0"/>
    <n v="0"/>
    <n v="0"/>
    <n v="0"/>
    <n v="0"/>
    <n v="0"/>
    <n v="12000"/>
    <n v="0"/>
    <n v="12000"/>
    <n v="0"/>
    <n v="12000"/>
    <n v="0"/>
    <n v="4000"/>
    <n v="40000"/>
    <n v="0"/>
    <n v="0"/>
    <n v="0"/>
    <n v="0"/>
    <n v="40000"/>
    <n v="0"/>
    <n v="0"/>
    <n v="0"/>
    <n v="0"/>
    <n v="0"/>
    <n v="0"/>
    <n v="0"/>
    <n v="0"/>
    <n v="0"/>
    <n v="0"/>
    <n v="0"/>
    <n v="0"/>
    <n v="0"/>
    <n v="0"/>
    <n v="0"/>
    <n v="0"/>
    <n v="0"/>
    <n v="0"/>
    <n v="0"/>
    <n v="0"/>
    <n v="0"/>
    <n v="0"/>
    <n v="0"/>
    <n v="0"/>
    <n v="0"/>
    <n v="40000"/>
    <n v="0"/>
    <n v="0"/>
    <n v="0"/>
    <n v="0"/>
    <n v="40000"/>
    <n v="0"/>
    <n v="0"/>
    <n v="0"/>
    <n v="0"/>
    <n v="0"/>
    <n v="0"/>
    <n v="0"/>
    <n v="0"/>
    <n v="0"/>
    <n v="0"/>
    <n v="0"/>
    <n v="40000"/>
    <n v="0"/>
    <n v="0"/>
    <n v="0"/>
    <n v="0"/>
    <n v="0"/>
    <n v="40000"/>
    <n v="0"/>
    <n v="0"/>
    <n v="0"/>
    <n v="0"/>
    <n v="0"/>
    <n v="40000"/>
    <m/>
    <m/>
    <m/>
    <m/>
    <s v="FRONTEL"/>
    <m/>
    <m/>
    <m/>
    <s v="EH&amp;S"/>
    <m/>
    <m/>
    <s v="STS"/>
    <m/>
    <m/>
    <m/>
    <m/>
    <m/>
    <m/>
    <m/>
    <m/>
    <m/>
    <m/>
    <m/>
    <m/>
    <m/>
    <m/>
    <s v="Ingeniería detalle"/>
    <m/>
    <m/>
    <m/>
  </r>
  <r>
    <s v="100/TM-086"/>
    <x v="0"/>
    <x v="162"/>
    <s v="Area SCADA"/>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952"/>
    <n v="4800"/>
    <n v="0"/>
    <n v="0"/>
    <n v="88752"/>
    <n v="0"/>
    <n v="0"/>
    <n v="0"/>
    <n v="0"/>
    <n v="0"/>
    <n v="0"/>
    <n v="0"/>
    <n v="0"/>
    <n v="0"/>
    <n v="0"/>
    <n v="0"/>
    <n v="0"/>
    <n v="0"/>
    <n v="0"/>
    <n v="0"/>
    <n v="0"/>
    <n v="0"/>
    <n v="0"/>
    <n v="0"/>
    <n v="0"/>
    <n v="0"/>
    <n v="0"/>
    <n v="0"/>
    <n v="0"/>
    <n v="0"/>
    <n v="0"/>
    <n v="83952"/>
    <n v="4800"/>
    <n v="0"/>
    <n v="0"/>
    <n v="88752"/>
    <n v="0"/>
    <n v="0"/>
    <n v="0"/>
    <n v="0"/>
    <n v="0"/>
    <n v="0"/>
    <n v="0"/>
    <n v="0"/>
    <n v="0"/>
    <n v="0"/>
    <n v="0"/>
    <n v="0"/>
    <n v="0"/>
    <n v="0"/>
    <n v="0"/>
    <n v="0"/>
    <n v="0"/>
    <n v="0"/>
    <n v="0"/>
    <n v="0"/>
    <n v="0"/>
    <n v="0"/>
    <n v="0"/>
    <n v="0"/>
    <n v="0"/>
    <n v="0"/>
    <n v="83952"/>
    <n v="4800"/>
    <n v="0"/>
    <n v="0"/>
    <n v="88752"/>
    <n v="0"/>
    <n v="0"/>
    <n v="0"/>
    <n v="0"/>
    <n v="0"/>
    <n v="0"/>
    <n v="0"/>
    <n v="0"/>
    <n v="0"/>
    <n v="0"/>
    <n v="0"/>
    <n v="88752"/>
    <n v="0"/>
    <n v="0"/>
    <n v="0"/>
    <n v="0"/>
    <n v="0"/>
    <n v="88752"/>
    <n v="0"/>
    <n v="0"/>
    <n v="0"/>
    <n v="0"/>
    <n v="0"/>
    <n v="88752"/>
    <m/>
    <m/>
    <m/>
    <m/>
    <s v="STS"/>
    <m/>
    <m/>
    <m/>
    <s v="IT&amp;Communications"/>
    <m/>
    <m/>
    <s v="STS"/>
    <m/>
    <m/>
    <m/>
    <m/>
    <m/>
    <m/>
    <m/>
    <m/>
    <m/>
    <m/>
    <m/>
    <m/>
    <m/>
    <m/>
    <s v="Ingeniería detalle"/>
    <m/>
    <m/>
    <m/>
  </r>
  <r>
    <s v="300/GG-200"/>
    <x v="0"/>
    <x v="163"/>
    <s v="Area SCADA"/>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984"/>
    <n v="1200"/>
    <n v="0"/>
    <n v="0"/>
    <n v="29184"/>
    <n v="0"/>
    <n v="0"/>
    <n v="0"/>
    <n v="0"/>
    <n v="0"/>
    <n v="0"/>
    <n v="0"/>
    <n v="0"/>
    <n v="0"/>
    <n v="0"/>
    <n v="0"/>
    <n v="0"/>
    <n v="0"/>
    <n v="0"/>
    <n v="0"/>
    <n v="0"/>
    <n v="0"/>
    <n v="0"/>
    <n v="0"/>
    <n v="0"/>
    <n v="0"/>
    <n v="0"/>
    <n v="0"/>
    <n v="0"/>
    <n v="0"/>
    <n v="0"/>
    <n v="27984"/>
    <n v="1200"/>
    <n v="0"/>
    <n v="0"/>
    <n v="29184"/>
    <n v="0"/>
    <n v="0"/>
    <n v="0"/>
    <n v="0"/>
    <n v="0"/>
    <n v="0"/>
    <n v="0"/>
    <n v="0"/>
    <n v="0"/>
    <n v="0"/>
    <n v="0"/>
    <n v="0"/>
    <n v="0"/>
    <n v="0"/>
    <n v="0"/>
    <n v="0"/>
    <n v="0"/>
    <n v="0"/>
    <n v="0"/>
    <n v="0"/>
    <n v="0"/>
    <n v="0"/>
    <n v="0"/>
    <n v="0"/>
    <n v="0"/>
    <n v="0"/>
    <n v="27984"/>
    <n v="1200"/>
    <n v="0"/>
    <n v="0"/>
    <n v="29184"/>
    <n v="0"/>
    <n v="0"/>
    <n v="0"/>
    <n v="0"/>
    <n v="0"/>
    <n v="0"/>
    <n v="0"/>
    <n v="0"/>
    <n v="0"/>
    <n v="0"/>
    <n v="0"/>
    <n v="29184"/>
    <n v="0"/>
    <n v="0"/>
    <n v="0"/>
    <n v="0"/>
    <n v="0"/>
    <n v="29184"/>
    <n v="0"/>
    <n v="0"/>
    <n v="0"/>
    <n v="0"/>
    <n v="0"/>
    <n v="29184"/>
    <m/>
    <m/>
    <m/>
    <m/>
    <s v="SAGESA"/>
    <m/>
    <m/>
    <m/>
    <s v="IT&amp;Communications"/>
    <m/>
    <m/>
    <s v="SAGESA"/>
    <m/>
    <m/>
    <m/>
    <m/>
    <m/>
    <m/>
    <m/>
    <m/>
    <m/>
    <m/>
    <m/>
    <m/>
    <m/>
    <m/>
    <s v="Ingeniería detalle"/>
    <m/>
    <m/>
    <m/>
  </r>
  <r>
    <s v="100/TM-087"/>
    <x v="0"/>
    <x v="164"/>
    <s v="Gerencia Zona Sur"/>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241.23125000001"/>
    <n v="167241.23125000001"/>
    <n v="334482.46250000002"/>
    <n v="0"/>
    <n v="0"/>
    <n v="0"/>
    <n v="0"/>
    <n v="334482.46250000002"/>
    <n v="0"/>
    <n v="0"/>
    <n v="0"/>
    <n v="0"/>
    <n v="0"/>
    <n v="0"/>
    <n v="0"/>
    <n v="0"/>
    <n v="0"/>
    <n v="0"/>
    <n v="0"/>
    <n v="0"/>
    <n v="0"/>
    <n v="0"/>
    <n v="0"/>
    <n v="0"/>
    <n v="0"/>
    <n v="0"/>
    <n v="0"/>
    <n v="0"/>
    <n v="0"/>
    <n v="0"/>
    <n v="0"/>
    <n v="167241.23125000001"/>
    <n v="167241.23125000001"/>
    <n v="334482.46250000002"/>
    <n v="0"/>
    <n v="0"/>
    <n v="0"/>
    <n v="0"/>
    <n v="334482.46250000002"/>
    <n v="0"/>
    <n v="0"/>
    <n v="0"/>
    <n v="0"/>
    <n v="0"/>
    <n v="0"/>
    <n v="0"/>
    <n v="0"/>
    <n v="0"/>
    <n v="0"/>
    <n v="0"/>
    <n v="0"/>
    <n v="0"/>
    <n v="0"/>
    <n v="0"/>
    <n v="0"/>
    <n v="0"/>
    <n v="0"/>
    <n v="0"/>
    <n v="0"/>
    <n v="0"/>
    <n v="0"/>
    <n v="0"/>
    <n v="0"/>
    <n v="0"/>
    <n v="334482.46250000002"/>
    <n v="0"/>
    <n v="0"/>
    <n v="0"/>
    <n v="0"/>
    <n v="334482.46250000002"/>
    <n v="0"/>
    <n v="0"/>
    <n v="0"/>
    <n v="0"/>
    <n v="0"/>
    <n v="0"/>
    <n v="0"/>
    <n v="0"/>
    <n v="0"/>
    <n v="0"/>
    <n v="0"/>
    <n v="334482.46250000002"/>
    <n v="0"/>
    <n v="0"/>
    <n v="0"/>
    <n v="0"/>
    <n v="0"/>
    <n v="334482.46250000002"/>
    <n v="0"/>
    <n v="0"/>
    <n v="0"/>
    <n v="0"/>
    <n v="0"/>
    <n v="334482.46250000002"/>
    <m/>
    <m/>
    <m/>
    <m/>
    <s v="STS"/>
    <m/>
    <m/>
    <m/>
    <s v="Others Tx"/>
    <m/>
    <m/>
    <s v="STS"/>
    <m/>
    <m/>
    <m/>
    <m/>
    <m/>
    <m/>
    <m/>
    <m/>
    <m/>
    <m/>
    <m/>
    <m/>
    <m/>
    <m/>
    <s v="Ingeniería detalle"/>
    <m/>
    <m/>
    <m/>
  </r>
  <r>
    <s v="100/TS-009"/>
    <x v="0"/>
    <x v="165"/>
    <s v="Area SCADA"/>
    <x v="6"/>
    <s v="SIN ASIGNAR"/>
    <n v="0"/>
    <n v="0"/>
    <n v="0"/>
    <n v="0"/>
    <n v="0"/>
    <n v="0"/>
    <n v="0"/>
    <n v="0"/>
    <n v="0"/>
    <n v="0"/>
    <n v="0"/>
    <n v="0"/>
    <n v="0"/>
    <n v="0"/>
    <n v="0"/>
    <n v="0"/>
    <n v="0"/>
    <n v="0"/>
    <n v="0"/>
    <n v="0"/>
    <n v="0"/>
    <n v="0.25"/>
    <n v="0.05"/>
    <n v="0.01"/>
    <n v="0"/>
    <n v="0"/>
    <n v="0"/>
    <n v="0"/>
    <n v="0"/>
    <n v="0"/>
    <n v="0"/>
    <n v="0"/>
    <n v="0"/>
    <n v="0.25"/>
    <n v="0.3"/>
    <n v="0.31"/>
    <n v="0.31"/>
    <n v="0"/>
    <n v="0"/>
    <n v="0"/>
    <n v="0"/>
    <n v="0"/>
    <n v="0"/>
    <n v="0"/>
    <n v="0"/>
    <n v="0"/>
    <n v="0"/>
    <n v="0"/>
    <n v="0"/>
    <n v="0.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4940"/>
    <n v="83952"/>
    <n v="20988"/>
    <n v="209880"/>
    <n v="0"/>
    <n v="0"/>
    <n v="0"/>
    <n v="0"/>
    <n v="0"/>
    <n v="0"/>
    <n v="0"/>
    <n v="0"/>
    <n v="0"/>
    <n v="0"/>
    <n v="0"/>
    <n v="0"/>
    <n v="0"/>
    <n v="0"/>
    <n v="0"/>
    <n v="0"/>
    <n v="0"/>
    <n v="0"/>
    <n v="0"/>
    <n v="0"/>
    <n v="0"/>
    <n v="0"/>
    <n v="0"/>
    <n v="0"/>
    <n v="0"/>
    <n v="0"/>
    <n v="0"/>
    <n v="105940"/>
    <n v="105940"/>
    <n v="999.99999999999898"/>
    <n v="999.99999999999898"/>
    <n v="999.99999999999898"/>
    <n v="999.99999999999898"/>
    <n v="999.99999999999898"/>
    <n v="999.99999999999898"/>
    <n v="999.99999999999898"/>
    <n v="0"/>
    <n v="218880"/>
    <n v="120936"/>
    <n v="4800"/>
    <n v="0"/>
    <n v="0"/>
    <n v="554496"/>
    <n v="0"/>
    <n v="0"/>
    <n v="0"/>
    <n v="0"/>
    <n v="0"/>
    <n v="0"/>
    <n v="0"/>
    <n v="0"/>
    <n v="0"/>
    <n v="104940"/>
    <n v="83952"/>
    <n v="20988"/>
    <n v="209880"/>
    <n v="0"/>
    <n v="0"/>
    <n v="105940"/>
    <n v="105940"/>
    <n v="999.99999999999898"/>
    <n v="999.99999999999898"/>
    <n v="999.99999999999898"/>
    <n v="999.99999999999898"/>
    <n v="999.99999999999898"/>
    <n v="999.99999999999898"/>
    <n v="999.99999999999898"/>
    <n v="0"/>
    <n v="218880"/>
    <n v="120936"/>
    <n v="4800"/>
    <n v="0"/>
    <n v="0"/>
    <n v="554496"/>
    <n v="0"/>
    <n v="0"/>
    <n v="0"/>
    <n v="0"/>
    <n v="0"/>
    <n v="0"/>
    <n v="0"/>
    <n v="0"/>
    <n v="0"/>
    <n v="0"/>
    <n v="0"/>
    <n v="209880"/>
    <n v="209880"/>
    <n v="0"/>
    <n v="0"/>
    <n v="0"/>
    <n v="0"/>
    <n v="0"/>
    <n v="0"/>
    <n v="0"/>
    <n v="0"/>
    <n v="0"/>
    <n v="0"/>
    <n v="0"/>
    <n v="0"/>
    <n v="218880"/>
    <n v="120936"/>
    <n v="4800"/>
    <n v="0"/>
    <n v="0"/>
    <n v="554496"/>
    <n v="0"/>
    <n v="0"/>
    <n v="0"/>
    <n v="0"/>
    <n v="0"/>
    <n v="0"/>
    <n v="188892"/>
    <n v="0"/>
    <n v="0"/>
    <n v="188892"/>
    <n v="-188892"/>
    <n v="554496"/>
    <n v="188892"/>
    <n v="0"/>
    <n v="0"/>
    <n v="188892"/>
    <n v="-188892"/>
    <n v="554496"/>
    <n v="0"/>
    <n v="0"/>
    <n v="0"/>
    <n v="0"/>
    <n v="0"/>
    <n v="554496"/>
    <m/>
    <m/>
    <m/>
    <m/>
    <s v="STS"/>
    <m/>
    <m/>
    <m/>
    <s v="IT&amp;Communications"/>
    <m/>
    <m/>
    <s v="STS"/>
    <m/>
    <m/>
    <m/>
    <m/>
    <m/>
    <m/>
    <m/>
    <m/>
    <m/>
    <m/>
    <m/>
    <m/>
    <m/>
    <m/>
    <s v="Ingeniería detalle"/>
    <m/>
    <m/>
    <m/>
  </r>
  <r>
    <s v="100/TS-010"/>
    <x v="0"/>
    <x v="166"/>
    <s v="Area SCADA"/>
    <x v="6"/>
    <s v="SIN ASIGNAR"/>
    <n v="0"/>
    <n v="0"/>
    <n v="0"/>
    <n v="0"/>
    <n v="0"/>
    <n v="0"/>
    <n v="0"/>
    <n v="0"/>
    <n v="0"/>
    <n v="0"/>
    <n v="0"/>
    <n v="0"/>
    <n v="0"/>
    <n v="0"/>
    <n v="0"/>
    <n v="0"/>
    <n v="0"/>
    <n v="0"/>
    <n v="0"/>
    <n v="0"/>
    <n v="0"/>
    <n v="0.25"/>
    <n v="0.05"/>
    <n v="0.01"/>
    <n v="0"/>
    <n v="0"/>
    <n v="0"/>
    <n v="0"/>
    <n v="0"/>
    <n v="0"/>
    <n v="0"/>
    <n v="0"/>
    <n v="0"/>
    <n v="0.25"/>
    <n v="0.3"/>
    <n v="0.31"/>
    <n v="0.31"/>
    <n v="0"/>
    <n v="0"/>
    <n v="0"/>
    <n v="0"/>
    <n v="0"/>
    <n v="0"/>
    <n v="0"/>
    <n v="0"/>
    <n v="0"/>
    <n v="0"/>
    <n v="0"/>
    <n v="0"/>
    <n v="0.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980"/>
    <n v="34980"/>
    <n v="0"/>
    <n v="69960"/>
    <n v="0"/>
    <n v="0"/>
    <n v="0"/>
    <n v="0"/>
    <n v="0"/>
    <n v="0"/>
    <n v="0"/>
    <n v="0"/>
    <n v="0"/>
    <n v="0"/>
    <n v="0"/>
    <n v="0"/>
    <n v="0"/>
    <n v="0"/>
    <n v="0"/>
    <n v="0"/>
    <n v="0"/>
    <n v="0"/>
    <n v="0"/>
    <n v="0"/>
    <n v="0"/>
    <n v="0"/>
    <n v="0"/>
    <n v="0"/>
    <n v="0"/>
    <n v="0"/>
    <n v="0"/>
    <n v="55968"/>
    <n v="56968"/>
    <n v="0"/>
    <n v="999.99999999999898"/>
    <n v="0"/>
    <n v="999.99999999999898"/>
    <n v="0"/>
    <n v="0"/>
    <n v="0"/>
    <n v="0"/>
    <n v="114936"/>
    <n v="4800"/>
    <n v="0"/>
    <n v="0"/>
    <n v="0"/>
    <n v="189696"/>
    <n v="0"/>
    <n v="0"/>
    <n v="0"/>
    <n v="0"/>
    <n v="0"/>
    <n v="0"/>
    <n v="0"/>
    <n v="0"/>
    <n v="0"/>
    <n v="34980"/>
    <n v="34980"/>
    <n v="0"/>
    <n v="69960"/>
    <n v="0"/>
    <n v="0"/>
    <n v="55968"/>
    <n v="56968"/>
    <n v="0"/>
    <n v="999.99999999999898"/>
    <n v="0"/>
    <n v="999.99999999999898"/>
    <n v="0"/>
    <n v="0"/>
    <n v="0"/>
    <n v="0"/>
    <n v="114936"/>
    <n v="4800"/>
    <n v="0"/>
    <n v="0"/>
    <n v="0"/>
    <n v="189696"/>
    <n v="0"/>
    <n v="0"/>
    <n v="0"/>
    <n v="0"/>
    <n v="0"/>
    <n v="0"/>
    <n v="0"/>
    <n v="0"/>
    <n v="0"/>
    <n v="0"/>
    <n v="0"/>
    <n v="69960"/>
    <n v="69960"/>
    <n v="0"/>
    <n v="0"/>
    <n v="0"/>
    <n v="0"/>
    <n v="0"/>
    <n v="0"/>
    <n v="0"/>
    <n v="0"/>
    <n v="0"/>
    <n v="0"/>
    <n v="0"/>
    <n v="0"/>
    <n v="114936"/>
    <n v="4800"/>
    <n v="0"/>
    <n v="0"/>
    <n v="0"/>
    <n v="189696"/>
    <n v="0"/>
    <n v="0"/>
    <n v="0"/>
    <n v="0"/>
    <n v="0"/>
    <n v="0"/>
    <n v="69960"/>
    <n v="0"/>
    <n v="0"/>
    <n v="69960"/>
    <n v="-69960"/>
    <n v="189696"/>
    <n v="69960"/>
    <n v="0"/>
    <n v="0"/>
    <n v="69960"/>
    <n v="-69960"/>
    <n v="189696"/>
    <n v="0"/>
    <n v="0"/>
    <n v="0"/>
    <n v="0"/>
    <n v="0"/>
    <n v="189696"/>
    <m/>
    <m/>
    <m/>
    <m/>
    <s v="FRONTEL"/>
    <m/>
    <m/>
    <m/>
    <s v="IT&amp;Communications"/>
    <m/>
    <m/>
    <s v="FRONTEL"/>
    <m/>
    <m/>
    <m/>
    <m/>
    <m/>
    <m/>
    <m/>
    <m/>
    <m/>
    <m/>
    <m/>
    <m/>
    <m/>
    <m/>
    <s v="Ingeniería detalle"/>
    <m/>
    <m/>
    <m/>
  </r>
  <r>
    <s v="E161/0018/510"/>
    <x v="0"/>
    <x v="167"/>
    <s v="Area SCADA"/>
    <x v="6"/>
    <s v="SIN ASIGNAR"/>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25"/>
    <n v="16925"/>
    <n v="33850"/>
    <n v="8462.5"/>
    <n v="8462.5"/>
    <n v="8462.5"/>
    <n v="25387.5"/>
    <n v="25387.5"/>
    <n v="25387.5"/>
    <n v="169250"/>
    <n v="67700"/>
    <n v="0"/>
    <n v="0"/>
    <n v="0"/>
    <n v="236950"/>
    <n v="0"/>
    <n v="0"/>
    <n v="0"/>
    <n v="0"/>
    <n v="0"/>
    <n v="0"/>
    <n v="0"/>
    <n v="0"/>
    <n v="0"/>
    <n v="0"/>
    <n v="0"/>
    <n v="0"/>
    <n v="0"/>
    <n v="0"/>
    <n v="0"/>
    <n v="0"/>
    <n v="16925"/>
    <n v="16925"/>
    <n v="33850"/>
    <n v="8462.5"/>
    <n v="8462.5"/>
    <n v="8462.5"/>
    <n v="25387.5"/>
    <n v="25387.5"/>
    <n v="25387.5"/>
    <n v="169250"/>
    <n v="67700"/>
    <n v="0"/>
    <n v="0"/>
    <n v="0"/>
    <n v="236950"/>
    <n v="0"/>
    <n v="0"/>
    <n v="0"/>
    <n v="0"/>
    <n v="0"/>
    <n v="0"/>
    <n v="0"/>
    <n v="0"/>
    <n v="0"/>
    <n v="0"/>
    <n v="0"/>
    <n v="0"/>
    <n v="0"/>
    <n v="0"/>
    <n v="0"/>
    <n v="0"/>
    <n v="0"/>
    <n v="0"/>
    <n v="0"/>
    <n v="0"/>
    <n v="0"/>
    <n v="0"/>
    <n v="0"/>
    <n v="0"/>
    <n v="0"/>
    <n v="169250"/>
    <n v="67700"/>
    <n v="0"/>
    <n v="0"/>
    <n v="0"/>
    <n v="236950"/>
    <n v="0"/>
    <n v="0"/>
    <n v="0"/>
    <n v="0"/>
    <n v="0"/>
    <n v="0"/>
    <n v="0"/>
    <n v="0"/>
    <n v="0"/>
    <n v="0"/>
    <n v="0"/>
    <n v="236950"/>
    <n v="0"/>
    <n v="0"/>
    <n v="0"/>
    <n v="0"/>
    <n v="0"/>
    <n v="236950"/>
    <n v="0"/>
    <n v="0"/>
    <n v="0"/>
    <n v="0"/>
    <n v="0"/>
    <n v="236950"/>
    <m/>
    <m/>
    <m/>
    <m/>
    <s v="EDELAYSEN"/>
    <m/>
    <m/>
    <m/>
    <s v="IT&amp;Communications"/>
    <m/>
    <m/>
    <s v="EDELAYSEN"/>
    <m/>
    <m/>
    <m/>
    <m/>
    <m/>
    <m/>
    <m/>
    <m/>
    <m/>
    <m/>
    <m/>
    <m/>
    <m/>
    <m/>
    <s v="Ingeniería detalle"/>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
  <r>
    <x v="0"/>
    <x v="0"/>
    <x v="0"/>
    <x v="0"/>
    <x v="0"/>
    <x v="0"/>
    <n v="2430.3989999999999"/>
    <n v="0"/>
    <n v="4085.797"/>
    <n v="0"/>
    <n v="0"/>
    <n v="0"/>
    <n v="11788.601000000001"/>
    <n v="4145.3670000000002"/>
    <n v="0"/>
    <n v="0"/>
    <n v="4174.2340000000004"/>
    <n v="0"/>
    <n v="26624.397999999997"/>
    <n v="0"/>
    <n v="0"/>
    <n v="0"/>
    <n v="0"/>
    <n v="0"/>
    <n v="0"/>
    <n v="0.01"/>
    <n v="0"/>
    <n v="0"/>
    <n v="0"/>
    <n v="0"/>
    <n v="0"/>
    <n v="0.97"/>
    <n v="0.97"/>
    <n v="0.97"/>
    <n v="0.97"/>
    <n v="0.97"/>
    <n v="0.97"/>
    <n v="0.98"/>
    <n v="0.98"/>
    <n v="0.98"/>
    <n v="0.98"/>
    <n v="0.98"/>
    <n v="0.98"/>
    <n v="0.97097975051632845"/>
    <n v="0.97097975051632845"/>
    <n v="0.97195950103265705"/>
    <n v="0.97195950103265705"/>
    <n v="0.97195950103265705"/>
    <n v="0.97293925154898553"/>
    <n v="0.97293925154898553"/>
    <n v="0.97293925154898553"/>
    <n v="0.97391900206531401"/>
    <n v="0.97391900206531401"/>
    <n v="0.97391900206531401"/>
    <n v="0.9748987525816426"/>
    <n v="0.98"/>
    <n v="0.97"/>
    <n v="819532.25899999996"/>
    <n v="3202.7600046713155"/>
    <n v="12842.07171873936"/>
    <n v="16093.971434114517"/>
    <n v="0"/>
    <n v="0"/>
    <n v="0"/>
    <n v="0"/>
    <n v="0"/>
    <n v="0"/>
    <n v="0"/>
    <n v="0"/>
    <n v="34022.651320033416"/>
    <n v="66161.454477558611"/>
    <n v="9.7975051632852219E-4"/>
    <n v="0"/>
    <n v="9.7975051632852219E-4"/>
    <n v="0"/>
    <n v="0"/>
    <n v="9.7975051632852219E-4"/>
    <n v="0"/>
    <n v="0"/>
    <n v="9.7975051632852219E-4"/>
    <n v="0"/>
    <n v="0"/>
    <n v="9.7975051632852219E-4"/>
    <n v="0.9748987525816426"/>
    <n v="0"/>
    <n v="0"/>
    <n v="2800"/>
    <n v="0"/>
    <n v="0"/>
    <n v="2800"/>
    <n v="0"/>
    <n v="0"/>
    <n v="2800"/>
    <n v="0"/>
    <n v="2858.0360000000001"/>
    <n v="2800"/>
    <n v="14058.036"/>
    <n v="0"/>
    <n v="0"/>
    <n v="0"/>
    <n v="0"/>
    <n v="899751.74947755854"/>
    <n v="3202.7600046713155"/>
    <n v="12842.07171873936"/>
    <n v="16093.971434114517"/>
    <n v="0"/>
    <n v="0"/>
    <n v="0"/>
    <n v="0"/>
    <n v="0"/>
    <n v="0"/>
    <n v="0"/>
    <n v="0"/>
    <n v="34022.651320033416"/>
    <n v="66161.454477558611"/>
    <n v="0"/>
    <n v="0"/>
    <n v="2800"/>
    <n v="0"/>
    <n v="0"/>
    <n v="2800"/>
    <n v="0"/>
    <n v="0"/>
    <n v="2800"/>
    <n v="0"/>
    <n v="2858.0360000000001"/>
    <n v="2800"/>
    <n v="14058.036"/>
    <n v="0"/>
    <n v="0"/>
    <n v="0"/>
    <n v="0"/>
    <n v="899751.74947755854"/>
    <n v="2430.3989999999999"/>
    <n v="0"/>
    <n v="4085.797"/>
    <n v="0"/>
    <n v="0"/>
    <n v="0"/>
    <n v="9588"/>
    <n v="2198"/>
    <n v="4179"/>
    <n v="0"/>
    <n v="4222"/>
    <n v="853"/>
    <n v="27556.196"/>
    <n v="0"/>
    <n v="0"/>
    <n v="0"/>
    <n v="0"/>
    <n v="0"/>
    <n v="8.194521256998169E-3"/>
    <n v="1.8786391154202364E-3"/>
    <n v="3.5720126190759188E-3"/>
    <n v="0"/>
    <n v="0"/>
    <n v="3.6100127533214071E-3"/>
    <n v="7.2935642279761887E-4"/>
    <n v="1.7984542167613353E-2"/>
    <n v="0.97"/>
    <n v="0.97"/>
    <n v="0.97"/>
    <n v="0.97"/>
    <n v="0.97"/>
    <n v="0.97819452125699813"/>
    <n v="0.98007316037241843"/>
    <n v="0.98364517299149434"/>
    <n v="0.98364517299149434"/>
    <n v="0.98364517299149434"/>
    <n v="0.98725518574481574"/>
    <n v="0.98798454216761333"/>
    <n v="52661"/>
    <n v="0"/>
    <n v="0"/>
    <n v="0"/>
    <n v="0"/>
    <n v="0"/>
    <n v="0"/>
    <n v="0"/>
    <n v="0"/>
    <n v="0"/>
    <n v="0"/>
    <n v="0"/>
    <n v="52661"/>
    <n v="0"/>
    <n v="0"/>
    <n v="0"/>
    <n v="0"/>
    <n v="899749.45499999996"/>
    <n v="2430.3989999999999"/>
    <n v="0"/>
    <n v="4085.797"/>
    <n v="0"/>
    <n v="0"/>
    <n v="0"/>
    <n v="11788.601000000001"/>
    <n v="4145.3670000000002"/>
    <n v="0"/>
    <n v="0"/>
    <n v="0"/>
    <n v="853.34400000000005"/>
    <n v="23303.507999999998"/>
    <n v="0"/>
    <n v="0"/>
    <n v="0"/>
    <n v="0"/>
    <n v="0"/>
    <n v="0"/>
    <n v="0"/>
    <n v="0"/>
    <n v="0"/>
    <n v="0"/>
    <n v="0"/>
    <n v="0"/>
    <n v="0"/>
    <n v="0"/>
    <n v="0"/>
    <n v="0"/>
    <n v="0"/>
    <n v="842835.76699999999"/>
    <n v="2430.3989999999999"/>
    <n v="0"/>
    <n v="4085.797"/>
    <n v="0"/>
    <n v="0"/>
    <n v="0"/>
    <n v="11788.601000000001"/>
    <n v="4145.3670000000002"/>
    <n v="0"/>
    <n v="0"/>
    <n v="4174.2340000000004"/>
    <n v="0"/>
    <n v="26624.397999999997"/>
    <n v="0"/>
    <n v="0"/>
    <n v="0"/>
    <n v="0"/>
    <n v="0"/>
    <n v="0"/>
    <n v="0"/>
    <n v="0"/>
    <n v="0"/>
    <n v="0"/>
    <n v="0"/>
    <n v="0"/>
    <n v="0"/>
    <n v="0"/>
    <n v="0"/>
    <n v="0"/>
    <n v="0"/>
    <n v="846156.65700000001"/>
    <n v="32138.803157525195"/>
    <n v="26624.397999999997"/>
    <n v="846156.65700000001"/>
    <n v="851671.06215752522"/>
    <n v="-5514.4051575252088"/>
    <n v="53595.09247755853"/>
    <n v="26703.196"/>
    <n v="26624.397999999997"/>
    <n v="846156.65700000001"/>
    <n v="846235.45499999996"/>
    <n v="-78.797999999951571"/>
    <n v="53592.797999999952"/>
    <n v="22450.163999999997"/>
    <n v="26624.397999999997"/>
    <n v="846156.65700000001"/>
    <n v="841982.42299999995"/>
    <n v="4174.2340000000549"/>
    <n v="-3320.890000000014"/>
    <n v="26624.397999999997"/>
    <n v="26624.397999999997"/>
    <n v="846156.65700000001"/>
    <n v="846156.65700000001"/>
    <n v="0"/>
    <n v="0"/>
    <n v="12573"/>
    <s v="SI"/>
    <s v="NO"/>
    <s v="GIC"/>
    <s v="SAESA"/>
    <m/>
    <s v="Transmission"/>
    <s v="Dedicated Tx (Base)"/>
    <s v="ESO Project"/>
    <s v="ESO Project"/>
    <s v="ESO"/>
    <s v="SAESA"/>
    <m/>
    <d v="2017-07-08T00:00:00"/>
    <x v="0"/>
    <d v="2017-07-08T00:00:00"/>
    <n v="0"/>
    <n v="0"/>
    <n v="0"/>
    <n v="0"/>
    <n v="0"/>
    <m/>
    <m/>
    <m/>
    <m/>
    <m/>
    <m/>
    <m/>
    <s v="Inversiones en Líneas"/>
    <s v="Abierto"/>
  </r>
  <r>
    <x v="1"/>
    <x v="1"/>
    <x v="1"/>
    <x v="0"/>
    <x v="1"/>
    <x v="1"/>
    <n v="4900.6869999999999"/>
    <n v="6042.05"/>
    <n v="-672.07"/>
    <n v="5027.357"/>
    <n v="236.97499999999999"/>
    <n v="0"/>
    <n v="0"/>
    <n v="0"/>
    <n v="0"/>
    <n v="0"/>
    <n v="0"/>
    <n v="0"/>
    <n v="15534.999000000002"/>
    <n v="0"/>
    <n v="0"/>
    <n v="0"/>
    <n v="0"/>
    <n v="0"/>
    <n v="0.01"/>
    <n v="0"/>
    <n v="0"/>
    <n v="0"/>
    <n v="0"/>
    <n v="0"/>
    <n v="0"/>
    <n v="0.99"/>
    <n v="0.99"/>
    <n v="0.99"/>
    <n v="0.99"/>
    <n v="0.99"/>
    <n v="1"/>
    <n v="1"/>
    <n v="1"/>
    <n v="1"/>
    <n v="1"/>
    <n v="1"/>
    <n v="1"/>
    <n v="0.99"/>
    <n v="0.99"/>
    <n v="1"/>
    <n v="1"/>
    <n v="1"/>
    <n v="1"/>
    <n v="1"/>
    <n v="1"/>
    <n v="1"/>
    <n v="1"/>
    <n v="1"/>
    <n v="1"/>
    <n v="1"/>
    <n v="0.99"/>
    <n v="3196414.6970000002"/>
    <n v="14452.532298232687"/>
    <n v="0"/>
    <n v="0"/>
    <n v="0"/>
    <n v="0"/>
    <n v="0"/>
    <n v="0"/>
    <n v="0"/>
    <n v="0"/>
    <n v="303.86363913258884"/>
    <n v="0"/>
    <n v="243.81528137948476"/>
    <n v="15000.21121874476"/>
    <n v="0"/>
    <n v="0"/>
    <n v="0.01"/>
    <n v="0"/>
    <n v="0"/>
    <n v="0"/>
    <n v="0"/>
    <n v="0"/>
    <n v="0"/>
    <n v="0"/>
    <n v="0"/>
    <n v="0"/>
    <n v="1"/>
    <n v="0"/>
    <n v="0"/>
    <n v="0"/>
    <n v="0"/>
    <n v="0"/>
    <n v="0"/>
    <n v="0"/>
    <n v="0"/>
    <n v="0"/>
    <n v="0"/>
    <n v="0"/>
    <n v="0"/>
    <n v="0"/>
    <n v="0"/>
    <n v="0"/>
    <n v="0"/>
    <n v="0"/>
    <n v="3211414.9082187451"/>
    <n v="14452.532298232687"/>
    <n v="0"/>
    <n v="0"/>
    <n v="0"/>
    <n v="0"/>
    <n v="0"/>
    <n v="0"/>
    <n v="0"/>
    <n v="0"/>
    <n v="303.86363913258884"/>
    <n v="0"/>
    <n v="243.81528137948476"/>
    <n v="15000.21121874476"/>
    <n v="0"/>
    <n v="0"/>
    <n v="0"/>
    <n v="0"/>
    <n v="0"/>
    <n v="0"/>
    <n v="0"/>
    <n v="0"/>
    <n v="0"/>
    <n v="0"/>
    <n v="0"/>
    <n v="0"/>
    <n v="0"/>
    <n v="0"/>
    <n v="0"/>
    <n v="0"/>
    <n v="0"/>
    <n v="3211414.9082187451"/>
    <n v="4900.6869999999999"/>
    <n v="6042.05"/>
    <n v="-672.07"/>
    <n v="5027.357"/>
    <n v="236.97499999999999"/>
    <n v="0"/>
    <n v="10500"/>
    <n v="0"/>
    <n v="820"/>
    <n v="3000"/>
    <n v="0"/>
    <n v="3240"/>
    <n v="33094.999000000003"/>
    <n v="0"/>
    <n v="0"/>
    <n v="0"/>
    <n v="0"/>
    <n v="0"/>
    <n v="0.01"/>
    <n v="0"/>
    <n v="0"/>
    <n v="0"/>
    <n v="0"/>
    <n v="0"/>
    <n v="0"/>
    <n v="0.01"/>
    <n v="0.99"/>
    <n v="0.99"/>
    <n v="0.99"/>
    <n v="0.99"/>
    <n v="0.99"/>
    <n v="1"/>
    <n v="1"/>
    <n v="1"/>
    <n v="1"/>
    <n v="1"/>
    <n v="1"/>
    <n v="1"/>
    <n v="0"/>
    <n v="0"/>
    <n v="820"/>
    <n v="0"/>
    <n v="0"/>
    <n v="0"/>
    <n v="0"/>
    <n v="0"/>
    <n v="820"/>
    <n v="0"/>
    <n v="0"/>
    <n v="0"/>
    <n v="1640"/>
    <n v="820"/>
    <n v="0"/>
    <n v="0"/>
    <n v="0"/>
    <n v="3231969.696"/>
    <n v="4900.6869999999999"/>
    <n v="6042.05"/>
    <n v="-672.07"/>
    <n v="5027.357"/>
    <n v="236.97499999999999"/>
    <n v="0"/>
    <n v="0"/>
    <n v="0"/>
    <n v="0"/>
    <n v="19983"/>
    <n v="0"/>
    <n v="4965"/>
    <n v="40482.999000000003"/>
    <n v="0"/>
    <n v="0"/>
    <n v="820"/>
    <n v="0"/>
    <n v="0"/>
    <n v="0"/>
    <n v="0"/>
    <n v="0"/>
    <n v="820"/>
    <n v="0"/>
    <n v="0"/>
    <n v="0"/>
    <n v="1640"/>
    <n v="820"/>
    <n v="0"/>
    <n v="0"/>
    <n v="0"/>
    <n v="3239357.696"/>
    <n v="4900.6869999999999"/>
    <n v="6042.05"/>
    <n v="-672.07"/>
    <n v="5027.357"/>
    <n v="236.97499999999999"/>
    <n v="0"/>
    <n v="0"/>
    <n v="0"/>
    <n v="0"/>
    <n v="0"/>
    <n v="0"/>
    <n v="4964.7489999999998"/>
    <n v="20499.748"/>
    <n v="0"/>
    <n v="0"/>
    <n v="0"/>
    <n v="0"/>
    <n v="0"/>
    <n v="0"/>
    <n v="0"/>
    <n v="0"/>
    <n v="0"/>
    <n v="0"/>
    <n v="0"/>
    <n v="0"/>
    <n v="1640"/>
    <n v="820"/>
    <n v="0"/>
    <n v="0"/>
    <n v="0"/>
    <n v="3219374.4450000003"/>
    <n v="14756.395937365276"/>
    <n v="15534.999000000002"/>
    <n v="3211949.696"/>
    <n v="3211171.0929373656"/>
    <n v="778.60306263435632"/>
    <n v="-534.78778125485405"/>
    <n v="29854.999000000003"/>
    <n v="15534.999000000002"/>
    <n v="3211949.696"/>
    <n v="3226269.696"/>
    <n v="-14320"/>
    <n v="20020"/>
    <n v="35517.999000000003"/>
    <n v="15534.999000000002"/>
    <n v="3211949.696"/>
    <n v="3231932.696"/>
    <n v="-19983"/>
    <n v="27408"/>
    <n v="15534.999000000002"/>
    <n v="15534.999000000002"/>
    <n v="3211949.696"/>
    <n v="3211949.696"/>
    <n v="0"/>
    <n v="7424.7490000003017"/>
    <n v="12341"/>
    <s v="SI"/>
    <s v="NO"/>
    <s v="GIC"/>
    <s v="FRONTEL"/>
    <n v="5"/>
    <s v="Transmission"/>
    <s v="Zonal Tx"/>
    <s v="Growth Zonal Tx"/>
    <s v="Cunco Substation"/>
    <m/>
    <s v="FRONTEL"/>
    <m/>
    <d v="2017-12-30T00:00:00"/>
    <x v="1"/>
    <d v="2018-07-01T00:00:00"/>
    <s v="Rimalco"/>
    <s v="1 (Cont. Marco)"/>
    <n v="60102"/>
    <n v="3"/>
    <n v="20034"/>
    <s v="20.10.2017"/>
    <s v="PRODIEL"/>
    <s v="En operación"/>
    <m/>
    <m/>
    <s v="En operación desde 17 Agosto"/>
    <n v="2015"/>
    <s v="Inversiones en S/E"/>
    <s v="Abierto"/>
  </r>
  <r>
    <x v="2"/>
    <x v="1"/>
    <x v="2"/>
    <x v="0"/>
    <x v="2"/>
    <x v="1"/>
    <n v="8075.5649999999996"/>
    <n v="805.19600000000003"/>
    <n v="1508.6130000000001"/>
    <n v="2593.2550000000001"/>
    <n v="-37307.752"/>
    <n v="237658.07399999999"/>
    <n v="0"/>
    <n v="0"/>
    <n v="0"/>
    <n v="0"/>
    <n v="0"/>
    <n v="0"/>
    <n v="213332.951"/>
    <n v="0"/>
    <n v="0.01"/>
    <n v="0"/>
    <n v="0"/>
    <n v="0"/>
    <n v="0.02"/>
    <n v="0"/>
    <n v="0"/>
    <n v="0"/>
    <n v="0"/>
    <n v="0"/>
    <n v="0"/>
    <n v="0.97"/>
    <n v="0.98"/>
    <n v="0.98"/>
    <n v="0.98"/>
    <n v="0.98"/>
    <n v="1"/>
    <n v="1"/>
    <n v="1"/>
    <n v="1"/>
    <n v="1"/>
    <n v="1"/>
    <n v="1"/>
    <n v="0.97"/>
    <n v="0.97"/>
    <n v="0.98"/>
    <n v="1"/>
    <n v="1"/>
    <n v="1"/>
    <n v="1"/>
    <n v="1"/>
    <n v="1"/>
    <n v="1"/>
    <n v="1"/>
    <n v="1"/>
    <n v="1"/>
    <n v="0.97"/>
    <n v="2253023.8719999995"/>
    <n v="33999.667000000001"/>
    <n v="0"/>
    <n v="499.99999999941781"/>
    <n v="0"/>
    <n v="153663.45250000097"/>
    <n v="0"/>
    <n v="0"/>
    <n v="0"/>
    <n v="0"/>
    <n v="0"/>
    <n v="0"/>
    <n v="0"/>
    <n v="188163.11950000038"/>
    <n v="0"/>
    <n v="0"/>
    <n v="0.01"/>
    <n v="0.02"/>
    <n v="0"/>
    <n v="0"/>
    <n v="0"/>
    <n v="0"/>
    <n v="0"/>
    <n v="0"/>
    <n v="0"/>
    <n v="0"/>
    <n v="1"/>
    <n v="0"/>
    <n v="0"/>
    <n v="0"/>
    <n v="0"/>
    <n v="0"/>
    <n v="0"/>
    <n v="0"/>
    <n v="0"/>
    <n v="0"/>
    <n v="0"/>
    <n v="0"/>
    <n v="0"/>
    <n v="0"/>
    <n v="0"/>
    <n v="0"/>
    <n v="0"/>
    <n v="0"/>
    <n v="2441186.9915"/>
    <n v="33999.667000000001"/>
    <n v="0"/>
    <n v="499.99999999941781"/>
    <n v="0"/>
    <n v="153663.45250000097"/>
    <n v="0"/>
    <n v="0"/>
    <n v="0"/>
    <n v="0"/>
    <n v="0"/>
    <n v="0"/>
    <n v="0"/>
    <n v="188163.11950000038"/>
    <n v="0"/>
    <n v="0"/>
    <n v="0"/>
    <n v="0"/>
    <n v="0"/>
    <n v="0"/>
    <n v="0"/>
    <n v="0"/>
    <n v="0"/>
    <n v="0"/>
    <n v="0"/>
    <n v="0"/>
    <n v="0"/>
    <n v="0"/>
    <n v="0"/>
    <n v="0"/>
    <n v="0"/>
    <n v="2441186.9915"/>
    <n v="8075.5649999999996"/>
    <n v="805.19600000000003"/>
    <n v="1508.6130000000001"/>
    <n v="2593.2550000000001"/>
    <n v="-37307.752"/>
    <n v="237658.07399999999"/>
    <n v="35598.65928285406"/>
    <n v="0"/>
    <n v="0"/>
    <n v="1666.0000000003799"/>
    <n v="0"/>
    <n v="175019.1925"/>
    <n v="425616.80278285441"/>
    <n v="0"/>
    <n v="0.01"/>
    <n v="0"/>
    <n v="0"/>
    <n v="0"/>
    <n v="0.01"/>
    <n v="0"/>
    <n v="0"/>
    <n v="0"/>
    <n v="0"/>
    <n v="0"/>
    <n v="0"/>
    <n v="0.02"/>
    <n v="0.97"/>
    <n v="0.98"/>
    <n v="0.98"/>
    <n v="0.98"/>
    <n v="0.98"/>
    <n v="0.99"/>
    <n v="0.99"/>
    <n v="0.99"/>
    <n v="0.99"/>
    <n v="0.99"/>
    <n v="0.99"/>
    <n v="0.99"/>
    <n v="0"/>
    <n v="0"/>
    <n v="0"/>
    <n v="0"/>
    <n v="0"/>
    <n v="0"/>
    <n v="0"/>
    <n v="0"/>
    <n v="0"/>
    <n v="0"/>
    <n v="0"/>
    <n v="0"/>
    <n v="0"/>
    <n v="0"/>
    <n v="0"/>
    <n v="0"/>
    <n v="0"/>
    <n v="2678640.674782854"/>
    <n v="8075.5649999999996"/>
    <n v="805.19600000000003"/>
    <n v="1508.6130000000001"/>
    <n v="2593.2550000000001"/>
    <n v="-37307.752"/>
    <n v="237658.07399999999"/>
    <n v="0"/>
    <n v="0"/>
    <n v="0"/>
    <n v="900"/>
    <n v="0"/>
    <n v="5500"/>
    <n v="219732.951"/>
    <n v="0"/>
    <n v="0"/>
    <n v="0"/>
    <n v="0"/>
    <n v="0"/>
    <n v="0"/>
    <n v="0"/>
    <n v="0"/>
    <n v="0"/>
    <n v="0"/>
    <n v="0"/>
    <n v="0"/>
    <n v="0"/>
    <n v="0"/>
    <n v="0"/>
    <n v="0"/>
    <n v="0"/>
    <n v="2472756.8229999994"/>
    <n v="8075.5649999999996"/>
    <n v="805.19600000000003"/>
    <n v="1508.6130000000001"/>
    <n v="2593.2550000000001"/>
    <n v="-37307.752"/>
    <n v="237658.07399999999"/>
    <n v="0"/>
    <n v="0"/>
    <n v="0"/>
    <n v="0"/>
    <n v="0"/>
    <n v="6400"/>
    <n v="219732.951"/>
    <n v="0"/>
    <n v="0"/>
    <n v="0"/>
    <n v="0"/>
    <n v="0"/>
    <n v="0"/>
    <n v="0"/>
    <n v="0"/>
    <n v="0"/>
    <n v="0"/>
    <n v="0"/>
    <n v="0"/>
    <n v="0"/>
    <n v="0"/>
    <n v="0"/>
    <n v="0"/>
    <n v="0"/>
    <n v="2472756.8229999994"/>
    <n v="188163.11950000038"/>
    <n v="213332.951"/>
    <n v="2466356.8229999994"/>
    <n v="2441186.9915"/>
    <n v="25169.831499999389"/>
    <n v="-25169.831499999389"/>
    <n v="250597.61028285444"/>
    <n v="213332.951"/>
    <n v="2466356.8229999994"/>
    <n v="2503621.4822828542"/>
    <n v="-37264.659282854758"/>
    <n v="212283.85178285465"/>
    <n v="214232.951"/>
    <n v="213332.951"/>
    <n v="2466356.8229999994"/>
    <n v="2467256.8229999994"/>
    <n v="-900"/>
    <n v="6400"/>
    <n v="213332.951"/>
    <n v="213332.951"/>
    <n v="2466356.8229999994"/>
    <n v="2466356.8229999994"/>
    <n v="0"/>
    <n v="6400"/>
    <n v="12735"/>
    <s v="SI"/>
    <s v="NO"/>
    <s v="GIC"/>
    <s v="FRONTEL"/>
    <n v="6"/>
    <s v="Transmission"/>
    <s v="Zonal Tx"/>
    <s v="Growth Zonal Tx"/>
    <s v="Deuco Substation"/>
    <m/>
    <s v="FRONTEL"/>
    <s v="FRONTEL"/>
    <d v="2018-07-01T00:00:00"/>
    <x v="2"/>
    <d v="2018-11-01T00:00:00"/>
    <s v="Rimalco"/>
    <s v="1 (Cont. Marco)"/>
    <n v="92657"/>
    <n v="3"/>
    <n v="30885.666666666668"/>
    <s v="24.11.2017"/>
    <s v="EMEC"/>
    <s v="En operación"/>
    <m/>
    <n v="333"/>
    <s v="En operación 16 de enero"/>
    <n v="2016"/>
    <s v="Mejoras en S/E"/>
    <s v="Abierto"/>
  </r>
  <r>
    <x v="3"/>
    <x v="0"/>
    <x v="3"/>
    <x v="0"/>
    <x v="3"/>
    <x v="1"/>
    <n v="1627.087"/>
    <n v="664.55700000000002"/>
    <n v="0"/>
    <n v="0"/>
    <n v="4627.8249999999998"/>
    <n v="0"/>
    <n v="0"/>
    <n v="0"/>
    <n v="0"/>
    <n v="0"/>
    <n v="0"/>
    <n v="0"/>
    <n v="6919.4690000000001"/>
    <n v="0.11"/>
    <n v="0"/>
    <n v="0"/>
    <n v="0"/>
    <n v="0"/>
    <n v="0"/>
    <n v="0"/>
    <n v="0.05"/>
    <n v="0"/>
    <n v="0"/>
    <n v="0"/>
    <n v="0"/>
    <n v="0.95000000000000007"/>
    <n v="0.95000000000000007"/>
    <n v="0.95000000000000007"/>
    <n v="0.95000000000000007"/>
    <n v="0.95000000000000007"/>
    <n v="0.95000000000000007"/>
    <n v="0.95000000000000007"/>
    <n v="1"/>
    <n v="1"/>
    <n v="1"/>
    <n v="1"/>
    <n v="1"/>
    <n v="0.98000000000000009"/>
    <n v="0.98000000000000009"/>
    <n v="0.98000000000000009"/>
    <n v="0.98000000000000009"/>
    <n v="0.98000000000000009"/>
    <n v="0.98000000000000009"/>
    <n v="0.9900000000000001"/>
    <n v="1"/>
    <n v="1"/>
    <n v="1"/>
    <n v="1"/>
    <n v="1"/>
    <n v="1"/>
    <n v="0.84000000000000008"/>
    <n v="91762.531000000003"/>
    <n v="7420.0103831960987"/>
    <n v="0"/>
    <n v="0"/>
    <n v="0"/>
    <n v="0"/>
    <n v="0"/>
    <n v="0"/>
    <n v="0"/>
    <n v="0"/>
    <n v="0"/>
    <n v="0"/>
    <n v="0"/>
    <n v="7420.0103831960987"/>
    <n v="0.14000000000000001"/>
    <n v="0"/>
    <n v="0"/>
    <n v="0"/>
    <n v="0"/>
    <n v="0"/>
    <n v="0.01"/>
    <n v="0.01"/>
    <n v="0"/>
    <n v="0"/>
    <n v="0"/>
    <n v="0"/>
    <n v="1"/>
    <n v="0"/>
    <n v="0"/>
    <n v="0"/>
    <n v="0"/>
    <n v="0"/>
    <n v="0"/>
    <n v="0"/>
    <n v="0"/>
    <n v="0"/>
    <n v="0"/>
    <n v="0"/>
    <n v="0"/>
    <n v="0"/>
    <n v="0"/>
    <n v="0"/>
    <n v="0"/>
    <n v="0"/>
    <n v="99182.541383196105"/>
    <n v="7420.0103831960987"/>
    <n v="0"/>
    <n v="0"/>
    <n v="0"/>
    <n v="0"/>
    <n v="0"/>
    <n v="0"/>
    <n v="0"/>
    <n v="0"/>
    <n v="0"/>
    <n v="0"/>
    <n v="0"/>
    <n v="7420.0103831960987"/>
    <n v="0"/>
    <n v="0"/>
    <n v="0"/>
    <n v="0"/>
    <n v="0"/>
    <n v="0"/>
    <n v="0"/>
    <n v="0"/>
    <n v="0"/>
    <n v="0"/>
    <n v="0"/>
    <n v="0"/>
    <n v="0"/>
    <n v="0"/>
    <n v="0"/>
    <n v="0"/>
    <n v="0"/>
    <n v="99182.541383196105"/>
    <n v="1627.087"/>
    <n v="664.55700000000002"/>
    <n v="0"/>
    <n v="0"/>
    <n v="4627.8249999999998"/>
    <n v="0"/>
    <n v="0"/>
    <n v="0"/>
    <n v="0"/>
    <n v="0"/>
    <n v="0"/>
    <n v="0"/>
    <n v="6919.4690000000001"/>
    <n v="0.11"/>
    <n v="0"/>
    <n v="0"/>
    <n v="0"/>
    <n v="0"/>
    <n v="2.220348510399206E-3"/>
    <n v="0"/>
    <n v="0"/>
    <n v="2.5295109612141653E-2"/>
    <n v="0"/>
    <n v="1.0955593029792017E-2"/>
    <n v="1.152894884766723E-2"/>
    <n v="0.16000000000000009"/>
    <n v="0.95000000000000007"/>
    <n v="0.95000000000000007"/>
    <n v="0.95000000000000007"/>
    <n v="0.95000000000000007"/>
    <n v="0.95000000000000007"/>
    <n v="0.95222034851039927"/>
    <n v="0.95222034851039927"/>
    <n v="0.95222034851039927"/>
    <n v="0.97751545812254093"/>
    <n v="0.97751545812254093"/>
    <n v="0.98847105115233291"/>
    <n v="1.0000000000000002"/>
    <n v="0"/>
    <n v="0"/>
    <n v="0"/>
    <n v="0"/>
    <n v="0"/>
    <n v="0"/>
    <n v="0"/>
    <n v="0"/>
    <n v="0"/>
    <n v="0"/>
    <n v="0"/>
    <n v="0"/>
    <n v="0"/>
    <n v="0"/>
    <n v="0"/>
    <n v="0"/>
    <n v="0"/>
    <n v="98682"/>
    <n v="1627.087"/>
    <n v="664.55700000000002"/>
    <n v="0"/>
    <n v="0"/>
    <n v="4627.8249999999998"/>
    <n v="0"/>
    <n v="0"/>
    <n v="0"/>
    <n v="0"/>
    <n v="0"/>
    <n v="0"/>
    <n v="0"/>
    <n v="6919.4690000000001"/>
    <n v="0"/>
    <n v="0"/>
    <n v="0"/>
    <n v="0"/>
    <n v="0"/>
    <n v="0"/>
    <n v="0"/>
    <n v="0"/>
    <n v="0"/>
    <n v="0"/>
    <n v="0"/>
    <n v="0"/>
    <n v="0"/>
    <n v="0"/>
    <n v="0"/>
    <n v="0"/>
    <n v="0"/>
    <n v="98682"/>
    <n v="1627.087"/>
    <n v="664.55700000000002"/>
    <n v="0"/>
    <n v="0"/>
    <n v="4627.8249999999998"/>
    <n v="0"/>
    <n v="0"/>
    <n v="0"/>
    <n v="0"/>
    <n v="0"/>
    <n v="0"/>
    <n v="0"/>
    <n v="6919.4690000000001"/>
    <n v="0"/>
    <n v="0"/>
    <n v="0"/>
    <n v="0"/>
    <n v="0"/>
    <n v="0"/>
    <n v="0"/>
    <n v="0"/>
    <n v="0"/>
    <n v="0"/>
    <n v="0"/>
    <n v="0"/>
    <n v="0"/>
    <n v="0"/>
    <n v="0"/>
    <n v="0"/>
    <n v="0"/>
    <n v="98682"/>
    <n v="7420.0103831960987"/>
    <n v="6919.4690000000001"/>
    <n v="98682"/>
    <n v="99182.541383196105"/>
    <n v="-500.54138319610502"/>
    <n v="500.54138319610502"/>
    <n v="6919.4690000000001"/>
    <n v="6919.4690000000001"/>
    <n v="98682"/>
    <n v="98682"/>
    <n v="0"/>
    <n v="0"/>
    <n v="6919.4690000000001"/>
    <n v="6919.4690000000001"/>
    <n v="98682"/>
    <n v="98682"/>
    <n v="0"/>
    <n v="0"/>
    <n v="6919.4690000000001"/>
    <n v="6919.4690000000001"/>
    <n v="98682"/>
    <n v="98682"/>
    <n v="0"/>
    <n v="0"/>
    <n v="13056"/>
    <s v="SI"/>
    <s v="NO"/>
    <s v="GIC"/>
    <s v="FRONTEL"/>
    <n v="5"/>
    <s v="Transmission"/>
    <s v="Zonal Tx"/>
    <s v="Growth Zonal Tx"/>
    <s v="Lota Substation"/>
    <m/>
    <m/>
    <m/>
    <d v="2017-11-01T00:00:00"/>
    <x v="3"/>
    <d v="2018-01-01T00:00:00"/>
    <n v="0"/>
    <n v="0"/>
    <n v="0"/>
    <n v="0"/>
    <n v="0"/>
    <m/>
    <m/>
    <s v="En operación"/>
    <m/>
    <m/>
    <s v="En operación"/>
    <m/>
    <m/>
    <m/>
  </r>
  <r>
    <x v="4"/>
    <x v="1"/>
    <x v="4"/>
    <x v="0"/>
    <x v="4"/>
    <x v="1"/>
    <n v="31213.866999999998"/>
    <n v="219629.41500000001"/>
    <n v="38958.624000000003"/>
    <n v="347555.08799999999"/>
    <n v="210601.74600000001"/>
    <n v="23715.672999999999"/>
    <n v="83806.786999999997"/>
    <n v="16101.983"/>
    <n v="210399.47500000001"/>
    <n v="5534.5690000000004"/>
    <n v="9872.74"/>
    <n v="658.54200000000003"/>
    <n v="1198048.5089999998"/>
    <n v="0.04"/>
    <n v="0.17"/>
    <n v="0.02"/>
    <n v="0.03"/>
    <n v="0"/>
    <n v="0.01"/>
    <n v="0"/>
    <n v="0.02"/>
    <n v="0.01"/>
    <n v="0"/>
    <n v="0"/>
    <n v="0"/>
    <n v="0.72004000000000012"/>
    <n v="0.89004000000000016"/>
    <n v="0.91004000000000007"/>
    <n v="0.9400400000000001"/>
    <n v="0.9400400000000001"/>
    <n v="0.95004000000000011"/>
    <n v="0.95004000000000011"/>
    <n v="0.97004000000000012"/>
    <n v="0.98004000000000013"/>
    <n v="0.98004000000000013"/>
    <n v="0.98004000000000013"/>
    <n v="0.98004000000000013"/>
    <n v="0.78310824381710908"/>
    <n v="0.81548594997440793"/>
    <n v="0.82556306385659406"/>
    <n v="0.82776567481677721"/>
    <n v="0.83984741215710768"/>
    <n v="0.85473359746666"/>
    <n v="0.86789526663629357"/>
    <n v="0.86843298269296754"/>
    <n v="0.87848647306638772"/>
    <n v="0.8894961530803368"/>
    <n v="0.89039384641344521"/>
    <n v="0.89039384641344521"/>
    <n v="0.98004000000000013"/>
    <n v="0.68004000000000009"/>
    <n v="1693905.3080000002"/>
    <n v="38617.215359116693"/>
    <n v="123302.50202765968"/>
    <n v="172120.02245545379"/>
    <n v="211119.5889670575"/>
    <n v="187216.66418899689"/>
    <n v="110682.83397477321"/>
    <n v="203861.48020169945"/>
    <n v="141395.80658485452"/>
    <n v="3030.2996171788436"/>
    <n v="506.32479011485964"/>
    <n v="837.72816489884758"/>
    <n v="14868.981838997352"/>
    <n v="1207559.4481708016"/>
    <n v="0.10306824381710902"/>
    <n v="3.2377706157298812E-2"/>
    <n v="1.0077113882186184E-2"/>
    <n v="2.2026109601831377E-3"/>
    <n v="1.2081737340330389E-2"/>
    <n v="1.4886185309552331E-2"/>
    <n v="1.3161669169633664E-2"/>
    <n v="5.3771605667392232E-4"/>
    <n v="1.0053490373420175E-2"/>
    <n v="1.1009680013949117E-2"/>
    <n v="8.976933331083473E-4"/>
    <n v="0"/>
    <n v="0.89039384641344521"/>
    <n v="0"/>
    <n v="0"/>
    <n v="0"/>
    <n v="0"/>
    <n v="0"/>
    <n v="0"/>
    <n v="0"/>
    <n v="0"/>
    <n v="0"/>
    <n v="0"/>
    <n v="0"/>
    <n v="0"/>
    <n v="0"/>
    <n v="0"/>
    <n v="0"/>
    <n v="0"/>
    <n v="0"/>
    <n v="2901464.7561708018"/>
    <n v="38617.215359116693"/>
    <n v="123302.50202765968"/>
    <n v="172120.02245545379"/>
    <n v="211119.5889670575"/>
    <n v="187216.66418899689"/>
    <n v="110682.83397477321"/>
    <n v="203861.48020169945"/>
    <n v="141395.80658485452"/>
    <n v="3030.2996171788436"/>
    <n v="506.32479011485964"/>
    <n v="837.72816489884758"/>
    <n v="14868.981838997352"/>
    <n v="1207559.4481708016"/>
    <n v="0"/>
    <n v="0"/>
    <n v="0"/>
    <n v="0"/>
    <n v="0"/>
    <n v="0"/>
    <n v="0"/>
    <n v="0"/>
    <n v="0"/>
    <n v="0"/>
    <n v="0"/>
    <n v="0"/>
    <n v="0"/>
    <n v="0"/>
    <n v="0"/>
    <n v="0"/>
    <n v="0"/>
    <n v="2901464.7561708018"/>
    <n v="31213.866999999998"/>
    <n v="219629.41500000001"/>
    <n v="38958.624000000003"/>
    <n v="347555.08799999999"/>
    <n v="210601.74600000001"/>
    <n v="23715.672999999999"/>
    <n v="144072.32699999999"/>
    <n v="109500"/>
    <n v="160172"/>
    <n v="3400"/>
    <n v="900"/>
    <n v="8071.101999999999"/>
    <n v="1297789.8419999999"/>
    <n v="0.04"/>
    <n v="0.17"/>
    <n v="0.02"/>
    <n v="0.03"/>
    <n v="0"/>
    <n v="7.6886012858626797E-3"/>
    <n v="2.5522701699655159E-2"/>
    <n v="4.4371478013932649E-3"/>
    <n v="3.2675611501542198E-3"/>
    <n v="1.154E-2"/>
    <n v="7.5044684353820449E-3"/>
    <n v="0"/>
    <n v="0.31996048037244734"/>
    <n v="0.72004000000000012"/>
    <n v="0.89004000000000016"/>
    <n v="0.91004000000000007"/>
    <n v="0.9400400000000001"/>
    <n v="0.9400400000000001"/>
    <n v="0.94772860128586278"/>
    <n v="0.97325130298551787"/>
    <n v="0.97768845078691125"/>
    <n v="0.98095601193706539"/>
    <n v="0.99249601193706538"/>
    <n v="1.0000004803724474"/>
    <n v="1.0000004803724474"/>
    <n v="0"/>
    <n v="0"/>
    <n v="0"/>
    <n v="0"/>
    <n v="0"/>
    <n v="0"/>
    <n v="0"/>
    <n v="0"/>
    <n v="0"/>
    <n v="0"/>
    <n v="0"/>
    <n v="0"/>
    <n v="0"/>
    <n v="0"/>
    <n v="0"/>
    <n v="0"/>
    <n v="0"/>
    <n v="2991695.1500000004"/>
    <n v="31213.866999999998"/>
    <n v="219629.41500000001"/>
    <n v="38958.624000000003"/>
    <n v="347555.08799999999"/>
    <n v="210601.74600000001"/>
    <n v="23715.672999999999"/>
    <n v="83806.786999999997"/>
    <n v="16101.983"/>
    <n v="210399.47500000001"/>
    <n v="42229.524999999994"/>
    <n v="45216"/>
    <n v="28361.658999999985"/>
    <n v="1297789.8419999999"/>
    <n v="0"/>
    <n v="0"/>
    <n v="0"/>
    <n v="0"/>
    <n v="0"/>
    <n v="0"/>
    <n v="0"/>
    <n v="0"/>
    <n v="0"/>
    <n v="0"/>
    <n v="0"/>
    <n v="0"/>
    <n v="0"/>
    <n v="0"/>
    <n v="0"/>
    <n v="0"/>
    <n v="0"/>
    <n v="2991695.1500000004"/>
    <n v="31213.866999999998"/>
    <n v="219629.41500000001"/>
    <n v="38958.624000000003"/>
    <n v="347555.08799999999"/>
    <n v="210601.74600000001"/>
    <n v="23715.672999999999"/>
    <n v="83806.786999999997"/>
    <n v="16101.983"/>
    <n v="210399.47500000001"/>
    <n v="5534.5690000000004"/>
    <n v="9872.74"/>
    <n v="100399.875"/>
    <n v="1297789.8419999999"/>
    <n v="0"/>
    <n v="0"/>
    <n v="0"/>
    <n v="0"/>
    <n v="0"/>
    <n v="0"/>
    <n v="0"/>
    <n v="0"/>
    <n v="0"/>
    <n v="0"/>
    <n v="0"/>
    <n v="0"/>
    <n v="0"/>
    <n v="0"/>
    <n v="0"/>
    <n v="0"/>
    <n v="0"/>
    <n v="2991695.1500000004"/>
    <n v="1192690.4663318042"/>
    <n v="1197389.9669999999"/>
    <n v="2891295.2750000004"/>
    <n v="2886595.7743318044"/>
    <n v="4699.5006681960076"/>
    <n v="10169.481170801446"/>
    <n v="1289718.74"/>
    <n v="1197389.9669999999"/>
    <n v="2891295.2750000004"/>
    <n v="2983624.0480000004"/>
    <n v="-92328.773000000045"/>
    <n v="100399.875"/>
    <n v="1269428.183"/>
    <n v="1197389.9669999999"/>
    <n v="2891295.2750000004"/>
    <n v="2963333.4910000004"/>
    <n v="-72038.216000000015"/>
    <n v="100399.875"/>
    <n v="1197389.9669999999"/>
    <n v="1198048.5089999998"/>
    <n v="2891953.8169999998"/>
    <n v="2891295.2750000004"/>
    <n v="658.54199999943376"/>
    <n v="99741.333000000566"/>
    <n v="13100"/>
    <s v="SI"/>
    <s v="NO"/>
    <s v="GIC"/>
    <s v="STS"/>
    <n v="6"/>
    <s v="Transmission"/>
    <s v="Zonal Tx"/>
    <s v="Growth Zonal Tx"/>
    <s v="Chirre Substation"/>
    <m/>
    <s v="STS"/>
    <s v="S/E Chirre"/>
    <d v="2019-02-01T00:00:00"/>
    <x v="4"/>
    <m/>
    <s v="Rimalco"/>
    <n v="1"/>
    <n v="196203"/>
    <n v="11"/>
    <n v="17836.636363636364"/>
    <s v="16.04.2018"/>
    <s v="EBCO"/>
    <s v="Comisionamiento"/>
    <m/>
    <n v="544"/>
    <s v="Comisionamiento"/>
    <n v="2017"/>
    <s v="Inversiones en S/E"/>
    <s v="Abierto"/>
  </r>
  <r>
    <x v="5"/>
    <x v="1"/>
    <x v="5"/>
    <x v="0"/>
    <x v="5"/>
    <x v="1"/>
    <n v="-2346.4160000000002"/>
    <n v="1791.0070000000001"/>
    <n v="315.84699999999998"/>
    <n v="17063.671999999999"/>
    <n v="185525.63"/>
    <n v="58412.728999999999"/>
    <n v="7193.4210000000003"/>
    <n v="6804.4229999999998"/>
    <n v="-20550.733"/>
    <n v="222414.163"/>
    <n v="1556.107"/>
    <n v="544.09799999999996"/>
    <n v="478723.94799999997"/>
    <n v="0"/>
    <n v="0"/>
    <n v="0"/>
    <n v="0.01"/>
    <n v="0.01"/>
    <n v="0"/>
    <n v="0.01"/>
    <n v="0"/>
    <n v="0.01"/>
    <n v="1.0000000000000009E-2"/>
    <n v="0.01"/>
    <n v="0"/>
    <n v="0.29002"/>
    <n v="0.29002"/>
    <n v="0.29002"/>
    <n v="0.30002000000000001"/>
    <n v="0.31002000000000002"/>
    <n v="0.31002000000000002"/>
    <n v="0.32001999999999997"/>
    <n v="0.32001999999999997"/>
    <n v="0.33001999999999998"/>
    <n v="0.34001999999999999"/>
    <n v="0.35002"/>
    <n v="0.35002"/>
    <n v="0.29340940350901279"/>
    <n v="0.29642737649931589"/>
    <n v="0.30688555732911726"/>
    <n v="0.31748373531413265"/>
    <n v="0.32884688376106025"/>
    <n v="0.34643115482833975"/>
    <n v="0.34859157073432739"/>
    <n v="0.34871364525554582"/>
    <n v="0.34966158284694859"/>
    <n v="0.38266671224063409"/>
    <n v="0.41677497644998918"/>
    <n v="0.46007095343028398"/>
    <n v="0.35002"/>
    <n v="0.29002"/>
    <n v="119618.662"/>
    <n v="6031.7472177962773"/>
    <n v="5383.762705095759"/>
    <n v="18704.445157819555"/>
    <n v="19001.757806267564"/>
    <n v="20424.722066553368"/>
    <n v="31685.142868618888"/>
    <n v="3902.6854292516873"/>
    <n v="221.07295234275946"/>
    <n v="1720.9338019150241"/>
    <n v="60070.428430684951"/>
    <n v="62231.858650743619"/>
    <n v="79194.610968831519"/>
    <n v="308573.16805592098"/>
    <n v="3.389403509012782E-3"/>
    <n v="3.017972990303082E-3"/>
    <n v="1.0458180829801371E-2"/>
    <n v="1.0598177985015399E-2"/>
    <n v="1.1363148446927599E-2"/>
    <n v="1.7584271067279507E-2"/>
    <n v="2.1604159059876514E-3"/>
    <n v="1.2207452121843491E-4"/>
    <n v="9.4793759140274507E-4"/>
    <n v="3.3005129393685495E-2"/>
    <n v="3.4108264209355109E-2"/>
    <n v="4.3295976980294804E-2"/>
    <n v="0.46007095343028398"/>
    <n v="36220.801111872097"/>
    <n v="37924.801111872097"/>
    <n v="195120.8011118721"/>
    <n v="27878.801111872097"/>
    <n v="138678.76394701211"/>
    <n v="77500.801111872104"/>
    <n v="70460.801111872104"/>
    <n v="111360.8011118721"/>
    <n v="71056.801111872104"/>
    <n v="132678.8011118721"/>
    <n v="30224.801111872097"/>
    <n v="14322.801111872097"/>
    <n v="943429.57617760496"/>
    <n v="0"/>
    <n v="0"/>
    <n v="0"/>
    <n v="0"/>
    <n v="1371621.4062335258"/>
    <n v="6031.7472177962773"/>
    <n v="5383.762705095759"/>
    <n v="18704.445157819555"/>
    <n v="19001.757806267564"/>
    <n v="20424.722066553368"/>
    <n v="31685.142868618888"/>
    <n v="3902.6854292516873"/>
    <n v="221.07295234275946"/>
    <n v="1720.9338019150241"/>
    <n v="60070.428430684951"/>
    <n v="62231.858650743619"/>
    <n v="79194.610968831519"/>
    <n v="308573.16805592098"/>
    <n v="36220.801111872097"/>
    <n v="37924.801111872097"/>
    <n v="195120.8011118721"/>
    <n v="27878.801111872097"/>
    <n v="138678.76394701211"/>
    <n v="77500.801111872104"/>
    <n v="70460.801111872104"/>
    <n v="111360.8011118721"/>
    <n v="71056.801111872104"/>
    <n v="132678.8011118721"/>
    <n v="30224.801111872097"/>
    <n v="14322.801111872097"/>
    <n v="943429.57617760496"/>
    <n v="0"/>
    <n v="0"/>
    <n v="0"/>
    <n v="0"/>
    <n v="1371621.4062335258"/>
    <n v="-2346.4160000000002"/>
    <n v="1791.0070000000001"/>
    <n v="315.84699999999998"/>
    <n v="17063.671999999999"/>
    <n v="185525.63"/>
    <n v="58412.728999999999"/>
    <n v="10155.050000000003"/>
    <n v="2952"/>
    <n v="138842"/>
    <n v="44326.666666666664"/>
    <n v="25116.552"/>
    <n v="53392.148106400004"/>
    <n v="535546.88577306666"/>
    <n v="0"/>
    <n v="0"/>
    <n v="0"/>
    <n v="0.01"/>
    <n v="0.01"/>
    <n v="5.8428407544346235E-3"/>
    <n v="5.9936360564928834E-3"/>
    <n v="1.8142201878642236E-2"/>
    <n v="2.1467333729091469E-2"/>
    <n v="2.0206570475806901E-2"/>
    <n v="5.4569765732817452E-2"/>
    <n v="5.0868600027868506E-2"/>
    <n v="0.19709094865515406"/>
    <n v="0.29002"/>
    <n v="0.29002"/>
    <n v="0.29002"/>
    <n v="0.30002000000000001"/>
    <n v="0.31002000000000002"/>
    <n v="0.3158628407544346"/>
    <n v="0.32185647681092749"/>
    <n v="0.33999867868956973"/>
    <n v="0.36146601241866122"/>
    <n v="0.38167258289446815"/>
    <n v="0.43624234862728556"/>
    <n v="0.48711094865515403"/>
    <n v="190720.37601059378"/>
    <n v="133893.3260105938"/>
    <n v="175227.35934392712"/>
    <n v="81222.659343927124"/>
    <n v="-67504.550656072883"/>
    <n v="177539.7093439271"/>
    <n v="-65237.340656072876"/>
    <n v="274302.65934392711"/>
    <n v="-7848.9906560728705"/>
    <n v="131222.65934392711"/>
    <n v="9722.6593439271237"/>
    <n v="-89831.340656072876"/>
    <n v="943429.18546045874"/>
    <n v="0"/>
    <n v="0"/>
    <n v="0"/>
    <n v="0"/>
    <n v="1598594.7332335254"/>
    <n v="-2346.4160000000002"/>
    <n v="1791.0070000000001"/>
    <n v="315.84699999999998"/>
    <n v="17063.671999999999"/>
    <n v="185525.63"/>
    <n v="58412.728999999999"/>
    <n v="7193.4210000000003"/>
    <n v="6804.4229999999998"/>
    <n v="-20550.733"/>
    <n v="77566.733000000007"/>
    <n v="145556.552"/>
    <n v="318180.19810639997"/>
    <n v="795513.06310639996"/>
    <n v="75940.334236347277"/>
    <n v="75940.334236347277"/>
    <n v="75940.334236347277"/>
    <n v="75940.334236347277"/>
    <n v="75940.334236347277"/>
    <n v="75940.334236347277"/>
    <n v="75940.334236347277"/>
    <n v="75940.334236347277"/>
    <n v="75940.334236347277"/>
    <n v="0"/>
    <n v="0"/>
    <n v="0"/>
    <n v="683463.00812712545"/>
    <n v="0"/>
    <n v="0"/>
    <n v="0"/>
    <n v="0"/>
    <n v="1598594.7332335254"/>
    <n v="-2346.4160000000002"/>
    <n v="1791.0070000000001"/>
    <n v="315.84699999999998"/>
    <n v="17063.671999999999"/>
    <n v="185525.63"/>
    <n v="58412.728999999999"/>
    <n v="7193.4210000000003"/>
    <n v="6804.4229999999998"/>
    <n v="-20550.733"/>
    <n v="222414.163"/>
    <n v="1556.107"/>
    <n v="317333.21310639998"/>
    <n v="795513.06310639996"/>
    <n v="0"/>
    <n v="0"/>
    <n v="0"/>
    <n v="0"/>
    <n v="0"/>
    <n v="0"/>
    <n v="0"/>
    <n v="0"/>
    <n v="0"/>
    <n v="0"/>
    <n v="0"/>
    <n v="0"/>
    <n v="683463.00812712545"/>
    <n v="0"/>
    <n v="0"/>
    <n v="0"/>
    <n v="0"/>
    <n v="1598594.7332335254"/>
    <n v="229378.55708708946"/>
    <n v="478179.85"/>
    <n v="597798.51199999999"/>
    <n v="348997.21908708947"/>
    <n v="248801.29291291052"/>
    <n v="773822.89423352585"/>
    <n v="482154.73766666668"/>
    <n v="478179.85"/>
    <n v="597798.51199999999"/>
    <n v="601773.39966666664"/>
    <n v="-3974.8876666666474"/>
    <n v="1000796.2212335254"/>
    <n v="477332.86499999999"/>
    <n v="478179.85"/>
    <n v="597798.51199999999"/>
    <n v="596951.527"/>
    <n v="846.98499999998603"/>
    <n v="1000796.2212335254"/>
    <n v="478179.85"/>
    <n v="478723.94799999997"/>
    <n v="598342.61"/>
    <n v="597798.51199999999"/>
    <n v="544.09799999999814"/>
    <n v="1000252.1232335254"/>
    <n v="13103"/>
    <s v="SI"/>
    <s v="NO"/>
    <s v="GIC"/>
    <s v="FRONTEL"/>
    <n v="4"/>
    <s v="Transmission"/>
    <s v="Zonal Tx"/>
    <s v="Growth Zonal Tx"/>
    <s v="Larqui Substation"/>
    <m/>
    <s v="FRONTEL"/>
    <s v="S/E Larqui"/>
    <d v="2020-09-01T00:00:00"/>
    <x v="5"/>
    <m/>
    <n v="0"/>
    <n v="0"/>
    <n v="0"/>
    <n v="0"/>
    <n v="0"/>
    <s v="02.11.2019"/>
    <m/>
    <s v="Ingeniería detalle"/>
    <m/>
    <m/>
    <s v="Ingeniería detalle"/>
    <n v="2017"/>
    <s v="Inversiones en S/E"/>
    <s v="Abierto"/>
  </r>
  <r>
    <x v="6"/>
    <x v="1"/>
    <x v="6"/>
    <x v="0"/>
    <x v="5"/>
    <x v="1"/>
    <n v="1534.586"/>
    <n v="0"/>
    <n v="869.99"/>
    <n v="19502.772000000001"/>
    <n v="6472.7150000000001"/>
    <n v="7812.6710000000003"/>
    <n v="9096.6260000000002"/>
    <n v="8000.9120000000003"/>
    <n v="364.73700000000002"/>
    <n v="99086.516000000003"/>
    <n v="1399.82"/>
    <n v="448.505"/>
    <n v="154589.85"/>
    <n v="0"/>
    <n v="0"/>
    <n v="0.01"/>
    <n v="0.01"/>
    <n v="0.01"/>
    <n v="0"/>
    <n v="0"/>
    <n v="0.01"/>
    <n v="0"/>
    <n v="1.0000000000000009E-2"/>
    <n v="0.01"/>
    <n v="0"/>
    <n v="0.23002"/>
    <n v="0.23002"/>
    <n v="0.24002000000000001"/>
    <n v="0.25002000000000002"/>
    <n v="0.26002000000000003"/>
    <n v="0.26002000000000003"/>
    <n v="0.26002000000000003"/>
    <n v="0.27001999999999998"/>
    <n v="0.27001999999999998"/>
    <n v="0.28001999999999999"/>
    <n v="0.29002"/>
    <n v="0.29002"/>
    <n v="0.2303654159042168"/>
    <n v="0.2327982412255952"/>
    <n v="0.24113407565338521"/>
    <n v="0.24958098284956121"/>
    <n v="0.25863481228503687"/>
    <n v="0.27298226911709944"/>
    <n v="0.27576668442818197"/>
    <n v="0.27622071363025974"/>
    <n v="0.29897499945655914"/>
    <n v="0.31416171529363091"/>
    <n v="0.34494878641146504"/>
    <n v="0.4197041382791738"/>
    <n v="0.29002"/>
    <n v="0.23002"/>
    <n v="118749.34500000002"/>
    <n v="773.30622454122147"/>
    <n v="5459.7254768486955"/>
    <n v="18755.432387518951"/>
    <n v="19052.396464377485"/>
    <n v="20472.88758257353"/>
    <n v="32523.370340143385"/>
    <n v="6327.7529067284586"/>
    <n v="1034.3885056750016"/>
    <n v="51968.11281171177"/>
    <n v="34772.224462841245"/>
    <n v="70666.054892207292"/>
    <n v="172020.29720206646"/>
    <n v="433825.94925723353"/>
    <n v="3.4541590421680783E-4"/>
    <n v="2.4328253213783983E-3"/>
    <n v="8.3358344277900068E-3"/>
    <n v="8.4469071961759835E-3"/>
    <n v="9.0538294354757E-3"/>
    <n v="1.4347456832062571E-2"/>
    <n v="2.7844153110825154E-3"/>
    <n v="4.5402920207776137E-4"/>
    <n v="2.2754285826299396E-2"/>
    <n v="1.5186715837071775E-2"/>
    <n v="3.078707111783412E-2"/>
    <n v="7.4755351867708764E-2"/>
    <n v="0.4197041382791738"/>
    <n v="61845.326506666672"/>
    <n v="54550.160386666677"/>
    <n v="160644.20250666668"/>
    <n v="37019.202506666676"/>
    <n v="84916.702506666683"/>
    <n v="78719.202506666683"/>
    <n v="113656.70250666668"/>
    <n v="162522.88750666668"/>
    <n v="80935.202506666683"/>
    <n v="73055.202506666683"/>
    <n v="88789.202506666683"/>
    <n v="56074.202506666676"/>
    <n v="1052728.1969600001"/>
    <n v="0"/>
    <n v="0"/>
    <n v="0"/>
    <n v="0"/>
    <n v="1605303.4912172337"/>
    <n v="773.30622454122147"/>
    <n v="5459.7254768486955"/>
    <n v="18755.432387518951"/>
    <n v="19052.396464377485"/>
    <n v="20472.88758257353"/>
    <n v="32523.370340143385"/>
    <n v="6327.7529067284586"/>
    <n v="1034.3885056750016"/>
    <n v="51968.11281171177"/>
    <n v="34772.224462841245"/>
    <n v="70666.054892207292"/>
    <n v="172020.29720206646"/>
    <n v="433825.94925723353"/>
    <n v="61845.326506666672"/>
    <n v="54550.160386666677"/>
    <n v="160644.20250666668"/>
    <n v="37019.202506666676"/>
    <n v="84916.702506666683"/>
    <n v="78719.202506666683"/>
    <n v="113656.70250666668"/>
    <n v="162522.88750666668"/>
    <n v="80935.202506666683"/>
    <n v="73055.202506666683"/>
    <n v="88789.202506666683"/>
    <n v="56074.202506666676"/>
    <n v="1052728.1969600001"/>
    <n v="0"/>
    <n v="0"/>
    <n v="0"/>
    <n v="0"/>
    <n v="1605303.4912172337"/>
    <n v="1534.586"/>
    <n v="0"/>
    <n v="869.99"/>
    <n v="19502.772000000001"/>
    <n v="6472.7150000000001"/>
    <n v="7812.6710000000003"/>
    <n v="10434.85025"/>
    <n v="11797.3508"/>
    <n v="218452.68413333336"/>
    <n v="42751.684133333336"/>
    <n v="48821.684133333336"/>
    <n v="65374.961807233507"/>
    <n v="433825.94925723353"/>
    <n v="0"/>
    <n v="0"/>
    <n v="0.01"/>
    <n v="0.01"/>
    <n v="0.01"/>
    <n v="1.4570271354124463E-2"/>
    <n v="2.768310531600545E-2"/>
    <n v="6.0395959380471154E-2"/>
    <n v="5.4780569005711793E-2"/>
    <n v="0.11682883777316692"/>
    <n v="0.12998372306022876"/>
    <n v="0.12088320090584705"/>
    <n v="0.55512566679555564"/>
    <n v="0.23002"/>
    <n v="0.23002"/>
    <n v="0.24002000000000001"/>
    <n v="0.25002000000000002"/>
    <n v="0.26002000000000003"/>
    <n v="0.27459027135412445"/>
    <n v="0.30227337667012988"/>
    <n v="0.36266933605060103"/>
    <n v="0.41744990505631285"/>
    <n v="0.53427874282947974"/>
    <n v="0.6642624658897085"/>
    <n v="0.78514566679555564"/>
    <n v="153480.54886777778"/>
    <n v="136609.56608111109"/>
    <n v="43878.608201111085"/>
    <n v="34678.608201111085"/>
    <n v="132573.60820111108"/>
    <n v="76378.608201111085"/>
    <n v="61318.608201111085"/>
    <n v="120318.60820111108"/>
    <n v="82594.608201111085"/>
    <n v="112569.60820111108"/>
    <n v="86448.608201111085"/>
    <n v="11878.608201111085"/>
    <n v="1052728.1969599999"/>
    <n v="0"/>
    <n v="0"/>
    <n v="0"/>
    <n v="0"/>
    <n v="1605303.4912172335"/>
    <n v="1534.586"/>
    <n v="0"/>
    <n v="869.99"/>
    <n v="19502.772000000001"/>
    <n v="6472.7150000000001"/>
    <n v="7812.6710000000003"/>
    <n v="9096.6260000000002"/>
    <n v="8000.9120000000003"/>
    <n v="364.73700000000002"/>
    <n v="88419.784250000012"/>
    <n v="77218.3508"/>
    <n v="214532.80520723358"/>
    <n v="433825.94925723359"/>
    <n v="116969.82204697405"/>
    <n v="116969.82204697405"/>
    <n v="116969.82204697405"/>
    <n v="116969.82204697405"/>
    <n v="116969.82204697405"/>
    <n v="116969.82204697405"/>
    <n v="116969.82204697405"/>
    <n v="116969.82204697405"/>
    <n v="116969.82204697405"/>
    <n v="0"/>
    <n v="0"/>
    <n v="0"/>
    <n v="1052728.3984227665"/>
    <n v="0"/>
    <n v="0"/>
    <n v="0"/>
    <n v="0"/>
    <n v="1605303.6926800001"/>
    <n v="1534.586"/>
    <n v="0"/>
    <n v="869.99"/>
    <n v="19502.772000000001"/>
    <n v="6472.7150000000001"/>
    <n v="7812.6710000000003"/>
    <n v="9096.6260000000002"/>
    <n v="8000.9120000000003"/>
    <n v="364.73700000000002"/>
    <n v="99086.516000000003"/>
    <n v="1399.82"/>
    <n v="279684.60425723367"/>
    <n v="433825.94925723365"/>
    <n v="0"/>
    <n v="0"/>
    <n v="0"/>
    <n v="0"/>
    <n v="0"/>
    <n v="0"/>
    <n v="0"/>
    <n v="0"/>
    <n v="0"/>
    <n v="0"/>
    <n v="0"/>
    <n v="0"/>
    <n v="1052728.3984227665"/>
    <n v="0"/>
    <n v="0"/>
    <n v="0"/>
    <n v="0"/>
    <n v="1605303.6926800001"/>
    <n v="261805.65205516704"/>
    <n v="154141.345"/>
    <n v="272890.69"/>
    <n v="380554.99705516704"/>
    <n v="-107664.30705516704"/>
    <n v="1332412.8012172338"/>
    <n v="368450.98745000002"/>
    <n v="154141.345"/>
    <n v="272890.69"/>
    <n v="487200.33245000005"/>
    <n v="-214309.64245000004"/>
    <n v="1332412.8012172335"/>
    <n v="219293.14405"/>
    <n v="154141.345"/>
    <n v="272890.69"/>
    <n v="338042.48905000003"/>
    <n v="-65151.799050000031"/>
    <n v="1332413.0026800002"/>
    <n v="154141.345"/>
    <n v="154589.85"/>
    <n v="273339.19500000001"/>
    <n v="272890.69"/>
    <n v="448.50500000000466"/>
    <n v="1331964.49768"/>
    <n v="13192"/>
    <s v="SI"/>
    <s v="NO"/>
    <s v="GIC"/>
    <s v="FRONTEL"/>
    <n v="4"/>
    <s v="Transmission"/>
    <s v="Zonal Tx"/>
    <s v="Growth Zonal Tx"/>
    <s v="Tres Esquinas Substation"/>
    <m/>
    <s v="FRONTEL"/>
    <s v="S/E Tres Esquinas"/>
    <d v="2020-09-01T00:00:00"/>
    <x v="5"/>
    <m/>
    <n v="0"/>
    <n v="0"/>
    <n v="0"/>
    <n v="0"/>
    <n v="0"/>
    <s v="16.09.2019"/>
    <m/>
    <s v="Ingeniería detalle"/>
    <m/>
    <m/>
    <s v="Ingeniería detalle"/>
    <n v="2017"/>
    <s v="Inversiones en S/E"/>
    <s v="Abierto"/>
  </r>
  <r>
    <x v="7"/>
    <x v="1"/>
    <x v="7"/>
    <x v="0"/>
    <x v="5"/>
    <x v="1"/>
    <n v="457.887"/>
    <n v="996.65499999999997"/>
    <n v="9081.3780000000006"/>
    <n v="385.37"/>
    <n v="371.57400000000001"/>
    <n v="31730.991999999998"/>
    <n v="0"/>
    <n v="2330.6640000000002"/>
    <n v="6512.8689999999997"/>
    <n v="1639.0160000000001"/>
    <n v="41963.256000000001"/>
    <n v="0"/>
    <n v="95469.660999999993"/>
    <n v="0"/>
    <n v="0"/>
    <n v="0"/>
    <n v="0"/>
    <n v="0"/>
    <n v="0"/>
    <n v="0"/>
    <n v="0"/>
    <n v="0.01"/>
    <n v="1.0000000000000009E-2"/>
    <n v="0"/>
    <n v="0"/>
    <n v="0.26001000000000002"/>
    <n v="0.26001000000000002"/>
    <n v="0.26001000000000002"/>
    <n v="0.26001000000000002"/>
    <n v="0.26001000000000002"/>
    <n v="0.26001000000000002"/>
    <n v="0.26001000000000002"/>
    <n v="0.26001000000000002"/>
    <n v="0.27001000000000003"/>
    <n v="0.28001000000000004"/>
    <n v="0.28001000000000004"/>
    <n v="0.28001000000000004"/>
    <n v="0.26001000000000002"/>
    <n v="0.26147861293720887"/>
    <n v="0.26326476380678715"/>
    <n v="0.26584475950728914"/>
    <n v="0.26604322071502007"/>
    <n v="0.27795089317887545"/>
    <n v="0.29204163892777096"/>
    <n v="0.30514007863801185"/>
    <n v="0.32101697525648565"/>
    <n v="0.32855850115026075"/>
    <n v="0.35058293213940761"/>
    <n v="0.40897717007340051"/>
    <n v="0.28001000000000004"/>
    <n v="0.26001000000000002"/>
    <n v="52645.534"/>
    <n v="0"/>
    <n v="3628.7078460678831"/>
    <n v="4424.6703042579275"/>
    <n v="6407.0135866287446"/>
    <n v="494.09129021781581"/>
    <n v="29718.868699324492"/>
    <n v="35256.098645361177"/>
    <n v="32855.209445537541"/>
    <n v="39923.088270294167"/>
    <n v="19011.334769542034"/>
    <n v="55658.557144669459"/>
    <n v="147942.23451537665"/>
    <n v="375319.87451727793"/>
    <n v="0"/>
    <n v="1.4686129372088283E-3"/>
    <n v="1.7861508695783048E-3"/>
    <n v="2.5799957005019957E-3"/>
    <n v="1.9846120773092272E-4"/>
    <n v="1.1907672463855365E-2"/>
    <n v="1.4090745748895517E-2"/>
    <n v="1.3098439710240901E-2"/>
    <n v="1.5876896618473819E-2"/>
    <n v="7.5415258937750647E-3"/>
    <n v="2.2024430989146884E-2"/>
    <n v="5.8394237933992905E-2"/>
    <n v="0.40897717007340051"/>
    <n v="0"/>
    <n v="0"/>
    <n v="0"/>
    <n v="163749.99999999997"/>
    <n v="163750"/>
    <n v="116249.99999999997"/>
    <n v="113250"/>
    <n v="171750"/>
    <n v="206650.99999999997"/>
    <n v="167750"/>
    <n v="167750"/>
    <n v="167750"/>
    <n v="1438651"/>
    <n v="403059"/>
    <n v="0"/>
    <n v="0"/>
    <n v="0"/>
    <n v="2269675.4085172778"/>
    <n v="0"/>
    <n v="3628.7078460678831"/>
    <n v="4424.6703042579275"/>
    <n v="6407.0135866287446"/>
    <n v="494.09129021781581"/>
    <n v="29718.868699324492"/>
    <n v="35256.098645361177"/>
    <n v="32855.209445537541"/>
    <n v="39923.088270294167"/>
    <n v="19011.334769542034"/>
    <n v="55658.557144669459"/>
    <n v="147942.23451537665"/>
    <n v="375319.87451727793"/>
    <n v="0"/>
    <n v="0"/>
    <n v="0"/>
    <n v="163749.99999999997"/>
    <n v="163750"/>
    <n v="116249.99999999997"/>
    <n v="113250"/>
    <n v="171750"/>
    <n v="206650.99999999997"/>
    <n v="167750"/>
    <n v="167750"/>
    <n v="167750"/>
    <n v="1438651"/>
    <n v="403059"/>
    <n v="0"/>
    <n v="0"/>
    <n v="0"/>
    <n v="2269675.4085172778"/>
    <n v="457.887"/>
    <n v="996.65499999999997"/>
    <n v="9081.3780000000006"/>
    <n v="385.37"/>
    <n v="371.57400000000001"/>
    <n v="31730.991999999998"/>
    <n v="6437.1470000000008"/>
    <n v="2000"/>
    <n v="0"/>
    <n v="99000"/>
    <n v="124250"/>
    <n v="128715.01051727794"/>
    <n v="403426.01351727796"/>
    <n v="0"/>
    <n v="0"/>
    <n v="0"/>
    <n v="0"/>
    <n v="0"/>
    <n v="1.2813034948166168E-3"/>
    <n v="6.3519097278555694E-3"/>
    <n v="6.4131653736238248E-2"/>
    <n v="6.1182044023340452E-2"/>
    <n v="6.0999226785970077E-2"/>
    <n v="8.5078077205856154E-2"/>
    <n v="0.13354680477414155"/>
    <n v="0.41257101974821869"/>
    <n v="0.26001000000000002"/>
    <n v="0.26001000000000002"/>
    <n v="0.26001000000000002"/>
    <n v="0.26001000000000002"/>
    <n v="0.26001000000000002"/>
    <n v="0.26129130349481666"/>
    <n v="0.2676432132226722"/>
    <n v="0.33177486695891045"/>
    <n v="0.39295691098225094"/>
    <n v="0.45395613776822097"/>
    <n v="0.53903421497407722"/>
    <n v="0.67258101974821871"/>
    <n v="116650.68676272209"/>
    <n v="30750"/>
    <n v="40750"/>
    <n v="167750"/>
    <n v="167750"/>
    <n v="124250"/>
    <n v="115250"/>
    <n v="169750"/>
    <n v="210651"/>
    <n v="190394"/>
    <n v="100872.66371999972"/>
    <n v="3892"/>
    <n v="1438710.3504827218"/>
    <n v="403000"/>
    <n v="0"/>
    <n v="0"/>
    <n v="0"/>
    <n v="2297781.898"/>
    <n v="457.887"/>
    <n v="996.65499999999997"/>
    <n v="9081.3780000000006"/>
    <n v="385.37"/>
    <n v="371.57400000000001"/>
    <n v="31730.991999999998"/>
    <n v="0"/>
    <n v="2330.6640000000002"/>
    <n v="6512.8689999999997"/>
    <n v="144499.62139079999"/>
    <n v="140082.4903908"/>
    <n v="117952.94192439999"/>
    <n v="454402.442706"/>
    <n v="156996.45153359999"/>
    <n v="322985.45153359999"/>
    <n v="104734.4515336"/>
    <n v="103818.83189640001"/>
    <n v="172118.83189639999"/>
    <n v="208034.45153359999"/>
    <n v="174034.45153359999"/>
    <n v="167733.16072720004"/>
    <n v="139401"/>
    <n v="120500"/>
    <n v="120000"/>
    <n v="376.83910599956198"/>
    <n v="1790733.9212939995"/>
    <n v="0"/>
    <n v="0"/>
    <n v="0"/>
    <n v="0"/>
    <n v="2297781.8979999996"/>
    <n v="457.887"/>
    <n v="996.65499999999997"/>
    <n v="9081.3780000000006"/>
    <n v="385.37"/>
    <n v="371.57400000000001"/>
    <n v="31730.991999999998"/>
    <n v="0"/>
    <n v="2330.6640000000002"/>
    <n v="6512.8689999999997"/>
    <n v="1639.0160000000001"/>
    <n v="41963.256000000001"/>
    <n v="358932.7817060001"/>
    <n v="454402.44270600006"/>
    <n v="0"/>
    <n v="0"/>
    <n v="0"/>
    <n v="0"/>
    <n v="0"/>
    <n v="0"/>
    <n v="0"/>
    <n v="0"/>
    <n v="0"/>
    <n v="0"/>
    <n v="0"/>
    <n v="0"/>
    <n v="1790733.9212939995"/>
    <n v="0"/>
    <n v="0"/>
    <n v="0"/>
    <n v="0"/>
    <n v="2297781.8979999996"/>
    <n v="227377.64000190125"/>
    <n v="95469.660999999993"/>
    <n v="148115.19500000001"/>
    <n v="280023.17400190124"/>
    <n v="-131907.97900190123"/>
    <n v="2121560.213517278"/>
    <n v="274711.00300000003"/>
    <n v="95469.660999999993"/>
    <n v="148115.19500000001"/>
    <n v="327356.53700000001"/>
    <n v="-179241.342"/>
    <n v="2149666.7030000002"/>
    <n v="336449.50078160001"/>
    <n v="95469.660999999993"/>
    <n v="148115.19500000001"/>
    <n v="389095.0347816"/>
    <n v="-240979.83978159999"/>
    <n v="2149666.7029999997"/>
    <n v="95469.660999999993"/>
    <n v="95469.660999999993"/>
    <n v="148115.19500000001"/>
    <n v="148115.19500000001"/>
    <n v="0"/>
    <n v="2149666.7029999997"/>
    <n v="13193"/>
    <s v="SI"/>
    <s v="NO"/>
    <s v="GIC"/>
    <s v="FRONTEL"/>
    <n v="4"/>
    <s v="Transmission"/>
    <s v="Zonal Tx"/>
    <s v="Growth Zonal Tx"/>
    <s v="Tres Esquinas Substation"/>
    <m/>
    <s v="FRONTEL"/>
    <s v="S/E Tres Esquinas"/>
    <d v="2020-09-01T00:00:00"/>
    <x v="5"/>
    <m/>
    <n v="0"/>
    <n v="0"/>
    <n v="0"/>
    <n v="0"/>
    <n v="0"/>
    <s v="09.01.2020"/>
    <m/>
    <s v="Ingeniería detalle"/>
    <m/>
    <m/>
    <s v="Ingeniería detalle"/>
    <n v="2017"/>
    <s v="Inversiones en Líneas"/>
    <s v="Abierto"/>
  </r>
  <r>
    <x v="8"/>
    <x v="1"/>
    <x v="8"/>
    <x v="0"/>
    <x v="4"/>
    <x v="1"/>
    <n v="1147.2370000000001"/>
    <n v="50"/>
    <n v="9385.2999999999993"/>
    <n v="0"/>
    <n v="0"/>
    <n v="0"/>
    <n v="0"/>
    <n v="0"/>
    <n v="0"/>
    <n v="0"/>
    <n v="362.41"/>
    <n v="0"/>
    <n v="10944.947"/>
    <n v="0"/>
    <n v="0"/>
    <n v="0"/>
    <n v="0"/>
    <n v="0"/>
    <n v="0.02"/>
    <n v="0"/>
    <n v="0"/>
    <n v="0"/>
    <n v="0"/>
    <n v="0"/>
    <n v="0"/>
    <n v="0.92"/>
    <n v="0.92"/>
    <n v="0.92"/>
    <n v="0.92"/>
    <n v="0.92"/>
    <n v="0.94000000000000006"/>
    <n v="0.94000000000000006"/>
    <n v="0.94000000000000006"/>
    <n v="0.94000000000000006"/>
    <n v="0.94000000000000006"/>
    <n v="0.94000000000000006"/>
    <n v="0.94000000000000006"/>
    <n v="0.92"/>
    <n v="0.92"/>
    <n v="0.94220000000000004"/>
    <n v="0.94220000000000004"/>
    <n v="0.94220000000000004"/>
    <n v="0.94220000000000004"/>
    <n v="0.94220000000000004"/>
    <n v="0.94220000000000004"/>
    <n v="0.94220000000000004"/>
    <n v="0.94220000000000004"/>
    <n v="0.95077968140783042"/>
    <n v="0.99999845375075069"/>
    <n v="0.94000000000000006"/>
    <n v="0.92"/>
    <n v="41001.425999999999"/>
    <n v="0"/>
    <n v="0"/>
    <n v="6233.6462164882141"/>
    <n v="0"/>
    <n v="0"/>
    <n v="0"/>
    <n v="0"/>
    <n v="0"/>
    <n v="0"/>
    <n v="0"/>
    <n v="0"/>
    <n v="6409.8250781142169"/>
    <n v="12643.47129460243"/>
    <n v="0"/>
    <n v="0"/>
    <n v="2.2200000000000001E-2"/>
    <n v="0"/>
    <n v="0"/>
    <n v="0"/>
    <n v="0"/>
    <n v="0"/>
    <n v="0"/>
    <n v="0"/>
    <n v="8.579681407830388E-3"/>
    <n v="4.9218772342920325E-2"/>
    <n v="0.99999845375075069"/>
    <n v="0"/>
    <n v="0"/>
    <n v="0"/>
    <n v="0"/>
    <n v="0"/>
    <n v="0"/>
    <n v="0"/>
    <n v="0"/>
    <n v="0"/>
    <n v="0"/>
    <n v="0"/>
    <n v="0"/>
    <n v="0"/>
    <n v="0"/>
    <n v="0"/>
    <n v="0"/>
    <n v="0"/>
    <n v="53644.89729460243"/>
    <n v="0"/>
    <n v="0"/>
    <n v="6233.6462164882141"/>
    <n v="0"/>
    <n v="0"/>
    <n v="0"/>
    <n v="0"/>
    <n v="0"/>
    <n v="0"/>
    <n v="0"/>
    <n v="0"/>
    <n v="6409.8250781142169"/>
    <n v="12643.47129460243"/>
    <n v="0"/>
    <n v="0"/>
    <n v="0"/>
    <n v="0"/>
    <n v="0"/>
    <n v="0"/>
    <n v="0"/>
    <n v="0"/>
    <n v="0"/>
    <n v="0"/>
    <n v="0"/>
    <n v="0"/>
    <n v="0"/>
    <n v="0"/>
    <n v="0"/>
    <n v="0"/>
    <n v="0"/>
    <n v="53644.89729460243"/>
    <n v="1147.2370000000001"/>
    <n v="50"/>
    <n v="9385.2999999999993"/>
    <n v="0"/>
    <n v="0"/>
    <n v="0"/>
    <n v="0"/>
    <n v="0"/>
    <n v="0"/>
    <n v="0"/>
    <n v="0"/>
    <n v="2060.9342946024299"/>
    <n v="12643.47129460243"/>
    <n v="0"/>
    <n v="0"/>
    <n v="0"/>
    <n v="0"/>
    <n v="0"/>
    <n v="0"/>
    <n v="0"/>
    <n v="0"/>
    <n v="0"/>
    <n v="0"/>
    <n v="0"/>
    <n v="2.9208491816093269E-2"/>
    <n v="2.9208491816093269E-2"/>
    <n v="0.92"/>
    <n v="0.92"/>
    <n v="0.92"/>
    <n v="0.92"/>
    <n v="0.92"/>
    <n v="0.92"/>
    <n v="0.92"/>
    <n v="0.92"/>
    <n v="0.92"/>
    <n v="0.92"/>
    <n v="0.92"/>
    <n v="0.94920849181609335"/>
    <n v="0"/>
    <n v="0"/>
    <n v="0"/>
    <n v="0"/>
    <n v="0"/>
    <n v="0"/>
    <n v="0"/>
    <n v="0"/>
    <n v="0"/>
    <n v="0"/>
    <n v="0"/>
    <n v="0"/>
    <n v="0"/>
    <n v="0"/>
    <n v="0"/>
    <n v="0"/>
    <n v="0"/>
    <n v="53644.89729460243"/>
    <n v="1147.2370000000001"/>
    <n v="50"/>
    <n v="9385.2999999999993"/>
    <n v="0"/>
    <n v="0"/>
    <n v="0"/>
    <n v="0"/>
    <n v="0"/>
    <n v="0"/>
    <n v="0"/>
    <n v="0"/>
    <n v="2060.9342946024299"/>
    <n v="12643.47129460243"/>
    <n v="0"/>
    <n v="0"/>
    <n v="0"/>
    <n v="0"/>
    <n v="0"/>
    <n v="0"/>
    <n v="0"/>
    <n v="0"/>
    <n v="0"/>
    <n v="0"/>
    <n v="0"/>
    <n v="0"/>
    <n v="0"/>
    <n v="0"/>
    <n v="0"/>
    <n v="0"/>
    <n v="0"/>
    <n v="53644.89729460243"/>
    <n v="1147.2370000000001"/>
    <n v="50"/>
    <n v="9385.2999999999993"/>
    <n v="0"/>
    <n v="0"/>
    <n v="0"/>
    <n v="0"/>
    <n v="0"/>
    <n v="0"/>
    <n v="0"/>
    <n v="362.41"/>
    <n v="1698.52429460243"/>
    <n v="12643.47129460243"/>
    <n v="0"/>
    <n v="0"/>
    <n v="0"/>
    <n v="0"/>
    <n v="0"/>
    <n v="0"/>
    <n v="0"/>
    <n v="0"/>
    <n v="0"/>
    <n v="0"/>
    <n v="0"/>
    <n v="0"/>
    <n v="0"/>
    <n v="0"/>
    <n v="0"/>
    <n v="0"/>
    <n v="0"/>
    <n v="53644.89729460243"/>
    <n v="6233.6462164882141"/>
    <n v="10944.947"/>
    <n v="51946.373"/>
    <n v="47235.072216488217"/>
    <n v="4711.3007835117824"/>
    <n v="1698.52429460243"/>
    <n v="10582.537"/>
    <n v="10944.947"/>
    <n v="51946.373"/>
    <n v="51583.963000000003"/>
    <n v="362.40999999999622"/>
    <n v="1698.52429460243"/>
    <n v="10582.537"/>
    <n v="10944.947"/>
    <n v="51946.373"/>
    <n v="51583.963000000003"/>
    <n v="362.40999999999622"/>
    <n v="1698.52429460243"/>
    <n v="10944.947"/>
    <n v="10944.947"/>
    <n v="51946.373"/>
    <n v="51946.373"/>
    <n v="0"/>
    <n v="1698.52429460243"/>
    <n v="13252"/>
    <s v="SI"/>
    <s v="NO"/>
    <s v="GIC"/>
    <s v="STS"/>
    <n v="6"/>
    <s v="Transmission"/>
    <s v="Zonal Tx"/>
    <s v="Growth Zonal Tx"/>
    <s v="Chirre Substation"/>
    <m/>
    <s v="STS"/>
    <s v="S/E Chirre"/>
    <d v="2019-02-01T00:00:00"/>
    <x v="4"/>
    <m/>
    <s v="Rimalco"/>
    <n v="0"/>
    <n v="0"/>
    <n v="0"/>
    <n v="0"/>
    <s v="16.04.2018"/>
    <s v="EBCO"/>
    <s v="Comisionamiento"/>
    <m/>
    <n v="544"/>
    <s v="Comisionamiento"/>
    <n v="2017"/>
    <s v="Inversiones en S/E"/>
    <s v="Abierto"/>
  </r>
  <r>
    <x v="9"/>
    <x v="1"/>
    <x v="9"/>
    <x v="0"/>
    <x v="5"/>
    <x v="1"/>
    <n v="0"/>
    <n v="16500"/>
    <n v="0"/>
    <n v="243"/>
    <n v="0"/>
    <n v="0"/>
    <n v="17700"/>
    <n v="1500"/>
    <n v="0"/>
    <n v="0"/>
    <n v="0"/>
    <n v="0"/>
    <n v="35943"/>
    <n v="0"/>
    <n v="0"/>
    <n v="0"/>
    <n v="0"/>
    <n v="0"/>
    <n v="0"/>
    <n v="0"/>
    <n v="0"/>
    <n v="0"/>
    <n v="0"/>
    <n v="0"/>
    <n v="0"/>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6167000000000002"/>
    <n v="0.98129999999999995"/>
    <n v="0.99997000000000003"/>
    <n v="0.99997000000000003"/>
    <n v="0.99997000000000003"/>
    <n v="0.99997000000000003"/>
    <n v="0.99997000000000003"/>
    <n v="0.95996999999999999"/>
    <n v="0.95996999999999999"/>
    <n v="74502.990000000005"/>
    <n v="0"/>
    <n v="0"/>
    <n v="0"/>
    <n v="0"/>
    <n v="0"/>
    <n v="0"/>
    <n v="0"/>
    <n v="0"/>
    <n v="0"/>
    <n v="0"/>
    <n v="0"/>
    <n v="0"/>
    <n v="0"/>
    <n v="0"/>
    <n v="0"/>
    <n v="0"/>
    <n v="0"/>
    <n v="0"/>
    <n v="1.6999999999999999E-3"/>
    <n v="1.9629999999999998E-2"/>
    <n v="1.8669999999999999E-2"/>
    <n v="0"/>
    <n v="0"/>
    <n v="0"/>
    <n v="0"/>
    <n v="0.99997000000000003"/>
    <n v="0"/>
    <n v="0"/>
    <n v="0"/>
    <n v="0"/>
    <n v="0"/>
    <n v="0"/>
    <n v="0"/>
    <n v="0"/>
    <n v="0"/>
    <n v="0"/>
    <n v="0"/>
    <n v="0"/>
    <n v="0"/>
    <n v="0"/>
    <n v="0"/>
    <n v="0"/>
    <n v="0"/>
    <n v="74502.990000000005"/>
    <n v="0"/>
    <n v="0"/>
    <n v="0"/>
    <n v="0"/>
    <n v="0"/>
    <n v="0"/>
    <n v="0"/>
    <n v="0"/>
    <n v="0"/>
    <n v="0"/>
    <n v="0"/>
    <n v="0"/>
    <n v="0"/>
    <n v="0"/>
    <n v="0"/>
    <n v="0"/>
    <n v="0"/>
    <n v="0"/>
    <n v="0"/>
    <n v="0"/>
    <n v="0"/>
    <n v="0"/>
    <n v="0"/>
    <n v="0"/>
    <n v="0"/>
    <n v="0"/>
    <n v="0"/>
    <n v="0"/>
    <n v="0"/>
    <n v="0"/>
    <n v="74502.990000000005"/>
    <n v="0"/>
    <n v="16500"/>
    <n v="0"/>
    <n v="243"/>
    <n v="0"/>
    <n v="0"/>
    <n v="1100"/>
    <n v="16500"/>
    <n v="2057"/>
    <n v="0"/>
    <n v="0"/>
    <n v="0"/>
    <n v="36400"/>
    <n v="0"/>
    <n v="0"/>
    <n v="0"/>
    <n v="0"/>
    <n v="0"/>
    <n v="0"/>
    <n v="0"/>
    <n v="0"/>
    <n v="0"/>
    <n v="0"/>
    <n v="0"/>
    <n v="0"/>
    <n v="0"/>
    <n v="0.95996999999999999"/>
    <n v="0.95996999999999999"/>
    <n v="0.95996999999999999"/>
    <n v="0.95996999999999999"/>
    <n v="0.95996999999999999"/>
    <n v="0.95996999999999999"/>
    <n v="0.95996999999999999"/>
    <n v="0.95996999999999999"/>
    <n v="0.95996999999999999"/>
    <n v="0.95996999999999999"/>
    <n v="0.95996999999999999"/>
    <n v="0.95996999999999999"/>
    <n v="0"/>
    <n v="0"/>
    <n v="0"/>
    <n v="0"/>
    <n v="0"/>
    <n v="0"/>
    <n v="0"/>
    <n v="0"/>
    <n v="0"/>
    <n v="0"/>
    <n v="0"/>
    <n v="0"/>
    <n v="0"/>
    <n v="0"/>
    <n v="0"/>
    <n v="0"/>
    <n v="0"/>
    <n v="110902.99"/>
    <n v="0"/>
    <n v="16500"/>
    <n v="0"/>
    <n v="243"/>
    <n v="0"/>
    <n v="0"/>
    <n v="17700"/>
    <n v="1500"/>
    <n v="0"/>
    <n v="0"/>
    <n v="0"/>
    <n v="457"/>
    <n v="36400"/>
    <n v="0"/>
    <n v="0"/>
    <n v="0"/>
    <n v="0"/>
    <n v="0"/>
    <n v="0"/>
    <n v="0"/>
    <n v="0"/>
    <n v="0"/>
    <n v="0"/>
    <n v="0"/>
    <n v="0"/>
    <n v="0"/>
    <n v="0"/>
    <n v="0"/>
    <n v="0"/>
    <n v="0"/>
    <n v="110902.99"/>
    <n v="0"/>
    <n v="16500"/>
    <n v="0"/>
    <n v="243"/>
    <n v="0"/>
    <n v="0"/>
    <n v="17700"/>
    <n v="1500"/>
    <n v="0"/>
    <n v="0"/>
    <n v="0"/>
    <n v="457"/>
    <n v="36400"/>
    <n v="0"/>
    <n v="0"/>
    <n v="0"/>
    <n v="0"/>
    <n v="0"/>
    <n v="0"/>
    <n v="0"/>
    <n v="0"/>
    <n v="0"/>
    <n v="0"/>
    <n v="0"/>
    <n v="0"/>
    <n v="0"/>
    <n v="0"/>
    <n v="0"/>
    <n v="0"/>
    <n v="0"/>
    <n v="110902.99"/>
    <n v="0"/>
    <n v="35943"/>
    <n v="110445.99"/>
    <n v="74502.990000000005"/>
    <n v="35943"/>
    <n v="-35943"/>
    <n v="36400"/>
    <n v="35943"/>
    <n v="110445.99"/>
    <n v="110902.99"/>
    <n v="-457"/>
    <n v="457"/>
    <n v="35943"/>
    <n v="35943"/>
    <n v="110445.99"/>
    <n v="110445.99"/>
    <n v="0"/>
    <n v="457"/>
    <n v="35943"/>
    <n v="35943"/>
    <n v="110445.99"/>
    <n v="110445.99"/>
    <n v="0"/>
    <n v="457"/>
    <n v="13257"/>
    <s v="SI"/>
    <s v="NO"/>
    <s v="GIC"/>
    <s v="FRONTEL"/>
    <n v="4"/>
    <s v="Transmission"/>
    <s v="Zonal Tx"/>
    <s v="Growth Zonal Tx"/>
    <s v="Tres Esquinas Substation"/>
    <m/>
    <s v="STS"/>
    <s v="S/E Tres Esquinas"/>
    <d v="2019-02-01T00:00:00"/>
    <x v="5"/>
    <m/>
    <n v="0"/>
    <n v="0"/>
    <n v="0"/>
    <n v="0"/>
    <n v="0"/>
    <s v="16.09.2019"/>
    <m/>
    <s v="Ingeniería detalle"/>
    <m/>
    <m/>
    <s v="Ingeniería detalle"/>
    <n v="2017"/>
    <s v="Inversiones en S/E"/>
    <s v="Abierto"/>
  </r>
  <r>
    <x v="10"/>
    <x v="1"/>
    <x v="10"/>
    <x v="0"/>
    <x v="5"/>
    <x v="1"/>
    <n v="3616.9789999999998"/>
    <n v="4927"/>
    <n v="13782.895"/>
    <n v="10221.603999999999"/>
    <n v="4057.393"/>
    <n v="4164.7250000000004"/>
    <n v="1299.412"/>
    <n v="5444.69"/>
    <n v="25444.29"/>
    <n v="87459.038"/>
    <n v="0.26900000000000002"/>
    <n v="0"/>
    <n v="160418.29500000001"/>
    <n v="0"/>
    <n v="0"/>
    <n v="7.5499999999999998E-2"/>
    <n v="0"/>
    <n v="0"/>
    <n v="0"/>
    <n v="0"/>
    <n v="0"/>
    <n v="0"/>
    <n v="0"/>
    <n v="0"/>
    <n v="0"/>
    <n v="0.64446999999999999"/>
    <n v="0.64446999999999999"/>
    <n v="0.71997"/>
    <n v="0.71997"/>
    <n v="0.71997"/>
    <n v="0.71997"/>
    <n v="0.71997"/>
    <n v="0.71997"/>
    <n v="0.71997"/>
    <n v="0.71997"/>
    <n v="0.71997"/>
    <n v="0.71997"/>
    <n v="0.64536548372613833"/>
    <n v="0.64650822505472039"/>
    <n v="0.64650822505472039"/>
    <n v="0.65026518284731893"/>
    <n v="0.6512106838917896"/>
    <n v="0.6512106838917896"/>
    <n v="0.65225950127555665"/>
    <n v="0.65225950127555665"/>
    <n v="0.65225950127555665"/>
    <n v="0.65225950127555665"/>
    <n v="0.65225950127555665"/>
    <n v="0.66109665465180512"/>
    <n v="0.71997"/>
    <n v="0.64446999999999999"/>
    <n v="785836.21000000008"/>
    <n v="2785.3170070506731"/>
    <n v="3562.997936520137"/>
    <n v="0"/>
    <n v="11773.239017153828"/>
    <n v="2970.4111304457447"/>
    <n v="0"/>
    <n v="3311.4876011871643"/>
    <n v="0"/>
    <n v="0"/>
    <n v="0"/>
    <n v="0"/>
    <n v="528713.53911074332"/>
    <n v="553116.99180310091"/>
    <n v="8.954837261383261E-4"/>
    <n v="1.1427413285820635E-3"/>
    <n v="0"/>
    <n v="3.7569577925985653E-3"/>
    <n v="9.4550104447063894E-4"/>
    <n v="0"/>
    <n v="1.0488173837670995E-3"/>
    <n v="0"/>
    <n v="0"/>
    <n v="0"/>
    <n v="0"/>
    <n v="8.8371533762484564E-3"/>
    <n v="0.66109665465180512"/>
    <n v="0"/>
    <n v="20000"/>
    <n v="223391.57199999999"/>
    <n v="0"/>
    <n v="0"/>
    <n v="0"/>
    <n v="0"/>
    <n v="7500"/>
    <n v="0"/>
    <n v="0"/>
    <n v="254105.11900000001"/>
    <n v="0"/>
    <n v="504996.69099999999"/>
    <n v="1000"/>
    <n v="5350"/>
    <n v="21531.599999999999"/>
    <n v="0"/>
    <n v="1871831.492803101"/>
    <n v="2785.3170070506731"/>
    <n v="3562.997936520137"/>
    <n v="0"/>
    <n v="11773.239017153828"/>
    <n v="2970.4111304457447"/>
    <n v="0"/>
    <n v="3311.4876011871643"/>
    <n v="0"/>
    <n v="0"/>
    <n v="0"/>
    <n v="0"/>
    <n v="528713.53911074332"/>
    <n v="553116.99180310091"/>
    <n v="0"/>
    <n v="20000"/>
    <n v="223391.57199999999"/>
    <n v="0"/>
    <n v="0"/>
    <n v="0"/>
    <n v="0"/>
    <n v="7500"/>
    <n v="0"/>
    <n v="0"/>
    <n v="254105.11900000001"/>
    <n v="0"/>
    <n v="504996.69099999999"/>
    <n v="1000"/>
    <n v="5350"/>
    <n v="21531.599999999999"/>
    <n v="0"/>
    <n v="1871831.492803101"/>
    <n v="3616.9789999999998"/>
    <n v="4927"/>
    <n v="13782.895"/>
    <n v="10221.603999999999"/>
    <n v="4057.393"/>
    <n v="4164.7250000000004"/>
    <n v="0"/>
    <n v="0"/>
    <n v="0"/>
    <n v="0"/>
    <n v="0"/>
    <n v="512346.3958031009"/>
    <n v="553116.99180310091"/>
    <n v="0"/>
    <n v="0"/>
    <n v="7.5499999999999998E-2"/>
    <n v="0"/>
    <n v="0"/>
    <n v="1.4668706360289451E-3"/>
    <n v="1.6135576996318393E-3"/>
    <n v="1.5412471753205534E-3"/>
    <n v="3.0163818712707884E-3"/>
    <n v="1.9108572553002412E-2"/>
    <n v="1.7575589437603147E-2"/>
    <n v="3.7047780627142313E-2"/>
    <n v="0.15687000000000001"/>
    <n v="0.64446999999999999"/>
    <n v="0.64446999999999999"/>
    <n v="0.71997"/>
    <n v="0.71997"/>
    <n v="0.71997"/>
    <n v="0.7214368706360289"/>
    <n v="0.7230504283356608"/>
    <n v="0.72459167551098136"/>
    <n v="0.72760805738225209"/>
    <n v="0.74671662993525456"/>
    <n v="0.76429221937285763"/>
    <n v="0.80133999999999994"/>
    <n v="0"/>
    <n v="20000"/>
    <n v="223391.57199999999"/>
    <n v="0"/>
    <n v="0"/>
    <n v="0"/>
    <n v="0"/>
    <n v="7500"/>
    <n v="0"/>
    <n v="0"/>
    <n v="253948.11900000001"/>
    <n v="0"/>
    <n v="504839.69099999999"/>
    <n v="1000"/>
    <n v="5350"/>
    <n v="21688.238803100678"/>
    <n v="0"/>
    <n v="1871831.1316062016"/>
    <n v="3616.9789999999998"/>
    <n v="4927"/>
    <n v="13782.895"/>
    <n v="10221.603999999999"/>
    <n v="4057.393"/>
    <n v="4164.7250000000004"/>
    <n v="1299.412"/>
    <n v="5444.69"/>
    <n v="25444.29"/>
    <n v="1655.25"/>
    <n v="49870.1"/>
    <n v="11695.907000000001"/>
    <n v="136180.245"/>
    <n v="0"/>
    <n v="0"/>
    <n v="0"/>
    <n v="18414.78680310084"/>
    <n v="0"/>
    <n v="223391.57199999999"/>
    <n v="0"/>
    <n v="427605.96"/>
    <n v="0"/>
    <n v="0"/>
    <n v="252364.11900000001"/>
    <n v="0"/>
    <n v="921776.43780310079"/>
    <n v="1000"/>
    <n v="5350"/>
    <n v="21688.238803100678"/>
    <n v="0"/>
    <n v="1871831.1316062016"/>
    <n v="3616.9789999999998"/>
    <n v="4927"/>
    <n v="13782.895"/>
    <n v="10221.603999999999"/>
    <n v="4057.393"/>
    <n v="4164.7250000000004"/>
    <n v="1299.412"/>
    <n v="5444.69"/>
    <n v="25444.29"/>
    <n v="87459.038"/>
    <n v="0.26900000000000002"/>
    <n v="0"/>
    <n v="160418.29500000001"/>
    <n v="0"/>
    <n v="0"/>
    <n v="0"/>
    <n v="0"/>
    <n v="0"/>
    <n v="0"/>
    <n v="0"/>
    <n v="0"/>
    <n v="0"/>
    <n v="0"/>
    <n v="0"/>
    <n v="0"/>
    <n v="897538.38780310075"/>
    <n v="1000"/>
    <n v="5350"/>
    <n v="21688.238803100678"/>
    <n v="0"/>
    <n v="1871831.1316062016"/>
    <n v="24403.452692357547"/>
    <n v="160418.29500000001"/>
    <n v="946254.50500000012"/>
    <n v="810239.66269235767"/>
    <n v="136014.84230764245"/>
    <n v="925576.98780310084"/>
    <n v="40770.595999999998"/>
    <n v="160418.29500000001"/>
    <n v="946254.50500000012"/>
    <n v="826606.8060000001"/>
    <n v="119647.69900000002"/>
    <n v="925576.62660620152"/>
    <n v="124484.33799999999"/>
    <n v="160418.29500000001"/>
    <n v="946254.50500000012"/>
    <n v="910320.54800000007"/>
    <n v="35933.957000000053"/>
    <n v="925576.62660620152"/>
    <n v="160418.29500000001"/>
    <n v="160418.29500000001"/>
    <n v="946254.50500000012"/>
    <n v="946254.50500000012"/>
    <n v="0"/>
    <n v="925576.62660620152"/>
    <n v="13261"/>
    <s v="SI"/>
    <s v="NO"/>
    <s v="GIC"/>
    <s v="FRONTEL"/>
    <n v="5"/>
    <s v="Transmission"/>
    <s v="Zonal Tx"/>
    <s v="Growth Zonal Tx"/>
    <s v="Tres Esquinas Substation"/>
    <m/>
    <s v="FRONTEL"/>
    <s v="S/E Tres Esquinas"/>
    <d v="2020-09-01T00:00:00"/>
    <x v="5"/>
    <m/>
    <n v="0"/>
    <n v="0"/>
    <n v="0"/>
    <n v="0"/>
    <n v="0"/>
    <s v="09.01.2020"/>
    <m/>
    <s v="Ingeniería detalle"/>
    <m/>
    <m/>
    <s v="Ingeniería detalle"/>
    <n v="2017"/>
    <s v="Inversiones en Líneas"/>
    <s v="Abierto"/>
  </r>
  <r>
    <x v="11"/>
    <x v="0"/>
    <x v="11"/>
    <x v="1"/>
    <x v="6"/>
    <x v="2"/>
    <n v="739.30600000000004"/>
    <n v="0"/>
    <n v="0"/>
    <n v="0"/>
    <n v="0"/>
    <n v="0"/>
    <n v="0"/>
    <n v="0"/>
    <n v="0"/>
    <n v="0"/>
    <n v="0"/>
    <n v="0"/>
    <n v="739.30600000000004"/>
    <n v="0"/>
    <n v="0"/>
    <n v="0"/>
    <n v="0"/>
    <n v="0"/>
    <n v="0"/>
    <n v="0"/>
    <n v="0"/>
    <n v="0"/>
    <n v="0"/>
    <n v="0"/>
    <n v="0"/>
    <n v="0.98"/>
    <n v="0.98"/>
    <n v="0.98"/>
    <n v="0.98"/>
    <n v="0.98"/>
    <n v="0.98"/>
    <n v="0.98"/>
    <n v="0.98"/>
    <n v="0.98"/>
    <n v="0.98"/>
    <n v="0.98"/>
    <n v="0.98"/>
    <n v="0.98"/>
    <n v="0.98"/>
    <n v="1"/>
    <n v="1"/>
    <n v="1"/>
    <n v="1"/>
    <n v="1"/>
    <n v="1"/>
    <n v="1"/>
    <n v="1"/>
    <n v="1"/>
    <n v="1"/>
    <n v="0.98"/>
    <n v="0.98"/>
    <n v="40079.326000000001"/>
    <n v="0"/>
    <n v="0"/>
    <n v="0"/>
    <n v="0"/>
    <n v="0"/>
    <n v="0"/>
    <n v="0"/>
    <n v="0"/>
    <n v="0"/>
    <n v="0"/>
    <n v="0"/>
    <n v="0"/>
    <n v="0"/>
    <n v="0"/>
    <n v="0"/>
    <n v="0.02"/>
    <n v="0"/>
    <n v="0"/>
    <n v="0"/>
    <n v="0"/>
    <n v="0"/>
    <n v="0"/>
    <n v="0"/>
    <n v="0"/>
    <n v="0"/>
    <n v="1"/>
    <n v="0"/>
    <n v="0"/>
    <n v="0"/>
    <n v="0"/>
    <n v="0"/>
    <n v="0"/>
    <n v="0"/>
    <n v="0"/>
    <n v="0"/>
    <n v="0"/>
    <n v="0"/>
    <n v="0"/>
    <n v="0"/>
    <n v="0"/>
    <n v="0"/>
    <n v="0"/>
    <n v="0"/>
    <n v="40079.326000000001"/>
    <n v="0"/>
    <n v="0"/>
    <n v="0"/>
    <n v="0"/>
    <n v="0"/>
    <n v="0"/>
    <n v="0"/>
    <n v="0"/>
    <n v="0"/>
    <n v="0"/>
    <n v="0"/>
    <n v="0"/>
    <n v="0"/>
    <n v="0"/>
    <n v="0"/>
    <n v="0"/>
    <n v="0"/>
    <n v="0"/>
    <n v="0"/>
    <n v="0"/>
    <n v="0"/>
    <n v="0"/>
    <n v="0"/>
    <n v="0"/>
    <n v="0"/>
    <n v="0"/>
    <n v="0"/>
    <n v="0"/>
    <n v="0"/>
    <n v="0"/>
    <n v="40079.326000000001"/>
    <n v="739.30600000000004"/>
    <n v="0"/>
    <n v="0"/>
    <n v="0"/>
    <n v="0"/>
    <n v="0"/>
    <n v="0"/>
    <n v="0"/>
    <n v="0"/>
    <n v="0"/>
    <n v="0"/>
    <n v="0"/>
    <n v="739.30600000000004"/>
    <n v="0"/>
    <n v="0"/>
    <n v="0"/>
    <n v="0"/>
    <n v="0"/>
    <n v="0"/>
    <n v="0"/>
    <n v="0"/>
    <n v="0"/>
    <n v="0"/>
    <n v="0"/>
    <n v="0"/>
    <n v="0"/>
    <n v="0.98"/>
    <n v="0.98"/>
    <n v="0.98"/>
    <n v="0.98"/>
    <n v="0.98"/>
    <n v="0.98"/>
    <n v="0.98"/>
    <n v="0.98"/>
    <n v="0.98"/>
    <n v="0.98"/>
    <n v="0.98"/>
    <n v="0.98"/>
    <n v="0"/>
    <n v="0"/>
    <n v="0"/>
    <n v="0"/>
    <n v="0"/>
    <n v="0"/>
    <n v="0"/>
    <n v="0"/>
    <n v="0"/>
    <n v="0"/>
    <n v="0"/>
    <n v="0"/>
    <n v="0"/>
    <n v="0"/>
    <n v="0"/>
    <n v="0"/>
    <n v="0"/>
    <n v="40818.631999999998"/>
    <n v="739.30600000000004"/>
    <n v="0"/>
    <n v="0"/>
    <n v="0"/>
    <n v="0"/>
    <n v="0"/>
    <n v="0"/>
    <n v="0"/>
    <n v="0"/>
    <n v="0"/>
    <n v="0"/>
    <n v="0"/>
    <n v="739.30600000000004"/>
    <n v="0"/>
    <n v="0"/>
    <n v="0"/>
    <n v="0"/>
    <n v="0"/>
    <n v="0"/>
    <n v="0"/>
    <n v="0"/>
    <n v="0"/>
    <n v="0"/>
    <n v="0"/>
    <n v="0"/>
    <n v="0"/>
    <n v="0"/>
    <n v="0"/>
    <n v="0"/>
    <n v="0"/>
    <n v="40818.631999999998"/>
    <n v="739.30600000000004"/>
    <n v="0"/>
    <n v="0"/>
    <n v="0"/>
    <n v="0"/>
    <n v="0"/>
    <n v="0"/>
    <n v="0"/>
    <n v="0"/>
    <n v="0"/>
    <n v="0"/>
    <n v="0"/>
    <n v="739.30600000000004"/>
    <n v="0"/>
    <n v="0"/>
    <n v="0"/>
    <n v="0"/>
    <n v="0"/>
    <n v="0"/>
    <n v="0"/>
    <n v="0"/>
    <n v="0"/>
    <n v="0"/>
    <n v="0"/>
    <n v="0"/>
    <n v="0"/>
    <n v="0"/>
    <n v="0"/>
    <n v="0"/>
    <n v="0"/>
    <n v="40818.631999999998"/>
    <n v="0"/>
    <n v="739.30600000000004"/>
    <n v="40818.631999999998"/>
    <n v="40079.326000000001"/>
    <n v="739.30599999999686"/>
    <n v="-739.30599999999686"/>
    <n v="739.30600000000004"/>
    <n v="739.30600000000004"/>
    <n v="40818.631999999998"/>
    <n v="40818.631999999998"/>
    <n v="0"/>
    <n v="0"/>
    <n v="739.30600000000004"/>
    <n v="739.30600000000004"/>
    <n v="40818.631999999998"/>
    <n v="40818.631999999998"/>
    <n v="0"/>
    <n v="0"/>
    <n v="739.30600000000004"/>
    <n v="739.30600000000004"/>
    <n v="40818.631999999998"/>
    <n v="40818.631999999998"/>
    <n v="0"/>
    <n v="0"/>
    <n v="13251"/>
    <s v="SI"/>
    <s v="NO"/>
    <s v="GOT"/>
    <s v="STS"/>
    <n v="6"/>
    <s v="Transmission"/>
    <s v="Zonal Tx"/>
    <s v="Others Tx"/>
    <n v="0"/>
    <m/>
    <s v="STS"/>
    <m/>
    <d v="2018-12-01T00:00:00"/>
    <x v="6"/>
    <m/>
    <m/>
    <m/>
    <n v="0"/>
    <n v="0"/>
    <n v="0"/>
    <m/>
    <m/>
    <m/>
    <m/>
    <m/>
    <m/>
    <n v="2017"/>
    <m/>
    <s v="Abierto"/>
  </r>
  <r>
    <x v="12"/>
    <x v="1"/>
    <x v="12"/>
    <x v="0"/>
    <x v="7"/>
    <x v="3"/>
    <n v="0"/>
    <n v="0"/>
    <n v="0"/>
    <n v="0"/>
    <n v="0"/>
    <n v="0"/>
    <n v="0"/>
    <n v="0"/>
    <n v="0"/>
    <n v="0"/>
    <n v="0"/>
    <n v="0"/>
    <n v="0"/>
    <n v="0"/>
    <n v="0"/>
    <n v="0"/>
    <n v="0"/>
    <n v="0"/>
    <n v="0"/>
    <n v="0"/>
    <n v="0"/>
    <n v="0"/>
    <n v="0"/>
    <n v="0"/>
    <n v="0"/>
    <n v="0.99"/>
    <n v="0.99"/>
    <n v="0.99"/>
    <n v="0.99"/>
    <n v="0.99"/>
    <n v="0.99"/>
    <n v="0.99"/>
    <n v="0.99"/>
    <n v="0.99"/>
    <n v="0.99"/>
    <n v="0.99"/>
    <n v="0.99"/>
    <n v="0.99"/>
    <n v="0.99"/>
    <n v="0.99"/>
    <n v="0.995"/>
    <n v="0.99749999999999994"/>
    <n v="1"/>
    <n v="1"/>
    <n v="1"/>
    <n v="1"/>
    <n v="1"/>
    <n v="1"/>
    <n v="1"/>
    <n v="0.99"/>
    <n v="0.99"/>
    <n v="677853.853"/>
    <n v="0"/>
    <n v="0"/>
    <n v="0"/>
    <n v="28499.999999999996"/>
    <n v="0"/>
    <n v="0"/>
    <n v="0"/>
    <n v="0"/>
    <n v="0"/>
    <n v="0"/>
    <n v="0"/>
    <n v="0"/>
    <n v="28499.999999999996"/>
    <n v="0"/>
    <n v="0"/>
    <n v="0"/>
    <n v="5.0000000000000001E-3"/>
    <n v="2.5000000000000001E-3"/>
    <n v="2.5000000000000001E-3"/>
    <n v="0"/>
    <n v="0"/>
    <n v="0"/>
    <n v="0"/>
    <n v="0"/>
    <n v="0"/>
    <n v="1"/>
    <n v="0"/>
    <n v="0"/>
    <n v="0"/>
    <n v="0"/>
    <n v="0"/>
    <n v="0"/>
    <n v="0"/>
    <n v="0"/>
    <n v="0"/>
    <n v="0"/>
    <n v="0"/>
    <n v="0"/>
    <n v="0"/>
    <n v="0"/>
    <n v="0"/>
    <n v="0"/>
    <n v="0"/>
    <n v="706353.853"/>
    <n v="0"/>
    <n v="0"/>
    <n v="0"/>
    <n v="28499.999999999996"/>
    <n v="0"/>
    <n v="0"/>
    <n v="0"/>
    <n v="0"/>
    <n v="0"/>
    <n v="0"/>
    <n v="0"/>
    <n v="0"/>
    <n v="28499.999999999996"/>
    <n v="0"/>
    <n v="0"/>
    <n v="0"/>
    <n v="0"/>
    <n v="0"/>
    <n v="0"/>
    <n v="0"/>
    <n v="0"/>
    <n v="0"/>
    <n v="0"/>
    <n v="0"/>
    <n v="0"/>
    <n v="0"/>
    <n v="0"/>
    <n v="0"/>
    <n v="0"/>
    <n v="0"/>
    <n v="706353.853"/>
    <n v="0"/>
    <n v="0"/>
    <n v="0"/>
    <n v="0"/>
    <n v="0"/>
    <n v="0"/>
    <n v="0"/>
    <n v="0"/>
    <n v="0"/>
    <n v="0"/>
    <n v="0"/>
    <n v="28499.999999999996"/>
    <n v="28499.999999999996"/>
    <n v="0"/>
    <n v="0"/>
    <n v="0"/>
    <n v="0"/>
    <n v="0"/>
    <n v="0"/>
    <n v="0"/>
    <n v="0"/>
    <n v="0"/>
    <n v="0"/>
    <n v="0"/>
    <n v="0.01"/>
    <n v="0.01"/>
    <n v="0.99"/>
    <n v="0.99"/>
    <n v="0.99"/>
    <n v="0.99"/>
    <n v="0.99"/>
    <n v="0.99"/>
    <n v="0.99"/>
    <n v="0.99"/>
    <n v="0.99"/>
    <n v="0.99"/>
    <n v="0.99"/>
    <n v="1"/>
    <n v="0"/>
    <n v="0"/>
    <n v="0"/>
    <n v="0"/>
    <n v="0"/>
    <n v="0"/>
    <n v="0"/>
    <n v="0"/>
    <n v="0"/>
    <n v="0"/>
    <n v="0"/>
    <n v="0"/>
    <n v="0"/>
    <n v="0"/>
    <n v="0"/>
    <n v="0"/>
    <n v="0"/>
    <n v="706353.853"/>
    <n v="0"/>
    <n v="0"/>
    <n v="0"/>
    <n v="0"/>
    <n v="0"/>
    <n v="0"/>
    <n v="0"/>
    <n v="0"/>
    <n v="0"/>
    <n v="0"/>
    <n v="0"/>
    <n v="28500"/>
    <n v="28500"/>
    <n v="0"/>
    <n v="0"/>
    <n v="0"/>
    <n v="0"/>
    <n v="0"/>
    <n v="0"/>
    <n v="0"/>
    <n v="0"/>
    <n v="0"/>
    <n v="0"/>
    <n v="0"/>
    <n v="0"/>
    <n v="0"/>
    <n v="0"/>
    <n v="0"/>
    <n v="0"/>
    <n v="0"/>
    <n v="706353.853"/>
    <n v="0"/>
    <n v="0"/>
    <n v="0"/>
    <n v="0"/>
    <n v="0"/>
    <n v="0"/>
    <n v="0"/>
    <n v="0"/>
    <n v="0"/>
    <n v="0"/>
    <n v="0"/>
    <n v="0"/>
    <n v="0"/>
    <n v="0"/>
    <n v="0"/>
    <n v="0"/>
    <n v="0"/>
    <n v="0"/>
    <n v="0"/>
    <n v="0"/>
    <n v="0"/>
    <n v="0"/>
    <n v="0"/>
    <n v="0"/>
    <n v="0"/>
    <n v="0"/>
    <n v="0"/>
    <n v="0"/>
    <n v="0"/>
    <n v="0"/>
    <n v="677853.853"/>
    <n v="28499.999999999996"/>
    <n v="0"/>
    <n v="677853.853"/>
    <n v="706353.853"/>
    <n v="-28500"/>
    <n v="28500"/>
    <n v="0"/>
    <n v="0"/>
    <n v="677853.853"/>
    <n v="677853.853"/>
    <n v="0"/>
    <n v="28500"/>
    <n v="0"/>
    <n v="0"/>
    <n v="677853.853"/>
    <n v="677853.853"/>
    <n v="0"/>
    <n v="28500"/>
    <n v="0"/>
    <n v="0"/>
    <n v="677853.853"/>
    <n v="677853.853"/>
    <n v="0"/>
    <n v="0"/>
    <n v="11710"/>
    <s v="SI"/>
    <s v="NO"/>
    <s v="GIC"/>
    <s v="STS"/>
    <n v="6"/>
    <s v="Transmission"/>
    <s v="Zonal Tx"/>
    <s v="Technical Standard"/>
    <s v="Transformers Replacement"/>
    <s v="TECHSTAN"/>
    <s v="STS"/>
    <m/>
    <d v="2016-09-01T00:00:00"/>
    <x v="7"/>
    <m/>
    <n v="0"/>
    <n v="0"/>
    <n v="0"/>
    <n v="0"/>
    <n v="0"/>
    <m/>
    <m/>
    <m/>
    <m/>
    <m/>
    <m/>
    <m/>
    <s v="Mejoras en S/E"/>
    <s v="CERRADO"/>
  </r>
  <r>
    <x v="13"/>
    <x v="0"/>
    <x v="13"/>
    <x v="1"/>
    <x v="8"/>
    <x v="4"/>
    <n v="0"/>
    <n v="0"/>
    <n v="0"/>
    <n v="0"/>
    <n v="0"/>
    <n v="0"/>
    <n v="0"/>
    <n v="0"/>
    <n v="0"/>
    <n v="0"/>
    <n v="0"/>
    <n v="0"/>
    <n v="0"/>
    <n v="0"/>
    <n v="0"/>
    <n v="0"/>
    <n v="0"/>
    <n v="0"/>
    <n v="0"/>
    <n v="0"/>
    <n v="0"/>
    <n v="0"/>
    <n v="0"/>
    <n v="0"/>
    <n v="0"/>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98"/>
    <n v="1"/>
    <n v="0.41000000000000003"/>
    <n v="0.41000000000000003"/>
    <n v="1874492.2880000002"/>
    <n v="0"/>
    <n v="0"/>
    <n v="0"/>
    <n v="13540.29"/>
    <n v="0"/>
    <n v="0"/>
    <n v="0"/>
    <n v="0"/>
    <n v="0"/>
    <n v="0"/>
    <n v="0"/>
    <n v="0"/>
    <n v="13540.29"/>
    <n v="0"/>
    <n v="0"/>
    <n v="0"/>
    <n v="0"/>
    <n v="0"/>
    <n v="0"/>
    <n v="0"/>
    <n v="0"/>
    <n v="0"/>
    <n v="0"/>
    <n v="0.56999999999999995"/>
    <n v="0.02"/>
    <n v="1"/>
    <n v="0"/>
    <n v="0"/>
    <n v="0"/>
    <n v="0"/>
    <n v="0"/>
    <n v="0"/>
    <n v="0"/>
    <n v="0"/>
    <n v="0"/>
    <n v="0"/>
    <n v="0"/>
    <n v="0"/>
    <n v="0"/>
    <n v="0"/>
    <n v="0"/>
    <n v="0"/>
    <n v="0"/>
    <n v="1888032.5780000002"/>
    <n v="0"/>
    <n v="0"/>
    <n v="0"/>
    <n v="13540.29"/>
    <n v="0"/>
    <n v="0"/>
    <n v="0"/>
    <n v="0"/>
    <n v="0"/>
    <n v="0"/>
    <n v="0"/>
    <n v="0"/>
    <n v="13540.29"/>
    <n v="0"/>
    <n v="0"/>
    <n v="0"/>
    <n v="0"/>
    <n v="0"/>
    <n v="0"/>
    <n v="0"/>
    <n v="0"/>
    <n v="0"/>
    <n v="0"/>
    <n v="0"/>
    <n v="0"/>
    <n v="0"/>
    <n v="0"/>
    <n v="0"/>
    <n v="0"/>
    <n v="0"/>
    <n v="1888032.5780000002"/>
    <n v="0"/>
    <n v="0"/>
    <n v="0"/>
    <n v="0"/>
    <n v="0"/>
    <n v="0"/>
    <n v="0"/>
    <n v="0"/>
    <n v="0"/>
    <n v="0"/>
    <n v="0"/>
    <n v="13540.29"/>
    <n v="13540.29"/>
    <n v="0"/>
    <n v="0"/>
    <n v="0"/>
    <n v="0"/>
    <n v="0"/>
    <n v="0"/>
    <n v="0"/>
    <n v="0"/>
    <n v="0"/>
    <n v="0"/>
    <n v="0"/>
    <n v="0.57999999999999996"/>
    <n v="0.57999999999999996"/>
    <n v="0.41000000000000003"/>
    <n v="0.41000000000000003"/>
    <n v="0.41000000000000003"/>
    <n v="0.41000000000000003"/>
    <n v="0.41000000000000003"/>
    <n v="0.41000000000000003"/>
    <n v="0.41000000000000003"/>
    <n v="0.41000000000000003"/>
    <n v="0.41000000000000003"/>
    <n v="0.41000000000000003"/>
    <n v="0.41000000000000003"/>
    <n v="0.99"/>
    <n v="0"/>
    <n v="0"/>
    <n v="0"/>
    <n v="0"/>
    <n v="0"/>
    <n v="0"/>
    <n v="0"/>
    <n v="0"/>
    <n v="0"/>
    <n v="0"/>
    <n v="0"/>
    <n v="0"/>
    <n v="0"/>
    <n v="0"/>
    <n v="0"/>
    <n v="0"/>
    <n v="0"/>
    <n v="1888032.5780000002"/>
    <n v="0"/>
    <n v="0"/>
    <n v="0"/>
    <n v="0"/>
    <n v="0"/>
    <n v="0"/>
    <n v="0"/>
    <n v="0"/>
    <n v="0"/>
    <n v="0"/>
    <n v="0"/>
    <n v="0"/>
    <n v="0"/>
    <n v="0"/>
    <n v="0"/>
    <n v="0"/>
    <n v="0"/>
    <n v="0"/>
    <n v="0"/>
    <n v="0"/>
    <n v="0"/>
    <n v="0"/>
    <n v="0"/>
    <n v="0"/>
    <n v="0"/>
    <n v="0"/>
    <n v="0"/>
    <n v="0"/>
    <n v="0"/>
    <n v="0"/>
    <n v="1874492.2880000002"/>
    <n v="0"/>
    <n v="0"/>
    <n v="0"/>
    <n v="0"/>
    <n v="0"/>
    <n v="0"/>
    <n v="0"/>
    <n v="0"/>
    <n v="0"/>
    <n v="0"/>
    <n v="0"/>
    <n v="0"/>
    <n v="0"/>
    <n v="0"/>
    <n v="0"/>
    <n v="0"/>
    <n v="0"/>
    <n v="0"/>
    <n v="0"/>
    <n v="0"/>
    <n v="0"/>
    <n v="0"/>
    <n v="0"/>
    <n v="0"/>
    <n v="0"/>
    <n v="0"/>
    <n v="0"/>
    <n v="0"/>
    <n v="0"/>
    <n v="0"/>
    <n v="1874492.2880000002"/>
    <n v="13540.29"/>
    <n v="0"/>
    <n v="1874492.2880000002"/>
    <n v="1888032.5780000002"/>
    <n v="-13540.290000000037"/>
    <n v="13540.290000000037"/>
    <n v="0"/>
    <n v="0"/>
    <n v="1874492.2880000002"/>
    <n v="1874492.2880000002"/>
    <n v="0"/>
    <n v="13540.290000000037"/>
    <n v="0"/>
    <n v="0"/>
    <n v="1874492.2880000002"/>
    <n v="1874492.2880000002"/>
    <n v="0"/>
    <n v="0"/>
    <n v="0"/>
    <n v="0"/>
    <n v="1874492.2880000002"/>
    <n v="1874492.2880000002"/>
    <n v="0"/>
    <n v="0"/>
    <n v="12961"/>
    <s v="SI"/>
    <s v="NO"/>
    <s v="GIC"/>
    <s v="FRONTEL"/>
    <n v="5"/>
    <s v="Transmission"/>
    <s v="Zonal Tx"/>
    <s v="Growth Zonal Tx"/>
    <s v="Lota Substation"/>
    <s v="GROWTHTX"/>
    <s v="Concepción"/>
    <s v="S/E ENACAR"/>
    <d v="2016-07-01T00:00:00"/>
    <x v="8"/>
    <s v="Revisar con Cristian Suarez"/>
    <n v="0"/>
    <n v="0"/>
    <n v="197162"/>
    <n v="8"/>
    <n v="24645.25"/>
    <m/>
    <m/>
    <m/>
    <m/>
    <n v="925"/>
    <m/>
    <m/>
    <s v="Inversiones en S/E"/>
    <s v="Abierto"/>
  </r>
  <r>
    <x v="14"/>
    <x v="0"/>
    <x v="14"/>
    <x v="0"/>
    <x v="9"/>
    <x v="5"/>
    <n v="26840.170999999998"/>
    <n v="27887.005000000001"/>
    <n v="55556.313999999998"/>
    <n v="330.51"/>
    <n v="24234.885999999999"/>
    <n v="225857.35800000001"/>
    <n v="239142.603"/>
    <n v="210187.89600000001"/>
    <n v="1152.1880000000001"/>
    <n v="74331.952000000005"/>
    <n v="2063.348"/>
    <n v="539.10199999999998"/>
    <n v="888123.33299999998"/>
    <n v="0.02"/>
    <n v="0.3"/>
    <n v="0"/>
    <n v="0"/>
    <n v="0"/>
    <n v="0.55500000000000005"/>
    <n v="0"/>
    <n v="0.02"/>
    <n v="0.02"/>
    <n v="7.0000000000000062E-2"/>
    <n v="0"/>
    <n v="0"/>
    <n v="2.5000000000000001E-2"/>
    <n v="0.32500000000000001"/>
    <n v="0.32500000000000001"/>
    <n v="0.32500000000000001"/>
    <n v="0.32500000000000001"/>
    <n v="0.88"/>
    <n v="0.88"/>
    <n v="0.9"/>
    <n v="0.92"/>
    <n v="0.9900000000000001"/>
    <n v="0.9900000000000001"/>
    <n v="0.9900000000000001"/>
    <n v="5.0000000000000001E-3"/>
    <n v="5.0000000000000001E-3"/>
    <n v="0.20400000000000001"/>
    <n v="0.40300000000000002"/>
    <n v="0.60199999999999998"/>
    <n v="0.80100000000000005"/>
    <n v="1"/>
    <n v="1"/>
    <n v="1"/>
    <n v="1"/>
    <n v="1"/>
    <n v="1"/>
    <n v="0.9900000000000001"/>
    <n v="5.0000000000000001E-3"/>
    <n v="818295.89099999995"/>
    <n v="0"/>
    <n v="0"/>
    <n v="268207.62641971244"/>
    <n v="268711.67917930428"/>
    <n v="269226.88257482363"/>
    <n v="269733.42955560976"/>
    <n v="270251.20053177036"/>
    <n v="0"/>
    <n v="0"/>
    <n v="0"/>
    <n v="0"/>
    <n v="0"/>
    <n v="1346130.8182612206"/>
    <n v="0"/>
    <n v="0"/>
    <n v="0.19900000000000001"/>
    <n v="0.19900000000000001"/>
    <n v="0.19900000000000001"/>
    <n v="0.19900000000000001"/>
    <n v="0.19900000000000001"/>
    <n v="0"/>
    <n v="0"/>
    <n v="0"/>
    <n v="0"/>
    <n v="0"/>
    <n v="1"/>
    <n v="0"/>
    <n v="0"/>
    <n v="0"/>
    <n v="0"/>
    <n v="0"/>
    <n v="0"/>
    <n v="0"/>
    <n v="0"/>
    <n v="0"/>
    <n v="0"/>
    <n v="0"/>
    <n v="0"/>
    <n v="0"/>
    <n v="0"/>
    <n v="0"/>
    <n v="0"/>
    <n v="0"/>
    <n v="2164426.7092612204"/>
    <n v="0"/>
    <n v="0"/>
    <n v="268207.62641971244"/>
    <n v="268711.67917930428"/>
    <n v="269226.88257482363"/>
    <n v="269733.42955560976"/>
    <n v="270251.20053177036"/>
    <n v="0"/>
    <n v="0"/>
    <n v="0"/>
    <n v="0"/>
    <n v="0"/>
    <n v="1346130.8182612206"/>
    <n v="0"/>
    <n v="0"/>
    <n v="0"/>
    <n v="0"/>
    <n v="0"/>
    <n v="0"/>
    <n v="0"/>
    <n v="0"/>
    <n v="0"/>
    <n v="0"/>
    <n v="0"/>
    <n v="0"/>
    <n v="0"/>
    <n v="0"/>
    <n v="0"/>
    <n v="0"/>
    <n v="0"/>
    <n v="2164426.7092612204"/>
    <n v="26840.170999999998"/>
    <n v="27887.005000000001"/>
    <n v="55556.313999999998"/>
    <n v="330.51"/>
    <n v="24234.885999999999"/>
    <n v="225857.35800000001"/>
    <n v="469659.21519224998"/>
    <n v="216209.49903400001"/>
    <n v="9325"/>
    <n v="98719.038090000002"/>
    <n v="2040"/>
    <n v="181970.88968375005"/>
    <n v="1338629.8859999999"/>
    <n v="0.02"/>
    <n v="0.3"/>
    <n v="0"/>
    <n v="0"/>
    <n v="0"/>
    <n v="0"/>
    <n v="0"/>
    <n v="0"/>
    <n v="0"/>
    <n v="0.65500000000000003"/>
    <n v="0"/>
    <n v="0"/>
    <n v="0.97500000000000009"/>
    <n v="2.5000000000000001E-2"/>
    <n v="0.32500000000000001"/>
    <n v="0.32500000000000001"/>
    <n v="0.32500000000000001"/>
    <n v="0.32500000000000001"/>
    <n v="0.32500000000000001"/>
    <n v="0.32500000000000001"/>
    <n v="0.32500000000000001"/>
    <n v="0.32500000000000001"/>
    <n v="0.98000000000000009"/>
    <n v="0.98000000000000009"/>
    <n v="0.98000000000000009"/>
    <n v="0"/>
    <n v="0"/>
    <n v="0"/>
    <n v="0"/>
    <n v="0"/>
    <n v="0"/>
    <n v="0"/>
    <n v="0"/>
    <n v="0"/>
    <n v="0"/>
    <n v="1788"/>
    <n v="0"/>
    <n v="1788"/>
    <n v="1848"/>
    <n v="1908"/>
    <n v="1956.9322612206452"/>
    <n v="0"/>
    <n v="2164426.7092612204"/>
    <n v="26840.170999999998"/>
    <n v="27887.005000000001"/>
    <n v="55556.313999999998"/>
    <n v="330.51"/>
    <n v="24234.885999999999"/>
    <n v="225857.35800000001"/>
    <n v="239142.603"/>
    <n v="210187.89600000001"/>
    <n v="1152.1880000000001"/>
    <n v="121331.81200000001"/>
    <n v="157811"/>
    <n v="246092.981"/>
    <n v="1336424.7239999999"/>
    <n v="0"/>
    <n v="0"/>
    <n v="0"/>
    <n v="0"/>
    <n v="855"/>
    <n v="0"/>
    <n v="1350.162"/>
    <n v="0"/>
    <n v="0"/>
    <n v="0"/>
    <n v="1788"/>
    <n v="0"/>
    <n v="3993.1620000000003"/>
    <n v="1848"/>
    <n v="1908"/>
    <n v="1956.9322612206452"/>
    <n v="0"/>
    <n v="2164426.7092612204"/>
    <n v="26840.170999999998"/>
    <n v="27887.005000000001"/>
    <n v="55556.313999999998"/>
    <n v="330.51"/>
    <n v="24234.885999999999"/>
    <n v="225857.35800000001"/>
    <n v="239142.603"/>
    <n v="210187.89600000001"/>
    <n v="1152.1880000000001"/>
    <n v="74331.952000000005"/>
    <n v="2063.348"/>
    <n v="448840.49300000002"/>
    <n v="1336424.7239999999"/>
    <n v="0"/>
    <n v="0"/>
    <n v="0"/>
    <n v="0"/>
    <n v="0"/>
    <n v="0"/>
    <n v="0"/>
    <n v="0"/>
    <n v="0"/>
    <n v="0"/>
    <n v="0"/>
    <n v="0"/>
    <n v="3993.1620000000003"/>
    <n v="1848"/>
    <n v="1908"/>
    <n v="1956.9322612206452"/>
    <n v="0"/>
    <n v="2164426.7092612204"/>
    <n v="1346130.8182612206"/>
    <n v="887584.23100000003"/>
    <n v="1705880.122"/>
    <n v="2164426.7092612204"/>
    <n v="-458546.58726122044"/>
    <n v="458546.58726122044"/>
    <n v="1156658.9963162499"/>
    <n v="887584.23100000003"/>
    <n v="1705880.122"/>
    <n v="1974954.8873162498"/>
    <n v="-269074.7653162498"/>
    <n v="458546.58726122044"/>
    <n v="1090331.743"/>
    <n v="887584.23100000003"/>
    <n v="1705880.122"/>
    <n v="1908627.6340000001"/>
    <n v="-202747.5120000001"/>
    <n v="458546.58726122044"/>
    <n v="887584.23100000003"/>
    <n v="888123.33299999998"/>
    <n v="1706419.2239999999"/>
    <n v="1705880.122"/>
    <n v="539.1019999999553"/>
    <n v="458007.48526122048"/>
    <n v="13038"/>
    <s v="SI"/>
    <s v="NO"/>
    <s v="GIC"/>
    <s v="FRONTEL"/>
    <n v="6"/>
    <s v="Transmission"/>
    <s v="Dedicated Tx (Base)"/>
    <s v="La Flor Project"/>
    <s v=" La Flor Project"/>
    <s v="TX_D2017"/>
    <s v="FRONTEL"/>
    <m/>
    <m/>
    <x v="9"/>
    <d v="2019-10-18T00:00:00"/>
    <s v="HDK"/>
    <n v="1"/>
    <n v="0"/>
    <n v="0"/>
    <n v="0"/>
    <m/>
    <s v="GES"/>
    <s v="Construcción"/>
    <m/>
    <n v="318"/>
    <m/>
    <s v="2017-1"/>
    <m/>
    <s v="Abierto"/>
  </r>
  <r>
    <x v="15"/>
    <x v="0"/>
    <x v="15"/>
    <x v="0"/>
    <x v="10"/>
    <x v="1"/>
    <n v="1253.223"/>
    <n v="71.62"/>
    <n v="4024.5680000000002"/>
    <n v="24.981000000000002"/>
    <n v="0"/>
    <n v="0"/>
    <n v="0"/>
    <n v="0"/>
    <n v="19.344999999999999"/>
    <n v="534.41399999999999"/>
    <n v="396.77199999999999"/>
    <n v="676.58699999999999"/>
    <n v="7001.51"/>
    <n v="0"/>
    <n v="0"/>
    <n v="0"/>
    <n v="0"/>
    <n v="0"/>
    <n v="0"/>
    <n v="0"/>
    <n v="0"/>
    <n v="0"/>
    <n v="0.1283"/>
    <n v="0"/>
    <n v="0"/>
    <n v="1.6999999999999999E-3"/>
    <n v="1.6999999999999999E-3"/>
    <n v="1.6999999999999999E-3"/>
    <n v="1.6999999999999999E-3"/>
    <n v="1.6999999999999999E-3"/>
    <n v="1.6999999999999999E-3"/>
    <n v="1.6999999999999999E-3"/>
    <n v="1.6999999999999999E-3"/>
    <n v="1.6999999999999999E-3"/>
    <n v="0.13"/>
    <n v="0.13"/>
    <n v="0.13"/>
    <n v="1.6999999999999999E-3"/>
    <n v="1.6999999999999999E-3"/>
    <n v="0.15840417903191037"/>
    <n v="0.3151083580638207"/>
    <n v="0.3151083580638207"/>
    <n v="0.3151083580638207"/>
    <n v="0.3151083580638207"/>
    <n v="0.3151083580638207"/>
    <n v="0.3151083580638207"/>
    <n v="0.3151083580638207"/>
    <n v="0.32510835806382071"/>
    <n v="0.33510835806382072"/>
    <n v="0.13"/>
    <n v="1.6999999999999999E-3"/>
    <n v="51581"/>
    <n v="0"/>
    <n v="0"/>
    <n v="34145.190870938735"/>
    <n v="34183.206129486382"/>
    <n v="0"/>
    <n v="0"/>
    <n v="0"/>
    <n v="0"/>
    <n v="0"/>
    <n v="0"/>
    <n v="0"/>
    <n v="0"/>
    <n v="68328.397000425117"/>
    <n v="0"/>
    <n v="0"/>
    <n v="0.15670417903191036"/>
    <n v="0.15670417903191036"/>
    <n v="0"/>
    <n v="0"/>
    <n v="0"/>
    <n v="0"/>
    <n v="0"/>
    <n v="0"/>
    <n v="0.01"/>
    <n v="0.01"/>
    <n v="0.33510835806382072"/>
    <n v="0"/>
    <n v="0"/>
    <n v="0"/>
    <n v="0"/>
    <n v="0"/>
    <n v="0"/>
    <n v="0"/>
    <n v="0"/>
    <n v="0"/>
    <n v="0"/>
    <n v="0"/>
    <n v="0"/>
    <n v="0"/>
    <n v="0"/>
    <n v="0"/>
    <n v="0"/>
    <n v="0"/>
    <n v="119909.39700042512"/>
    <n v="0"/>
    <n v="0"/>
    <n v="34145.190870938735"/>
    <n v="34183.206129486382"/>
    <n v="0"/>
    <n v="0"/>
    <n v="0"/>
    <n v="0"/>
    <n v="0"/>
    <n v="0"/>
    <n v="0"/>
    <n v="0"/>
    <n v="68328.397000425117"/>
    <n v="0"/>
    <n v="0"/>
    <n v="0"/>
    <n v="0"/>
    <n v="0"/>
    <n v="0"/>
    <n v="0"/>
    <n v="0"/>
    <n v="0"/>
    <n v="0"/>
    <n v="0"/>
    <n v="0"/>
    <n v="0"/>
    <n v="0"/>
    <n v="0"/>
    <n v="0"/>
    <n v="0"/>
    <n v="119909.39700042512"/>
    <n v="1253.223"/>
    <n v="71.62"/>
    <n v="4024.5680000000002"/>
    <n v="24.981000000000002"/>
    <n v="0"/>
    <n v="0"/>
    <n v="0"/>
    <n v="0"/>
    <n v="0"/>
    <n v="0"/>
    <n v="0"/>
    <n v="0"/>
    <n v="5374.3919999999998"/>
    <n v="0"/>
    <n v="0"/>
    <n v="0"/>
    <n v="0"/>
    <n v="0"/>
    <n v="0"/>
    <n v="0"/>
    <n v="0"/>
    <n v="0"/>
    <n v="0"/>
    <n v="0"/>
    <n v="0.99829999999999997"/>
    <n v="0.99829999999999997"/>
    <n v="1.6999999999999999E-3"/>
    <n v="1.6999999999999999E-3"/>
    <n v="1.6999999999999999E-3"/>
    <n v="1.6999999999999999E-3"/>
    <n v="1.6999999999999999E-3"/>
    <n v="1.6999999999999999E-3"/>
    <n v="1.6999999999999999E-3"/>
    <n v="1.6999999999999999E-3"/>
    <n v="1.6999999999999999E-3"/>
    <n v="1.6999999999999999E-3"/>
    <n v="1.6999999999999999E-3"/>
    <n v="1"/>
    <n v="0"/>
    <n v="0"/>
    <n v="0"/>
    <n v="0"/>
    <n v="0"/>
    <n v="0"/>
    <n v="0"/>
    <n v="0"/>
    <n v="0"/>
    <n v="0"/>
    <n v="0"/>
    <n v="0"/>
    <n v="0"/>
    <n v="0"/>
    <n v="0"/>
    <n v="0"/>
    <n v="0"/>
    <n v="56955.392"/>
    <n v="1253.223"/>
    <n v="71.62"/>
    <n v="4024.5680000000002"/>
    <n v="24.981000000000002"/>
    <n v="0"/>
    <n v="0"/>
    <n v="0"/>
    <n v="0"/>
    <n v="19.344999999999999"/>
    <n v="0"/>
    <n v="0"/>
    <n v="0"/>
    <n v="5393.7370000000001"/>
    <n v="0"/>
    <n v="0"/>
    <n v="0"/>
    <n v="0"/>
    <n v="0"/>
    <n v="0"/>
    <n v="0"/>
    <n v="0"/>
    <n v="0"/>
    <n v="0"/>
    <n v="0"/>
    <n v="0"/>
    <n v="0"/>
    <n v="0"/>
    <n v="0"/>
    <n v="0"/>
    <n v="0"/>
    <n v="56974.737000000001"/>
    <n v="1253.223"/>
    <n v="71.62"/>
    <n v="4024.5680000000002"/>
    <n v="24.981000000000002"/>
    <n v="0"/>
    <n v="0"/>
    <n v="0"/>
    <n v="0"/>
    <n v="19.344999999999999"/>
    <n v="534.41399999999999"/>
    <n v="396.77199999999999"/>
    <n v="0"/>
    <n v="6324.9229999999998"/>
    <n v="0"/>
    <n v="0"/>
    <n v="0"/>
    <n v="0"/>
    <n v="0"/>
    <n v="0"/>
    <n v="0"/>
    <n v="0"/>
    <n v="0"/>
    <n v="0"/>
    <n v="0"/>
    <n v="0"/>
    <n v="0"/>
    <n v="0"/>
    <n v="0"/>
    <n v="0"/>
    <n v="0"/>
    <n v="57905.923000000003"/>
    <n v="68328.397000425117"/>
    <n v="6324.9229999999998"/>
    <n v="57905.923000000003"/>
    <n v="119909.39700042512"/>
    <n v="-62003.474000425114"/>
    <n v="62003.474000425114"/>
    <n v="5374.3919999999998"/>
    <n v="6324.9229999999998"/>
    <n v="57905.923000000003"/>
    <n v="56955.392"/>
    <n v="950.53100000000268"/>
    <n v="-950.53100000000268"/>
    <n v="5393.7370000000001"/>
    <n v="6324.9229999999998"/>
    <n v="57905.923000000003"/>
    <n v="56974.737000000001"/>
    <n v="931.18600000000151"/>
    <n v="-931.18600000000151"/>
    <n v="6324.9229999999998"/>
    <n v="7001.51"/>
    <n v="58582.51"/>
    <n v="57905.923000000003"/>
    <n v="676.58699999999953"/>
    <n v="-676.58699999999953"/>
    <n v="13907"/>
    <s v="SI"/>
    <s v="NO"/>
    <s v="GIC"/>
    <s v="STS"/>
    <n v="5"/>
    <s v="Transmission"/>
    <s v="Dedicated Tx (Base)"/>
    <s v="Negrete Project"/>
    <s v="Negrete Project"/>
    <m/>
    <s v="Centralizado"/>
    <m/>
    <m/>
    <x v="10"/>
    <m/>
    <n v="0"/>
    <n v="0"/>
    <n v="0"/>
    <n v="0"/>
    <n v="0"/>
    <m/>
    <m/>
    <s v="Ingeniería"/>
    <m/>
    <m/>
    <m/>
    <s v="2018 6+6"/>
    <m/>
    <m/>
  </r>
  <r>
    <x v="16"/>
    <x v="0"/>
    <x v="16"/>
    <x v="0"/>
    <x v="11"/>
    <x v="6"/>
    <n v="0"/>
    <n v="0"/>
    <n v="0"/>
    <n v="0"/>
    <n v="0"/>
    <n v="0"/>
    <n v="0"/>
    <n v="15000"/>
    <n v="0"/>
    <n v="0"/>
    <n v="0"/>
    <n v="0"/>
    <n v="15000"/>
    <n v="0"/>
    <n v="0"/>
    <n v="0"/>
    <n v="0"/>
    <n v="0"/>
    <n v="0"/>
    <n v="0"/>
    <n v="0"/>
    <n v="0"/>
    <n v="5.0000000000000044E-2"/>
    <n v="0"/>
    <n v="0"/>
    <n v="0.55000000000000004"/>
    <n v="0.55000000000000004"/>
    <n v="0.55000000000000004"/>
    <n v="0.55000000000000004"/>
    <n v="0.55000000000000004"/>
    <n v="0.55000000000000004"/>
    <n v="0.55000000000000004"/>
    <n v="0.55000000000000004"/>
    <n v="0.55000000000000004"/>
    <n v="0.60000000000000009"/>
    <n v="0.60000000000000009"/>
    <n v="0.60000000000000009"/>
    <n v="0.55000000000000004"/>
    <n v="0.98"/>
    <n v="0.98"/>
    <n v="0.98"/>
    <n v="0.98"/>
    <n v="0.98"/>
    <n v="0.98"/>
    <n v="0.99"/>
    <n v="1"/>
    <n v="1"/>
    <n v="1"/>
    <n v="1"/>
    <n v="0.60000000000000009"/>
    <n v="0.55000000000000004"/>
    <n v="1971.8520000000001"/>
    <n v="0"/>
    <n v="14308.436211312319"/>
    <n v="15739.741598845152"/>
    <n v="0"/>
    <n v="0"/>
    <n v="0"/>
    <n v="0"/>
    <n v="0"/>
    <n v="0"/>
    <n v="0"/>
    <n v="0"/>
    <n v="0"/>
    <n v="30048.177810157471"/>
    <n v="0"/>
    <n v="0.43"/>
    <n v="0"/>
    <n v="0"/>
    <n v="0"/>
    <n v="0"/>
    <n v="0"/>
    <n v="0.01"/>
    <n v="0.01"/>
    <n v="0"/>
    <n v="0"/>
    <n v="0"/>
    <n v="1"/>
    <n v="0"/>
    <n v="0"/>
    <n v="0"/>
    <n v="0"/>
    <n v="0"/>
    <n v="0"/>
    <n v="0"/>
    <n v="0"/>
    <n v="0"/>
    <n v="0"/>
    <n v="0"/>
    <n v="0"/>
    <n v="0"/>
    <n v="0"/>
    <n v="0"/>
    <n v="0"/>
    <n v="0"/>
    <n v="32020.02981015747"/>
    <n v="0"/>
    <n v="14308.436211312319"/>
    <n v="15739.741598845152"/>
    <n v="0"/>
    <n v="0"/>
    <n v="0"/>
    <n v="0"/>
    <n v="0"/>
    <n v="0"/>
    <n v="0"/>
    <n v="0"/>
    <n v="0"/>
    <n v="30048.177810157471"/>
    <n v="0"/>
    <n v="0"/>
    <n v="0"/>
    <n v="0"/>
    <n v="0"/>
    <n v="0"/>
    <n v="0"/>
    <n v="0"/>
    <n v="0"/>
    <n v="0"/>
    <n v="0"/>
    <n v="0"/>
    <n v="0"/>
    <n v="0"/>
    <n v="0"/>
    <n v="0"/>
    <n v="0"/>
    <n v="32020.02981015747"/>
    <n v="0"/>
    <n v="0"/>
    <n v="0"/>
    <n v="0"/>
    <n v="0"/>
    <n v="0"/>
    <n v="19188"/>
    <n v="5000"/>
    <n v="4486"/>
    <n v="0"/>
    <n v="0"/>
    <n v="1374.177810157471"/>
    <n v="30048.177810157471"/>
    <n v="0"/>
    <n v="0"/>
    <n v="0"/>
    <n v="0"/>
    <n v="0"/>
    <n v="0"/>
    <n v="0.43"/>
    <n v="0"/>
    <n v="0"/>
    <n v="0"/>
    <n v="0"/>
    <n v="0.02"/>
    <n v="0.45"/>
    <n v="0.55000000000000004"/>
    <n v="0.55000000000000004"/>
    <n v="0.55000000000000004"/>
    <n v="0.55000000000000004"/>
    <n v="0.55000000000000004"/>
    <n v="0.55000000000000004"/>
    <n v="0.98"/>
    <n v="0.98"/>
    <n v="0.98"/>
    <n v="0.98"/>
    <n v="0.98"/>
    <n v="1"/>
    <n v="0"/>
    <n v="0"/>
    <n v="0"/>
    <n v="0"/>
    <n v="0"/>
    <n v="0"/>
    <n v="0"/>
    <n v="0"/>
    <n v="0"/>
    <n v="0"/>
    <n v="0"/>
    <n v="0"/>
    <n v="0"/>
    <n v="0"/>
    <n v="0"/>
    <n v="0"/>
    <n v="0"/>
    <n v="32020.02981015747"/>
    <n v="0"/>
    <n v="0"/>
    <n v="0"/>
    <n v="0"/>
    <n v="0"/>
    <n v="0"/>
    <n v="0"/>
    <n v="15000"/>
    <n v="0"/>
    <n v="8703.177810157471"/>
    <n v="5000"/>
    <n v="1345"/>
    <n v="30048.177810157471"/>
    <n v="0"/>
    <n v="0"/>
    <n v="0"/>
    <n v="0"/>
    <n v="0"/>
    <n v="0"/>
    <n v="0"/>
    <n v="0"/>
    <n v="0"/>
    <n v="0"/>
    <n v="0"/>
    <n v="0"/>
    <n v="0"/>
    <n v="0"/>
    <n v="0"/>
    <n v="0"/>
    <n v="0"/>
    <n v="32020.02981015747"/>
    <n v="0"/>
    <n v="0"/>
    <n v="0"/>
    <n v="0"/>
    <n v="0"/>
    <n v="0"/>
    <n v="0"/>
    <n v="15000"/>
    <n v="0"/>
    <n v="0"/>
    <n v="0"/>
    <n v="15048.1778101575"/>
    <n v="30048.1778101575"/>
    <n v="0"/>
    <n v="0"/>
    <n v="0"/>
    <n v="0"/>
    <n v="0"/>
    <n v="0"/>
    <n v="0"/>
    <n v="0"/>
    <n v="0"/>
    <n v="0"/>
    <n v="0"/>
    <n v="0"/>
    <n v="-2.9103830456733704E-11"/>
    <n v="0"/>
    <n v="0"/>
    <n v="0"/>
    <n v="0"/>
    <n v="32020.02981015747"/>
    <n v="30048.177810157471"/>
    <n v="15000"/>
    <n v="16971.851999999999"/>
    <n v="32020.02981015747"/>
    <n v="-15048.177810157471"/>
    <n v="15048.177810157471"/>
    <n v="28674"/>
    <n v="15000"/>
    <n v="16971.851999999999"/>
    <n v="30645.851999999999"/>
    <n v="-13674"/>
    <n v="15048.177810157471"/>
    <n v="28703.177810157471"/>
    <n v="15000"/>
    <n v="16971.851999999999"/>
    <n v="30675.02981015747"/>
    <n v="-13703.177810157471"/>
    <n v="15048.177810157471"/>
    <n v="15000"/>
    <n v="15000"/>
    <n v="16971.851999999999"/>
    <n v="16971.851999999999"/>
    <n v="0"/>
    <n v="15048.177810157471"/>
    <n v="13921"/>
    <s v="SI"/>
    <s v="NO"/>
    <s v="GIC"/>
    <s v="STS"/>
    <m/>
    <s v="Transmission"/>
    <s v="Zonal Tx"/>
    <s v="Others Tx"/>
    <s v="SE Los Tambores"/>
    <m/>
    <s v="Centralizado"/>
    <m/>
    <d v="2019-06-01T00:00:00"/>
    <x v="9"/>
    <s v="validar con Felipe Olivos"/>
    <n v="0"/>
    <n v="0"/>
    <n v="49555"/>
    <n v="2"/>
    <n v="24777.5"/>
    <m/>
    <m/>
    <m/>
    <m/>
    <m/>
    <m/>
    <s v="2018 9+3"/>
    <m/>
    <m/>
  </r>
  <r>
    <x v="17"/>
    <x v="0"/>
    <x v="17"/>
    <x v="2"/>
    <x v="6"/>
    <x v="7"/>
    <n v="0"/>
    <n v="0"/>
    <n v="2634.1959999999999"/>
    <n v="-0.18"/>
    <n v="0"/>
    <n v="0"/>
    <n v="0"/>
    <n v="0"/>
    <n v="0"/>
    <n v="0"/>
    <n v="0"/>
    <n v="0"/>
    <n v="2634.0160000000001"/>
    <n v="0"/>
    <n v="0"/>
    <n v="0"/>
    <n v="0"/>
    <n v="0.03"/>
    <n v="0"/>
    <n v="0"/>
    <n v="0"/>
    <n v="0"/>
    <n v="0"/>
    <n v="0"/>
    <n v="0"/>
    <n v="0.96"/>
    <n v="0.96"/>
    <n v="0.96"/>
    <n v="0.96"/>
    <n v="0.99"/>
    <n v="0.99"/>
    <n v="0.99"/>
    <n v="0.99"/>
    <n v="0.99"/>
    <n v="0.99"/>
    <n v="0.99"/>
    <n v="0.99"/>
    <n v="0.96"/>
    <n v="0.96"/>
    <n v="0.96"/>
    <n v="0.96"/>
    <n v="0.96"/>
    <n v="0.96"/>
    <n v="0.96"/>
    <n v="0.96"/>
    <n v="0.96"/>
    <n v="0.96"/>
    <n v="0.96"/>
    <n v="0.96"/>
    <n v="0.99"/>
    <n v="0.96"/>
    <n v="186248.97700000001"/>
    <n v="0"/>
    <n v="0"/>
    <n v="2017.5099999999948"/>
    <n v="0"/>
    <n v="0"/>
    <n v="0"/>
    <n v="0"/>
    <n v="0"/>
    <n v="0"/>
    <n v="0"/>
    <n v="0"/>
    <n v="0"/>
    <n v="2017.5099999999948"/>
    <n v="0"/>
    <n v="0"/>
    <n v="0"/>
    <n v="0"/>
    <n v="0"/>
    <n v="0"/>
    <n v="0"/>
    <n v="0"/>
    <n v="0"/>
    <n v="0"/>
    <n v="0"/>
    <n v="0"/>
    <n v="0.96"/>
    <n v="0"/>
    <n v="0"/>
    <n v="0"/>
    <n v="0"/>
    <n v="0"/>
    <n v="0"/>
    <n v="0"/>
    <n v="0"/>
    <n v="0"/>
    <n v="0"/>
    <n v="0"/>
    <n v="0"/>
    <n v="0"/>
    <n v="0"/>
    <n v="0"/>
    <n v="0"/>
    <n v="0"/>
    <n v="188266.48700000002"/>
    <n v="0"/>
    <n v="0"/>
    <n v="2017.5099999999948"/>
    <n v="0"/>
    <n v="0"/>
    <n v="0"/>
    <n v="0"/>
    <n v="0"/>
    <n v="0"/>
    <n v="0"/>
    <n v="0"/>
    <n v="0"/>
    <n v="2017.5099999999948"/>
    <n v="0"/>
    <n v="0"/>
    <n v="0"/>
    <n v="0"/>
    <n v="0"/>
    <n v="0"/>
    <n v="0"/>
    <n v="0"/>
    <n v="0"/>
    <n v="0"/>
    <n v="0"/>
    <n v="0"/>
    <n v="0"/>
    <n v="0"/>
    <n v="0"/>
    <n v="0"/>
    <n v="0"/>
    <n v="188266.48700000002"/>
    <n v="0"/>
    <n v="0"/>
    <n v="2634.1959999999999"/>
    <n v="-0.18"/>
    <n v="0"/>
    <n v="0"/>
    <n v="0"/>
    <n v="0"/>
    <n v="0"/>
    <n v="0"/>
    <n v="0"/>
    <n v="0"/>
    <n v="2634.0160000000001"/>
    <n v="0"/>
    <n v="0"/>
    <n v="0"/>
    <n v="0"/>
    <n v="0.03"/>
    <n v="0"/>
    <n v="0"/>
    <n v="0"/>
    <n v="0"/>
    <n v="0"/>
    <n v="0"/>
    <n v="0.01"/>
    <n v="0.04"/>
    <n v="0.96"/>
    <n v="0.96"/>
    <n v="0.96"/>
    <n v="0.96"/>
    <n v="0.99"/>
    <n v="0.99"/>
    <n v="0.99"/>
    <n v="0.99"/>
    <n v="0.99"/>
    <n v="0.99"/>
    <n v="0.99"/>
    <n v="1"/>
    <n v="0"/>
    <n v="0"/>
    <n v="0"/>
    <n v="0"/>
    <n v="0"/>
    <n v="0"/>
    <n v="0"/>
    <n v="0"/>
    <n v="0"/>
    <n v="0"/>
    <n v="0"/>
    <n v="0"/>
    <n v="0"/>
    <n v="0"/>
    <n v="0"/>
    <n v="0"/>
    <n v="0"/>
    <n v="188882.99300000002"/>
    <n v="0"/>
    <n v="0"/>
    <n v="2634.1959999999999"/>
    <n v="-0.18"/>
    <n v="0"/>
    <n v="0"/>
    <n v="0"/>
    <n v="0"/>
    <n v="0"/>
    <n v="0"/>
    <n v="0"/>
    <n v="0"/>
    <n v="2634.0160000000001"/>
    <n v="0"/>
    <n v="0"/>
    <n v="0"/>
    <n v="0"/>
    <n v="0"/>
    <n v="0"/>
    <n v="0"/>
    <n v="0"/>
    <n v="0"/>
    <n v="0"/>
    <n v="0"/>
    <n v="0"/>
    <n v="0"/>
    <n v="0"/>
    <n v="0"/>
    <n v="0"/>
    <n v="0"/>
    <n v="188882.99300000002"/>
    <n v="0"/>
    <n v="0"/>
    <n v="2634.1959999999999"/>
    <n v="-0.18"/>
    <n v="0"/>
    <n v="0"/>
    <n v="0"/>
    <n v="0"/>
    <n v="0"/>
    <n v="0"/>
    <n v="0"/>
    <n v="0"/>
    <n v="2634.0160000000001"/>
    <n v="0"/>
    <n v="0"/>
    <n v="0"/>
    <n v="0"/>
    <n v="0"/>
    <n v="0"/>
    <n v="0"/>
    <n v="0"/>
    <n v="0"/>
    <n v="0"/>
    <n v="0"/>
    <n v="0"/>
    <n v="0"/>
    <n v="0"/>
    <n v="0"/>
    <n v="0"/>
    <n v="0"/>
    <n v="188882.99300000002"/>
    <n v="2017.5099999999948"/>
    <n v="2634.0160000000001"/>
    <n v="188882.99300000002"/>
    <n v="188266.48700000002"/>
    <n v="616.50599999999395"/>
    <n v="-616.50599999999395"/>
    <n v="2634.0160000000001"/>
    <n v="2634.0160000000001"/>
    <n v="188882.99300000002"/>
    <n v="188882.99300000002"/>
    <n v="0"/>
    <n v="0"/>
    <n v="2634.0160000000001"/>
    <n v="2634.0160000000001"/>
    <n v="188882.99300000002"/>
    <n v="188882.99300000002"/>
    <n v="0"/>
    <n v="0"/>
    <n v="2634.0160000000001"/>
    <n v="2634.0160000000001"/>
    <n v="188882.99300000002"/>
    <n v="188882.99300000002"/>
    <n v="0"/>
    <n v="0"/>
    <n v="12955"/>
    <s v="SI"/>
    <s v="NO"/>
    <s v="GOT"/>
    <s v="STS"/>
    <n v="6"/>
    <s v="Transmission"/>
    <s v="Zonal Tx"/>
    <s v="Others Tx"/>
    <s v="Others Tx"/>
    <m/>
    <s v="STN"/>
    <s v="STS"/>
    <d v="2017-07-01T00:00:00"/>
    <x v="8"/>
    <m/>
    <m/>
    <m/>
    <n v="0"/>
    <n v="0"/>
    <n v="0"/>
    <m/>
    <m/>
    <m/>
    <m/>
    <m/>
    <m/>
    <n v="2016"/>
    <s v="Mejoras en S/E"/>
    <s v="Abierto"/>
  </r>
  <r>
    <x v="18"/>
    <x v="0"/>
    <x v="18"/>
    <x v="3"/>
    <x v="6"/>
    <x v="8"/>
    <n v="0"/>
    <n v="0"/>
    <n v="5475.7359999999999"/>
    <n v="36378.258999999998"/>
    <n v="3.9510000000000001"/>
    <n v="1610.2670000000001"/>
    <n v="567.52"/>
    <n v="1883.2439999999999"/>
    <n v="-20.692"/>
    <n v="15.03"/>
    <n v="0"/>
    <n v="0"/>
    <n v="45913.314999999988"/>
    <n v="0"/>
    <n v="7.0000000000000007E-2"/>
    <n v="0"/>
    <n v="0.02"/>
    <n v="0.14000000000000001"/>
    <n v="0.12"/>
    <n v="0"/>
    <n v="0"/>
    <n v="0"/>
    <n v="0"/>
    <n v="0"/>
    <n v="0"/>
    <n v="0.6"/>
    <n v="0.66999999999999993"/>
    <n v="0.66999999999999993"/>
    <n v="0.69"/>
    <n v="0.83000000000000007"/>
    <n v="0.95"/>
    <n v="0.95"/>
    <n v="0.95"/>
    <n v="0.95"/>
    <n v="0.95"/>
    <n v="0.95"/>
    <n v="0.95"/>
    <n v="0.64278074866310153"/>
    <n v="0.68856951871657746"/>
    <n v="0.76318951871657759"/>
    <n v="0.79730099547511313"/>
    <n v="0.8280702262443439"/>
    <n v="0.83737311085972854"/>
    <n v="0.83941638009049768"/>
    <n v="0.83941638009049768"/>
    <n v="0.83941638009049768"/>
    <n v="0.9832439662973943"/>
    <n v="0.99057155250429085"/>
    <n v="0.99999155250429084"/>
    <n v="0.95"/>
    <n v="0.6"/>
    <n v="12402.696"/>
    <n v="0"/>
    <n v="13692.523700669444"/>
    <n v="0"/>
    <n v="4053.692737887437"/>
    <n v="0"/>
    <n v="0"/>
    <n v="29679.033726402966"/>
    <n v="0"/>
    <n v="0"/>
    <n v="0"/>
    <n v="0"/>
    <n v="173.06448672849612"/>
    <n v="47598.314651688343"/>
    <n v="4.2780748663101602E-2"/>
    <n v="4.5788770053475938E-2"/>
    <n v="7.4620000000000006E-2"/>
    <n v="3.4111476758535583E-2"/>
    <n v="3.0769230769230771E-2"/>
    <n v="9.3028846153846156E-3"/>
    <n v="2.0432692307692309E-3"/>
    <n v="0"/>
    <n v="0"/>
    <n v="0.14382758620689653"/>
    <n v="7.3275862068965499E-3"/>
    <n v="9.4199999999999996E-3"/>
    <n v="0.99999155250429084"/>
    <n v="0"/>
    <n v="0"/>
    <n v="0"/>
    <n v="0"/>
    <n v="0"/>
    <n v="0"/>
    <n v="0"/>
    <n v="0"/>
    <n v="0"/>
    <n v="0"/>
    <n v="0"/>
    <n v="0"/>
    <n v="0"/>
    <n v="0"/>
    <n v="0"/>
    <n v="0"/>
    <n v="0"/>
    <n v="60001.010651688339"/>
    <n v="0"/>
    <n v="13692.523700669444"/>
    <n v="0"/>
    <n v="4053.692737887437"/>
    <n v="0"/>
    <n v="0"/>
    <n v="29679.033726402966"/>
    <n v="0"/>
    <n v="0"/>
    <n v="0"/>
    <n v="0"/>
    <n v="173.06448672849612"/>
    <n v="47598.314651688343"/>
    <n v="0"/>
    <n v="0"/>
    <n v="0"/>
    <n v="0"/>
    <n v="0"/>
    <n v="0"/>
    <n v="0"/>
    <n v="0"/>
    <n v="0"/>
    <n v="0"/>
    <n v="0"/>
    <n v="0"/>
    <n v="0"/>
    <n v="0"/>
    <n v="0"/>
    <n v="0"/>
    <n v="0"/>
    <n v="60001.010651688339"/>
    <n v="0"/>
    <n v="0"/>
    <n v="5475.7359999999999"/>
    <n v="36378.258999999998"/>
    <n v="3.9510000000000001"/>
    <n v="1610.2670000000001"/>
    <n v="3957.0371649598455"/>
    <n v="0"/>
    <n v="0"/>
    <n v="0"/>
    <n v="0"/>
    <n v="173.06448672849612"/>
    <n v="47598.314651688335"/>
    <n v="0"/>
    <n v="7.0000000000000007E-2"/>
    <n v="0"/>
    <n v="0.02"/>
    <n v="0.14000000000000001"/>
    <n v="0"/>
    <n v="0.15"/>
    <n v="0"/>
    <n v="0"/>
    <n v="0"/>
    <n v="0"/>
    <n v="0.02"/>
    <n v="0.4"/>
    <n v="0.6"/>
    <n v="0.66999999999999993"/>
    <n v="0.66999999999999993"/>
    <n v="0.69"/>
    <n v="0.83000000000000007"/>
    <n v="0.83000000000000007"/>
    <n v="0.98"/>
    <n v="0.98"/>
    <n v="0.98"/>
    <n v="0.98"/>
    <n v="0.98"/>
    <n v="1"/>
    <n v="0"/>
    <n v="0"/>
    <n v="0"/>
    <n v="0"/>
    <n v="0"/>
    <n v="0"/>
    <n v="0"/>
    <n v="0"/>
    <n v="0"/>
    <n v="0"/>
    <n v="0"/>
    <n v="0"/>
    <n v="0"/>
    <n v="0"/>
    <n v="0"/>
    <n v="0"/>
    <n v="0"/>
    <n v="60001.010651688339"/>
    <n v="0"/>
    <n v="0"/>
    <n v="5475.7359999999999"/>
    <n v="36378.258999999998"/>
    <n v="3.9510000000000001"/>
    <n v="1610.2670000000001"/>
    <n v="567.52"/>
    <n v="1883.2439999999999"/>
    <n v="-20.692"/>
    <n v="1700.0296516883436"/>
    <n v="0"/>
    <n v="0"/>
    <n v="47598.314651688335"/>
    <n v="0"/>
    <n v="0"/>
    <n v="0"/>
    <n v="0"/>
    <n v="0"/>
    <n v="0"/>
    <n v="0"/>
    <n v="0"/>
    <n v="0"/>
    <n v="0"/>
    <n v="0"/>
    <n v="0"/>
    <n v="0"/>
    <n v="0"/>
    <n v="0"/>
    <n v="0"/>
    <n v="0"/>
    <n v="60001.010651688339"/>
    <n v="0"/>
    <n v="0"/>
    <n v="5475.7359999999999"/>
    <n v="36378.258999999998"/>
    <n v="3.9510000000000001"/>
    <n v="1610.2670000000001"/>
    <n v="567.52"/>
    <n v="1883.2439999999999"/>
    <n v="-20.692"/>
    <n v="15.03"/>
    <n v="0"/>
    <n v="1684.9996516883475"/>
    <n v="47598.314651688335"/>
    <n v="0"/>
    <n v="0"/>
    <n v="0"/>
    <n v="0"/>
    <n v="0"/>
    <n v="0"/>
    <n v="0"/>
    <n v="0"/>
    <n v="0"/>
    <n v="0"/>
    <n v="0"/>
    <n v="0"/>
    <n v="0"/>
    <n v="0"/>
    <n v="0"/>
    <n v="0"/>
    <n v="0"/>
    <n v="60001.010651688339"/>
    <n v="47425.250164959849"/>
    <n v="45913.314999999988"/>
    <n v="58316.010999999984"/>
    <n v="59827.946164959852"/>
    <n v="-1511.9351649598684"/>
    <n v="1684.9996516883548"/>
    <n v="47425.250164959842"/>
    <n v="45913.314999999988"/>
    <n v="58316.010999999984"/>
    <n v="59827.946164959838"/>
    <n v="-1511.9351649598539"/>
    <n v="1684.9996516883548"/>
    <n v="47598.314651688335"/>
    <n v="45913.314999999988"/>
    <n v="58316.010999999984"/>
    <n v="60001.010651688339"/>
    <n v="-1684.9996516883548"/>
    <n v="1684.9996516883548"/>
    <n v="45913.314999999988"/>
    <n v="45913.314999999988"/>
    <n v="58316.010999999984"/>
    <n v="58316.010999999984"/>
    <n v="0"/>
    <n v="1684.9996516883548"/>
    <n v="13241"/>
    <s v="SI"/>
    <s v="NO"/>
    <s v="GOT"/>
    <s v="STS"/>
    <m/>
    <s v="Transmission"/>
    <s v="Others"/>
    <s v="IT&amp;Communications"/>
    <s v="SCADA"/>
    <m/>
    <s v="STS"/>
    <m/>
    <d v="2019-12-01T00:00:00"/>
    <x v="11"/>
    <m/>
    <m/>
    <m/>
    <n v="0"/>
    <n v="0"/>
    <n v="0"/>
    <m/>
    <m/>
    <m/>
    <m/>
    <m/>
    <m/>
    <n v="2017"/>
    <m/>
    <s v="Abierto"/>
  </r>
  <r>
    <x v="19"/>
    <x v="0"/>
    <x v="19"/>
    <x v="2"/>
    <x v="6"/>
    <x v="7"/>
    <n v="181.56"/>
    <n v="0"/>
    <n v="551.31500000000005"/>
    <n v="0"/>
    <n v="0"/>
    <n v="0"/>
    <n v="0"/>
    <n v="0"/>
    <n v="0"/>
    <n v="0"/>
    <n v="0"/>
    <n v="0"/>
    <n v="732.875"/>
    <n v="0"/>
    <n v="0"/>
    <n v="0"/>
    <n v="0"/>
    <n v="0"/>
    <n v="0"/>
    <n v="0"/>
    <n v="0"/>
    <n v="0"/>
    <n v="0"/>
    <n v="0"/>
    <n v="0"/>
    <n v="0.9"/>
    <n v="0.9"/>
    <n v="0.9"/>
    <n v="0.9"/>
    <n v="0.9"/>
    <n v="0.9"/>
    <n v="0.9"/>
    <n v="0.9"/>
    <n v="0.9"/>
    <n v="0.9"/>
    <n v="0.9"/>
    <n v="0.9"/>
    <n v="0.9"/>
    <n v="0.9"/>
    <n v="0.9"/>
    <n v="0.9"/>
    <n v="0.9"/>
    <n v="0.9"/>
    <n v="0.9"/>
    <n v="0.9"/>
    <n v="0.9"/>
    <n v="0.9"/>
    <n v="0.9"/>
    <n v="0.9"/>
    <n v="0.9"/>
    <n v="0.9"/>
    <n v="74631.824999999997"/>
    <n v="2121"/>
    <n v="0"/>
    <n v="0"/>
    <n v="0"/>
    <n v="0"/>
    <n v="0"/>
    <n v="0"/>
    <n v="0"/>
    <n v="0"/>
    <n v="0"/>
    <n v="0"/>
    <n v="0"/>
    <n v="2121"/>
    <n v="0"/>
    <n v="0"/>
    <n v="0"/>
    <n v="0"/>
    <n v="0"/>
    <n v="0"/>
    <n v="0"/>
    <n v="0"/>
    <n v="0"/>
    <n v="0"/>
    <n v="0"/>
    <n v="0"/>
    <n v="0.9"/>
    <n v="0"/>
    <n v="0"/>
    <n v="0"/>
    <n v="0"/>
    <n v="0"/>
    <n v="0"/>
    <n v="0"/>
    <n v="0"/>
    <n v="0"/>
    <n v="0"/>
    <n v="0"/>
    <n v="0"/>
    <n v="0"/>
    <n v="0"/>
    <n v="0"/>
    <n v="0"/>
    <n v="0"/>
    <n v="76752.824999999997"/>
    <n v="2121"/>
    <n v="0"/>
    <n v="0"/>
    <n v="0"/>
    <n v="0"/>
    <n v="0"/>
    <n v="0"/>
    <n v="0"/>
    <n v="0"/>
    <n v="0"/>
    <n v="0"/>
    <n v="0"/>
    <n v="2121"/>
    <n v="0"/>
    <n v="0"/>
    <n v="0"/>
    <n v="0"/>
    <n v="0"/>
    <n v="0"/>
    <n v="0"/>
    <n v="0"/>
    <n v="0"/>
    <n v="0"/>
    <n v="0"/>
    <n v="0"/>
    <n v="0"/>
    <n v="0"/>
    <n v="0"/>
    <n v="0"/>
    <n v="0"/>
    <n v="76752.824999999997"/>
    <n v="181.56"/>
    <n v="0"/>
    <n v="551.31500000000005"/>
    <n v="0"/>
    <n v="0"/>
    <n v="0"/>
    <n v="0"/>
    <n v="0"/>
    <n v="0"/>
    <n v="0"/>
    <n v="0"/>
    <n v="0"/>
    <n v="732.875"/>
    <n v="0"/>
    <n v="0"/>
    <n v="0"/>
    <n v="0"/>
    <n v="0"/>
    <n v="0"/>
    <n v="0"/>
    <n v="0"/>
    <n v="0"/>
    <n v="0"/>
    <n v="0"/>
    <n v="0.1"/>
    <n v="0.1"/>
    <n v="0.9"/>
    <n v="0.9"/>
    <n v="0.9"/>
    <n v="0.9"/>
    <n v="0.9"/>
    <n v="0.9"/>
    <n v="0.9"/>
    <n v="0.9"/>
    <n v="0.9"/>
    <n v="0.9"/>
    <n v="0.9"/>
    <n v="1"/>
    <n v="0"/>
    <n v="0"/>
    <n v="0"/>
    <n v="0"/>
    <n v="0"/>
    <n v="0"/>
    <n v="0"/>
    <n v="0"/>
    <n v="0"/>
    <n v="0"/>
    <n v="0"/>
    <n v="0"/>
    <n v="0"/>
    <n v="0"/>
    <n v="0"/>
    <n v="0"/>
    <n v="0"/>
    <n v="75364.7"/>
    <n v="181.56"/>
    <n v="0"/>
    <n v="551.31500000000005"/>
    <n v="0"/>
    <n v="0"/>
    <n v="0"/>
    <n v="0"/>
    <n v="0"/>
    <n v="0"/>
    <n v="0"/>
    <n v="0"/>
    <n v="0"/>
    <n v="732.875"/>
    <n v="0"/>
    <n v="0"/>
    <n v="0"/>
    <n v="0"/>
    <n v="0"/>
    <n v="0"/>
    <n v="0"/>
    <n v="0"/>
    <n v="0"/>
    <n v="0"/>
    <n v="0"/>
    <n v="0"/>
    <n v="0"/>
    <n v="0"/>
    <n v="0"/>
    <n v="0"/>
    <n v="0"/>
    <n v="75364.7"/>
    <n v="181.56"/>
    <n v="0"/>
    <n v="551.31500000000005"/>
    <n v="0"/>
    <n v="0"/>
    <n v="0"/>
    <n v="0"/>
    <n v="0"/>
    <n v="0"/>
    <n v="0"/>
    <n v="0"/>
    <n v="0"/>
    <n v="732.875"/>
    <n v="0"/>
    <n v="0"/>
    <n v="0"/>
    <n v="0"/>
    <n v="0"/>
    <n v="0"/>
    <n v="0"/>
    <n v="0"/>
    <n v="0"/>
    <n v="0"/>
    <n v="0"/>
    <n v="0"/>
    <n v="0"/>
    <n v="0"/>
    <n v="0"/>
    <n v="0"/>
    <n v="0"/>
    <n v="75364.7"/>
    <n v="2121"/>
    <n v="732.875"/>
    <n v="75364.7"/>
    <n v="76752.824999999997"/>
    <n v="-1388.125"/>
    <n v="1388.125"/>
    <n v="732.875"/>
    <n v="732.875"/>
    <n v="75364.7"/>
    <n v="75364.7"/>
    <n v="0"/>
    <n v="0"/>
    <n v="732.875"/>
    <n v="732.875"/>
    <n v="75364.7"/>
    <n v="75364.7"/>
    <n v="0"/>
    <n v="0"/>
    <n v="732.875"/>
    <n v="732.875"/>
    <n v="75364.7"/>
    <n v="75364.7"/>
    <n v="0"/>
    <n v="0"/>
    <n v="13058"/>
    <s v="SI"/>
    <s v="NO"/>
    <s v="GOT"/>
    <s v="STN"/>
    <m/>
    <s v="Transmission"/>
    <s v="Dedicated Tx (Business Development)"/>
    <s v="Sitramel Project"/>
    <s v="Sitramel Project"/>
    <m/>
    <m/>
    <m/>
    <d v="2018-03-01T00:00:00"/>
    <x v="8"/>
    <m/>
    <m/>
    <m/>
    <n v="0"/>
    <n v="0"/>
    <n v="0"/>
    <m/>
    <m/>
    <m/>
    <m/>
    <m/>
    <m/>
    <m/>
    <m/>
    <m/>
  </r>
  <r>
    <x v="20"/>
    <x v="1"/>
    <x v="20"/>
    <x v="0"/>
    <x v="7"/>
    <x v="3"/>
    <n v="-709.38800000000003"/>
    <n v="134.27000000000001"/>
    <n v="8206.9560000000001"/>
    <n v="242173.99799999999"/>
    <n v="86694.782000000007"/>
    <n v="234430.79199999999"/>
    <n v="221714.17"/>
    <n v="89513.907999999996"/>
    <n v="261053.57500000001"/>
    <n v="343190.69799999997"/>
    <n v="669440.86199999996"/>
    <n v="157878.372"/>
    <n v="2313722.9949999996"/>
    <n v="0.01"/>
    <n v="0.01"/>
    <n v="7.0000000000000007E-2"/>
    <n v="0.01"/>
    <n v="0.01"/>
    <n v="0"/>
    <n v="0.12"/>
    <n v="0.01"/>
    <n v="0.01"/>
    <n v="5.0000000000000044E-2"/>
    <n v="0.08"/>
    <n v="0"/>
    <n v="0.31000000000000005"/>
    <n v="0.32000000000000006"/>
    <n v="0.39000000000000007"/>
    <n v="0.4"/>
    <n v="0.41000000000000003"/>
    <n v="0.41000000000000003"/>
    <n v="0.53"/>
    <n v="0.54"/>
    <n v="0.55000000000000004"/>
    <n v="0.60000000000000009"/>
    <n v="0.68000000000000016"/>
    <n v="0.68000000000000016"/>
    <n v="0.32387063004955641"/>
    <n v="0.34427147090358046"/>
    <n v="0.39357244767878707"/>
    <n v="0.45197001291673355"/>
    <n v="0.49351672843623107"/>
    <n v="0.54657347764054343"/>
    <n v="0.63804379025926339"/>
    <n v="0.72879334070628365"/>
    <n v="0.78431207841217054"/>
    <n v="0.82185186279558653"/>
    <n v="0.85781293530658265"/>
    <n v="0.85844610851744618"/>
    <n v="0.68000000000000016"/>
    <n v="0.30000000000000004"/>
    <n v="353589.4800000001"/>
    <n v="9861.9260865857104"/>
    <n v="6956.9954799238867"/>
    <n v="279449.49183922494"/>
    <n v="324403.32036773494"/>
    <n v="36223.243103989618"/>
    <n v="427489.68012006301"/>
    <n v="250299.49847928644"/>
    <n v="653598.65197904198"/>
    <n v="336279.83998558449"/>
    <n v="190096.18645008144"/>
    <n v="383545.85664312576"/>
    <n v="133692.75193000937"/>
    <n v="3031897.442464652"/>
    <n v="2.3870630049556359E-2"/>
    <n v="2.0400840854024029E-2"/>
    <n v="4.9300976775206638E-2"/>
    <n v="5.8397565237946501E-2"/>
    <n v="4.1546715519497519E-2"/>
    <n v="5.3056749204312338E-2"/>
    <n v="9.147031261871999E-2"/>
    <n v="9.0749550447020308E-2"/>
    <n v="5.5518737705886834E-2"/>
    <n v="3.7539784383415938E-2"/>
    <n v="3.596107251099611E-2"/>
    <n v="6.3317321086356392E-4"/>
    <n v="0.85844610851744618"/>
    <n v="684884"/>
    <n v="264477.55662500206"/>
    <n v="0"/>
    <n v="0"/>
    <n v="0"/>
    <n v="0"/>
    <n v="0"/>
    <n v="0"/>
    <n v="0"/>
    <n v="0"/>
    <n v="0"/>
    <n v="0"/>
    <n v="949361.55662500206"/>
    <n v="0"/>
    <n v="0"/>
    <n v="0"/>
    <n v="0"/>
    <n v="4334848.4790896541"/>
    <n v="9861.9260865857104"/>
    <n v="6956.9954799238867"/>
    <n v="279449.49183922494"/>
    <n v="324403.32036773494"/>
    <n v="36223.243103989618"/>
    <n v="427489.68012006301"/>
    <n v="250299.49847928644"/>
    <n v="653598.65197904198"/>
    <n v="336279.83998558449"/>
    <n v="190096.18645008144"/>
    <n v="383545.85664312576"/>
    <n v="133692.75193000937"/>
    <n v="3031897.442464652"/>
    <n v="684884"/>
    <n v="264477.55662500206"/>
    <n v="0"/>
    <n v="0"/>
    <n v="0"/>
    <n v="0"/>
    <n v="0"/>
    <n v="0"/>
    <n v="0"/>
    <n v="0"/>
    <n v="0"/>
    <n v="0"/>
    <n v="949361.55662500206"/>
    <n v="0"/>
    <n v="0"/>
    <n v="0"/>
    <n v="0"/>
    <n v="4334848.4790896541"/>
    <n v="-709.38800000000003"/>
    <n v="134.27000000000001"/>
    <n v="8206.9560000000001"/>
    <n v="242173.99799999999"/>
    <n v="86694.782000000007"/>
    <n v="234430.79199999999"/>
    <n v="41305.294435000018"/>
    <n v="93816"/>
    <n v="259527.68124999999"/>
    <n v="889907"/>
    <n v="504416.0567796519"/>
    <n v="671994"/>
    <n v="3031897.442464652"/>
    <n v="0.01"/>
    <n v="0.01"/>
    <n v="7.0000000000000007E-2"/>
    <n v="0.01"/>
    <n v="0.01"/>
    <n v="3.9489644248190868E-2"/>
    <n v="5.9525230278504093E-2"/>
    <n v="4.8317800609736263E-2"/>
    <n v="7.5518330060431155E-2"/>
    <n v="0.12145143266320212"/>
    <n v="9.4694643651473898E-2"/>
    <n v="3.3036421434073628E-2"/>
    <n v="0.58203350294561196"/>
    <n v="0.31000000000000005"/>
    <n v="0.32000000000000006"/>
    <n v="0.39000000000000007"/>
    <n v="0.4"/>
    <n v="0.41000000000000003"/>
    <n v="0.44948964424819093"/>
    <n v="0.50901487452669503"/>
    <n v="0.55733267513643125"/>
    <n v="0.63285100519686244"/>
    <n v="0.75430243786006457"/>
    <n v="0.84899708151153841"/>
    <n v="0.882033502945612"/>
    <n v="26500"/>
    <n v="317186"/>
    <n v="328827"/>
    <n v="224505"/>
    <n v="1390"/>
    <n v="0"/>
    <n v="0"/>
    <n v="0"/>
    <n v="0"/>
    <n v="0"/>
    <n v="0"/>
    <n v="50953.556625002064"/>
    <n v="949361.55662500206"/>
    <n v="0"/>
    <n v="0"/>
    <n v="0"/>
    <n v="0"/>
    <n v="4334848.4790896541"/>
    <n v="-709.38800000000003"/>
    <n v="134.27000000000001"/>
    <n v="8206.9560000000001"/>
    <n v="242173.99799999999"/>
    <n v="86694.782000000007"/>
    <n v="234430.79199999999"/>
    <n v="221714.17"/>
    <n v="89513.907999999996"/>
    <n v="261053.57500000001"/>
    <n v="825952.51143499999"/>
    <n v="657442.68125000002"/>
    <n v="405289.18677965179"/>
    <n v="3031897.442464652"/>
    <n v="334206"/>
    <n v="156454.81322034821"/>
    <n v="109593"/>
    <n v="40118"/>
    <n v="1390"/>
    <n v="0"/>
    <n v="0"/>
    <n v="0"/>
    <n v="0"/>
    <n v="0"/>
    <n v="0"/>
    <n v="307599.74340465385"/>
    <n v="949361.55662500206"/>
    <n v="0"/>
    <n v="0"/>
    <n v="0"/>
    <n v="0"/>
    <n v="4334848.4790896541"/>
    <n v="-709.38800000000003"/>
    <n v="134.27000000000001"/>
    <n v="8206.9560000000001"/>
    <n v="242173.99799999999"/>
    <n v="86694.782000000007"/>
    <n v="234430.79199999999"/>
    <n v="221714.17"/>
    <n v="89513.907999999996"/>
    <n v="261053.57500000001"/>
    <n v="343190.69799999997"/>
    <n v="669440.86199999996"/>
    <n v="625240.90568500012"/>
    <n v="2781085.5286849998"/>
    <n v="0"/>
    <n v="0"/>
    <n v="0"/>
    <n v="0"/>
    <n v="0"/>
    <n v="0"/>
    <n v="0"/>
    <n v="0"/>
    <n v="0"/>
    <n v="0"/>
    <n v="0"/>
    <n v="0"/>
    <n v="1228673"/>
    <n v="0"/>
    <n v="0"/>
    <n v="0"/>
    <n v="0"/>
    <n v="4363348.0086850002"/>
    <n v="2898204.6905346424"/>
    <n v="2155844.6229999997"/>
    <n v="2509434.1029999997"/>
    <n v="3251794.1705346424"/>
    <n v="-742360.06753464276"/>
    <n v="1825414.3760896544"/>
    <n v="2359903.442464652"/>
    <n v="2155844.6229999997"/>
    <n v="2509434.1029999997"/>
    <n v="2713492.922464652"/>
    <n v="-204058.81946465233"/>
    <n v="1825414.3760896544"/>
    <n v="2626608.2556850002"/>
    <n v="2155844.6229999997"/>
    <n v="2509434.1029999997"/>
    <n v="2980197.7356850002"/>
    <n v="-470763.63268500054"/>
    <n v="1825414.3760896544"/>
    <n v="2155844.6229999997"/>
    <n v="2313722.9949999996"/>
    <n v="2667312.4749999996"/>
    <n v="2509434.1029999997"/>
    <n v="157878.37199999997"/>
    <n v="1696035.5336850006"/>
    <n v="10074"/>
    <s v="SI"/>
    <s v="NO"/>
    <s v="GIC"/>
    <s v="STS"/>
    <n v="6"/>
    <s v="Transmission"/>
    <s v="Zonal Tx"/>
    <s v="Puerto Montt Substation"/>
    <s v="Melipulli Substation I"/>
    <s v="SGPROYEC"/>
    <s v="STS"/>
    <m/>
    <d v="2019-12-01T00:00:00"/>
    <x v="7"/>
    <m/>
    <s v="DRS"/>
    <n v="1"/>
    <n v="0"/>
    <n v="0"/>
    <n v="0"/>
    <s v="MT 13.03.2019/ Constr. 06.05.2019"/>
    <m/>
    <s v="Licitacion"/>
    <m/>
    <n v="1023"/>
    <m/>
    <m/>
    <s v="Inversiones en S/E"/>
    <s v="CERRADO"/>
  </r>
  <r>
    <x v="21"/>
    <x v="0"/>
    <x v="21"/>
    <x v="0"/>
    <x v="0"/>
    <x v="3"/>
    <n v="0"/>
    <n v="0"/>
    <n v="11663.246999999999"/>
    <n v="0"/>
    <n v="0"/>
    <n v="0"/>
    <n v="0"/>
    <n v="0"/>
    <n v="0"/>
    <n v="0"/>
    <n v="0"/>
    <n v="0"/>
    <n v="11663.246999999999"/>
    <n v="0"/>
    <n v="0"/>
    <n v="0.11"/>
    <n v="0.01"/>
    <n v="0"/>
    <n v="0"/>
    <n v="0"/>
    <n v="0.02"/>
    <n v="0"/>
    <n v="0"/>
    <n v="0"/>
    <n v="0"/>
    <n v="0.84"/>
    <n v="0.84"/>
    <n v="0.95"/>
    <n v="0.96"/>
    <n v="0.96"/>
    <n v="0.96"/>
    <n v="0.96"/>
    <n v="0.98"/>
    <n v="0.98"/>
    <n v="0.98"/>
    <n v="0.98"/>
    <n v="0.98"/>
    <n v="0.84"/>
    <n v="0.84"/>
    <n v="0.84"/>
    <n v="0.84"/>
    <n v="0.84"/>
    <n v="0.84"/>
    <n v="0.84"/>
    <n v="0.84"/>
    <n v="0.84"/>
    <n v="0.84"/>
    <n v="0.84"/>
    <n v="0.84"/>
    <n v="0.98"/>
    <n v="0.84"/>
    <n v="999346.92499999981"/>
    <n v="0"/>
    <n v="0"/>
    <n v="0"/>
    <n v="30000"/>
    <n v="0"/>
    <n v="0"/>
    <n v="0"/>
    <n v="0"/>
    <n v="0"/>
    <n v="0"/>
    <n v="0"/>
    <n v="0"/>
    <n v="30000"/>
    <n v="0"/>
    <n v="0"/>
    <n v="0"/>
    <n v="0"/>
    <n v="0"/>
    <n v="0"/>
    <n v="0"/>
    <n v="0"/>
    <n v="0"/>
    <n v="0"/>
    <n v="0"/>
    <n v="0"/>
    <n v="0.84"/>
    <n v="0"/>
    <n v="0"/>
    <n v="0"/>
    <n v="0"/>
    <n v="0"/>
    <n v="0"/>
    <n v="0"/>
    <n v="0"/>
    <n v="0"/>
    <n v="0"/>
    <n v="0"/>
    <n v="0"/>
    <n v="0"/>
    <n v="0"/>
    <n v="0"/>
    <n v="0"/>
    <n v="0"/>
    <n v="1029346.9249999998"/>
    <n v="0"/>
    <n v="0"/>
    <n v="0"/>
    <n v="30000"/>
    <n v="0"/>
    <n v="0"/>
    <n v="0"/>
    <n v="0"/>
    <n v="0"/>
    <n v="0"/>
    <n v="0"/>
    <n v="0"/>
    <n v="30000"/>
    <n v="0"/>
    <n v="0"/>
    <n v="0"/>
    <n v="0"/>
    <n v="0"/>
    <n v="0"/>
    <n v="0"/>
    <n v="0"/>
    <n v="0"/>
    <n v="0"/>
    <n v="0"/>
    <n v="0"/>
    <n v="0"/>
    <n v="0"/>
    <n v="0"/>
    <n v="0"/>
    <n v="0"/>
    <n v="1029346.9249999998"/>
    <n v="0"/>
    <n v="0"/>
    <n v="11663.246999999999"/>
    <n v="0"/>
    <n v="0"/>
    <n v="0"/>
    <n v="0"/>
    <n v="18337"/>
    <n v="0"/>
    <n v="0"/>
    <n v="0"/>
    <n v="0"/>
    <n v="30000.246999999999"/>
    <n v="0"/>
    <n v="0"/>
    <n v="0.11"/>
    <n v="0.01"/>
    <n v="0"/>
    <n v="0"/>
    <n v="0"/>
    <n v="2.8040498967343098E-2"/>
    <n v="0"/>
    <n v="0"/>
    <n v="0"/>
    <n v="1.1959501032656972E-2"/>
    <n v="0.16000000000000006"/>
    <n v="0.84"/>
    <n v="0.84"/>
    <n v="0.95"/>
    <n v="0.96"/>
    <n v="0.96"/>
    <n v="0.96"/>
    <n v="0.96"/>
    <n v="0.98804049896734303"/>
    <n v="0.98804049896734303"/>
    <n v="0.98804049896734303"/>
    <n v="0.98804049896734303"/>
    <n v="1"/>
    <n v="0"/>
    <n v="0"/>
    <n v="0"/>
    <n v="0"/>
    <n v="0"/>
    <n v="0"/>
    <n v="0"/>
    <n v="0"/>
    <n v="0"/>
    <n v="0"/>
    <n v="0"/>
    <n v="0"/>
    <n v="0"/>
    <n v="0"/>
    <n v="0"/>
    <n v="0"/>
    <n v="0"/>
    <n v="1029347.1719999998"/>
    <n v="0"/>
    <n v="0"/>
    <n v="11663.246999999999"/>
    <n v="0"/>
    <n v="0"/>
    <n v="0"/>
    <n v="0"/>
    <n v="0"/>
    <n v="0"/>
    <n v="0"/>
    <n v="0"/>
    <n v="0"/>
    <n v="11663.246999999999"/>
    <n v="0"/>
    <n v="0"/>
    <n v="0"/>
    <n v="0"/>
    <n v="0"/>
    <n v="0"/>
    <n v="0"/>
    <n v="0"/>
    <n v="0"/>
    <n v="0"/>
    <n v="0"/>
    <n v="0"/>
    <n v="0"/>
    <n v="0"/>
    <n v="0"/>
    <n v="0"/>
    <n v="0"/>
    <n v="1011010.1719999998"/>
    <n v="0"/>
    <n v="0"/>
    <n v="11663.246999999999"/>
    <n v="0"/>
    <n v="0"/>
    <n v="0"/>
    <n v="0"/>
    <n v="0"/>
    <n v="0"/>
    <n v="0"/>
    <n v="0"/>
    <n v="0"/>
    <n v="11663.246999999999"/>
    <n v="0"/>
    <n v="0"/>
    <n v="0"/>
    <n v="0"/>
    <n v="0"/>
    <n v="0"/>
    <n v="0"/>
    <n v="0"/>
    <n v="0"/>
    <n v="0"/>
    <n v="0"/>
    <n v="0"/>
    <n v="0"/>
    <n v="0"/>
    <n v="0"/>
    <n v="0"/>
    <n v="0"/>
    <n v="1011010.1719999998"/>
    <n v="30000"/>
    <n v="11663.246999999999"/>
    <n v="1011010.1719999998"/>
    <n v="1029346.9249999998"/>
    <n v="-18336.753000000026"/>
    <n v="18336.753000000026"/>
    <n v="30000.246999999999"/>
    <n v="11663.246999999999"/>
    <n v="1011010.1719999998"/>
    <n v="1029347.1719999998"/>
    <n v="-18337"/>
    <n v="18337"/>
    <n v="11663.246999999999"/>
    <n v="11663.246999999999"/>
    <n v="1011010.1719999998"/>
    <n v="1011010.1719999998"/>
    <n v="0"/>
    <n v="0"/>
    <n v="11663.246999999999"/>
    <n v="11663.246999999999"/>
    <n v="1011010.1719999998"/>
    <n v="1011010.1719999998"/>
    <n v="0"/>
    <n v="0"/>
    <n v="11985"/>
    <s v="SI"/>
    <s v="NO"/>
    <s v="GIC"/>
    <s v="STS"/>
    <m/>
    <s v="Transmission"/>
    <s v="Dedicated Tx (Base)"/>
    <s v="ESO Project"/>
    <s v="ESO Project"/>
    <s v="ESO"/>
    <s v="STS"/>
    <m/>
    <d v="2017-06-01T00:00:00"/>
    <x v="0"/>
    <d v="2017-07-08T00:00:00"/>
    <n v="0"/>
    <n v="0"/>
    <n v="0"/>
    <n v="0"/>
    <n v="0"/>
    <m/>
    <m/>
    <m/>
    <m/>
    <m/>
    <m/>
    <m/>
    <s v="Inversiones en S/E"/>
    <s v="Abierto"/>
  </r>
  <r>
    <x v="22"/>
    <x v="0"/>
    <x v="22"/>
    <x v="0"/>
    <x v="6"/>
    <x v="3"/>
    <n v="0"/>
    <n v="0"/>
    <n v="0"/>
    <n v="0"/>
    <n v="0"/>
    <n v="0"/>
    <n v="0"/>
    <n v="0"/>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2310565.1979999999"/>
    <n v="2310565.1979999999"/>
    <n v="0"/>
    <n v="0"/>
    <n v="0"/>
    <n v="0"/>
    <n v="2310565.1979999999"/>
    <n v="2310565.1979999999"/>
    <n v="0"/>
    <n v="0"/>
    <n v="0"/>
    <n v="0"/>
    <n v="2310565.1979999999"/>
    <n v="2310565.1979999999"/>
    <n v="0"/>
    <n v="0"/>
    <n v="0"/>
    <n v="0"/>
    <n v="2310565.1979999999"/>
    <n v="2310565.1979999999"/>
    <n v="0"/>
    <n v="0"/>
    <n v="11987"/>
    <s v="SI"/>
    <s v="NO"/>
    <s v="GIC"/>
    <s v="STS"/>
    <m/>
    <s v="Transmission"/>
    <s v="Dedicated Tx (Base)"/>
    <s v="ESO Project"/>
    <s v="ESO Project"/>
    <s v="ESO"/>
    <s v="STS"/>
    <m/>
    <d v="2017-06-01T00:00:00"/>
    <x v="8"/>
    <d v="2017-07-08T00:00:00"/>
    <n v="0"/>
    <n v="0"/>
    <n v="278557"/>
    <n v="12"/>
    <n v="23213.083333333332"/>
    <m/>
    <m/>
    <m/>
    <m/>
    <m/>
    <m/>
    <m/>
    <s v="Inversiones en S/E"/>
    <s v="CERRADO"/>
  </r>
  <r>
    <x v="23"/>
    <x v="1"/>
    <x v="23"/>
    <x v="0"/>
    <x v="12"/>
    <x v="3"/>
    <n v="-1657.0940000000001"/>
    <n v="653.16"/>
    <n v="0"/>
    <n v="0"/>
    <n v="0"/>
    <n v="0"/>
    <n v="0"/>
    <n v="0"/>
    <n v="0"/>
    <n v="0"/>
    <n v="0"/>
    <n v="0"/>
    <n v="-1003.9340000000001"/>
    <n v="0"/>
    <n v="0"/>
    <n v="0"/>
    <n v="0"/>
    <n v="0"/>
    <n v="0"/>
    <n v="0"/>
    <n v="0"/>
    <n v="0"/>
    <n v="0"/>
    <n v="0"/>
    <n v="0"/>
    <n v="0.15"/>
    <n v="0.15"/>
    <n v="0.15"/>
    <n v="0.15"/>
    <n v="0.15"/>
    <n v="0.15"/>
    <n v="0.15"/>
    <n v="0.15"/>
    <n v="0.15"/>
    <n v="0.15"/>
    <n v="0.15"/>
    <n v="0.15"/>
    <n v="0.15"/>
    <n v="0.15"/>
    <n v="0.15"/>
    <n v="0.15"/>
    <n v="0.15"/>
    <n v="0.15"/>
    <n v="0.15"/>
    <n v="0.15"/>
    <n v="0.15"/>
    <n v="0.15"/>
    <n v="0.15"/>
    <n v="0.15"/>
    <n v="0.15"/>
    <n v="0.15"/>
    <n v="556318.61800000002"/>
    <n v="0"/>
    <n v="0"/>
    <n v="0"/>
    <n v="0"/>
    <n v="-361770.277"/>
    <n v="0"/>
    <n v="0"/>
    <n v="0"/>
    <n v="0"/>
    <n v="0"/>
    <n v="0"/>
    <n v="0"/>
    <n v="-361770.277"/>
    <n v="0"/>
    <n v="0"/>
    <n v="0"/>
    <n v="0"/>
    <n v="0"/>
    <n v="0"/>
    <n v="0"/>
    <n v="0"/>
    <n v="0"/>
    <n v="0"/>
    <n v="0"/>
    <n v="0"/>
    <n v="0.15"/>
    <n v="0"/>
    <n v="0"/>
    <n v="0"/>
    <n v="0"/>
    <n v="0"/>
    <n v="0"/>
    <n v="0"/>
    <n v="0"/>
    <n v="0"/>
    <n v="0"/>
    <n v="0"/>
    <n v="0"/>
    <n v="0"/>
    <n v="0"/>
    <n v="0"/>
    <n v="0"/>
    <n v="0"/>
    <n v="194548.34100000001"/>
    <n v="0"/>
    <n v="0"/>
    <n v="0"/>
    <n v="0"/>
    <n v="-361770.277"/>
    <n v="0"/>
    <n v="0"/>
    <n v="0"/>
    <n v="0"/>
    <n v="0"/>
    <n v="0"/>
    <n v="0"/>
    <n v="-361770.277"/>
    <n v="0"/>
    <n v="0"/>
    <n v="0"/>
    <n v="0"/>
    <n v="0"/>
    <n v="0"/>
    <n v="0"/>
    <n v="0"/>
    <n v="0"/>
    <n v="0"/>
    <n v="0"/>
    <n v="0"/>
    <n v="0"/>
    <n v="0"/>
    <n v="0"/>
    <n v="0"/>
    <n v="0"/>
    <n v="194548.34100000001"/>
    <n v="-1657.0940000000001"/>
    <n v="653.16"/>
    <n v="0"/>
    <n v="0"/>
    <n v="0"/>
    <n v="0"/>
    <n v="0"/>
    <n v="0"/>
    <n v="0"/>
    <n v="0"/>
    <n v="0"/>
    <n v="-360766.34299999999"/>
    <n v="-361770.277"/>
    <n v="0"/>
    <n v="0"/>
    <n v="0"/>
    <n v="0"/>
    <n v="0"/>
    <n v="0"/>
    <n v="0"/>
    <n v="0"/>
    <n v="0"/>
    <n v="0"/>
    <n v="0"/>
    <n v="0"/>
    <n v="0"/>
    <n v="0.15"/>
    <n v="0.15"/>
    <n v="0.15"/>
    <n v="0.15"/>
    <n v="0.15"/>
    <n v="0.15"/>
    <n v="0.15"/>
    <n v="0.15"/>
    <n v="0.15"/>
    <n v="0.15"/>
    <n v="0.15"/>
    <n v="0.15"/>
    <n v="0"/>
    <n v="0"/>
    <n v="0"/>
    <n v="0"/>
    <n v="0"/>
    <n v="0"/>
    <n v="0"/>
    <n v="0"/>
    <n v="0"/>
    <n v="0"/>
    <n v="0"/>
    <n v="0"/>
    <n v="0"/>
    <n v="0"/>
    <n v="0"/>
    <n v="0"/>
    <n v="0"/>
    <n v="194548.34100000001"/>
    <n v="-1657.0940000000001"/>
    <n v="653.16"/>
    <n v="0"/>
    <n v="0"/>
    <n v="0"/>
    <n v="0"/>
    <n v="0"/>
    <n v="0"/>
    <n v="0"/>
    <n v="0"/>
    <n v="-360766.34299999999"/>
    <n v="0"/>
    <n v="-361770.277"/>
    <n v="0"/>
    <n v="0"/>
    <n v="0"/>
    <n v="0"/>
    <n v="0"/>
    <n v="0"/>
    <n v="0"/>
    <n v="0"/>
    <n v="0"/>
    <n v="0"/>
    <n v="0"/>
    <n v="0"/>
    <n v="0"/>
    <n v="0"/>
    <n v="0"/>
    <n v="0"/>
    <n v="0"/>
    <n v="194548.34100000001"/>
    <n v="-1657.0940000000001"/>
    <n v="653.16"/>
    <n v="0"/>
    <n v="0"/>
    <n v="0"/>
    <n v="0"/>
    <n v="0"/>
    <n v="0"/>
    <n v="0"/>
    <n v="0"/>
    <n v="0"/>
    <n v="0"/>
    <n v="-1003.9340000000001"/>
    <n v="0"/>
    <n v="0"/>
    <n v="0"/>
    <n v="0"/>
    <n v="0"/>
    <n v="0"/>
    <n v="0"/>
    <n v="0"/>
    <n v="0"/>
    <n v="0"/>
    <n v="0"/>
    <n v="0"/>
    <n v="0"/>
    <n v="0"/>
    <n v="0"/>
    <n v="0"/>
    <n v="0"/>
    <n v="555314.68400000001"/>
    <n v="-361770.277"/>
    <n v="-1003.9340000000001"/>
    <n v="555314.68400000001"/>
    <n v="194548.34100000001"/>
    <n v="360766.34299999999"/>
    <n v="-360766.34299999999"/>
    <n v="-1003.9340000000001"/>
    <n v="-1003.9340000000001"/>
    <n v="555314.68400000001"/>
    <n v="555314.68400000001"/>
    <n v="0"/>
    <n v="-360766.34299999999"/>
    <n v="-361770.277"/>
    <n v="-1003.9340000000001"/>
    <n v="555314.68400000001"/>
    <n v="194548.34100000001"/>
    <n v="360766.34299999999"/>
    <n v="-360766.34299999999"/>
    <n v="-1003.9340000000001"/>
    <n v="-1003.9340000000001"/>
    <n v="555314.68400000001"/>
    <n v="555314.68400000001"/>
    <n v="0"/>
    <n v="0"/>
    <n v="12342"/>
    <s v="SI"/>
    <s v="NO"/>
    <s v="GIC"/>
    <s v="STS"/>
    <n v="6"/>
    <s v="Transmission"/>
    <s v="Zonal Tx"/>
    <s v="Growth Zonal Tx"/>
    <s v="Pargua Substation"/>
    <m/>
    <s v="STS"/>
    <m/>
    <d v="2018-12-30T00:00:00"/>
    <x v="12"/>
    <m/>
    <s v="DRS"/>
    <n v="0"/>
    <n v="0"/>
    <n v="0"/>
    <n v="0"/>
    <s v="02.04.2018"/>
    <m/>
    <s v="Construcción"/>
    <m/>
    <n v="655"/>
    <m/>
    <n v="2015"/>
    <s v="Inversiones en S/E"/>
    <s v="Abierto"/>
  </r>
  <r>
    <x v="24"/>
    <x v="0"/>
    <x v="24"/>
    <x v="0"/>
    <x v="13"/>
    <x v="3"/>
    <n v="35.49"/>
    <n v="0"/>
    <n v="1378839.852"/>
    <n v="-78458.289000000004"/>
    <n v="68.33"/>
    <n v="-69755.785000000003"/>
    <n v="12.3"/>
    <n v="-6995.01"/>
    <n v="24.65"/>
    <n v="103.89100000000001"/>
    <n v="0"/>
    <n v="0"/>
    <n v="1223875.429"/>
    <n v="0"/>
    <n v="0"/>
    <n v="0"/>
    <n v="0"/>
    <n v="0"/>
    <n v="0"/>
    <n v="0"/>
    <n v="0.05"/>
    <n v="1.6799999999999999E-2"/>
    <n v="3.1999999999999806E-3"/>
    <n v="0.04"/>
    <n v="0"/>
    <n v="0.8299700000000001"/>
    <n v="0.8299700000000001"/>
    <n v="0.8299700000000001"/>
    <n v="0.8299700000000001"/>
    <n v="0.8299700000000001"/>
    <n v="0.8299700000000001"/>
    <n v="0.8299700000000001"/>
    <n v="0.87997000000000014"/>
    <n v="0.89677000000000007"/>
    <n v="0.89997000000000005"/>
    <n v="0.93997000000000008"/>
    <n v="0.93997000000000008"/>
    <n v="0.8299700000000001"/>
    <n v="0.8299700000000001"/>
    <n v="0.84540362250395129"/>
    <n v="0.867451654652453"/>
    <n v="0.867451654652453"/>
    <n v="0.867451654652453"/>
    <n v="0.867451654652453"/>
    <n v="0.867451654652453"/>
    <n v="0.867451654652453"/>
    <n v="0.867451654652453"/>
    <n v="0.89611404576503406"/>
    <n v="0.92092147752366227"/>
    <n v="0.93997000000000008"/>
    <n v="0.8299700000000001"/>
    <n v="5740504.1239999998"/>
    <n v="0"/>
    <n v="0"/>
    <n v="300604.28710274928"/>
    <n v="430497.87938629149"/>
    <n v="0"/>
    <n v="0"/>
    <n v="0"/>
    <n v="0"/>
    <n v="0"/>
    <n v="0"/>
    <n v="569513.71196891146"/>
    <n v="494161.04246381513"/>
    <n v="1794776.9209217674"/>
    <n v="0"/>
    <n v="0"/>
    <n v="1.5433622503951177E-2"/>
    <n v="2.2048032148501682E-2"/>
    <n v="0"/>
    <n v="0"/>
    <n v="0"/>
    <n v="0"/>
    <n v="0"/>
    <n v="0"/>
    <n v="2.8662391112581086E-2"/>
    <n v="2.4807431758628273E-2"/>
    <n v="0.92092147752366227"/>
    <n v="1087600"/>
    <n v="472143.245405372"/>
    <n v="0"/>
    <n v="0"/>
    <n v="0"/>
    <n v="0"/>
    <n v="0"/>
    <n v="0"/>
    <n v="0"/>
    <n v="0"/>
    <n v="0"/>
    <n v="0"/>
    <n v="1559743.245405372"/>
    <n v="0"/>
    <n v="0"/>
    <n v="0"/>
    <n v="0"/>
    <n v="9095024.2903271392"/>
    <n v="0"/>
    <n v="0"/>
    <n v="300604.28710274928"/>
    <n v="430497.87938629149"/>
    <n v="0"/>
    <n v="0"/>
    <n v="0"/>
    <n v="0"/>
    <n v="0"/>
    <n v="0"/>
    <n v="569513.71196891146"/>
    <n v="494161.04246381513"/>
    <n v="1794776.9209217674"/>
    <n v="1087600"/>
    <n v="472143.245405372"/>
    <n v="0"/>
    <n v="0"/>
    <n v="0"/>
    <n v="0"/>
    <n v="0"/>
    <n v="0"/>
    <n v="0"/>
    <n v="0"/>
    <n v="0"/>
    <n v="0"/>
    <n v="1559743.245405372"/>
    <n v="0"/>
    <n v="0"/>
    <n v="0"/>
    <n v="0"/>
    <n v="9095024.2903271392"/>
    <n v="35.49"/>
    <n v="0"/>
    <n v="1378839.852"/>
    <n v="-78458.289000000004"/>
    <n v="68.33"/>
    <n v="74211.581999999995"/>
    <n v="245985.41800000001"/>
    <n v="352845"/>
    <n v="192694"/>
    <n v="136729"/>
    <n v="279636.52999999997"/>
    <n v="7800"/>
    <n v="2590386.9129999997"/>
    <n v="0"/>
    <n v="0"/>
    <n v="0"/>
    <n v="0"/>
    <n v="0"/>
    <n v="0.01"/>
    <n v="0.03"/>
    <n v="0.05"/>
    <n v="0.03"/>
    <n v="0.01"/>
    <n v="0.01"/>
    <n v="0.01"/>
    <n v="0.15000000000000002"/>
    <n v="0.8299700000000001"/>
    <n v="0.8299700000000001"/>
    <n v="0.8299700000000001"/>
    <n v="0.8299700000000001"/>
    <n v="0.8299700000000001"/>
    <n v="0.83997000000000011"/>
    <n v="0.86997000000000013"/>
    <n v="0.91997000000000007"/>
    <n v="0.94997000000000009"/>
    <n v="0.9599700000000001"/>
    <n v="0.96997000000000011"/>
    <n v="0.97997000000000012"/>
    <n v="383768.39899999998"/>
    <n v="206709.6413271394"/>
    <n v="0"/>
    <n v="0"/>
    <n v="0"/>
    <n v="0"/>
    <n v="0"/>
    <n v="0"/>
    <n v="0"/>
    <n v="0"/>
    <n v="0"/>
    <n v="0"/>
    <n v="590478.04032713943"/>
    <n v="0"/>
    <n v="0"/>
    <n v="0"/>
    <n v="0"/>
    <n v="8921369.0773271397"/>
    <n v="35.49"/>
    <n v="0"/>
    <n v="1378839.852"/>
    <n v="-78458.289000000004"/>
    <n v="68.33"/>
    <n v="-69755.785000000003"/>
    <n v="12.3"/>
    <n v="-6995.01"/>
    <n v="413817.84899999999"/>
    <n v="0"/>
    <n v="225369.201"/>
    <n v="135413.65000000014"/>
    <n v="1998347.5880000002"/>
    <n v="313409.3"/>
    <n v="78944"/>
    <n v="197921.99132713999"/>
    <n v="0"/>
    <n v="0"/>
    <n v="0"/>
    <n v="0"/>
    <n v="0"/>
    <n v="0"/>
    <n v="0"/>
    <n v="0"/>
    <n v="0"/>
    <n v="590275.29132713994"/>
    <n v="0"/>
    <n v="0"/>
    <n v="0"/>
    <n v="0"/>
    <n v="8329127.0033271406"/>
    <n v="35.49"/>
    <n v="0"/>
    <n v="1378839.852"/>
    <n v="-78458.289000000004"/>
    <n v="68.33"/>
    <n v="-69755.785000000003"/>
    <n v="12.3"/>
    <n v="-6995.01"/>
    <n v="24.65"/>
    <n v="103.89100000000001"/>
    <n v="0"/>
    <n v="284835.288"/>
    <n v="1508710.7169999999"/>
    <n v="0"/>
    <n v="0"/>
    <n v="0"/>
    <n v="0"/>
    <n v="0"/>
    <n v="0"/>
    <n v="0"/>
    <n v="0"/>
    <n v="0"/>
    <n v="0"/>
    <n v="0"/>
    <n v="0"/>
    <n v="422894.9903271395"/>
    <n v="0"/>
    <n v="0"/>
    <n v="0"/>
    <n v="0"/>
    <n v="7672109.8313271394"/>
    <n v="1300615.8784579523"/>
    <n v="1223875.429"/>
    <n v="6964379.5529999994"/>
    <n v="7041120.0024579521"/>
    <n v="-76740.449457952753"/>
    <n v="2130644.7373271398"/>
    <n v="2582586.9129999997"/>
    <n v="1223875.429"/>
    <n v="6964379.5529999994"/>
    <n v="8323091.0369999995"/>
    <n v="-1358711.4840000002"/>
    <n v="1956989.5243271403"/>
    <n v="1862933.9380000001"/>
    <n v="1223875.429"/>
    <n v="6964379.5529999994"/>
    <n v="7603438.0619999999"/>
    <n v="-639058.50900000054"/>
    <n v="1364747.4503271412"/>
    <n v="1223875.429"/>
    <n v="1223875.429"/>
    <n v="6964379.5529999994"/>
    <n v="6964379.5529999994"/>
    <n v="0"/>
    <n v="707730.27832714003"/>
    <n v="12738"/>
    <s v="SI"/>
    <s v="NO"/>
    <s v="GIC"/>
    <s v="STS"/>
    <n v="6"/>
    <s v="Transmission"/>
    <s v="National Tx"/>
    <s v="Melipulli Substation (GIS)"/>
    <s v="Melipulli Substation (GIS)"/>
    <m/>
    <s v="STS"/>
    <s v="STS"/>
    <d v="2018-12-01T00:00:00"/>
    <x v="13"/>
    <m/>
    <n v="0"/>
    <n v="0"/>
    <n v="443649"/>
    <n v="18"/>
    <n v="24647.166666666668"/>
    <m/>
    <m/>
    <m/>
    <m/>
    <n v="350"/>
    <m/>
    <n v="2016"/>
    <s v="Mejoras en S/E"/>
    <s v="Abierto"/>
  </r>
  <r>
    <x v="25"/>
    <x v="0"/>
    <x v="25"/>
    <x v="0"/>
    <x v="14"/>
    <x v="6"/>
    <n v="1246.326"/>
    <n v="19455.523000000001"/>
    <n v="7798.9960000000001"/>
    <n v="3775.6849999999999"/>
    <n v="0"/>
    <n v="0"/>
    <n v="0"/>
    <n v="0"/>
    <n v="0"/>
    <n v="0"/>
    <n v="9446.9590000000007"/>
    <n v="0"/>
    <n v="41723.489000000001"/>
    <n v="0"/>
    <n v="0"/>
    <n v="0"/>
    <n v="0"/>
    <n v="0"/>
    <n v="0"/>
    <n v="7.0000000000000007E-2"/>
    <n v="0"/>
    <n v="0"/>
    <n v="0"/>
    <n v="0.54"/>
    <n v="0"/>
    <n v="0.36"/>
    <n v="0.36"/>
    <n v="0.36"/>
    <n v="0.36"/>
    <n v="0.36"/>
    <n v="0.36"/>
    <n v="0.43"/>
    <n v="0.43"/>
    <n v="0.43"/>
    <n v="0.43"/>
    <n v="0.97000000000000008"/>
    <n v="0.97000000000000008"/>
    <n v="0.40752989828992958"/>
    <n v="0.56445400692969705"/>
    <n v="0.57803397786967703"/>
    <n v="0.57893930926567561"/>
    <n v="0.9"/>
    <n v="0.9"/>
    <n v="0.9"/>
    <n v="0.9"/>
    <n v="0.9"/>
    <n v="0.9"/>
    <n v="0.91"/>
    <n v="0.92"/>
    <n v="0.97000000000000008"/>
    <n v="0.36"/>
    <n v="12638.723"/>
    <n v="6257.4833284301885"/>
    <n v="20709.670535136371"/>
    <n v="1796.6044284698607"/>
    <n v="120.08343696667787"/>
    <n v="42693.08807940207"/>
    <n v="0"/>
    <n v="0"/>
    <n v="0"/>
    <n v="0"/>
    <n v="0"/>
    <n v="0"/>
    <n v="0"/>
    <n v="71576.92980840517"/>
    <n v="4.7529898289929588E-2"/>
    <n v="0.15692410863976752"/>
    <n v="1.3579970939979882E-2"/>
    <n v="9.0533139599865888E-4"/>
    <n v="0.32106069073432436"/>
    <n v="0"/>
    <n v="0"/>
    <n v="0"/>
    <n v="0"/>
    <n v="0"/>
    <n v="0.01"/>
    <n v="0.01"/>
    <n v="0.92"/>
    <n v="0"/>
    <n v="0"/>
    <n v="0"/>
    <n v="0"/>
    <n v="0"/>
    <n v="0"/>
    <n v="0"/>
    <n v="0"/>
    <n v="0"/>
    <n v="0"/>
    <n v="0"/>
    <n v="0"/>
    <n v="0"/>
    <n v="0"/>
    <n v="0"/>
    <n v="0"/>
    <n v="0"/>
    <n v="84215.652808405168"/>
    <n v="6257.4833284301885"/>
    <n v="20709.670535136371"/>
    <n v="1796.6044284698607"/>
    <n v="120.08343696667787"/>
    <n v="42693.08807940207"/>
    <n v="0"/>
    <n v="0"/>
    <n v="0"/>
    <n v="0"/>
    <n v="0"/>
    <n v="0"/>
    <n v="0"/>
    <n v="71576.92980840517"/>
    <n v="0"/>
    <n v="0"/>
    <n v="0"/>
    <n v="0"/>
    <n v="0"/>
    <n v="0"/>
    <n v="0"/>
    <n v="0"/>
    <n v="0"/>
    <n v="0"/>
    <n v="0"/>
    <n v="0"/>
    <n v="0"/>
    <n v="0"/>
    <n v="0"/>
    <n v="0"/>
    <n v="0"/>
    <n v="84215.652808405168"/>
    <n v="1246.326"/>
    <n v="19455.523000000001"/>
    <n v="7798.9960000000001"/>
    <n v="3775.6849999999999"/>
    <n v="0"/>
    <n v="0"/>
    <n v="14797.212"/>
    <n v="13036.106"/>
    <n v="8036.1059999999998"/>
    <n v="3036.1060000000002"/>
    <n v="0"/>
    <n v="394.86980840517208"/>
    <n v="71576.92980840517"/>
    <n v="0"/>
    <n v="0"/>
    <n v="0"/>
    <n v="0"/>
    <n v="0"/>
    <n v="0"/>
    <n v="0.54"/>
    <n v="0"/>
    <n v="0"/>
    <n v="0"/>
    <n v="0"/>
    <n v="0.02"/>
    <n v="0.56000000000000005"/>
    <n v="0.36"/>
    <n v="0.36"/>
    <n v="0.36"/>
    <n v="0.36"/>
    <n v="0.36"/>
    <n v="0.36"/>
    <n v="0.9"/>
    <n v="0.9"/>
    <n v="0.9"/>
    <n v="0.9"/>
    <n v="0.9"/>
    <n v="0.92"/>
    <n v="0"/>
    <n v="0"/>
    <n v="0"/>
    <n v="0"/>
    <n v="0"/>
    <n v="0"/>
    <n v="0"/>
    <n v="0"/>
    <n v="0"/>
    <n v="0"/>
    <n v="0"/>
    <n v="0"/>
    <n v="0"/>
    <n v="0"/>
    <n v="0"/>
    <n v="0"/>
    <n v="0"/>
    <n v="84215.652808405168"/>
    <n v="1246.326"/>
    <n v="19455.523000000001"/>
    <n v="7798.9960000000001"/>
    <n v="3775.6849999999999"/>
    <n v="0"/>
    <n v="0"/>
    <n v="0"/>
    <n v="0"/>
    <n v="0"/>
    <n v="25000"/>
    <n v="14300.399808405171"/>
    <n v="0"/>
    <n v="71576.92980840517"/>
    <n v="0"/>
    <n v="0"/>
    <n v="0"/>
    <n v="0"/>
    <n v="0"/>
    <n v="0"/>
    <n v="0"/>
    <n v="0"/>
    <n v="0"/>
    <n v="0"/>
    <n v="0"/>
    <n v="0"/>
    <n v="0"/>
    <n v="0"/>
    <n v="0"/>
    <n v="0"/>
    <n v="0"/>
    <n v="84215.652808405168"/>
    <n v="1246.326"/>
    <n v="19455.523000000001"/>
    <n v="7798.9960000000001"/>
    <n v="3775.6849999999999"/>
    <n v="0"/>
    <n v="0"/>
    <n v="0"/>
    <n v="0"/>
    <n v="0"/>
    <n v="0"/>
    <n v="9446.9590000000007"/>
    <n v="29853.440808405197"/>
    <n v="71576.929808405199"/>
    <n v="0"/>
    <n v="0"/>
    <n v="0"/>
    <n v="0"/>
    <n v="0"/>
    <n v="0"/>
    <n v="0"/>
    <n v="0"/>
    <n v="0"/>
    <n v="0"/>
    <n v="0"/>
    <n v="0"/>
    <n v="0"/>
    <n v="0"/>
    <n v="0"/>
    <n v="0"/>
    <n v="0"/>
    <n v="84215.652808405197"/>
    <n v="71576.92980840517"/>
    <n v="41723.489000000001"/>
    <n v="54362.212"/>
    <n v="84215.652808405168"/>
    <n v="-29853.440808405168"/>
    <n v="29853.440808405168"/>
    <n v="71182.06"/>
    <n v="41723.489000000001"/>
    <n v="54362.212"/>
    <n v="83820.782999999996"/>
    <n v="-29458.570999999996"/>
    <n v="29853.440808405168"/>
    <n v="71576.92980840517"/>
    <n v="41723.489000000001"/>
    <n v="54362.212"/>
    <n v="84215.652808405168"/>
    <n v="-29853.440808405168"/>
    <n v="29853.440808405168"/>
    <n v="41723.489000000001"/>
    <n v="41723.489000000001"/>
    <n v="54362.212"/>
    <n v="54362.212"/>
    <n v="0"/>
    <n v="29853.440808405197"/>
    <n v="13073"/>
    <s v="SI"/>
    <s v="NO"/>
    <s v="GIC"/>
    <s v="STS"/>
    <n v="6"/>
    <s v="Transmission"/>
    <s v="Dedicated Tx (Base)"/>
    <s v="Puyehue-Rupanco Project"/>
    <s v="Puyehue-Rupanco Project"/>
    <m/>
    <s v="STS"/>
    <s v="S/E PILAUCO-ANTILLANCA"/>
    <m/>
    <x v="9"/>
    <s v="validar con Felipe Olivos"/>
    <n v="0"/>
    <n v="0"/>
    <n v="443649"/>
    <n v="18"/>
    <n v="24647.166666666668"/>
    <m/>
    <m/>
    <m/>
    <m/>
    <m/>
    <m/>
    <m/>
    <m/>
    <m/>
  </r>
  <r>
    <x v="26"/>
    <x v="1"/>
    <x v="26"/>
    <x v="0"/>
    <x v="12"/>
    <x v="3"/>
    <n v="54745.906000000003"/>
    <n v="820060.15599999996"/>
    <n v="618741.08499999996"/>
    <n v="1326842.567"/>
    <n v="32858.425000000003"/>
    <n v="610235.91700000002"/>
    <n v="79272.645999999993"/>
    <n v="10978.272000000001"/>
    <n v="47350.877"/>
    <n v="641657.53899999999"/>
    <n v="29934.245999999999"/>
    <n v="129.309"/>
    <n v="4272806.9450000003"/>
    <n v="0.05"/>
    <n v="0.08"/>
    <n v="0.11"/>
    <n v="0.04"/>
    <n v="0"/>
    <n v="0.02"/>
    <n v="0.02"/>
    <n v="0.03"/>
    <n v="0.01"/>
    <n v="0"/>
    <n v="0"/>
    <n v="0"/>
    <n v="0.67"/>
    <n v="0.75"/>
    <n v="0.86"/>
    <n v="0.89999999999999991"/>
    <n v="0.89999999999999991"/>
    <n v="0.91999999999999993"/>
    <n v="0.94"/>
    <n v="0.97"/>
    <n v="0.98"/>
    <n v="0.98"/>
    <n v="0.98"/>
    <n v="0.98"/>
    <n v="0.62408173889884422"/>
    <n v="0.62687438954081953"/>
    <n v="0.63430287041609312"/>
    <n v="0.68251074657703337"/>
    <n v="0.71110756245278928"/>
    <n v="0.82428670615434041"/>
    <n v="0.85314740287783231"/>
    <n v="0.85416887901989835"/>
    <n v="0.85450268610914792"/>
    <n v="0.85483649319839761"/>
    <n v="0.85517030028764718"/>
    <n v="0.91467624649121126"/>
    <n v="0.98"/>
    <n v="0.62"/>
    <n v="3302661.9040000001"/>
    <n v="81179.721572397815"/>
    <n v="55676.208122239652"/>
    <n v="148481.09856357073"/>
    <n v="965968.6851339665"/>
    <n v="574457.14262850257"/>
    <n v="2279188.1746678376"/>
    <n v="582660.35804610502"/>
    <n v="20673.846548657224"/>
    <n v="6772.7095961155765"/>
    <n v="6789.8053617971245"/>
    <n v="6806.615036054669"/>
    <n v="1216440.6662239721"/>
    <n v="5945095.0315012159"/>
    <n v="4.0817388988442435E-3"/>
    <n v="2.7926506419752493E-3"/>
    <n v="7.4284808752736794E-3"/>
    <n v="4.8207876160940237E-2"/>
    <n v="2.8596815875755847E-2"/>
    <n v="0.11317914370155113"/>
    <n v="2.8860696723491942E-2"/>
    <n v="1.0214761420660056E-3"/>
    <n v="3.3380708924959544E-4"/>
    <n v="3.3380708924959544E-4"/>
    <n v="3.3380708924959544E-4"/>
    <n v="5.9505946203564107E-2"/>
    <n v="0.91467624649121126"/>
    <n v="6734.2070000000003"/>
    <n v="800627.20699999994"/>
    <n v="449868.75673999963"/>
    <n v="684153.20700000005"/>
    <n v="6734.2070000000003"/>
    <n v="6734.2070000000003"/>
    <n v="6734.2070000000003"/>
    <n v="6734.2070000000003"/>
    <n v="6734.2070000000003"/>
    <n v="6734.2070000000003"/>
    <n v="6734.2070000000003"/>
    <n v="6734.2070000000003"/>
    <n v="1995257.0337399989"/>
    <n v="0"/>
    <n v="0"/>
    <n v="0"/>
    <n v="0"/>
    <n v="11243013.969241215"/>
    <n v="81179.721572397815"/>
    <n v="55676.208122239652"/>
    <n v="148481.09856357073"/>
    <n v="965968.6851339665"/>
    <n v="574457.14262850257"/>
    <n v="2279188.1746678376"/>
    <n v="582660.35804610502"/>
    <n v="20673.846548657224"/>
    <n v="6772.7095961155765"/>
    <n v="6789.8053617971245"/>
    <n v="6806.615036054669"/>
    <n v="1216440.6662239721"/>
    <n v="5945095.0315012159"/>
    <n v="6734.2070000000003"/>
    <n v="800627.20699999994"/>
    <n v="449868.75673999963"/>
    <n v="684153.20700000005"/>
    <n v="6734.2070000000003"/>
    <n v="6734.2070000000003"/>
    <n v="6734.2070000000003"/>
    <n v="6734.2070000000003"/>
    <n v="6734.2070000000003"/>
    <n v="6734.2070000000003"/>
    <n v="6734.2070000000003"/>
    <n v="6734.2070000000003"/>
    <n v="1995257.0337399989"/>
    <n v="0"/>
    <n v="0"/>
    <n v="0"/>
    <n v="0"/>
    <n v="11243013.969241215"/>
    <n v="54745.906000000003"/>
    <n v="820060.15599999996"/>
    <n v="618741.08499999996"/>
    <n v="1326842.567"/>
    <n v="32858.425000000003"/>
    <n v="610235.91700000002"/>
    <n v="152213.08299999998"/>
    <n v="76216"/>
    <n v="327598"/>
    <n v="589098"/>
    <n v="15798"/>
    <n v="820688.34299999999"/>
    <n v="5445095.4819999998"/>
    <n v="0.05"/>
    <n v="0.08"/>
    <n v="0.11"/>
    <n v="0.04"/>
    <n v="0"/>
    <n v="0.01"/>
    <n v="7.0000000000000007E-2"/>
    <n v="0"/>
    <n v="0"/>
    <n v="0"/>
    <n v="0.01"/>
    <n v="0.01"/>
    <n v="0.38"/>
    <n v="0.67"/>
    <n v="0.75"/>
    <n v="0.86"/>
    <n v="0.89999999999999991"/>
    <n v="0.89999999999999991"/>
    <n v="0.90999999999999992"/>
    <n v="0.98"/>
    <n v="0.98"/>
    <n v="0.98"/>
    <n v="0.98"/>
    <n v="0.99"/>
    <n v="1"/>
    <n v="15000"/>
    <n v="15000"/>
    <n v="15000"/>
    <n v="15000"/>
    <n v="15000"/>
    <n v="15000"/>
    <n v="15000"/>
    <n v="15000"/>
    <n v="15000"/>
    <n v="15000"/>
    <n v="208172"/>
    <n v="1637085"/>
    <n v="1995257"/>
    <n v="0"/>
    <n v="0"/>
    <n v="0"/>
    <n v="0"/>
    <n v="10743014.386"/>
    <n v="54745.906000000003"/>
    <n v="820060.15599999996"/>
    <n v="618741.08499999996"/>
    <n v="1326842.567"/>
    <n v="32858.425000000003"/>
    <n v="610235.91700000002"/>
    <n v="79272.645999999993"/>
    <n v="10978.272000000001"/>
    <n v="47350.877"/>
    <n v="653769.12300000002"/>
    <n v="36598"/>
    <n v="1153642.5080000004"/>
    <n v="5445095.4819999998"/>
    <n v="0"/>
    <n v="377146.5130000012"/>
    <n v="0"/>
    <n v="0"/>
    <n v="0"/>
    <n v="0"/>
    <n v="0"/>
    <n v="0"/>
    <n v="0"/>
    <n v="0"/>
    <n v="0"/>
    <n v="1618110.4869999997"/>
    <n v="1995257.0000000009"/>
    <n v="0"/>
    <n v="0"/>
    <n v="0"/>
    <n v="0"/>
    <n v="10743014.386"/>
    <n v="54745.906000000003"/>
    <n v="820060.15599999996"/>
    <n v="618741.08499999996"/>
    <n v="1326842.567"/>
    <n v="32858.425000000003"/>
    <n v="610235.91700000002"/>
    <n v="79272.645999999993"/>
    <n v="10978.272000000001"/>
    <n v="47350.877"/>
    <n v="641657.53899999999"/>
    <n v="29934.245999999999"/>
    <n v="395778.75399999972"/>
    <n v="4668456.3899999997"/>
    <n v="0"/>
    <n v="0"/>
    <n v="0"/>
    <n v="0"/>
    <n v="0"/>
    <n v="0"/>
    <n v="0"/>
    <n v="0"/>
    <n v="0"/>
    <n v="0"/>
    <n v="0"/>
    <n v="0"/>
    <n v="1995257.0000000009"/>
    <n v="0"/>
    <n v="0"/>
    <n v="0"/>
    <n v="0"/>
    <n v="9966375.2939999998"/>
    <n v="4728654.3652772438"/>
    <n v="4272677.6359999999"/>
    <n v="7575339.54"/>
    <n v="8031316.2692772439"/>
    <n v="-455976.72927724384"/>
    <n v="3667674.4292412149"/>
    <n v="4624407.1389999995"/>
    <n v="4272677.6359999999"/>
    <n v="7575339.54"/>
    <n v="7927069.0429999996"/>
    <n v="-351729.50299999956"/>
    <n v="3167674.8459999999"/>
    <n v="4291452.9739999995"/>
    <n v="4272677.6359999999"/>
    <n v="7575339.54"/>
    <n v="7594114.8779999996"/>
    <n v="-18775.337999999523"/>
    <n v="3167674.8459999999"/>
    <n v="4272677.6359999999"/>
    <n v="4272806.9450000003"/>
    <n v="7575468.8490000004"/>
    <n v="7575339.54"/>
    <n v="129.30900000035763"/>
    <n v="2390906.4449999994"/>
    <n v="13104"/>
    <s v="SI"/>
    <s v="NO"/>
    <s v="GIC"/>
    <s v="STS"/>
    <n v="6"/>
    <s v="Transmission"/>
    <s v="Zonal Tx"/>
    <s v="Growth Zonal Tx"/>
    <s v="Pargua Expansion Substation"/>
    <m/>
    <s v="STS"/>
    <s v="S/E Pargua"/>
    <d v="2019-04-30T00:00:00"/>
    <x v="12"/>
    <m/>
    <s v="DRS"/>
    <n v="1"/>
    <n v="0"/>
    <n v="0"/>
    <n v="0"/>
    <s v="02.04.2018"/>
    <m/>
    <s v="Construcción"/>
    <m/>
    <n v="656"/>
    <m/>
    <n v="2017"/>
    <s v="Inversiones en S/E"/>
    <s v="Abierto"/>
  </r>
  <r>
    <x v="27"/>
    <x v="1"/>
    <x v="27"/>
    <x v="0"/>
    <x v="12"/>
    <x v="3"/>
    <n v="0"/>
    <n v="0"/>
    <n v="6332.8639999999996"/>
    <n v="0"/>
    <n v="-930"/>
    <n v="5776.4380000000001"/>
    <n v="0"/>
    <n v="10663.972"/>
    <n v="0"/>
    <n v="0"/>
    <n v="0"/>
    <n v="0"/>
    <n v="21843.273999999998"/>
    <n v="0"/>
    <n v="0"/>
    <n v="0"/>
    <n v="0.01"/>
    <n v="0.02"/>
    <n v="0"/>
    <n v="0.25"/>
    <n v="0.01"/>
    <n v="0"/>
    <n v="0"/>
    <n v="0"/>
    <n v="0"/>
    <n v="0.67999999999999994"/>
    <n v="0.67999999999999994"/>
    <n v="0.67999999999999994"/>
    <n v="0.69"/>
    <n v="0.71"/>
    <n v="0.71"/>
    <n v="0.96"/>
    <n v="0.97"/>
    <n v="0.97"/>
    <n v="0.97"/>
    <n v="0.97"/>
    <n v="0.97"/>
    <n v="0.67999999999999994"/>
    <n v="0.67999999999999994"/>
    <n v="0.68771792469457604"/>
    <n v="0.69079767349096943"/>
    <n v="0.69480505746699928"/>
    <n v="0.69772710828285445"/>
    <n v="0.70134488548343699"/>
    <n v="0.70134488548343699"/>
    <n v="0.70412779102234668"/>
    <n v="0.70412779102234668"/>
    <n v="0.70412779102234668"/>
    <n v="0.71618704835762181"/>
    <n v="0.97"/>
    <n v="0.67999999999999994"/>
    <n v="157754.848"/>
    <n v="0"/>
    <n v="0"/>
    <n v="4954.378871711363"/>
    <n v="0"/>
    <n v="6973.6443544582025"/>
    <n v="0"/>
    <n v="15388.063989023252"/>
    <n v="0"/>
    <n v="2867.6989607922683"/>
    <n v="0"/>
    <n v="1011.2474363082681"/>
    <n v="1712.017566855578"/>
    <n v="32907.051179148933"/>
    <n v="0"/>
    <n v="0"/>
    <n v="7.7179246945761112E-3"/>
    <n v="3.0797487963933516E-3"/>
    <n v="4.0073839760299042E-3"/>
    <n v="2.922050815855138E-3"/>
    <n v="3.6177772005825518E-3"/>
    <n v="0"/>
    <n v="2.7829055389096552E-3"/>
    <n v="0"/>
    <n v="0"/>
    <n v="1.2059257335275173E-2"/>
    <n v="0.71618704835762181"/>
    <n v="12319.6939836207"/>
    <n v="11335.322"/>
    <n v="224354.04199999999"/>
    <n v="2000"/>
    <n v="0"/>
    <n v="4000"/>
    <n v="0"/>
    <n v="0"/>
    <n v="0"/>
    <n v="1000"/>
    <n v="0"/>
    <n v="9002"/>
    <n v="264011.05798362067"/>
    <n v="0"/>
    <n v="0"/>
    <n v="0"/>
    <n v="0"/>
    <n v="454672.95716276963"/>
    <n v="0"/>
    <n v="0"/>
    <n v="4954.378871711363"/>
    <n v="0"/>
    <n v="6973.6443544582025"/>
    <n v="0"/>
    <n v="15388.063989023252"/>
    <n v="0"/>
    <n v="2867.6989607922683"/>
    <n v="0"/>
    <n v="1011.2474363082681"/>
    <n v="1712.017566855578"/>
    <n v="32907.051179148933"/>
    <n v="12319.6939836207"/>
    <n v="11335.322"/>
    <n v="224354.04199999999"/>
    <n v="2000"/>
    <n v="0"/>
    <n v="4000"/>
    <n v="0"/>
    <n v="0"/>
    <n v="0"/>
    <n v="1000"/>
    <n v="0"/>
    <n v="9002"/>
    <n v="264011.05798362067"/>
    <n v="0"/>
    <n v="0"/>
    <n v="0"/>
    <n v="0"/>
    <n v="454672.95716276963"/>
    <n v="0"/>
    <n v="0"/>
    <n v="6332.8639999999996"/>
    <n v="0"/>
    <n v="-930"/>
    <n v="5776.4380000000001"/>
    <n v="23.561999999999898"/>
    <n v="7000"/>
    <n v="0"/>
    <n v="0"/>
    <n v="1000"/>
    <n v="13704.187179148932"/>
    <n v="32907.051179148933"/>
    <n v="0"/>
    <n v="0"/>
    <n v="0"/>
    <n v="0.01"/>
    <n v="0.02"/>
    <n v="2.922050815855138E-3"/>
    <n v="3.6177772005825518E-3"/>
    <n v="0"/>
    <n v="2.7829055389096552E-3"/>
    <n v="0"/>
    <n v="0"/>
    <n v="1.2059257335275173E-2"/>
    <n v="5.1381990890622516E-2"/>
    <n v="0.67999999999999994"/>
    <n v="0.67999999999999994"/>
    <n v="0.67999999999999994"/>
    <n v="0.69"/>
    <n v="0.71"/>
    <n v="0.71292205081585502"/>
    <n v="0.71653982801643767"/>
    <n v="0.71653982801643767"/>
    <n v="0.71932273355534726"/>
    <n v="0.71932273355534726"/>
    <n v="0.71932273355534726"/>
    <n v="0.7313819908906225"/>
    <n v="0"/>
    <n v="8435.3220000000001"/>
    <n v="0"/>
    <n v="6736"/>
    <n v="0"/>
    <n v="4000"/>
    <n v="0"/>
    <n v="0"/>
    <n v="0"/>
    <n v="1000"/>
    <n v="0"/>
    <n v="0"/>
    <n v="20171.322"/>
    <n v="243839.86499999999"/>
    <n v="0"/>
    <n v="0"/>
    <n v="0"/>
    <n v="454673.08617914893"/>
    <n v="0"/>
    <n v="0"/>
    <n v="6332.8639999999996"/>
    <n v="0"/>
    <n v="-930"/>
    <n v="5776.4380000000001"/>
    <n v="0"/>
    <n v="10663.972"/>
    <n v="0"/>
    <n v="0"/>
    <n v="0"/>
    <n v="16738"/>
    <n v="38581.273999999998"/>
    <n v="0"/>
    <n v="8435.3220000000001"/>
    <n v="1061.49"/>
    <n v="0"/>
    <n v="0"/>
    <n v="0"/>
    <n v="4000"/>
    <n v="0"/>
    <n v="0"/>
    <n v="0"/>
    <n v="0"/>
    <n v="991.15217914892105"/>
    <n v="14487.964179148921"/>
    <n v="243839.86499999999"/>
    <n v="0"/>
    <n v="0"/>
    <n v="0"/>
    <n v="454663.95117914892"/>
    <n v="0"/>
    <n v="0"/>
    <n v="6332.8639999999996"/>
    <n v="0"/>
    <n v="-930"/>
    <n v="5776.4380000000001"/>
    <n v="0"/>
    <n v="10663.972"/>
    <n v="0"/>
    <n v="0"/>
    <n v="0"/>
    <n v="16738"/>
    <n v="38581.273999999998"/>
    <n v="0"/>
    <n v="0"/>
    <n v="0"/>
    <n v="0"/>
    <n v="0"/>
    <n v="0"/>
    <n v="0"/>
    <n v="0"/>
    <n v="0"/>
    <n v="0"/>
    <n v="0"/>
    <n v="0"/>
    <n v="14487.964179148921"/>
    <n v="243839.86499999999"/>
    <n v="0"/>
    <n v="0"/>
    <n v="0"/>
    <n v="454663.95117914892"/>
    <n v="31195.033612293359"/>
    <n v="21843.273999999998"/>
    <n v="179598.122"/>
    <n v="188949.88161229336"/>
    <n v="-9351.759612293361"/>
    <n v="275074.83516276965"/>
    <n v="19202.864000000001"/>
    <n v="21843.273999999998"/>
    <n v="179598.122"/>
    <n v="176957.712"/>
    <n v="2640.4100000000035"/>
    <n v="275074.9641791489"/>
    <n v="21843.273999999998"/>
    <n v="21843.273999999998"/>
    <n v="179598.122"/>
    <n v="179598.122"/>
    <n v="0"/>
    <n v="275065.82917914889"/>
    <n v="21843.273999999998"/>
    <n v="21843.273999999998"/>
    <n v="179598.122"/>
    <n v="179598.122"/>
    <n v="0"/>
    <n v="275065.82917914889"/>
    <n v="13258"/>
    <s v="SI"/>
    <s v="NO"/>
    <s v="GIC"/>
    <s v="STS"/>
    <n v="6"/>
    <s v="Transmission"/>
    <s v="Zonal Tx"/>
    <s v="Growth Zonal Tx"/>
    <s v="Pargua Expansion Substation"/>
    <m/>
    <s v="STS"/>
    <s v="S/E Pargua"/>
    <d v="2019-04-30T00:00:00"/>
    <x v="12"/>
    <m/>
    <s v="DRS"/>
    <n v="0"/>
    <n v="0"/>
    <n v="0"/>
    <n v="0"/>
    <s v="02.04.2018"/>
    <m/>
    <s v="Construcción"/>
    <m/>
    <n v="655"/>
    <m/>
    <n v="2017"/>
    <s v="Inversiones en S/E"/>
    <s v="Abierto"/>
  </r>
  <r>
    <x v="28"/>
    <x v="0"/>
    <x v="28"/>
    <x v="1"/>
    <x v="6"/>
    <x v="2"/>
    <n v="10657.5"/>
    <n v="0"/>
    <n v="0"/>
    <n v="0"/>
    <n v="0"/>
    <n v="0"/>
    <n v="0"/>
    <n v="0"/>
    <n v="0"/>
    <n v="0"/>
    <n v="0"/>
    <n v="0"/>
    <n v="10657.5"/>
    <n v="0"/>
    <n v="0"/>
    <n v="0"/>
    <n v="0.02"/>
    <n v="0"/>
    <n v="0"/>
    <n v="0"/>
    <n v="0"/>
    <n v="0"/>
    <n v="0"/>
    <n v="0"/>
    <n v="0"/>
    <n v="0.98"/>
    <n v="0.98"/>
    <n v="0.98"/>
    <n v="1"/>
    <n v="1"/>
    <n v="1"/>
    <n v="1"/>
    <n v="1"/>
    <n v="1"/>
    <n v="1"/>
    <n v="1"/>
    <n v="1"/>
    <n v="1"/>
    <n v="1"/>
    <n v="1"/>
    <n v="1"/>
    <n v="1"/>
    <n v="1"/>
    <n v="1"/>
    <n v="1"/>
    <n v="1"/>
    <n v="1"/>
    <n v="1"/>
    <n v="1"/>
    <n v="1"/>
    <n v="0.98"/>
    <n v="88655.842999999979"/>
    <n v="0"/>
    <n v="0"/>
    <n v="0"/>
    <n v="10700.000000000002"/>
    <n v="0"/>
    <n v="0"/>
    <n v="0"/>
    <n v="0"/>
    <n v="0"/>
    <n v="0"/>
    <n v="0"/>
    <n v="0"/>
    <n v="10700.000000000002"/>
    <n v="0.02"/>
    <n v="0"/>
    <n v="0"/>
    <n v="0"/>
    <n v="0"/>
    <n v="0"/>
    <n v="0"/>
    <n v="0"/>
    <n v="0"/>
    <n v="0"/>
    <n v="0"/>
    <n v="0"/>
    <n v="1"/>
    <n v="0"/>
    <n v="0"/>
    <n v="0"/>
    <n v="0"/>
    <n v="0"/>
    <n v="0"/>
    <n v="0"/>
    <n v="0"/>
    <n v="0"/>
    <n v="0"/>
    <n v="0"/>
    <n v="0"/>
    <n v="0"/>
    <n v="0"/>
    <n v="0"/>
    <n v="0"/>
    <n v="0"/>
    <n v="99355.842999999979"/>
    <n v="0"/>
    <n v="0"/>
    <n v="0"/>
    <n v="10700.000000000002"/>
    <n v="0"/>
    <n v="0"/>
    <n v="0"/>
    <n v="0"/>
    <n v="0"/>
    <n v="0"/>
    <n v="0"/>
    <n v="0"/>
    <n v="10700.000000000002"/>
    <n v="0"/>
    <n v="0"/>
    <n v="0"/>
    <n v="0"/>
    <n v="0"/>
    <n v="0"/>
    <n v="0"/>
    <n v="0"/>
    <n v="0"/>
    <n v="0"/>
    <n v="0"/>
    <n v="0"/>
    <n v="0"/>
    <n v="0"/>
    <n v="0"/>
    <n v="0"/>
    <n v="0"/>
    <n v="99355.842999999979"/>
    <n v="10657.5"/>
    <n v="0"/>
    <n v="0"/>
    <n v="0"/>
    <n v="0"/>
    <n v="0"/>
    <n v="0"/>
    <n v="0"/>
    <n v="0"/>
    <n v="0"/>
    <n v="0"/>
    <n v="0"/>
    <n v="10657.5"/>
    <n v="0"/>
    <n v="0"/>
    <n v="0"/>
    <n v="0.02"/>
    <n v="0"/>
    <n v="0"/>
    <n v="0"/>
    <n v="0"/>
    <n v="0"/>
    <n v="0"/>
    <n v="0"/>
    <n v="0"/>
    <n v="0.02"/>
    <n v="0.98"/>
    <n v="0.98"/>
    <n v="0.98"/>
    <n v="1"/>
    <n v="1"/>
    <n v="1"/>
    <n v="1"/>
    <n v="1"/>
    <n v="1"/>
    <n v="1"/>
    <n v="1"/>
    <n v="1"/>
    <n v="0"/>
    <n v="0"/>
    <n v="0"/>
    <n v="0"/>
    <n v="0"/>
    <n v="0"/>
    <n v="0"/>
    <n v="0"/>
    <n v="0"/>
    <n v="0"/>
    <n v="0"/>
    <n v="0"/>
    <n v="0"/>
    <n v="0"/>
    <n v="0"/>
    <n v="0"/>
    <n v="0"/>
    <n v="99313.342999999979"/>
    <n v="10657.5"/>
    <n v="0"/>
    <n v="0"/>
    <n v="0"/>
    <n v="0"/>
    <n v="0"/>
    <n v="0"/>
    <n v="0"/>
    <n v="0"/>
    <n v="0"/>
    <n v="0"/>
    <n v="0"/>
    <n v="10657.5"/>
    <n v="0"/>
    <n v="0"/>
    <n v="0"/>
    <n v="0"/>
    <n v="0"/>
    <n v="0"/>
    <n v="0"/>
    <n v="0"/>
    <n v="0"/>
    <n v="0"/>
    <n v="0"/>
    <n v="0"/>
    <n v="0"/>
    <n v="0"/>
    <n v="0"/>
    <n v="0"/>
    <n v="0"/>
    <n v="99313.342999999979"/>
    <n v="10657.5"/>
    <n v="0"/>
    <n v="0"/>
    <n v="0"/>
    <n v="0"/>
    <n v="0"/>
    <n v="0"/>
    <n v="0"/>
    <n v="0"/>
    <n v="0"/>
    <n v="0"/>
    <n v="0"/>
    <n v="10657.5"/>
    <n v="0"/>
    <n v="0"/>
    <n v="0"/>
    <n v="0"/>
    <n v="0"/>
    <n v="0"/>
    <n v="0"/>
    <n v="0"/>
    <n v="0"/>
    <n v="0"/>
    <n v="0"/>
    <n v="0"/>
    <n v="0"/>
    <n v="0"/>
    <n v="0"/>
    <n v="0"/>
    <n v="0"/>
    <n v="99313.342999999979"/>
    <n v="10700.000000000002"/>
    <n v="10657.5"/>
    <n v="99313.342999999979"/>
    <n v="99355.842999999979"/>
    <n v="-42.5"/>
    <n v="42.5"/>
    <n v="10657.5"/>
    <n v="10657.5"/>
    <n v="99313.342999999979"/>
    <n v="99313.342999999979"/>
    <n v="0"/>
    <n v="0"/>
    <n v="10657.5"/>
    <n v="10657.5"/>
    <n v="99313.342999999979"/>
    <n v="99313.342999999979"/>
    <n v="0"/>
    <n v="0"/>
    <n v="10657.5"/>
    <n v="10657.5"/>
    <n v="99313.342999999979"/>
    <n v="99313.342999999979"/>
    <n v="0"/>
    <n v="0"/>
    <n v="13913"/>
    <s v="SI"/>
    <s v="NO"/>
    <s v="GOT"/>
    <s v="STS"/>
    <m/>
    <s v="Transmission"/>
    <s v="Zonal Tx"/>
    <s v="Technical Standard"/>
    <s v="Technical Standard"/>
    <m/>
    <s v="Centralizado"/>
    <m/>
    <m/>
    <x v="6"/>
    <m/>
    <m/>
    <m/>
    <n v="0"/>
    <n v="0"/>
    <n v="0"/>
    <m/>
    <m/>
    <m/>
    <m/>
    <m/>
    <m/>
    <s v="2018 B2"/>
    <m/>
    <m/>
  </r>
  <r>
    <x v="29"/>
    <x v="0"/>
    <x v="29"/>
    <x v="1"/>
    <x v="6"/>
    <x v="9"/>
    <n v="0"/>
    <n v="0"/>
    <n v="0"/>
    <n v="0"/>
    <n v="0"/>
    <n v="0"/>
    <n v="0"/>
    <n v="0"/>
    <n v="0"/>
    <n v="0"/>
    <n v="0"/>
    <n v="0"/>
    <n v="0"/>
    <n v="0"/>
    <n v="0"/>
    <n v="0"/>
    <n v="0"/>
    <n v="0"/>
    <n v="0"/>
    <n v="0"/>
    <n v="0"/>
    <n v="0"/>
    <n v="0"/>
    <n v="0"/>
    <n v="0"/>
    <n v="0.52"/>
    <n v="0.52"/>
    <n v="0.52"/>
    <n v="0.52"/>
    <n v="0.52"/>
    <n v="0.52"/>
    <n v="0.52"/>
    <n v="0.52"/>
    <n v="0.52"/>
    <n v="0.52"/>
    <n v="0.52"/>
    <n v="0.52"/>
    <n v="0.52"/>
    <n v="0.52"/>
    <n v="0.52"/>
    <n v="0.52"/>
    <n v="0.52"/>
    <n v="0.52"/>
    <n v="0.52"/>
    <n v="0.52"/>
    <n v="0.52"/>
    <n v="0.52"/>
    <n v="0.52"/>
    <n v="0.98"/>
    <n v="0.52"/>
    <n v="0.52"/>
    <n v="18343.738000000001"/>
    <n v="0"/>
    <n v="0"/>
    <n v="0"/>
    <n v="0"/>
    <n v="0"/>
    <n v="0"/>
    <n v="0"/>
    <n v="0"/>
    <n v="0"/>
    <n v="0"/>
    <n v="0"/>
    <n v="16488"/>
    <n v="16488"/>
    <n v="0"/>
    <n v="0"/>
    <n v="0"/>
    <n v="0"/>
    <n v="0"/>
    <n v="0"/>
    <n v="0"/>
    <n v="0"/>
    <n v="0"/>
    <n v="0"/>
    <n v="0"/>
    <n v="0.46"/>
    <n v="0.9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0"/>
    <n v="0"/>
    <n v="0"/>
    <n v="0"/>
    <n v="0"/>
    <n v="0"/>
    <n v="0"/>
    <n v="0"/>
    <n v="0"/>
    <n v="16488"/>
    <n v="16488"/>
    <n v="0"/>
    <n v="0"/>
    <n v="0"/>
    <n v="0"/>
    <n v="0"/>
    <n v="0"/>
    <n v="0"/>
    <n v="0"/>
    <n v="0"/>
    <n v="0"/>
    <n v="0"/>
    <n v="0.46"/>
    <n v="0.46"/>
    <n v="0.52"/>
    <n v="0.52"/>
    <n v="0.52"/>
    <n v="0.52"/>
    <n v="0.52"/>
    <n v="0.52"/>
    <n v="0.52"/>
    <n v="0.52"/>
    <n v="0.52"/>
    <n v="0.52"/>
    <n v="0.52"/>
    <n v="0.9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18343.738000000001"/>
    <n v="18343.738000000001"/>
    <n v="0"/>
    <n v="16487.999999999996"/>
    <n v="0"/>
    <n v="0"/>
    <n v="18343.738000000001"/>
    <n v="18343.738000000001"/>
    <n v="0"/>
    <n v="16487.999999999996"/>
    <n v="0"/>
    <n v="0"/>
    <n v="18343.738000000001"/>
    <n v="18343.738000000001"/>
    <n v="0"/>
    <n v="16487.999999999996"/>
    <n v="0"/>
    <n v="0"/>
    <n v="18343.738000000001"/>
    <n v="18343.738000000001"/>
    <n v="0"/>
    <n v="16487.999999999996"/>
    <n v="12325"/>
    <s v="SI"/>
    <s v="NO"/>
    <s v="GOT"/>
    <s v="EDELAYSEN"/>
    <m/>
    <s v="Transmission"/>
    <s v="Zonal Tx"/>
    <s v="Technical Standard"/>
    <s v="Technical Standard"/>
    <m/>
    <s v="EDELAYSEN"/>
    <m/>
    <d v="2016-03-01T00:00:00"/>
    <x v="8"/>
    <m/>
    <m/>
    <m/>
    <n v="0"/>
    <n v="0"/>
    <n v="0"/>
    <m/>
    <m/>
    <m/>
    <m/>
    <m/>
    <s v="Proyecto se traspará a DX"/>
    <n v="2015"/>
    <s v="Otros"/>
    <s v="Abierto"/>
  </r>
  <r>
    <x v="30"/>
    <x v="0"/>
    <x v="30"/>
    <x v="3"/>
    <x v="6"/>
    <x v="10"/>
    <n v="0.501"/>
    <n v="0"/>
    <n v="0"/>
    <n v="0"/>
    <n v="0"/>
    <n v="0"/>
    <n v="0"/>
    <n v="0"/>
    <n v="0"/>
    <n v="0"/>
    <n v="0"/>
    <n v="0"/>
    <n v="0.501"/>
    <n v="0"/>
    <n v="0"/>
    <n v="0"/>
    <n v="0"/>
    <n v="0"/>
    <n v="0"/>
    <n v="0"/>
    <n v="0"/>
    <n v="0"/>
    <n v="0"/>
    <n v="0"/>
    <n v="0"/>
    <n v="0"/>
    <n v="0"/>
    <n v="0"/>
    <n v="0"/>
    <n v="0"/>
    <n v="0"/>
    <n v="0"/>
    <n v="0"/>
    <n v="0"/>
    <n v="0"/>
    <n v="0"/>
    <n v="0"/>
    <n v="0"/>
    <n v="0"/>
    <n v="0"/>
    <n v="0"/>
    <n v="0"/>
    <n v="0"/>
    <n v="0"/>
    <n v="0"/>
    <n v="0"/>
    <n v="0"/>
    <n v="0"/>
    <n v="0"/>
    <n v="0"/>
    <n v="0"/>
    <n v="20030.437000000002"/>
    <n v="0"/>
    <n v="0"/>
    <n v="0"/>
    <n v="0"/>
    <n v="0"/>
    <n v="0"/>
    <n v="0"/>
    <n v="0"/>
    <n v="0"/>
    <n v="0"/>
    <n v="0"/>
    <n v="0"/>
    <n v="0"/>
    <n v="0"/>
    <n v="0"/>
    <n v="0"/>
    <n v="0"/>
    <n v="0"/>
    <n v="0"/>
    <n v="0"/>
    <n v="0"/>
    <n v="0"/>
    <n v="0"/>
    <n v="0"/>
    <n v="0"/>
    <n v="0"/>
    <n v="0"/>
    <n v="0"/>
    <n v="0"/>
    <n v="0"/>
    <n v="0"/>
    <n v="0"/>
    <n v="0"/>
    <n v="0"/>
    <n v="0"/>
    <n v="0"/>
    <n v="0"/>
    <n v="0"/>
    <n v="0"/>
    <n v="0"/>
    <n v="0"/>
    <n v="0"/>
    <n v="0"/>
    <n v="20030.437000000002"/>
    <n v="0"/>
    <n v="0"/>
    <n v="0"/>
    <n v="0"/>
    <n v="0"/>
    <n v="0"/>
    <n v="0"/>
    <n v="0"/>
    <n v="0"/>
    <n v="0"/>
    <n v="0"/>
    <n v="0"/>
    <n v="0"/>
    <n v="0"/>
    <n v="0"/>
    <n v="0"/>
    <n v="0"/>
    <n v="0"/>
    <n v="0"/>
    <n v="0"/>
    <n v="0"/>
    <n v="0"/>
    <n v="0"/>
    <n v="0"/>
    <n v="0"/>
    <n v="0"/>
    <n v="0"/>
    <n v="0"/>
    <n v="0"/>
    <n v="0"/>
    <n v="20030.437000000002"/>
    <n v="0.501"/>
    <n v="0"/>
    <n v="0"/>
    <n v="0"/>
    <n v="0"/>
    <n v="0"/>
    <n v="0"/>
    <n v="0"/>
    <n v="0"/>
    <n v="0"/>
    <n v="0"/>
    <n v="0"/>
    <n v="0.501"/>
    <n v="0"/>
    <n v="0"/>
    <n v="0"/>
    <n v="0"/>
    <n v="0"/>
    <n v="0"/>
    <n v="0"/>
    <n v="0"/>
    <n v="0"/>
    <n v="0"/>
    <n v="0"/>
    <n v="0"/>
    <n v="0"/>
    <n v="0"/>
    <n v="0"/>
    <n v="0"/>
    <n v="0"/>
    <n v="0"/>
    <n v="0"/>
    <n v="0"/>
    <n v="0"/>
    <n v="0"/>
    <n v="0"/>
    <n v="0"/>
    <n v="0"/>
    <n v="0"/>
    <n v="0"/>
    <n v="0"/>
    <n v="0"/>
    <n v="0"/>
    <n v="0"/>
    <n v="0"/>
    <n v="0"/>
    <n v="0"/>
    <n v="0"/>
    <n v="0"/>
    <n v="0"/>
    <n v="0"/>
    <n v="0"/>
    <n v="0"/>
    <n v="0"/>
    <n v="0"/>
    <n v="20030.938000000002"/>
    <n v="0.501"/>
    <n v="0"/>
    <n v="0"/>
    <n v="0"/>
    <n v="0"/>
    <n v="0"/>
    <n v="0"/>
    <n v="0"/>
    <n v="0"/>
    <n v="0"/>
    <n v="0"/>
    <n v="0"/>
    <n v="0.501"/>
    <n v="0"/>
    <n v="0"/>
    <n v="0"/>
    <n v="0"/>
    <n v="0"/>
    <n v="0"/>
    <n v="0"/>
    <n v="0"/>
    <n v="0"/>
    <n v="0"/>
    <n v="0"/>
    <n v="0"/>
    <n v="0"/>
    <n v="0"/>
    <n v="0"/>
    <n v="0"/>
    <n v="0"/>
    <n v="20030.938000000002"/>
    <n v="0.501"/>
    <n v="0"/>
    <n v="0"/>
    <n v="0"/>
    <n v="0"/>
    <n v="0"/>
    <n v="0"/>
    <n v="0"/>
    <n v="0"/>
    <n v="0"/>
    <n v="0"/>
    <n v="0"/>
    <n v="0.501"/>
    <n v="0"/>
    <n v="0"/>
    <n v="0"/>
    <n v="0"/>
    <n v="0"/>
    <n v="0"/>
    <n v="0"/>
    <n v="0"/>
    <n v="0"/>
    <n v="0"/>
    <n v="0"/>
    <n v="0"/>
    <n v="0"/>
    <n v="0"/>
    <n v="0"/>
    <n v="0"/>
    <n v="0"/>
    <n v="20030.938000000002"/>
    <n v="0"/>
    <n v="0.501"/>
    <n v="20030.938000000002"/>
    <n v="20030.437000000002"/>
    <n v="0.50100000000020373"/>
    <n v="-0.50100000000020373"/>
    <n v="0.501"/>
    <n v="0.501"/>
    <n v="20030.938000000002"/>
    <n v="20030.938000000002"/>
    <n v="0"/>
    <n v="0"/>
    <n v="0.501"/>
    <n v="0.501"/>
    <n v="20030.938000000002"/>
    <n v="20030.938000000002"/>
    <n v="0"/>
    <n v="0"/>
    <n v="0.501"/>
    <n v="0.501"/>
    <n v="20030.938000000002"/>
    <n v="20030.938000000002"/>
    <n v="0"/>
    <n v="0"/>
    <n v="13244"/>
    <s v="SI"/>
    <s v="NO"/>
    <s v="GOT"/>
    <s v="STS"/>
    <m/>
    <s v="Transmission"/>
    <s v="Others"/>
    <s v="IT&amp;Communications"/>
    <s v="SCADA"/>
    <m/>
    <s v="STS"/>
    <m/>
    <d v="2018-12-01T00:00:00"/>
    <x v="14"/>
    <m/>
    <m/>
    <m/>
    <n v="0"/>
    <n v="0"/>
    <n v="0"/>
    <m/>
    <m/>
    <m/>
    <m/>
    <m/>
    <m/>
    <n v="2017"/>
    <m/>
    <s v="Abierto"/>
  </r>
  <r>
    <x v="31"/>
    <x v="1"/>
    <x v="31"/>
    <x v="0"/>
    <x v="15"/>
    <x v="11"/>
    <n v="25404.132000000001"/>
    <n v="26867.048999999999"/>
    <n v="453043.217"/>
    <n v="988350.23899999994"/>
    <n v="209362.804"/>
    <n v="266587.55499999999"/>
    <n v="316292.15000000002"/>
    <n v="214660.83"/>
    <n v="238878.83900000001"/>
    <n v="307923.33399999997"/>
    <n v="25906.627"/>
    <n v="0"/>
    <n v="3073276.7759999996"/>
    <n v="0.01"/>
    <n v="0.14000000000000001"/>
    <n v="0.1"/>
    <n v="0.12"/>
    <n v="0.04"/>
    <n v="0.04"/>
    <n v="0.03"/>
    <n v="0.09"/>
    <n v="0.04"/>
    <n v="0"/>
    <n v="0"/>
    <n v="0"/>
    <n v="0.35000000000000009"/>
    <n v="0.4900000000000001"/>
    <n v="0.59000000000000008"/>
    <n v="0.71000000000000008"/>
    <n v="0.75"/>
    <n v="0.79"/>
    <n v="0.82000000000000006"/>
    <n v="0.91"/>
    <n v="0.95000000000000007"/>
    <n v="0.95000000000000007"/>
    <n v="0.95000000000000007"/>
    <n v="0.95000000000000007"/>
    <n v="0.40042216905991324"/>
    <n v="0.44254858601454239"/>
    <n v="0.49216862631986752"/>
    <n v="0.54737447945239059"/>
    <n v="0.61801248371668649"/>
    <n v="0.70329651560653117"/>
    <n v="0.76092860603524182"/>
    <n v="0.76529470205542083"/>
    <n v="0.78484410435648155"/>
    <n v="0.81442270822375684"/>
    <n v="0.83311717764694582"/>
    <n v="0.8535903221975264"/>
    <n v="0.95000000000000007"/>
    <n v="0.34000000000000008"/>
    <n v="1570831.399"/>
    <n v="31272.359408394655"/>
    <n v="28734.45656695863"/>
    <n v="363882.48277537408"/>
    <n v="680373.78861271066"/>
    <n v="41634.925819256219"/>
    <n v="680020.84440095106"/>
    <n v="21671.480703557307"/>
    <n v="391132.46819287899"/>
    <n v="390933.99285937403"/>
    <n v="0"/>
    <n v="0"/>
    <n v="1519.8952608387017"/>
    <n v="2631176.6946002943"/>
    <n v="6.0422169059913163E-2"/>
    <n v="4.2126416954629174E-2"/>
    <n v="4.9620040305325089E-2"/>
    <n v="5.5205853132523075E-2"/>
    <n v="7.0638004264295853E-2"/>
    <n v="8.5284031889844666E-2"/>
    <n v="5.7632090428710654E-2"/>
    <n v="4.3660960201790553E-3"/>
    <n v="1.9549402301060795E-2"/>
    <n v="2.9578603867275205E-2"/>
    <n v="1.8694469423188947E-2"/>
    <n v="2.0473144550580542E-2"/>
    <n v="0.8535903221975264"/>
    <n v="739519"/>
    <n v="421145.98574251297"/>
    <n v="421145.98574251297"/>
    <n v="0"/>
    <n v="0"/>
    <n v="0"/>
    <n v="0"/>
    <n v="0"/>
    <n v="0"/>
    <n v="0"/>
    <n v="0"/>
    <n v="0"/>
    <n v="1581810.9714850262"/>
    <n v="0"/>
    <n v="0"/>
    <n v="0"/>
    <n v="0"/>
    <n v="5783819.0650853207"/>
    <n v="31272.359408394655"/>
    <n v="28734.45656695863"/>
    <n v="363882.48277537408"/>
    <n v="680373.78861271066"/>
    <n v="41634.925819256219"/>
    <n v="680020.84440095106"/>
    <n v="21671.480703557307"/>
    <n v="391132.46819287899"/>
    <n v="390933.99285937403"/>
    <n v="0"/>
    <n v="0"/>
    <n v="1519.8952608387017"/>
    <n v="2631176.6946002943"/>
    <n v="739519"/>
    <n v="421145.98574251297"/>
    <n v="421145.98574251297"/>
    <n v="0"/>
    <n v="0"/>
    <n v="0"/>
    <n v="0"/>
    <n v="0"/>
    <n v="0"/>
    <n v="0"/>
    <n v="0"/>
    <n v="0"/>
    <n v="1581810.9714850262"/>
    <n v="0"/>
    <n v="0"/>
    <n v="0"/>
    <n v="0"/>
    <n v="5783819.0650853207"/>
    <n v="25404.132000000001"/>
    <n v="26867.048999999999"/>
    <n v="453043.217"/>
    <n v="988350.23899999994"/>
    <n v="209362.804"/>
    <n v="266587.55499999999"/>
    <n v="89412.445000000007"/>
    <n v="6000"/>
    <n v="366100"/>
    <n v="23050"/>
    <n v="151007"/>
    <n v="25992.253600294702"/>
    <n v="2631176.6946002943"/>
    <n v="0.01"/>
    <n v="0.14000000000000001"/>
    <n v="0.1"/>
    <n v="0.12"/>
    <n v="0.04"/>
    <n v="6.9107929515418495E-3"/>
    <n v="3.8059838472834062E-2"/>
    <n v="5.8370044052863432E-2"/>
    <n v="3.1571218795888402E-2"/>
    <n v="4.0381791483113071E-3"/>
    <n v="3.6710719530102789E-3"/>
    <n v="2.0778267254038179E-2"/>
    <n v="0.57339941262848748"/>
    <n v="0.35000000000000009"/>
    <n v="0.4900000000000001"/>
    <n v="0.59000000000000008"/>
    <n v="0.71000000000000008"/>
    <n v="0.75"/>
    <n v="0.75691079295154196"/>
    <n v="0.79497063142437596"/>
    <n v="0.85334067547723935"/>
    <n v="0.88491189427312777"/>
    <n v="0.88895007342143906"/>
    <n v="0.89262114537444937"/>
    <n v="0.91339941262848756"/>
    <n v="251127"/>
    <n v="390132"/>
    <n v="154689"/>
    <n v="785862.9714850263"/>
    <n v="0"/>
    <n v="0"/>
    <n v="0"/>
    <n v="0"/>
    <n v="0"/>
    <n v="0"/>
    <n v="0"/>
    <n v="0"/>
    <n v="1581810.9714850262"/>
    <n v="0"/>
    <n v="0"/>
    <n v="0"/>
    <n v="0"/>
    <n v="5783819.0650853207"/>
    <n v="25404.132000000001"/>
    <n v="26867.048999999999"/>
    <n v="453043.217"/>
    <n v="988350.23899999994"/>
    <n v="209362.804"/>
    <n v="266587.55499999999"/>
    <n v="316292.15000000002"/>
    <n v="214660.83"/>
    <n v="238878.83900000001"/>
    <n v="0"/>
    <n v="148144.16099999999"/>
    <n v="39650"/>
    <n v="2927240.9759999998"/>
    <n v="215316"/>
    <n v="378600"/>
    <n v="691830.69008532097"/>
    <n v="0"/>
    <n v="0"/>
    <n v="0"/>
    <n v="0"/>
    <n v="0"/>
    <n v="0"/>
    <n v="0"/>
    <n v="0"/>
    <n v="0"/>
    <n v="1285746.690085321"/>
    <n v="0"/>
    <n v="0"/>
    <n v="0"/>
    <n v="0"/>
    <n v="5783819.0650853207"/>
    <n v="25404.132000000001"/>
    <n v="26867.048999999999"/>
    <n v="453043.217"/>
    <n v="988350.23899999994"/>
    <n v="209362.804"/>
    <n v="266587.55499999999"/>
    <n v="316292.15000000002"/>
    <n v="214660.83"/>
    <n v="238878.83900000001"/>
    <n v="307923.33399999997"/>
    <n v="25906.627"/>
    <n v="229293.37300000014"/>
    <n v="3302570.1489999997"/>
    <n v="0"/>
    <n v="0"/>
    <n v="0"/>
    <n v="0"/>
    <n v="0"/>
    <n v="0"/>
    <n v="0"/>
    <n v="0"/>
    <n v="0"/>
    <n v="0"/>
    <n v="0"/>
    <n v="0"/>
    <n v="910417.51708532101"/>
    <n v="0"/>
    <n v="0"/>
    <n v="0"/>
    <n v="0"/>
    <n v="5783819.0650853207"/>
    <n v="2629656.7993394556"/>
    <n v="3073276.7759999996"/>
    <n v="4644108.1749999998"/>
    <n v="4200488.1983394558"/>
    <n v="443619.97666054405"/>
    <n v="1139710.8900853209"/>
    <n v="2605184.4409999996"/>
    <n v="3073276.7759999996"/>
    <n v="4644108.1749999998"/>
    <n v="4176015.84"/>
    <n v="468092.33499999996"/>
    <n v="1139710.8900853209"/>
    <n v="2887590.9759999998"/>
    <n v="3073276.7759999996"/>
    <n v="4644108.1749999998"/>
    <n v="4458422.375"/>
    <n v="185685.79999999981"/>
    <n v="1139710.8900853209"/>
    <n v="3073276.7759999996"/>
    <n v="3073276.7759999996"/>
    <n v="4644108.1749999998"/>
    <n v="4644108.1749999998"/>
    <n v="0"/>
    <n v="1139710.8900853209"/>
    <n v="11833"/>
    <s v="SI"/>
    <s v="NO"/>
    <s v="GIC"/>
    <s v="STS"/>
    <n v="6"/>
    <s v="Transmission"/>
    <s v="Zonal Tx"/>
    <s v="Chiloé - Gamboa Project"/>
    <s v="Gamboa: Construction of new substation"/>
    <s v="CASTRO"/>
    <s v="STS"/>
    <m/>
    <d v="2019-04-01T00:00:00"/>
    <x v="15"/>
    <m/>
    <s v="WSP"/>
    <n v="2"/>
    <n v="0"/>
    <n v="0"/>
    <n v="0"/>
    <s v="25.08.2018"/>
    <s v="BBOSCH"/>
    <s v="Construcción"/>
    <m/>
    <n v="943"/>
    <m/>
    <m/>
    <s v="Inversiones en S/E"/>
    <s v="Abierto"/>
  </r>
  <r>
    <x v="32"/>
    <x v="1"/>
    <x v="32"/>
    <x v="0"/>
    <x v="15"/>
    <x v="11"/>
    <n v="402497.62699999998"/>
    <n v="178327.93700000001"/>
    <n v="608144.05200000003"/>
    <n v="525314.24"/>
    <n v="357529.59100000001"/>
    <n v="304157.86"/>
    <n v="378357.58"/>
    <n v="348613.75900000002"/>
    <n v="946892.20900000003"/>
    <n v="466943.86900000001"/>
    <n v="485055.12"/>
    <n v="0"/>
    <n v="5001833.8440000005"/>
    <n v="0.02"/>
    <n v="0.01"/>
    <n v="0.02"/>
    <n v="0.01"/>
    <n v="0.01"/>
    <n v="7.0000000000000007E-2"/>
    <n v="0.02"/>
    <n v="3.8999999999999998E-3"/>
    <n v="1.61E-2"/>
    <n v="1.0000000000000009E-2"/>
    <n v="0.02"/>
    <n v="0"/>
    <n v="0.69003000000000003"/>
    <n v="0.70003000000000004"/>
    <n v="0.72003000000000006"/>
    <n v="0.73003000000000007"/>
    <n v="0.74002999999999997"/>
    <n v="0.81003000000000003"/>
    <n v="0.83003000000000005"/>
    <n v="0.83393000000000006"/>
    <n v="0.85003000000000006"/>
    <n v="0.86003000000000007"/>
    <n v="0.88002999999999998"/>
    <n v="0.88002999999999998"/>
    <n v="0.68993616199348518"/>
    <n v="0.72633199343289634"/>
    <n v="0.76688156616464287"/>
    <n v="0.80389553100878219"/>
    <n v="0.82442411655137138"/>
    <n v="0.84100282037132956"/>
    <n v="0.85007465613692879"/>
    <n v="0.85031337847816479"/>
    <n v="0.8505521008194008"/>
    <n v="0.85077301612302192"/>
    <n v="0.85077301612302192"/>
    <n v="0.85077301612302192"/>
    <n v="0.88002999999999998"/>
    <n v="0.67003000000000001"/>
    <n v="8545235.8469999991"/>
    <n v="337878.23735466029"/>
    <n v="619262.85984219017"/>
    <n v="691715.95580156904"/>
    <n v="632966.90866152756"/>
    <n v="351939.85014780291"/>
    <n v="284927.71863346396"/>
    <n v="156305.47415390026"/>
    <n v="4123.4095711499958"/>
    <n v="4133.6177375187517"/>
    <n v="3834.9342282093621"/>
    <n v="0"/>
    <n v="-478506.41264370905"/>
    <n v="2608582.5534882825"/>
    <n v="1.9906161993485178E-2"/>
    <n v="3.6395831439411178E-2"/>
    <n v="4.0549572731746461E-2"/>
    <n v="3.7013964844139352E-2"/>
    <n v="2.0528585542589198E-2"/>
    <n v="1.6578703819958164E-2"/>
    <n v="9.07183576559931E-3"/>
    <n v="2.3872234123594661E-4"/>
    <n v="2.3872234123594661E-4"/>
    <n v="2.2091530362113048E-4"/>
    <n v="0"/>
    <n v="0"/>
    <n v="0.85077301612302192"/>
    <n v="0"/>
    <n v="0"/>
    <n v="261086"/>
    <n v="261086"/>
    <n v="261086"/>
    <n v="261086"/>
    <n v="261086"/>
    <n v="261086"/>
    <n v="261086"/>
    <n v="261086"/>
    <n v="261086"/>
    <n v="316329.79539253749"/>
    <n v="2666103.7953925375"/>
    <n v="0"/>
    <n v="0"/>
    <n v="0"/>
    <n v="0"/>
    <n v="13819922.195880819"/>
    <n v="337878.23735466029"/>
    <n v="619262.85984219017"/>
    <n v="691715.95580156904"/>
    <n v="632966.90866152756"/>
    <n v="351939.85014780291"/>
    <n v="284927.71863346396"/>
    <n v="156305.47415390026"/>
    <n v="4123.4095711499958"/>
    <n v="4133.6177375187517"/>
    <n v="3834.9342282093621"/>
    <n v="0"/>
    <n v="-478506.41264370905"/>
    <n v="2608582.5534882825"/>
    <n v="0"/>
    <n v="0"/>
    <n v="261086"/>
    <n v="261086"/>
    <n v="261086"/>
    <n v="261086"/>
    <n v="261086"/>
    <n v="261086"/>
    <n v="261086"/>
    <n v="261086"/>
    <n v="261086"/>
    <n v="316329.79539253749"/>
    <n v="2666103.7953925375"/>
    <n v="0"/>
    <n v="0"/>
    <n v="0"/>
    <n v="0"/>
    <n v="13819922.195880819"/>
    <n v="402497.62699999998"/>
    <n v="178327.93700000001"/>
    <n v="608144.05200000003"/>
    <n v="525314.24"/>
    <n v="357529.59100000001"/>
    <n v="304157.86"/>
    <n v="99848.140000000014"/>
    <n v="427003"/>
    <n v="707107.94781513745"/>
    <n v="57003"/>
    <n v="4400"/>
    <n v="4400"/>
    <n v="3675733.3948151376"/>
    <n v="0.02"/>
    <n v="0.01"/>
    <n v="0.02"/>
    <n v="0.01"/>
    <n v="0.01"/>
    <n v="4.6086043737011494E-2"/>
    <n v="3.2194179019404454E-2"/>
    <n v="3.2765797756150412E-2"/>
    <n v="2.6264829480884089E-2"/>
    <n v="2.9118143743738077E-2"/>
    <n v="2.5957990660657584E-2"/>
    <n v="3.208138468673552E-2"/>
    <n v="0.29446836908458163"/>
    <n v="0.69003000000000003"/>
    <n v="0.70003000000000004"/>
    <n v="0.72003000000000006"/>
    <n v="0.73003000000000007"/>
    <n v="0.74002999999999997"/>
    <n v="0.78611604373701149"/>
    <n v="0.81831022275641596"/>
    <n v="0.85107602051256637"/>
    <n v="0.87734084999345052"/>
    <n v="0.90645899373718852"/>
    <n v="0.93241698439784615"/>
    <n v="0.96449836908458164"/>
    <n v="349001.67996807181"/>
    <n v="308539.67996807181"/>
    <n v="308539.67996807181"/>
    <n v="304139.67996807181"/>
    <n v="304139.67996807181"/>
    <n v="89319.35993614397"/>
    <n v="0"/>
    <n v="0"/>
    <n v="0"/>
    <n v="0"/>
    <n v="0"/>
    <n v="0"/>
    <n v="1663679.7597765031"/>
    <n v="0"/>
    <n v="0"/>
    <n v="0"/>
    <n v="0"/>
    <n v="13884649.00159164"/>
    <n v="402497.62699999998"/>
    <n v="178327.93700000001"/>
    <n v="608144.05200000003"/>
    <n v="525314.24"/>
    <n v="357529.59100000001"/>
    <n v="304157.86"/>
    <n v="378357.58"/>
    <n v="348613.75900000002"/>
    <n v="946892.20900000003"/>
    <n v="277570.22996807192"/>
    <n v="343539.67996807181"/>
    <n v="149675"/>
    <n v="4820619.7649361445"/>
    <n v="210253.70968742401"/>
    <n v="210253.70968742401"/>
    <n v="98285.970280647802"/>
    <n v="0"/>
    <n v="0"/>
    <n v="0"/>
    <n v="0"/>
    <n v="0"/>
    <n v="0"/>
    <n v="0"/>
    <n v="0"/>
    <n v="0"/>
    <n v="518793.38965549582"/>
    <n v="0"/>
    <n v="0"/>
    <n v="0"/>
    <n v="0"/>
    <n v="13884649.00159164"/>
    <n v="402497.62699999998"/>
    <n v="178327.93700000001"/>
    <n v="608144.05200000003"/>
    <n v="525314.24"/>
    <n v="357529.59100000001"/>
    <n v="304157.86"/>
    <n v="378357.58"/>
    <n v="348613.75900000002"/>
    <n v="946892.20900000003"/>
    <n v="466943.86900000001"/>
    <n v="485055.12"/>
    <n v="138553.87999999989"/>
    <n v="5140387.7240000004"/>
    <n v="0"/>
    <n v="0"/>
    <n v="0"/>
    <n v="0"/>
    <n v="0"/>
    <n v="0"/>
    <n v="0"/>
    <n v="0"/>
    <n v="0"/>
    <n v="0"/>
    <n v="0"/>
    <n v="0"/>
    <n v="199025.43059164268"/>
    <n v="0"/>
    <n v="0"/>
    <n v="0"/>
    <n v="0"/>
    <n v="13884649.001591641"/>
    <n v="3087088.9661319917"/>
    <n v="5001833.8440000005"/>
    <n v="13547069.691"/>
    <n v="11632324.813131992"/>
    <n v="1914744.8778680079"/>
    <n v="272852.50488081947"/>
    <n v="3671333.3948151376"/>
    <n v="5001833.8440000005"/>
    <n v="13547069.691"/>
    <n v="12216569.241815137"/>
    <n v="1330500.4491848629"/>
    <n v="337579.31059163995"/>
    <n v="4670944.7649361445"/>
    <n v="5001833.8440000005"/>
    <n v="13547069.691"/>
    <n v="13216180.611936145"/>
    <n v="330889.07906385511"/>
    <n v="337579.31059163995"/>
    <n v="5001833.8440000005"/>
    <n v="5001833.8440000005"/>
    <n v="13547069.691"/>
    <n v="13547069.691"/>
    <n v="0"/>
    <n v="337579.31059164181"/>
    <n v="12392"/>
    <s v="SI"/>
    <s v="NO"/>
    <s v="GIC"/>
    <s v="STS"/>
    <n v="6"/>
    <s v="Transmission"/>
    <s v="Zonal Tx"/>
    <s v="Chiloé - Gamboa Project"/>
    <s v="Gamboa: Construction of new substation"/>
    <s v="CASTRO"/>
    <s v="STS"/>
    <m/>
    <d v="2019-04-01T00:00:00"/>
    <x v="15"/>
    <m/>
    <s v="WSP"/>
    <n v="2"/>
    <n v="0"/>
    <n v="0"/>
    <n v="0"/>
    <s v="02.10.2017"/>
    <s v="EMEC"/>
    <s v="Construcción"/>
    <m/>
    <s v="943 / 1097"/>
    <m/>
    <m/>
    <s v="Inversiones en Líneas"/>
    <s v="Abierto"/>
  </r>
  <r>
    <x v="33"/>
    <x v="1"/>
    <x v="33"/>
    <x v="0"/>
    <x v="15"/>
    <x v="11"/>
    <n v="9099.3369999999995"/>
    <n v="4010"/>
    <n v="69278.486000000004"/>
    <n v="76135.616999999998"/>
    <n v="274718.67599999998"/>
    <n v="113502.27800000001"/>
    <n v="11148.035"/>
    <n v="63547.413"/>
    <n v="5889.1189999999997"/>
    <n v="178902.8"/>
    <n v="3000"/>
    <n v="533.29999999999995"/>
    <n v="809765.06099999999"/>
    <n v="0"/>
    <n v="0.01"/>
    <n v="0"/>
    <n v="0"/>
    <n v="0"/>
    <n v="0.04"/>
    <n v="0"/>
    <n v="1.4999999999999999E-2"/>
    <n v="0"/>
    <n v="0"/>
    <n v="0"/>
    <n v="0"/>
    <n v="0.87300000000000011"/>
    <n v="0.88300000000000012"/>
    <n v="0.88300000000000012"/>
    <n v="0.88300000000000012"/>
    <n v="0.88300000000000012"/>
    <n v="0.92300000000000015"/>
    <n v="0.92300000000000015"/>
    <n v="0.93800000000000017"/>
    <n v="0.93800000000000017"/>
    <n v="0.93800000000000017"/>
    <n v="0.93800000000000017"/>
    <n v="0.93800000000000017"/>
    <n v="0.87351333975950329"/>
    <n v="0.87403424384743744"/>
    <n v="0.88366536724824096"/>
    <n v="0.89803312124957546"/>
    <n v="0.91341657646555963"/>
    <n v="0.91379888060055336"/>
    <n v="0.91379888060055336"/>
    <n v="0.91379888060055336"/>
    <n v="0.91896192735165405"/>
    <n v="0.93905683255927763"/>
    <n v="0.94243875375345287"/>
    <n v="0.95353033850115354"/>
    <n v="0.93800000000000017"/>
    <n v="0.87300000000000011"/>
    <n v="4534583.9570000004"/>
    <n v="3435.8080821187455"/>
    <n v="3494.8815656683246"/>
    <n v="64784.299448314508"/>
    <n v="96884.787152216697"/>
    <n v="68975.055085319764"/>
    <n v="2590.8628959693397"/>
    <n v="0"/>
    <n v="0"/>
    <n v="35252.880825640539"/>
    <n v="137552.78500565203"/>
    <n v="23207.094639976636"/>
    <n v="76303.739767074323"/>
    <n v="512482.19446795085"/>
    <n v="5.1333975950314378E-4"/>
    <n v="5.2090408793415051E-4"/>
    <n v="9.6311234008036074E-3"/>
    <n v="1.43677540013344E-2"/>
    <n v="1.5383455215984186E-2"/>
    <n v="3.8230413499373101E-4"/>
    <n v="0"/>
    <n v="0"/>
    <n v="5.1630467511007208E-3"/>
    <n v="2.009490520762356E-2"/>
    <n v="3.3819211941753125E-3"/>
    <n v="1.1091584747700688E-2"/>
    <n v="0.95353033850115354"/>
    <n v="0"/>
    <n v="0"/>
    <n v="0"/>
    <n v="7291.079999999999"/>
    <n v="1500"/>
    <n v="0"/>
    <n v="0"/>
    <n v="0"/>
    <n v="51010.424999999996"/>
    <n v="24216"/>
    <n v="535177.272"/>
    <n v="55221.744999999995"/>
    <n v="674416.522"/>
    <n v="81587.14499999999"/>
    <n v="56493.743999999999"/>
    <n v="0"/>
    <n v="0"/>
    <n v="5859563.5624679504"/>
    <n v="3435.8080821187455"/>
    <n v="3494.8815656683246"/>
    <n v="64784.299448314508"/>
    <n v="96884.787152216697"/>
    <n v="68975.055085319764"/>
    <n v="2590.8628959693397"/>
    <n v="0"/>
    <n v="0"/>
    <n v="35252.880825640539"/>
    <n v="137552.78500565203"/>
    <n v="23207.094639976636"/>
    <n v="76303.739767074323"/>
    <n v="512482.19446795085"/>
    <n v="0"/>
    <n v="0"/>
    <n v="0"/>
    <n v="7291.079999999999"/>
    <n v="1500"/>
    <n v="0"/>
    <n v="0"/>
    <n v="0"/>
    <n v="51010.424999999996"/>
    <n v="24216"/>
    <n v="535177.272"/>
    <n v="55221.744999999995"/>
    <n v="674416.522"/>
    <n v="81587.14499999999"/>
    <n v="56493.743999999999"/>
    <n v="0"/>
    <n v="0"/>
    <n v="5859563.5624679504"/>
    <n v="9099.3369999999995"/>
    <n v="4010"/>
    <n v="69278.486000000004"/>
    <n v="76135.616999999998"/>
    <n v="274718.67599999998"/>
    <n v="113502.27800000001"/>
    <n v="725.7219999999943"/>
    <n v="6876"/>
    <n v="35113"/>
    <n v="74803"/>
    <n v="25500"/>
    <n v="2010.157467950834"/>
    <n v="691772.27346795076"/>
    <n v="0"/>
    <n v="0.01"/>
    <n v="0"/>
    <n v="0"/>
    <n v="0"/>
    <n v="0"/>
    <n v="0"/>
    <n v="3.1681528662420378E-3"/>
    <n v="8.9006369426751584E-3"/>
    <n v="1.8554140127388534E-2"/>
    <n v="2.1118471337579613E-2"/>
    <n v="5.5834394904458592E-3"/>
    <n v="6.7324840764331206E-2"/>
    <n v="0.87300000000000011"/>
    <n v="0.88300000000000012"/>
    <n v="0.88300000000000012"/>
    <n v="0.88300000000000012"/>
    <n v="0.88300000000000012"/>
    <n v="0.88300000000000012"/>
    <n v="0.88300000000000012"/>
    <n v="0.88616815286624218"/>
    <n v="0.89506878980891735"/>
    <n v="0.91362292993630589"/>
    <n v="0.9347414012738855"/>
    <n v="0.94032484076433132"/>
    <n v="0"/>
    <n v="0"/>
    <n v="0"/>
    <n v="7291"/>
    <n v="1500"/>
    <n v="0"/>
    <n v="0"/>
    <n v="0"/>
    <n v="51010"/>
    <n v="24216"/>
    <n v="535177"/>
    <n v="55222"/>
    <n v="674416"/>
    <n v="81587.14499999999"/>
    <n v="56494.413289179749"/>
    <n v="0"/>
    <n v="0"/>
    <n v="6038853.4317571307"/>
    <n v="9099.3369999999995"/>
    <n v="4010"/>
    <n v="69278.486000000004"/>
    <n v="76135.616999999998"/>
    <n v="274718.67599999998"/>
    <n v="113502.27800000001"/>
    <n v="11148.035"/>
    <n v="63547.413"/>
    <n v="5889.1189999999997"/>
    <n v="148676.88099999999"/>
    <n v="25590"/>
    <n v="68574"/>
    <n v="870169.84199999995"/>
    <n v="11151"/>
    <n v="0"/>
    <n v="0"/>
    <n v="3715"/>
    <n v="45076"/>
    <n v="0"/>
    <n v="65692"/>
    <n v="0"/>
    <n v="34872"/>
    <n v="24216"/>
    <n v="311296.43146795081"/>
    <n v="0"/>
    <n v="496018.43146795081"/>
    <n v="81587.14499999999"/>
    <n v="56494.413289179749"/>
    <n v="0"/>
    <n v="0"/>
    <n v="6038853.7887571305"/>
    <n v="9099.3369999999995"/>
    <n v="4010"/>
    <n v="69278.486000000004"/>
    <n v="76135.616999999998"/>
    <n v="274718.67599999998"/>
    <n v="113502.27800000001"/>
    <n v="11148.035"/>
    <n v="63547.413"/>
    <n v="5889.1189999999997"/>
    <n v="178902.8"/>
    <n v="3000"/>
    <n v="41164"/>
    <n v="850395.76099999994"/>
    <n v="0"/>
    <n v="0"/>
    <n v="0"/>
    <n v="0"/>
    <n v="0"/>
    <n v="0"/>
    <n v="0"/>
    <n v="0"/>
    <n v="0"/>
    <n v="0"/>
    <n v="0"/>
    <n v="0"/>
    <n v="515792.51246795082"/>
    <n v="81587.14499999999"/>
    <n v="56494.413289179749"/>
    <n v="0"/>
    <n v="0"/>
    <n v="6038853.7887571305"/>
    <n v="436178.45470087649"/>
    <n v="809231.76099999994"/>
    <n v="5343815.7180000003"/>
    <n v="4970762.4117008764"/>
    <n v="373053.30629912391"/>
    <n v="515747.84446795005"/>
    <n v="689762.11599999992"/>
    <n v="809231.76099999994"/>
    <n v="5343815.7180000003"/>
    <n v="5224346.0730000008"/>
    <n v="119469.64499999955"/>
    <n v="695037.71375713032"/>
    <n v="801595.84199999995"/>
    <n v="809231.76099999994"/>
    <n v="5343815.7180000003"/>
    <n v="5336179.7990000006"/>
    <n v="7635.9189999997616"/>
    <n v="695038.07075713016"/>
    <n v="809231.76099999994"/>
    <n v="809765.06099999999"/>
    <n v="5344349.0180000002"/>
    <n v="5343815.7180000003"/>
    <n v="533.29999999981374"/>
    <n v="694504.77075713035"/>
    <n v="12393"/>
    <s v="SI"/>
    <s v="NO"/>
    <s v="GIC"/>
    <s v="STS"/>
    <n v="6"/>
    <s v="Transmission"/>
    <s v="Zonal Tx"/>
    <s v="Chiloé - Gamboa Project"/>
    <s v="Gamboa: Construction of new substation"/>
    <s v="CASTRO"/>
    <s v="STS"/>
    <m/>
    <d v="2019-04-01T00:00:00"/>
    <x v="15"/>
    <m/>
    <s v="WSP"/>
    <n v="0"/>
    <n v="0"/>
    <n v="0"/>
    <n v="0"/>
    <s v="02.10.2017"/>
    <s v="EMEC"/>
    <s v="Construcción"/>
    <m/>
    <n v="943"/>
    <m/>
    <m/>
    <s v="MASC"/>
    <s v="Abierto"/>
  </r>
  <r>
    <x v="34"/>
    <x v="1"/>
    <x v="34"/>
    <x v="0"/>
    <x v="15"/>
    <x v="11"/>
    <n v="28606.733"/>
    <n v="15445.603999999999"/>
    <n v="19736.888999999999"/>
    <n v="759433.28700000001"/>
    <n v="30661.557000000001"/>
    <n v="29603.439999999999"/>
    <n v="32243.940999999999"/>
    <n v="4023.6080000000002"/>
    <n v="20191.149000000001"/>
    <n v="42784.79"/>
    <n v="14258.28"/>
    <n v="364.50900000000001"/>
    <n v="997353.78700000001"/>
    <n v="0.01"/>
    <n v="0"/>
    <n v="0.01"/>
    <n v="0"/>
    <n v="0"/>
    <n v="0"/>
    <n v="0"/>
    <n v="0"/>
    <n v="0"/>
    <n v="0"/>
    <n v="0"/>
    <n v="0"/>
    <n v="0.27"/>
    <n v="0.27"/>
    <n v="0.28000000000000003"/>
    <n v="0.28000000000000003"/>
    <n v="0.28000000000000003"/>
    <n v="0.28000000000000003"/>
    <n v="0.28000000000000003"/>
    <n v="0.28000000000000003"/>
    <n v="0.28000000000000003"/>
    <n v="0.28000000000000003"/>
    <n v="0.28000000000000003"/>
    <n v="0.28000000000000003"/>
    <n v="0.26006637191064008"/>
    <n v="0.26015537664280847"/>
    <n v="0.26236098160528909"/>
    <n v="0.30659259642253178"/>
    <n v="0.3203581306892852"/>
    <n v="0.32259220920143045"/>
    <n v="0.32321391488839613"/>
    <n v="0.32335999946371496"/>
    <n v="0.32335999946371496"/>
    <n v="0.33125493823435292"/>
    <n v="0.33129476138073699"/>
    <n v="0.33238646130150928"/>
    <n v="0.28000000000000003"/>
    <n v="0.26"/>
    <n v="2151098.2910000002"/>
    <n v="992.21485158330165"/>
    <n v="1333.0684658203704"/>
    <n v="33100.763200571142"/>
    <n v="665089.36344271258"/>
    <n v="201206.91835541328"/>
    <n v="33723.855750340415"/>
    <n v="9403.2575491469634"/>
    <n v="2213.8329015846925"/>
    <n v="0"/>
    <n v="120111.48155214006"/>
    <n v="607.03181373167581"/>
    <n v="16673.863171822279"/>
    <n v="1084455.6510548668"/>
    <n v="6.637191064008407E-5"/>
    <n v="8.9004732168352737E-5"/>
    <n v="2.2056049624806337E-3"/>
    <n v="4.423161481724272E-2"/>
    <n v="1.3765534266753435E-2"/>
    <n v="2.2340785121452295E-3"/>
    <n v="6.2170568696566747E-4"/>
    <n v="1.4608457531882504E-4"/>
    <n v="0"/>
    <n v="7.8949387706380002E-3"/>
    <n v="3.9823146384050438E-5"/>
    <n v="1.0916999207722649E-3"/>
    <n v="0.33238646130150928"/>
    <n v="709325.03833333333"/>
    <n v="285867.03833333333"/>
    <n v="379047.03833333333"/>
    <n v="237894.03833333333"/>
    <n v="30165.038333333334"/>
    <n v="2232032.0383333336"/>
    <n v="40165.03833333333"/>
    <n v="1663421.0383333333"/>
    <n v="34365.03833333333"/>
    <n v="1724997.0383333333"/>
    <n v="22603"/>
    <n v="0"/>
    <n v="7359881.3833333328"/>
    <n v="2397462.2346666702"/>
    <n v="0"/>
    <n v="0"/>
    <n v="0"/>
    <n v="12992897.56005487"/>
    <n v="992.21485158330165"/>
    <n v="1333.0684658203704"/>
    <n v="33100.763200571142"/>
    <n v="665089.36344271258"/>
    <n v="201206.91835541328"/>
    <n v="33723.855750340415"/>
    <n v="9403.2575491469634"/>
    <n v="2213.8329015846925"/>
    <n v="0"/>
    <n v="120111.48155214006"/>
    <n v="607.03181373167581"/>
    <n v="16673.863171822279"/>
    <n v="1084455.6510548668"/>
    <n v="709325.03833333333"/>
    <n v="285867.03833333333"/>
    <n v="379047.03833333333"/>
    <n v="237894.03833333333"/>
    <n v="30165.038333333334"/>
    <n v="2232032.0383333336"/>
    <n v="40165.03833333333"/>
    <n v="1663421.0383333333"/>
    <n v="34365.03833333333"/>
    <n v="1724997.0383333333"/>
    <n v="22603"/>
    <n v="0"/>
    <n v="7359881.3833333328"/>
    <n v="2397462.2346666702"/>
    <n v="0"/>
    <n v="0"/>
    <n v="0"/>
    <n v="12992897.56005487"/>
    <n v="28606.733"/>
    <n v="15445.603999999999"/>
    <n v="19736.888999999999"/>
    <n v="759433.28700000001"/>
    <n v="30661.557000000001"/>
    <n v="29603.439999999999"/>
    <n v="10646.219000000001"/>
    <n v="3000"/>
    <n v="73000"/>
    <n v="5103"/>
    <n v="3600"/>
    <n v="117386.92205486678"/>
    <n v="1096223.6510548668"/>
    <n v="0.01"/>
    <n v="0"/>
    <n v="0.01"/>
    <n v="0"/>
    <n v="0"/>
    <n v="2.9720359281993273E-3"/>
    <n v="4.8295583833239068E-3"/>
    <n v="4.862993787516149E-3"/>
    <n v="1.0182938098992945E-2"/>
    <n v="7.1551764971398814E-3"/>
    <n v="2.8020726235554284E-2"/>
    <n v="2.5135065101518247E-2"/>
    <n v="0.10315849403224474"/>
    <n v="0.27"/>
    <n v="0.27"/>
    <n v="0.28000000000000003"/>
    <n v="0.28000000000000003"/>
    <n v="0.28000000000000003"/>
    <n v="0.28297203592819936"/>
    <n v="0.28780159431152325"/>
    <n v="0.29266458809903939"/>
    <n v="0.30284752619803235"/>
    <n v="0.31000270269517222"/>
    <n v="0.33802342893072651"/>
    <n v="0.36315849403224476"/>
    <n v="691351.91933333303"/>
    <n v="353562.03833333333"/>
    <n v="3562.0383333333334"/>
    <n v="85722.03833333333"/>
    <n v="3562.0383333333334"/>
    <n v="28562.038333333334"/>
    <n v="3562.0383333333334"/>
    <n v="3562.0383333333334"/>
    <n v="64763"/>
    <n v="738366"/>
    <n v="464908"/>
    <n v="530223"/>
    <n v="2971706.1876666662"/>
    <n v="6785637.0113882031"/>
    <n v="0"/>
    <n v="0"/>
    <n v="0"/>
    <n v="13004665.141109738"/>
    <n v="28606.733"/>
    <n v="15445.603999999999"/>
    <n v="19736.888999999999"/>
    <n v="759433.28700000001"/>
    <n v="30661.557000000001"/>
    <n v="29603.439999999999"/>
    <n v="32243.940999999999"/>
    <n v="4023.6080000000002"/>
    <n v="20191.149000000001"/>
    <n v="54353.850999999995"/>
    <n v="24750"/>
    <n v="146007"/>
    <n v="1165057.0589999999"/>
    <n v="2000"/>
    <n v="4000"/>
    <n v="590409"/>
    <n v="439875"/>
    <n v="284295"/>
    <n v="26700"/>
    <n v="48259"/>
    <n v="2000"/>
    <n v="56763"/>
    <n v="731866"/>
    <n v="463408"/>
    <n v="253297.77972153109"/>
    <n v="2902872.7797215311"/>
    <n v="6785637.0113882031"/>
    <n v="0"/>
    <n v="0"/>
    <n v="0"/>
    <n v="13004665.141109735"/>
    <n v="28606.733"/>
    <n v="15445.603999999999"/>
    <n v="19736.888999999999"/>
    <n v="759433.28700000001"/>
    <n v="30661.557000000001"/>
    <n v="29603.439999999999"/>
    <n v="32243.940999999999"/>
    <n v="4023.6080000000002"/>
    <n v="20191.149000000001"/>
    <n v="42784.79"/>
    <n v="14258.28"/>
    <n v="80417.720000000088"/>
    <n v="1077406.9980000001"/>
    <n v="0"/>
    <n v="0"/>
    <n v="0"/>
    <n v="0"/>
    <n v="0"/>
    <n v="0"/>
    <n v="0"/>
    <n v="0"/>
    <n v="0"/>
    <n v="0"/>
    <n v="0"/>
    <n v="0"/>
    <n v="2990522.8407215308"/>
    <n v="6785637.0113882031"/>
    <n v="0"/>
    <n v="0"/>
    <n v="0"/>
    <n v="13004665.141109735"/>
    <n v="1067781.7878830445"/>
    <n v="996989.27800000005"/>
    <n v="3148087.5690000001"/>
    <n v="3218880.0788830444"/>
    <n v="-70792.509883044288"/>
    <n v="9844809.9910548702"/>
    <n v="978836.72900000005"/>
    <n v="996989.27800000005"/>
    <n v="3148087.5690000001"/>
    <n v="3129935.0200000005"/>
    <n v="18152.54899999965"/>
    <n v="9856577.5721097384"/>
    <n v="1019050.059"/>
    <n v="996989.27800000005"/>
    <n v="3148087.5690000001"/>
    <n v="3170148.35"/>
    <n v="-22060.780999999959"/>
    <n v="9856577.5721097346"/>
    <n v="996989.27800000005"/>
    <n v="997353.78700000001"/>
    <n v="3148452.0780000002"/>
    <n v="3148087.5690000001"/>
    <n v="364.50900000007823"/>
    <n v="9856213.063109735"/>
    <n v="12394"/>
    <s v="SI"/>
    <s v="NO"/>
    <s v="GIC"/>
    <s v="STS"/>
    <n v="6"/>
    <s v="Transmission"/>
    <s v="Zonal Tx"/>
    <s v="Chiloé - Gamboa Project"/>
    <s v="Gamboa: Construction of new substation"/>
    <s v="CASTRO"/>
    <s v="STS"/>
    <m/>
    <d v="2019-04-01T00:00:00"/>
    <x v="15"/>
    <m/>
    <n v="0"/>
    <n v="0"/>
    <n v="0"/>
    <n v="0"/>
    <n v="0"/>
    <s v="02.01.2022"/>
    <m/>
    <m/>
    <m/>
    <n v="943"/>
    <m/>
    <m/>
    <s v="Inversiones en S/E"/>
    <s v="Abierto"/>
  </r>
  <r>
    <x v="35"/>
    <x v="1"/>
    <x v="35"/>
    <x v="0"/>
    <x v="15"/>
    <x v="11"/>
    <n v="1578.364"/>
    <n v="0"/>
    <n v="4638.37"/>
    <n v="0"/>
    <n v="89.263999999999996"/>
    <n v="2369.89"/>
    <n v="35"/>
    <n v="17002.210999999999"/>
    <n v="1598.6780000000001"/>
    <n v="21168"/>
    <n v="5292"/>
    <n v="0"/>
    <n v="53771.777000000002"/>
    <n v="5.0000000000000001E-3"/>
    <n v="0"/>
    <n v="0"/>
    <n v="0"/>
    <n v="0"/>
    <n v="0"/>
    <n v="0"/>
    <n v="0.14000000000000001"/>
    <n v="0"/>
    <n v="5.0000000000000044E-3"/>
    <n v="0"/>
    <n v="0"/>
    <n v="8.5000000000000006E-2"/>
    <n v="8.5000000000000006E-2"/>
    <n v="8.5000000000000006E-2"/>
    <n v="8.5000000000000006E-2"/>
    <n v="8.5000000000000006E-2"/>
    <n v="8.5000000000000006E-2"/>
    <n v="8.5000000000000006E-2"/>
    <n v="0.22500000000000003"/>
    <n v="0.22500000000000003"/>
    <n v="0.23000000000000004"/>
    <n v="0.23000000000000004"/>
    <n v="0.23000000000000004"/>
    <n v="8.6632115270004112E-2"/>
    <n v="8.6632115270004112E-2"/>
    <n v="0.1177134606208574"/>
    <n v="0.21534676541218312"/>
    <n v="0.27084916782442114"/>
    <n v="0.27084916782442114"/>
    <n v="0.27084916782442114"/>
    <n v="0.27084916782442114"/>
    <n v="0.27084916782442114"/>
    <n v="0.27084916782442114"/>
    <n v="0.63588510504412443"/>
    <n v="0.63588510504412443"/>
    <n v="0.23000000000000004"/>
    <n v="0.08"/>
    <n v="20000"/>
    <n v="1181.4773845315217"/>
    <n v="0"/>
    <n v="5553.4885615756002"/>
    <n v="17470.491231367887"/>
    <n v="9946.5659639974201"/>
    <n v="0"/>
    <n v="0"/>
    <n v="0"/>
    <n v="0"/>
    <n v="0"/>
    <n v="66007.323638859787"/>
    <n v="0"/>
    <n v="100159.34678033221"/>
    <n v="6.6321152700041103E-3"/>
    <n v="0"/>
    <n v="3.1081345350853291E-2"/>
    <n v="9.763330479132569E-2"/>
    <n v="5.5502402412238021E-2"/>
    <n v="0"/>
    <n v="0"/>
    <n v="0"/>
    <n v="0"/>
    <n v="0"/>
    <n v="0.36503593721970329"/>
    <n v="0"/>
    <n v="0.63588510504412443"/>
    <n v="0"/>
    <n v="0"/>
    <n v="0"/>
    <n v="0"/>
    <n v="40000"/>
    <n v="22000"/>
    <n v="0"/>
    <n v="0"/>
    <n v="0"/>
    <n v="0"/>
    <n v="0"/>
    <n v="0"/>
    <n v="62000"/>
    <n v="0"/>
    <n v="0"/>
    <n v="0"/>
    <n v="0"/>
    <n v="182159.34678033221"/>
    <n v="1181.4773845315217"/>
    <n v="0"/>
    <n v="5553.4885615756002"/>
    <n v="17470.491231367887"/>
    <n v="9946.5659639974201"/>
    <n v="0"/>
    <n v="0"/>
    <n v="0"/>
    <n v="0"/>
    <n v="0"/>
    <n v="66007.323638859787"/>
    <n v="0"/>
    <n v="100159.34678033221"/>
    <n v="0"/>
    <n v="0"/>
    <n v="0"/>
    <n v="0"/>
    <n v="40000"/>
    <n v="22000"/>
    <n v="0"/>
    <n v="0"/>
    <n v="0"/>
    <n v="0"/>
    <n v="0"/>
    <n v="0"/>
    <n v="62000"/>
    <n v="0"/>
    <n v="0"/>
    <n v="0"/>
    <n v="0"/>
    <n v="182159.34678033221"/>
    <n v="1578.364"/>
    <n v="0"/>
    <n v="4638.37"/>
    <n v="0"/>
    <n v="89.263999999999996"/>
    <n v="2369.89"/>
    <n v="20730.11"/>
    <n v="0"/>
    <n v="0"/>
    <n v="18169.014999999999"/>
    <n v="14099.428"/>
    <n v="38484.905780332221"/>
    <n v="100159.34678033221"/>
    <n v="5.0000000000000001E-3"/>
    <n v="0"/>
    <n v="0"/>
    <n v="0"/>
    <n v="0"/>
    <n v="0.12857279074730243"/>
    <n v="7.0450844245097234E-3"/>
    <n v="0"/>
    <n v="0"/>
    <n v="0.10666853715431961"/>
    <n v="8.2776383831080227E-2"/>
    <n v="0.22594117524311896"/>
    <n v="0.55600397140033087"/>
    <n v="8.5000000000000006E-2"/>
    <n v="8.5000000000000006E-2"/>
    <n v="8.5000000000000006E-2"/>
    <n v="8.5000000000000006E-2"/>
    <n v="8.5000000000000006E-2"/>
    <n v="0.21357279074730245"/>
    <n v="0.22061787517181214"/>
    <n v="0.22061787517181214"/>
    <n v="0.22061787517181214"/>
    <n v="0.32728641232613176"/>
    <n v="0.41006279615721197"/>
    <n v="0.63600397140033083"/>
    <n v="0"/>
    <n v="0"/>
    <n v="0"/>
    <n v="0"/>
    <n v="40000"/>
    <n v="22000"/>
    <n v="0"/>
    <n v="0"/>
    <n v="0"/>
    <n v="0"/>
    <n v="0"/>
    <n v="0"/>
    <n v="62000"/>
    <n v="0"/>
    <n v="0"/>
    <n v="0"/>
    <n v="0"/>
    <n v="182159.34678033221"/>
    <n v="1578.364"/>
    <n v="0"/>
    <n v="4638.37"/>
    <n v="0"/>
    <n v="89.263999999999996"/>
    <n v="2369.89"/>
    <n v="35"/>
    <n v="17002.210999999999"/>
    <n v="1598.6780000000001"/>
    <n v="0"/>
    <n v="0"/>
    <n v="0"/>
    <n v="27311.777000000002"/>
    <n v="134847.56978033198"/>
    <n v="0"/>
    <n v="0"/>
    <n v="0"/>
    <n v="0"/>
    <n v="0"/>
    <n v="0"/>
    <n v="0"/>
    <n v="0"/>
    <n v="0"/>
    <n v="0"/>
    <n v="0"/>
    <n v="134847.56978033198"/>
    <n v="0"/>
    <n v="0"/>
    <n v="0"/>
    <n v="0"/>
    <n v="182159.34678033198"/>
    <n v="1578.364"/>
    <n v="0"/>
    <n v="4638.37"/>
    <n v="0"/>
    <n v="89.263999999999996"/>
    <n v="2369.89"/>
    <n v="35"/>
    <n v="17002.210999999999"/>
    <n v="1598.6780000000001"/>
    <n v="21168"/>
    <n v="5292"/>
    <n v="0"/>
    <n v="53771.777000000002"/>
    <n v="0"/>
    <n v="0"/>
    <n v="0"/>
    <n v="0"/>
    <n v="0"/>
    <n v="0"/>
    <n v="0"/>
    <n v="0"/>
    <n v="0"/>
    <n v="0"/>
    <n v="0"/>
    <n v="0"/>
    <n v="108387.56978033199"/>
    <n v="0"/>
    <n v="0"/>
    <n v="0"/>
    <n v="0"/>
    <n v="182159.34678033198"/>
    <n v="100159.34678033221"/>
    <n v="53771.777000000002"/>
    <n v="73771.777000000002"/>
    <n v="120159.34678033221"/>
    <n v="-46387.569780332211"/>
    <n v="108387.56978033221"/>
    <n v="61674.440999999999"/>
    <n v="53771.777000000002"/>
    <n v="73771.777000000002"/>
    <n v="81674.440999999992"/>
    <n v="-7902.6639999999898"/>
    <n v="108387.56978033221"/>
    <n v="27311.777000000002"/>
    <n v="53771.777000000002"/>
    <n v="73771.777000000002"/>
    <n v="47311.777000000002"/>
    <n v="26460"/>
    <n v="108387.56978033198"/>
    <n v="53771.777000000002"/>
    <n v="53771.777000000002"/>
    <n v="73771.777000000002"/>
    <n v="73771.777000000002"/>
    <n v="0"/>
    <n v="108387.56978033198"/>
    <n v="13049"/>
    <s v="SI"/>
    <s v="NO"/>
    <s v="GIC"/>
    <s v="STS"/>
    <n v="6"/>
    <s v="Transmission"/>
    <s v="Zonal Tx"/>
    <s v="Chiloé - Gamboa Project"/>
    <s v="Gamboa: Construction of new substation"/>
    <m/>
    <s v="STS"/>
    <m/>
    <d v="2018-12-01T00:00:00"/>
    <x v="15"/>
    <m/>
    <s v="WSP"/>
    <n v="0"/>
    <n v="0"/>
    <n v="0"/>
    <n v="0"/>
    <s v="02.10.2017"/>
    <s v="EMEC"/>
    <s v="Construcción"/>
    <m/>
    <n v="943"/>
    <m/>
    <n v="2016"/>
    <s v="Inversiones en S/E"/>
    <s v="Abierto"/>
  </r>
  <r>
    <x v="36"/>
    <x v="1"/>
    <x v="36"/>
    <x v="0"/>
    <x v="16"/>
    <x v="12"/>
    <n v="-365.69400000000002"/>
    <n v="-658.36800000000005"/>
    <n v="782.73699999999997"/>
    <n v="41702.894"/>
    <n v="70620.447"/>
    <n v="55248.889000000003"/>
    <n v="85111.741999999998"/>
    <n v="62307.016000000003"/>
    <n v="9254.1880000000001"/>
    <n v="238367.55600000001"/>
    <n v="64481.154000000002"/>
    <n v="0"/>
    <n v="626852.56099999999"/>
    <n v="0"/>
    <n v="0"/>
    <n v="0.04"/>
    <n v="0.01"/>
    <n v="0.01"/>
    <n v="0.03"/>
    <n v="0"/>
    <n v="0.02"/>
    <n v="0.03"/>
    <n v="0"/>
    <n v="0.01"/>
    <n v="0"/>
    <n v="0.23001000000000002"/>
    <n v="0.23001000000000002"/>
    <n v="0.27001000000000003"/>
    <n v="0.28001000000000004"/>
    <n v="0.29001000000000005"/>
    <n v="0.32001000000000002"/>
    <n v="0.32001000000000002"/>
    <n v="0.34001000000000003"/>
    <n v="0.37001000000000006"/>
    <n v="0.37001000000000006"/>
    <n v="0.38001000000000007"/>
    <n v="0.38001000000000007"/>
    <n v="0.23001000000000002"/>
    <n v="0.23329275958902079"/>
    <n v="0.26596546627933937"/>
    <n v="0.33470033450719433"/>
    <n v="0.35421024498389847"/>
    <n v="0.35728351414429199"/>
    <n v="0.37470520619946696"/>
    <n v="0.37499436984961998"/>
    <n v="0.41659799894866367"/>
    <n v="0.44067184784584712"/>
    <n v="0.47984544368835413"/>
    <n v="0.56172945782263906"/>
    <n v="0.38001000000000007"/>
    <n v="0.23001000000000002"/>
    <n v="208952.86800000002"/>
    <n v="0"/>
    <n v="11608.710061246369"/>
    <n v="16071.277315715601"/>
    <n v="95778.245050247264"/>
    <n v="119146.81119540347"/>
    <n v="160237.49841050059"/>
    <n v="112265.42974986647"/>
    <n v="1038.0746953652642"/>
    <n v="149723.49617222455"/>
    <n v="86855.864008236123"/>
    <n v="141684.03507472551"/>
    <n v="145391.22132486719"/>
    <n v="1039800.6630583984"/>
    <n v="0"/>
    <n v="3.2827595890207845E-3"/>
    <n v="3.2672706690318541E-2"/>
    <n v="6.8734868227854989E-2"/>
    <n v="1.9509910476704143E-2"/>
    <n v="3.0732691603935249E-3"/>
    <n v="1.7421692055174968E-2"/>
    <n v="2.8916365015305281E-4"/>
    <n v="4.1603629099043707E-2"/>
    <n v="2.4073848897183395E-2"/>
    <n v="3.9173595842507021E-2"/>
    <n v="8.1884014134284908E-2"/>
    <n v="0.56172945782263906"/>
    <n v="331750"/>
    <n v="186250"/>
    <n v="55750"/>
    <n v="345420"/>
    <n v="225305"/>
    <n v="226500"/>
    <n v="176500"/>
    <n v="139907.73308142301"/>
    <n v="0"/>
    <n v="0"/>
    <n v="0"/>
    <n v="0"/>
    <n v="1687382.733081423"/>
    <n v="0"/>
    <n v="0"/>
    <n v="0"/>
    <n v="0"/>
    <n v="2936136.2641398218"/>
    <n v="0"/>
    <n v="11608.710061246369"/>
    <n v="16071.277315715601"/>
    <n v="95778.245050247264"/>
    <n v="119146.81119540347"/>
    <n v="160237.49841050059"/>
    <n v="112265.42974986647"/>
    <n v="1038.0746953652642"/>
    <n v="149723.49617222455"/>
    <n v="86855.864008236123"/>
    <n v="141684.03507472551"/>
    <n v="145391.22132486719"/>
    <n v="1039800.6630583984"/>
    <n v="331750"/>
    <n v="186250"/>
    <n v="55750"/>
    <n v="345420"/>
    <n v="225305"/>
    <n v="226500"/>
    <n v="176500"/>
    <n v="139907.73308142301"/>
    <n v="0"/>
    <n v="0"/>
    <n v="0"/>
    <n v="0"/>
    <n v="1687382.733081423"/>
    <n v="0"/>
    <n v="0"/>
    <n v="0"/>
    <n v="0"/>
    <n v="2936136.2641398218"/>
    <n v="-365.69400000000002"/>
    <n v="-658.36800000000005"/>
    <n v="782.73699999999997"/>
    <n v="41702.894"/>
    <n v="70620.447"/>
    <n v="55248.889000000003"/>
    <n v="146398.01100000003"/>
    <n v="58297.400000000009"/>
    <n v="196702.1"/>
    <n v="144280.6"/>
    <n v="83082"/>
    <n v="243709.64705839835"/>
    <n v="1039800.6630583984"/>
    <n v="0"/>
    <n v="0"/>
    <n v="0.04"/>
    <n v="0.01"/>
    <n v="0.01"/>
    <n v="2.4224159478105533E-2"/>
    <n v="2.3637368632759417E-2"/>
    <n v="3.220451497481279E-2"/>
    <n v="5.9855353816962463E-2"/>
    <n v="6.8521941050364576E-2"/>
    <n v="4.9972183426338933E-2"/>
    <n v="4.7836443922056264E-2"/>
    <n v="0.36625196530139997"/>
    <n v="0.23001000000000002"/>
    <n v="0.23001000000000002"/>
    <n v="0.27001000000000003"/>
    <n v="0.28001000000000004"/>
    <n v="0.29001000000000005"/>
    <n v="0.31423415947810557"/>
    <n v="0.33787152811086496"/>
    <n v="0.37007604308567776"/>
    <n v="0.42993139690264026"/>
    <n v="0.49845333795300484"/>
    <n v="0.54842552137934375"/>
    <n v="0.59626196530139997"/>
    <n v="346905.75"/>
    <n v="212816.76500000001"/>
    <n v="291490.27500000002"/>
    <n v="353730.03"/>
    <n v="260540.3125"/>
    <n v="80893.967499999999"/>
    <n v="89540"/>
    <n v="51466"/>
    <n v="0"/>
    <n v="0"/>
    <n v="0"/>
    <n v="0"/>
    <n v="1687383.1"/>
    <n v="0"/>
    <n v="0"/>
    <n v="0"/>
    <n v="0"/>
    <n v="2936136.6310583986"/>
    <n v="-365.69400000000002"/>
    <n v="-658.36800000000005"/>
    <n v="782.73699999999997"/>
    <n v="41702.894"/>
    <n v="70620.447"/>
    <n v="55248.889000000003"/>
    <n v="85111.741999999998"/>
    <n v="62307.016000000003"/>
    <n v="9254.1880000000001"/>
    <n v="308678.72453666665"/>
    <n v="22169.281268333332"/>
    <n v="197036.86326833334"/>
    <n v="851888.72007333336"/>
    <n v="127417.12"/>
    <n v="314997.625"/>
    <n v="383164.14500000002"/>
    <n v="525727.70250000001"/>
    <n v="253258.71249999999"/>
    <n v="127788.16750000001"/>
    <n v="94525.447500000009"/>
    <n v="0"/>
    <n v="0"/>
    <n v="48416.122985065449"/>
    <n v="0"/>
    <n v="0"/>
    <n v="1875295.0429850654"/>
    <n v="0"/>
    <n v="0"/>
    <n v="0"/>
    <n v="0"/>
    <n v="2936136.6310583986"/>
    <n v="-365.69400000000002"/>
    <n v="-658.36800000000005"/>
    <n v="782.73699999999997"/>
    <n v="41702.894"/>
    <n v="70620.447"/>
    <n v="55248.889000000003"/>
    <n v="85111.741999999998"/>
    <n v="62307.016000000003"/>
    <n v="9254.1880000000001"/>
    <n v="238367.55600000001"/>
    <n v="64481.154000000002"/>
    <n v="46229.84600000002"/>
    <n v="673082.40700000001"/>
    <n v="0"/>
    <n v="0"/>
    <n v="0"/>
    <n v="0"/>
    <n v="0"/>
    <n v="0"/>
    <n v="0"/>
    <n v="0"/>
    <n v="0"/>
    <n v="0"/>
    <n v="0"/>
    <n v="0"/>
    <n v="2054101.3560583987"/>
    <n v="0"/>
    <n v="0"/>
    <n v="0"/>
    <n v="0"/>
    <n v="2936136.6310583986"/>
    <n v="894409.44173353119"/>
    <n v="626852.56099999999"/>
    <n v="835805.429"/>
    <n v="1103362.3097335312"/>
    <n v="-267556.8807335312"/>
    <n v="2100330.8351398217"/>
    <n v="796091.01600000006"/>
    <n v="626852.56099999999"/>
    <n v="835805.429"/>
    <n v="1005043.8840000001"/>
    <n v="-169238.45500000007"/>
    <n v="2100331.2020583986"/>
    <n v="654851.85680499999"/>
    <n v="626852.56099999999"/>
    <n v="835805.429"/>
    <n v="863804.72480500001"/>
    <n v="-27999.295805000002"/>
    <n v="2100331.2020583986"/>
    <n v="626852.56099999999"/>
    <n v="626852.56099999999"/>
    <n v="835805.429"/>
    <n v="835805.429"/>
    <n v="0"/>
    <n v="2100331.2020583986"/>
    <n v="13102"/>
    <s v="SI"/>
    <s v="NO"/>
    <s v="GIC"/>
    <s v="STS"/>
    <n v="6"/>
    <s v="Transmission"/>
    <s v="Zonal Tx"/>
    <s v="Growth Zonal Tx"/>
    <s v="La Misión Substation"/>
    <m/>
    <s v="STS"/>
    <s v="S/E La Misión"/>
    <d v="2020-03-01T00:00:00"/>
    <x v="16"/>
    <m/>
    <n v="0"/>
    <n v="0"/>
    <n v="0"/>
    <n v="0"/>
    <n v="0"/>
    <s v="MT 15.04.2019/ Constr. 01.10.2019"/>
    <m/>
    <s v="Ingeniería detalle/Mov Tierra"/>
    <m/>
    <m/>
    <m/>
    <n v="2017"/>
    <s v="Inversiones en S/E"/>
    <s v="Abierto"/>
  </r>
  <r>
    <x v="37"/>
    <x v="1"/>
    <x v="37"/>
    <x v="0"/>
    <x v="16"/>
    <x v="12"/>
    <n v="1562.74"/>
    <n v="1184.4269999999999"/>
    <n v="1593.7190000000001"/>
    <n v="42557.612999999998"/>
    <n v="98520.411999999997"/>
    <n v="77964.313999999998"/>
    <n v="115228.376"/>
    <n v="76134.019"/>
    <n v="31165.785"/>
    <n v="88815.562999999995"/>
    <n v="8695.4230000000007"/>
    <n v="144"/>
    <n v="543566.39099999995"/>
    <n v="0"/>
    <n v="0"/>
    <n v="0.02"/>
    <n v="0.01"/>
    <n v="0"/>
    <n v="0.06"/>
    <n v="0.01"/>
    <n v="0.1"/>
    <n v="0"/>
    <n v="0"/>
    <n v="0"/>
    <n v="0"/>
    <n v="0.21001000000000003"/>
    <n v="0.21001000000000003"/>
    <n v="0.23001000000000002"/>
    <n v="0.24001000000000003"/>
    <n v="0.24001000000000003"/>
    <n v="0.30001"/>
    <n v="0.31001000000000001"/>
    <n v="0.41001000000000004"/>
    <n v="0.41001000000000004"/>
    <n v="0.41001000000000004"/>
    <n v="0.41001000000000004"/>
    <n v="0.41001000000000004"/>
    <n v="0.21001000000000003"/>
    <n v="0.21182364400375689"/>
    <n v="0.24140900231414447"/>
    <n v="0.28262222634518441"/>
    <n v="0.30129225513629304"/>
    <n v="0.31152665475667296"/>
    <n v="0.31229775557733741"/>
    <n v="0.31248785819075015"/>
    <n v="0.34107111079327002"/>
    <n v="0.35985664202798029"/>
    <n v="0.38886797410960317"/>
    <n v="0.47865381026329873"/>
    <n v="0.41001000000000004"/>
    <n v="0.21001000000000003"/>
    <n v="314822.53499999997"/>
    <n v="0"/>
    <n v="7676.5565255881966"/>
    <n v="26927.348359797998"/>
    <n v="27027.62839963103"/>
    <n v="129181.5508627469"/>
    <n v="192795.42316749319"/>
    <n v="53110.288633736098"/>
    <n v="816.8503803583518"/>
    <n v="123123.20531030226"/>
    <n v="81123.488388428188"/>
    <n v="125592.77914190484"/>
    <n v="268638.34508412005"/>
    <n v="1036013.4642541071"/>
    <n v="0"/>
    <n v="1.8136440037568697E-3"/>
    <n v="2.9585358310387559E-2"/>
    <n v="4.1213224031039941E-2"/>
    <n v="1.8670028791108646E-2"/>
    <n v="1.0234399620379937E-2"/>
    <n v="7.7110082066444042E-4"/>
    <n v="1.9010261341275236E-4"/>
    <n v="2.8583252602519846E-2"/>
    <n v="1.878553123471028E-2"/>
    <n v="2.901133208162289E-2"/>
    <n v="8.9785836153695564E-2"/>
    <n v="0.47865381026329873"/>
    <n v="213750"/>
    <n v="238250"/>
    <n v="118966"/>
    <n v="499530"/>
    <n v="193310"/>
    <n v="236500"/>
    <n v="156500"/>
    <n v="620499.23553713004"/>
    <n v="0"/>
    <n v="0"/>
    <n v="0"/>
    <n v="0"/>
    <n v="2277305.2355371299"/>
    <n v="0"/>
    <n v="0"/>
    <n v="0"/>
    <n v="0"/>
    <n v="3628141.2347912369"/>
    <n v="0"/>
    <n v="7676.5565255881966"/>
    <n v="26927.348359797998"/>
    <n v="27027.62839963103"/>
    <n v="129181.5508627469"/>
    <n v="192795.42316749319"/>
    <n v="53110.288633736098"/>
    <n v="816.8503803583518"/>
    <n v="123123.20531030226"/>
    <n v="81123.488388428188"/>
    <n v="125592.77914190484"/>
    <n v="268638.34508412005"/>
    <n v="1036013.4642541071"/>
    <n v="213750"/>
    <n v="238250"/>
    <n v="118966"/>
    <n v="499530"/>
    <n v="193310"/>
    <n v="236500"/>
    <n v="156500"/>
    <n v="620499.23553713004"/>
    <n v="0"/>
    <n v="0"/>
    <n v="0"/>
    <n v="0"/>
    <n v="2277305.2355371299"/>
    <n v="0"/>
    <n v="0"/>
    <n v="0"/>
    <n v="0"/>
    <n v="3628141.2347912369"/>
    <n v="1562.74"/>
    <n v="1184.4269999999999"/>
    <n v="1593.7190000000001"/>
    <n v="42557.612999999998"/>
    <n v="98520.411999999997"/>
    <n v="77964.313999999998"/>
    <n v="102578.086"/>
    <n v="78169.2"/>
    <n v="154984.6"/>
    <n v="189566.625"/>
    <n v="85326.6"/>
    <n v="202005.12825410708"/>
    <n v="1036013.4642541071"/>
    <n v="0"/>
    <n v="0"/>
    <n v="0.02"/>
    <n v="0.01"/>
    <n v="0"/>
    <n v="2.9491717952997959E-2"/>
    <n v="3.486675670226904E-2"/>
    <n v="2.0836810832020023E-2"/>
    <n v="5.8529283609979672E-2"/>
    <n v="5.5188717079378044E-2"/>
    <n v="4.0480252504341022E-2"/>
    <n v="5.2420447475498559E-2"/>
    <n v="0.32181398615648432"/>
    <n v="0.21001000000000003"/>
    <n v="0.21001000000000003"/>
    <n v="0.23001000000000002"/>
    <n v="0.24001000000000003"/>
    <n v="0.24001000000000003"/>
    <n v="0.26950171795299799"/>
    <n v="0.30436847465526706"/>
    <n v="0.32520528548728705"/>
    <n v="0.38373456909726672"/>
    <n v="0.43892328617664478"/>
    <n v="0.47940353868098579"/>
    <n v="0.53182398615648441"/>
    <n v="322267.22499999998"/>
    <n v="300156.565"/>
    <n v="404075.75"/>
    <n v="516201.78"/>
    <n v="284325.1875"/>
    <n v="97558.842499999999"/>
    <n v="78583.25"/>
    <n v="274137"/>
    <n v="0"/>
    <n v="0"/>
    <n v="0"/>
    <n v="0"/>
    <n v="2277305.6"/>
    <n v="0"/>
    <n v="0"/>
    <n v="0"/>
    <n v="0"/>
    <n v="3628141.5992541071"/>
    <n v="1562.74"/>
    <n v="1184.4269999999999"/>
    <n v="1593.7190000000001"/>
    <n v="42557.612999999998"/>
    <n v="98520.411999999997"/>
    <n v="77964.313999999998"/>
    <n v="115228.376"/>
    <n v="76134.019"/>
    <n v="31165.785"/>
    <n v="52441.214999999997"/>
    <n v="83235.225000000006"/>
    <n v="186418.0312"/>
    <n v="768005.87619999994"/>
    <n v="310196.59999999998"/>
    <n v="472159.065"/>
    <n v="394140.75"/>
    <n v="367431.60499999998"/>
    <n v="647761.29249999998"/>
    <n v="217827.3015"/>
    <n v="105599.875"/>
    <n v="14033.250000000004"/>
    <n v="16163.449054107114"/>
    <n v="0"/>
    <n v="0"/>
    <n v="0"/>
    <n v="2545313.1880541071"/>
    <n v="0"/>
    <n v="0"/>
    <n v="0"/>
    <n v="0"/>
    <n v="3628141.5992541071"/>
    <n v="1562.74"/>
    <n v="1184.4269999999999"/>
    <n v="1593.7190000000001"/>
    <n v="42557.612999999998"/>
    <n v="98520.411999999997"/>
    <n v="77964.313999999998"/>
    <n v="115228.376"/>
    <n v="76134.019"/>
    <n v="31165.785"/>
    <n v="88815.562999999995"/>
    <n v="8695.4230000000007"/>
    <n v="11263.577000000048"/>
    <n v="554685.96799999999"/>
    <n v="0"/>
    <n v="0"/>
    <n v="0"/>
    <n v="0"/>
    <n v="0"/>
    <n v="0"/>
    <n v="0"/>
    <n v="0"/>
    <n v="0"/>
    <n v="0"/>
    <n v="0"/>
    <n v="0"/>
    <n v="2758633.0962541071"/>
    <n v="0"/>
    <n v="0"/>
    <n v="0"/>
    <n v="0"/>
    <n v="3628141.5992541071"/>
    <n v="767375.11916998704"/>
    <n v="543422.39099999995"/>
    <n v="858244.92599999998"/>
    <n v="1082197.654169987"/>
    <n v="-223952.72816998698"/>
    <n v="2769896.308791237"/>
    <n v="834008.33600000001"/>
    <n v="543422.39099999995"/>
    <n v="858244.92599999998"/>
    <n v="1148830.871"/>
    <n v="-290585.94500000007"/>
    <n v="2769896.6732541071"/>
    <n v="581587.84499999997"/>
    <n v="543422.39099999995"/>
    <n v="858244.92599999998"/>
    <n v="896410.37999999989"/>
    <n v="-38165.453999999911"/>
    <n v="2769896.6732541071"/>
    <n v="543422.39099999995"/>
    <n v="543566.39099999995"/>
    <n v="858388.92599999998"/>
    <n v="858244.92599999998"/>
    <n v="144"/>
    <n v="2769752.6732541071"/>
    <n v="13190"/>
    <s v="SI"/>
    <s v="NO"/>
    <s v="GIC"/>
    <s v="STS"/>
    <n v="6"/>
    <s v="Transmission"/>
    <s v="Zonal Tx"/>
    <s v="Growth Zonal Tx"/>
    <s v="Remehue Substation"/>
    <m/>
    <s v="STS"/>
    <s v="S/E La Misión"/>
    <d v="2020-03-01T00:00:00"/>
    <x v="16"/>
    <m/>
    <n v="0"/>
    <n v="0"/>
    <n v="435007"/>
    <n v="15"/>
    <n v="29000.466666666667"/>
    <s v="MT 15.04.2019/ Constr. 01.10.2019"/>
    <m/>
    <s v="Ingeniería detalle/Mov Tierra"/>
    <m/>
    <m/>
    <m/>
    <n v="2017"/>
    <s v="Inversiones en S/E"/>
    <s v="Abierto"/>
  </r>
  <r>
    <x v="38"/>
    <x v="1"/>
    <x v="38"/>
    <x v="0"/>
    <x v="16"/>
    <x v="12"/>
    <n v="0"/>
    <n v="476.6"/>
    <n v="713.73599999999999"/>
    <n v="385.37"/>
    <n v="2937.5740000000001"/>
    <n v="673.60299999999995"/>
    <n v="0"/>
    <n v="2630.105"/>
    <n v="91908.456999999995"/>
    <n v="6501.5280000000002"/>
    <n v="30727.134999999998"/>
    <n v="942.53499999999997"/>
    <n v="137896.64300000001"/>
    <n v="0"/>
    <n v="0.01"/>
    <n v="0.01"/>
    <n v="0"/>
    <n v="0"/>
    <n v="3.6799999999999999E-2"/>
    <n v="0.01"/>
    <n v="0.09"/>
    <n v="0.01"/>
    <n v="1.0000000000000009E-2"/>
    <n v="0"/>
    <n v="0"/>
    <n v="0.13317999999999999"/>
    <n v="0.14318"/>
    <n v="0.15317999999999998"/>
    <n v="0.15317999999999998"/>
    <n v="0.15317999999999998"/>
    <n v="0.18997999999999998"/>
    <n v="0.19997999999999999"/>
    <n v="0.28998000000000002"/>
    <n v="0.29998000000000002"/>
    <n v="0.30998000000000003"/>
    <n v="0.30998000000000003"/>
    <n v="0.30998000000000003"/>
    <n v="0.13317999999999999"/>
    <n v="0.13317999999999999"/>
    <n v="0.13431761460375016"/>
    <n v="0.13736400861991391"/>
    <n v="0.13977713050665669"/>
    <n v="0.20012270728207537"/>
    <n v="0.20482064079714785"/>
    <n v="0.20482064079714785"/>
    <n v="0.20482064079714785"/>
    <n v="0.20482064079714785"/>
    <n v="0.20482064079714785"/>
    <n v="0.20533773834430702"/>
    <n v="0.30998000000000003"/>
    <n v="0.13317999999999999"/>
    <n v="53585.123999999996"/>
    <n v="0"/>
    <n v="0"/>
    <n v="3275.9165594727651"/>
    <n v="8794.2262168967954"/>
    <n v="6983.7023885911658"/>
    <n v="175075.64380784446"/>
    <n v="13664.13162695989"/>
    <n v="0"/>
    <n v="0"/>
    <n v="0"/>
    <n v="0"/>
    <n v="1522.8935705376491"/>
    <n v="209316.51417030272"/>
    <n v="0"/>
    <n v="0"/>
    <n v="1.1376146037501769E-3"/>
    <n v="3.0463940161637314E-3"/>
    <n v="2.4131218867427997E-3"/>
    <n v="6.0345576775418679E-2"/>
    <n v="4.6979335150724852E-3"/>
    <n v="0"/>
    <n v="0"/>
    <n v="0"/>
    <n v="0"/>
    <n v="5.1709754715917138E-4"/>
    <n v="0.20533773834430702"/>
    <n v="1200"/>
    <n v="0"/>
    <n v="0"/>
    <n v="151500"/>
    <n v="191500"/>
    <n v="11500"/>
    <n v="191500"/>
    <n v="191500"/>
    <n v="191500"/>
    <n v="191500"/>
    <n v="211500"/>
    <n v="923170"/>
    <n v="2256370"/>
    <n v="0"/>
    <n v="0"/>
    <n v="0"/>
    <n v="0"/>
    <n v="2519271.6381703028"/>
    <n v="0"/>
    <n v="0"/>
    <n v="3275.9165594727651"/>
    <n v="8794.2262168967954"/>
    <n v="6983.7023885911658"/>
    <n v="175075.64380784446"/>
    <n v="13664.13162695989"/>
    <n v="0"/>
    <n v="0"/>
    <n v="0"/>
    <n v="0"/>
    <n v="1522.8935705376491"/>
    <n v="209316.51417030272"/>
    <n v="1200"/>
    <n v="0"/>
    <n v="0"/>
    <n v="151500"/>
    <n v="191500"/>
    <n v="11500"/>
    <n v="191500"/>
    <n v="191500"/>
    <n v="191500"/>
    <n v="191500"/>
    <n v="211500"/>
    <n v="923170"/>
    <n v="2256370"/>
    <n v="0"/>
    <n v="0"/>
    <n v="0"/>
    <n v="0"/>
    <n v="2519271.6381703028"/>
    <n v="0"/>
    <n v="476.6"/>
    <n v="713.73599999999999"/>
    <n v="385.37"/>
    <n v="2937.5740000000001"/>
    <n v="673.60299999999995"/>
    <n v="0"/>
    <n v="21870"/>
    <n v="21150"/>
    <n v="3500"/>
    <n v="0"/>
    <n v="157609.63117030272"/>
    <n v="209316.51417030272"/>
    <n v="0"/>
    <n v="0.01"/>
    <n v="0.01"/>
    <n v="0"/>
    <n v="0"/>
    <n v="7.9152613309042538E-2"/>
    <n v="8.1900916648202371E-2"/>
    <n v="6.1632897576667706E-2"/>
    <n v="5.4712490870446488E-2"/>
    <n v="9.2138326070722212E-2"/>
    <n v="7.5147098648415747E-2"/>
    <n v="4.1110481958361013E-2"/>
    <n v="0.50579482508185802"/>
    <n v="0.13317999999999999"/>
    <n v="0.14318"/>
    <n v="0.15317999999999998"/>
    <n v="0.15317999999999998"/>
    <n v="0.15317999999999998"/>
    <n v="0.23233261330904253"/>
    <n v="0.31423352995724491"/>
    <n v="0.37586642753391264"/>
    <n v="0.43057891840435913"/>
    <n v="0.52271724447508128"/>
    <n v="0.59786434312349701"/>
    <n v="0.63897482508185799"/>
    <n v="170085"/>
    <n v="125854.925"/>
    <n v="174874.92499999999"/>
    <n v="154654.92499999999"/>
    <n v="196379.92499999999"/>
    <n v="185029.92499999999"/>
    <n v="180279.92499999999"/>
    <n v="127629.925"/>
    <n v="127629.925"/>
    <n v="82429.925000000003"/>
    <n v="82429.925000000003"/>
    <n v="649090.75"/>
    <n v="2256370"/>
    <n v="0"/>
    <n v="0"/>
    <n v="0"/>
    <n v="0"/>
    <n v="2519271.6381703024"/>
    <n v="0"/>
    <n v="476.6"/>
    <n v="713.73599999999999"/>
    <n v="385.37"/>
    <n v="2937.5740000000001"/>
    <n v="673.60299999999995"/>
    <n v="0"/>
    <n v="2630.105"/>
    <n v="91908.456999999995"/>
    <n v="0"/>
    <n v="0"/>
    <n v="140776.70800000001"/>
    <n v="240502.15299999999"/>
    <n v="249525.82500000001"/>
    <n v="246716.23499999999"/>
    <n v="226929.92499999999"/>
    <n v="210469.92499999999"/>
    <n v="186719.92499999999"/>
    <n v="137289.92499999999"/>
    <n v="136014.92499999999"/>
    <n v="168854.92499999999"/>
    <n v="81154.925000000003"/>
    <n v="70429.925000000003"/>
    <n v="0"/>
    <n v="511077.90117030201"/>
    <n v="2225184.3611703021"/>
    <n v="0"/>
    <n v="0"/>
    <n v="0"/>
    <n v="0"/>
    <n v="2519271.6381703019"/>
    <n v="0"/>
    <n v="476.6"/>
    <n v="713.73599999999999"/>
    <n v="385.37"/>
    <n v="2937.5740000000001"/>
    <n v="673.60299999999995"/>
    <n v="0"/>
    <n v="2630.105"/>
    <n v="91908.456999999995"/>
    <n v="6501.5280000000002"/>
    <n v="30727.134999999998"/>
    <n v="103548.04500000001"/>
    <n v="240502.15300000002"/>
    <n v="0"/>
    <n v="0"/>
    <n v="0"/>
    <n v="0"/>
    <n v="0"/>
    <n v="0"/>
    <n v="0"/>
    <n v="0"/>
    <n v="0"/>
    <n v="0"/>
    <n v="0"/>
    <n v="0"/>
    <n v="2225184.3611703021"/>
    <n v="0"/>
    <n v="0"/>
    <n v="0"/>
    <n v="0"/>
    <n v="2519271.6381703019"/>
    <n v="207793.62059976507"/>
    <n v="136954.10800000001"/>
    <n v="190539.23200000002"/>
    <n v="261378.74459976505"/>
    <n v="-70839.512599765032"/>
    <n v="2328732.406170303"/>
    <n v="51706.883000000002"/>
    <n v="136954.10800000001"/>
    <n v="190539.23200000002"/>
    <n v="105292.007"/>
    <n v="85247.22500000002"/>
    <n v="2328732.4061703025"/>
    <n v="99725.444999999992"/>
    <n v="136954.10800000001"/>
    <n v="190539.23200000002"/>
    <n v="153310.56899999999"/>
    <n v="37228.66300000003"/>
    <n v="2328732.4061703021"/>
    <n v="136954.10800000001"/>
    <n v="137896.64300000001"/>
    <n v="191481.76699999999"/>
    <n v="190539.23200000002"/>
    <n v="942.53499999997439"/>
    <n v="2327789.8711703019"/>
    <n v="13191"/>
    <s v="SI"/>
    <s v="NO"/>
    <s v="GIC"/>
    <s v="STS"/>
    <n v="6"/>
    <s v="Transmission"/>
    <s v="Zonal Tx"/>
    <s v="Growth Zonal Tx"/>
    <s v="La Misión Substation"/>
    <m/>
    <s v="STS"/>
    <s v="S/E La Misión"/>
    <d v="2020-03-01T00:00:00"/>
    <x v="16"/>
    <m/>
    <n v="0"/>
    <n v="0"/>
    <n v="0"/>
    <n v="0"/>
    <n v="0"/>
    <s v="01.10.2019"/>
    <m/>
    <s v="Ingeniería detalle"/>
    <m/>
    <m/>
    <m/>
    <n v="2017"/>
    <s v="Inversiones en Líneas"/>
    <s v="Abierto"/>
  </r>
  <r>
    <x v="39"/>
    <x v="1"/>
    <x v="39"/>
    <x v="0"/>
    <x v="16"/>
    <x v="12"/>
    <n v="0"/>
    <n v="0"/>
    <n v="0"/>
    <n v="0"/>
    <n v="21806.508999999998"/>
    <n v="0"/>
    <n v="450"/>
    <n v="500"/>
    <n v="250"/>
    <n v="0"/>
    <n v="0"/>
    <n v="0"/>
    <n v="23006.508999999998"/>
    <n v="0"/>
    <n v="0"/>
    <n v="0"/>
    <n v="0"/>
    <n v="0"/>
    <n v="5.1900000000000002E-2"/>
    <n v="0"/>
    <n v="0.01"/>
    <n v="0"/>
    <n v="0"/>
    <n v="0"/>
    <n v="0"/>
    <n v="0.76811999999999991"/>
    <n v="0.76811999999999991"/>
    <n v="0.76811999999999991"/>
    <n v="0.76811999999999991"/>
    <n v="0.76811999999999991"/>
    <n v="0.82001999999999997"/>
    <n v="0.82001999999999997"/>
    <n v="0.83001999999999987"/>
    <n v="0.83001999999999987"/>
    <n v="0.83001999999999987"/>
    <n v="0.83001999999999987"/>
    <n v="0.83001999999999987"/>
    <n v="0.76811999999999991"/>
    <n v="0.76811999999999991"/>
    <n v="0.76811999999999991"/>
    <n v="0.76811999999999991"/>
    <n v="0.76811999999999991"/>
    <n v="0.7718488046891353"/>
    <n v="0.89590242969785772"/>
    <n v="0.89590242969785772"/>
    <n v="0.89590242969785772"/>
    <n v="0.89590242969785772"/>
    <n v="0.89590242969785772"/>
    <n v="0.89590242969785772"/>
    <n v="0.83001999999999987"/>
    <n v="0.76811999999999991"/>
    <n v="46351.663999999997"/>
    <n v="0"/>
    <n v="0"/>
    <n v="0"/>
    <n v="0"/>
    <n v="0"/>
    <n v="0"/>
    <n v="20280.756544884593"/>
    <n v="0"/>
    <n v="0"/>
    <n v="0"/>
    <n v="0"/>
    <n v="1509.4600786538929"/>
    <n v="21790.216623538487"/>
    <n v="0"/>
    <n v="0"/>
    <n v="0"/>
    <n v="0"/>
    <n v="0"/>
    <n v="3.7288046891354415E-3"/>
    <n v="0.12405362500872237"/>
    <n v="0"/>
    <n v="0"/>
    <n v="0"/>
    <n v="0"/>
    <n v="0"/>
    <n v="0.89590242969785772"/>
    <n v="0"/>
    <n v="0"/>
    <n v="0"/>
    <n v="0"/>
    <n v="0"/>
    <n v="0"/>
    <n v="0"/>
    <n v="0"/>
    <n v="0"/>
    <n v="0"/>
    <n v="29782.865000000002"/>
    <n v="11600"/>
    <n v="41382.865000000005"/>
    <n v="0"/>
    <n v="0"/>
    <n v="0"/>
    <n v="0"/>
    <n v="109524.74562353849"/>
    <n v="0"/>
    <n v="0"/>
    <n v="0"/>
    <n v="0"/>
    <n v="0"/>
    <n v="0"/>
    <n v="20280.756544884593"/>
    <n v="0"/>
    <n v="0"/>
    <n v="0"/>
    <n v="0"/>
    <n v="1509.4600786538929"/>
    <n v="21790.216623538487"/>
    <n v="0"/>
    <n v="0"/>
    <n v="0"/>
    <n v="0"/>
    <n v="0"/>
    <n v="0"/>
    <n v="0"/>
    <n v="0"/>
    <n v="0"/>
    <n v="0"/>
    <n v="29782.865000000002"/>
    <n v="11600"/>
    <n v="41382.865000000005"/>
    <n v="0"/>
    <n v="0"/>
    <n v="0"/>
    <n v="0"/>
    <n v="109524.74562353849"/>
    <n v="0"/>
    <n v="0"/>
    <n v="0"/>
    <n v="0"/>
    <n v="21806.508999999998"/>
    <n v="0"/>
    <n v="0"/>
    <n v="750"/>
    <n v="26321.542000000001"/>
    <n v="1200"/>
    <n v="0"/>
    <n v="1118"/>
    <n v="51196.050999999999"/>
    <n v="0"/>
    <n v="0"/>
    <n v="0"/>
    <n v="0"/>
    <n v="0"/>
    <n v="3.7287233810580859E-3"/>
    <n v="0.12405091996982133"/>
    <n v="0"/>
    <n v="0"/>
    <n v="0"/>
    <n v="0"/>
    <n v="0"/>
    <n v="0.12777964335087941"/>
    <n v="0.76811999999999991"/>
    <n v="0.76811999999999991"/>
    <n v="0.76811999999999991"/>
    <n v="0.76811999999999991"/>
    <n v="0.76811999999999991"/>
    <n v="0.77184872338105803"/>
    <n v="0.89589964335087935"/>
    <n v="0.89589964335087935"/>
    <n v="0.89589964335087935"/>
    <n v="0.89589964335087935"/>
    <n v="0.89589964335087935"/>
    <n v="0.89589964335087935"/>
    <n v="0"/>
    <n v="0"/>
    <n v="0"/>
    <n v="0"/>
    <n v="0"/>
    <n v="0"/>
    <n v="0"/>
    <n v="0"/>
    <n v="0"/>
    <n v="0"/>
    <n v="3196.0306235384924"/>
    <n v="0"/>
    <n v="3196.0306235384924"/>
    <n v="2200"/>
    <n v="6581"/>
    <n v="0"/>
    <n v="0"/>
    <n v="109524.74562353849"/>
    <n v="0"/>
    <n v="0"/>
    <n v="0"/>
    <n v="0"/>
    <n v="21806.508999999998"/>
    <n v="0"/>
    <n v="450"/>
    <n v="500"/>
    <n v="250"/>
    <n v="0"/>
    <n v="0"/>
    <n v="0"/>
    <n v="23006.508999999998"/>
    <n v="0"/>
    <n v="0"/>
    <n v="26071.542000000001"/>
    <n v="745"/>
    <n v="0"/>
    <n v="0"/>
    <n v="0"/>
    <n v="0"/>
    <n v="0"/>
    <n v="0"/>
    <n v="3200"/>
    <n v="1369.0306235384924"/>
    <n v="31385.572623538494"/>
    <n v="2200"/>
    <n v="6581"/>
    <n v="0"/>
    <n v="0"/>
    <n v="109524.74562353849"/>
    <n v="0"/>
    <n v="0"/>
    <n v="0"/>
    <n v="0"/>
    <n v="21806.508999999998"/>
    <n v="0"/>
    <n v="450"/>
    <n v="500"/>
    <n v="250"/>
    <n v="0"/>
    <n v="0"/>
    <n v="0"/>
    <n v="23006.508999999998"/>
    <n v="0"/>
    <n v="0"/>
    <n v="0"/>
    <n v="0"/>
    <n v="0"/>
    <n v="0"/>
    <n v="0"/>
    <n v="0"/>
    <n v="0"/>
    <n v="0"/>
    <n v="0"/>
    <n v="0"/>
    <n v="31385.572623538494"/>
    <n v="2200"/>
    <n v="6581"/>
    <n v="0"/>
    <n v="0"/>
    <n v="109524.74562353849"/>
    <n v="20280.756544884593"/>
    <n v="23006.508999999998"/>
    <n v="69358.172999999995"/>
    <n v="66632.42054488459"/>
    <n v="2725.7524551154056"/>
    <n v="40166.572623538494"/>
    <n v="50078.050999999999"/>
    <n v="23006.508999999998"/>
    <n v="69358.172999999995"/>
    <n v="96429.714999999997"/>
    <n v="-27071.542000000001"/>
    <n v="40166.572623538494"/>
    <n v="23006.508999999998"/>
    <n v="23006.508999999998"/>
    <n v="69358.172999999995"/>
    <n v="69358.172999999995"/>
    <n v="0"/>
    <n v="40166.572623538494"/>
    <n v="23006.508999999998"/>
    <n v="23006.508999999998"/>
    <n v="69358.172999999995"/>
    <n v="69358.172999999995"/>
    <n v="0"/>
    <n v="40166.572623538494"/>
    <n v="13254"/>
    <s v="SI"/>
    <s v="NO"/>
    <s v="GIC"/>
    <s v="STS"/>
    <n v="6"/>
    <s v="Transmission"/>
    <s v="Zonal Tx"/>
    <s v="Growth Zonal Tx"/>
    <s v="La Misión Substation"/>
    <m/>
    <s v="STS"/>
    <s v="S/E La Misión"/>
    <d v="2019-02-01T00:00:00"/>
    <x v="16"/>
    <m/>
    <n v="0"/>
    <n v="0"/>
    <n v="0"/>
    <n v="0"/>
    <n v="0"/>
    <s v="MT 15.04.2019/ Constr. 01.10.2019"/>
    <m/>
    <s v="Ingeniería detalle"/>
    <m/>
    <m/>
    <m/>
    <n v="2017"/>
    <s v="Inversiones en S/E"/>
    <s v="Abierto"/>
  </r>
  <r>
    <x v="40"/>
    <x v="1"/>
    <x v="40"/>
    <x v="0"/>
    <x v="16"/>
    <x v="12"/>
    <n v="0"/>
    <n v="0"/>
    <n v="1104.93"/>
    <n v="10922.226000000001"/>
    <n v="0"/>
    <n v="80"/>
    <n v="11523.189"/>
    <n v="10000"/>
    <n v="0"/>
    <n v="0"/>
    <n v="0"/>
    <n v="0"/>
    <n v="33630.345000000001"/>
    <n v="0"/>
    <n v="0"/>
    <n v="0"/>
    <n v="0.01"/>
    <n v="0"/>
    <n v="0"/>
    <n v="0"/>
    <n v="0.01"/>
    <n v="0"/>
    <n v="0"/>
    <n v="0"/>
    <n v="0"/>
    <n v="0.98"/>
    <n v="0.98"/>
    <n v="0.98"/>
    <n v="0.99"/>
    <n v="0.99"/>
    <n v="0.99"/>
    <n v="0.99"/>
    <n v="1"/>
    <n v="1"/>
    <n v="1"/>
    <n v="1"/>
    <n v="1"/>
    <n v="0.98"/>
    <n v="0.98"/>
    <n v="0.9828488129945856"/>
    <n v="0.98569762598917121"/>
    <n v="0.98854643898375671"/>
    <n v="0.99125364431486873"/>
    <n v="0.99531028738025817"/>
    <n v="0.99929196168263223"/>
    <n v="1"/>
    <n v="1"/>
    <n v="1"/>
    <n v="1"/>
    <n v="1"/>
    <n v="0.98"/>
    <n v="214669.85199999998"/>
    <n v="0"/>
    <n v="0"/>
    <n v="1108"/>
    <n v="0"/>
    <n v="0"/>
    <n v="0"/>
    <n v="0"/>
    <n v="0"/>
    <n v="0"/>
    <n v="0"/>
    <n v="0"/>
    <n v="0"/>
    <n v="1108"/>
    <n v="0"/>
    <n v="0"/>
    <n v="2.8488129945855897E-3"/>
    <n v="2.8488129945855897E-3"/>
    <n v="2.8488129945855897E-3"/>
    <n v="2.7072053311120369E-3"/>
    <n v="4.0566430653894217E-3"/>
    <n v="3.9816743023740114E-3"/>
    <n v="7.080383173677635E-4"/>
    <n v="0"/>
    <n v="0"/>
    <n v="0"/>
    <n v="1"/>
    <n v="0"/>
    <n v="0"/>
    <n v="0"/>
    <n v="0"/>
    <n v="0"/>
    <n v="0"/>
    <n v="0"/>
    <n v="0"/>
    <n v="0"/>
    <n v="0"/>
    <n v="0"/>
    <n v="12668.1680549049"/>
    <n v="12668.1680549049"/>
    <n v="0"/>
    <n v="0"/>
    <n v="0"/>
    <n v="0"/>
    <n v="228446.02005490489"/>
    <n v="0"/>
    <n v="0"/>
    <n v="1108"/>
    <n v="0"/>
    <n v="0"/>
    <n v="0"/>
    <n v="0"/>
    <n v="0"/>
    <n v="0"/>
    <n v="0"/>
    <n v="0"/>
    <n v="0"/>
    <n v="1108"/>
    <n v="0"/>
    <n v="0"/>
    <n v="0"/>
    <n v="0"/>
    <n v="0"/>
    <n v="0"/>
    <n v="0"/>
    <n v="0"/>
    <n v="0"/>
    <n v="0"/>
    <n v="0"/>
    <n v="12668.1680549049"/>
    <n v="12668.1680549049"/>
    <n v="0"/>
    <n v="0"/>
    <n v="0"/>
    <n v="0"/>
    <n v="228446.02005490489"/>
    <n v="0"/>
    <n v="0"/>
    <n v="1104.93"/>
    <n v="10922.226000000001"/>
    <n v="0"/>
    <n v="80"/>
    <n v="16713.373"/>
    <n v="0"/>
    <n v="0"/>
    <n v="0"/>
    <n v="0"/>
    <n v="0"/>
    <n v="28820.529000000002"/>
    <n v="0"/>
    <n v="0"/>
    <n v="0"/>
    <n v="0.01"/>
    <n v="0"/>
    <n v="6.3422546634225472E-3"/>
    <n v="2.208705055420384E-3"/>
    <n v="1.3895647472289808E-3"/>
    <n v="5.9475533928088668E-5"/>
    <n v="0"/>
    <n v="0"/>
    <n v="0"/>
    <n v="0.02"/>
    <n v="0.98"/>
    <n v="0.98"/>
    <n v="0.98"/>
    <n v="0.99"/>
    <n v="0.99"/>
    <n v="0.99634225466342252"/>
    <n v="0.99855095971884289"/>
    <n v="0.99994052446607185"/>
    <n v="1"/>
    <n v="1"/>
    <n v="1"/>
    <n v="1"/>
    <n v="0"/>
    <n v="0"/>
    <n v="0"/>
    <n v="0"/>
    <n v="0"/>
    <n v="0"/>
    <n v="0"/>
    <n v="0"/>
    <n v="0"/>
    <n v="0"/>
    <n v="0"/>
    <n v="0"/>
    <n v="0"/>
    <n v="1200"/>
    <n v="0"/>
    <n v="0"/>
    <n v="0"/>
    <n v="244690.38099999999"/>
    <n v="0"/>
    <n v="0"/>
    <n v="1104.93"/>
    <n v="10922.226000000001"/>
    <n v="0"/>
    <n v="80"/>
    <n v="11523.189"/>
    <n v="10000"/>
    <n v="0"/>
    <n v="0"/>
    <n v="0"/>
    <n v="0"/>
    <n v="33630.345000000001"/>
    <n v="0"/>
    <n v="0"/>
    <n v="82000"/>
    <n v="0"/>
    <n v="0"/>
    <n v="0"/>
    <n v="0"/>
    <n v="0"/>
    <n v="0"/>
    <n v="0"/>
    <n v="0"/>
    <n v="0"/>
    <n v="82000"/>
    <n v="1200"/>
    <n v="0"/>
    <n v="0"/>
    <n v="0"/>
    <n v="331500.19699999999"/>
    <n v="0"/>
    <n v="0"/>
    <n v="1104.93"/>
    <n v="10922.226000000001"/>
    <n v="0"/>
    <n v="80"/>
    <n v="11523.189"/>
    <n v="10000"/>
    <n v="0"/>
    <n v="0"/>
    <n v="0"/>
    <n v="0"/>
    <n v="33630.345000000001"/>
    <n v="0"/>
    <n v="0"/>
    <n v="0"/>
    <n v="0"/>
    <n v="0"/>
    <n v="0"/>
    <n v="0"/>
    <n v="0"/>
    <n v="0"/>
    <n v="0"/>
    <n v="0"/>
    <n v="0"/>
    <n v="82000"/>
    <n v="1200"/>
    <n v="0"/>
    <n v="0"/>
    <n v="0"/>
    <n v="331500.19699999999"/>
    <n v="1108"/>
    <n v="33630.345000000001"/>
    <n v="248300.19699999999"/>
    <n v="215777.85199999998"/>
    <n v="32522.345000000001"/>
    <n v="-19854.176945095096"/>
    <n v="28820.529000000002"/>
    <n v="33630.345000000001"/>
    <n v="248300.19699999999"/>
    <n v="243490.38099999999"/>
    <n v="4809.8159999999916"/>
    <n v="-3609.8159999999916"/>
    <n v="33630.345000000001"/>
    <n v="33630.345000000001"/>
    <n v="248300.19699999999"/>
    <n v="248300.19699999999"/>
    <n v="0"/>
    <n v="83200"/>
    <n v="33630.345000000001"/>
    <n v="33630.345000000001"/>
    <n v="248300.19699999999"/>
    <n v="248300.19699999999"/>
    <n v="0"/>
    <n v="83200"/>
    <n v="13255"/>
    <s v="SI"/>
    <s v="NO"/>
    <s v="GIC"/>
    <s v="STS"/>
    <n v="6"/>
    <s v="Transmission"/>
    <s v="Zonal Tx"/>
    <s v="Growth Zonal Tx"/>
    <s v="Remehue Substation"/>
    <m/>
    <s v="STS"/>
    <s v="S/E La Misión"/>
    <d v="2020-03-01T00:00:00"/>
    <x v="16"/>
    <m/>
    <n v="0"/>
    <n v="0"/>
    <n v="0"/>
    <n v="0"/>
    <n v="0"/>
    <s v="MT 15.04.2019/ Constr. 01.10.2019"/>
    <m/>
    <s v="Ingeniería detalle"/>
    <m/>
    <m/>
    <m/>
    <n v="2017"/>
    <s v="Inversiones en S/E"/>
    <s v="Abierto"/>
  </r>
  <r>
    <x v="41"/>
    <x v="1"/>
    <x v="41"/>
    <x v="0"/>
    <x v="16"/>
    <x v="12"/>
    <n v="755.6"/>
    <n v="0"/>
    <n v="3009.9180000000001"/>
    <n v="247.77699999999999"/>
    <n v="412.8"/>
    <n v="136.11099999999999"/>
    <n v="239975.97"/>
    <n v="670.3"/>
    <n v="4495.9080000000004"/>
    <n v="148359.41899999999"/>
    <n v="212878.46299999999"/>
    <n v="270"/>
    <n v="611212.26599999995"/>
    <n v="0"/>
    <n v="0"/>
    <n v="0.03"/>
    <n v="0"/>
    <n v="0"/>
    <n v="0.02"/>
    <n v="0"/>
    <n v="0"/>
    <n v="0"/>
    <n v="1.0000000000000009E-2"/>
    <n v="0"/>
    <n v="0"/>
    <n v="0.43"/>
    <n v="0.43"/>
    <n v="0.45999999999999996"/>
    <n v="0.45999999999999996"/>
    <n v="0.45999999999999996"/>
    <n v="0.48"/>
    <n v="0.48"/>
    <n v="0.48"/>
    <n v="0.48"/>
    <n v="0.49"/>
    <n v="0.49"/>
    <n v="0.49"/>
    <n v="0.43029457399700738"/>
    <n v="0.43029457399700738"/>
    <n v="0.43077374769880605"/>
    <n v="0.43077374769880605"/>
    <n v="0.43081302423174039"/>
    <n v="0.43085230076467468"/>
    <n v="0.49014415488232105"/>
    <n v="0.49180575017916867"/>
    <n v="0.49192357977797163"/>
    <n v="0.49314115229893546"/>
    <n v="0.49392668295762182"/>
    <n v="0.51132618704752464"/>
    <n v="0.49"/>
    <n v="0.43"/>
    <n v="200518.60599999997"/>
    <n v="736.7792249767009"/>
    <n v="0"/>
    <n v="1251.2129253459623"/>
    <n v="0"/>
    <n v="99.223313405531144"/>
    <n v="99.468953794312952"/>
    <n v="150537.36792707336"/>
    <n v="4229.2069946123174"/>
    <n v="300.65049551473908"/>
    <n v="3114.5638163764338"/>
    <n v="2014.3707175845943"/>
    <n v="44730.94386276383"/>
    <n v="207113.7882314478"/>
    <n v="2.9457399700738443E-4"/>
    <n v="0"/>
    <n v="4.7917370179867869E-4"/>
    <n v="0"/>
    <n v="3.927653293431792E-5"/>
    <n v="3.927653293431792E-5"/>
    <n v="5.9291854117646335E-2"/>
    <n v="1.6615952968476371E-3"/>
    <n v="1.1782959880295375E-4"/>
    <n v="1.2175725209638557E-3"/>
    <n v="7.8553065868635849E-4"/>
    <n v="1.7399504089902838E-2"/>
    <n v="0.51132618704752464"/>
    <n v="9250.92"/>
    <n v="12000"/>
    <n v="1293613.3330000001"/>
    <n v="70000"/>
    <n v="0"/>
    <n v="50510.467000000004"/>
    <n v="0"/>
    <n v="0"/>
    <n v="0"/>
    <n v="2349"/>
    <n v="10148"/>
    <n v="0"/>
    <n v="1447871.72"/>
    <n v="0"/>
    <n v="0"/>
    <n v="0"/>
    <n v="0"/>
    <n v="1855504.1142314477"/>
    <n v="736.7792249767009"/>
    <n v="0"/>
    <n v="1251.2129253459623"/>
    <n v="0"/>
    <n v="99.223313405531144"/>
    <n v="99.468953794312952"/>
    <n v="150537.36792707336"/>
    <n v="4229.2069946123174"/>
    <n v="300.65049551473908"/>
    <n v="3114.5638163764338"/>
    <n v="2014.3707175845943"/>
    <n v="44730.94386276383"/>
    <n v="207113.7882314478"/>
    <n v="9250.92"/>
    <n v="12000"/>
    <n v="1293613.3330000001"/>
    <n v="70000"/>
    <n v="0"/>
    <n v="50510.467000000004"/>
    <n v="0"/>
    <n v="0"/>
    <n v="0"/>
    <n v="2349"/>
    <n v="10148"/>
    <n v="0"/>
    <n v="1447871.72"/>
    <n v="0"/>
    <n v="0"/>
    <n v="0"/>
    <n v="0"/>
    <n v="1855504.1142314477"/>
    <n v="755.6"/>
    <n v="0"/>
    <n v="3009.9180000000001"/>
    <n v="247.77699999999999"/>
    <n v="412.8"/>
    <n v="136.11099999999999"/>
    <n v="0"/>
    <n v="222.90700000000001"/>
    <n v="3360"/>
    <n v="3460"/>
    <n v="151031.88"/>
    <n v="44476.795231447795"/>
    <n v="207113.7882314478"/>
    <n v="0"/>
    <n v="0"/>
    <n v="0.03"/>
    <n v="0"/>
    <n v="0"/>
    <n v="2.7835022309612042E-2"/>
    <n v="3.3629849504650991E-2"/>
    <n v="3.0018717386372233E-2"/>
    <n v="2.1104325795961582E-2"/>
    <n v="2.460674582167436E-2"/>
    <n v="3.0964039930424264E-2"/>
    <n v="2.5036867579218032E-2"/>
    <n v="0.22319556832791348"/>
    <n v="0.43"/>
    <n v="0.43"/>
    <n v="0.45999999999999996"/>
    <n v="0.45999999999999996"/>
    <n v="0.45999999999999996"/>
    <n v="0.48783502230961207"/>
    <n v="0.52146487181426304"/>
    <n v="0.55148358920063523"/>
    <n v="0.57258791499659689"/>
    <n v="0.59719466081827122"/>
    <n v="0.62815870074869551"/>
    <n v="0.65319556832791348"/>
    <n v="9250.92"/>
    <n v="12000"/>
    <n v="1293613.3330000001"/>
    <n v="70000"/>
    <n v="0"/>
    <n v="50510.467000000004"/>
    <n v="0"/>
    <n v="0"/>
    <n v="0"/>
    <n v="2088"/>
    <n v="977"/>
    <n v="0"/>
    <n v="1438439.72"/>
    <n v="1000"/>
    <n v="4880"/>
    <n v="3552"/>
    <n v="0"/>
    <n v="1855504.1142314477"/>
    <n v="755.6"/>
    <n v="0"/>
    <n v="3009.9180000000001"/>
    <n v="247.77699999999999"/>
    <n v="412.8"/>
    <n v="136.11099999999999"/>
    <n v="239975.97"/>
    <n v="670.3"/>
    <n v="4495.9080000000004"/>
    <n v="3930.8869999999997"/>
    <n v="143754.394"/>
    <n v="4151.1360000000004"/>
    <n v="401540.80099999998"/>
    <n v="2000"/>
    <n v="20331.886999999999"/>
    <n v="109779.31600000001"/>
    <n v="10250.92"/>
    <n v="12600"/>
    <n v="26400.6"/>
    <n v="958685.97200000007"/>
    <n v="0"/>
    <n v="0"/>
    <n v="1646.1"/>
    <n v="0"/>
    <n v="102317.91223144764"/>
    <n v="1244012.7072314478"/>
    <n v="1000"/>
    <n v="4880"/>
    <n v="3552"/>
    <n v="0"/>
    <n v="1855504.1142314477"/>
    <n v="755.6"/>
    <n v="0"/>
    <n v="3009.9180000000001"/>
    <n v="247.77699999999999"/>
    <n v="412.8"/>
    <n v="136.11099999999999"/>
    <n v="239975.97"/>
    <n v="670.3"/>
    <n v="4495.9080000000004"/>
    <n v="148359.41899999999"/>
    <n v="212878.46299999999"/>
    <n v="0"/>
    <n v="610942.26599999995"/>
    <n v="0"/>
    <n v="0"/>
    <n v="0"/>
    <n v="0"/>
    <n v="0"/>
    <n v="0"/>
    <n v="0"/>
    <n v="0"/>
    <n v="0"/>
    <n v="0"/>
    <n v="0"/>
    <n v="0"/>
    <n v="1034611.2422314479"/>
    <n v="1000"/>
    <n v="4880"/>
    <n v="3552"/>
    <n v="0"/>
    <n v="1855504.1142314479"/>
    <n v="162382.84436868396"/>
    <n v="610942.26599999995"/>
    <n v="811460.87199999997"/>
    <n v="362901.4503686839"/>
    <n v="448559.42163131607"/>
    <n v="1044043.2422314477"/>
    <n v="162636.99300000002"/>
    <n v="610942.26599999995"/>
    <n v="811460.87199999997"/>
    <n v="363155.59899999999"/>
    <n v="448305.27299999999"/>
    <n v="1044043.2422314477"/>
    <n v="397389.66499999998"/>
    <n v="610942.26599999995"/>
    <n v="811460.87199999997"/>
    <n v="597908.27099999995"/>
    <n v="213552.60100000002"/>
    <n v="1044043.2422314477"/>
    <n v="610942.26599999995"/>
    <n v="611212.26599999995"/>
    <n v="811730.87199999997"/>
    <n v="811460.87199999997"/>
    <n v="270"/>
    <n v="1043773.2422314479"/>
    <n v="13260"/>
    <s v="SI"/>
    <s v="NO"/>
    <s v="GIC"/>
    <s v="STS"/>
    <n v="6"/>
    <s v="Transmission"/>
    <s v="Zonal Tx"/>
    <s v="Growth Zonal Tx"/>
    <s v="La Misión Substation"/>
    <m/>
    <s v="STS"/>
    <s v="S/E La Misión"/>
    <d v="2020-03-01T00:00:00"/>
    <x v="16"/>
    <m/>
    <n v="0"/>
    <n v="0"/>
    <n v="0"/>
    <n v="0"/>
    <n v="0"/>
    <s v="01.10.2019"/>
    <m/>
    <s v="Ingeniería detalle"/>
    <m/>
    <m/>
    <m/>
    <n v="2017"/>
    <s v="Inversiones en Líneas"/>
    <s v="Abierto"/>
  </r>
  <r>
    <x v="42"/>
    <x v="0"/>
    <x v="42"/>
    <x v="1"/>
    <x v="6"/>
    <x v="9"/>
    <n v="2971.567"/>
    <n v="1436.846"/>
    <n v="4209.33"/>
    <n v="0"/>
    <n v="0"/>
    <n v="7434.6390000000001"/>
    <n v="0"/>
    <n v="914.72500000000002"/>
    <n v="7851.7380000000003"/>
    <n v="19013.422999999999"/>
    <n v="44470.239000000001"/>
    <n v="15143.037"/>
    <n v="103445.54399999999"/>
    <n v="0"/>
    <n v="0"/>
    <n v="0"/>
    <n v="0"/>
    <n v="0"/>
    <n v="0"/>
    <n v="0"/>
    <n v="0"/>
    <n v="0"/>
    <n v="0"/>
    <n v="0"/>
    <n v="0"/>
    <n v="0.18"/>
    <n v="0.18"/>
    <n v="0.18"/>
    <n v="0.18"/>
    <n v="0.18"/>
    <n v="0.18"/>
    <n v="0.18"/>
    <n v="0.18"/>
    <n v="0.18"/>
    <n v="0.18"/>
    <n v="0.18"/>
    <n v="0.18"/>
    <n v="0.28049999999999997"/>
    <n v="0.37487500000000001"/>
    <n v="0.5"/>
    <n v="0.608375"/>
    <n v="0.70199999999999996"/>
    <n v="0.75700000000000012"/>
    <n v="0.82150000000000012"/>
    <n v="0.85750000000000015"/>
    <n v="0.89275000000000015"/>
    <n v="0.92275000000000018"/>
    <n v="0.94850000000000012"/>
    <n v="1.0000000000000002"/>
    <n v="0.18"/>
    <n v="0.18"/>
    <n v="166140.06100000002"/>
    <n v="0"/>
    <n v="13200"/>
    <n v="50699.999999999993"/>
    <n v="23699.999999999996"/>
    <n v="13200"/>
    <n v="9199.9999999999982"/>
    <n v="6500"/>
    <n v="5199.9999999999991"/>
    <n v="5199.9999999999991"/>
    <n v="3900"/>
    <n v="120250"/>
    <n v="7024.9999999999991"/>
    <n v="258075"/>
    <n v="0.10050000000000001"/>
    <n v="9.4375000000000001E-2"/>
    <n v="0.12512499999999999"/>
    <n v="0.108375"/>
    <n v="9.3625E-2"/>
    <n v="5.5E-2"/>
    <n v="6.4500000000000002E-2"/>
    <n v="3.5999999999999997E-2"/>
    <n v="3.5249999999999997E-2"/>
    <n v="0.03"/>
    <n v="2.5749999999999999E-2"/>
    <n v="5.1499999999999997E-2"/>
    <n v="1.0000000000000002"/>
    <n v="0"/>
    <n v="0"/>
    <n v="0"/>
    <n v="0"/>
    <n v="0"/>
    <n v="0"/>
    <n v="100000"/>
    <n v="0"/>
    <n v="0"/>
    <n v="0"/>
    <n v="0"/>
    <n v="0"/>
    <n v="100000"/>
    <n v="0"/>
    <n v="0"/>
    <n v="0"/>
    <n v="0"/>
    <n v="524215.06099999999"/>
    <n v="0"/>
    <n v="13200"/>
    <n v="50699.999999999993"/>
    <n v="23699.999999999996"/>
    <n v="13200"/>
    <n v="9199.9999999999982"/>
    <n v="6500"/>
    <n v="5199.9999999999991"/>
    <n v="5199.9999999999991"/>
    <n v="3900"/>
    <n v="120250"/>
    <n v="7024.9999999999991"/>
    <n v="258075"/>
    <n v="0"/>
    <n v="0"/>
    <n v="0"/>
    <n v="0"/>
    <n v="0"/>
    <n v="0"/>
    <n v="100000"/>
    <n v="0"/>
    <n v="0"/>
    <n v="0"/>
    <n v="0"/>
    <n v="0"/>
    <n v="100000"/>
    <n v="0"/>
    <n v="0"/>
    <n v="0"/>
    <n v="0"/>
    <n v="524215.06099999999"/>
    <n v="2971.567"/>
    <n v="1436.846"/>
    <n v="4209.33"/>
    <n v="0"/>
    <n v="0"/>
    <n v="7434.6390000000001"/>
    <n v="565.36099999999988"/>
    <n v="0"/>
    <n v="50000"/>
    <n v="50000"/>
    <n v="50000"/>
    <n v="91457.256999999983"/>
    <n v="258075"/>
    <n v="0"/>
    <n v="0"/>
    <n v="0"/>
    <n v="0"/>
    <n v="0"/>
    <n v="0"/>
    <n v="1.8320184318927596E-2"/>
    <n v="0"/>
    <n v="0.1145011519932975"/>
    <n v="0.1145011519932975"/>
    <n v="0.1145011519932975"/>
    <n v="0.20943922569294135"/>
    <n v="0.57126286599176146"/>
    <n v="0.18"/>
    <n v="0.18"/>
    <n v="0.18"/>
    <n v="0.18"/>
    <n v="0.18"/>
    <n v="0.18"/>
    <n v="0.19832018431892759"/>
    <n v="0.19832018431892759"/>
    <n v="0.31282133631222508"/>
    <n v="0.42732248830552255"/>
    <n v="0.54182364029882013"/>
    <n v="0.75126286599176151"/>
    <n v="0"/>
    <n v="0"/>
    <n v="0"/>
    <n v="0"/>
    <n v="0"/>
    <n v="0"/>
    <n v="100000"/>
    <n v="0"/>
    <n v="0"/>
    <n v="0"/>
    <n v="0"/>
    <n v="0"/>
    <n v="100000"/>
    <n v="0"/>
    <n v="0"/>
    <n v="0"/>
    <n v="0"/>
    <n v="524215.06099999999"/>
    <n v="2971.567"/>
    <n v="1436.846"/>
    <n v="4209.33"/>
    <n v="0"/>
    <n v="0"/>
    <n v="7434.6390000000001"/>
    <n v="0"/>
    <n v="914.72500000000002"/>
    <n v="7851.7380000000003"/>
    <n v="42148.262000000002"/>
    <n v="25000"/>
    <n v="66107.892999999996"/>
    <n v="158075"/>
    <n v="0"/>
    <n v="100000"/>
    <n v="0"/>
    <n v="0"/>
    <n v="0"/>
    <n v="100000"/>
    <n v="0"/>
    <n v="0"/>
    <n v="0"/>
    <n v="0"/>
    <n v="0"/>
    <n v="0"/>
    <n v="200000"/>
    <n v="0"/>
    <n v="0"/>
    <n v="0"/>
    <n v="0"/>
    <n v="524215.06099999999"/>
    <n v="2971.567"/>
    <n v="1436.846"/>
    <n v="4209.33"/>
    <n v="0"/>
    <n v="0"/>
    <n v="7434.6390000000001"/>
    <n v="0"/>
    <n v="914.72500000000002"/>
    <n v="7851.7380000000003"/>
    <n v="19013.422999999999"/>
    <n v="44470.239000000001"/>
    <n v="36462.760999999999"/>
    <n v="124765.268"/>
    <n v="0"/>
    <n v="0"/>
    <n v="0"/>
    <n v="0"/>
    <n v="0"/>
    <n v="0"/>
    <n v="0"/>
    <n v="0"/>
    <n v="0"/>
    <n v="0"/>
    <n v="0"/>
    <n v="0"/>
    <n v="233309.73200000002"/>
    <n v="0"/>
    <n v="0"/>
    <n v="0"/>
    <n v="0"/>
    <n v="524215.06100000005"/>
    <n v="251050"/>
    <n v="88302.506999999998"/>
    <n v="254442.56800000003"/>
    <n v="417190.06099999999"/>
    <n v="-162747.49299999996"/>
    <n v="269772.49299999996"/>
    <n v="166617.74300000002"/>
    <n v="88302.506999999998"/>
    <n v="254442.56800000003"/>
    <n v="332757.804"/>
    <n v="-78315.235999999975"/>
    <n v="269772.49299999996"/>
    <n v="91967.107000000004"/>
    <n v="88302.506999999998"/>
    <n v="254442.56800000003"/>
    <n v="258107.16800000001"/>
    <n v="-3664.5999999999767"/>
    <n v="269772.49299999996"/>
    <n v="88302.506999999998"/>
    <n v="103445.54399999999"/>
    <n v="269585.60499999998"/>
    <n v="254442.56800000003"/>
    <n v="15143.036999999953"/>
    <n v="254629.45600000006"/>
    <n v="12358"/>
    <s v="SI"/>
    <s v="NO"/>
    <s v="GOT"/>
    <s v="STS"/>
    <n v="6"/>
    <s v="Transmission"/>
    <s v="Zonal Tx"/>
    <s v="New Technical Standard"/>
    <s v="New Technical Standard"/>
    <m/>
    <s v="STS"/>
    <m/>
    <d v="2017-12-30T00:00:00"/>
    <x v="17"/>
    <m/>
    <m/>
    <m/>
    <n v="0"/>
    <n v="0"/>
    <n v="0"/>
    <m/>
    <m/>
    <m/>
    <m/>
    <m/>
    <s v="Proyecto en reprogramación actividades. En proceso de licitación de obras en terreno. Mayo con inicio de cargos."/>
    <n v="2015"/>
    <s v="Otros"/>
    <s v="Abierto"/>
  </r>
  <r>
    <x v="43"/>
    <x v="0"/>
    <x v="43"/>
    <x v="3"/>
    <x v="6"/>
    <x v="13"/>
    <n v="0"/>
    <n v="0"/>
    <n v="10168.177"/>
    <n v="120.834"/>
    <n v="5028.1509999999998"/>
    <n v="0"/>
    <n v="0"/>
    <n v="0"/>
    <n v="0"/>
    <n v="7629.2879999999996"/>
    <n v="0"/>
    <n v="551.84199999999998"/>
    <n v="23498.292000000001"/>
    <n v="0"/>
    <n v="0.19"/>
    <n v="0.16"/>
    <n v="0.09"/>
    <n v="0"/>
    <n v="0"/>
    <n v="0"/>
    <n v="0"/>
    <n v="0.21"/>
    <n v="0"/>
    <n v="0.13"/>
    <n v="0"/>
    <n v="0.22000000000000003"/>
    <n v="0.41000000000000003"/>
    <n v="0.57000000000000006"/>
    <n v="0.65999999999999992"/>
    <n v="0.65999999999999992"/>
    <n v="0.65999999999999992"/>
    <n v="0.65999999999999992"/>
    <n v="0.65999999999999992"/>
    <n v="0.86999999999999988"/>
    <n v="0.86999999999999988"/>
    <n v="1"/>
    <n v="1"/>
    <n v="0.22000000000000003"/>
    <n v="0.31101747084579706"/>
    <n v="0.43265964364676818"/>
    <n v="0.59938787011748396"/>
    <n v="0.73004725365240386"/>
    <n v="0.82585511770061126"/>
    <n v="1"/>
    <n v="1"/>
    <n v="1"/>
    <n v="1"/>
    <n v="1"/>
    <n v="1"/>
    <n v="1"/>
    <n v="0.22000000000000003"/>
    <n v="5254.174"/>
    <n v="0"/>
    <n v="5232.3925209141016"/>
    <n v="4959.5491822392805"/>
    <n v="4962.0003858513701"/>
    <n v="5240.3116935016478"/>
    <n v="4351.6334981801883"/>
    <n v="0"/>
    <n v="0"/>
    <n v="0"/>
    <n v="0"/>
    <n v="0"/>
    <n v="0"/>
    <n v="24745.887280686587"/>
    <n v="0"/>
    <n v="9.1017470845797033E-2"/>
    <n v="0.1216421728009711"/>
    <n v="0.16672822647071575"/>
    <n v="0.13065938353492004"/>
    <n v="9.5807864048207417E-2"/>
    <n v="0.17414488229938874"/>
    <n v="0"/>
    <n v="0"/>
    <n v="0"/>
    <n v="0"/>
    <n v="0"/>
    <n v="1"/>
    <n v="0"/>
    <n v="0"/>
    <n v="0"/>
    <n v="0"/>
    <n v="0"/>
    <n v="0"/>
    <n v="0"/>
    <n v="0"/>
    <n v="0"/>
    <n v="0"/>
    <n v="0"/>
    <n v="0"/>
    <n v="0"/>
    <n v="0"/>
    <n v="0"/>
    <n v="0"/>
    <n v="0"/>
    <n v="30000.061280686587"/>
    <n v="0"/>
    <n v="5232.3925209141016"/>
    <n v="4959.5491822392805"/>
    <n v="4962.0003858513701"/>
    <n v="5240.3116935016478"/>
    <n v="4351.6334981801883"/>
    <n v="0"/>
    <n v="0"/>
    <n v="0"/>
    <n v="0"/>
    <n v="0"/>
    <n v="0"/>
    <n v="24745.887280686587"/>
    <n v="0"/>
    <n v="0"/>
    <n v="0"/>
    <n v="0"/>
    <n v="0"/>
    <n v="0"/>
    <n v="0"/>
    <n v="0"/>
    <n v="0"/>
    <n v="0"/>
    <n v="0"/>
    <n v="0"/>
    <n v="0"/>
    <n v="0"/>
    <n v="0"/>
    <n v="0"/>
    <n v="0"/>
    <n v="30000.061280686587"/>
    <n v="0"/>
    <n v="0"/>
    <n v="10168.177"/>
    <n v="120.834"/>
    <n v="5028.1509999999998"/>
    <n v="0"/>
    <n v="5240"/>
    <n v="4188.7252806865872"/>
    <n v="0"/>
    <n v="0"/>
    <n v="0"/>
    <n v="0"/>
    <n v="24745.887280686587"/>
    <n v="0"/>
    <n v="0.19"/>
    <n v="0.16"/>
    <n v="0.09"/>
    <n v="0"/>
    <n v="0"/>
    <n v="0"/>
    <n v="0.32"/>
    <n v="0"/>
    <n v="0"/>
    <n v="0"/>
    <n v="0.02"/>
    <n v="0.78"/>
    <n v="0.22000000000000003"/>
    <n v="0.41000000000000003"/>
    <n v="0.57000000000000006"/>
    <n v="0.65999999999999992"/>
    <n v="0.65999999999999992"/>
    <n v="0.65999999999999992"/>
    <n v="0.65999999999999992"/>
    <n v="0.98"/>
    <n v="0.98"/>
    <n v="0.98"/>
    <n v="0.98"/>
    <n v="1"/>
    <n v="0"/>
    <n v="0"/>
    <n v="0"/>
    <n v="0"/>
    <n v="0"/>
    <n v="0"/>
    <n v="0"/>
    <n v="0"/>
    <n v="0"/>
    <n v="0"/>
    <n v="0"/>
    <n v="0"/>
    <n v="0"/>
    <n v="0"/>
    <n v="0"/>
    <n v="0"/>
    <n v="0"/>
    <n v="30000.061280686587"/>
    <n v="0"/>
    <n v="0"/>
    <n v="10168.177"/>
    <n v="120.834"/>
    <n v="5028.1509999999998"/>
    <n v="0"/>
    <n v="0"/>
    <n v="0"/>
    <n v="0"/>
    <n v="5240"/>
    <n v="4188.7252806865872"/>
    <n v="0"/>
    <n v="24745.887280686587"/>
    <n v="0"/>
    <n v="0"/>
    <n v="0"/>
    <n v="0"/>
    <n v="0"/>
    <n v="0"/>
    <n v="0"/>
    <n v="0"/>
    <n v="0"/>
    <n v="0"/>
    <n v="0"/>
    <n v="0"/>
    <n v="0"/>
    <n v="0"/>
    <n v="0"/>
    <n v="0"/>
    <n v="0"/>
    <n v="30000.061280686587"/>
    <n v="0"/>
    <n v="0"/>
    <n v="10168.177"/>
    <n v="120.834"/>
    <n v="5028.1509999999998"/>
    <n v="0"/>
    <n v="0"/>
    <n v="0"/>
    <n v="0"/>
    <n v="7629.2879999999996"/>
    <n v="0"/>
    <n v="1799.4372806865867"/>
    <n v="24745.887280686587"/>
    <n v="0"/>
    <n v="0"/>
    <n v="0"/>
    <n v="0"/>
    <n v="0"/>
    <n v="0"/>
    <n v="0"/>
    <n v="0"/>
    <n v="0"/>
    <n v="0"/>
    <n v="0"/>
    <n v="0"/>
    <n v="0"/>
    <n v="0"/>
    <n v="0"/>
    <n v="0"/>
    <n v="0"/>
    <n v="30000.061280686587"/>
    <n v="24745.887280686587"/>
    <n v="22946.45"/>
    <n v="28200.624"/>
    <n v="30000.061280686587"/>
    <n v="-1799.4372806865867"/>
    <n v="1799.4372806865867"/>
    <n v="24745.887280686587"/>
    <n v="22946.45"/>
    <n v="28200.624"/>
    <n v="30000.061280686587"/>
    <n v="-1799.4372806865867"/>
    <n v="1799.4372806865867"/>
    <n v="24745.887280686587"/>
    <n v="22946.45"/>
    <n v="28200.624"/>
    <n v="30000.061280686587"/>
    <n v="-1799.4372806865867"/>
    <n v="1799.4372806865867"/>
    <n v="22946.45"/>
    <n v="23498.292000000001"/>
    <n v="28752.466"/>
    <n v="28200.624"/>
    <n v="551.84200000000055"/>
    <n v="1247.5952806865862"/>
    <n v="13242"/>
    <s v="SI"/>
    <s v="NO"/>
    <s v="GOT"/>
    <s v="STS"/>
    <m/>
    <s v="Transmission"/>
    <s v="Others"/>
    <s v="IT&amp;Communications"/>
    <s v="SCADA"/>
    <m/>
    <s v="STS"/>
    <m/>
    <d v="2018-12-01T00:00:00"/>
    <x v="14"/>
    <m/>
    <m/>
    <m/>
    <n v="98384"/>
    <n v="15"/>
    <n v="6558.9333333333334"/>
    <m/>
    <m/>
    <m/>
    <m/>
    <m/>
    <m/>
    <n v="2017"/>
    <m/>
    <s v="Abierto"/>
  </r>
  <r>
    <x v="44"/>
    <x v="0"/>
    <x v="44"/>
    <x v="1"/>
    <x v="6"/>
    <x v="9"/>
    <n v="0"/>
    <n v="0"/>
    <n v="0"/>
    <n v="0"/>
    <n v="39947.025000000001"/>
    <n v="0"/>
    <n v="0"/>
    <n v="8962.2860000000001"/>
    <n v="30808.843000000001"/>
    <n v="1414.4939999999999"/>
    <n v="5096.2849999999999"/>
    <n v="-2.367"/>
    <n v="86226.566000000021"/>
    <n v="0.02"/>
    <n v="0"/>
    <n v="7.0000000000000007E-2"/>
    <n v="0"/>
    <n v="0"/>
    <n v="0"/>
    <n v="0"/>
    <n v="0"/>
    <n v="0"/>
    <n v="0"/>
    <n v="0"/>
    <n v="0"/>
    <n v="0.32"/>
    <n v="0.32"/>
    <n v="0.39"/>
    <n v="0.39"/>
    <n v="0.39"/>
    <n v="0.39"/>
    <n v="0.39"/>
    <n v="0.39"/>
    <n v="0.39"/>
    <n v="0.39"/>
    <n v="0.39"/>
    <n v="0.39"/>
    <n v="0.3"/>
    <n v="0.3"/>
    <n v="0.50802999999999998"/>
    <n v="0.60772816043048428"/>
    <n v="0.67580474658991363"/>
    <n v="0.74388133274934298"/>
    <n v="0.81195791890877245"/>
    <n v="0.88162863179410178"/>
    <n v="0.91566692487381651"/>
    <n v="0.94970521795353124"/>
    <n v="0.97999929879447722"/>
    <n v="0.97999929879447722"/>
    <n v="0.39"/>
    <n v="0.3"/>
    <n v="40136.945"/>
    <n v="0"/>
    <n v="0"/>
    <n v="36646.670760058892"/>
    <n v="17567.142769782418"/>
    <n v="11998.335032066059"/>
    <n v="12001.301668364169"/>
    <n v="12004.334038964033"/>
    <n v="12288.516921491124"/>
    <n v="6005.1669525669622"/>
    <n v="6006.6945232198123"/>
    <n v="5347.2949121744505"/>
    <n v="0"/>
    <n v="119865.45757868791"/>
    <n v="0"/>
    <n v="0"/>
    <n v="0.20802999999999999"/>
    <n v="9.9698160430484295E-2"/>
    <n v="6.8076586159429367E-2"/>
    <n v="6.8076586159429367E-2"/>
    <n v="6.8076586159429367E-2"/>
    <n v="6.9670712885329333E-2"/>
    <n v="3.4038293079714683E-2"/>
    <n v="3.4038293079714683E-2"/>
    <n v="3.0294080840946064E-2"/>
    <n v="0"/>
    <n v="0.97999929879447722"/>
    <n v="0"/>
    <n v="0"/>
    <n v="0"/>
    <n v="0"/>
    <n v="0"/>
    <n v="0"/>
    <n v="0"/>
    <n v="0"/>
    <n v="0"/>
    <n v="0"/>
    <n v="0"/>
    <n v="0"/>
    <n v="0"/>
    <n v="0"/>
    <n v="0"/>
    <n v="0"/>
    <n v="0"/>
    <n v="160002.40257868791"/>
    <n v="0"/>
    <n v="0"/>
    <n v="36646.670760058892"/>
    <n v="17567.142769782418"/>
    <n v="11998.335032066059"/>
    <n v="12001.301668364169"/>
    <n v="12004.334038964033"/>
    <n v="12288.516921491124"/>
    <n v="6005.1669525669622"/>
    <n v="6006.6945232198123"/>
    <n v="5347.2949121744505"/>
    <n v="0"/>
    <n v="119865.45757868791"/>
    <n v="0"/>
    <n v="0"/>
    <n v="0"/>
    <n v="0"/>
    <n v="0"/>
    <n v="0"/>
    <n v="0"/>
    <n v="0"/>
    <n v="0"/>
    <n v="0"/>
    <n v="0"/>
    <n v="0"/>
    <n v="0"/>
    <n v="0"/>
    <n v="0"/>
    <n v="0"/>
    <n v="0"/>
    <n v="160002.40257868791"/>
    <n v="0"/>
    <n v="0"/>
    <n v="0"/>
    <n v="0"/>
    <n v="39947.025000000001"/>
    <n v="0"/>
    <n v="0"/>
    <n v="0"/>
    <n v="16005.16"/>
    <n v="20000"/>
    <n v="20000"/>
    <n v="23913.272578687916"/>
    <n v="119865.45757868791"/>
    <n v="0.02"/>
    <n v="0"/>
    <n v="7.0000000000000007E-2"/>
    <n v="0"/>
    <n v="0"/>
    <n v="0"/>
    <n v="0"/>
    <n v="0"/>
    <n v="0"/>
    <n v="0"/>
    <n v="0"/>
    <n v="0.61"/>
    <n v="0.7"/>
    <n v="0.32"/>
    <n v="0.32"/>
    <n v="0.39"/>
    <n v="0.39"/>
    <n v="0.39"/>
    <n v="0.39"/>
    <n v="0.39"/>
    <n v="0.39"/>
    <n v="0.39"/>
    <n v="0.39"/>
    <n v="0.39"/>
    <n v="1"/>
    <n v="0"/>
    <n v="0"/>
    <n v="0"/>
    <n v="0"/>
    <n v="0"/>
    <n v="0"/>
    <n v="0"/>
    <n v="0"/>
    <n v="0"/>
    <n v="0"/>
    <n v="0"/>
    <n v="0"/>
    <n v="0"/>
    <n v="0"/>
    <n v="0"/>
    <n v="0"/>
    <n v="0"/>
    <n v="160002.40257868791"/>
    <n v="0"/>
    <n v="0"/>
    <n v="0"/>
    <n v="0"/>
    <n v="39947.025000000001"/>
    <n v="0"/>
    <n v="0"/>
    <n v="8962.2860000000001"/>
    <n v="30808.843000000001"/>
    <n v="5196.3169999999991"/>
    <n v="20000"/>
    <n v="14950.986578687898"/>
    <n v="119865.4575786879"/>
    <n v="0"/>
    <n v="0"/>
    <n v="0"/>
    <n v="0"/>
    <n v="0"/>
    <n v="0"/>
    <n v="0"/>
    <n v="0"/>
    <n v="0"/>
    <n v="0"/>
    <n v="0"/>
    <n v="0"/>
    <n v="0"/>
    <n v="0"/>
    <n v="0"/>
    <n v="0"/>
    <n v="0"/>
    <n v="160002.40257868791"/>
    <n v="0"/>
    <n v="0"/>
    <n v="0"/>
    <n v="0"/>
    <n v="39947.025000000001"/>
    <n v="0"/>
    <n v="0"/>
    <n v="8962.2860000000001"/>
    <n v="30808.843000000001"/>
    <n v="1414.4939999999999"/>
    <n v="5096.2849999999999"/>
    <n v="33636.524578687895"/>
    <n v="119865.45757868791"/>
    <n v="0"/>
    <n v="0"/>
    <n v="0"/>
    <n v="0"/>
    <n v="0"/>
    <n v="0"/>
    <n v="0"/>
    <n v="0"/>
    <n v="0"/>
    <n v="0"/>
    <n v="0"/>
    <n v="0"/>
    <n v="0"/>
    <n v="0"/>
    <n v="0"/>
    <n v="0"/>
    <n v="0"/>
    <n v="160002.40257868791"/>
    <n v="119865.45757868791"/>
    <n v="86228.933000000019"/>
    <n v="126365.87800000003"/>
    <n v="160002.40257868791"/>
    <n v="-33636.52457868788"/>
    <n v="33636.52457868788"/>
    <n v="95952.184999999998"/>
    <n v="86228.933000000019"/>
    <n v="126365.87800000003"/>
    <n v="136089.13"/>
    <n v="-9723.2519999999786"/>
    <n v="33636.52457868788"/>
    <n v="104914.47100000001"/>
    <n v="86228.933000000019"/>
    <n v="126365.87800000003"/>
    <n v="145051.416"/>
    <n v="-18685.537999999971"/>
    <n v="33636.52457868788"/>
    <n v="86228.933000000019"/>
    <n v="86226.566000000021"/>
    <n v="126363.51100000003"/>
    <n v="126365.87800000003"/>
    <n v="-2.3669999999983702"/>
    <n v="33638.891578687879"/>
    <n v="13245"/>
    <s v="SI"/>
    <s v="NO"/>
    <s v="GOT"/>
    <s v="STS"/>
    <m/>
    <s v="Transmission"/>
    <s v="Others"/>
    <s v="IT&amp;Communications"/>
    <s v="SCADA"/>
    <m/>
    <s v="STS"/>
    <m/>
    <d v="2019-12-01T00:00:00"/>
    <x v="17"/>
    <m/>
    <m/>
    <m/>
    <n v="133048"/>
    <n v="16"/>
    <n v="8315.5"/>
    <m/>
    <m/>
    <m/>
    <m/>
    <m/>
    <s v="Proyecto en reprogramación actividades. En proceso de licitación de obras en terreno y gestión compra relés maestros ok. Mayo con inicio de cargos."/>
    <n v="2017"/>
    <m/>
    <s v="Abierto"/>
  </r>
  <r>
    <x v="45"/>
    <x v="0"/>
    <x v="45"/>
    <x v="3"/>
    <x v="6"/>
    <x v="8"/>
    <n v="56.966000000000001"/>
    <n v="960.34199999999998"/>
    <n v="42359.495000000003"/>
    <n v="2012.077"/>
    <n v="0"/>
    <n v="0"/>
    <n v="0"/>
    <n v="4545.4120000000003"/>
    <n v="-101.812"/>
    <n v="0"/>
    <n v="0"/>
    <n v="0"/>
    <n v="49832.480000000003"/>
    <n v="0"/>
    <n v="0.04"/>
    <n v="0.05"/>
    <n v="0.01"/>
    <n v="0.06"/>
    <n v="0"/>
    <n v="0"/>
    <n v="0"/>
    <n v="0"/>
    <n v="0"/>
    <n v="0.01"/>
    <n v="0"/>
    <n v="0.7700499999999999"/>
    <n v="0.81004999999999994"/>
    <n v="0.86004999999999987"/>
    <n v="0.87004999999999988"/>
    <n v="0.93004999999999982"/>
    <n v="0.93004999999999982"/>
    <n v="0.93004999999999982"/>
    <n v="0.93004999999999982"/>
    <n v="0.93004999999999982"/>
    <n v="0.93004999999999982"/>
    <n v="0.94004999999999983"/>
    <n v="0.94004999999999983"/>
    <n v="0.7700499999999999"/>
    <n v="0.92818999999999985"/>
    <n v="0.99999882352941172"/>
    <n v="0.99999882352941172"/>
    <n v="0.99999882352941172"/>
    <n v="0.99999882352941172"/>
    <n v="0.99999882352941172"/>
    <n v="0.99999882352941172"/>
    <n v="0.99999882352941172"/>
    <n v="0.99999882352941172"/>
    <n v="0.99999882352941172"/>
    <n v="0.99999882352941172"/>
    <n v="0.94004999999999983"/>
    <n v="0.7700499999999999"/>
    <n v="1362"/>
    <n v="0"/>
    <n v="45828.833241896064"/>
    <n v="0"/>
    <n v="0"/>
    <n v="12810.784808417544"/>
    <n v="0"/>
    <n v="0"/>
    <n v="0"/>
    <n v="0"/>
    <n v="0"/>
    <n v="0"/>
    <n v="0"/>
    <n v="58639.618050313606"/>
    <n v="0"/>
    <n v="0.15814"/>
    <n v="7.1808823529411758E-2"/>
    <n v="0"/>
    <n v="0"/>
    <n v="0"/>
    <n v="0"/>
    <n v="0"/>
    <n v="0"/>
    <n v="0"/>
    <n v="0"/>
    <n v="0"/>
    <n v="0.99999882352941172"/>
    <n v="0"/>
    <n v="0"/>
    <n v="0"/>
    <n v="0"/>
    <n v="0"/>
    <n v="0"/>
    <n v="0"/>
    <n v="0"/>
    <n v="0"/>
    <n v="0"/>
    <n v="0"/>
    <n v="0"/>
    <n v="0"/>
    <n v="0"/>
    <n v="0"/>
    <n v="0"/>
    <n v="0"/>
    <n v="60001.618050313606"/>
    <n v="0"/>
    <n v="45828.833241896064"/>
    <n v="0"/>
    <n v="0"/>
    <n v="12810.784808417544"/>
    <n v="0"/>
    <n v="0"/>
    <n v="0"/>
    <n v="0"/>
    <n v="0"/>
    <n v="0"/>
    <n v="0"/>
    <n v="58639.618050313606"/>
    <n v="0"/>
    <n v="0"/>
    <n v="0"/>
    <n v="0"/>
    <n v="0"/>
    <n v="0"/>
    <n v="0"/>
    <n v="0"/>
    <n v="0"/>
    <n v="0"/>
    <n v="0"/>
    <n v="0"/>
    <n v="0"/>
    <n v="0"/>
    <n v="0"/>
    <n v="0"/>
    <n v="0"/>
    <n v="60001.618050313606"/>
    <n v="56.966000000000001"/>
    <n v="960.34199999999998"/>
    <n v="42359.495000000003"/>
    <n v="2012.077"/>
    <n v="0"/>
    <n v="0"/>
    <n v="13250.738050313608"/>
    <n v="0"/>
    <n v="0"/>
    <n v="0"/>
    <n v="0"/>
    <n v="0"/>
    <n v="58639.618050313606"/>
    <n v="0"/>
    <n v="0.04"/>
    <n v="0.05"/>
    <n v="0.01"/>
    <n v="0.06"/>
    <n v="0.02"/>
    <n v="0.02"/>
    <n v="0"/>
    <n v="0"/>
    <n v="0"/>
    <n v="0"/>
    <n v="2.9950000000000001E-2"/>
    <n v="0.22994999999999996"/>
    <n v="0.7700499999999999"/>
    <n v="0.81004999999999994"/>
    <n v="0.86004999999999987"/>
    <n v="0.87004999999999988"/>
    <n v="0.93004999999999982"/>
    <n v="0.95004999999999984"/>
    <n v="0.97004999999999986"/>
    <n v="0.97004999999999986"/>
    <n v="0.97004999999999986"/>
    <n v="0.97004999999999986"/>
    <n v="0.97004999999999986"/>
    <n v="0.99999999999999989"/>
    <n v="0"/>
    <n v="0"/>
    <n v="0"/>
    <n v="0"/>
    <n v="0"/>
    <n v="0"/>
    <n v="0"/>
    <n v="0"/>
    <n v="0"/>
    <n v="0"/>
    <n v="0"/>
    <n v="0"/>
    <n v="0"/>
    <n v="0"/>
    <n v="0"/>
    <n v="0"/>
    <n v="0"/>
    <n v="60001.618050313606"/>
    <n v="56.966000000000001"/>
    <n v="960.34199999999998"/>
    <n v="42359.495000000003"/>
    <n v="2012.077"/>
    <n v="0"/>
    <n v="0"/>
    <n v="0"/>
    <n v="4545.4120000000003"/>
    <n v="-101.812"/>
    <n v="101.812"/>
    <n v="8705.3260503136044"/>
    <n v="0"/>
    <n v="58639.618050313606"/>
    <n v="0"/>
    <n v="0"/>
    <n v="0"/>
    <n v="0"/>
    <n v="0"/>
    <n v="0"/>
    <n v="0"/>
    <n v="0"/>
    <n v="0"/>
    <n v="0"/>
    <n v="0"/>
    <n v="0"/>
    <n v="0"/>
    <n v="0"/>
    <n v="0"/>
    <n v="0"/>
    <n v="0"/>
    <n v="60001.618050313606"/>
    <n v="56.966000000000001"/>
    <n v="960.34199999999998"/>
    <n v="42359.495000000003"/>
    <n v="2012.077"/>
    <n v="0"/>
    <n v="0"/>
    <n v="0"/>
    <n v="4545.4120000000003"/>
    <n v="-101.812"/>
    <n v="0"/>
    <n v="0"/>
    <n v="8807.1380503136024"/>
    <n v="58639.618050313606"/>
    <n v="0"/>
    <n v="0"/>
    <n v="0"/>
    <n v="0"/>
    <n v="0"/>
    <n v="0"/>
    <n v="0"/>
    <n v="0"/>
    <n v="0"/>
    <n v="0"/>
    <n v="0"/>
    <n v="0"/>
    <n v="0"/>
    <n v="0"/>
    <n v="0"/>
    <n v="0"/>
    <n v="0"/>
    <n v="60001.618050313606"/>
    <n v="58639.618050313606"/>
    <n v="49832.480000000003"/>
    <n v="51194.48"/>
    <n v="60001.618050313606"/>
    <n v="-8807.1380503136024"/>
    <n v="8807.1380503136024"/>
    <n v="58639.618050313606"/>
    <n v="49832.480000000003"/>
    <n v="51194.48"/>
    <n v="60001.618050313606"/>
    <n v="-8807.1380503136024"/>
    <n v="8807.1380503136024"/>
    <n v="58639.618050313606"/>
    <n v="49832.480000000003"/>
    <n v="51194.48"/>
    <n v="60001.618050313606"/>
    <n v="-8807.1380503136024"/>
    <n v="8807.1380503136024"/>
    <n v="49832.480000000003"/>
    <n v="49832.480000000003"/>
    <n v="51194.48"/>
    <n v="51194.48"/>
    <n v="0"/>
    <n v="8807.1380503136024"/>
    <n v="13247"/>
    <s v="SI"/>
    <s v="NO"/>
    <s v="GOT"/>
    <s v="STS"/>
    <m/>
    <s v="Transmission"/>
    <s v="Others"/>
    <s v="IT&amp;Communications"/>
    <s v="SCADA"/>
    <m/>
    <s v="STS"/>
    <m/>
    <d v="2018-12-01T00:00:00"/>
    <x v="14"/>
    <m/>
    <m/>
    <m/>
    <n v="0"/>
    <n v="0"/>
    <n v="0"/>
    <m/>
    <m/>
    <m/>
    <m/>
    <m/>
    <m/>
    <n v="2017"/>
    <m/>
    <s v="Abierto"/>
  </r>
  <r>
    <x v="46"/>
    <x v="0"/>
    <x v="46"/>
    <x v="1"/>
    <x v="6"/>
    <x v="14"/>
    <n v="0"/>
    <n v="0"/>
    <n v="0"/>
    <n v="10693.313"/>
    <n v="199.58199999999999"/>
    <n v="418.52300000000002"/>
    <n v="0"/>
    <n v="0"/>
    <n v="0"/>
    <n v="173.602"/>
    <n v="3141.7460000000001"/>
    <n v="0"/>
    <n v="14626.766"/>
    <n v="0"/>
    <n v="0"/>
    <n v="0"/>
    <n v="0"/>
    <n v="0"/>
    <n v="0.06"/>
    <n v="0.13"/>
    <n v="0"/>
    <n v="0"/>
    <n v="0"/>
    <n v="0"/>
    <n v="0"/>
    <n v="0.77"/>
    <n v="0.77"/>
    <n v="0.77"/>
    <n v="0.77"/>
    <n v="0.77"/>
    <n v="0.83000000000000007"/>
    <n v="0.96"/>
    <n v="0.96"/>
    <n v="0.96"/>
    <n v="0.96"/>
    <n v="0.96"/>
    <n v="0.96"/>
    <n v="0.79135422708243264"/>
    <n v="0.79135422708243264"/>
    <n v="0.81604604076811948"/>
    <n v="0.93823967351759485"/>
    <n v="0.98070031319533058"/>
    <n v="0.99556918242309844"/>
    <n v="0.99556918242309844"/>
    <n v="0.99556918242309844"/>
    <n v="0.99556918242309844"/>
    <n v="0.99556918242309844"/>
    <n v="0.99556918242309844"/>
    <n v="0.99556918242309844"/>
    <n v="0.96"/>
    <n v="0.77"/>
    <n v="100855.539"/>
    <n v="0"/>
    <n v="0"/>
    <n v="4539.7245166768225"/>
    <n v="12457.78106845633"/>
    <n v="0"/>
    <n v="0"/>
    <n v="0"/>
    <n v="0"/>
    <n v="0"/>
    <n v="0"/>
    <n v="0"/>
    <n v="0"/>
    <n v="16997.505585133153"/>
    <n v="2.1354227082432588E-2"/>
    <n v="0"/>
    <n v="2.4691813685686865E-2"/>
    <n v="0.12219363274947537"/>
    <n v="4.2460639677735709E-2"/>
    <n v="1.4868869227767876E-2"/>
    <n v="0"/>
    <n v="0"/>
    <n v="0"/>
    <n v="0"/>
    <n v="0"/>
    <n v="0"/>
    <n v="0.99556918242309844"/>
    <n v="0"/>
    <n v="0"/>
    <n v="0"/>
    <n v="0"/>
    <n v="0"/>
    <n v="0"/>
    <n v="0"/>
    <n v="0"/>
    <n v="0"/>
    <n v="0"/>
    <n v="0"/>
    <n v="0"/>
    <n v="0"/>
    <n v="0"/>
    <n v="0"/>
    <n v="0"/>
    <n v="0"/>
    <n v="117853.04458513316"/>
    <n v="0"/>
    <n v="0"/>
    <n v="4539.7245166768225"/>
    <n v="12457.78106845633"/>
    <n v="0"/>
    <n v="0"/>
    <n v="0"/>
    <n v="0"/>
    <n v="0"/>
    <n v="0"/>
    <n v="0"/>
    <n v="0"/>
    <n v="16997.505585133153"/>
    <n v="0"/>
    <n v="0"/>
    <n v="0"/>
    <n v="0"/>
    <n v="0"/>
    <n v="0"/>
    <n v="0"/>
    <n v="0"/>
    <n v="0"/>
    <n v="0"/>
    <n v="0"/>
    <n v="0"/>
    <n v="0"/>
    <n v="0"/>
    <n v="0"/>
    <n v="0"/>
    <n v="0"/>
    <n v="117853.04458513316"/>
    <n v="0"/>
    <n v="0"/>
    <n v="0"/>
    <n v="10693.313"/>
    <n v="199.58199999999999"/>
    <n v="418.52300000000002"/>
    <n v="0"/>
    <n v="2581.4769999999999"/>
    <n v="3104.6105851331517"/>
    <n v="0"/>
    <n v="0"/>
    <n v="0"/>
    <n v="16997.505585133153"/>
    <n v="0"/>
    <n v="0"/>
    <n v="0"/>
    <n v="0"/>
    <n v="0"/>
    <n v="0.12605362144857943"/>
    <n v="6.9463251967453649E-2"/>
    <n v="0"/>
    <n v="1.1038281979458449E-2"/>
    <n v="1.3529411764705884E-2"/>
    <n v="9.9154328398025886E-3"/>
    <n v="0"/>
    <n v="0.22999999999999998"/>
    <n v="0.77"/>
    <n v="0.77"/>
    <n v="0.77"/>
    <n v="0.77"/>
    <n v="0.77"/>
    <n v="0.89605362144857947"/>
    <n v="0.96551687341603309"/>
    <n v="0.96551687341603309"/>
    <n v="0.97655515539549154"/>
    <n v="0.99008456716019744"/>
    <n v="1"/>
    <n v="1"/>
    <n v="0"/>
    <n v="0"/>
    <n v="0"/>
    <n v="0"/>
    <n v="0"/>
    <n v="0"/>
    <n v="0"/>
    <n v="0"/>
    <n v="0"/>
    <n v="0"/>
    <n v="0"/>
    <n v="0"/>
    <n v="0"/>
    <n v="0"/>
    <n v="0"/>
    <n v="0"/>
    <n v="0"/>
    <n v="117853.04458513316"/>
    <n v="0"/>
    <n v="0"/>
    <n v="0"/>
    <n v="10693.313"/>
    <n v="199.58199999999999"/>
    <n v="418.52300000000002"/>
    <n v="0"/>
    <n v="0"/>
    <n v="0"/>
    <n v="0"/>
    <n v="0"/>
    <n v="5686.0875851331493"/>
    <n v="16997.505585133149"/>
    <n v="0"/>
    <n v="0"/>
    <n v="0"/>
    <n v="0"/>
    <n v="0"/>
    <n v="0"/>
    <n v="0"/>
    <n v="0"/>
    <n v="0"/>
    <n v="0"/>
    <n v="0"/>
    <n v="0"/>
    <n v="0"/>
    <n v="0"/>
    <n v="0"/>
    <n v="0"/>
    <n v="0"/>
    <n v="117853.04458513315"/>
    <n v="0"/>
    <n v="0"/>
    <n v="0"/>
    <n v="10693.313"/>
    <n v="199.58199999999999"/>
    <n v="418.52300000000002"/>
    <n v="0"/>
    <n v="0"/>
    <n v="0"/>
    <n v="173.602"/>
    <n v="3141.7460000000001"/>
    <n v="2370.7395851331521"/>
    <n v="16997.505585133153"/>
    <n v="0"/>
    <n v="0"/>
    <n v="0"/>
    <n v="0"/>
    <n v="0"/>
    <n v="0"/>
    <n v="0"/>
    <n v="0"/>
    <n v="0"/>
    <n v="0"/>
    <n v="0"/>
    <n v="0"/>
    <n v="0"/>
    <n v="0"/>
    <n v="0"/>
    <n v="0"/>
    <n v="0"/>
    <n v="117853.04458513316"/>
    <n v="16997.505585133153"/>
    <n v="14626.766"/>
    <n v="115482.30500000001"/>
    <n v="117853.04458513316"/>
    <n v="-2370.739585133153"/>
    <n v="2370.739585133153"/>
    <n v="16997.505585133153"/>
    <n v="14626.766"/>
    <n v="115482.30500000001"/>
    <n v="117853.04458513316"/>
    <n v="-2370.739585133153"/>
    <n v="2370.739585133153"/>
    <n v="11311.418"/>
    <n v="14626.766"/>
    <n v="115482.30500000001"/>
    <n v="112166.95700000001"/>
    <n v="3315.3479999999981"/>
    <n v="2370.7395851331385"/>
    <n v="14626.766"/>
    <n v="14626.766"/>
    <n v="115482.30500000001"/>
    <n v="115482.30500000001"/>
    <n v="0"/>
    <n v="2370.739585133153"/>
    <n v="11932"/>
    <s v="SI"/>
    <s v="NO"/>
    <s v="GIC"/>
    <s v="STS"/>
    <n v="6"/>
    <s v="Transmission"/>
    <s v="Zonal Tx"/>
    <s v="Technical Standard"/>
    <s v="Technical Standard"/>
    <m/>
    <s v="STS"/>
    <m/>
    <d v="2015-12-01T00:00:00"/>
    <x v="18"/>
    <m/>
    <m/>
    <m/>
    <n v="0"/>
    <n v="0"/>
    <n v="0"/>
    <m/>
    <m/>
    <m/>
    <m/>
    <n v="659"/>
    <m/>
    <n v="2014"/>
    <s v="Mejoras en S/E"/>
    <s v="Abierto"/>
  </r>
  <r>
    <x v="47"/>
    <x v="0"/>
    <x v="47"/>
    <x v="1"/>
    <x v="6"/>
    <x v="14"/>
    <n v="0"/>
    <n v="0"/>
    <n v="0"/>
    <n v="0"/>
    <n v="0"/>
    <n v="0"/>
    <n v="352.21300000000002"/>
    <n v="0"/>
    <n v="0"/>
    <n v="0"/>
    <n v="0"/>
    <n v="0"/>
    <n v="352.21300000000002"/>
    <n v="0"/>
    <n v="0"/>
    <n v="0"/>
    <n v="0"/>
    <n v="0"/>
    <n v="0"/>
    <n v="0"/>
    <n v="0"/>
    <n v="0"/>
    <n v="0"/>
    <n v="0"/>
    <n v="0"/>
    <n v="0.19999999999999998"/>
    <n v="0.19999999999999998"/>
    <n v="0.19999999999999998"/>
    <n v="0.19999999999999998"/>
    <n v="0.19999999999999998"/>
    <n v="0.19999999999999998"/>
    <n v="0.19999999999999998"/>
    <n v="0.19999999999999998"/>
    <n v="0.19999999999999998"/>
    <n v="0.19999999999999998"/>
    <n v="0.19999999999999998"/>
    <n v="0.19999999999999998"/>
    <n v="0.19999999999999998"/>
    <n v="0.19999999999999998"/>
    <n v="0.22249691015142209"/>
    <n v="0.43594724366756821"/>
    <n v="0.46846760698063583"/>
    <n v="0.46846760698063583"/>
    <n v="0.46846760698063583"/>
    <n v="0.46846760698063583"/>
    <n v="0.58615841587252471"/>
    <n v="0.72066175103398589"/>
    <n v="0.84346975542149272"/>
    <n v="0.97124808007512498"/>
    <n v="0.19999999999999998"/>
    <n v="0.19999999999999998"/>
    <n v="8471.6529999999966"/>
    <n v="0"/>
    <n v="0"/>
    <n v="0"/>
    <n v="0"/>
    <n v="9586.0000000000018"/>
    <n v="10000"/>
    <n v="25000.000000000004"/>
    <n v="25000.000000000004"/>
    <n v="25000.000000000004"/>
    <n v="25000.000000000004"/>
    <n v="50000.000000000007"/>
    <n v="26684.999999999996"/>
    <n v="196271"/>
    <n v="0"/>
    <n v="0"/>
    <n v="2.2496910151422109E-2"/>
    <n v="0.21345033351614612"/>
    <n v="3.2520363313067679E-2"/>
    <n v="0"/>
    <n v="0"/>
    <n v="0"/>
    <n v="0.1176908088918889"/>
    <n v="0.13450333516146121"/>
    <n v="0.12280800438750686"/>
    <n v="0.12777832465363226"/>
    <n v="0.97124808007512498"/>
    <n v="49999.807999999997"/>
    <n v="49999.807999999997"/>
    <n v="0"/>
    <n v="0"/>
    <n v="0"/>
    <n v="0"/>
    <n v="0"/>
    <n v="0"/>
    <n v="0"/>
    <n v="0"/>
    <n v="0"/>
    <n v="0"/>
    <n v="99999.615999999995"/>
    <n v="0"/>
    <n v="0"/>
    <n v="0"/>
    <n v="0"/>
    <n v="304742.26899999997"/>
    <n v="0"/>
    <n v="0"/>
    <n v="0"/>
    <n v="0"/>
    <n v="9586.0000000000018"/>
    <n v="10000"/>
    <n v="25000.000000000004"/>
    <n v="25000.000000000004"/>
    <n v="25000.000000000004"/>
    <n v="25000.000000000004"/>
    <n v="50000.000000000007"/>
    <n v="26684.999999999996"/>
    <n v="196271"/>
    <n v="49999.807999999997"/>
    <n v="49999.807999999997"/>
    <n v="0"/>
    <n v="0"/>
    <n v="0"/>
    <n v="0"/>
    <n v="0"/>
    <n v="0"/>
    <n v="0"/>
    <n v="0"/>
    <n v="0"/>
    <n v="0"/>
    <n v="99999.615999999995"/>
    <n v="0"/>
    <n v="0"/>
    <n v="0"/>
    <n v="0"/>
    <n v="304742.26899999997"/>
    <n v="0"/>
    <n v="0"/>
    <n v="0"/>
    <n v="0"/>
    <n v="0"/>
    <n v="0"/>
    <n v="0"/>
    <n v="0"/>
    <n v="0"/>
    <n v="30000"/>
    <n v="80000"/>
    <n v="86271"/>
    <n v="196271"/>
    <n v="0"/>
    <n v="0"/>
    <n v="0"/>
    <n v="0"/>
    <n v="0"/>
    <n v="3.8218690283296432E-3"/>
    <n v="2.8343705712959824E-3"/>
    <n v="2.704683273932384E-3"/>
    <n v="2.4468711767637861E-3"/>
    <n v="3.3374947851643978E-3"/>
    <n v="0.11754512883573619"/>
    <n v="0.12683886431427449"/>
    <n v="0.25952928198549685"/>
    <n v="0.19999999999999998"/>
    <n v="0.19999999999999998"/>
    <n v="0.19999999999999998"/>
    <n v="0.19999999999999998"/>
    <n v="0.19999999999999998"/>
    <n v="0.20382186902832963"/>
    <n v="0.20665623959962562"/>
    <n v="0.20936092287355798"/>
    <n v="0.21180779405032177"/>
    <n v="0.21514528883548617"/>
    <n v="0.33269041767122237"/>
    <n v="0.45952928198549681"/>
    <n v="49999.807999999997"/>
    <n v="49999.807999999997"/>
    <n v="0"/>
    <n v="0"/>
    <n v="0"/>
    <n v="0"/>
    <n v="0"/>
    <n v="0"/>
    <n v="0"/>
    <n v="0"/>
    <n v="0"/>
    <n v="0"/>
    <n v="99999.615999999995"/>
    <n v="0"/>
    <n v="0"/>
    <n v="0"/>
    <n v="0"/>
    <n v="304742.26899999997"/>
    <n v="0"/>
    <n v="0"/>
    <n v="0"/>
    <n v="0"/>
    <n v="0"/>
    <n v="0"/>
    <n v="352.21300000000002"/>
    <n v="0"/>
    <n v="0"/>
    <n v="10000"/>
    <n v="30000"/>
    <n v="55918.786999999997"/>
    <n v="96271"/>
    <n v="49999.807999999997"/>
    <n v="49999.807999999997"/>
    <n v="49999.807999999997"/>
    <n v="49999.807999999997"/>
    <n v="0"/>
    <n v="0"/>
    <n v="0"/>
    <n v="0"/>
    <n v="0"/>
    <n v="0"/>
    <n v="0"/>
    <n v="0"/>
    <n v="199999.23199999999"/>
    <n v="0"/>
    <n v="0"/>
    <n v="0"/>
    <n v="0"/>
    <n v="304741.88500000001"/>
    <n v="0"/>
    <n v="0"/>
    <n v="0"/>
    <n v="0"/>
    <n v="0"/>
    <n v="0"/>
    <n v="352.21300000000002"/>
    <n v="0"/>
    <n v="0"/>
    <n v="0"/>
    <n v="0"/>
    <n v="95918.786999999997"/>
    <n v="96271"/>
    <n v="0"/>
    <n v="0"/>
    <n v="0"/>
    <n v="0"/>
    <n v="0"/>
    <n v="0"/>
    <n v="0"/>
    <n v="0"/>
    <n v="0"/>
    <n v="0"/>
    <n v="0"/>
    <n v="0"/>
    <n v="199999.23199999999"/>
    <n v="0"/>
    <n v="0"/>
    <n v="0"/>
    <n v="0"/>
    <n v="304741.88500000001"/>
    <n v="169586"/>
    <n v="352.21300000000002"/>
    <n v="8823.8659999999963"/>
    <n v="178057.65299999999"/>
    <n v="-169233.78699999998"/>
    <n v="295918.40299999999"/>
    <n v="110000"/>
    <n v="352.21300000000002"/>
    <n v="8823.8659999999963"/>
    <n v="118471.65299999999"/>
    <n v="-109647.787"/>
    <n v="295918.40299999999"/>
    <n v="40352.213000000003"/>
    <n v="352.21300000000002"/>
    <n v="8823.8659999999963"/>
    <n v="48823.866000000002"/>
    <n v="-40000.000000000007"/>
    <n v="295918.01900000003"/>
    <n v="352.21300000000002"/>
    <n v="352.21300000000002"/>
    <n v="8823.8659999999963"/>
    <n v="8823.8659999999963"/>
    <n v="0"/>
    <n v="295918.01900000003"/>
    <n v="12355"/>
    <s v="SI"/>
    <s v="NO"/>
    <s v="GIC"/>
    <s v="STS"/>
    <n v="6"/>
    <s v="Transmission"/>
    <s v="Zonal Tx"/>
    <s v="New Technical Standard"/>
    <s v="New Technical Standard"/>
    <m/>
    <s v="STS"/>
    <m/>
    <d v="2017-03-01T00:00:00"/>
    <x v="6"/>
    <m/>
    <m/>
    <m/>
    <n v="0"/>
    <n v="0"/>
    <n v="0"/>
    <m/>
    <m/>
    <m/>
    <m/>
    <m/>
    <m/>
    <n v="2015"/>
    <s v="Mejoras en S/E"/>
    <s v="Abierto"/>
  </r>
  <r>
    <x v="48"/>
    <x v="0"/>
    <x v="48"/>
    <x v="1"/>
    <x v="6"/>
    <x v="14"/>
    <n v="0"/>
    <n v="0"/>
    <n v="10221.174000000001"/>
    <n v="0"/>
    <n v="2786.7150000000001"/>
    <n v="249.88800000000001"/>
    <n v="1327.787"/>
    <n v="2569.9229999999998"/>
    <n v="9504.3850000000002"/>
    <n v="17312.422999999999"/>
    <n v="14297.584999999999"/>
    <n v="0"/>
    <n v="58269.88"/>
    <n v="0"/>
    <n v="0"/>
    <n v="0"/>
    <n v="0"/>
    <n v="0"/>
    <n v="0"/>
    <n v="0"/>
    <n v="0"/>
    <n v="0"/>
    <n v="0"/>
    <n v="0.03"/>
    <n v="0"/>
    <n v="0.96"/>
    <n v="0.96"/>
    <n v="0.96"/>
    <n v="0.96"/>
    <n v="0.96"/>
    <n v="0.96"/>
    <n v="0.96"/>
    <n v="0.96"/>
    <n v="0.96"/>
    <n v="0.96"/>
    <n v="0.99"/>
    <n v="0.99"/>
    <n v="0.96"/>
    <n v="0.96359183673469384"/>
    <n v="0.98014367346938769"/>
    <n v="0.99131918367346938"/>
    <n v="1"/>
    <n v="1"/>
    <n v="1"/>
    <n v="1"/>
    <n v="1"/>
    <n v="1"/>
    <n v="1"/>
    <n v="1"/>
    <n v="0.99"/>
    <n v="0.96"/>
    <n v="349465.99"/>
    <n v="0"/>
    <n v="0"/>
    <n v="10000"/>
    <n v="20000"/>
    <n v="22592.82699999999"/>
    <n v="0"/>
    <n v="0"/>
    <n v="0"/>
    <n v="0"/>
    <n v="0"/>
    <n v="0"/>
    <n v="0"/>
    <n v="52592.82699999999"/>
    <n v="0"/>
    <n v="3.5918367346938775E-3"/>
    <n v="1.6551836734693876E-2"/>
    <n v="1.1175510204081633E-2"/>
    <n v="8.6808163265306125E-3"/>
    <n v="0"/>
    <n v="0"/>
    <n v="0"/>
    <n v="0"/>
    <n v="0"/>
    <n v="0"/>
    <n v="0"/>
    <n v="1"/>
    <n v="0"/>
    <n v="0"/>
    <n v="0"/>
    <n v="0"/>
    <n v="0"/>
    <n v="0"/>
    <n v="0"/>
    <n v="0"/>
    <n v="0"/>
    <n v="0"/>
    <n v="0"/>
    <n v="0"/>
    <n v="0"/>
    <n v="0"/>
    <n v="0"/>
    <n v="0"/>
    <n v="0"/>
    <n v="402058.81699999998"/>
    <n v="0"/>
    <n v="0"/>
    <n v="10000"/>
    <n v="20000"/>
    <n v="22592.82699999999"/>
    <n v="0"/>
    <n v="0"/>
    <n v="0"/>
    <n v="0"/>
    <n v="0"/>
    <n v="0"/>
    <n v="0"/>
    <n v="52592.82699999999"/>
    <n v="0"/>
    <n v="0"/>
    <n v="0"/>
    <n v="0"/>
    <n v="0"/>
    <n v="0"/>
    <n v="0"/>
    <n v="0"/>
    <n v="0"/>
    <n v="0"/>
    <n v="0"/>
    <n v="0"/>
    <n v="0"/>
    <n v="0"/>
    <n v="0"/>
    <n v="0"/>
    <n v="0"/>
    <n v="402058.81699999998"/>
    <n v="0"/>
    <n v="0"/>
    <n v="10221.174000000001"/>
    <n v="0"/>
    <n v="2786.7150000000001"/>
    <n v="249.88800000000001"/>
    <n v="0"/>
    <n v="0"/>
    <n v="0"/>
    <n v="16000"/>
    <n v="10000"/>
    <n v="13335.05"/>
    <n v="52592.827000000005"/>
    <n v="0"/>
    <n v="0"/>
    <n v="0"/>
    <n v="0"/>
    <n v="0"/>
    <n v="1.0732463198045177E-2"/>
    <n v="1.8356278681685444E-2"/>
    <n v="1.0911258120269387E-2"/>
    <n v="0"/>
    <n v="0"/>
    <n v="0"/>
    <n v="0"/>
    <n v="4.0000000000000008E-2"/>
    <n v="0.96"/>
    <n v="0.96"/>
    <n v="0.96"/>
    <n v="0.96"/>
    <n v="0.96"/>
    <n v="0.97073246319804518"/>
    <n v="0.98908874187973062"/>
    <n v="1"/>
    <n v="1"/>
    <n v="1"/>
    <n v="1"/>
    <n v="1"/>
    <n v="0"/>
    <n v="0"/>
    <n v="0"/>
    <n v="0"/>
    <n v="0"/>
    <n v="0"/>
    <n v="0"/>
    <n v="0"/>
    <n v="0"/>
    <n v="0"/>
    <n v="0"/>
    <n v="0"/>
    <n v="0"/>
    <n v="0"/>
    <n v="0"/>
    <n v="0"/>
    <n v="0"/>
    <n v="402058.81699999998"/>
    <n v="0"/>
    <n v="0"/>
    <n v="10221.174000000001"/>
    <n v="0"/>
    <n v="2786.7150000000001"/>
    <n v="249.88800000000001"/>
    <n v="1327.787"/>
    <n v="2569.9229999999998"/>
    <n v="9504.3850000000002"/>
    <n v="0"/>
    <n v="0"/>
    <n v="10932.954999999991"/>
    <n v="37592.82699999999"/>
    <n v="0"/>
    <n v="0"/>
    <n v="0"/>
    <n v="0"/>
    <n v="0"/>
    <n v="0"/>
    <n v="0"/>
    <n v="0"/>
    <n v="0"/>
    <n v="0"/>
    <n v="0"/>
    <n v="0"/>
    <n v="0"/>
    <n v="0"/>
    <n v="0"/>
    <n v="0"/>
    <n v="0"/>
    <n v="387058.81699999998"/>
    <n v="0"/>
    <n v="0"/>
    <n v="10221.174000000001"/>
    <n v="0"/>
    <n v="2786.7150000000001"/>
    <n v="249.88800000000001"/>
    <n v="1327.787"/>
    <n v="2569.9229999999998"/>
    <n v="9504.3850000000002"/>
    <n v="17312.422999999999"/>
    <n v="14297.584999999999"/>
    <n v="0"/>
    <n v="58269.88"/>
    <n v="0"/>
    <n v="0"/>
    <n v="0"/>
    <n v="0"/>
    <n v="0"/>
    <n v="0"/>
    <n v="0"/>
    <n v="0"/>
    <n v="0"/>
    <n v="0"/>
    <n v="0"/>
    <n v="0"/>
    <n v="0"/>
    <n v="0"/>
    <n v="0"/>
    <n v="0"/>
    <n v="0"/>
    <n v="407735.87"/>
    <n v="52592.82699999999"/>
    <n v="58269.88"/>
    <n v="407735.87"/>
    <n v="402058.81699999998"/>
    <n v="5677.0530000000144"/>
    <n v="-5677.0530000000144"/>
    <n v="39257.777000000002"/>
    <n v="58269.88"/>
    <n v="407735.87"/>
    <n v="388723.76699999999"/>
    <n v="19012.103000000003"/>
    <n v="-5677.0530000000144"/>
    <n v="26659.872000000003"/>
    <n v="58269.88"/>
    <n v="407735.87"/>
    <n v="376125.86199999996"/>
    <n v="31610.008000000031"/>
    <n v="-20677.053000000014"/>
    <n v="58269.88"/>
    <n v="58269.88"/>
    <n v="407735.87"/>
    <n v="407735.87"/>
    <n v="0"/>
    <n v="0"/>
    <n v="12361"/>
    <s v="SI"/>
    <s v="NO"/>
    <s v="GIC"/>
    <s v="STS"/>
    <n v="6"/>
    <s v="Transmission"/>
    <s v="Zonal Tx"/>
    <s v="New Technical Standard"/>
    <s v="New Technical Standard"/>
    <m/>
    <s v="STS"/>
    <m/>
    <d v="2017-12-30T00:00:00"/>
    <x v="19"/>
    <m/>
    <m/>
    <m/>
    <n v="0"/>
    <n v="0"/>
    <n v="0"/>
    <m/>
    <m/>
    <m/>
    <m/>
    <n v="5"/>
    <m/>
    <n v="2015"/>
    <s v="Mejoras en Líneas"/>
    <s v="Abierto"/>
  </r>
  <r>
    <x v="49"/>
    <x v="0"/>
    <x v="49"/>
    <x v="1"/>
    <x v="6"/>
    <x v="14"/>
    <n v="1533.2840000000001"/>
    <n v="95"/>
    <n v="95"/>
    <n v="95"/>
    <n v="41305.103999999999"/>
    <n v="28026.899000000001"/>
    <n v="45340.425000000003"/>
    <n v="28077.052"/>
    <n v="18819.719000000001"/>
    <n v="49042.436000000002"/>
    <n v="1967.452"/>
    <n v="0"/>
    <n v="214397.37099999998"/>
    <n v="0"/>
    <n v="0"/>
    <n v="0"/>
    <n v="0"/>
    <n v="4.2700000000000002E-2"/>
    <n v="0"/>
    <n v="0.09"/>
    <n v="0"/>
    <n v="0.01"/>
    <n v="0"/>
    <n v="0.06"/>
    <n v="0"/>
    <n v="0.44733999999999996"/>
    <n v="0.44733999999999996"/>
    <n v="0.44733999999999996"/>
    <n v="0.44733999999999996"/>
    <n v="0.49003999999999998"/>
    <n v="0.49003999999999998"/>
    <n v="0.58003999999999989"/>
    <n v="0.58003999999999989"/>
    <n v="0.5900399999999999"/>
    <n v="0.5900399999999999"/>
    <n v="0.65003999999999995"/>
    <n v="0.65003999999999995"/>
    <n v="0.46438631284775544"/>
    <n v="0.47928787129585332"/>
    <n v="0.47928787129585332"/>
    <n v="0.50584159873108581"/>
    <n v="0.53159753417759759"/>
    <n v="0.65595080339384171"/>
    <n v="0.76045368614516984"/>
    <n v="0.78376274478209418"/>
    <n v="0.78860614466628065"/>
    <n v="0.86084015106120493"/>
    <n v="0.88096118885168306"/>
    <n v="0.96904875399682766"/>
    <n v="0.65003999999999995"/>
    <n v="0.44733999999999996"/>
    <n v="959760.20099999977"/>
    <n v="9999.2885563726322"/>
    <n v="20000"/>
    <n v="20000"/>
    <n v="15000.000000000004"/>
    <n v="11010.508000000003"/>
    <n v="15000.000000000004"/>
    <n v="15000.000000000004"/>
    <n v="15000.000000000004"/>
    <n v="15000.000000000004"/>
    <n v="15000.000000000004"/>
    <n v="17351"/>
    <n v="0"/>
    <n v="168360.79655637263"/>
    <n v="1.7046312847755481E-2"/>
    <n v="1.4901558448097887E-2"/>
    <n v="0"/>
    <n v="2.6553727435232509E-2"/>
    <n v="2.5755935446511745E-2"/>
    <n v="0.12435326921624411"/>
    <n v="0.10450288275132807"/>
    <n v="2.3309058636924392E-2"/>
    <n v="4.8433998841864098E-3"/>
    <n v="7.2234006394924347E-2"/>
    <n v="2.0121037790478108E-2"/>
    <n v="8.8087565145144639E-2"/>
    <n v="0.96904875399682766"/>
    <n v="0"/>
    <n v="0"/>
    <n v="0"/>
    <n v="0"/>
    <n v="0"/>
    <n v="0"/>
    <n v="0"/>
    <n v="0"/>
    <n v="0"/>
    <n v="0"/>
    <n v="0"/>
    <n v="0"/>
    <n v="0"/>
    <n v="0"/>
    <n v="0"/>
    <n v="0"/>
    <n v="0"/>
    <n v="1128120.9975563723"/>
    <n v="9999.2885563726322"/>
    <n v="20000"/>
    <n v="20000"/>
    <n v="15000.000000000004"/>
    <n v="11010.508000000003"/>
    <n v="15000.000000000004"/>
    <n v="15000.000000000004"/>
    <n v="15000.000000000004"/>
    <n v="15000.000000000004"/>
    <n v="15000.000000000004"/>
    <n v="17351"/>
    <n v="0"/>
    <n v="168360.79655637263"/>
    <n v="0"/>
    <n v="0"/>
    <n v="0"/>
    <n v="0"/>
    <n v="0"/>
    <n v="0"/>
    <n v="0"/>
    <n v="0"/>
    <n v="0"/>
    <n v="0"/>
    <n v="0"/>
    <n v="0"/>
    <n v="0"/>
    <n v="0"/>
    <n v="0"/>
    <n v="0"/>
    <n v="0"/>
    <n v="1128120.9975563723"/>
    <n v="1533.2840000000001"/>
    <n v="95"/>
    <n v="95"/>
    <n v="95"/>
    <n v="41305.103999999999"/>
    <n v="28026.899000000001"/>
    <n v="0"/>
    <n v="0"/>
    <n v="20000"/>
    <n v="30000"/>
    <n v="30000"/>
    <n v="17210.509556372625"/>
    <n v="168360.79655637263"/>
    <n v="0"/>
    <n v="0"/>
    <n v="0"/>
    <n v="0"/>
    <n v="4.2700000000000002E-2"/>
    <n v="0.12497598723245128"/>
    <n v="0.18822234851050176"/>
    <n v="3.6649431261060454E-2"/>
    <n v="3.9412592642758926E-2"/>
    <n v="7.9054948161278643E-2"/>
    <n v="1.9516328976387696E-2"/>
    <n v="3.1671235619576523E-3"/>
    <n v="0.53369876034639641"/>
    <n v="0.44733999999999996"/>
    <n v="0.44733999999999996"/>
    <n v="0.44733999999999996"/>
    <n v="0.44733999999999996"/>
    <n v="0.49003999999999998"/>
    <n v="0.61501598723245121"/>
    <n v="0.803238335742953"/>
    <n v="0.83988776700401346"/>
    <n v="0.87930035964677233"/>
    <n v="0.958355307808051"/>
    <n v="0.97787163678443867"/>
    <n v="0.98103876034639637"/>
    <n v="0"/>
    <n v="0"/>
    <n v="0"/>
    <n v="0"/>
    <n v="0"/>
    <n v="0"/>
    <n v="0"/>
    <n v="0"/>
    <n v="0"/>
    <n v="0"/>
    <n v="0"/>
    <n v="0"/>
    <n v="0"/>
    <n v="0"/>
    <n v="0"/>
    <n v="0"/>
    <n v="0"/>
    <n v="1128120.9975563723"/>
    <n v="1533.2840000000001"/>
    <n v="95"/>
    <n v="95"/>
    <n v="95"/>
    <n v="41305.103999999999"/>
    <n v="28026.899000000001"/>
    <n v="45340.425000000003"/>
    <n v="28077.052"/>
    <n v="18819.719000000001"/>
    <n v="0"/>
    <n v="4973.280999999999"/>
    <n v="59577.032556372636"/>
    <n v="227937.79655637263"/>
    <n v="0"/>
    <n v="0"/>
    <n v="0"/>
    <n v="0"/>
    <n v="0"/>
    <n v="0"/>
    <n v="0"/>
    <n v="0"/>
    <n v="0"/>
    <n v="0"/>
    <n v="0"/>
    <n v="0"/>
    <n v="0"/>
    <n v="0"/>
    <n v="0"/>
    <n v="0"/>
    <n v="0"/>
    <n v="1187697.9975563723"/>
    <n v="1533.2840000000001"/>
    <n v="95"/>
    <n v="95"/>
    <n v="95"/>
    <n v="41305.103999999999"/>
    <n v="28026.899000000001"/>
    <n v="45340.425000000003"/>
    <n v="28077.052"/>
    <n v="18819.719000000001"/>
    <n v="49042.436000000002"/>
    <n v="1967.452"/>
    <n v="13540.425556372638"/>
    <n v="227937.79655637263"/>
    <n v="0"/>
    <n v="0"/>
    <n v="0"/>
    <n v="0"/>
    <n v="0"/>
    <n v="0"/>
    <n v="0"/>
    <n v="0"/>
    <n v="0"/>
    <n v="0"/>
    <n v="0"/>
    <n v="0"/>
    <n v="0"/>
    <n v="0"/>
    <n v="0"/>
    <n v="0"/>
    <n v="0"/>
    <n v="1187697.9975563723"/>
    <n v="168360.79655637263"/>
    <n v="214397.37099999998"/>
    <n v="1174157.5719999997"/>
    <n v="1128120.9975563723"/>
    <n v="46036.574443627382"/>
    <n v="-46036.574443627382"/>
    <n v="151150.28700000001"/>
    <n v="214397.37099999998"/>
    <n v="1174157.5719999997"/>
    <n v="1110910.4879999999"/>
    <n v="63247.083999999799"/>
    <n v="-46036.574443627382"/>
    <n v="168360.764"/>
    <n v="214397.37099999998"/>
    <n v="1174157.5719999997"/>
    <n v="1128120.9649999999"/>
    <n v="46036.606999999844"/>
    <n v="13540.425556372618"/>
    <n v="214397.37099999998"/>
    <n v="214397.37099999998"/>
    <n v="1174157.5719999997"/>
    <n v="1174157.5719999997"/>
    <n v="0"/>
    <n v="13540.425556372618"/>
    <n v="12362"/>
    <s v="SI"/>
    <s v="NO"/>
    <s v="GIC"/>
    <s v="STS"/>
    <n v="6"/>
    <s v="Transmission"/>
    <s v="Zonal Tx"/>
    <s v="New Technical Standard"/>
    <s v="New Technical Standard"/>
    <m/>
    <s v="STS"/>
    <m/>
    <d v="2017-12-30T00:00:00"/>
    <x v="17"/>
    <m/>
    <m/>
    <m/>
    <n v="0"/>
    <n v="0"/>
    <n v="0"/>
    <m/>
    <m/>
    <m/>
    <m/>
    <m/>
    <m/>
    <n v="2015"/>
    <s v="Mejoras en S/E"/>
    <s v="Abierto"/>
  </r>
  <r>
    <x v="50"/>
    <x v="0"/>
    <x v="50"/>
    <x v="1"/>
    <x v="6"/>
    <x v="14"/>
    <n v="0"/>
    <n v="626.58600000000001"/>
    <n v="72.397000000000006"/>
    <n v="13912.989"/>
    <n v="492.63299999999998"/>
    <n v="28918.694"/>
    <n v="28758.743999999999"/>
    <n v="37694.762000000002"/>
    <n v="48975.76"/>
    <n v="54208.588000000003"/>
    <n v="46279.406999999999"/>
    <n v="2330.9520000000002"/>
    <n v="262271.51199999999"/>
    <n v="0"/>
    <n v="0"/>
    <n v="0.1074"/>
    <n v="0"/>
    <n v="0.13"/>
    <n v="0"/>
    <n v="0.04"/>
    <n v="0"/>
    <n v="0"/>
    <n v="0"/>
    <n v="0.35"/>
    <n v="0"/>
    <n v="0.20264000000000001"/>
    <n v="0.20264000000000001"/>
    <n v="0.31003999999999998"/>
    <n v="0.31003999999999998"/>
    <n v="0.44003999999999999"/>
    <n v="0.44003999999999999"/>
    <n v="0.48004000000000002"/>
    <n v="0.48004000000000002"/>
    <n v="0.48004000000000002"/>
    <n v="0.48004000000000002"/>
    <n v="0.83004"/>
    <n v="0.83004"/>
    <n v="0.25093164368098159"/>
    <n v="0.3210210552147239"/>
    <n v="0.49745383185276071"/>
    <n v="0.68397150036809806"/>
    <n v="0.84895555710429438"/>
    <n v="0.91407100760736182"/>
    <n v="0.97884403357055205"/>
    <n v="0.99314759577914102"/>
    <n v="0.99999999999999989"/>
    <n v="0.99999999999999989"/>
    <n v="0.99999999999999989"/>
    <n v="0.99999999999999989"/>
    <n v="0.83004"/>
    <n v="0.20264000000000001"/>
    <n v="33881.953000000001"/>
    <n v="0"/>
    <n v="0"/>
    <n v="20000"/>
    <n v="50000.000000000015"/>
    <n v="100000.00000000003"/>
    <n v="60000.000000000007"/>
    <n v="70429"/>
    <n v="0"/>
    <n v="0"/>
    <n v="0"/>
    <n v="0"/>
    <n v="0"/>
    <n v="300429.00000000006"/>
    <n v="4.8291643680981593E-2"/>
    <n v="7.0089411533742318E-2"/>
    <n v="0.17643277663803678"/>
    <n v="0.18651766851533738"/>
    <n v="0.16498405673619629"/>
    <n v="6.5115450503067468E-2"/>
    <n v="6.4773025963190178E-2"/>
    <n v="1.4303562208588954E-2"/>
    <n v="6.8524042208588957E-3"/>
    <n v="0"/>
    <n v="0"/>
    <n v="0"/>
    <n v="0.99999999999999989"/>
    <n v="0"/>
    <n v="0"/>
    <n v="0"/>
    <n v="0"/>
    <n v="0"/>
    <n v="0"/>
    <n v="0"/>
    <n v="0"/>
    <n v="0"/>
    <n v="0"/>
    <n v="0"/>
    <n v="0"/>
    <n v="0"/>
    <n v="0"/>
    <n v="0"/>
    <n v="0"/>
    <n v="0"/>
    <n v="334310.95300000004"/>
    <n v="0"/>
    <n v="0"/>
    <n v="20000"/>
    <n v="50000.000000000015"/>
    <n v="100000.00000000003"/>
    <n v="60000.000000000007"/>
    <n v="70429"/>
    <n v="0"/>
    <n v="0"/>
    <n v="0"/>
    <n v="0"/>
    <n v="0"/>
    <n v="300429.00000000006"/>
    <n v="0"/>
    <n v="0"/>
    <n v="0"/>
    <n v="0"/>
    <n v="0"/>
    <n v="0"/>
    <n v="0"/>
    <n v="0"/>
    <n v="0"/>
    <n v="0"/>
    <n v="0"/>
    <n v="0"/>
    <n v="0"/>
    <n v="0"/>
    <n v="0"/>
    <n v="0"/>
    <n v="0"/>
    <n v="334310.95300000004"/>
    <n v="0"/>
    <n v="626.58600000000001"/>
    <n v="72.397000000000006"/>
    <n v="13912.989"/>
    <n v="492.63299999999998"/>
    <n v="28918.694"/>
    <n v="0"/>
    <n v="30000"/>
    <n v="30000"/>
    <n v="30000"/>
    <n v="80000"/>
    <n v="86405.701000000001"/>
    <n v="300429"/>
    <n v="0"/>
    <n v="0"/>
    <n v="0.1074"/>
    <n v="0"/>
    <n v="0.13"/>
    <n v="2.6178254078677202E-2"/>
    <n v="0.13348227723633249"/>
    <n v="4.1902646875857034E-2"/>
    <n v="0.12229810631651472"/>
    <n v="0.12479180184217742"/>
    <n v="8.861716288621177E-2"/>
    <n v="2.2689418516759534E-2"/>
    <n v="0.7973596677525302"/>
    <n v="0.20264000000000001"/>
    <n v="0.20264000000000001"/>
    <n v="0.31003999999999998"/>
    <n v="0.31003999999999998"/>
    <n v="0.44003999999999999"/>
    <n v="0.46621825407867723"/>
    <n v="0.59970053131500967"/>
    <n v="0.64160317819086676"/>
    <n v="0.76390128450738148"/>
    <n v="0.8886930863495589"/>
    <n v="0.9773102492357707"/>
    <n v="0.99999966775253024"/>
    <n v="0"/>
    <n v="0"/>
    <n v="0"/>
    <n v="0"/>
    <n v="0"/>
    <n v="0"/>
    <n v="0"/>
    <n v="0"/>
    <n v="0"/>
    <n v="0"/>
    <n v="0"/>
    <n v="0"/>
    <n v="0"/>
    <n v="0"/>
    <n v="0"/>
    <n v="0"/>
    <n v="0"/>
    <n v="334310.95299999998"/>
    <n v="0"/>
    <n v="626.58600000000001"/>
    <n v="72.397000000000006"/>
    <n v="13912.989"/>
    <n v="492.63299999999998"/>
    <n v="28918.694"/>
    <n v="28758.743999999999"/>
    <n v="37694.762000000002"/>
    <n v="48975.76"/>
    <n v="31024.239999999998"/>
    <n v="70000"/>
    <n v="39952.195000000065"/>
    <n v="300429.00000000006"/>
    <n v="0"/>
    <n v="0"/>
    <n v="0"/>
    <n v="0"/>
    <n v="0"/>
    <n v="0"/>
    <n v="0"/>
    <n v="0"/>
    <n v="0"/>
    <n v="0"/>
    <n v="0"/>
    <n v="0"/>
    <n v="0"/>
    <n v="0"/>
    <n v="0"/>
    <n v="0"/>
    <n v="0"/>
    <n v="334310.95300000004"/>
    <n v="0"/>
    <n v="626.58600000000001"/>
    <n v="72.397000000000006"/>
    <n v="13912.989"/>
    <n v="492.63299999999998"/>
    <n v="28918.694"/>
    <n v="28758.743999999999"/>
    <n v="37694.762000000002"/>
    <n v="48975.76"/>
    <n v="54208.588000000003"/>
    <n v="46279.406999999999"/>
    <n v="40488.440000000068"/>
    <n v="300429.00000000006"/>
    <n v="0"/>
    <n v="0"/>
    <n v="0"/>
    <n v="0"/>
    <n v="0"/>
    <n v="0"/>
    <n v="0"/>
    <n v="0"/>
    <n v="0"/>
    <n v="0"/>
    <n v="0"/>
    <n v="0"/>
    <n v="0"/>
    <n v="0"/>
    <n v="0"/>
    <n v="0"/>
    <n v="0"/>
    <n v="334310.95300000004"/>
    <n v="300429.00000000006"/>
    <n v="259940.56"/>
    <n v="293822.51299999998"/>
    <n v="334310.95300000004"/>
    <n v="-40488.440000000061"/>
    <n v="40488.440000000061"/>
    <n v="214023.299"/>
    <n v="259940.56"/>
    <n v="293822.51299999998"/>
    <n v="247905.25200000001"/>
    <n v="45917.260999999969"/>
    <n v="40488.44"/>
    <n v="260476.80499999999"/>
    <n v="259940.56"/>
    <n v="293822.51299999998"/>
    <n v="294358.75799999997"/>
    <n v="-536.24499999999534"/>
    <n v="40488.440000000061"/>
    <n v="259940.56"/>
    <n v="262271.51199999999"/>
    <n v="296153.46499999997"/>
    <n v="293822.51299999998"/>
    <n v="2330.9519999999902"/>
    <n v="38157.48800000007"/>
    <n v="12363"/>
    <s v="SI"/>
    <s v="NO"/>
    <s v="GIC"/>
    <s v="STS"/>
    <n v="6"/>
    <s v="Transmission"/>
    <s v="Zonal Tx"/>
    <s v="New Technical Standard"/>
    <s v="New Technical Standard"/>
    <m/>
    <s v="STS"/>
    <m/>
    <d v="2017-12-30T00:00:00"/>
    <x v="20"/>
    <m/>
    <m/>
    <m/>
    <n v="230046"/>
    <n v="11"/>
    <n v="20913.272727272728"/>
    <m/>
    <m/>
    <m/>
    <m/>
    <m/>
    <m/>
    <n v="2015"/>
    <s v="Mejoras en S/E"/>
    <s v="Abierto"/>
  </r>
  <r>
    <x v="51"/>
    <x v="0"/>
    <x v="51"/>
    <x v="1"/>
    <x v="6"/>
    <x v="14"/>
    <n v="696.38900000000001"/>
    <n v="0"/>
    <n v="0"/>
    <n v="0"/>
    <n v="0"/>
    <n v="0"/>
    <n v="0"/>
    <n v="0"/>
    <n v="0"/>
    <n v="0"/>
    <n v="0"/>
    <n v="0"/>
    <n v="696.38900000000001"/>
    <n v="0"/>
    <n v="0"/>
    <n v="3.5900000000000001E-2"/>
    <n v="0"/>
    <n v="0"/>
    <n v="0"/>
    <n v="7.0000000000000007E-2"/>
    <n v="0"/>
    <n v="0"/>
    <n v="0"/>
    <n v="0"/>
    <n v="0"/>
    <n v="2.4050000000000002E-2"/>
    <n v="2.4050000000000002E-2"/>
    <n v="5.9950000000000003E-2"/>
    <n v="5.9950000000000003E-2"/>
    <n v="5.9950000000000003E-2"/>
    <n v="5.9950000000000003E-2"/>
    <n v="0.12995000000000001"/>
    <n v="0.12995000000000001"/>
    <n v="0.12995000000000001"/>
    <n v="0.12995000000000001"/>
    <n v="0.12995000000000001"/>
    <n v="0.12995000000000001"/>
    <n v="2.4050000000000002E-2"/>
    <n v="2.4050000000000002E-2"/>
    <n v="0.10383561789917542"/>
    <n v="0.26704052801996592"/>
    <n v="0.4342054665644447"/>
    <n v="0.60274746021907044"/>
    <n v="0.86038810344265115"/>
    <n v="0.98089236536469604"/>
    <n v="0.99198840480715134"/>
    <n v="1"/>
    <n v="1"/>
    <n v="1"/>
    <n v="0.12995000000000001"/>
    <n v="2.4050000000000002E-2"/>
    <n v="6169.148000000001"/>
    <n v="0"/>
    <n v="0"/>
    <n v="20000"/>
    <n v="20000"/>
    <n v="29724.00000000012"/>
    <n v="30000.000000000004"/>
    <n v="30000.000000000004"/>
    <n v="30000.000000000004"/>
    <n v="40000"/>
    <n v="49999.999999999993"/>
    <n v="49999.999999999993"/>
    <n v="0"/>
    <n v="299724.00000000012"/>
    <n v="0"/>
    <n v="0"/>
    <n v="7.9785617899175418E-2"/>
    <n v="0.16320491012079047"/>
    <n v="0.16716493854447875"/>
    <n v="0.16854199365462569"/>
    <n v="0.25764064322358066"/>
    <n v="0.12050426192204484"/>
    <n v="1.1096039442455284E-2"/>
    <n v="8.0115951928488114E-3"/>
    <n v="0"/>
    <n v="0"/>
    <n v="1"/>
    <n v="0"/>
    <n v="0"/>
    <n v="424957.47249999997"/>
    <n v="424957.47249999997"/>
    <n v="0"/>
    <n v="0"/>
    <n v="0"/>
    <n v="0"/>
    <n v="0"/>
    <n v="0"/>
    <n v="0"/>
    <n v="0"/>
    <n v="849914.94499999995"/>
    <n v="0"/>
    <n v="0"/>
    <n v="0"/>
    <n v="0"/>
    <n v="1155808.0930000001"/>
    <n v="0"/>
    <n v="0"/>
    <n v="20000"/>
    <n v="20000"/>
    <n v="29724.00000000012"/>
    <n v="30000.000000000004"/>
    <n v="30000.000000000004"/>
    <n v="30000.000000000004"/>
    <n v="40000"/>
    <n v="49999.999999999993"/>
    <n v="49999.999999999993"/>
    <n v="0"/>
    <n v="299724.00000000012"/>
    <n v="0"/>
    <n v="0"/>
    <n v="424957.47249999997"/>
    <n v="424957.47249999997"/>
    <n v="0"/>
    <n v="0"/>
    <n v="0"/>
    <n v="0"/>
    <n v="0"/>
    <n v="0"/>
    <n v="0"/>
    <n v="0"/>
    <n v="849914.94499999995"/>
    <n v="0"/>
    <n v="0"/>
    <n v="0"/>
    <n v="0"/>
    <n v="1155808.0930000001"/>
    <n v="696.38900000000001"/>
    <n v="0"/>
    <n v="0"/>
    <n v="0"/>
    <n v="0"/>
    <n v="0"/>
    <n v="0"/>
    <n v="10000"/>
    <n v="30000"/>
    <n v="30000"/>
    <n v="110000"/>
    <n v="119027.61100000015"/>
    <n v="299724.00000000012"/>
    <n v="0"/>
    <n v="0"/>
    <n v="3.5900000000000001E-2"/>
    <n v="0"/>
    <n v="0"/>
    <n v="1.2490061438380917E-2"/>
    <n v="1.8735092157571374E-2"/>
    <n v="3.1225153595952292E-3"/>
    <n v="0"/>
    <n v="0"/>
    <n v="0"/>
    <n v="0"/>
    <n v="7.0247668955547529E-2"/>
    <n v="2.4050000000000002E-2"/>
    <n v="2.4050000000000002E-2"/>
    <n v="5.9950000000000003E-2"/>
    <n v="5.9950000000000003E-2"/>
    <n v="5.9950000000000003E-2"/>
    <n v="7.2440061438380915E-2"/>
    <n v="9.1175153595952296E-2"/>
    <n v="9.4297668955547531E-2"/>
    <n v="9.4297668955547531E-2"/>
    <n v="9.4297668955547531E-2"/>
    <n v="9.4297668955547531E-2"/>
    <n v="9.4297668955547531E-2"/>
    <n v="0"/>
    <n v="0"/>
    <n v="424957.47249999997"/>
    <n v="424957.47249999997"/>
    <n v="0"/>
    <n v="0"/>
    <n v="0"/>
    <n v="0"/>
    <n v="0"/>
    <n v="0"/>
    <n v="0"/>
    <n v="0"/>
    <n v="849914.94499999995"/>
    <n v="0"/>
    <n v="0"/>
    <n v="0"/>
    <n v="0"/>
    <n v="1155808.0930000001"/>
    <n v="696.38900000000001"/>
    <n v="0"/>
    <n v="0"/>
    <n v="0"/>
    <n v="0"/>
    <n v="0"/>
    <n v="0"/>
    <n v="0"/>
    <n v="0"/>
    <n v="60000"/>
    <n v="60000"/>
    <n v="79027.611000000004"/>
    <n v="199724"/>
    <n v="0"/>
    <n v="100000"/>
    <n v="424957.47249999997"/>
    <n v="424957.47249999997"/>
    <n v="0"/>
    <n v="0"/>
    <n v="0"/>
    <n v="0"/>
    <n v="0"/>
    <n v="0"/>
    <n v="0"/>
    <n v="0"/>
    <n v="949914.94499999983"/>
    <n v="0"/>
    <n v="0"/>
    <n v="0"/>
    <n v="0"/>
    <n v="1155808.0929999999"/>
    <n v="696.38900000000001"/>
    <n v="0"/>
    <n v="0"/>
    <n v="0"/>
    <n v="0"/>
    <n v="0"/>
    <n v="0"/>
    <n v="0"/>
    <n v="0"/>
    <n v="0"/>
    <n v="0"/>
    <n v="70000"/>
    <n v="70696.388999999996"/>
    <n v="0"/>
    <n v="0"/>
    <n v="0"/>
    <n v="0"/>
    <n v="0"/>
    <n v="0"/>
    <n v="0"/>
    <n v="0"/>
    <n v="0"/>
    <n v="0"/>
    <n v="0"/>
    <n v="0"/>
    <n v="1078942.5559999999"/>
    <n v="0"/>
    <n v="0"/>
    <n v="0"/>
    <n v="0"/>
    <n v="1155808.0929999999"/>
    <n v="299724.00000000012"/>
    <n v="696.38900000000001"/>
    <n v="6865.5370000000012"/>
    <n v="305893.1480000001"/>
    <n v="-299027.61100000009"/>
    <n v="1148942.5560000001"/>
    <n v="180696.389"/>
    <n v="696.38900000000001"/>
    <n v="6865.5370000000012"/>
    <n v="186865.53700000001"/>
    <n v="-180000"/>
    <n v="1148942.5560000001"/>
    <n v="120696.389"/>
    <n v="696.38900000000001"/>
    <n v="6865.5370000000012"/>
    <n v="126865.537"/>
    <n v="-120000"/>
    <n v="1148942.5559999999"/>
    <n v="696.38900000000001"/>
    <n v="696.38900000000001"/>
    <n v="6865.5370000000012"/>
    <n v="6865.5370000000012"/>
    <n v="0"/>
    <n v="1148942.5559999999"/>
    <n v="12365"/>
    <s v="SI"/>
    <s v="NO"/>
    <s v="GIC"/>
    <s v="STS"/>
    <n v="6"/>
    <s v="Transmission"/>
    <s v="Zonal Tx"/>
    <s v="New Technical Standard"/>
    <s v="New Technical Standard"/>
    <m/>
    <s v="STS"/>
    <m/>
    <d v="2017-12-30T00:00:00"/>
    <x v="17"/>
    <m/>
    <m/>
    <m/>
    <n v="0"/>
    <n v="0"/>
    <n v="0"/>
    <m/>
    <m/>
    <m/>
    <m/>
    <m/>
    <m/>
    <n v="2015"/>
    <s v="Otros"/>
    <s v="Abierto"/>
  </r>
  <r>
    <x v="52"/>
    <x v="0"/>
    <x v="52"/>
    <x v="1"/>
    <x v="6"/>
    <x v="14"/>
    <n v="0"/>
    <n v="13491.675999999999"/>
    <n v="236.99700000000001"/>
    <n v="0"/>
    <n v="0"/>
    <n v="0"/>
    <n v="0"/>
    <n v="0"/>
    <n v="0"/>
    <n v="0"/>
    <n v="0"/>
    <n v="0"/>
    <n v="13728.672999999999"/>
    <n v="0"/>
    <n v="0"/>
    <n v="0"/>
    <n v="0"/>
    <n v="1.4999999999999999E-2"/>
    <n v="5.0000000000000001E-3"/>
    <n v="0"/>
    <n v="0"/>
    <n v="0"/>
    <n v="0"/>
    <n v="0"/>
    <n v="0"/>
    <n v="0.98"/>
    <n v="0.98"/>
    <n v="0.98"/>
    <n v="0.98"/>
    <n v="0.995"/>
    <n v="1"/>
    <n v="1"/>
    <n v="1"/>
    <n v="1"/>
    <n v="1"/>
    <n v="1"/>
    <n v="1"/>
    <n v="0.98"/>
    <n v="0.98"/>
    <n v="0.98893735465827182"/>
    <n v="0.99871943655208295"/>
    <n v="1"/>
    <n v="1"/>
    <n v="1"/>
    <n v="1"/>
    <n v="1"/>
    <n v="1"/>
    <n v="1"/>
    <n v="1"/>
    <n v="1"/>
    <n v="0.98"/>
    <n v="6825.1329999999998"/>
    <n v="0"/>
    <n v="13491.675999999999"/>
    <n v="0"/>
    <n v="0"/>
    <n v="0"/>
    <n v="0"/>
    <n v="0"/>
    <n v="0"/>
    <n v="0"/>
    <n v="0"/>
    <n v="0"/>
    <n v="0"/>
    <n v="13491.675999999999"/>
    <n v="0"/>
    <n v="0"/>
    <n v="8.9373546582718622E-3"/>
    <n v="9.7820818938110544E-3"/>
    <n v="1.2805634479170834E-3"/>
    <n v="0"/>
    <n v="0"/>
    <n v="0"/>
    <n v="0"/>
    <n v="0"/>
    <n v="0"/>
    <n v="0"/>
    <n v="1"/>
    <n v="0"/>
    <n v="0"/>
    <n v="0"/>
    <n v="0"/>
    <n v="0"/>
    <n v="0"/>
    <n v="0"/>
    <n v="0"/>
    <n v="0"/>
    <n v="0"/>
    <n v="0"/>
    <n v="0"/>
    <n v="0"/>
    <n v="0"/>
    <n v="0"/>
    <n v="0"/>
    <n v="0"/>
    <n v="20316.809000000001"/>
    <n v="0"/>
    <n v="13491.675999999999"/>
    <n v="0"/>
    <n v="0"/>
    <n v="0"/>
    <n v="0"/>
    <n v="0"/>
    <n v="0"/>
    <n v="0"/>
    <n v="0"/>
    <n v="0"/>
    <n v="0"/>
    <n v="13491.675999999999"/>
    <n v="0"/>
    <n v="0"/>
    <n v="0"/>
    <n v="0"/>
    <n v="0"/>
    <n v="0"/>
    <n v="0"/>
    <n v="0"/>
    <n v="0"/>
    <n v="0"/>
    <n v="0"/>
    <n v="0"/>
    <n v="0"/>
    <n v="0"/>
    <n v="0"/>
    <n v="0"/>
    <n v="0"/>
    <n v="20316.809000000001"/>
    <n v="0"/>
    <n v="13491.675999999999"/>
    <n v="236.99700000000001"/>
    <n v="0"/>
    <n v="0"/>
    <n v="0"/>
    <n v="0"/>
    <n v="0"/>
    <n v="0"/>
    <n v="0"/>
    <n v="0"/>
    <n v="0"/>
    <n v="13728.672999999999"/>
    <n v="0"/>
    <n v="0"/>
    <n v="0"/>
    <n v="0"/>
    <n v="1.4999999999999999E-2"/>
    <n v="0"/>
    <n v="0"/>
    <n v="0"/>
    <n v="0"/>
    <n v="0"/>
    <n v="0"/>
    <n v="5.0000000000000001E-3"/>
    <n v="0.02"/>
    <n v="0.98"/>
    <n v="0.98"/>
    <n v="0.98"/>
    <n v="0.98"/>
    <n v="0.995"/>
    <n v="0.995"/>
    <n v="0.995"/>
    <n v="0.995"/>
    <n v="0.995"/>
    <n v="0.995"/>
    <n v="0.995"/>
    <n v="1"/>
    <n v="0"/>
    <n v="0"/>
    <n v="0"/>
    <n v="0"/>
    <n v="0"/>
    <n v="0"/>
    <n v="0"/>
    <n v="0"/>
    <n v="0"/>
    <n v="0"/>
    <n v="0"/>
    <n v="0"/>
    <n v="0"/>
    <n v="0"/>
    <n v="0"/>
    <n v="0"/>
    <n v="0"/>
    <n v="20553.805999999997"/>
    <n v="0"/>
    <n v="13491.675999999999"/>
    <n v="236.99700000000001"/>
    <n v="0"/>
    <n v="0"/>
    <n v="0"/>
    <n v="0"/>
    <n v="0"/>
    <n v="0"/>
    <n v="0"/>
    <n v="0"/>
    <n v="0"/>
    <n v="13728.672999999999"/>
    <n v="0"/>
    <n v="0"/>
    <n v="0"/>
    <n v="0"/>
    <n v="0"/>
    <n v="0"/>
    <n v="0"/>
    <n v="0"/>
    <n v="0"/>
    <n v="0"/>
    <n v="0"/>
    <n v="0"/>
    <n v="0"/>
    <n v="0"/>
    <n v="0"/>
    <n v="0"/>
    <n v="0"/>
    <n v="20553.805999999997"/>
    <n v="0"/>
    <n v="13491.675999999999"/>
    <n v="236.99700000000001"/>
    <n v="0"/>
    <n v="0"/>
    <n v="0"/>
    <n v="0"/>
    <n v="0"/>
    <n v="0"/>
    <n v="0"/>
    <n v="0"/>
    <n v="0"/>
    <n v="13728.672999999999"/>
    <n v="0"/>
    <n v="0"/>
    <n v="0"/>
    <n v="0"/>
    <n v="0"/>
    <n v="0"/>
    <n v="0"/>
    <n v="0"/>
    <n v="0"/>
    <n v="0"/>
    <n v="0"/>
    <n v="0"/>
    <n v="0"/>
    <n v="0"/>
    <n v="0"/>
    <n v="0"/>
    <n v="0"/>
    <n v="20553.805999999997"/>
    <n v="13491.675999999999"/>
    <n v="13728.672999999999"/>
    <n v="20553.805999999997"/>
    <n v="20316.809000000001"/>
    <n v="236.99699999999575"/>
    <n v="-236.99699999999575"/>
    <n v="13728.672999999999"/>
    <n v="13728.672999999999"/>
    <n v="20553.805999999997"/>
    <n v="20553.805999999997"/>
    <n v="0"/>
    <n v="0"/>
    <n v="13728.672999999999"/>
    <n v="13728.672999999999"/>
    <n v="20553.805999999997"/>
    <n v="20553.805999999997"/>
    <n v="0"/>
    <n v="0"/>
    <n v="13728.672999999999"/>
    <n v="13728.672999999999"/>
    <n v="20553.805999999997"/>
    <n v="20553.805999999997"/>
    <n v="0"/>
    <n v="0"/>
    <n v="12370"/>
    <s v="SI"/>
    <s v="NO"/>
    <s v="GIC"/>
    <s v="FRONTEL"/>
    <m/>
    <s v="Transmission"/>
    <s v="Others"/>
    <s v="IT&amp;Communications"/>
    <s v="Feeders Meter Control Risk "/>
    <m/>
    <s v="FRONTEL"/>
    <m/>
    <d v="2018-12-30T00:00:00"/>
    <x v="6"/>
    <m/>
    <m/>
    <m/>
    <n v="0"/>
    <n v="0"/>
    <n v="0"/>
    <m/>
    <m/>
    <m/>
    <m/>
    <m/>
    <m/>
    <n v="2015"/>
    <s v="Mejoras en S/E"/>
    <s v="Abierto"/>
  </r>
  <r>
    <x v="53"/>
    <x v="0"/>
    <x v="53"/>
    <x v="1"/>
    <x v="6"/>
    <x v="14"/>
    <n v="0"/>
    <n v="9000"/>
    <n v="0"/>
    <n v="0"/>
    <n v="0"/>
    <n v="0"/>
    <n v="0"/>
    <n v="0"/>
    <n v="0"/>
    <n v="0"/>
    <n v="0"/>
    <n v="0"/>
    <n v="9000"/>
    <n v="0"/>
    <n v="0"/>
    <n v="0.01"/>
    <n v="0"/>
    <n v="5.0000000000000001E-3"/>
    <n v="0"/>
    <n v="0"/>
    <n v="0"/>
    <n v="0"/>
    <n v="0"/>
    <n v="0"/>
    <n v="0"/>
    <n v="0.98"/>
    <n v="0.98"/>
    <n v="0.99"/>
    <n v="0.99"/>
    <n v="0.995"/>
    <n v="0.995"/>
    <n v="0.995"/>
    <n v="0.995"/>
    <n v="0.995"/>
    <n v="0.995"/>
    <n v="0.995"/>
    <n v="0.995"/>
    <n v="0.98"/>
    <n v="0.98"/>
    <n v="0.98499999999999999"/>
    <n v="0.99"/>
    <n v="1"/>
    <n v="1"/>
    <n v="1"/>
    <n v="1"/>
    <n v="1"/>
    <n v="1"/>
    <n v="1"/>
    <n v="1"/>
    <n v="0.995"/>
    <n v="0.98"/>
    <n v="388964.07699999999"/>
    <n v="0"/>
    <n v="0"/>
    <n v="0"/>
    <n v="0"/>
    <n v="0"/>
    <n v="0"/>
    <n v="0"/>
    <n v="0"/>
    <n v="0"/>
    <n v="0"/>
    <n v="0"/>
    <n v="0"/>
    <n v="0"/>
    <n v="0"/>
    <n v="0"/>
    <n v="5.0000000000000001E-3"/>
    <n v="5.0000000000000001E-3"/>
    <n v="0.01"/>
    <n v="0"/>
    <n v="0"/>
    <n v="0"/>
    <n v="0"/>
    <n v="0"/>
    <n v="0"/>
    <n v="0"/>
    <n v="1"/>
    <n v="0"/>
    <n v="0"/>
    <n v="0"/>
    <n v="0"/>
    <n v="0"/>
    <n v="0"/>
    <n v="0"/>
    <n v="0"/>
    <n v="0"/>
    <n v="0"/>
    <n v="0"/>
    <n v="0"/>
    <n v="0"/>
    <n v="0"/>
    <n v="0"/>
    <n v="0"/>
    <n v="0"/>
    <n v="388964.07699999999"/>
    <n v="0"/>
    <n v="0"/>
    <n v="0"/>
    <n v="0"/>
    <n v="0"/>
    <n v="0"/>
    <n v="0"/>
    <n v="0"/>
    <n v="0"/>
    <n v="0"/>
    <n v="0"/>
    <n v="0"/>
    <n v="0"/>
    <n v="0"/>
    <n v="0"/>
    <n v="0"/>
    <n v="0"/>
    <n v="0"/>
    <n v="0"/>
    <n v="0"/>
    <n v="0"/>
    <n v="0"/>
    <n v="0"/>
    <n v="0"/>
    <n v="0"/>
    <n v="0"/>
    <n v="0"/>
    <n v="0"/>
    <n v="0"/>
    <n v="0"/>
    <n v="388964.07699999999"/>
    <n v="0"/>
    <n v="9000"/>
    <n v="0"/>
    <n v="0"/>
    <n v="0"/>
    <n v="0"/>
    <n v="0"/>
    <n v="0"/>
    <n v="0"/>
    <n v="0"/>
    <n v="0"/>
    <n v="0"/>
    <n v="9000"/>
    <n v="0"/>
    <n v="0"/>
    <n v="0.01"/>
    <n v="0"/>
    <n v="5.0000000000000001E-3"/>
    <n v="0"/>
    <n v="0"/>
    <n v="0"/>
    <n v="0"/>
    <n v="0"/>
    <n v="0"/>
    <n v="0"/>
    <n v="1.4999999999999999E-2"/>
    <n v="0.98"/>
    <n v="0.98"/>
    <n v="0.99"/>
    <n v="0.99"/>
    <n v="0.995"/>
    <n v="0.995"/>
    <n v="0.995"/>
    <n v="0.995"/>
    <n v="0.995"/>
    <n v="0.995"/>
    <n v="0.995"/>
    <n v="0.995"/>
    <n v="0"/>
    <n v="0"/>
    <n v="0"/>
    <n v="0"/>
    <n v="0"/>
    <n v="0"/>
    <n v="0"/>
    <n v="0"/>
    <n v="0"/>
    <n v="0"/>
    <n v="0"/>
    <n v="0"/>
    <n v="0"/>
    <n v="0"/>
    <n v="0"/>
    <n v="0"/>
    <n v="0"/>
    <n v="397964.07699999999"/>
    <n v="0"/>
    <n v="9000"/>
    <n v="0"/>
    <n v="0"/>
    <n v="0"/>
    <n v="0"/>
    <n v="0"/>
    <n v="0"/>
    <n v="0"/>
    <n v="0"/>
    <n v="0"/>
    <n v="0"/>
    <n v="9000"/>
    <n v="0"/>
    <n v="0"/>
    <n v="0"/>
    <n v="0"/>
    <n v="0"/>
    <n v="0"/>
    <n v="0"/>
    <n v="0"/>
    <n v="0"/>
    <n v="0"/>
    <n v="0"/>
    <n v="0"/>
    <n v="0"/>
    <n v="0"/>
    <n v="0"/>
    <n v="0"/>
    <n v="0"/>
    <n v="397964.07699999999"/>
    <n v="0"/>
    <n v="9000"/>
    <n v="0"/>
    <n v="0"/>
    <n v="0"/>
    <n v="0"/>
    <n v="0"/>
    <n v="0"/>
    <n v="0"/>
    <n v="0"/>
    <n v="0"/>
    <n v="0"/>
    <n v="9000"/>
    <n v="0"/>
    <n v="0"/>
    <n v="0"/>
    <n v="0"/>
    <n v="0"/>
    <n v="0"/>
    <n v="0"/>
    <n v="0"/>
    <n v="0"/>
    <n v="0"/>
    <n v="0"/>
    <n v="0"/>
    <n v="0"/>
    <n v="0"/>
    <n v="0"/>
    <n v="0"/>
    <n v="0"/>
    <n v="397964.07699999999"/>
    <n v="0"/>
    <n v="9000"/>
    <n v="397964.07699999999"/>
    <n v="388964.07699999999"/>
    <n v="9000"/>
    <n v="-9000"/>
    <n v="9000"/>
    <n v="9000"/>
    <n v="397964.07699999999"/>
    <n v="397964.07699999999"/>
    <n v="0"/>
    <n v="0"/>
    <n v="9000"/>
    <n v="9000"/>
    <n v="397964.07699999999"/>
    <n v="397964.07699999999"/>
    <n v="0"/>
    <n v="0"/>
    <n v="9000"/>
    <n v="9000"/>
    <n v="397964.07699999999"/>
    <n v="397964.07699999999"/>
    <n v="0"/>
    <n v="0"/>
    <n v="12371"/>
    <s v="SI"/>
    <s v="NO"/>
    <s v="GIC"/>
    <s v="SAESA"/>
    <m/>
    <s v="Transmission"/>
    <s v="Others"/>
    <s v="IT&amp;Communications"/>
    <s v="Feeders Meter Control Risk "/>
    <m/>
    <s v="SAESA"/>
    <m/>
    <d v="2018-12-30T00:00:00"/>
    <x v="6"/>
    <m/>
    <m/>
    <m/>
    <n v="0"/>
    <n v="0"/>
    <n v="0"/>
    <m/>
    <m/>
    <m/>
    <m/>
    <m/>
    <m/>
    <n v="2015"/>
    <s v="Mejoras en S/E"/>
    <s v="Abierto"/>
  </r>
  <r>
    <x v="54"/>
    <x v="0"/>
    <x v="54"/>
    <x v="1"/>
    <x v="6"/>
    <x v="14"/>
    <n v="0"/>
    <n v="3120.0889999999999"/>
    <n v="0"/>
    <n v="0"/>
    <n v="0"/>
    <n v="0"/>
    <n v="0"/>
    <n v="0"/>
    <n v="1278.758"/>
    <n v="0"/>
    <n v="366.15"/>
    <n v="0"/>
    <n v="4764.9969999999994"/>
    <n v="0"/>
    <n v="0"/>
    <n v="0.05"/>
    <n v="0"/>
    <n v="0"/>
    <n v="0"/>
    <n v="0"/>
    <n v="0"/>
    <n v="0"/>
    <n v="0"/>
    <n v="0"/>
    <n v="0"/>
    <n v="0.92"/>
    <n v="0.92"/>
    <n v="0.97000000000000008"/>
    <n v="0.97000000000000008"/>
    <n v="0.97000000000000008"/>
    <n v="0.97000000000000008"/>
    <n v="0.97000000000000008"/>
    <n v="0.97000000000000008"/>
    <n v="0.97000000000000008"/>
    <n v="0.97000000000000008"/>
    <n v="0.97000000000000008"/>
    <n v="0.97000000000000008"/>
    <n v="0.92349128618752707"/>
    <n v="0.94478467521244425"/>
    <n v="0.96721878150655338"/>
    <n v="0.98266685870661097"/>
    <n v="0.99720005761198338"/>
    <n v="0.99904364107734411"/>
    <n v="1"/>
    <n v="1"/>
    <n v="1"/>
    <n v="1"/>
    <n v="1"/>
    <n v="1"/>
    <n v="0.97000000000000008"/>
    <n v="0.92"/>
    <n v="210817.57500000001"/>
    <n v="12000.000000000002"/>
    <n v="12000.000000000002"/>
    <n v="5000"/>
    <n v="5000"/>
    <n v="0"/>
    <n v="0"/>
    <n v="0"/>
    <n v="0"/>
    <n v="0"/>
    <n v="0"/>
    <n v="0"/>
    <n v="0"/>
    <n v="34000"/>
    <n v="3.4912861875270062E-3"/>
    <n v="2.1293389024917186E-2"/>
    <n v="2.2434106294109177E-2"/>
    <n v="1.5448077200057614E-2"/>
    <n v="1.4533198905372319E-2"/>
    <n v="1.8435834653607952E-3"/>
    <n v="9.5635892265591243E-4"/>
    <n v="0"/>
    <n v="0"/>
    <n v="0"/>
    <n v="0"/>
    <n v="0"/>
    <n v="1"/>
    <n v="0"/>
    <n v="0"/>
    <n v="0"/>
    <n v="0"/>
    <n v="0"/>
    <n v="0"/>
    <n v="0"/>
    <n v="0"/>
    <n v="0"/>
    <n v="0"/>
    <n v="0"/>
    <n v="0"/>
    <n v="0"/>
    <n v="0"/>
    <n v="0"/>
    <n v="0"/>
    <n v="0"/>
    <n v="244817.57500000001"/>
    <n v="12000.000000000002"/>
    <n v="12000.000000000002"/>
    <n v="5000"/>
    <n v="5000"/>
    <n v="0"/>
    <n v="0"/>
    <n v="0"/>
    <n v="0"/>
    <n v="0"/>
    <n v="0"/>
    <n v="0"/>
    <n v="0"/>
    <n v="34000"/>
    <n v="0"/>
    <n v="0"/>
    <n v="0"/>
    <n v="0"/>
    <n v="0"/>
    <n v="0"/>
    <n v="0"/>
    <n v="0"/>
    <n v="0"/>
    <n v="0"/>
    <n v="0"/>
    <n v="0"/>
    <n v="0"/>
    <n v="0"/>
    <n v="0"/>
    <n v="0"/>
    <n v="0"/>
    <n v="244817.57500000001"/>
    <n v="0"/>
    <n v="3120.0889999999999"/>
    <n v="0"/>
    <n v="0"/>
    <n v="0"/>
    <n v="0"/>
    <n v="0"/>
    <n v="5000"/>
    <n v="5000"/>
    <n v="10000"/>
    <n v="10879.911"/>
    <n v="0"/>
    <n v="34000"/>
    <n v="0"/>
    <n v="0"/>
    <n v="0.05"/>
    <n v="0"/>
    <n v="0"/>
    <n v="1.2364052661705783E-3"/>
    <n v="2.2791070406410988E-2"/>
    <n v="3.0910131654264456E-3"/>
    <n v="2.8815111619919869E-3"/>
    <n v="0"/>
    <n v="0"/>
    <n v="0"/>
    <n v="0.08"/>
    <n v="0.92"/>
    <n v="0.92"/>
    <n v="0.97000000000000008"/>
    <n v="0.97000000000000008"/>
    <n v="0.97000000000000008"/>
    <n v="0.97123640526617061"/>
    <n v="0.99402747567258165"/>
    <n v="0.99711848883800802"/>
    <n v="1"/>
    <n v="1"/>
    <n v="1"/>
    <n v="1"/>
    <n v="0"/>
    <n v="0"/>
    <n v="0"/>
    <n v="0"/>
    <n v="0"/>
    <n v="0"/>
    <n v="0"/>
    <n v="0"/>
    <n v="0"/>
    <n v="0"/>
    <n v="0"/>
    <n v="0"/>
    <n v="0"/>
    <n v="0"/>
    <n v="0"/>
    <n v="0"/>
    <n v="0"/>
    <n v="244817.57500000001"/>
    <n v="0"/>
    <n v="3120.0889999999999"/>
    <n v="0"/>
    <n v="0"/>
    <n v="0"/>
    <n v="0"/>
    <n v="0"/>
    <n v="0"/>
    <n v="1278.758"/>
    <n v="8721.2420000000002"/>
    <n v="10000"/>
    <n v="10879.911"/>
    <n v="34000"/>
    <n v="0"/>
    <n v="0"/>
    <n v="0"/>
    <n v="0"/>
    <n v="0"/>
    <n v="0"/>
    <n v="0"/>
    <n v="0"/>
    <n v="0"/>
    <n v="0"/>
    <n v="0"/>
    <n v="0"/>
    <n v="0"/>
    <n v="0"/>
    <n v="0"/>
    <n v="0"/>
    <n v="0"/>
    <n v="244817.57500000001"/>
    <n v="0"/>
    <n v="3120.0889999999999"/>
    <n v="0"/>
    <n v="0"/>
    <n v="0"/>
    <n v="0"/>
    <n v="0"/>
    <n v="0"/>
    <n v="1278.758"/>
    <n v="0"/>
    <n v="366.15"/>
    <n v="24235.002999999997"/>
    <n v="28999.999999999996"/>
    <n v="0"/>
    <n v="0"/>
    <n v="0"/>
    <n v="0"/>
    <n v="0"/>
    <n v="0"/>
    <n v="0"/>
    <n v="0"/>
    <n v="0"/>
    <n v="0"/>
    <n v="0"/>
    <n v="0"/>
    <n v="0"/>
    <n v="0"/>
    <n v="0"/>
    <n v="0"/>
    <n v="0"/>
    <n v="239817.57500000001"/>
    <n v="34000"/>
    <n v="4764.9969999999994"/>
    <n v="215582.57200000001"/>
    <n v="244817.57500000001"/>
    <n v="-29235.002999999997"/>
    <n v="29235.002999999997"/>
    <n v="34000"/>
    <n v="4764.9969999999994"/>
    <n v="215582.57200000001"/>
    <n v="244817.57500000001"/>
    <n v="-29235.002999999997"/>
    <n v="29235.002999999997"/>
    <n v="23120.089"/>
    <n v="4764.9969999999994"/>
    <n v="215582.57200000001"/>
    <n v="233937.66400000002"/>
    <n v="-18355.092000000004"/>
    <n v="29235.002999999997"/>
    <n v="4764.9969999999994"/>
    <n v="4764.9969999999994"/>
    <n v="215582.57200000001"/>
    <n v="215582.57200000001"/>
    <n v="0"/>
    <n v="24235.002999999997"/>
    <n v="12666"/>
    <s v="SI"/>
    <s v="NO"/>
    <s v="GIC"/>
    <s v="STS"/>
    <n v="6"/>
    <s v="Transmission"/>
    <s v="Zonal Tx"/>
    <s v="New Technical Standard"/>
    <s v="New Technical Standard"/>
    <m/>
    <s v="STS"/>
    <m/>
    <d v="2017-12-30T00:00:00"/>
    <x v="6"/>
    <m/>
    <m/>
    <m/>
    <n v="0"/>
    <n v="0"/>
    <n v="0"/>
    <m/>
    <m/>
    <m/>
    <m/>
    <m/>
    <m/>
    <n v="2015"/>
    <s v="Mejoras en S/E"/>
    <s v="Abierto"/>
  </r>
  <r>
    <x v="55"/>
    <x v="0"/>
    <x v="55"/>
    <x v="1"/>
    <x v="6"/>
    <x v="14"/>
    <n v="0"/>
    <n v="0"/>
    <n v="0"/>
    <n v="0"/>
    <n v="13877.282999999999"/>
    <n v="4124.7460000000001"/>
    <n v="3769.3380000000002"/>
    <n v="251.13"/>
    <n v="0"/>
    <n v="125.565"/>
    <n v="251.13"/>
    <n v="0"/>
    <n v="22399.191999999999"/>
    <n v="0"/>
    <n v="0"/>
    <n v="0"/>
    <n v="0"/>
    <n v="0"/>
    <n v="0"/>
    <n v="0.05"/>
    <n v="0"/>
    <n v="0"/>
    <n v="0"/>
    <n v="0"/>
    <n v="0"/>
    <n v="0.88000000000000012"/>
    <n v="0.88000000000000012"/>
    <n v="0.88000000000000012"/>
    <n v="0.88000000000000012"/>
    <n v="0.88000000000000012"/>
    <n v="0.88000000000000012"/>
    <n v="0.93000000000000016"/>
    <n v="0.93000000000000016"/>
    <n v="0.93000000000000016"/>
    <n v="0.93000000000000016"/>
    <n v="0.93000000000000016"/>
    <n v="0.93000000000000016"/>
    <n v="0.88000000000000012"/>
    <n v="0.88000000000000012"/>
    <n v="0.88000000000000012"/>
    <n v="0.88000000000000012"/>
    <n v="0.90351754066826007"/>
    <n v="0.92472352819391324"/>
    <n v="0.94311545102421912"/>
    <n v="0.95824104876171112"/>
    <n v="0.96145712269925099"/>
    <n v="0.97205006623102275"/>
    <n v="0.9807334658623803"/>
    <n v="0.98756259786412504"/>
    <n v="0.93000000000000016"/>
    <n v="0.88000000000000012"/>
    <n v="201671.33000000002"/>
    <n v="0"/>
    <n v="0"/>
    <n v="0"/>
    <n v="0"/>
    <n v="18885.514727116013"/>
    <n v="29999.999999999996"/>
    <n v="0"/>
    <n v="0"/>
    <n v="0"/>
    <n v="0"/>
    <n v="0"/>
    <n v="0"/>
    <n v="48885.514727116009"/>
    <n v="0"/>
    <n v="0"/>
    <n v="0"/>
    <n v="0"/>
    <n v="2.3517540668259961E-2"/>
    <n v="2.1205987525653214E-2"/>
    <n v="1.8391922830305867E-2"/>
    <n v="1.5125597737491983E-2"/>
    <n v="3.2160739375398238E-3"/>
    <n v="1.0592943531771795E-2"/>
    <n v="8.6833996313575249E-3"/>
    <n v="6.8291320017447197E-3"/>
    <n v="0.98756259786412504"/>
    <n v="0"/>
    <n v="0"/>
    <n v="0"/>
    <n v="0"/>
    <n v="0"/>
    <n v="0"/>
    <n v="0"/>
    <n v="0"/>
    <n v="0"/>
    <n v="0"/>
    <n v="0"/>
    <n v="0"/>
    <n v="0"/>
    <n v="0"/>
    <n v="0"/>
    <n v="0"/>
    <n v="0"/>
    <n v="250556.84472711603"/>
    <n v="0"/>
    <n v="0"/>
    <n v="0"/>
    <n v="0"/>
    <n v="18885.514727116013"/>
    <n v="29999.999999999996"/>
    <n v="0"/>
    <n v="0"/>
    <n v="0"/>
    <n v="0"/>
    <n v="0"/>
    <n v="0"/>
    <n v="48885.514727116009"/>
    <n v="0"/>
    <n v="0"/>
    <n v="0"/>
    <n v="0"/>
    <n v="0"/>
    <n v="0"/>
    <n v="0"/>
    <n v="0"/>
    <n v="0"/>
    <n v="0"/>
    <n v="0"/>
    <n v="0"/>
    <n v="0"/>
    <n v="0"/>
    <n v="0"/>
    <n v="0"/>
    <n v="0"/>
    <n v="250556.84472711603"/>
    <n v="0"/>
    <n v="0"/>
    <n v="0"/>
    <n v="0"/>
    <n v="13877.282999999999"/>
    <n v="4124.7460000000001"/>
    <n v="0"/>
    <n v="0"/>
    <n v="0"/>
    <n v="0"/>
    <n v="0"/>
    <n v="30883.485727116014"/>
    <n v="48885.514727116009"/>
    <n v="0"/>
    <n v="0"/>
    <n v="0"/>
    <n v="0"/>
    <n v="0"/>
    <n v="1.2490061438380917E-2"/>
    <n v="1.8735092157571374E-2"/>
    <n v="3.1225153595952292E-3"/>
    <n v="0"/>
    <n v="0"/>
    <n v="0"/>
    <n v="0"/>
    <n v="3.4347668955547521E-2"/>
    <n v="0.88000000000000012"/>
    <n v="0.88000000000000012"/>
    <n v="0.88000000000000012"/>
    <n v="0.88000000000000012"/>
    <n v="0.88000000000000012"/>
    <n v="0.89249006143838105"/>
    <n v="0.91122515359595235"/>
    <n v="0.91434766895554764"/>
    <n v="0.91434766895554764"/>
    <n v="0.91434766895554764"/>
    <n v="0.91434766895554764"/>
    <n v="0.91434766895554764"/>
    <n v="0"/>
    <n v="0"/>
    <n v="0"/>
    <n v="0"/>
    <n v="0"/>
    <n v="0"/>
    <n v="0"/>
    <n v="0"/>
    <n v="0"/>
    <n v="0"/>
    <n v="0"/>
    <n v="0"/>
    <n v="0"/>
    <n v="0"/>
    <n v="0"/>
    <n v="0"/>
    <n v="0"/>
    <n v="250556.84472711603"/>
    <n v="0"/>
    <n v="0"/>
    <n v="0"/>
    <n v="0"/>
    <n v="13877.282999999999"/>
    <n v="4124.7460000000001"/>
    <n v="3769.3380000000002"/>
    <n v="251.13"/>
    <n v="0"/>
    <n v="0"/>
    <n v="0"/>
    <n v="26863.017727116014"/>
    <n v="48885.514727116009"/>
    <n v="0"/>
    <n v="0"/>
    <n v="0"/>
    <n v="0"/>
    <n v="0"/>
    <n v="0"/>
    <n v="0"/>
    <n v="0"/>
    <n v="0"/>
    <n v="0"/>
    <n v="0"/>
    <n v="0"/>
    <n v="0"/>
    <n v="0"/>
    <n v="0"/>
    <n v="0"/>
    <n v="0"/>
    <n v="250556.84472711603"/>
    <n v="0"/>
    <n v="0"/>
    <n v="0"/>
    <n v="0"/>
    <n v="13877.282999999999"/>
    <n v="4124.7460000000001"/>
    <n v="3769.3380000000002"/>
    <n v="251.13"/>
    <n v="0"/>
    <n v="125.565"/>
    <n v="251.13"/>
    <n v="13486.192727116"/>
    <n v="35885.384727115998"/>
    <n v="0"/>
    <n v="0"/>
    <n v="0"/>
    <n v="0"/>
    <n v="0"/>
    <n v="0"/>
    <n v="0"/>
    <n v="0"/>
    <n v="0"/>
    <n v="0"/>
    <n v="0"/>
    <n v="0"/>
    <n v="13000.130000000012"/>
    <n v="0"/>
    <n v="0"/>
    <n v="0"/>
    <n v="0"/>
    <n v="250556.84472711603"/>
    <n v="48885.514727116009"/>
    <n v="22399.191999999999"/>
    <n v="224070.52200000003"/>
    <n v="250556.84472711603"/>
    <n v="-26486.322727115999"/>
    <n v="26486.322727115999"/>
    <n v="18002.028999999999"/>
    <n v="22399.191999999999"/>
    <n v="224070.52200000003"/>
    <n v="219673.35900000003"/>
    <n v="4397.1630000000005"/>
    <n v="26486.322727115999"/>
    <n v="22022.496999999999"/>
    <n v="22399.191999999999"/>
    <n v="224070.52200000003"/>
    <n v="223693.82700000002"/>
    <n v="376.69500000000698"/>
    <n v="26486.322727115999"/>
    <n v="22399.191999999999"/>
    <n v="22399.191999999999"/>
    <n v="224070.52200000003"/>
    <n v="224070.52200000003"/>
    <n v="0"/>
    <n v="26486.322727115999"/>
    <n v="12687"/>
    <s v="SI"/>
    <s v="NO"/>
    <s v="GIC"/>
    <s v="FRONTEL"/>
    <n v="6"/>
    <s v="Transmission"/>
    <s v="Zonal Tx"/>
    <s v="New Technical Standard"/>
    <s v="New Technical Standard"/>
    <s v="N_TECH_S"/>
    <s v="FRONTEL"/>
    <m/>
    <d v="2017-12-01T00:00:00"/>
    <x v="6"/>
    <m/>
    <m/>
    <m/>
    <n v="0"/>
    <n v="0"/>
    <n v="0"/>
    <m/>
    <m/>
    <m/>
    <m/>
    <m/>
    <m/>
    <n v="2015"/>
    <s v="Mejoras en S/E"/>
    <s v="Abierto"/>
  </r>
  <r>
    <x v="56"/>
    <x v="0"/>
    <x v="56"/>
    <x v="1"/>
    <x v="6"/>
    <x v="14"/>
    <n v="0"/>
    <n v="0"/>
    <n v="0"/>
    <n v="0"/>
    <n v="0"/>
    <n v="0"/>
    <n v="800"/>
    <n v="979.69500000000005"/>
    <n v="-7.6360000000000001"/>
    <n v="0"/>
    <n v="0"/>
    <n v="0"/>
    <n v="1772.0590000000002"/>
    <n v="0"/>
    <n v="0"/>
    <n v="0"/>
    <n v="0"/>
    <n v="0.03"/>
    <n v="0"/>
    <n v="0"/>
    <n v="0"/>
    <n v="0"/>
    <n v="0"/>
    <n v="0"/>
    <n v="0"/>
    <n v="0.97000000000000008"/>
    <n v="0.97000000000000008"/>
    <n v="0.97000000000000008"/>
    <n v="0.97000000000000008"/>
    <n v="1"/>
    <n v="1"/>
    <n v="1"/>
    <n v="1"/>
    <n v="1"/>
    <n v="1"/>
    <n v="1"/>
    <n v="1"/>
    <n v="0.97000000000000008"/>
    <n v="0.97000000000000008"/>
    <n v="0.97000000000000008"/>
    <n v="0.98208864804694795"/>
    <n v="0.99149840520365384"/>
    <n v="0.99720786786584759"/>
    <n v="0.99890511038192553"/>
    <n v="0.99890511038192553"/>
    <n v="0.99890511038192553"/>
    <n v="0.99890511038192553"/>
    <n v="0.99890511038192553"/>
    <n v="0.99890511038192553"/>
    <n v="1"/>
    <n v="0.97000000000000008"/>
    <n v="308731.50300000003"/>
    <n v="0"/>
    <n v="0"/>
    <n v="799.8520000000135"/>
    <n v="0"/>
    <n v="0"/>
    <n v="0"/>
    <n v="0"/>
    <n v="0"/>
    <n v="0"/>
    <n v="0"/>
    <n v="0"/>
    <n v="0"/>
    <n v="799.8520000000135"/>
    <n v="0"/>
    <n v="0"/>
    <n v="0"/>
    <n v="1.2088648046947866E-2"/>
    <n v="9.4097571567059411E-3"/>
    <n v="5.7094626621936933E-3"/>
    <n v="1.697242516077932E-3"/>
    <n v="0"/>
    <n v="0"/>
    <n v="0"/>
    <n v="0"/>
    <n v="0"/>
    <n v="0.99890511038192553"/>
    <n v="0"/>
    <n v="0"/>
    <n v="0"/>
    <n v="0"/>
    <n v="0"/>
    <n v="0"/>
    <n v="0"/>
    <n v="0"/>
    <n v="0"/>
    <n v="0"/>
    <n v="0"/>
    <n v="0"/>
    <n v="0"/>
    <n v="0"/>
    <n v="0"/>
    <n v="0"/>
    <n v="0"/>
    <n v="309531.35500000004"/>
    <n v="0"/>
    <n v="0"/>
    <n v="799.8520000000135"/>
    <n v="0"/>
    <n v="0"/>
    <n v="0"/>
    <n v="0"/>
    <n v="0"/>
    <n v="0"/>
    <n v="0"/>
    <n v="0"/>
    <n v="0"/>
    <n v="799.8520000000135"/>
    <n v="0"/>
    <n v="0"/>
    <n v="0"/>
    <n v="0"/>
    <n v="0"/>
    <n v="0"/>
    <n v="0"/>
    <n v="0"/>
    <n v="0"/>
    <n v="0"/>
    <n v="0"/>
    <n v="0"/>
    <n v="0"/>
    <n v="0"/>
    <n v="0"/>
    <n v="0"/>
    <n v="0"/>
    <n v="309531.35500000004"/>
    <n v="0"/>
    <n v="0"/>
    <n v="0"/>
    <n v="0"/>
    <n v="0"/>
    <n v="0"/>
    <n v="0"/>
    <n v="0"/>
    <n v="0"/>
    <n v="0"/>
    <n v="0"/>
    <n v="4800"/>
    <n v="4800"/>
    <n v="0"/>
    <n v="0"/>
    <n v="0"/>
    <n v="0"/>
    <n v="0.03"/>
    <n v="0"/>
    <n v="0"/>
    <n v="0"/>
    <n v="0"/>
    <n v="0"/>
    <n v="0"/>
    <n v="0"/>
    <n v="0.03"/>
    <n v="0.97000000000000008"/>
    <n v="0.97000000000000008"/>
    <n v="0.97000000000000008"/>
    <n v="0.97000000000000008"/>
    <n v="1"/>
    <n v="1"/>
    <n v="1"/>
    <n v="1"/>
    <n v="1"/>
    <n v="1"/>
    <n v="1"/>
    <n v="1"/>
    <n v="0"/>
    <n v="0"/>
    <n v="0"/>
    <n v="0"/>
    <n v="0"/>
    <n v="0"/>
    <n v="0"/>
    <n v="0"/>
    <n v="0"/>
    <n v="0"/>
    <n v="0"/>
    <n v="0"/>
    <n v="0"/>
    <n v="0"/>
    <n v="0"/>
    <n v="0"/>
    <n v="0"/>
    <n v="313531.50300000003"/>
    <n v="0"/>
    <n v="0"/>
    <n v="0"/>
    <n v="0"/>
    <n v="0"/>
    <n v="0"/>
    <n v="800"/>
    <n v="979.69500000000005"/>
    <n v="-7.6360000000000001"/>
    <n v="7.6360000000000001"/>
    <n v="15000"/>
    <n v="3020.1570000000102"/>
    <n v="19799.85200000001"/>
    <n v="0"/>
    <n v="0"/>
    <n v="0"/>
    <n v="0"/>
    <n v="0"/>
    <n v="0"/>
    <n v="0"/>
    <n v="0"/>
    <n v="0"/>
    <n v="0"/>
    <n v="0"/>
    <n v="0"/>
    <n v="0"/>
    <n v="0"/>
    <n v="0"/>
    <n v="0"/>
    <n v="0"/>
    <n v="328531.35500000004"/>
    <n v="0"/>
    <n v="0"/>
    <n v="0"/>
    <n v="0"/>
    <n v="0"/>
    <n v="0"/>
    <n v="800"/>
    <n v="979.69500000000005"/>
    <n v="-7.6360000000000001"/>
    <n v="0"/>
    <n v="0"/>
    <n v="0"/>
    <n v="1772.0590000000002"/>
    <n v="0"/>
    <n v="0"/>
    <n v="0"/>
    <n v="0"/>
    <n v="0"/>
    <n v="0"/>
    <n v="0"/>
    <n v="0"/>
    <n v="0"/>
    <n v="0"/>
    <n v="0"/>
    <n v="0"/>
    <n v="18027.793000000009"/>
    <n v="0"/>
    <n v="0"/>
    <n v="0"/>
    <n v="0"/>
    <n v="328531.35500000004"/>
    <n v="799.8520000000135"/>
    <n v="1772.0590000000002"/>
    <n v="310503.56200000003"/>
    <n v="309531.35500000004"/>
    <n v="972.20699999999488"/>
    <n v="-972.20699999999488"/>
    <n v="0"/>
    <n v="1772.0590000000002"/>
    <n v="310503.56200000003"/>
    <n v="308731.50300000003"/>
    <n v="1772.0590000000084"/>
    <n v="3027.9409999999916"/>
    <n v="16779.695"/>
    <n v="1772.0590000000002"/>
    <n v="310503.56200000003"/>
    <n v="325511.19800000003"/>
    <n v="-15007.635999999999"/>
    <n v="18027.793000000005"/>
    <n v="1772.0590000000002"/>
    <n v="1772.0590000000002"/>
    <n v="310503.56200000003"/>
    <n v="310503.56200000003"/>
    <n v="0"/>
    <n v="18027.793000000005"/>
    <n v="12709"/>
    <s v="SI"/>
    <s v="NO"/>
    <s v="GIC"/>
    <s v="FRONTEL"/>
    <n v="6"/>
    <s v="Transmission"/>
    <s v="Zonal Tx"/>
    <s v="New Technical Standard"/>
    <s v="New Technical Standard"/>
    <m/>
    <s v="FRONTEL"/>
    <m/>
    <d v="2017-12-30T00:00:00"/>
    <x v="6"/>
    <m/>
    <m/>
    <m/>
    <n v="0"/>
    <n v="0"/>
    <n v="0"/>
    <m/>
    <m/>
    <m/>
    <m/>
    <n v="4"/>
    <m/>
    <n v="2015"/>
    <s v="Mejoras en Líneas"/>
    <s v="Abierto"/>
  </r>
  <r>
    <x v="57"/>
    <x v="0"/>
    <x v="57"/>
    <x v="1"/>
    <x v="6"/>
    <x v="14"/>
    <n v="5848.8419999999996"/>
    <n v="4475.1980000000003"/>
    <n v="2924.451"/>
    <n v="8450.1409999999996"/>
    <n v="6134.1620000000003"/>
    <n v="2153.8029999999999"/>
    <n v="13725.764999999999"/>
    <n v="31908.173999999999"/>
    <n v="144986.63500000001"/>
    <n v="19734.317999999999"/>
    <n v="49716.368999999999"/>
    <n v="0"/>
    <n v="290057.85800000001"/>
    <n v="0"/>
    <n v="0"/>
    <n v="0.02"/>
    <n v="0"/>
    <n v="0.02"/>
    <n v="0"/>
    <n v="0.06"/>
    <n v="0.01"/>
    <n v="0"/>
    <n v="0"/>
    <n v="0.17"/>
    <n v="0"/>
    <n v="0.66"/>
    <n v="0.66"/>
    <n v="0.68"/>
    <n v="0.68"/>
    <n v="0.70000000000000007"/>
    <n v="0.70000000000000007"/>
    <n v="0.76"/>
    <n v="0.77"/>
    <n v="0.77"/>
    <n v="0.77"/>
    <n v="0.94000000000000006"/>
    <n v="0.94000000000000006"/>
    <n v="0.66108805719408914"/>
    <n v="0.66108805719408914"/>
    <n v="0.67341937206043212"/>
    <n v="0.69493872545463864"/>
    <n v="0.73334472650110794"/>
    <n v="0.76261104711722871"/>
    <n v="0.78715761741587864"/>
    <n v="0.79216268050868843"/>
    <n v="0.81697038453391979"/>
    <n v="0.85849306496523525"/>
    <n v="0.91802913672091468"/>
    <n v="0.95874568766665402"/>
    <n v="0.94000000000000006"/>
    <n v="0.66"/>
    <n v="463906.89399999997"/>
    <n v="0"/>
    <n v="0"/>
    <n v="30079.906000000014"/>
    <n v="32000"/>
    <n v="37000"/>
    <n v="33000"/>
    <n v="21000"/>
    <n v="14999.999999999998"/>
    <n v="54820.999999999993"/>
    <n v="42999.999999999993"/>
    <n v="42999.999999999993"/>
    <n v="17999.999999999996"/>
    <n v="326900.90600000002"/>
    <n v="1.0880571940890926E-3"/>
    <n v="0"/>
    <n v="1.2331314866343049E-2"/>
    <n v="2.1519353394206499E-2"/>
    <n v="3.8406001046469219E-2"/>
    <n v="2.926632061612084E-2"/>
    <n v="2.4546570298649928E-2"/>
    <n v="5.0050630928098255E-3"/>
    <n v="2.480770402523131E-2"/>
    <n v="4.1522680431315524E-2"/>
    <n v="5.9536071755679397E-2"/>
    <n v="4.0716550945739297E-2"/>
    <n v="0.95874568766665402"/>
    <n v="300000"/>
    <n v="0"/>
    <n v="0"/>
    <n v="0"/>
    <n v="0"/>
    <n v="0"/>
    <n v="0"/>
    <n v="0"/>
    <n v="0"/>
    <n v="0"/>
    <n v="0"/>
    <n v="0"/>
    <n v="300000"/>
    <n v="0"/>
    <n v="0"/>
    <n v="0"/>
    <n v="0"/>
    <n v="1090807.8"/>
    <n v="0"/>
    <n v="0"/>
    <n v="30079.906000000014"/>
    <n v="32000"/>
    <n v="37000"/>
    <n v="33000"/>
    <n v="21000"/>
    <n v="14999.999999999998"/>
    <n v="54820.999999999993"/>
    <n v="42999.999999999993"/>
    <n v="42999.999999999993"/>
    <n v="17999.999999999996"/>
    <n v="326900.90600000002"/>
    <n v="300000"/>
    <n v="0"/>
    <n v="0"/>
    <n v="0"/>
    <n v="0"/>
    <n v="0"/>
    <n v="0"/>
    <n v="0"/>
    <n v="0"/>
    <n v="0"/>
    <n v="0"/>
    <n v="0"/>
    <n v="300000"/>
    <n v="0"/>
    <n v="0"/>
    <n v="0"/>
    <n v="0"/>
    <n v="1090807.8"/>
    <n v="5848.8419999999996"/>
    <n v="4475.1980000000003"/>
    <n v="2924.451"/>
    <n v="8450.1409999999996"/>
    <n v="6134.1620000000003"/>
    <n v="2153.8029999999999"/>
    <n v="2846.1970000000001"/>
    <n v="20000"/>
    <n v="20000"/>
    <n v="70000"/>
    <n v="90000"/>
    <n v="94068.112000000023"/>
    <n v="326900.90600000002"/>
    <n v="0"/>
    <n v="0"/>
    <n v="0.02"/>
    <n v="0"/>
    <n v="0.02"/>
    <n v="2.8341796024952844E-2"/>
    <n v="2.0959911020842395E-2"/>
    <n v="1.2621500072537352E-2"/>
    <n v="7.8340345277818045E-3"/>
    <n v="0"/>
    <n v="0"/>
    <n v="2.0653803375404994E-3"/>
    <n v="0.11182262198365489"/>
    <n v="0.66"/>
    <n v="0.66"/>
    <n v="0.68"/>
    <n v="0.68"/>
    <n v="0.70000000000000007"/>
    <n v="0.72834179602495286"/>
    <n v="0.74930170704579524"/>
    <n v="0.76192320711833261"/>
    <n v="0.76975724164611448"/>
    <n v="0.76975724164611448"/>
    <n v="0.76975724164611448"/>
    <n v="0.77182262198365492"/>
    <n v="300000"/>
    <n v="0"/>
    <n v="0"/>
    <n v="0"/>
    <n v="0"/>
    <n v="0"/>
    <n v="0"/>
    <n v="0"/>
    <n v="0"/>
    <n v="0"/>
    <n v="0"/>
    <n v="0"/>
    <n v="300000"/>
    <n v="0"/>
    <n v="0"/>
    <n v="0"/>
    <n v="0"/>
    <n v="1090807.7999999998"/>
    <n v="5848.8419999999996"/>
    <n v="4475.1980000000003"/>
    <n v="2924.451"/>
    <n v="8450.1409999999996"/>
    <n v="6134.1620000000003"/>
    <n v="2153.8029999999999"/>
    <n v="13725.764999999999"/>
    <n v="31908.173999999999"/>
    <n v="144986.63500000001"/>
    <n v="0"/>
    <n v="35013.364999999991"/>
    <n v="71280.370000000024"/>
    <n v="326900.90600000002"/>
    <n v="300000"/>
    <n v="0"/>
    <n v="0"/>
    <n v="0"/>
    <n v="0"/>
    <n v="0"/>
    <n v="0"/>
    <n v="0"/>
    <n v="0"/>
    <n v="0"/>
    <n v="0"/>
    <n v="0"/>
    <n v="300000"/>
    <n v="0"/>
    <n v="0"/>
    <n v="0"/>
    <n v="0"/>
    <n v="1090807.8"/>
    <n v="5848.8419999999996"/>
    <n v="4475.1980000000003"/>
    <n v="2924.451"/>
    <n v="8450.1409999999996"/>
    <n v="6134.1620000000003"/>
    <n v="2153.8029999999999"/>
    <n v="13725.764999999999"/>
    <n v="31908.173999999999"/>
    <n v="144986.63500000001"/>
    <n v="19734.317999999999"/>
    <n v="49716.368999999999"/>
    <n v="25325.932000000001"/>
    <n v="315383.79000000004"/>
    <n v="0"/>
    <n v="0"/>
    <n v="0"/>
    <n v="0"/>
    <n v="0"/>
    <n v="0"/>
    <n v="0"/>
    <n v="0"/>
    <n v="0"/>
    <n v="0"/>
    <n v="0"/>
    <n v="0"/>
    <n v="311999.41699999996"/>
    <n v="0"/>
    <n v="0"/>
    <n v="0"/>
    <n v="0"/>
    <n v="1091290.101"/>
    <n v="308900.90600000002"/>
    <n v="290057.85800000001"/>
    <n v="753964.75199999998"/>
    <n v="772807.8"/>
    <n v="-18843.048000000068"/>
    <n v="336843.04800000007"/>
    <n v="232832.79399999999"/>
    <n v="290057.85800000001"/>
    <n v="753964.75199999998"/>
    <n v="696739.68799999997"/>
    <n v="57225.064000000013"/>
    <n v="336843.04799999984"/>
    <n v="255620.53599999999"/>
    <n v="290057.85800000001"/>
    <n v="753964.75199999998"/>
    <n v="719527.42999999993"/>
    <n v="34437.322000000044"/>
    <n v="336843.04800000007"/>
    <n v="290057.85800000001"/>
    <n v="290057.85800000001"/>
    <n v="753964.75199999998"/>
    <n v="753964.75199999998"/>
    <n v="0"/>
    <n v="337325.34900000005"/>
    <n v="12716"/>
    <s v="SI"/>
    <s v="NO"/>
    <s v="GIC"/>
    <s v="STS"/>
    <n v="6"/>
    <s v="Transmission"/>
    <s v="Zonal Tx"/>
    <s v="New Technical Standard"/>
    <s v="New Technical Standard"/>
    <m/>
    <s v="STS"/>
    <m/>
    <d v="2017-09-01T00:00:00"/>
    <x v="6"/>
    <m/>
    <m/>
    <m/>
    <n v="0"/>
    <n v="0"/>
    <n v="0"/>
    <m/>
    <m/>
    <m/>
    <m/>
    <n v="19"/>
    <m/>
    <n v="2015"/>
    <s v="Mejoras en S/E"/>
    <s v="Abierto"/>
  </r>
  <r>
    <x v="58"/>
    <x v="0"/>
    <x v="58"/>
    <x v="1"/>
    <x v="6"/>
    <x v="14"/>
    <n v="0"/>
    <n v="2892.54"/>
    <n v="0"/>
    <n v="0"/>
    <n v="11437.266"/>
    <n v="12863.768"/>
    <n v="1390.6110000000001"/>
    <n v="0"/>
    <n v="0"/>
    <n v="3279.7620000000002"/>
    <n v="0"/>
    <n v="0"/>
    <n v="31863.947"/>
    <n v="0"/>
    <n v="0"/>
    <n v="0.17"/>
    <n v="0"/>
    <n v="0.02"/>
    <n v="0"/>
    <n v="0.04"/>
    <n v="0.02"/>
    <n v="0.03"/>
    <n v="0"/>
    <n v="0.01"/>
    <n v="0"/>
    <n v="0.32"/>
    <n v="0.32"/>
    <n v="0.49"/>
    <n v="0.49"/>
    <n v="0.51"/>
    <n v="0.51"/>
    <n v="0.55000000000000004"/>
    <n v="0.57000000000000006"/>
    <n v="0.60000000000000009"/>
    <n v="0.60000000000000009"/>
    <n v="0.6100000000000001"/>
    <n v="0.6100000000000001"/>
    <n v="0.34847635367197316"/>
    <n v="0.39087918426703949"/>
    <n v="0.42400404733605057"/>
    <n v="0.45713208561639851"/>
    <n v="0.53862917659361209"/>
    <n v="0.72350268146597396"/>
    <n v="0.90864713770574057"/>
    <n v="0.90864713770574057"/>
    <n v="0.90864713770574057"/>
    <n v="0.90864713770574057"/>
    <n v="0.90864713770574057"/>
    <n v="0.90864713770574057"/>
    <n v="0.6100000000000001"/>
    <n v="0.32"/>
    <n v="32240.697000000004"/>
    <n v="0"/>
    <n v="0"/>
    <n v="9959.3177046287565"/>
    <n v="19943.686870093181"/>
    <n v="9984.6462591951058"/>
    <n v="19994.467942210664"/>
    <n v="10949.048035986103"/>
    <n v="47330.513005275076"/>
    <n v="0"/>
    <n v="0"/>
    <n v="0"/>
    <n v="0"/>
    <n v="118161.67981738888"/>
    <n v="2.847635367197315E-2"/>
    <n v="4.2402830595066353E-2"/>
    <n v="3.31248630690111E-2"/>
    <n v="3.3128038280347875E-2"/>
    <n v="8.1497090977213624E-2"/>
    <n v="0.18487350487236179"/>
    <n v="0.18514445623976655"/>
    <n v="0"/>
    <n v="0"/>
    <n v="0"/>
    <n v="0"/>
    <n v="0"/>
    <n v="0.90864713770574057"/>
    <n v="0"/>
    <n v="0"/>
    <n v="0"/>
    <n v="0"/>
    <n v="0"/>
    <n v="0"/>
    <n v="0"/>
    <n v="0"/>
    <n v="0"/>
    <n v="0"/>
    <n v="0"/>
    <n v="0"/>
    <n v="0"/>
    <n v="0"/>
    <n v="0"/>
    <n v="0"/>
    <n v="0"/>
    <n v="150402.3768173889"/>
    <n v="0"/>
    <n v="0"/>
    <n v="9959.3177046287565"/>
    <n v="19943.686870093181"/>
    <n v="9984.6462591951058"/>
    <n v="19994.467942210664"/>
    <n v="10949.048035986103"/>
    <n v="47330.513005275076"/>
    <n v="0"/>
    <n v="0"/>
    <n v="0"/>
    <n v="0"/>
    <n v="118161.67981738888"/>
    <n v="0"/>
    <n v="0"/>
    <n v="0"/>
    <n v="0"/>
    <n v="0"/>
    <n v="0"/>
    <n v="0"/>
    <n v="0"/>
    <n v="0"/>
    <n v="0"/>
    <n v="0"/>
    <n v="0"/>
    <n v="0"/>
    <n v="0"/>
    <n v="0"/>
    <n v="0"/>
    <n v="0"/>
    <n v="150402.3768173889"/>
    <n v="0"/>
    <n v="2892.54"/>
    <n v="0"/>
    <n v="0"/>
    <n v="11437.266"/>
    <n v="12863.768"/>
    <n v="17136.232"/>
    <n v="0"/>
    <n v="0"/>
    <n v="0"/>
    <n v="35000"/>
    <n v="38831.873817388885"/>
    <n v="118161.67981738888"/>
    <n v="0"/>
    <n v="0"/>
    <n v="0.17"/>
    <n v="0"/>
    <n v="0.02"/>
    <n v="0.12007496812529632"/>
    <n v="0.18084107994146245"/>
    <n v="3.5212198662587492E-2"/>
    <n v="3.7867000774415432E-2"/>
    <n v="7.5954754115738293E-2"/>
    <n v="1.8750982742019553E-2"/>
    <n v="3.042922637959313E-3"/>
    <n v="0.66174390699947894"/>
    <n v="0.32"/>
    <n v="0.32"/>
    <n v="0.49"/>
    <n v="0.49"/>
    <n v="0.51"/>
    <n v="0.6300749681252964"/>
    <n v="0.81091604806675877"/>
    <n v="0.84612824672934628"/>
    <n v="0.88399524750376179"/>
    <n v="0.95995000161949995"/>
    <n v="0.97870098436151953"/>
    <n v="0.98174390699947889"/>
    <n v="0"/>
    <n v="0"/>
    <n v="0"/>
    <n v="0"/>
    <n v="0"/>
    <n v="0"/>
    <n v="0"/>
    <n v="0"/>
    <n v="0"/>
    <n v="0"/>
    <n v="0"/>
    <n v="0"/>
    <n v="0"/>
    <n v="0"/>
    <n v="0"/>
    <n v="0"/>
    <n v="0"/>
    <n v="150402.3768173889"/>
    <n v="0"/>
    <n v="2892.54"/>
    <n v="0"/>
    <n v="0"/>
    <n v="11437.266"/>
    <n v="12863.768"/>
    <n v="1390.6110000000001"/>
    <n v="0"/>
    <n v="0"/>
    <n v="0"/>
    <n v="15001"/>
    <n v="14999.494817388884"/>
    <n v="58584.679817388882"/>
    <n v="0"/>
    <n v="0"/>
    <n v="0"/>
    <n v="0"/>
    <n v="0"/>
    <n v="0"/>
    <n v="0"/>
    <n v="0"/>
    <n v="0"/>
    <n v="0"/>
    <n v="0"/>
    <n v="0"/>
    <n v="0"/>
    <n v="0"/>
    <n v="0"/>
    <n v="0"/>
    <n v="0"/>
    <n v="90825.376817388882"/>
    <n v="0"/>
    <n v="2892.54"/>
    <n v="0"/>
    <n v="0"/>
    <n v="11437.266"/>
    <n v="12863.768"/>
    <n v="1390.6110000000001"/>
    <n v="0"/>
    <n v="0"/>
    <n v="3279.7620000000002"/>
    <n v="0"/>
    <n v="26720.732817388896"/>
    <n v="58584.679817388896"/>
    <n v="0"/>
    <n v="0"/>
    <n v="0"/>
    <n v="0"/>
    <n v="0"/>
    <n v="0"/>
    <n v="0"/>
    <n v="0"/>
    <n v="0"/>
    <n v="0"/>
    <n v="0"/>
    <n v="0"/>
    <n v="0"/>
    <n v="0"/>
    <n v="0"/>
    <n v="0"/>
    <n v="0"/>
    <n v="90825.376817388897"/>
    <n v="118161.67981738888"/>
    <n v="31863.947"/>
    <n v="64104.644"/>
    <n v="150402.3768173889"/>
    <n v="-86297.732817388896"/>
    <n v="86297.732817388896"/>
    <n v="79329.805999999997"/>
    <n v="31863.947"/>
    <n v="64104.644"/>
    <n v="111570.503"/>
    <n v="-47465.858999999997"/>
    <n v="86297.732817388896"/>
    <n v="43585.184999999998"/>
    <n v="31863.947"/>
    <n v="64104.644"/>
    <n v="75825.881999999998"/>
    <n v="-11721.237999999998"/>
    <n v="26720.732817388882"/>
    <n v="31863.947"/>
    <n v="31863.947"/>
    <n v="64104.644"/>
    <n v="64104.644"/>
    <n v="0"/>
    <n v="26720.732817388896"/>
    <n v="12985"/>
    <s v="SI"/>
    <s v="NO"/>
    <s v="GIC"/>
    <s v="FRONTEL"/>
    <n v="6"/>
    <s v="Transmission"/>
    <s v="Zonal Tx"/>
    <s v="New Technical Standard"/>
    <s v="New Technical Standard"/>
    <m/>
    <s v="FRONTEL"/>
    <m/>
    <d v="2017-12-30T00:00:00"/>
    <x v="17"/>
    <m/>
    <m/>
    <m/>
    <n v="0"/>
    <n v="0"/>
    <n v="0"/>
    <m/>
    <m/>
    <m/>
    <m/>
    <m/>
    <m/>
    <n v="2015"/>
    <s v="Mejoras en S/E"/>
    <s v="Abierto"/>
  </r>
  <r>
    <x v="59"/>
    <x v="0"/>
    <x v="59"/>
    <x v="0"/>
    <x v="17"/>
    <x v="6"/>
    <n v="0"/>
    <n v="0"/>
    <n v="6583.2030000000004"/>
    <n v="1544.8"/>
    <n v="0"/>
    <n v="0"/>
    <n v="0"/>
    <n v="0"/>
    <n v="0"/>
    <n v="0"/>
    <n v="0"/>
    <n v="0"/>
    <n v="8128.0030000000006"/>
    <n v="0"/>
    <n v="8.0000000000000002E-3"/>
    <n v="0"/>
    <n v="0"/>
    <n v="0"/>
    <n v="0"/>
    <n v="0"/>
    <n v="0"/>
    <n v="0"/>
    <n v="1.0000000000000009E-2"/>
    <n v="0"/>
    <n v="0"/>
    <n v="0.96199999999999997"/>
    <n v="0.97"/>
    <n v="0.97"/>
    <n v="0.97"/>
    <n v="0.97"/>
    <n v="0.97"/>
    <n v="0.97"/>
    <n v="0.97"/>
    <n v="0.97"/>
    <n v="0.98"/>
    <n v="0.98"/>
    <n v="0.98"/>
    <n v="0.96199999999999997"/>
    <n v="0.96199999999999997"/>
    <n v="1"/>
    <n v="1"/>
    <n v="1"/>
    <n v="1"/>
    <n v="1"/>
    <n v="1"/>
    <n v="1"/>
    <n v="1"/>
    <n v="1"/>
    <n v="1"/>
    <n v="0.98"/>
    <n v="0.96199999999999997"/>
    <n v="5102555.375"/>
    <n v="0"/>
    <n v="63081.669999999896"/>
    <n v="0"/>
    <n v="0"/>
    <n v="0"/>
    <n v="0"/>
    <n v="0"/>
    <n v="0"/>
    <n v="0"/>
    <n v="0"/>
    <n v="0"/>
    <n v="0"/>
    <n v="63081.669999999896"/>
    <n v="0"/>
    <n v="0"/>
    <n v="3.7999999999999999E-2"/>
    <n v="0"/>
    <n v="0"/>
    <n v="0"/>
    <n v="0"/>
    <n v="0"/>
    <n v="0"/>
    <n v="0"/>
    <n v="0"/>
    <n v="0"/>
    <n v="1"/>
    <n v="0"/>
    <n v="0"/>
    <n v="0"/>
    <n v="0"/>
    <n v="0"/>
    <n v="0"/>
    <n v="0"/>
    <n v="0"/>
    <n v="0"/>
    <n v="0"/>
    <n v="0"/>
    <n v="0"/>
    <n v="0"/>
    <n v="0"/>
    <n v="0"/>
    <n v="0"/>
    <n v="0"/>
    <n v="5165637.0449999999"/>
    <n v="0"/>
    <n v="63081.669999999896"/>
    <n v="0"/>
    <n v="0"/>
    <n v="0"/>
    <n v="0"/>
    <n v="0"/>
    <n v="0"/>
    <n v="0"/>
    <n v="0"/>
    <n v="0"/>
    <n v="0"/>
    <n v="63081.669999999896"/>
    <n v="0"/>
    <n v="0"/>
    <n v="0"/>
    <n v="0"/>
    <n v="0"/>
    <n v="0"/>
    <n v="0"/>
    <n v="0"/>
    <n v="0"/>
    <n v="0"/>
    <n v="0"/>
    <n v="0"/>
    <n v="0"/>
    <n v="0"/>
    <n v="0"/>
    <n v="0"/>
    <n v="0"/>
    <n v="5165637.0449999999"/>
    <n v="0"/>
    <n v="0"/>
    <n v="6583.2030000000004"/>
    <n v="1544.8"/>
    <n v="0"/>
    <n v="0"/>
    <n v="36534"/>
    <n v="18419.666999999899"/>
    <n v="0"/>
    <n v="0"/>
    <n v="0"/>
    <n v="0"/>
    <n v="63081.669999999896"/>
    <n v="0"/>
    <n v="8.0000000000000002E-3"/>
    <n v="0"/>
    <n v="0"/>
    <n v="0"/>
    <n v="0.02"/>
    <n v="0.01"/>
    <n v="0"/>
    <n v="0"/>
    <n v="0"/>
    <n v="0"/>
    <n v="0"/>
    <n v="3.7999999999999999E-2"/>
    <n v="0.96199999999999997"/>
    <n v="0.97"/>
    <n v="0.97"/>
    <n v="0.97"/>
    <n v="0.97"/>
    <n v="0.99"/>
    <n v="1"/>
    <n v="1"/>
    <n v="1"/>
    <n v="1"/>
    <n v="1"/>
    <n v="1"/>
    <n v="0"/>
    <n v="0"/>
    <n v="0"/>
    <n v="0"/>
    <n v="0"/>
    <n v="0"/>
    <n v="0"/>
    <n v="0"/>
    <n v="0"/>
    <n v="0"/>
    <n v="0"/>
    <n v="0"/>
    <n v="0"/>
    <n v="0"/>
    <n v="0"/>
    <n v="0"/>
    <n v="0"/>
    <n v="5165637.0449999999"/>
    <n v="0"/>
    <n v="0"/>
    <n v="6583.2030000000004"/>
    <n v="1544.8"/>
    <n v="0"/>
    <n v="0"/>
    <n v="0"/>
    <n v="0"/>
    <n v="0"/>
    <n v="0"/>
    <n v="54953.666999999899"/>
    <n v="0"/>
    <n v="63081.669999999896"/>
    <n v="0"/>
    <n v="0"/>
    <n v="0"/>
    <n v="0"/>
    <n v="0"/>
    <n v="0"/>
    <n v="0"/>
    <n v="0"/>
    <n v="0"/>
    <n v="0"/>
    <n v="0"/>
    <n v="0"/>
    <n v="0"/>
    <n v="0"/>
    <n v="0"/>
    <n v="0"/>
    <n v="0"/>
    <n v="5165637.0449999999"/>
    <n v="0"/>
    <n v="0"/>
    <n v="6583.2030000000004"/>
    <n v="1544.8"/>
    <n v="0"/>
    <n v="0"/>
    <n v="0"/>
    <n v="0"/>
    <n v="0"/>
    <n v="0"/>
    <n v="0"/>
    <n v="36534"/>
    <n v="44662.002999999997"/>
    <n v="0"/>
    <n v="0"/>
    <n v="0"/>
    <n v="0"/>
    <n v="0"/>
    <n v="0"/>
    <n v="0"/>
    <n v="0"/>
    <n v="0"/>
    <n v="0"/>
    <n v="0"/>
    <n v="0"/>
    <n v="18419.666999999899"/>
    <n v="0"/>
    <n v="0"/>
    <n v="0"/>
    <n v="0"/>
    <n v="5165637.0449999999"/>
    <n v="63081.669999999896"/>
    <n v="8128.0030000000006"/>
    <n v="5110683.3779999996"/>
    <n v="5165637.0449999999"/>
    <n v="-54953.667000000365"/>
    <n v="54953.667000000365"/>
    <n v="63081.669999999896"/>
    <n v="8128.0030000000006"/>
    <n v="5110683.3779999996"/>
    <n v="5165637.0449999999"/>
    <n v="-54953.667000000365"/>
    <n v="54953.667000000365"/>
    <n v="63081.669999999896"/>
    <n v="8128.0030000000006"/>
    <n v="5110683.3779999996"/>
    <n v="5165637.0449999999"/>
    <n v="-54953.667000000365"/>
    <n v="54953.667000000365"/>
    <n v="8128.0030000000006"/>
    <n v="8128.0030000000006"/>
    <n v="5110683.3779999996"/>
    <n v="5110683.3779999996"/>
    <n v="0"/>
    <n v="54953.667000000365"/>
    <n v="11469"/>
    <s v="SI"/>
    <s v="NO"/>
    <s v="GIC"/>
    <s v="STS"/>
    <n v="6"/>
    <s v="Transmission"/>
    <s v="Dedicated Tx (Base)"/>
    <s v="Puyehue-Rupanco Project"/>
    <s v="Puyehue-Rupanco Project"/>
    <s v="SGSSEE"/>
    <s v="STS"/>
    <s v="S/E PILAUCO-ANTILLANCA"/>
    <d v="2016-10-01T00:00:00"/>
    <x v="21"/>
    <m/>
    <n v="0"/>
    <n v="0"/>
    <n v="0"/>
    <n v="0"/>
    <n v="0"/>
    <m/>
    <m/>
    <m/>
    <m/>
    <m/>
    <m/>
    <m/>
    <s v="Inversiones en Líneas"/>
    <s v="Abierto"/>
  </r>
  <r>
    <x v="60"/>
    <x v="1"/>
    <x v="60"/>
    <x v="0"/>
    <x v="18"/>
    <x v="6"/>
    <n v="91200"/>
    <n v="481.6"/>
    <n v="3993.8310000000001"/>
    <n v="149040.52600000001"/>
    <n v="1309.4580000000001"/>
    <n v="101227.395"/>
    <n v="2468.6669999999999"/>
    <n v="5977.3239999999996"/>
    <n v="309432.10399999999"/>
    <n v="4066.5419999999999"/>
    <n v="51198.120999999999"/>
    <n v="6014.2"/>
    <n v="726409.76800000004"/>
    <n v="0.01"/>
    <n v="0.01"/>
    <n v="0"/>
    <n v="0.06"/>
    <n v="0"/>
    <n v="0"/>
    <n v="0.05"/>
    <n v="0"/>
    <n v="0"/>
    <n v="0"/>
    <n v="0"/>
    <n v="0"/>
    <n v="0.31998000000000004"/>
    <n v="0.32998000000000005"/>
    <n v="0.32998000000000005"/>
    <n v="0.38998000000000005"/>
    <n v="0.38998000000000005"/>
    <n v="0.38998000000000005"/>
    <n v="0.43998000000000004"/>
    <n v="0.43998000000000004"/>
    <n v="0.43998000000000004"/>
    <n v="0.43998000000000004"/>
    <n v="0.43998000000000004"/>
    <n v="0.43998000000000004"/>
    <n v="0.31355865996421894"/>
    <n v="0.32289958778175654"/>
    <n v="0.33470745020892584"/>
    <n v="0.35430071035321214"/>
    <n v="0.37816655957802026"/>
    <n v="0.40861034772267846"/>
    <n v="0.43695242710839077"/>
    <n v="0.45660268462028408"/>
    <n v="0.48050284294015666"/>
    <n v="0.51219061246715047"/>
    <n v="0.56466803348567685"/>
    <n v="0.61394696144819805"/>
    <n v="0.43998000000000004"/>
    <n v="0.30998000000000003"/>
    <n v="577819.19700000004"/>
    <n v="11014.570112148784"/>
    <n v="359.21031916938637"/>
    <n v="4912.1853223723683"/>
    <n v="80493.74907616296"/>
    <n v="536.3902885553963"/>
    <n v="537.71819340454226"/>
    <n v="2036.5075267204709"/>
    <n v="40231.507466321076"/>
    <n v="902.93523270624223"/>
    <n v="60346.623146312057"/>
    <n v="907.45549389077178"/>
    <n v="59203.062380434683"/>
    <n v="261481.91455819874"/>
    <n v="3.578659964218934E-3"/>
    <n v="9.340927817537592E-3"/>
    <n v="1.1807862427169261E-2"/>
    <n v="1.9593260144286345E-2"/>
    <n v="2.3865849224808128E-2"/>
    <n v="3.0443788144658208E-2"/>
    <n v="2.834207938571225E-2"/>
    <n v="1.9650257511893358E-2"/>
    <n v="2.3900158319872543E-2"/>
    <n v="3.1687769526993786E-2"/>
    <n v="5.2477421018526357E-2"/>
    <n v="4.9278927962521181E-2"/>
    <n v="0.61394696144819805"/>
    <n v="900"/>
    <n v="0"/>
    <n v="0"/>
    <n v="25200"/>
    <n v="0"/>
    <n v="58872.23"/>
    <n v="59166.247000000003"/>
    <n v="61100"/>
    <n v="707200"/>
    <n v="71600"/>
    <n v="57337.892999999996"/>
    <n v="0"/>
    <n v="1041376.37"/>
    <n v="0"/>
    <n v="11000"/>
    <n v="16199.612999999999"/>
    <n v="0"/>
    <n v="1907877.0945581987"/>
    <n v="11014.570112148784"/>
    <n v="359.21031916938637"/>
    <n v="4912.1853223723683"/>
    <n v="80493.74907616296"/>
    <n v="536.3902885553963"/>
    <n v="537.71819340454226"/>
    <n v="2036.5075267204709"/>
    <n v="40231.507466321076"/>
    <n v="902.93523270624223"/>
    <n v="60346.623146312057"/>
    <n v="907.45549389077178"/>
    <n v="59203.062380434683"/>
    <n v="261481.91455819874"/>
    <n v="900"/>
    <n v="0"/>
    <n v="0"/>
    <n v="25200"/>
    <n v="0"/>
    <n v="58872.23"/>
    <n v="59166.247000000003"/>
    <n v="61100"/>
    <n v="707200"/>
    <n v="71600"/>
    <n v="57337.892999999996"/>
    <n v="0"/>
    <n v="1041376.37"/>
    <n v="0"/>
    <n v="11000"/>
    <n v="16199.612999999999"/>
    <n v="0"/>
    <n v="1907877.0945581987"/>
    <n v="91200"/>
    <n v="481.6"/>
    <n v="3993.8310000000001"/>
    <n v="149040.52600000001"/>
    <n v="1309.4580000000001"/>
    <n v="101227.395"/>
    <n v="1874.6049999999959"/>
    <n v="504"/>
    <n v="338.42200000000003"/>
    <n v="9999"/>
    <n v="0"/>
    <n v="6581.1769999999997"/>
    <n v="366550.01400000008"/>
    <n v="0.01"/>
    <n v="0.01"/>
    <n v="0"/>
    <n v="0.06"/>
    <n v="0"/>
    <n v="2.527413788309012E-2"/>
    <n v="5.371990199319638E-2"/>
    <n v="5.127900114629648E-2"/>
    <n v="4.6395654578542937E-2"/>
    <n v="5.371990199319638E-2"/>
    <n v="3.6323076400196511E-2"/>
    <n v="2.2080883420721707E-2"/>
    <n v="0.36879255741524053"/>
    <n v="0.31998000000000004"/>
    <n v="0.32998000000000005"/>
    <n v="0.32998000000000005"/>
    <n v="0.38998000000000005"/>
    <n v="0.38998000000000005"/>
    <n v="0.41525413788309018"/>
    <n v="0.4689740398762865"/>
    <n v="0.52025304102258296"/>
    <n v="0.56664869560112596"/>
    <n v="0.62036859759432228"/>
    <n v="0.65669167399451878"/>
    <n v="0.67877255741524056"/>
    <n v="500"/>
    <n v="9830"/>
    <n v="9830"/>
    <n v="0"/>
    <n v="0"/>
    <n v="9830"/>
    <n v="69166.247000000003"/>
    <n v="61100"/>
    <n v="653641.04200000002"/>
    <n v="65830"/>
    <n v="60433.892999999996"/>
    <n v="0"/>
    <n v="940161.18200000003"/>
    <n v="10508"/>
    <n v="12838.701558198791"/>
    <n v="0"/>
    <n v="0"/>
    <n v="1907877.0945581989"/>
    <n v="91200"/>
    <n v="481.6"/>
    <n v="3993.8310000000001"/>
    <n v="149040.52600000001"/>
    <n v="1309.4580000000001"/>
    <n v="101227.395"/>
    <n v="2468.6669999999999"/>
    <n v="5977.3239999999996"/>
    <n v="309432.10399999999"/>
    <n v="65407.695999999996"/>
    <n v="0"/>
    <n v="12900.616999999969"/>
    <n v="743439.21799999999"/>
    <n v="0"/>
    <n v="9830"/>
    <n v="9830"/>
    <n v="0"/>
    <n v="0"/>
    <n v="9830"/>
    <n v="65780.671999999991"/>
    <n v="61100"/>
    <n v="286305.80199999997"/>
    <n v="65830"/>
    <n v="54755.892999999996"/>
    <n v="0"/>
    <n v="563262.36699999997"/>
    <n v="10508"/>
    <n v="12838.701558198791"/>
    <n v="0"/>
    <n v="0"/>
    <n v="1907867.4835581989"/>
    <n v="91200"/>
    <n v="481.6"/>
    <n v="3993.8310000000001"/>
    <n v="149040.52600000001"/>
    <n v="1309.4580000000001"/>
    <n v="101227.395"/>
    <n v="2468.6669999999999"/>
    <n v="5977.3239999999996"/>
    <n v="309432.10399999999"/>
    <n v="4066.5419999999999"/>
    <n v="51198.120999999999"/>
    <n v="23043.649999999907"/>
    <n v="743439.21799999999"/>
    <n v="0"/>
    <n v="0"/>
    <n v="0"/>
    <n v="0"/>
    <n v="0"/>
    <n v="0"/>
    <n v="0"/>
    <n v="0"/>
    <n v="0"/>
    <n v="0"/>
    <n v="0"/>
    <n v="0"/>
    <n v="563262.36699999997"/>
    <n v="10508"/>
    <n v="12838.701558198791"/>
    <n v="0"/>
    <n v="0"/>
    <n v="1907867.4835581989"/>
    <n v="202278.85217776406"/>
    <n v="720395.56800000009"/>
    <n v="1298214.7650000001"/>
    <n v="780098.0491777641"/>
    <n v="518116.71582223603"/>
    <n v="609662.32955819857"/>
    <n v="359968.83700000006"/>
    <n v="720395.56800000009"/>
    <n v="1298214.7650000001"/>
    <n v="937788.0340000001"/>
    <n v="360426.73100000003"/>
    <n v="609662.32955819881"/>
    <n v="730538.60100000002"/>
    <n v="720395.56800000009"/>
    <n v="1298214.7650000001"/>
    <n v="1308357.798"/>
    <n v="-10143.032999999821"/>
    <n v="609652.71855819877"/>
    <n v="720395.56800000009"/>
    <n v="726409.76800000004"/>
    <n v="1304228.9650000001"/>
    <n v="1298214.7650000001"/>
    <n v="6014.1999999999534"/>
    <n v="603638.51855819882"/>
    <n v="11912"/>
    <s v="SI"/>
    <s v="NO"/>
    <s v="GIC"/>
    <s v="STS"/>
    <n v="6"/>
    <s v="Transmission"/>
    <s v="Zonal Tx"/>
    <s v="Llollelhue - La Unión Project"/>
    <s v="Llollelhue: Construction of new substation"/>
    <s v="LAUNION"/>
    <s v="STS"/>
    <m/>
    <d v="2020-06-01T00:00:00"/>
    <x v="16"/>
    <m/>
    <n v="0"/>
    <n v="0"/>
    <n v="0"/>
    <n v="0"/>
    <n v="0"/>
    <s v="03.06.2019"/>
    <m/>
    <m/>
    <m/>
    <m/>
    <m/>
    <m/>
    <s v="MASC"/>
    <s v="Abierto"/>
  </r>
  <r>
    <x v="61"/>
    <x v="1"/>
    <x v="61"/>
    <x v="0"/>
    <x v="19"/>
    <x v="6"/>
    <n v="48150.659"/>
    <n v="238583.478"/>
    <n v="182763.96100000001"/>
    <n v="467321.62"/>
    <n v="60715.754000000001"/>
    <n v="27816.927"/>
    <n v="48156.582000000002"/>
    <n v="253064.929"/>
    <n v="124797.859"/>
    <n v="234643.73699999999"/>
    <n v="256689.81899999999"/>
    <n v="2180.8809999999999"/>
    <n v="1944886.2059999998"/>
    <n v="0.11"/>
    <n v="0.04"/>
    <n v="0.04"/>
    <n v="0.03"/>
    <n v="0.03"/>
    <n v="0.02"/>
    <n v="0.01"/>
    <n v="0.05"/>
    <n v="0"/>
    <n v="3.0000000000000027E-2"/>
    <n v="0.01"/>
    <n v="0"/>
    <n v="0.56000000000000005"/>
    <n v="0.60000000000000009"/>
    <n v="0.64000000000000012"/>
    <n v="0.67"/>
    <n v="0.70000000000000007"/>
    <n v="0.72000000000000008"/>
    <n v="0.73000000000000009"/>
    <n v="0.78"/>
    <n v="0.78"/>
    <n v="0.81"/>
    <n v="0.82000000000000006"/>
    <n v="0.82000000000000006"/>
    <n v="0.49707947873917591"/>
    <n v="0.58221518017736884"/>
    <n v="0.68208946089854838"/>
    <n v="0.77597363542706055"/>
    <n v="0.85550506159920436"/>
    <n v="0.87868733996324888"/>
    <n v="0.90420405754716915"/>
    <n v="0.92799020994552173"/>
    <n v="0.93747630098378787"/>
    <n v="0.9383111872325629"/>
    <n v="0.93912175640613094"/>
    <n v="0.94139135009212127"/>
    <n v="0.82000000000000006"/>
    <n v="0.45000000000000007"/>
    <n v="2508954.054"/>
    <n v="32005.215719164065"/>
    <n v="47842.234314086709"/>
    <n v="29083.04743191761"/>
    <n v="547410.52401724993"/>
    <n v="203536.03773791832"/>
    <n v="473252.24291227321"/>
    <n v="391353.29937186837"/>
    <n v="436886.21511726768"/>
    <n v="6786.3313297638533"/>
    <n v="8318.4099344538172"/>
    <n v="8354.3229185522796"/>
    <n v="6836.3547943147205"/>
    <n v="2191664.2355988305"/>
    <n v="4.7079478739175867E-2"/>
    <n v="8.5135701438192879E-2"/>
    <n v="9.9874280721179612E-2"/>
    <n v="9.3884174528512179E-2"/>
    <n v="7.9531426172143815E-2"/>
    <n v="2.3182278364044448E-2"/>
    <n v="2.5516717583920254E-2"/>
    <n v="2.3786152398352599E-2"/>
    <n v="9.4860910382661597E-3"/>
    <n v="8.3488624877502734E-4"/>
    <n v="8.105691735679877E-4"/>
    <n v="2.2695936859903655E-3"/>
    <n v="0.94139135009212127"/>
    <n v="452161.42326648068"/>
    <n v="243053.05616507732"/>
    <n v="995822.42945864005"/>
    <n v="1723610.96437998"/>
    <n v="6734.2069999999985"/>
    <n v="6734.2069999999985"/>
    <n v="6734.2069999999985"/>
    <n v="6734.2069999999985"/>
    <n v="6734.2069999999985"/>
    <n v="6734.2069999999985"/>
    <n v="6734.2069999999985"/>
    <n v="6734.2069999999985"/>
    <n v="3468521.5292701777"/>
    <n v="0"/>
    <n v="0"/>
    <n v="0"/>
    <n v="0"/>
    <n v="8169139.8188690078"/>
    <n v="32005.215719164065"/>
    <n v="47842.234314086709"/>
    <n v="29083.04743191761"/>
    <n v="547410.52401724993"/>
    <n v="203536.03773791832"/>
    <n v="473252.24291227321"/>
    <n v="391353.29937186837"/>
    <n v="436886.21511726768"/>
    <n v="6786.3313297638533"/>
    <n v="8318.4099344538172"/>
    <n v="8354.3229185522796"/>
    <n v="6836.3547943147205"/>
    <n v="2191664.2355988305"/>
    <n v="452161.42326648068"/>
    <n v="243053.05616507732"/>
    <n v="995822.42945864005"/>
    <n v="1723610.96437998"/>
    <n v="6734.2069999999985"/>
    <n v="6734.2069999999985"/>
    <n v="6734.2069999999985"/>
    <n v="6734.2069999999985"/>
    <n v="6734.2069999999985"/>
    <n v="6734.2069999999985"/>
    <n v="6734.2069999999985"/>
    <n v="6734.2069999999985"/>
    <n v="3468521.5292701777"/>
    <n v="0"/>
    <n v="0"/>
    <n v="0"/>
    <n v="0"/>
    <n v="8169139.8188690078"/>
    <n v="48150.659"/>
    <n v="238583.478"/>
    <n v="182763.96100000001"/>
    <n v="467321.62"/>
    <n v="60715.754000000001"/>
    <n v="27816.927"/>
    <n v="103565.0592217456"/>
    <n v="307054.78300000005"/>
    <n v="262902.56510000001"/>
    <n v="273664.34700000001"/>
    <n v="83634.204999999987"/>
    <n v="135490.8772770855"/>
    <n v="2191664.2355988314"/>
    <n v="0.11"/>
    <n v="0.04"/>
    <n v="0.04"/>
    <n v="0.03"/>
    <n v="0.03"/>
    <n v="7.9317026827318921E-2"/>
    <n v="8.7319228507230839E-2"/>
    <n v="4.6858082125676714E-2"/>
    <n v="1.8645665254173386E-2"/>
    <n v="1.9679399212824029E-2"/>
    <n v="3.392999864280005E-3"/>
    <n v="0"/>
    <n v="0.50521240179150384"/>
    <n v="0.56000000000000005"/>
    <n v="0.60000000000000009"/>
    <n v="0.64000000000000012"/>
    <n v="0.67"/>
    <n v="0.70000000000000007"/>
    <n v="0.77931702682731896"/>
    <n v="0.8666362553345498"/>
    <n v="0.91349433746022646"/>
    <n v="0.9321400027143999"/>
    <n v="0.95181940192722392"/>
    <n v="0.95521240179150391"/>
    <n v="0.95521240179150391"/>
    <n v="486068.11566953303"/>
    <n v="15000"/>
    <n v="15000"/>
    <n v="18000"/>
    <n v="56264.423266480706"/>
    <n v="251318.84916507732"/>
    <n v="1004088.22245864"/>
    <n v="1541133.7108414399"/>
    <n v="15000"/>
    <n v="15000"/>
    <n v="15000"/>
    <n v="36647.812000000296"/>
    <n v="3468521.1334011713"/>
    <n v="0"/>
    <n v="0"/>
    <n v="0"/>
    <n v="0"/>
    <n v="8169139.4230000023"/>
    <n v="48150.659"/>
    <n v="238583.478"/>
    <n v="182763.96100000001"/>
    <n v="467321.62"/>
    <n v="60715.754000000001"/>
    <n v="27816.927"/>
    <n v="48156.582000000002"/>
    <n v="253064.929"/>
    <n v="124797.859"/>
    <n v="442011.20122174564"/>
    <n v="239875.12818242307"/>
    <n v="58406.13719466186"/>
    <n v="2191664.2355988305"/>
    <n v="621318.52701843739"/>
    <n v="249318.84916507732"/>
    <n v="1002088.22245864"/>
    <n v="1279470.4318414386"/>
    <n v="223531.35991757689"/>
    <n v="14500"/>
    <n v="13000"/>
    <n v="13000"/>
    <n v="13000"/>
    <n v="13000"/>
    <n v="13000"/>
    <n v="13293.743000001647"/>
    <n v="3468521.1334011718"/>
    <n v="0"/>
    <n v="0"/>
    <n v="0"/>
    <n v="0"/>
    <n v="8169139.4230000023"/>
    <n v="48150.659"/>
    <n v="238583.478"/>
    <n v="182763.96100000001"/>
    <n v="467321.62"/>
    <n v="60715.754000000001"/>
    <n v="27816.927"/>
    <n v="48156.582000000002"/>
    <n v="253064.929"/>
    <n v="124797.859"/>
    <n v="234643.73699999999"/>
    <n v="256689.81899999999"/>
    <n v="248958.91059883079"/>
    <n v="2191664.2355988305"/>
    <n v="0"/>
    <n v="0"/>
    <n v="0"/>
    <n v="0"/>
    <n v="0"/>
    <n v="0"/>
    <n v="0"/>
    <n v="0"/>
    <n v="0"/>
    <n v="0"/>
    <n v="0"/>
    <n v="0"/>
    <n v="3468521.1334011718"/>
    <n v="0"/>
    <n v="0"/>
    <n v="0"/>
    <n v="0"/>
    <n v="8169139.4230000023"/>
    <n v="2184827.8808045159"/>
    <n v="1942705.3249999997"/>
    <n v="4451659.3789999997"/>
    <n v="4693781.9348045159"/>
    <n v="-242122.55580451619"/>
    <n v="3717480.439869008"/>
    <n v="2056173.3583217459"/>
    <n v="1942705.3249999997"/>
    <n v="4451659.3789999997"/>
    <n v="4565127.4123217463"/>
    <n v="-113468.03332174663"/>
    <n v="3717480.0440000026"/>
    <n v="2133258.0984041686"/>
    <n v="1942705.3249999997"/>
    <n v="4451659.3789999997"/>
    <n v="4642212.1524041686"/>
    <n v="-190552.7734041689"/>
    <n v="3717480.0440000026"/>
    <n v="1942705.3249999997"/>
    <n v="1944886.2059999998"/>
    <n v="4453840.26"/>
    <n v="4451659.3789999997"/>
    <n v="2180.8810000000522"/>
    <n v="3715299.1630000025"/>
    <n v="11948"/>
    <s v="SI"/>
    <s v="NO"/>
    <s v="GIC"/>
    <s v="STS"/>
    <n v="6"/>
    <s v="Transmission"/>
    <s v="Zonal Tx"/>
    <s v="Llollelhue - La Unión Project"/>
    <s v="Llollelhue: Construction of new substation"/>
    <s v="LAUNION"/>
    <s v="STS"/>
    <m/>
    <d v="2019-02-01T00:00:00"/>
    <x v="22"/>
    <m/>
    <s v="DRS"/>
    <n v="3"/>
    <n v="0"/>
    <n v="0"/>
    <n v="0"/>
    <s v="16.03.2018"/>
    <s v="PRODIEL"/>
    <s v="Construcción"/>
    <m/>
    <n v="538"/>
    <m/>
    <m/>
    <s v="Inversiones en S/E"/>
    <s v="Abierto"/>
  </r>
  <r>
    <x v="62"/>
    <x v="1"/>
    <x v="62"/>
    <x v="0"/>
    <x v="18"/>
    <x v="6"/>
    <n v="19181.807000000001"/>
    <n v="7970.3180000000002"/>
    <n v="53057.241000000002"/>
    <n v="6708.1940000000004"/>
    <n v="28519.923999999999"/>
    <n v="1897.3810000000001"/>
    <n v="17054.966"/>
    <n v="2926.4380000000001"/>
    <n v="56404.811000000002"/>
    <n v="88911.910999999993"/>
    <n v="97890.039000000004"/>
    <n v="335.66500000000002"/>
    <n v="380858.69500000001"/>
    <n v="0.01"/>
    <n v="0"/>
    <n v="7.0000000000000007E-2"/>
    <n v="0"/>
    <n v="0"/>
    <n v="7.0000000000000007E-2"/>
    <n v="0.01"/>
    <n v="0.01"/>
    <n v="0"/>
    <n v="0.01"/>
    <n v="0"/>
    <n v="0"/>
    <n v="0.26"/>
    <n v="0.26"/>
    <n v="0.33"/>
    <n v="0.33"/>
    <n v="0.33"/>
    <n v="0.4"/>
    <n v="0.41000000000000003"/>
    <n v="0.42000000000000004"/>
    <n v="0.42000000000000004"/>
    <n v="0.43000000000000005"/>
    <n v="0.43000000000000005"/>
    <n v="0.43000000000000005"/>
    <n v="0.26788210939370766"/>
    <n v="0.30806780525108335"/>
    <n v="0.34819634015402562"/>
    <n v="0.38157370287117931"/>
    <n v="0.40917317451857349"/>
    <n v="0.43182899605280439"/>
    <n v="0.48554947898562484"/>
    <n v="0.53682903467507093"/>
    <n v="0.58322519098710801"/>
    <n v="0.6369456739199284"/>
    <n v="0.67170107910612642"/>
    <n v="0.68659073529070991"/>
    <n v="0.43000000000000005"/>
    <n v="0.25"/>
    <n v="163540.41199999998"/>
    <n v="0"/>
    <n v="7925.002211717333"/>
    <n v="299739.65371911501"/>
    <n v="97367.35410626138"/>
    <n v="642037.0334728763"/>
    <n v="228145.15598940634"/>
    <n v="339402.08899976447"/>
    <n v="427645.3840864987"/>
    <n v="21604.13756944592"/>
    <n v="0"/>
    <n v="0"/>
    <n v="0"/>
    <n v="2063865.8101550855"/>
    <n v="1.7882109393707664E-2"/>
    <n v="4.0185695857375699E-2"/>
    <n v="4.0128534902942249E-2"/>
    <n v="3.3377362717153698E-2"/>
    <n v="2.759947164739416E-2"/>
    <n v="2.265582153423092E-2"/>
    <n v="5.3720482932820439E-2"/>
    <n v="5.1279555689446088E-2"/>
    <n v="4.6396156312037022E-2"/>
    <n v="5.3720482932820439E-2"/>
    <n v="3.4755405186197956E-2"/>
    <n v="1.4889656184583537E-2"/>
    <n v="0.68659073529070991"/>
    <n v="21429.58057625013"/>
    <n v="334336.9936951251"/>
    <n v="334336.9936951251"/>
    <n v="334336.9936951251"/>
    <n v="334336.9936951251"/>
    <n v="337036.9936951251"/>
    <n v="21429.580576250126"/>
    <n v="1229604.7865151239"/>
    <n v="37826.023815040397"/>
    <n v="0"/>
    <n v="0"/>
    <n v="0"/>
    <n v="2984674.9399582902"/>
    <n v="0"/>
    <n v="0"/>
    <n v="0"/>
    <n v="0"/>
    <n v="5212081.162113376"/>
    <n v="0"/>
    <n v="7925.002211717333"/>
    <n v="299739.65371911501"/>
    <n v="97367.35410626138"/>
    <n v="642037.0334728763"/>
    <n v="228145.15598940634"/>
    <n v="339402.08899976447"/>
    <n v="427645.3840864987"/>
    <n v="21604.13756944592"/>
    <n v="0"/>
    <n v="0"/>
    <n v="0"/>
    <n v="2063865.8101550855"/>
    <n v="21429.58057625013"/>
    <n v="334336.9936951251"/>
    <n v="334336.9936951251"/>
    <n v="334336.9936951251"/>
    <n v="334336.9936951251"/>
    <n v="337036.9936951251"/>
    <n v="21429.580576250126"/>
    <n v="1229604.7865151239"/>
    <n v="37826.023815040397"/>
    <n v="0"/>
    <n v="0"/>
    <n v="0"/>
    <n v="2984674.9399582902"/>
    <n v="0"/>
    <n v="0"/>
    <n v="0"/>
    <n v="0"/>
    <n v="5212081.162113376"/>
    <n v="19181.807000000001"/>
    <n v="7970.3180000000002"/>
    <n v="53057.241000000002"/>
    <n v="6708.1940000000004"/>
    <n v="28519.923999999999"/>
    <n v="1897.3810000000001"/>
    <n v="0"/>
    <n v="30257.50957625013"/>
    <n v="334456.9936951251"/>
    <n v="178003.2871356876"/>
    <n v="830771.49513444817"/>
    <n v="573041.65961357439"/>
    <n v="2063865.8101550853"/>
    <n v="0.01"/>
    <n v="0"/>
    <n v="7.0000000000000007E-2"/>
    <n v="0"/>
    <n v="0"/>
    <n v="2.0731744985099998E-2"/>
    <n v="3.5052932257722269E-2"/>
    <n v="2.0937215882766088E-2"/>
    <n v="4.2317604289910028E-2"/>
    <n v="6.6990898847885713E-2"/>
    <n v="5.1157553204204481E-2"/>
    <n v="1.5903850363468613E-2"/>
    <n v="0.33309179983105719"/>
    <n v="0.26"/>
    <n v="0.26"/>
    <n v="0.33"/>
    <n v="0.33"/>
    <n v="0.33"/>
    <n v="0.35073174498510001"/>
    <n v="0.38578467724282228"/>
    <n v="0.40672189312558837"/>
    <n v="0.44903949741549842"/>
    <n v="0.51603039626338409"/>
    <n v="0.56718794946758855"/>
    <n v="0.58309179983105719"/>
    <n v="176495.94106006905"/>
    <n v="490790.70025456254"/>
    <n v="334336.9936951251"/>
    <n v="334336.9936951251"/>
    <n v="334336.9936951251"/>
    <n v="337036.9936951251"/>
    <n v="334336.9936951251"/>
    <n v="0"/>
    <n v="0"/>
    <n v="0"/>
    <n v="643003.3301680329"/>
    <n v="0"/>
    <n v="2984674.9399582897"/>
    <n v="0"/>
    <n v="0"/>
    <n v="0"/>
    <n v="0"/>
    <n v="5212081.162113375"/>
    <n v="19181.807000000001"/>
    <n v="7970.3180000000002"/>
    <n v="53057.241000000002"/>
    <n v="6708.1940000000004"/>
    <n v="28519.923999999999"/>
    <n v="1897.3810000000001"/>
    <n v="17054.966"/>
    <n v="2926.4380000000001"/>
    <n v="56404.811000000002"/>
    <n v="126422.4051356876"/>
    <n v="617124.49513444817"/>
    <n v="710604.29112975579"/>
    <n v="1647872.2713998915"/>
    <n v="364336.9936951251"/>
    <n v="384336.9936951251"/>
    <n v="334336.9936951251"/>
    <n v="334336.9936951251"/>
    <n v="334336.9936951251"/>
    <n v="337036.9936951251"/>
    <n v="490790.70025456254"/>
    <n v="21429.580576250126"/>
    <n v="0"/>
    <n v="0"/>
    <n v="799726.23571192101"/>
    <n v="0"/>
    <n v="3400668.4787134845"/>
    <n v="0"/>
    <n v="0"/>
    <n v="0"/>
    <n v="0"/>
    <n v="5212081.162113376"/>
    <n v="19181.807000000001"/>
    <n v="7970.3180000000002"/>
    <n v="53057.241000000002"/>
    <n v="6708.1940000000004"/>
    <n v="28519.923999999999"/>
    <n v="1897.3810000000001"/>
    <n v="17054.966"/>
    <n v="2926.4380000000001"/>
    <n v="56404.811000000002"/>
    <n v="88911.910999999993"/>
    <n v="97890.039000000004"/>
    <n v="848377.12207624991"/>
    <n v="1228900.1520762499"/>
    <n v="0"/>
    <n v="0"/>
    <n v="0"/>
    <n v="0"/>
    <n v="0"/>
    <n v="0"/>
    <n v="0"/>
    <n v="0"/>
    <n v="0"/>
    <n v="0"/>
    <n v="0"/>
    <n v="0"/>
    <n v="3819640.598037126"/>
    <n v="0"/>
    <n v="0"/>
    <n v="0"/>
    <n v="0"/>
    <n v="5212081.162113376"/>
    <n v="2063865.8101550855"/>
    <n v="380523.03"/>
    <n v="544063.44200000004"/>
    <n v="2227406.2221550853"/>
    <n v="-1683342.7801550853"/>
    <n v="4668017.7201133762"/>
    <n v="1490824.1505415109"/>
    <n v="380523.03"/>
    <n v="544063.44200000004"/>
    <n v="1654364.5625415109"/>
    <n v="-1110301.1205415109"/>
    <n v="4668017.7201133752"/>
    <n v="937267.9802701358"/>
    <n v="380523.03"/>
    <n v="544063.44200000004"/>
    <n v="1100808.3922701357"/>
    <n v="-556744.95027013565"/>
    <n v="4668017.7201133762"/>
    <n v="380523.03"/>
    <n v="380858.69500000001"/>
    <n v="544399.10699999996"/>
    <n v="544063.44200000004"/>
    <n v="335.66499999992084"/>
    <n v="4667682.0551133761"/>
    <n v="11949"/>
    <s v="SI"/>
    <s v="NO"/>
    <s v="GIC"/>
    <s v="STS"/>
    <n v="6"/>
    <s v="Transmission"/>
    <s v="Zonal Tx"/>
    <s v="Llollelhue - La Unión Project"/>
    <s v="Llollelhue: Construction of new substation"/>
    <s v="LAUNION"/>
    <s v="STS"/>
    <m/>
    <d v="2020-06-30T00:00:00"/>
    <x v="16"/>
    <m/>
    <n v="0"/>
    <n v="0"/>
    <n v="0"/>
    <n v="0"/>
    <n v="0"/>
    <s v="25.06.2018"/>
    <m/>
    <m/>
    <m/>
    <m/>
    <m/>
    <m/>
    <s v="Inversiones en Líneas"/>
    <s v="Abierto"/>
  </r>
  <r>
    <x v="63"/>
    <x v="1"/>
    <x v="63"/>
    <x v="0"/>
    <x v="19"/>
    <x v="6"/>
    <n v="837.01300000000003"/>
    <n v="14520.223"/>
    <n v="10313.736000000001"/>
    <n v="19682.808000000001"/>
    <n v="3119.701"/>
    <n v="926.39800000000002"/>
    <n v="1606.384"/>
    <n v="14531.745000000001"/>
    <n v="7162.7250000000004"/>
    <n v="12112.409"/>
    <n v="6827.1779999999999"/>
    <n v="0"/>
    <n v="91640.320000000007"/>
    <n v="0"/>
    <n v="0"/>
    <n v="0"/>
    <n v="0"/>
    <n v="0"/>
    <n v="0"/>
    <n v="8.9200000000000002E-2"/>
    <n v="0.09"/>
    <n v="0"/>
    <n v="0.12"/>
    <n v="0.02"/>
    <n v="0"/>
    <n v="0.39080000000000004"/>
    <n v="0.39080000000000004"/>
    <n v="0.39080000000000004"/>
    <n v="0.39080000000000004"/>
    <n v="0.39080000000000004"/>
    <n v="0.39080000000000004"/>
    <n v="0.48000000000000004"/>
    <n v="0.57000000000000006"/>
    <n v="0.57000000000000006"/>
    <n v="0.69000000000000006"/>
    <n v="0.71000000000000008"/>
    <n v="0.71000000000000008"/>
    <n v="0.39203233457762693"/>
    <n v="0.39326466915525377"/>
    <n v="0.42168426426785888"/>
    <n v="0.4830566182779602"/>
    <n v="0.51629382526887457"/>
    <n v="0.55008460763891642"/>
    <n v="0.5710681618968384"/>
    <n v="0.61176622163735728"/>
    <n v="0.61176622163735728"/>
    <n v="0.72992683361643562"/>
    <n v="0.84808744559551397"/>
    <n v="0.97079999999999989"/>
    <n v="0.71000000000000008"/>
    <n v="0.39080000000000004"/>
    <n v="61148.564999999988"/>
    <n v="781.52870161195005"/>
    <n v="783.4217691706117"/>
    <n v="18113.099811809701"/>
    <n v="39213.155446878249"/>
    <n v="21290.136057681208"/>
    <n v="21698.313865308282"/>
    <n v="13508.330352968571"/>
    <n v="26265.200858256008"/>
    <n v="0"/>
    <n v="76638.75857104949"/>
    <n v="76828.494873997202"/>
    <n v="79989.599475976676"/>
    <n v="375110.03978470794"/>
    <n v="1.2323345776268657E-3"/>
    <n v="1.2323345776268657E-3"/>
    <n v="2.8419595112605136E-2"/>
    <n v="6.1372354010101264E-2"/>
    <n v="3.3237206990914377E-2"/>
    <n v="3.3790782370041912E-2"/>
    <n v="2.0983554257921935E-2"/>
    <n v="4.0698059740518884E-2"/>
    <n v="0"/>
    <n v="0.11816061197907837"/>
    <n v="0.11816061197907837"/>
    <n v="0.12271255440448592"/>
    <n v="0.97079999999999989"/>
    <n v="0"/>
    <n v="0"/>
    <n v="0"/>
    <n v="0"/>
    <n v="0"/>
    <n v="0"/>
    <n v="0"/>
    <n v="0"/>
    <n v="0"/>
    <n v="0"/>
    <n v="0"/>
    <n v="0"/>
    <n v="0"/>
    <n v="0"/>
    <n v="0"/>
    <n v="0"/>
    <n v="0"/>
    <n v="436258.60478470795"/>
    <n v="781.52870161195005"/>
    <n v="783.4217691706117"/>
    <n v="18113.099811809701"/>
    <n v="39213.155446878249"/>
    <n v="21290.136057681208"/>
    <n v="21698.313865308282"/>
    <n v="13508.330352968571"/>
    <n v="26265.200858256008"/>
    <n v="0"/>
    <n v="76638.75857104949"/>
    <n v="76828.494873997202"/>
    <n v="79989.599475976676"/>
    <n v="375110.03978470794"/>
    <n v="0"/>
    <n v="0"/>
    <n v="0"/>
    <n v="0"/>
    <n v="0"/>
    <n v="0"/>
    <n v="0"/>
    <n v="0"/>
    <n v="0"/>
    <n v="0"/>
    <n v="0"/>
    <n v="0"/>
    <n v="0"/>
    <n v="0"/>
    <n v="0"/>
    <n v="0"/>
    <n v="0"/>
    <n v="436258.60478470795"/>
    <n v="837.01300000000003"/>
    <n v="14520.223"/>
    <n v="10313.736000000001"/>
    <n v="19682.808000000001"/>
    <n v="3119.701"/>
    <n v="926"/>
    <n v="6625.9650000000001"/>
    <n v="33166.879506128011"/>
    <n v="26825.54"/>
    <n v="13599.717000000001"/>
    <n v="6799.8580000000002"/>
    <n v="238692.59927857982"/>
    <n v="375110.03978470783"/>
    <n v="0"/>
    <n v="0"/>
    <n v="0"/>
    <n v="0"/>
    <n v="0"/>
    <n v="0"/>
    <n v="0"/>
    <n v="0"/>
    <n v="0.58919999999999995"/>
    <n v="0"/>
    <n v="0"/>
    <n v="0"/>
    <n v="0.58919999999999995"/>
    <n v="0.39080000000000004"/>
    <n v="0.39080000000000004"/>
    <n v="0.39080000000000004"/>
    <n v="0.39080000000000004"/>
    <n v="0.39080000000000004"/>
    <n v="0.39080000000000004"/>
    <n v="0.39080000000000004"/>
    <n v="0.39080000000000004"/>
    <n v="0.98"/>
    <n v="0.98"/>
    <n v="0.98"/>
    <n v="0.98"/>
    <n v="0"/>
    <n v="0"/>
    <n v="0"/>
    <n v="0"/>
    <n v="0"/>
    <n v="0"/>
    <n v="0"/>
    <n v="0"/>
    <n v="0"/>
    <n v="0"/>
    <n v="0"/>
    <n v="0"/>
    <n v="0"/>
    <n v="0"/>
    <n v="0"/>
    <n v="0"/>
    <n v="0"/>
    <n v="436258.60478470783"/>
    <n v="837.01300000000003"/>
    <n v="14520.223"/>
    <n v="10313.736000000001"/>
    <n v="19682.808000000001"/>
    <n v="3119.701"/>
    <n v="926.39800000000002"/>
    <n v="1606.384"/>
    <n v="14531.745000000001"/>
    <n v="7162.7250000000004"/>
    <n v="0"/>
    <n v="70926.450506128109"/>
    <n v="231482.8562785798"/>
    <n v="375110.03978470794"/>
    <n v="0"/>
    <n v="0"/>
    <n v="0"/>
    <n v="0"/>
    <n v="0"/>
    <n v="0"/>
    <n v="0"/>
    <n v="0"/>
    <n v="0"/>
    <n v="0"/>
    <n v="0"/>
    <n v="0"/>
    <n v="0"/>
    <n v="0"/>
    <n v="0"/>
    <n v="0"/>
    <n v="0"/>
    <n v="436258.60478470795"/>
    <n v="837.01300000000003"/>
    <n v="14520.223"/>
    <n v="10313.736000000001"/>
    <n v="19682.808000000001"/>
    <n v="3119.701"/>
    <n v="926.39800000000002"/>
    <n v="1606.384"/>
    <n v="14531.745000000001"/>
    <n v="7162.7250000000004"/>
    <n v="12112.409"/>
    <n v="6827.1779999999999"/>
    <n v="72469.719784707995"/>
    <n v="164110.039784708"/>
    <n v="0"/>
    <n v="0"/>
    <n v="0"/>
    <n v="0"/>
    <n v="0"/>
    <n v="0"/>
    <n v="0"/>
    <n v="0"/>
    <n v="0"/>
    <n v="0"/>
    <n v="0"/>
    <n v="0"/>
    <n v="0"/>
    <n v="0"/>
    <n v="0"/>
    <n v="0"/>
    <n v="0"/>
    <n v="225258.604784708"/>
    <n v="295120.44030873128"/>
    <n v="91640.320000000007"/>
    <n v="152788.88500000001"/>
    <n v="356269.00530873128"/>
    <n v="-203480.12030873128"/>
    <n v="283469.71978470794"/>
    <n v="136417.44050612801"/>
    <n v="91640.320000000007"/>
    <n v="152788.88500000001"/>
    <n v="197566.00550612801"/>
    <n v="-44777.120506128005"/>
    <n v="283469.71978470782"/>
    <n v="143627.18350612812"/>
    <n v="91640.320000000007"/>
    <n v="152788.88500000001"/>
    <n v="204775.74850612809"/>
    <n v="-51986.86350612808"/>
    <n v="283469.71978470794"/>
    <n v="91640.320000000007"/>
    <n v="91640.320000000007"/>
    <n v="152788.88500000001"/>
    <n v="152788.88500000001"/>
    <n v="0"/>
    <n v="72469.719784707995"/>
    <n v="11950"/>
    <s v="SI"/>
    <s v="NO"/>
    <s v="GIC"/>
    <s v="STS"/>
    <n v="6"/>
    <s v="Transmission"/>
    <s v="Zonal Tx"/>
    <s v="Llollelhue - La Unión Project"/>
    <s v="Llollelhue: Construction of new substation"/>
    <m/>
    <s v="STS"/>
    <m/>
    <d v="2019-05-01T00:00:00"/>
    <x v="22"/>
    <m/>
    <s v="DRS"/>
    <n v="0"/>
    <n v="0"/>
    <n v="0"/>
    <n v="0"/>
    <s v="25.06.2018"/>
    <s v="PRODIEL"/>
    <s v="Construcción"/>
    <m/>
    <n v="538"/>
    <m/>
    <m/>
    <s v="Inversiones en Líneas"/>
    <s v="Abierto"/>
  </r>
  <r>
    <x v="64"/>
    <x v="1"/>
    <x v="64"/>
    <x v="0"/>
    <x v="19"/>
    <x v="6"/>
    <n v="0"/>
    <n v="24656.326000000001"/>
    <n v="16544.631000000001"/>
    <n v="32804.675000000003"/>
    <n v="5048.8159999999998"/>
    <n v="1543.9939999999999"/>
    <n v="2677.3040000000001"/>
    <n v="24272.073"/>
    <n v="10119.898999999999"/>
    <n v="18587.548999999999"/>
    <n v="9560.6560000000009"/>
    <n v="0"/>
    <n v="145815.92300000004"/>
    <n v="0"/>
    <n v="0.28139999999999998"/>
    <n v="0"/>
    <n v="0"/>
    <n v="0"/>
    <n v="0"/>
    <n v="0"/>
    <n v="0.01"/>
    <n v="0.04"/>
    <n v="0.29999999999999993"/>
    <n v="0.04"/>
    <n v="0"/>
    <n v="0.18861"/>
    <n v="0.47000999999999998"/>
    <n v="0.47000999999999998"/>
    <n v="0.47000999999999998"/>
    <n v="0.47000999999999998"/>
    <n v="0.47000999999999998"/>
    <n v="0.47000999999999998"/>
    <n v="0.48000999999999999"/>
    <n v="0.52000999999999997"/>
    <n v="0.82000999999999991"/>
    <n v="0.86000999999999994"/>
    <n v="0.86000999999999994"/>
    <n v="0.19043001955491393"/>
    <n v="0.19225003910982785"/>
    <n v="0.2652675012161122"/>
    <n v="0.33903326650961324"/>
    <n v="0.38390491127729909"/>
    <n v="0.42718155989374623"/>
    <n v="0.44521349681726591"/>
    <n v="0.49930930758782482"/>
    <n v="0.49930930758782482"/>
    <n v="0.66490402689648176"/>
    <n v="0.82728318717815785"/>
    <n v="0.97860999999999998"/>
    <n v="0.86000999999999994"/>
    <n v="0.18861"/>
    <n v="76432.048999999985"/>
    <n v="1388.3507679349959"/>
    <n v="1391.7137177452842"/>
    <n v="55978.00983463959"/>
    <n v="56691.861153145357"/>
    <n v="34572.656949126002"/>
    <n v="33426.292855142572"/>
    <n v="13962.778647378351"/>
    <n v="41993.058649903898"/>
    <n v="0"/>
    <n v="129190.04985797853"/>
    <n v="126995.03367770344"/>
    <n v="118649.86919811674"/>
    <n v="614239.67530881474"/>
    <n v="1.8200195549139312E-3"/>
    <n v="1.8200195549139312E-3"/>
    <n v="7.3017462106284306E-2"/>
    <n v="7.3765765293501068E-2"/>
    <n v="4.4871644767685848E-2"/>
    <n v="4.3276648616447158E-2"/>
    <n v="1.8031936923519669E-2"/>
    <n v="5.4095810770558889E-2"/>
    <n v="0"/>
    <n v="0.16559471930865693"/>
    <n v="0.16237916028167612"/>
    <n v="0.15132681282184207"/>
    <n v="0.97860999999999998"/>
    <n v="0"/>
    <n v="0"/>
    <n v="0"/>
    <n v="0"/>
    <n v="0"/>
    <n v="0"/>
    <n v="0"/>
    <n v="0"/>
    <n v="0"/>
    <n v="0"/>
    <n v="0"/>
    <n v="0"/>
    <n v="0"/>
    <n v="0"/>
    <n v="0"/>
    <n v="0"/>
    <n v="0"/>
    <n v="690671.72430881474"/>
    <n v="1388.3507679349959"/>
    <n v="1391.7137177452842"/>
    <n v="55978.00983463959"/>
    <n v="56691.861153145357"/>
    <n v="34572.656949126002"/>
    <n v="33426.292855142572"/>
    <n v="13962.778647378351"/>
    <n v="41993.058649903898"/>
    <n v="0"/>
    <n v="129190.04985797853"/>
    <n v="126995.03367770344"/>
    <n v="118649.86919811674"/>
    <n v="614239.67530881474"/>
    <n v="0"/>
    <n v="0"/>
    <n v="0"/>
    <n v="0"/>
    <n v="0"/>
    <n v="0"/>
    <n v="0"/>
    <n v="0"/>
    <n v="0"/>
    <n v="0"/>
    <n v="0"/>
    <n v="0"/>
    <n v="0"/>
    <n v="0"/>
    <n v="0"/>
    <n v="0"/>
    <n v="0"/>
    <n v="690671.72430881474"/>
    <n v="0"/>
    <n v="24656.326000000001"/>
    <n v="16544.631000000001"/>
    <n v="32804.675000000003"/>
    <n v="5048.8159999999998"/>
    <n v="1543.9939999999999"/>
    <n v="16532.523000000001"/>
    <n v="49708.659999999996"/>
    <n v="29875.743000000002"/>
    <n v="22666.194"/>
    <n v="11333.097"/>
    <n v="403525.01630881469"/>
    <n v="614239.67530881474"/>
    <n v="0"/>
    <n v="0.28139999999999998"/>
    <n v="0"/>
    <n v="0"/>
    <n v="0"/>
    <n v="0"/>
    <n v="0"/>
    <n v="0"/>
    <n v="0.51"/>
    <n v="0"/>
    <n v="0"/>
    <n v="0"/>
    <n v="0.79139999999999999"/>
    <n v="0.18861"/>
    <n v="0.47000999999999998"/>
    <n v="0.47000999999999998"/>
    <n v="0.47000999999999998"/>
    <n v="0.47000999999999998"/>
    <n v="0.47000999999999998"/>
    <n v="0.47000999999999998"/>
    <n v="0.47000999999999998"/>
    <n v="0.98001000000000005"/>
    <n v="0.98001000000000005"/>
    <n v="0.98001000000000005"/>
    <n v="0.98001000000000005"/>
    <n v="0"/>
    <n v="0"/>
    <n v="0"/>
    <n v="0"/>
    <n v="0"/>
    <n v="0"/>
    <n v="0"/>
    <n v="0"/>
    <n v="0"/>
    <n v="0"/>
    <n v="0"/>
    <n v="0"/>
    <n v="0"/>
    <n v="0"/>
    <n v="0"/>
    <n v="0"/>
    <n v="0"/>
    <n v="690671.72430881474"/>
    <n v="0"/>
    <n v="24656.326000000001"/>
    <n v="16544.631000000001"/>
    <n v="32804.675000000003"/>
    <n v="5048.8159999999998"/>
    <n v="1543.9939999999999"/>
    <n v="2677.3040000000001"/>
    <n v="24272.073"/>
    <n v="10119.898999999999"/>
    <n v="33456.087"/>
    <n v="85050.063223491321"/>
    <n v="378065.80708532332"/>
    <n v="614239.67530881474"/>
    <n v="0"/>
    <n v="0"/>
    <n v="0"/>
    <n v="0"/>
    <n v="0"/>
    <n v="0"/>
    <n v="0"/>
    <n v="0"/>
    <n v="0"/>
    <n v="0"/>
    <n v="0"/>
    <n v="0"/>
    <n v="0"/>
    <n v="0"/>
    <n v="0"/>
    <n v="0"/>
    <n v="0"/>
    <n v="690671.72430881474"/>
    <n v="0"/>
    <n v="24656.326000000001"/>
    <n v="16544.631000000001"/>
    <n v="32804.675000000003"/>
    <n v="5048.8159999999998"/>
    <n v="1543.9939999999999"/>
    <n v="2677.3040000000001"/>
    <n v="24272.073"/>
    <n v="10119.898999999999"/>
    <n v="18587.548999999999"/>
    <n v="9560.6560000000009"/>
    <n v="157423.75230881499"/>
    <n v="303239.67530881503"/>
    <n v="0"/>
    <n v="0"/>
    <n v="0"/>
    <n v="0"/>
    <n v="0"/>
    <n v="0"/>
    <n v="0"/>
    <n v="0"/>
    <n v="0"/>
    <n v="0"/>
    <n v="0"/>
    <n v="0"/>
    <n v="0"/>
    <n v="0"/>
    <n v="0"/>
    <n v="0"/>
    <n v="0"/>
    <n v="379671.72430881503"/>
    <n v="495589.80611069803"/>
    <n v="145815.92300000004"/>
    <n v="222247.97200000001"/>
    <n v="572021.85511069803"/>
    <n v="-349773.88311069802"/>
    <n v="468423.75230881473"/>
    <n v="210714.65900000001"/>
    <n v="145815.92300000004"/>
    <n v="222247.97200000001"/>
    <n v="287146.70799999998"/>
    <n v="-64898.735999999975"/>
    <n v="468423.75230881473"/>
    <n v="236173.86822349136"/>
    <n v="145815.92300000004"/>
    <n v="222247.97200000001"/>
    <n v="312605.91722349136"/>
    <n v="-90357.945223491348"/>
    <n v="468423.75230881473"/>
    <n v="145815.92300000004"/>
    <n v="145815.92300000004"/>
    <n v="222247.97200000001"/>
    <n v="222247.97200000001"/>
    <n v="0"/>
    <n v="157423.75230881502"/>
    <n v="11951"/>
    <s v="SI"/>
    <s v="NO"/>
    <s v="GIC"/>
    <s v="STS"/>
    <n v="6"/>
    <s v="Transmission"/>
    <s v="Zonal Tx"/>
    <s v="Llollelhue - La Unión Project"/>
    <s v="Llollelhue: Construction of new substation"/>
    <m/>
    <s v="STS"/>
    <m/>
    <d v="2019-02-01T00:00:00"/>
    <x v="22"/>
    <m/>
    <s v="DRS"/>
    <n v="0"/>
    <n v="0"/>
    <n v="0"/>
    <n v="0"/>
    <s v="25.06.2018"/>
    <s v="PRODIEL"/>
    <s v="Construcción"/>
    <m/>
    <n v="538"/>
    <m/>
    <m/>
    <s v="Inversiones en Líneas"/>
    <s v="Abierto"/>
  </r>
  <r>
    <x v="65"/>
    <x v="1"/>
    <x v="65"/>
    <x v="0"/>
    <x v="18"/>
    <x v="6"/>
    <n v="0"/>
    <n v="0"/>
    <n v="0"/>
    <n v="0"/>
    <n v="3500"/>
    <n v="0"/>
    <n v="129.059"/>
    <n v="181.81399999999999"/>
    <n v="9991.8940000000002"/>
    <n v="10744.88"/>
    <n v="12602.745000000001"/>
    <n v="0"/>
    <n v="37150.392"/>
    <n v="0"/>
    <n v="0"/>
    <n v="0"/>
    <n v="0"/>
    <n v="0"/>
    <n v="0"/>
    <n v="0.05"/>
    <n v="0"/>
    <n v="0.01"/>
    <n v="1.0000000000000002E-2"/>
    <n v="0.01"/>
    <n v="0"/>
    <n v="0"/>
    <n v="0"/>
    <n v="0"/>
    <n v="0"/>
    <n v="0"/>
    <n v="0"/>
    <n v="0.05"/>
    <n v="0.05"/>
    <n v="6.0000000000000005E-2"/>
    <n v="7.0000000000000007E-2"/>
    <n v="0.08"/>
    <n v="0.08"/>
    <n v="0"/>
    <n v="0"/>
    <n v="0.1453439819496323"/>
    <n v="0.14608553287794676"/>
    <n v="0.14615294659870262"/>
    <n v="0.15289431867428854"/>
    <n v="0.15289431867428854"/>
    <n v="0.15795034773097799"/>
    <n v="0.15795034773097799"/>
    <n v="0.15795034773097799"/>
    <n v="0.15795034773097799"/>
    <n v="0.41413125038694099"/>
    <n v="0.08"/>
    <n v="0"/>
    <n v="1950.3810000000001"/>
    <n v="0"/>
    <n v="0"/>
    <n v="42515.293018974524"/>
    <n v="217.45179236129897"/>
    <n v="19.818245874951831"/>
    <n v="1986.7308554423141"/>
    <n v="0"/>
    <n v="1497.5439668834383"/>
    <n v="0"/>
    <n v="0"/>
    <n v="0"/>
    <n v="76639.784784909716"/>
    <n v="122876.62266444624"/>
    <n v="0"/>
    <n v="0"/>
    <n v="0.1453439819496323"/>
    <n v="7.4155092831445059E-4"/>
    <n v="6.7413720755859144E-5"/>
    <n v="6.7413720755859141E-3"/>
    <n v="0"/>
    <n v="5.0560290566894362E-3"/>
    <n v="0"/>
    <n v="0"/>
    <n v="0"/>
    <n v="0.25618090265596299"/>
    <n v="0.41413125038694099"/>
    <n v="0"/>
    <n v="0"/>
    <n v="0"/>
    <n v="0"/>
    <n v="166679.4"/>
    <n v="1200"/>
    <n v="0"/>
    <n v="0"/>
    <n v="0"/>
    <n v="0"/>
    <n v="0"/>
    <n v="0"/>
    <n v="167879.4"/>
    <n v="0"/>
    <n v="0"/>
    <n v="0"/>
    <n v="0"/>
    <n v="292706.4036644462"/>
    <n v="0"/>
    <n v="0"/>
    <n v="42515.293018974524"/>
    <n v="217.45179236129897"/>
    <n v="19.818245874951831"/>
    <n v="1986.7308554423141"/>
    <n v="0"/>
    <n v="1497.5439668834383"/>
    <n v="0"/>
    <n v="0"/>
    <n v="0"/>
    <n v="76639.784784909716"/>
    <n v="122876.62266444624"/>
    <n v="0"/>
    <n v="0"/>
    <n v="0"/>
    <n v="0"/>
    <n v="166679.4"/>
    <n v="1200"/>
    <n v="0"/>
    <n v="0"/>
    <n v="0"/>
    <n v="0"/>
    <n v="0"/>
    <n v="0"/>
    <n v="167879.4"/>
    <n v="0"/>
    <n v="0"/>
    <n v="0"/>
    <n v="0"/>
    <n v="292706.4036644462"/>
    <n v="0"/>
    <n v="0"/>
    <n v="0"/>
    <n v="0"/>
    <n v="3500"/>
    <n v="0"/>
    <n v="0"/>
    <n v="0"/>
    <n v="19586"/>
    <n v="12086"/>
    <n v="11686"/>
    <n v="76018.622664446244"/>
    <n v="122876.62266444624"/>
    <n v="0"/>
    <n v="0"/>
    <n v="0"/>
    <n v="0"/>
    <n v="0"/>
    <n v="2.1992413719845474E-2"/>
    <n v="3.4672070199311289E-2"/>
    <n v="1.1294709907477501E-2"/>
    <n v="1.0093974675646857E-2"/>
    <n v="1.9892135520383589E-2"/>
    <n v="2.1564828273348113E-2"/>
    <n v="4.3266806595572735E-2"/>
    <n v="0.16277693889158557"/>
    <n v="0"/>
    <n v="0"/>
    <n v="0"/>
    <n v="0"/>
    <n v="0"/>
    <n v="2.1992413719845474E-2"/>
    <n v="5.6664483919156766E-2"/>
    <n v="6.7959193826634262E-2"/>
    <n v="7.8053168502281112E-2"/>
    <n v="9.79453040226647E-2"/>
    <n v="0.11951013229601282"/>
    <n v="0.16277693889158557"/>
    <n v="167879.40000000002"/>
    <n v="0"/>
    <n v="0"/>
    <n v="0"/>
    <n v="0"/>
    <n v="0"/>
    <n v="0"/>
    <n v="0"/>
    <n v="0"/>
    <n v="0"/>
    <n v="0"/>
    <n v="0"/>
    <n v="167879.40000000002"/>
    <n v="0"/>
    <n v="0"/>
    <n v="0"/>
    <n v="0"/>
    <n v="292706.40366444626"/>
    <n v="0"/>
    <n v="0"/>
    <n v="0"/>
    <n v="0"/>
    <n v="3500"/>
    <n v="0"/>
    <n v="129.059"/>
    <n v="181.81399999999999"/>
    <n v="9991.8940000000002"/>
    <n v="9243.1059999999998"/>
    <n v="16823"/>
    <n v="97454.622600000002"/>
    <n v="137323.49559999999"/>
    <n v="83180.422184938478"/>
    <n v="70252.104879507882"/>
    <n v="0"/>
    <n v="0"/>
    <n v="0"/>
    <n v="0"/>
    <n v="0"/>
    <n v="0"/>
    <n v="0"/>
    <n v="0"/>
    <n v="0"/>
    <n v="0"/>
    <n v="153432.52706444636"/>
    <n v="0"/>
    <n v="0"/>
    <n v="0"/>
    <n v="0"/>
    <n v="292706.40366444632"/>
    <n v="0"/>
    <n v="0"/>
    <n v="0"/>
    <n v="0"/>
    <n v="3500"/>
    <n v="0"/>
    <n v="129.059"/>
    <n v="181.81399999999999"/>
    <n v="9991.8940000000002"/>
    <n v="10744.88"/>
    <n v="12602.745000000001"/>
    <n v="100173.10359999999"/>
    <n v="137323.49559999999"/>
    <n v="0"/>
    <n v="0"/>
    <n v="0"/>
    <n v="0"/>
    <n v="0"/>
    <n v="0"/>
    <n v="0"/>
    <n v="0"/>
    <n v="0"/>
    <n v="0"/>
    <n v="0"/>
    <n v="0"/>
    <n v="153432.52706444636"/>
    <n v="0"/>
    <n v="0"/>
    <n v="0"/>
    <n v="0"/>
    <n v="292706.40366444632"/>
    <n v="46236.837879536528"/>
    <n v="37150.392"/>
    <n v="39100.773000000001"/>
    <n v="48187.218879536529"/>
    <n v="-9086.4458795365281"/>
    <n v="253605.63066444622"/>
    <n v="46858"/>
    <n v="37150.392"/>
    <n v="39100.773000000001"/>
    <n v="48808.381000000001"/>
    <n v="-9707.6080000000002"/>
    <n v="253605.63066444627"/>
    <n v="39868.873"/>
    <n v="37150.392"/>
    <n v="39100.773000000001"/>
    <n v="41819.254000000001"/>
    <n v="-2718.4809999999998"/>
    <n v="253605.63066444633"/>
    <n v="37150.392"/>
    <n v="37150.392"/>
    <n v="39100.773000000001"/>
    <n v="39100.773000000001"/>
    <n v="0"/>
    <n v="253605.63066444633"/>
    <n v="11952"/>
    <s v="SI"/>
    <s v="NO"/>
    <s v="GIC"/>
    <s v="STS"/>
    <n v="6"/>
    <s v="Transmission"/>
    <s v="Zonal Tx"/>
    <s v="Llollelhue - La Unión Project"/>
    <s v="Llollelhue: Construction of new substation"/>
    <m/>
    <s v="STS"/>
    <m/>
    <d v="2020-06-30T00:00:00"/>
    <x v="16"/>
    <m/>
    <n v="0"/>
    <n v="0"/>
    <n v="0"/>
    <n v="0"/>
    <n v="0"/>
    <s v="04.11.2019"/>
    <m/>
    <m/>
    <m/>
    <m/>
    <m/>
    <m/>
    <s v="Mejoras en S/E"/>
    <s v="Abierto"/>
  </r>
  <r>
    <x v="66"/>
    <x v="1"/>
    <x v="66"/>
    <x v="0"/>
    <x v="19"/>
    <x v="6"/>
    <n v="322.017"/>
    <n v="206610.84599999999"/>
    <n v="151495.13"/>
    <n v="351256.64500000002"/>
    <n v="49229.197999999997"/>
    <n v="16662.276000000002"/>
    <n v="30310.378000000001"/>
    <n v="243152.01500000001"/>
    <n v="108251.928"/>
    <n v="206494.55300000001"/>
    <n v="126080.03"/>
    <n v="1319.136"/>
    <n v="1491184.152"/>
    <n v="0.04"/>
    <n v="0.09"/>
    <n v="0.06"/>
    <n v="0.05"/>
    <n v="0.02"/>
    <n v="0.05"/>
    <n v="0.01"/>
    <n v="0.01"/>
    <n v="0.01"/>
    <n v="2.0000000000000018E-2"/>
    <n v="0.04"/>
    <n v="0"/>
    <n v="0.56000000000000005"/>
    <n v="0.65"/>
    <n v="0.71"/>
    <n v="0.76"/>
    <n v="0.78"/>
    <n v="0.83000000000000007"/>
    <n v="0.84000000000000008"/>
    <n v="0.85000000000000009"/>
    <n v="0.8600000000000001"/>
    <n v="0.88000000000000012"/>
    <n v="0.92"/>
    <n v="0.92"/>
    <n v="0.52"/>
    <n v="0.5453876023556461"/>
    <n v="0.69168969913110123"/>
    <n v="0.79274317042459508"/>
    <n v="0.88455726050538463"/>
    <n v="0.93775189069551002"/>
    <n v="0.95321081939263119"/>
    <n v="0.96364386100748456"/>
    <n v="0.97457352791659824"/>
    <n v="0.9843857879136263"/>
    <n v="0.9843857879136263"/>
    <n v="0.9843857879136263"/>
    <n v="0.92"/>
    <n v="0.52"/>
    <n v="2271859.9900000002"/>
    <n v="0"/>
    <n v="157102.36611607336"/>
    <n v="261016.08222995396"/>
    <n v="176671.48449005632"/>
    <n v="513679.83102044521"/>
    <n v="299605.03523001121"/>
    <n v="582.28193866785512"/>
    <n v="298410.94103204948"/>
    <n v="124618.17819365874"/>
    <n v="0"/>
    <n v="1977.6933359921866"/>
    <n v="0"/>
    <n v="1833663.8935869085"/>
    <n v="0"/>
    <n v="2.5387602355646133E-2"/>
    <n v="0.14630209677545503"/>
    <n v="0.10105347129349385"/>
    <n v="9.1814090080789612E-2"/>
    <n v="5.319463019012538E-2"/>
    <n v="1.5458928697121141E-2"/>
    <n v="1.04330416148534E-2"/>
    <n v="1.0929666909113664E-2"/>
    <n v="9.8122599970280715E-3"/>
    <n v="0"/>
    <n v="0"/>
    <n v="0.9843857879136263"/>
    <n v="659406.10201145499"/>
    <n v="670211.00391747605"/>
    <n v="0"/>
    <n v="0"/>
    <n v="0"/>
    <n v="0"/>
    <n v="0"/>
    <n v="0"/>
    <n v="1762.2"/>
    <n v="0"/>
    <n v="0"/>
    <n v="0"/>
    <n v="1331379.3059289309"/>
    <n v="0"/>
    <n v="0"/>
    <n v="0"/>
    <n v="0"/>
    <n v="5436903.1895158393"/>
    <n v="0"/>
    <n v="157102.36611607336"/>
    <n v="261016.08222995396"/>
    <n v="176671.48449005632"/>
    <n v="513679.83102044521"/>
    <n v="299605.03523001121"/>
    <n v="582.28193866785512"/>
    <n v="298410.94103204948"/>
    <n v="124618.17819365874"/>
    <n v="0"/>
    <n v="1977.6933359921866"/>
    <n v="0"/>
    <n v="1833663.8935869085"/>
    <n v="659406.10201145499"/>
    <n v="670211.00391747605"/>
    <n v="0"/>
    <n v="0"/>
    <n v="0"/>
    <n v="0"/>
    <n v="0"/>
    <n v="0"/>
    <n v="1762.2"/>
    <n v="0"/>
    <n v="0"/>
    <n v="0"/>
    <n v="1331379.3059289309"/>
    <n v="0"/>
    <n v="0"/>
    <n v="0"/>
    <n v="0"/>
    <n v="5436903.1895158393"/>
    <n v="322.017"/>
    <n v="206610.84599999999"/>
    <n v="151495.13"/>
    <n v="351256.64500000002"/>
    <n v="49229.197999999997"/>
    <n v="16662.276000000002"/>
    <n v="196014.55680219998"/>
    <n v="125618.17505406137"/>
    <n v="496304.04306306492"/>
    <n v="82225.63"/>
    <n v="83048.445000000007"/>
    <n v="74876.931667582423"/>
    <n v="1833663.8935869085"/>
    <n v="0.04"/>
    <n v="0.09"/>
    <n v="0.06"/>
    <n v="0.05"/>
    <n v="0.02"/>
    <n v="0.12084324202510927"/>
    <n v="3.8049850850714308E-2"/>
    <n v="2.6728441553050292E-2"/>
    <n v="2.1527312406967019E-3"/>
    <n v="1.2377552291205825E-2"/>
    <n v="7.4588875776139662E-3"/>
    <n v="7.8313753165345171E-3"/>
    <n v="0.4754420808549249"/>
    <n v="0.56000000000000005"/>
    <n v="0.65"/>
    <n v="0.71"/>
    <n v="0.76"/>
    <n v="0.78"/>
    <n v="0.90084324202510935"/>
    <n v="0.93889309287582368"/>
    <n v="0.96562153442887388"/>
    <n v="0.96777426566957059"/>
    <n v="0.98015181796077644"/>
    <n v="0.98761070553839048"/>
    <n v="0.99544208085492492"/>
    <n v="341784.11331827263"/>
    <n v="985444.23261065863"/>
    <n v="0"/>
    <n v="0"/>
    <n v="0"/>
    <n v="0"/>
    <n v="0"/>
    <n v="0"/>
    <n v="1762.2"/>
    <n v="0"/>
    <n v="0"/>
    <n v="0"/>
    <n v="1328990.5459289311"/>
    <n v="1174.8"/>
    <n v="1213.96"/>
    <n v="0"/>
    <n v="0"/>
    <n v="5436903.1895158393"/>
    <n v="322.017"/>
    <n v="206610.84599999999"/>
    <n v="151495.13"/>
    <n v="351256.64500000002"/>
    <n v="49229.197999999997"/>
    <n v="16662.276000000002"/>
    <n v="30310.378000000001"/>
    <n v="243152.01500000001"/>
    <n v="108251.928"/>
    <n v="117428.26097439999"/>
    <n v="355537.78219240002"/>
    <n v="203407.41742010857"/>
    <n v="1833663.8935869085"/>
    <n v="357967.27167695999"/>
    <n v="288698.10201145499"/>
    <n v="523861.66061065806"/>
    <n v="155132.24862985779"/>
    <n v="0"/>
    <n v="0"/>
    <n v="0"/>
    <n v="0"/>
    <n v="3331.2630000000818"/>
    <n v="0"/>
    <n v="0"/>
    <n v="0"/>
    <n v="1328990.5459289309"/>
    <n v="1174.8"/>
    <n v="1213.96"/>
    <n v="0"/>
    <n v="0"/>
    <n v="5436903.1895158393"/>
    <n v="322.017"/>
    <n v="206610.84599999999"/>
    <n v="151495.13"/>
    <n v="351256.64500000002"/>
    <n v="49229.197999999997"/>
    <n v="16662.276000000002"/>
    <n v="30310.378000000001"/>
    <n v="243152.01500000001"/>
    <n v="108251.928"/>
    <n v="206494.55300000001"/>
    <n v="126080.03"/>
    <n v="343798.87758690841"/>
    <n v="1833663.8935869085"/>
    <n v="0"/>
    <n v="0"/>
    <n v="0"/>
    <n v="0"/>
    <n v="0"/>
    <n v="0"/>
    <n v="0"/>
    <n v="0"/>
    <n v="0"/>
    <n v="0"/>
    <n v="0"/>
    <n v="0"/>
    <n v="1328990.5459289309"/>
    <n v="1174.8"/>
    <n v="1213.96"/>
    <n v="0"/>
    <n v="0"/>
    <n v="5436903.1895158393"/>
    <n v="1833663.8935869085"/>
    <n v="1489865.0160000001"/>
    <n v="3761725.0060000001"/>
    <n v="4105523.8835869087"/>
    <n v="-343798.87758690864"/>
    <n v="1675178.1835158393"/>
    <n v="1758786.9619193261"/>
    <n v="1489865.0160000001"/>
    <n v="3761725.0060000001"/>
    <n v="4030646.9519193266"/>
    <n v="-268921.94591932651"/>
    <n v="1675178.1835158393"/>
    <n v="1630256.4761667999"/>
    <n v="1489865.0160000001"/>
    <n v="3761725.0060000001"/>
    <n v="3902116.4661667999"/>
    <n v="-140391.46016679984"/>
    <n v="1675178.1835158393"/>
    <n v="1489865.0160000001"/>
    <n v="1491184.152"/>
    <n v="3763044.142"/>
    <n v="3761725.0060000001"/>
    <n v="1319.1359999999404"/>
    <n v="1673859.0475158393"/>
    <n v="11953"/>
    <s v="SI"/>
    <s v="NO"/>
    <s v="GIC"/>
    <s v="STS"/>
    <n v="6"/>
    <s v="Transmission"/>
    <s v="Zonal Tx"/>
    <s v="Llollelhue - La Unión Project"/>
    <s v="Llollelhue: Construction of new substation"/>
    <m/>
    <s v="STS"/>
    <m/>
    <d v="2019-02-01T00:00:00"/>
    <x v="22"/>
    <m/>
    <s v="DRS"/>
    <n v="0"/>
    <n v="0"/>
    <n v="0"/>
    <n v="0"/>
    <s v="25.06.2018"/>
    <s v="PRODIEL"/>
    <s v="Construcción"/>
    <m/>
    <n v="538"/>
    <m/>
    <m/>
    <s v="Inversiones en S/E"/>
    <s v="Abierto"/>
  </r>
  <r>
    <x v="67"/>
    <x v="0"/>
    <x v="67"/>
    <x v="1"/>
    <x v="6"/>
    <x v="15"/>
    <n v="0"/>
    <n v="0"/>
    <n v="0"/>
    <n v="0"/>
    <n v="0"/>
    <n v="0"/>
    <n v="0"/>
    <n v="0"/>
    <n v="0"/>
    <n v="0"/>
    <n v="0"/>
    <n v="0"/>
    <n v="0"/>
    <n v="0"/>
    <n v="0"/>
    <n v="0"/>
    <n v="0"/>
    <n v="0"/>
    <n v="0"/>
    <n v="0"/>
    <n v="0"/>
    <n v="0"/>
    <n v="0"/>
    <n v="0"/>
    <n v="0"/>
    <n v="0"/>
    <n v="0"/>
    <n v="0"/>
    <n v="0"/>
    <n v="0"/>
    <n v="0"/>
    <n v="0"/>
    <n v="0"/>
    <n v="0"/>
    <n v="0"/>
    <n v="0"/>
    <n v="0"/>
    <n v="0"/>
    <n v="0"/>
    <n v="0"/>
    <n v="0"/>
    <n v="0"/>
    <n v="0"/>
    <n v="0"/>
    <n v="0"/>
    <n v="0"/>
    <n v="0"/>
    <n v="0"/>
    <n v="0"/>
    <n v="0"/>
    <n v="0"/>
    <n v="65405.737999999998"/>
    <n v="0"/>
    <n v="249.03139999951236"/>
    <n v="0"/>
    <n v="0"/>
    <n v="0"/>
    <n v="0"/>
    <n v="0"/>
    <n v="0"/>
    <n v="0"/>
    <n v="0"/>
    <n v="0"/>
    <n v="0"/>
    <n v="249.03139999951236"/>
    <n v="0"/>
    <n v="0"/>
    <n v="0"/>
    <n v="0"/>
    <n v="0"/>
    <n v="0"/>
    <n v="0"/>
    <n v="0"/>
    <n v="0"/>
    <n v="0"/>
    <n v="0"/>
    <n v="0"/>
    <n v="0"/>
    <n v="0"/>
    <n v="0"/>
    <n v="0"/>
    <n v="0"/>
    <n v="0"/>
    <n v="0"/>
    <n v="0"/>
    <n v="0"/>
    <n v="0"/>
    <n v="0"/>
    <n v="893532.12550226005"/>
    <n v="893532.12550226005"/>
    <n v="1787064.2510045201"/>
    <n v="0"/>
    <n v="0"/>
    <n v="0"/>
    <n v="0"/>
    <n v="1852719.0204045195"/>
    <n v="0"/>
    <n v="249.03139999951236"/>
    <n v="0"/>
    <n v="0"/>
    <n v="0"/>
    <n v="0"/>
    <n v="0"/>
    <n v="0"/>
    <n v="0"/>
    <n v="0"/>
    <n v="0"/>
    <n v="0"/>
    <n v="249.03139999951236"/>
    <n v="0"/>
    <n v="0"/>
    <n v="0"/>
    <n v="0"/>
    <n v="0"/>
    <n v="0"/>
    <n v="0"/>
    <n v="0"/>
    <n v="0"/>
    <n v="0"/>
    <n v="893532.12550226005"/>
    <n v="893532.12550226005"/>
    <n v="1787064.2510045201"/>
    <n v="0"/>
    <n v="0"/>
    <n v="0"/>
    <n v="0"/>
    <n v="1852719.02040451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5405.737999999998"/>
    <n v="0"/>
    <n v="0"/>
    <n v="0"/>
    <n v="0"/>
    <n v="0"/>
    <n v="0"/>
    <n v="0"/>
    <n v="0"/>
    <n v="0"/>
    <n v="0"/>
    <n v="0"/>
    <n v="0"/>
    <n v="0"/>
    <n v="0"/>
    <n v="0"/>
    <n v="0"/>
    <n v="0"/>
    <n v="0"/>
    <n v="0"/>
    <n v="0"/>
    <n v="0"/>
    <n v="0"/>
    <n v="0"/>
    <n v="0"/>
    <n v="0"/>
    <n v="0"/>
    <n v="0"/>
    <n v="0"/>
    <n v="0"/>
    <n v="0"/>
    <n v="65405.737999999998"/>
    <n v="0"/>
    <n v="0"/>
    <n v="0"/>
    <n v="0"/>
    <n v="0"/>
    <n v="0"/>
    <n v="0"/>
    <n v="0"/>
    <n v="0"/>
    <n v="0"/>
    <n v="0"/>
    <n v="0"/>
    <n v="0"/>
    <n v="0"/>
    <n v="0"/>
    <n v="0"/>
    <n v="0"/>
    <n v="0"/>
    <n v="0"/>
    <n v="0"/>
    <n v="0"/>
    <n v="0"/>
    <n v="0"/>
    <n v="0"/>
    <n v="0"/>
    <n v="0"/>
    <n v="0"/>
    <n v="0"/>
    <n v="0"/>
    <n v="0"/>
    <n v="65405.737999999998"/>
    <n v="249.03139999951236"/>
    <n v="0"/>
    <n v="65405.737999999998"/>
    <n v="65654.76939999951"/>
    <n v="-249.03139999951236"/>
    <n v="1787313.2824045196"/>
    <n v="0"/>
    <n v="0"/>
    <n v="65405.737999999998"/>
    <n v="65405.737999999998"/>
    <n v="0"/>
    <n v="0"/>
    <n v="0"/>
    <n v="0"/>
    <n v="65405.737999999998"/>
    <n v="65405.737999999998"/>
    <n v="0"/>
    <n v="0"/>
    <n v="0"/>
    <n v="0"/>
    <n v="65405.737999999998"/>
    <n v="65405.737999999998"/>
    <n v="0"/>
    <n v="0"/>
    <n v="12697"/>
    <s v="SI"/>
    <s v="NO"/>
    <s v="GOT"/>
    <s v="STS"/>
    <n v="6"/>
    <s v="Transmission"/>
    <s v="Zonal Tx"/>
    <s v="Llanquihue Project"/>
    <s v="Puerto Varas: Construction of new substation"/>
    <s v="PTOVARAS"/>
    <s v="STS"/>
    <s v="STS"/>
    <d v="2019-12-01T00:00:00"/>
    <x v="11"/>
    <s v="Proyecto Cerrado"/>
    <m/>
    <m/>
    <n v="0"/>
    <n v="0"/>
    <n v="0"/>
    <m/>
    <m/>
    <m/>
    <m/>
    <m/>
    <m/>
    <m/>
    <s v="Inversiones en S/E"/>
    <s v="Abierto"/>
  </r>
  <r>
    <x v="68"/>
    <x v="0"/>
    <x v="68"/>
    <x v="1"/>
    <x v="6"/>
    <x v="15"/>
    <n v="0"/>
    <n v="77.8"/>
    <n v="0"/>
    <n v="0"/>
    <n v="0"/>
    <n v="0"/>
    <n v="0"/>
    <n v="0"/>
    <n v="0"/>
    <n v="0"/>
    <n v="0"/>
    <n v="0"/>
    <n v="77.8"/>
    <n v="0"/>
    <n v="0"/>
    <n v="0"/>
    <n v="0"/>
    <n v="0"/>
    <n v="0"/>
    <n v="0"/>
    <n v="0"/>
    <n v="0"/>
    <n v="0"/>
    <n v="0"/>
    <n v="0"/>
    <n v="0"/>
    <n v="0"/>
    <n v="0"/>
    <n v="0"/>
    <n v="0"/>
    <n v="0"/>
    <n v="0"/>
    <n v="0"/>
    <n v="0"/>
    <n v="0"/>
    <n v="0"/>
    <n v="0"/>
    <n v="0"/>
    <n v="0"/>
    <n v="0"/>
    <n v="0"/>
    <n v="0"/>
    <n v="0"/>
    <n v="0"/>
    <n v="0"/>
    <n v="0"/>
    <n v="0"/>
    <n v="0"/>
    <n v="0"/>
    <n v="0"/>
    <n v="0"/>
    <n v="14603.252"/>
    <n v="0"/>
    <n v="0"/>
    <n v="0"/>
    <n v="0"/>
    <n v="0"/>
    <n v="0"/>
    <n v="0"/>
    <n v="0"/>
    <n v="0"/>
    <n v="0"/>
    <n v="0"/>
    <n v="0"/>
    <n v="0"/>
    <n v="0"/>
    <n v="0"/>
    <n v="0"/>
    <n v="0"/>
    <n v="0"/>
    <n v="0"/>
    <n v="0"/>
    <n v="0"/>
    <n v="0"/>
    <n v="0"/>
    <n v="0"/>
    <n v="0"/>
    <n v="0"/>
    <n v="0"/>
    <n v="0"/>
    <n v="0"/>
    <n v="0"/>
    <n v="0"/>
    <n v="0"/>
    <n v="0"/>
    <n v="0"/>
    <n v="0"/>
    <n v="0"/>
    <n v="184752.31683174099"/>
    <n v="184752.31683174099"/>
    <n v="369504.63366348197"/>
    <n v="0"/>
    <n v="0"/>
    <n v="0"/>
    <n v="0"/>
    <n v="384107.88566348195"/>
    <n v="0"/>
    <n v="0"/>
    <n v="0"/>
    <n v="0"/>
    <n v="0"/>
    <n v="0"/>
    <n v="0"/>
    <n v="0"/>
    <n v="0"/>
    <n v="0"/>
    <n v="0"/>
    <n v="0"/>
    <n v="0"/>
    <n v="0"/>
    <n v="0"/>
    <n v="0"/>
    <n v="0"/>
    <n v="0"/>
    <n v="0"/>
    <n v="0"/>
    <n v="0"/>
    <n v="0"/>
    <n v="0"/>
    <n v="184752.31683174099"/>
    <n v="184752.31683174099"/>
    <n v="369504.63366348197"/>
    <n v="0"/>
    <n v="0"/>
    <n v="0"/>
    <n v="0"/>
    <n v="384107.88566348195"/>
    <n v="0"/>
    <n v="77.8"/>
    <n v="0"/>
    <n v="0"/>
    <n v="0"/>
    <n v="0"/>
    <n v="0"/>
    <n v="0"/>
    <n v="0"/>
    <n v="0"/>
    <n v="0"/>
    <n v="0"/>
    <n v="77.8"/>
    <n v="0"/>
    <n v="0"/>
    <n v="0"/>
    <n v="0"/>
    <n v="0"/>
    <n v="0"/>
    <n v="0"/>
    <n v="0"/>
    <n v="0"/>
    <n v="0"/>
    <n v="0"/>
    <n v="0"/>
    <n v="0"/>
    <n v="0"/>
    <n v="0"/>
    <n v="0"/>
    <n v="0"/>
    <n v="0"/>
    <n v="0"/>
    <n v="0"/>
    <n v="0"/>
    <n v="0"/>
    <n v="0"/>
    <n v="0"/>
    <n v="0"/>
    <n v="0"/>
    <n v="0"/>
    <n v="0"/>
    <n v="0"/>
    <n v="0"/>
    <n v="0"/>
    <n v="0"/>
    <n v="0"/>
    <n v="0"/>
    <n v="0"/>
    <n v="0"/>
    <n v="0"/>
    <n v="0"/>
    <n v="0"/>
    <n v="0"/>
    <n v="0"/>
    <n v="0"/>
    <n v="14681.052"/>
    <n v="0"/>
    <n v="77.8"/>
    <n v="0"/>
    <n v="0"/>
    <n v="0"/>
    <n v="0"/>
    <n v="0"/>
    <n v="0"/>
    <n v="0"/>
    <n v="0"/>
    <n v="0"/>
    <n v="0"/>
    <n v="77.8"/>
    <n v="0"/>
    <n v="0"/>
    <n v="0"/>
    <n v="0"/>
    <n v="0"/>
    <n v="0"/>
    <n v="0"/>
    <n v="0"/>
    <n v="0"/>
    <n v="0"/>
    <n v="0"/>
    <n v="0"/>
    <n v="0"/>
    <n v="0"/>
    <n v="0"/>
    <n v="0"/>
    <n v="0"/>
    <n v="14681.052"/>
    <n v="0"/>
    <n v="77.8"/>
    <n v="0"/>
    <n v="0"/>
    <n v="0"/>
    <n v="0"/>
    <n v="0"/>
    <n v="0"/>
    <n v="0"/>
    <n v="0"/>
    <n v="0"/>
    <n v="0"/>
    <n v="77.8"/>
    <n v="0"/>
    <n v="0"/>
    <n v="0"/>
    <n v="0"/>
    <n v="0"/>
    <n v="0"/>
    <n v="0"/>
    <n v="0"/>
    <n v="0"/>
    <n v="0"/>
    <n v="0"/>
    <n v="0"/>
    <n v="0"/>
    <n v="0"/>
    <n v="0"/>
    <n v="0"/>
    <n v="0"/>
    <n v="14681.052"/>
    <n v="0"/>
    <n v="77.8"/>
    <n v="14681.052"/>
    <n v="14603.252"/>
    <n v="77.799999999999272"/>
    <n v="369426.83366348193"/>
    <n v="77.8"/>
    <n v="77.8"/>
    <n v="14681.052"/>
    <n v="14681.052"/>
    <n v="0"/>
    <n v="0"/>
    <n v="77.8"/>
    <n v="77.8"/>
    <n v="14681.052"/>
    <n v="14681.052"/>
    <n v="0"/>
    <n v="0"/>
    <n v="77.8"/>
    <n v="77.8"/>
    <n v="14681.052"/>
    <n v="14681.052"/>
    <n v="0"/>
    <n v="0"/>
    <n v="12698"/>
    <s v="SI"/>
    <s v="NO"/>
    <s v="GIC"/>
    <s v="STS"/>
    <n v="6"/>
    <s v="Transmission"/>
    <s v="Zonal Tx"/>
    <s v="Llanquihue Project"/>
    <s v="Puerto Varas: Construction of new substation"/>
    <s v="PTOVARAS"/>
    <s v="STS"/>
    <s v="STS"/>
    <d v="2019-12-01T00:00:00"/>
    <x v="11"/>
    <s v="Proyecto Cerrado"/>
    <m/>
    <m/>
    <n v="0"/>
    <n v="0"/>
    <n v="0"/>
    <m/>
    <m/>
    <m/>
    <m/>
    <m/>
    <m/>
    <m/>
    <s v="MASC"/>
    <s v="Abierto"/>
  </r>
  <r>
    <x v="69"/>
    <x v="0"/>
    <x v="69"/>
    <x v="1"/>
    <x v="6"/>
    <x v="2"/>
    <n v="13250.704"/>
    <n v="5108.2370000000001"/>
    <n v="18610.781999999999"/>
    <n v="5481.7809999999999"/>
    <n v="23220.351999999999"/>
    <n v="12913.816999999999"/>
    <n v="5216.6229999999996"/>
    <n v="3115.5889999999999"/>
    <n v="689.71799999999996"/>
    <n v="6009.4040000000005"/>
    <n v="1759.7159999999999"/>
    <n v="55.274999999999999"/>
    <n v="95431.997999999992"/>
    <n v="0"/>
    <n v="0"/>
    <n v="0"/>
    <n v="0"/>
    <n v="0"/>
    <n v="0"/>
    <n v="0.01"/>
    <n v="0.01"/>
    <n v="0"/>
    <n v="0"/>
    <n v="0.11"/>
    <n v="0"/>
    <n v="0.65000000000000013"/>
    <n v="0.65000000000000013"/>
    <n v="0.65000000000000013"/>
    <n v="0.65000000000000013"/>
    <n v="0.65000000000000013"/>
    <n v="0.65000000000000013"/>
    <n v="0.66000000000000014"/>
    <n v="0.67000000000000015"/>
    <n v="0.67000000000000015"/>
    <n v="0.67000000000000015"/>
    <n v="0.78000000000000014"/>
    <n v="0.78000000000000014"/>
    <n v="0.67875715396029124"/>
    <n v="0.70595986716597203"/>
    <n v="0.73627146188087345"/>
    <n v="0.76413014908499977"/>
    <n v="0.78900120115876504"/>
    <n v="0.8195817141242141"/>
    <n v="0.84367554582067417"/>
    <n v="0.87429802868649775"/>
    <n v="0.8977700840811137"/>
    <n v="0.92730445841871001"/>
    <n v="0.96227937539744235"/>
    <n v="0.98000000000000009"/>
    <n v="0.78000000000000014"/>
    <n v="0.65000000000000013"/>
    <n v="584658.00300000003"/>
    <n v="18253.314787378753"/>
    <n v="17308.473477483425"/>
    <n v="19336.303396365685"/>
    <n v="17815.548582405503"/>
    <n v="15944.806562190681"/>
    <n v="19654.049657511274"/>
    <n v="15524.157359991166"/>
    <n v="19780.030863187432"/>
    <n v="15198.877807949741"/>
    <n v="19172.689895282318"/>
    <n v="22760.711237412936"/>
    <n v="11561.20479479114"/>
    <n v="212310.16842195005"/>
    <n v="2.8757153960291104E-2"/>
    <n v="2.7202713205680774E-2"/>
    <n v="3.0311594714901437E-2"/>
    <n v="2.7858687204126334E-2"/>
    <n v="2.4871052073765283E-2"/>
    <n v="3.0580512965449023E-2"/>
    <n v="2.4093831696460115E-2"/>
    <n v="3.0622482865823499E-2"/>
    <n v="2.3472055394615984E-2"/>
    <n v="2.9534374337596269E-2"/>
    <n v="3.4974916978732423E-2"/>
    <n v="1.7720624602557761E-2"/>
    <n v="0.98000000000000009"/>
    <n v="10000"/>
    <n v="13000"/>
    <n v="13000"/>
    <n v="13000"/>
    <n v="13000"/>
    <n v="13000"/>
    <n v="13000"/>
    <n v="16394"/>
    <n v="0"/>
    <n v="0"/>
    <n v="0"/>
    <n v="0"/>
    <n v="104394"/>
    <n v="0"/>
    <n v="0"/>
    <n v="0"/>
    <n v="0"/>
    <n v="901362.1714219501"/>
    <n v="18253.314787378753"/>
    <n v="17308.473477483425"/>
    <n v="19336.303396365685"/>
    <n v="17815.548582405503"/>
    <n v="15944.806562190681"/>
    <n v="19654.049657511274"/>
    <n v="15524.157359991166"/>
    <n v="19780.030863187432"/>
    <n v="15198.877807949741"/>
    <n v="19172.689895282318"/>
    <n v="22760.711237412936"/>
    <n v="11561.20479479114"/>
    <n v="212310.16842195005"/>
    <n v="10000"/>
    <n v="13000"/>
    <n v="13000"/>
    <n v="13000"/>
    <n v="13000"/>
    <n v="13000"/>
    <n v="13000"/>
    <n v="16394"/>
    <n v="0"/>
    <n v="0"/>
    <n v="0"/>
    <n v="0"/>
    <n v="104394"/>
    <n v="0"/>
    <n v="0"/>
    <n v="0"/>
    <n v="0"/>
    <n v="901362.1714219501"/>
    <n v="13250.704"/>
    <n v="5108.2370000000001"/>
    <n v="18610.781999999999"/>
    <n v="5481.7809999999999"/>
    <n v="23220.351999999999"/>
    <n v="12913.816999999999"/>
    <n v="2086.1830000000009"/>
    <n v="5000"/>
    <n v="10000"/>
    <n v="10000"/>
    <n v="15000"/>
    <n v="91638.312421950061"/>
    <n v="212310.16842195007"/>
    <n v="0"/>
    <n v="0"/>
    <n v="0"/>
    <n v="0"/>
    <n v="0"/>
    <n v="2.5695103542678822E-2"/>
    <n v="1.1170939011091327E-2"/>
    <n v="2.6093037364099483E-2"/>
    <n v="1.7109415948010763E-2"/>
    <n v="3.6712883376100673E-2"/>
    <n v="1.6576984212614911E-2"/>
    <n v="0.10127245721928926"/>
    <n v="0.23463082067388524"/>
    <n v="0.65000000000000013"/>
    <n v="0.65000000000000013"/>
    <n v="0.65000000000000013"/>
    <n v="0.65000000000000013"/>
    <n v="0.65000000000000013"/>
    <n v="0.67569510354267892"/>
    <n v="0.68686604255377026"/>
    <n v="0.71295907991786978"/>
    <n v="0.73006849586588052"/>
    <n v="0.7667813792419812"/>
    <n v="0.78335836345459608"/>
    <n v="0.88463082067388532"/>
    <n v="10000"/>
    <n v="13000"/>
    <n v="13000"/>
    <n v="13000"/>
    <n v="13000"/>
    <n v="13000"/>
    <n v="13000"/>
    <n v="16394"/>
    <n v="0"/>
    <n v="0"/>
    <n v="0"/>
    <n v="0"/>
    <n v="104394"/>
    <n v="0"/>
    <n v="0"/>
    <n v="0"/>
    <n v="0"/>
    <n v="901362.1714219501"/>
    <n v="13250.704"/>
    <n v="5108.2370000000001"/>
    <n v="18610.781999999999"/>
    <n v="5481.7809999999999"/>
    <n v="23220.351999999999"/>
    <n v="12913.816999999999"/>
    <n v="5216.6229999999996"/>
    <n v="3115.5889999999999"/>
    <n v="689.71799999999996"/>
    <n v="9310.2819999999992"/>
    <n v="5000"/>
    <n v="5015.4670000000042"/>
    <n v="106933.35200000001"/>
    <n v="10000"/>
    <n v="13000"/>
    <n v="13000"/>
    <n v="13000"/>
    <n v="13000"/>
    <n v="13000"/>
    <n v="13000"/>
    <n v="16394"/>
    <n v="105376.81642195"/>
    <n v="0"/>
    <n v="0"/>
    <n v="0"/>
    <n v="209770.81642195"/>
    <n v="0"/>
    <n v="0"/>
    <n v="0"/>
    <n v="0"/>
    <n v="901362.17142194998"/>
    <n v="13250.704"/>
    <n v="5108.2370000000001"/>
    <n v="18610.781999999999"/>
    <n v="5481.7809999999999"/>
    <n v="23220.351999999999"/>
    <n v="12913.816999999999"/>
    <n v="5216.6229999999996"/>
    <n v="3115.5889999999999"/>
    <n v="689.71799999999996"/>
    <n v="6009.4040000000005"/>
    <n v="1759.7159999999999"/>
    <n v="11556.629000000015"/>
    <n v="106933.35200000001"/>
    <n v="0"/>
    <n v="0"/>
    <n v="0"/>
    <n v="0"/>
    <n v="0"/>
    <n v="0"/>
    <n v="0"/>
    <n v="0"/>
    <n v="0"/>
    <n v="0"/>
    <n v="0"/>
    <n v="0"/>
    <n v="209770.81642195"/>
    <n v="0"/>
    <n v="0"/>
    <n v="0"/>
    <n v="0"/>
    <n v="901362.17142194998"/>
    <n v="200748.9636271589"/>
    <n v="95376.722999999998"/>
    <n v="680034.72600000002"/>
    <n v="785406.96662715892"/>
    <n v="-105372.2406271589"/>
    <n v="221327.44542195008"/>
    <n v="120671.856"/>
    <n v="95376.722999999998"/>
    <n v="680034.72600000002"/>
    <n v="705329.85900000005"/>
    <n v="-25295.133000000031"/>
    <n v="221327.44542195008"/>
    <n v="101917.88500000001"/>
    <n v="95376.722999999998"/>
    <n v="680034.72600000002"/>
    <n v="686575.88800000004"/>
    <n v="-6541.1620000000112"/>
    <n v="221327.44542194996"/>
    <n v="95376.722999999998"/>
    <n v="95431.997999999992"/>
    <n v="680090.00100000005"/>
    <n v="680034.72600000002"/>
    <n v="55.275000000023283"/>
    <n v="221272.17042194994"/>
    <n v="12364"/>
    <s v="SI"/>
    <s v="NO"/>
    <s v="GOT"/>
    <s v="STS"/>
    <n v="6"/>
    <s v="Transmission"/>
    <s v="Zonal Tx"/>
    <s v="New Technical Standard"/>
    <s v="New Technical Standard"/>
    <m/>
    <s v="STS"/>
    <m/>
    <d v="2017-09-01T00:00:00"/>
    <x v="6"/>
    <m/>
    <m/>
    <m/>
    <n v="0"/>
    <n v="0"/>
    <n v="0"/>
    <m/>
    <m/>
    <m/>
    <m/>
    <m/>
    <m/>
    <n v="2015"/>
    <s v="Mejoras en S/E"/>
    <s v="Abierto"/>
  </r>
  <r>
    <x v="70"/>
    <x v="0"/>
    <x v="70"/>
    <x v="1"/>
    <x v="6"/>
    <x v="2"/>
    <n v="0"/>
    <n v="0"/>
    <n v="858.11"/>
    <n v="0"/>
    <n v="0"/>
    <n v="0"/>
    <n v="0"/>
    <n v="0"/>
    <n v="2236.2739999999999"/>
    <n v="0"/>
    <n v="3615.1410000000001"/>
    <n v="0"/>
    <n v="6709.5249999999996"/>
    <n v="0"/>
    <n v="0"/>
    <n v="0"/>
    <n v="0"/>
    <n v="0"/>
    <n v="0"/>
    <n v="0"/>
    <n v="0"/>
    <n v="0"/>
    <n v="0"/>
    <n v="0"/>
    <n v="0"/>
    <n v="0.93"/>
    <n v="0.93"/>
    <n v="0.93"/>
    <n v="0.93"/>
    <n v="0.93"/>
    <n v="0.93"/>
    <n v="0.93"/>
    <n v="0.93"/>
    <n v="0.93"/>
    <n v="0.93"/>
    <n v="0.93"/>
    <n v="0.93"/>
    <n v="0.93"/>
    <n v="0.93"/>
    <n v="0.93"/>
    <n v="0.93"/>
    <n v="0.93"/>
    <n v="0.93"/>
    <n v="0.95129998998536325"/>
    <n v="0.95129998998536325"/>
    <n v="0.95129998998536325"/>
    <n v="0.97259997997072634"/>
    <n v="0.97259997997072634"/>
    <n v="0.98000000000000009"/>
    <n v="0.93"/>
    <n v="0.93"/>
    <n v="34073.150999999998"/>
    <n v="0"/>
    <n v="0"/>
    <n v="0"/>
    <n v="0"/>
    <n v="0"/>
    <n v="0"/>
    <n v="19949.847343263231"/>
    <n v="0"/>
    <n v="0"/>
    <n v="20024.657104641185"/>
    <n v="0"/>
    <n v="6974.3810422330989"/>
    <n v="46948.885490137516"/>
    <n v="0"/>
    <n v="0"/>
    <n v="0"/>
    <n v="0"/>
    <n v="0"/>
    <n v="0"/>
    <n v="2.1299989985363161E-2"/>
    <n v="0"/>
    <n v="0"/>
    <n v="2.1299989985363161E-2"/>
    <n v="0"/>
    <n v="7.4000200292736783E-3"/>
    <n v="0.98000000000000009"/>
    <n v="0"/>
    <n v="0"/>
    <n v="0"/>
    <n v="0"/>
    <n v="0"/>
    <n v="0"/>
    <n v="0"/>
    <n v="0"/>
    <n v="0"/>
    <n v="0"/>
    <n v="0"/>
    <n v="0"/>
    <n v="0"/>
    <n v="0"/>
    <n v="0"/>
    <n v="0"/>
    <n v="0"/>
    <n v="81022.036490137514"/>
    <n v="0"/>
    <n v="0"/>
    <n v="0"/>
    <n v="0"/>
    <n v="0"/>
    <n v="0"/>
    <n v="19949.847343263231"/>
    <n v="0"/>
    <n v="0"/>
    <n v="20024.657104641185"/>
    <n v="0"/>
    <n v="6974.3810422330989"/>
    <n v="46948.885490137516"/>
    <n v="0"/>
    <n v="0"/>
    <n v="0"/>
    <n v="0"/>
    <n v="0"/>
    <n v="0"/>
    <n v="0"/>
    <n v="0"/>
    <n v="0"/>
    <n v="0"/>
    <n v="0"/>
    <n v="0"/>
    <n v="0"/>
    <n v="0"/>
    <n v="0"/>
    <n v="0"/>
    <n v="0"/>
    <n v="81022.036490137514"/>
    <n v="0"/>
    <n v="0"/>
    <n v="858.11"/>
    <n v="0"/>
    <n v="0"/>
    <n v="0"/>
    <n v="0"/>
    <n v="0"/>
    <n v="19093"/>
    <n v="20024"/>
    <n v="6973.7754901375156"/>
    <n v="0"/>
    <n v="46948.885490137516"/>
    <n v="0"/>
    <n v="0"/>
    <n v="0"/>
    <n v="0"/>
    <n v="0"/>
    <n v="0"/>
    <n v="0"/>
    <n v="1.2794276024426254E-3"/>
    <n v="2.8467342430966946E-2"/>
    <n v="2.9855447799595772E-2"/>
    <n v="1.0397782166994659E-2"/>
    <n v="0"/>
    <n v="7.0000000000000007E-2"/>
    <n v="0.93"/>
    <n v="0.93"/>
    <n v="0.93"/>
    <n v="0.93"/>
    <n v="0.93"/>
    <n v="0.93"/>
    <n v="0.93"/>
    <n v="0.93127942760244264"/>
    <n v="0.95974677003340958"/>
    <n v="0.98960221783300539"/>
    <n v="1"/>
    <n v="1"/>
    <n v="0"/>
    <n v="0"/>
    <n v="0"/>
    <n v="0"/>
    <n v="0"/>
    <n v="0"/>
    <n v="0"/>
    <n v="0"/>
    <n v="0"/>
    <n v="0"/>
    <n v="0"/>
    <n v="0"/>
    <n v="0"/>
    <n v="0"/>
    <n v="0"/>
    <n v="0"/>
    <n v="0"/>
    <n v="81022.036490137514"/>
    <n v="0"/>
    <n v="0"/>
    <n v="858.11"/>
    <n v="0"/>
    <n v="0"/>
    <n v="0"/>
    <n v="0"/>
    <n v="0"/>
    <n v="2236.2739999999999"/>
    <n v="16856.725999999999"/>
    <n v="20024"/>
    <n v="6973.7754901375101"/>
    <n v="46948.885490137509"/>
    <n v="0"/>
    <n v="0"/>
    <n v="0"/>
    <n v="0"/>
    <n v="0"/>
    <n v="0"/>
    <n v="0"/>
    <n v="0"/>
    <n v="0"/>
    <n v="0"/>
    <n v="0"/>
    <n v="0"/>
    <n v="0"/>
    <n v="0"/>
    <n v="0"/>
    <n v="0"/>
    <n v="0"/>
    <n v="81022.036490137514"/>
    <n v="0"/>
    <n v="0"/>
    <n v="858.11"/>
    <n v="0"/>
    <n v="0"/>
    <n v="0"/>
    <n v="0"/>
    <n v="0"/>
    <n v="2236.2739999999999"/>
    <n v="0"/>
    <n v="3615.1410000000001"/>
    <n v="40239.360490137515"/>
    <n v="46948.885490137516"/>
    <n v="0"/>
    <n v="0"/>
    <n v="0"/>
    <n v="0"/>
    <n v="0"/>
    <n v="0"/>
    <n v="0"/>
    <n v="0"/>
    <n v="0"/>
    <n v="0"/>
    <n v="0"/>
    <n v="0"/>
    <n v="0"/>
    <n v="0"/>
    <n v="0"/>
    <n v="0"/>
    <n v="0"/>
    <n v="81022.036490137514"/>
    <n v="39974.504447904415"/>
    <n v="6709.5249999999996"/>
    <n v="40782.675999999999"/>
    <n v="74047.655447904413"/>
    <n v="-33264.979447904414"/>
    <n v="40239.360490137515"/>
    <n v="46948.885490137516"/>
    <n v="6709.5249999999996"/>
    <n v="40782.675999999999"/>
    <n v="81022.036490137514"/>
    <n v="-40239.360490137515"/>
    <n v="40239.360490137515"/>
    <n v="39975.11"/>
    <n v="6709.5249999999996"/>
    <n v="40782.675999999999"/>
    <n v="74048.260999999999"/>
    <n v="-33265.584999999999"/>
    <n v="40239.360490137515"/>
    <n v="6709.5249999999996"/>
    <n v="6709.5249999999996"/>
    <n v="40782.675999999999"/>
    <n v="40782.675999999999"/>
    <n v="0"/>
    <n v="40239.360490137515"/>
    <n v="12730"/>
    <s v="SI"/>
    <s v="NO"/>
    <s v="GOT"/>
    <s v="STS"/>
    <n v="6"/>
    <s v="Transmission"/>
    <s v="Zonal Tx"/>
    <s v="Technical Standard"/>
    <s v="Technical Standard"/>
    <m/>
    <s v="STS"/>
    <s v="STS"/>
    <d v="2017-12-10T00:00:00"/>
    <x v="6"/>
    <m/>
    <m/>
    <m/>
    <n v="0"/>
    <n v="0"/>
    <n v="0"/>
    <m/>
    <m/>
    <m/>
    <m/>
    <m/>
    <m/>
    <n v="2016"/>
    <s v="Mejoras en S/E"/>
    <s v="Abierto"/>
  </r>
  <r>
    <x v="71"/>
    <x v="0"/>
    <x v="71"/>
    <x v="3"/>
    <x v="6"/>
    <x v="8"/>
    <n v="0"/>
    <n v="0"/>
    <n v="0"/>
    <n v="0"/>
    <n v="0"/>
    <n v="0"/>
    <n v="0"/>
    <n v="0"/>
    <n v="11395.228999999999"/>
    <n v="0"/>
    <n v="0"/>
    <n v="0"/>
    <n v="11395.228999999999"/>
    <n v="0"/>
    <n v="0"/>
    <n v="0"/>
    <n v="0"/>
    <n v="0.11"/>
    <n v="0.05"/>
    <n v="0.02"/>
    <n v="0.02"/>
    <n v="0.25"/>
    <n v="0"/>
    <n v="0.43"/>
    <n v="0"/>
    <n v="0"/>
    <n v="0"/>
    <n v="0"/>
    <n v="0"/>
    <n v="0.11"/>
    <n v="0.16"/>
    <n v="0.18"/>
    <n v="0.19999999999999998"/>
    <n v="0.44999999999999996"/>
    <n v="0.44999999999999996"/>
    <n v="0.87999999999999989"/>
    <n v="0.87999999999999989"/>
    <n v="0.18200182001820017"/>
    <n v="0.33500335003350035"/>
    <n v="0.46371463714637151"/>
    <n v="0.53571535715357155"/>
    <n v="0.60771607716077158"/>
    <n v="0.67628676286762868"/>
    <n v="0.75171751717517177"/>
    <n v="0.8237182371823718"/>
    <n v="0.88885888858888584"/>
    <n v="0.94999949999499989"/>
    <n v="0.99999999999999989"/>
    <n v="0.99999999999999989"/>
    <n v="0.87999999999999989"/>
    <n v="0"/>
    <n v="32088.197"/>
    <n v="0"/>
    <n v="0"/>
    <n v="0"/>
    <n v="0"/>
    <n v="0"/>
    <n v="7918.2218958239282"/>
    <n v="0"/>
    <n v="0"/>
    <n v="0"/>
    <n v="0"/>
    <n v="7975.0077234758974"/>
    <n v="0"/>
    <n v="15893.229619299826"/>
    <n v="0.18200182001820017"/>
    <n v="0.15300153001530015"/>
    <n v="0.12871128711287114"/>
    <n v="7.2000720007200078E-2"/>
    <n v="7.2000720007200078E-2"/>
    <n v="6.8570685706857065E-2"/>
    <n v="7.5430754307543077E-2"/>
    <n v="7.2000720007200078E-2"/>
    <n v="6.5140651406514066E-2"/>
    <n v="6.1140611406114063E-2"/>
    <n v="5.0000500005000052E-2"/>
    <n v="0"/>
    <n v="0.99999999999999989"/>
    <n v="0"/>
    <n v="0"/>
    <n v="0"/>
    <n v="0"/>
    <n v="0"/>
    <n v="0"/>
    <n v="0"/>
    <n v="0"/>
    <n v="0"/>
    <n v="0"/>
    <n v="0"/>
    <n v="0"/>
    <n v="0"/>
    <n v="0"/>
    <n v="0"/>
    <n v="0"/>
    <n v="0"/>
    <n v="47981.426619299826"/>
    <n v="0"/>
    <n v="0"/>
    <n v="0"/>
    <n v="0"/>
    <n v="0"/>
    <n v="7918.2218958239282"/>
    <n v="0"/>
    <n v="0"/>
    <n v="0"/>
    <n v="0"/>
    <n v="7975.0077234758974"/>
    <n v="0"/>
    <n v="15893.229619299826"/>
    <n v="0"/>
    <n v="0"/>
    <n v="0"/>
    <n v="0"/>
    <n v="0"/>
    <n v="0"/>
    <n v="0"/>
    <n v="0"/>
    <n v="0"/>
    <n v="0"/>
    <n v="0"/>
    <n v="0"/>
    <n v="0"/>
    <n v="0"/>
    <n v="0"/>
    <n v="0"/>
    <n v="0"/>
    <n v="47981.426619299826"/>
    <n v="0"/>
    <n v="0"/>
    <n v="0"/>
    <n v="0"/>
    <n v="0"/>
    <n v="0"/>
    <n v="7918.2218958239282"/>
    <n v="0"/>
    <n v="0"/>
    <n v="0"/>
    <n v="7975.0077234758974"/>
    <n v="0"/>
    <n v="15893.229619299826"/>
    <n v="0"/>
    <n v="0"/>
    <n v="0"/>
    <n v="0"/>
    <n v="0.11"/>
    <n v="0.4"/>
    <n v="0"/>
    <n v="0"/>
    <n v="0"/>
    <n v="0"/>
    <n v="0.49"/>
    <n v="0"/>
    <n v="1"/>
    <n v="0"/>
    <n v="0"/>
    <n v="0"/>
    <n v="0"/>
    <n v="0.11"/>
    <n v="0.51"/>
    <n v="0.51"/>
    <n v="0.51"/>
    <n v="0.51"/>
    <n v="0.51"/>
    <n v="1"/>
    <n v="1"/>
    <n v="0"/>
    <n v="0"/>
    <n v="0"/>
    <n v="0"/>
    <n v="0"/>
    <n v="0"/>
    <n v="0"/>
    <n v="0"/>
    <n v="0"/>
    <n v="0"/>
    <n v="0"/>
    <n v="0"/>
    <n v="0"/>
    <n v="0"/>
    <n v="0"/>
    <n v="0"/>
    <n v="0"/>
    <n v="47981.426619299826"/>
    <n v="0"/>
    <n v="0"/>
    <n v="0"/>
    <n v="0"/>
    <n v="0"/>
    <n v="0"/>
    <n v="0"/>
    <n v="0"/>
    <n v="11395.228999999999"/>
    <n v="0"/>
    <n v="4498.0006192998262"/>
    <n v="0"/>
    <n v="15893.229619299826"/>
    <n v="0"/>
    <n v="0"/>
    <n v="0"/>
    <n v="0"/>
    <n v="0"/>
    <n v="0"/>
    <n v="0"/>
    <n v="0"/>
    <n v="0"/>
    <n v="0"/>
    <n v="0"/>
    <n v="0"/>
    <n v="0"/>
    <n v="0"/>
    <n v="0"/>
    <n v="0"/>
    <n v="0"/>
    <n v="47981.426619299826"/>
    <n v="0"/>
    <n v="0"/>
    <n v="0"/>
    <n v="0"/>
    <n v="0"/>
    <n v="0"/>
    <n v="0"/>
    <n v="0"/>
    <n v="11395.228999999999"/>
    <n v="0"/>
    <n v="0"/>
    <n v="4498.0006192998262"/>
    <n v="15893.229619299826"/>
    <n v="0"/>
    <n v="0"/>
    <n v="0"/>
    <n v="0"/>
    <n v="0"/>
    <n v="0"/>
    <n v="0"/>
    <n v="0"/>
    <n v="0"/>
    <n v="0"/>
    <n v="0"/>
    <n v="0"/>
    <n v="0"/>
    <n v="0"/>
    <n v="0"/>
    <n v="0"/>
    <n v="0"/>
    <n v="47981.426619299826"/>
    <n v="15893.229619299826"/>
    <n v="11395.228999999999"/>
    <n v="43483.425999999999"/>
    <n v="47981.426619299826"/>
    <n v="-4498.0006192998262"/>
    <n v="4498.0006192998262"/>
    <n v="15893.229619299826"/>
    <n v="11395.228999999999"/>
    <n v="43483.425999999999"/>
    <n v="47981.426619299826"/>
    <n v="-4498.0006192998262"/>
    <n v="4498.0006192998262"/>
    <n v="15893.229619299826"/>
    <n v="11395.228999999999"/>
    <n v="43483.425999999999"/>
    <n v="47981.426619299826"/>
    <n v="-4498.0006192998262"/>
    <n v="4498.0006192998262"/>
    <n v="11395.228999999999"/>
    <n v="11395.228999999999"/>
    <n v="43483.425999999999"/>
    <n v="43483.425999999999"/>
    <n v="0"/>
    <n v="4498.0006192998262"/>
    <n v="11620"/>
    <s v="SI"/>
    <s v="NO"/>
    <s v="GOT"/>
    <s v="STS"/>
    <m/>
    <s v="Transmission"/>
    <s v="Others"/>
    <s v="IT&amp;Communications"/>
    <s v="IT&amp;Communications II"/>
    <m/>
    <s v="STS"/>
    <m/>
    <d v="2019-11-01T00:00:00"/>
    <x v="23"/>
    <m/>
    <m/>
    <m/>
    <n v="0"/>
    <n v="0"/>
    <n v="0"/>
    <m/>
    <m/>
    <m/>
    <m/>
    <m/>
    <m/>
    <n v="2013"/>
    <s v="Otros"/>
    <s v="Abierto"/>
  </r>
  <r>
    <x v="72"/>
    <x v="0"/>
    <x v="72"/>
    <x v="3"/>
    <x v="6"/>
    <x v="16"/>
    <n v="0"/>
    <n v="0"/>
    <n v="15.074999999999999"/>
    <n v="0"/>
    <n v="0"/>
    <n v="0"/>
    <n v="0"/>
    <n v="0"/>
    <n v="0"/>
    <n v="0"/>
    <n v="0"/>
    <n v="0"/>
    <n v="15.074999999999999"/>
    <n v="0"/>
    <n v="0"/>
    <n v="0"/>
    <n v="0"/>
    <n v="0"/>
    <n v="0"/>
    <n v="0"/>
    <n v="0"/>
    <n v="0"/>
    <n v="0"/>
    <n v="0"/>
    <n v="0"/>
    <n v="0.95"/>
    <n v="0.95"/>
    <n v="0.95"/>
    <n v="0.95"/>
    <n v="0.95"/>
    <n v="0.95"/>
    <n v="0.95"/>
    <n v="0.95"/>
    <n v="0.95"/>
    <n v="0.95"/>
    <n v="0.95"/>
    <n v="0.95"/>
    <n v="0.95"/>
    <n v="0.95"/>
    <n v="1"/>
    <n v="1"/>
    <n v="1"/>
    <n v="1"/>
    <n v="1"/>
    <n v="1"/>
    <n v="1"/>
    <n v="1"/>
    <n v="1"/>
    <n v="1"/>
    <n v="0.95"/>
    <n v="0.95"/>
    <n v="42794.641000000003"/>
    <n v="0"/>
    <n v="0"/>
    <n v="22523"/>
    <n v="0"/>
    <n v="0"/>
    <n v="0"/>
    <n v="0"/>
    <n v="0"/>
    <n v="0"/>
    <n v="0"/>
    <n v="0"/>
    <n v="0"/>
    <n v="22523"/>
    <n v="0"/>
    <n v="0"/>
    <n v="0.05"/>
    <n v="0"/>
    <n v="0"/>
    <n v="0"/>
    <n v="0"/>
    <n v="0"/>
    <n v="0"/>
    <n v="0"/>
    <n v="0"/>
    <n v="0"/>
    <n v="1"/>
    <n v="0"/>
    <n v="0"/>
    <n v="0"/>
    <n v="0"/>
    <n v="0"/>
    <n v="0"/>
    <n v="0"/>
    <n v="0"/>
    <n v="0"/>
    <n v="0"/>
    <n v="0"/>
    <n v="0"/>
    <n v="0"/>
    <n v="0"/>
    <n v="0"/>
    <n v="0"/>
    <n v="0"/>
    <n v="65317.641000000003"/>
    <n v="0"/>
    <n v="0"/>
    <n v="22523"/>
    <n v="0"/>
    <n v="0"/>
    <n v="0"/>
    <n v="0"/>
    <n v="0"/>
    <n v="0"/>
    <n v="0"/>
    <n v="0"/>
    <n v="0"/>
    <n v="22523"/>
    <n v="0"/>
    <n v="0"/>
    <n v="0"/>
    <n v="0"/>
    <n v="0"/>
    <n v="0"/>
    <n v="0"/>
    <n v="0"/>
    <n v="0"/>
    <n v="0"/>
    <n v="0"/>
    <n v="0"/>
    <n v="0"/>
    <n v="0"/>
    <n v="0"/>
    <n v="0"/>
    <n v="0"/>
    <n v="65317.641000000003"/>
    <n v="0"/>
    <n v="0"/>
    <n v="15.074999999999999"/>
    <n v="0"/>
    <n v="0"/>
    <n v="7.2830630415410269E-13"/>
    <n v="0"/>
    <n v="0"/>
    <n v="0"/>
    <n v="0"/>
    <n v="0"/>
    <n v="0"/>
    <n v="15.075000000000728"/>
    <n v="0"/>
    <n v="0"/>
    <n v="0"/>
    <n v="0"/>
    <n v="0"/>
    <n v="0"/>
    <n v="0"/>
    <n v="0"/>
    <n v="0"/>
    <n v="0"/>
    <n v="0"/>
    <n v="0.05"/>
    <n v="0.05"/>
    <n v="0.95"/>
    <n v="0.95"/>
    <n v="0.95"/>
    <n v="0.95"/>
    <n v="0.95"/>
    <n v="0.95"/>
    <n v="0.95"/>
    <n v="0.95"/>
    <n v="0.95"/>
    <n v="0.95"/>
    <n v="0.95"/>
    <n v="1"/>
    <n v="0"/>
    <n v="0"/>
    <n v="0"/>
    <n v="0"/>
    <n v="0"/>
    <n v="0"/>
    <n v="0"/>
    <n v="0"/>
    <n v="0"/>
    <n v="0"/>
    <n v="0"/>
    <n v="0"/>
    <n v="0"/>
    <n v="0"/>
    <n v="0"/>
    <n v="0"/>
    <n v="0"/>
    <n v="42809.716"/>
    <n v="0"/>
    <n v="0"/>
    <n v="15.074999999999999"/>
    <n v="0"/>
    <n v="0"/>
    <n v="0"/>
    <n v="0"/>
    <n v="0"/>
    <n v="0"/>
    <n v="0"/>
    <n v="0"/>
    <n v="0"/>
    <n v="15.074999999999999"/>
    <n v="0"/>
    <n v="0"/>
    <n v="0"/>
    <n v="0"/>
    <n v="0"/>
    <n v="0"/>
    <n v="0"/>
    <n v="0"/>
    <n v="0"/>
    <n v="0"/>
    <n v="0"/>
    <n v="0"/>
    <n v="0"/>
    <n v="0"/>
    <n v="0"/>
    <n v="0"/>
    <n v="0"/>
    <n v="42809.716"/>
    <n v="0"/>
    <n v="0"/>
    <n v="15.074999999999999"/>
    <n v="0"/>
    <n v="0"/>
    <n v="0"/>
    <n v="0"/>
    <n v="0"/>
    <n v="0"/>
    <n v="0"/>
    <n v="0"/>
    <n v="0"/>
    <n v="15.074999999999999"/>
    <n v="0"/>
    <n v="0"/>
    <n v="0"/>
    <n v="0"/>
    <n v="0"/>
    <n v="0"/>
    <n v="0"/>
    <n v="0"/>
    <n v="0"/>
    <n v="0"/>
    <n v="0"/>
    <n v="0"/>
    <n v="0"/>
    <n v="0"/>
    <n v="0"/>
    <n v="0"/>
    <n v="0"/>
    <n v="42809.716"/>
    <n v="22523"/>
    <n v="15.074999999999999"/>
    <n v="42809.716"/>
    <n v="65317.641000000003"/>
    <n v="-22507.925000000003"/>
    <n v="22507.925000000003"/>
    <n v="15.075000000000728"/>
    <n v="15.074999999999999"/>
    <n v="42809.716"/>
    <n v="42809.716"/>
    <n v="0"/>
    <n v="0"/>
    <n v="15.074999999999999"/>
    <n v="15.074999999999999"/>
    <n v="42809.716"/>
    <n v="42809.716"/>
    <n v="0"/>
    <n v="0"/>
    <n v="15.074999999999999"/>
    <n v="15.074999999999999"/>
    <n v="42809.716"/>
    <n v="42809.716"/>
    <n v="0"/>
    <n v="0"/>
    <n v="12334"/>
    <s v="SI"/>
    <s v="NO"/>
    <s v="GOT"/>
    <s v="SAESA"/>
    <m/>
    <s v="Transmission"/>
    <s v="Others"/>
    <s v="IT&amp;Communications"/>
    <s v="IT&amp;Communications II"/>
    <m/>
    <s v="STS"/>
    <m/>
    <d v="2018-12-01T00:00:00"/>
    <x v="18"/>
    <m/>
    <m/>
    <m/>
    <n v="0"/>
    <n v="0"/>
    <n v="0"/>
    <m/>
    <m/>
    <m/>
    <m/>
    <m/>
    <m/>
    <n v="2015"/>
    <s v="Otros"/>
    <s v="Abierto"/>
  </r>
  <r>
    <x v="73"/>
    <x v="0"/>
    <x v="73"/>
    <x v="3"/>
    <x v="6"/>
    <x v="17"/>
    <n v="18454.875"/>
    <n v="12344.933000000001"/>
    <n v="0"/>
    <n v="2319.2080000000001"/>
    <n v="-0.45800000000000002"/>
    <n v="23122.246999999999"/>
    <n v="3633.1550000000002"/>
    <n v="0"/>
    <n v="0"/>
    <n v="21839.21"/>
    <n v="5134.8180000000002"/>
    <n v="2414.5830000000001"/>
    <n v="89262.571000000011"/>
    <n v="0"/>
    <n v="0.33"/>
    <n v="0"/>
    <n v="0"/>
    <n v="0"/>
    <n v="0"/>
    <n v="0"/>
    <n v="0"/>
    <n v="0.01"/>
    <n v="0"/>
    <n v="0.51"/>
    <n v="0"/>
    <n v="0.6100000000000001"/>
    <n v="0.94000000000000017"/>
    <n v="0.94000000000000017"/>
    <n v="0.94000000000000017"/>
    <n v="0.94000000000000017"/>
    <n v="0.94000000000000017"/>
    <n v="0.94000000000000017"/>
    <n v="0.94000000000000017"/>
    <n v="0.95000000000000018"/>
    <n v="0.95000000000000018"/>
    <n v="1.4600000000000002"/>
    <n v="1.4600000000000002"/>
    <n v="0.73594151444727907"/>
    <n v="0.86078538391079573"/>
    <n v="0.99183662500662395"/>
    <n v="0.99607580563356846"/>
    <n v="0.99607580563356846"/>
    <n v="0.99607580563356846"/>
    <n v="0.99607580563356846"/>
    <n v="0.99607580563356846"/>
    <n v="0.99607580563356846"/>
    <n v="0.99607580563356846"/>
    <n v="0.99607580563356846"/>
    <n v="0.99607580563356846"/>
    <n v="1.4600000000000002"/>
    <n v="0.6100000000000001"/>
    <n v="103859.79699999999"/>
    <n v="35836.951484421377"/>
    <n v="0"/>
    <n v="0"/>
    <n v="0"/>
    <n v="0"/>
    <n v="19996.651810209987"/>
    <n v="0"/>
    <n v="20149.635874076808"/>
    <n v="0"/>
    <n v="13162.829845142263"/>
    <n v="0"/>
    <n v="400.93219604953293"/>
    <n v="89547.001209899958"/>
    <n v="0.125941514447279"/>
    <n v="0.12484386946351657"/>
    <n v="0.13105124109582822"/>
    <n v="4.2391806269445357E-3"/>
    <n v="0"/>
    <n v="0"/>
    <n v="0"/>
    <n v="0"/>
    <n v="0"/>
    <n v="0"/>
    <n v="0"/>
    <n v="0"/>
    <n v="0.99607580563356846"/>
    <n v="0"/>
    <n v="0"/>
    <n v="0"/>
    <n v="0"/>
    <n v="0"/>
    <n v="19000"/>
    <n v="0"/>
    <n v="19000"/>
    <n v="0"/>
    <n v="13614"/>
    <n v="0"/>
    <n v="0"/>
    <n v="51614"/>
    <n v="0"/>
    <n v="0"/>
    <n v="0"/>
    <n v="0"/>
    <n v="245020.79820989995"/>
    <n v="35836.951484421377"/>
    <n v="0"/>
    <n v="0"/>
    <n v="0"/>
    <n v="0"/>
    <n v="19996.651810209987"/>
    <n v="0"/>
    <n v="20149.635874076808"/>
    <n v="0"/>
    <n v="13162.829845142263"/>
    <n v="0"/>
    <n v="400.93219604953293"/>
    <n v="89547.001209899958"/>
    <n v="0"/>
    <n v="0"/>
    <n v="0"/>
    <n v="0"/>
    <n v="0"/>
    <n v="19000"/>
    <n v="0"/>
    <n v="19000"/>
    <n v="0"/>
    <n v="13614"/>
    <n v="0"/>
    <n v="0"/>
    <n v="51614"/>
    <n v="0"/>
    <n v="0"/>
    <n v="0"/>
    <n v="0"/>
    <n v="245020.79820989995"/>
    <n v="18454.875"/>
    <n v="12344.933000000001"/>
    <n v="0"/>
    <n v="2319.2080000000001"/>
    <n v="-0.45800000000000002"/>
    <n v="23122.246999999999"/>
    <n v="0"/>
    <n v="17024.040684286796"/>
    <n v="0"/>
    <n v="15880.76532956363"/>
    <n v="0"/>
    <n v="401.39019604952802"/>
    <n v="89547.001209899958"/>
    <n v="0"/>
    <n v="0.33"/>
    <n v="0"/>
    <n v="0"/>
    <n v="0"/>
    <n v="0"/>
    <n v="0"/>
    <n v="0"/>
    <n v="0"/>
    <n v="0"/>
    <n v="0"/>
    <n v="0.06"/>
    <n v="0.39"/>
    <n v="0.6100000000000001"/>
    <n v="0.94000000000000017"/>
    <n v="0.94000000000000017"/>
    <n v="0.94000000000000017"/>
    <n v="0.94000000000000017"/>
    <n v="0.94000000000000017"/>
    <n v="0.94000000000000017"/>
    <n v="0.94000000000000017"/>
    <n v="0.94000000000000017"/>
    <n v="0.94000000000000017"/>
    <n v="0.94000000000000017"/>
    <n v="1"/>
    <n v="0"/>
    <n v="0"/>
    <n v="0"/>
    <n v="0"/>
    <n v="0"/>
    <n v="19000"/>
    <n v="0"/>
    <n v="19000"/>
    <n v="0"/>
    <n v="13614"/>
    <n v="0"/>
    <n v="0"/>
    <n v="51614"/>
    <n v="0"/>
    <n v="0"/>
    <n v="0"/>
    <n v="0"/>
    <n v="245020.79820989995"/>
    <n v="18454.875"/>
    <n v="12344.933000000001"/>
    <n v="0"/>
    <n v="2319.2080000000001"/>
    <n v="-0.45800000000000002"/>
    <n v="23122.246999999999"/>
    <n v="3633.1550000000002"/>
    <n v="0"/>
    <n v="0"/>
    <n v="6987"/>
    <n v="13163"/>
    <n v="9523.041209899955"/>
    <n v="89547.001209899958"/>
    <n v="0"/>
    <n v="0"/>
    <n v="0"/>
    <n v="0"/>
    <n v="0"/>
    <n v="19000"/>
    <n v="0"/>
    <n v="19000"/>
    <n v="0"/>
    <n v="13614"/>
    <n v="0"/>
    <n v="0"/>
    <n v="51614"/>
    <n v="0"/>
    <n v="0"/>
    <n v="0"/>
    <n v="0"/>
    <n v="245020.79820989995"/>
    <n v="18454.875"/>
    <n v="12344.933000000001"/>
    <n v="0"/>
    <n v="2319.2080000000001"/>
    <n v="-0.45800000000000002"/>
    <n v="23122.246999999999"/>
    <n v="3633.1550000000002"/>
    <n v="0"/>
    <n v="0"/>
    <n v="21839.21"/>
    <n v="5134.8180000000002"/>
    <n v="2699.0132098999457"/>
    <n v="89547.001209899958"/>
    <n v="0"/>
    <n v="0"/>
    <n v="0"/>
    <n v="0"/>
    <n v="0"/>
    <n v="0"/>
    <n v="0"/>
    <n v="0"/>
    <n v="0"/>
    <n v="0"/>
    <n v="0"/>
    <n v="0"/>
    <n v="51614"/>
    <n v="0"/>
    <n v="0"/>
    <n v="0"/>
    <n v="0"/>
    <n v="245020.79820989995"/>
    <n v="89146.069013850429"/>
    <n v="86847.988000000012"/>
    <n v="190707.785"/>
    <n v="193005.86601385043"/>
    <n v="-2298.0810138504312"/>
    <n v="54313.013209899946"/>
    <n v="89145.61101385043"/>
    <n v="86847.988000000012"/>
    <n v="190707.785"/>
    <n v="193005.40801385042"/>
    <n v="-2297.6230138504179"/>
    <n v="54313.013209899946"/>
    <n v="80023.960000000006"/>
    <n v="86847.988000000012"/>
    <n v="190707.785"/>
    <n v="183883.75699999998"/>
    <n v="6824.0280000000203"/>
    <n v="54313.013209899946"/>
    <n v="86847.988000000012"/>
    <n v="89262.571000000011"/>
    <n v="193122.36800000002"/>
    <n v="190707.785"/>
    <n v="2414.5830000000133"/>
    <n v="51898.430209899932"/>
    <n v="13010"/>
    <s v="SI"/>
    <s v="NO"/>
    <s v="GOT"/>
    <s v="STS"/>
    <m/>
    <s v="Transmission"/>
    <s v="Others"/>
    <s v="IT&amp;Communications"/>
    <s v="IT&amp;Communications"/>
    <s v="SGEXPLOT"/>
    <s v="STS"/>
    <s v="STS"/>
    <d v="2020-12-01T00:00:00"/>
    <x v="24"/>
    <m/>
    <m/>
    <m/>
    <n v="0"/>
    <n v="0"/>
    <n v="0"/>
    <m/>
    <m/>
    <m/>
    <m/>
    <m/>
    <m/>
    <m/>
    <s v="Otros"/>
    <s v="Abierto"/>
  </r>
  <r>
    <x v="74"/>
    <x v="0"/>
    <x v="74"/>
    <x v="3"/>
    <x v="6"/>
    <x v="18"/>
    <n v="13030.406999999999"/>
    <n v="9822.7639999999992"/>
    <n v="18158.062999999998"/>
    <n v="3742.2249999999999"/>
    <n v="96480.654999999999"/>
    <n v="55121.205000000002"/>
    <n v="54639.313000000002"/>
    <n v="132492.49799999999"/>
    <n v="5179.2839999999997"/>
    <n v="144964.147"/>
    <n v="25125.028999999999"/>
    <n v="15.929"/>
    <n v="558771.51899999997"/>
    <n v="0"/>
    <n v="0"/>
    <n v="0.01"/>
    <n v="0.04"/>
    <n v="0.04"/>
    <n v="0.05"/>
    <n v="0.02"/>
    <n v="0.06"/>
    <n v="0.05"/>
    <n v="3.0000000000000027E-2"/>
    <n v="0.11"/>
    <n v="0"/>
    <n v="0.44"/>
    <n v="0.44"/>
    <n v="0.45"/>
    <n v="0.49"/>
    <n v="0.53"/>
    <n v="0.58000000000000007"/>
    <n v="0.6"/>
    <n v="0.66"/>
    <n v="0.71"/>
    <n v="0.74"/>
    <n v="0.85000000000000009"/>
    <n v="0.85000000000000009"/>
    <n v="0.48037130868892197"/>
    <n v="0.5172570939371165"/>
    <n v="0.54358596592521069"/>
    <n v="0.56830516995087377"/>
    <n v="0.6033415791071669"/>
    <n v="0.6427220012841508"/>
    <n v="0.68716556087023606"/>
    <n v="0.72276221809657015"/>
    <n v="0.7527048295016201"/>
    <n v="0.77723310321485639"/>
    <n v="0.88112706621339809"/>
    <n v="0.97370318200596295"/>
    <n v="0.85000000000000009"/>
    <n v="0.44"/>
    <n v="284786.23200000002"/>
    <n v="1000.0000000000001"/>
    <n v="1000.0000000000001"/>
    <n v="2000.0000000000002"/>
    <n v="4000.0000000000005"/>
    <n v="4000.0000000000005"/>
    <n v="4000.0000000000005"/>
    <n v="4000.0000000000005"/>
    <n v="62000"/>
    <n v="31000"/>
    <n v="93000"/>
    <n v="93000"/>
    <n v="129090.00000000003"/>
    <n v="428090"/>
    <n v="4.037130868892197E-2"/>
    <n v="3.6885785248194483E-2"/>
    <n v="2.6328871988094232E-2"/>
    <n v="2.4719204025663112E-2"/>
    <n v="3.5036409156293094E-2"/>
    <n v="3.9380422176983849E-2"/>
    <n v="4.4443559586085382E-2"/>
    <n v="3.5596657226334059E-2"/>
    <n v="2.9942611405049998E-2"/>
    <n v="2.4528273713236213E-2"/>
    <n v="0.10389396299854167"/>
    <n v="9.2576115792564875E-2"/>
    <n v="0.97370318200596295"/>
    <n v="483000"/>
    <n v="0"/>
    <n v="0"/>
    <n v="0"/>
    <n v="0"/>
    <n v="0"/>
    <n v="0"/>
    <n v="0"/>
    <n v="0"/>
    <n v="0"/>
    <n v="0"/>
    <n v="0"/>
    <n v="483000"/>
    <n v="0"/>
    <n v="0"/>
    <n v="0"/>
    <n v="0"/>
    <n v="1195876.2320000001"/>
    <n v="1000.0000000000001"/>
    <n v="1000.0000000000001"/>
    <n v="2000.0000000000002"/>
    <n v="4000.0000000000005"/>
    <n v="4000.0000000000005"/>
    <n v="4000.0000000000005"/>
    <n v="4000.0000000000005"/>
    <n v="62000"/>
    <n v="31000"/>
    <n v="93000"/>
    <n v="93000"/>
    <n v="129090.00000000003"/>
    <n v="428090"/>
    <n v="483000"/>
    <n v="0"/>
    <n v="0"/>
    <n v="0"/>
    <n v="0"/>
    <n v="0"/>
    <n v="0"/>
    <n v="0"/>
    <n v="0"/>
    <n v="0"/>
    <n v="0"/>
    <n v="0"/>
    <n v="483000"/>
    <n v="0"/>
    <n v="0"/>
    <n v="0"/>
    <n v="0"/>
    <n v="1195876.2320000001"/>
    <n v="13030.406999999999"/>
    <n v="9822.7639999999992"/>
    <n v="18158.062999999998"/>
    <n v="3742.2249999999999"/>
    <n v="96480.654999999999"/>
    <n v="55121.205000000002"/>
    <n v="0"/>
    <n v="62000"/>
    <n v="31000"/>
    <n v="93000"/>
    <n v="0"/>
    <n v="45734.680999999997"/>
    <n v="428090"/>
    <n v="0"/>
    <n v="0"/>
    <n v="0.01"/>
    <n v="0.04"/>
    <n v="0.04"/>
    <n v="4.6999412840008054E-2"/>
    <n v="5.3044000405855628E-2"/>
    <n v="4.2485100607286441E-2"/>
    <n v="3.5736919056751588E-2"/>
    <n v="2.9274832459801167E-2"/>
    <n v="0.12399887558029871"/>
    <n v="0.11048920573720183"/>
    <n v="0.53202834668720345"/>
    <n v="0.44"/>
    <n v="0.44"/>
    <n v="0.45"/>
    <n v="0.49"/>
    <n v="0.53"/>
    <n v="0.576999412840008"/>
    <n v="0.63004341324586366"/>
    <n v="0.67252851385315016"/>
    <n v="0.70826543290990174"/>
    <n v="0.73754026536970296"/>
    <n v="0.86153914095000161"/>
    <n v="0.9720283466872035"/>
    <n v="483000"/>
    <n v="0"/>
    <n v="0"/>
    <n v="0"/>
    <n v="0"/>
    <n v="0"/>
    <n v="0"/>
    <n v="0"/>
    <n v="0"/>
    <n v="0"/>
    <n v="0"/>
    <n v="0"/>
    <n v="483000"/>
    <n v="0"/>
    <n v="0"/>
    <n v="0"/>
    <n v="0"/>
    <n v="1195876.2320000001"/>
    <n v="13030.406999999999"/>
    <n v="9822.7639999999992"/>
    <n v="18158.062999999998"/>
    <n v="3742.2249999999999"/>
    <n v="96480.654999999999"/>
    <n v="55121.205000000002"/>
    <n v="54639.313000000002"/>
    <n v="132492.49799999999"/>
    <n v="5179.2839999999997"/>
    <n v="100817.03433333331"/>
    <n v="102302.92733333331"/>
    <n v="102302.92733333331"/>
    <n v="694089.30299999996"/>
    <n v="217000.93100000001"/>
    <n v="0"/>
    <n v="0"/>
    <n v="0"/>
    <n v="0"/>
    <n v="0"/>
    <n v="0"/>
    <n v="0"/>
    <n v="0"/>
    <n v="0"/>
    <n v="0"/>
    <n v="0"/>
    <n v="217000.93100000001"/>
    <n v="0"/>
    <n v="0"/>
    <n v="0"/>
    <n v="0"/>
    <n v="1195876.466"/>
    <n v="13030.406999999999"/>
    <n v="9822.7639999999992"/>
    <n v="18158.062999999998"/>
    <n v="3742.2249999999999"/>
    <n v="96480.654999999999"/>
    <n v="55121.205000000002"/>
    <n v="54639.313000000002"/>
    <n v="132492.49799999999"/>
    <n v="5179.2839999999997"/>
    <n v="144964.147"/>
    <n v="25125.028999999999"/>
    <n v="135333.71300000011"/>
    <n v="694089.30300000007"/>
    <n v="0"/>
    <n v="0"/>
    <n v="0"/>
    <n v="0"/>
    <n v="0"/>
    <n v="0"/>
    <n v="0"/>
    <n v="0"/>
    <n v="0"/>
    <n v="0"/>
    <n v="0"/>
    <n v="0"/>
    <n v="217000.93100000001"/>
    <n v="0"/>
    <n v="0"/>
    <n v="0"/>
    <n v="0"/>
    <n v="1195876.4660000002"/>
    <n v="299000"/>
    <n v="558755.59"/>
    <n v="843541.82199999993"/>
    <n v="583786.23200000008"/>
    <n v="259755.58999999985"/>
    <n v="352334.41000000015"/>
    <n v="382355.31900000002"/>
    <n v="558755.59"/>
    <n v="843541.82199999993"/>
    <n v="667141.55099999998"/>
    <n v="176400.27099999995"/>
    <n v="352334.41000000015"/>
    <n v="591786.37566666666"/>
    <n v="558755.59"/>
    <n v="843541.82199999993"/>
    <n v="876572.60766666662"/>
    <n v="-33030.785666666692"/>
    <n v="352334.64400000009"/>
    <n v="558755.59"/>
    <n v="558771.51899999997"/>
    <n v="843557.75099999993"/>
    <n v="843541.82199999993"/>
    <n v="15.929000000003725"/>
    <n v="352318.71500000032"/>
    <n v="13047"/>
    <s v="SI"/>
    <s v="NO"/>
    <s v="GOT"/>
    <s v="STS"/>
    <m/>
    <s v="Transmission"/>
    <s v="Others"/>
    <s v="IT&amp;Communications"/>
    <s v="SCADA"/>
    <m/>
    <s v="STS"/>
    <m/>
    <m/>
    <x v="25"/>
    <m/>
    <m/>
    <m/>
    <n v="0"/>
    <n v="0"/>
    <n v="0"/>
    <m/>
    <m/>
    <m/>
    <m/>
    <m/>
    <m/>
    <m/>
    <m/>
    <s v="CERRADO"/>
  </r>
  <r>
    <x v="75"/>
    <x v="0"/>
    <x v="75"/>
    <x v="2"/>
    <x v="6"/>
    <x v="7"/>
    <n v="34643.409"/>
    <n v="2271.7910000000002"/>
    <n v="4869.01"/>
    <n v="29590.04"/>
    <n v="2099.2669999999998"/>
    <n v="-133.5"/>
    <n v="89"/>
    <n v="1476.039"/>
    <n v="0"/>
    <n v="0"/>
    <n v="0"/>
    <n v="0"/>
    <n v="74905.055999999997"/>
    <n v="0"/>
    <n v="0"/>
    <n v="0.09"/>
    <n v="0"/>
    <n v="0"/>
    <n v="0"/>
    <n v="0"/>
    <n v="0"/>
    <n v="0"/>
    <n v="0"/>
    <n v="0"/>
    <n v="0"/>
    <n v="0.8899999999999999"/>
    <n v="0.8899999999999999"/>
    <n v="0.97999999999999987"/>
    <n v="0.97999999999999987"/>
    <n v="0.97999999999999987"/>
    <n v="0.97999999999999987"/>
    <n v="0.97999999999999987"/>
    <n v="0.97999999999999987"/>
    <n v="0.97999999999999987"/>
    <n v="0.97999999999999987"/>
    <n v="0.97999999999999987"/>
    <n v="0.97999999999999987"/>
    <n v="0.92640334910811784"/>
    <n v="0.97999999999999987"/>
    <n v="0.98999999999999988"/>
    <n v="0.99999999999999989"/>
    <n v="0.99999999999999989"/>
    <n v="0.99999999999999989"/>
    <n v="0.99999999999999989"/>
    <n v="0.99999999999999989"/>
    <n v="0.99999999999999989"/>
    <n v="0.99999999999999989"/>
    <n v="0.99999999999999989"/>
    <n v="0.99999999999999989"/>
    <n v="0.97999999999999987"/>
    <n v="0.8899999999999999"/>
    <n v="756348.495"/>
    <n v="20000"/>
    <n v="29445.999999999996"/>
    <n v="0"/>
    <n v="0"/>
    <n v="0"/>
    <n v="0"/>
    <n v="0"/>
    <n v="0"/>
    <n v="0"/>
    <n v="0"/>
    <n v="0"/>
    <n v="0"/>
    <n v="49446"/>
    <n v="3.6403349108117947E-2"/>
    <n v="5.359665089188205E-2"/>
    <n v="0.01"/>
    <n v="0.01"/>
    <n v="0"/>
    <n v="0"/>
    <n v="0"/>
    <n v="0"/>
    <n v="0"/>
    <n v="0"/>
    <n v="0"/>
    <n v="0"/>
    <n v="0.99999999999999989"/>
    <n v="0"/>
    <n v="0"/>
    <n v="0"/>
    <n v="0"/>
    <n v="0"/>
    <n v="0"/>
    <n v="0"/>
    <n v="0"/>
    <n v="0"/>
    <n v="0"/>
    <n v="0"/>
    <n v="0"/>
    <n v="0"/>
    <n v="0"/>
    <n v="0"/>
    <n v="0"/>
    <n v="0"/>
    <n v="805794.495"/>
    <n v="20000"/>
    <n v="29445.999999999996"/>
    <n v="0"/>
    <n v="0"/>
    <n v="0"/>
    <n v="0"/>
    <n v="0"/>
    <n v="0"/>
    <n v="0"/>
    <n v="0"/>
    <n v="0"/>
    <n v="0"/>
    <n v="49446"/>
    <n v="0"/>
    <n v="0"/>
    <n v="0"/>
    <n v="0"/>
    <n v="0"/>
    <n v="0"/>
    <n v="0"/>
    <n v="0"/>
    <n v="0"/>
    <n v="0"/>
    <n v="0"/>
    <n v="0"/>
    <n v="0"/>
    <n v="0"/>
    <n v="0"/>
    <n v="0"/>
    <n v="0"/>
    <n v="805794.495"/>
    <n v="34643.409"/>
    <n v="2271.7910000000002"/>
    <n v="4869.01"/>
    <n v="29590.04"/>
    <n v="2099.2669999999998"/>
    <n v="-133.5"/>
    <n v="133.5"/>
    <n v="0"/>
    <n v="0"/>
    <n v="0"/>
    <n v="0"/>
    <n v="0"/>
    <n v="73473.516999999993"/>
    <n v="0"/>
    <n v="0"/>
    <n v="0.09"/>
    <n v="0"/>
    <n v="0"/>
    <n v="0"/>
    <n v="0"/>
    <n v="0"/>
    <n v="0"/>
    <n v="0"/>
    <n v="0"/>
    <n v="0.02"/>
    <n v="0.11"/>
    <n v="0.8899999999999999"/>
    <n v="0.8899999999999999"/>
    <n v="0.97999999999999987"/>
    <n v="0.97999999999999987"/>
    <n v="0.97999999999999987"/>
    <n v="0.97999999999999987"/>
    <n v="0.97999999999999987"/>
    <n v="0.97999999999999987"/>
    <n v="0.97999999999999987"/>
    <n v="0.97999999999999987"/>
    <n v="0.97999999999999987"/>
    <n v="0.99999999999999989"/>
    <n v="0"/>
    <n v="0"/>
    <n v="0"/>
    <n v="0"/>
    <n v="0"/>
    <n v="0"/>
    <n v="0"/>
    <n v="0"/>
    <n v="0"/>
    <n v="0"/>
    <n v="0"/>
    <n v="0"/>
    <n v="0"/>
    <n v="0"/>
    <n v="0"/>
    <n v="0"/>
    <n v="0"/>
    <n v="829822.01199999999"/>
    <n v="34643.409"/>
    <n v="2271.7910000000002"/>
    <n v="4869.01"/>
    <n v="29590.04"/>
    <n v="2099.2669999999998"/>
    <n v="-133.5"/>
    <n v="89"/>
    <n v="1476.039"/>
    <n v="0"/>
    <n v="0"/>
    <n v="0"/>
    <n v="0"/>
    <n v="74905.055999999997"/>
    <n v="0"/>
    <n v="0"/>
    <n v="0"/>
    <n v="0"/>
    <n v="0"/>
    <n v="0"/>
    <n v="0"/>
    <n v="0"/>
    <n v="0"/>
    <n v="0"/>
    <n v="0"/>
    <n v="0"/>
    <n v="0"/>
    <n v="0"/>
    <n v="0"/>
    <n v="0"/>
    <n v="0"/>
    <n v="831253.55099999998"/>
    <n v="34643.409"/>
    <n v="2271.7910000000002"/>
    <n v="4869.01"/>
    <n v="29590.04"/>
    <n v="2099.2669999999998"/>
    <n v="-133.5"/>
    <n v="89"/>
    <n v="1476.039"/>
    <n v="0"/>
    <n v="0"/>
    <n v="0"/>
    <n v="0"/>
    <n v="74905.055999999997"/>
    <n v="0"/>
    <n v="0"/>
    <n v="0"/>
    <n v="0"/>
    <n v="0"/>
    <n v="0"/>
    <n v="0"/>
    <n v="0"/>
    <n v="0"/>
    <n v="0"/>
    <n v="0"/>
    <n v="0"/>
    <n v="0"/>
    <n v="0"/>
    <n v="0"/>
    <n v="0"/>
    <n v="0"/>
    <n v="831253.55099999998"/>
    <n v="49446"/>
    <n v="74905.055999999997"/>
    <n v="831253.55099999998"/>
    <n v="805794.495"/>
    <n v="25459.055999999982"/>
    <n v="-25459.055999999982"/>
    <n v="73473.516999999993"/>
    <n v="74905.055999999997"/>
    <n v="831253.55099999998"/>
    <n v="829822.01199999999"/>
    <n v="1431.5389999999898"/>
    <n v="-1431.5389999999898"/>
    <n v="74905.055999999997"/>
    <n v="74905.055999999997"/>
    <n v="831253.55099999998"/>
    <n v="831253.55099999998"/>
    <n v="0"/>
    <n v="0"/>
    <n v="74905.055999999997"/>
    <n v="74905.055999999997"/>
    <n v="831253.55099999998"/>
    <n v="831253.55099999998"/>
    <n v="0"/>
    <n v="0"/>
    <n v="13248"/>
    <s v="SI"/>
    <s v="NO"/>
    <s v="GOT"/>
    <s v="STN"/>
    <m/>
    <s v="Transmission"/>
    <s v="Zonal Tx"/>
    <s v="Others Tx"/>
    <s v="Elements of operation for brigades"/>
    <m/>
    <s v="STN"/>
    <m/>
    <m/>
    <x v="8"/>
    <m/>
    <m/>
    <m/>
    <n v="0"/>
    <n v="0"/>
    <n v="0"/>
    <m/>
    <m/>
    <m/>
    <m/>
    <m/>
    <m/>
    <n v="2017"/>
    <m/>
    <s v="Abierto"/>
  </r>
  <r>
    <x v="76"/>
    <x v="1"/>
    <x v="76"/>
    <x v="0"/>
    <x v="20"/>
    <x v="19"/>
    <n v="19259.851999999999"/>
    <n v="28698.161"/>
    <n v="13173.204"/>
    <n v="25697.607"/>
    <n v="13992.083000000001"/>
    <n v="58367.122000000003"/>
    <n v="43824.31"/>
    <n v="86881.092000000004"/>
    <n v="9360.2099999999991"/>
    <n v="25094.972000000002"/>
    <n v="64122.815000000002"/>
    <n v="17299.291000000001"/>
    <n v="405770.71900000004"/>
    <n v="0"/>
    <n v="0"/>
    <n v="0"/>
    <n v="0"/>
    <n v="0"/>
    <n v="0"/>
    <n v="0.02"/>
    <n v="0.02"/>
    <n v="0"/>
    <n v="1.0000000000000009E-2"/>
    <n v="0"/>
    <n v="0"/>
    <n v="0.93"/>
    <n v="0.93"/>
    <n v="0.93"/>
    <n v="0.93"/>
    <n v="0.93"/>
    <n v="0.93"/>
    <n v="0.95000000000000007"/>
    <n v="0.97000000000000008"/>
    <n v="0.97000000000000008"/>
    <n v="0.98000000000000009"/>
    <n v="0.98000000000000009"/>
    <n v="0.98000000000000009"/>
    <n v="0.93"/>
    <n v="0.94000000000000006"/>
    <n v="0.94000000000000006"/>
    <n v="0.94000000000000006"/>
    <n v="0.95000000000000007"/>
    <n v="0.97000000000000008"/>
    <n v="0.98000000000000009"/>
    <n v="0.98000000000000009"/>
    <n v="1"/>
    <n v="1"/>
    <n v="1"/>
    <n v="1"/>
    <n v="0.98000000000000009"/>
    <n v="0.93"/>
    <n v="2335167.3720000004"/>
    <n v="10949.417492667249"/>
    <n v="104309.27054953715"/>
    <n v="41241.709595076791"/>
    <n v="26496.605851508677"/>
    <n v="126820.12193641008"/>
    <n v="1450.5208945869331"/>
    <n v="150706.16083078785"/>
    <n v="193961.2347949699"/>
    <n v="1768.3131850107357"/>
    <n v="0"/>
    <n v="0"/>
    <n v="0"/>
    <n v="657703.35513055534"/>
    <n v="0"/>
    <n v="0.01"/>
    <n v="0"/>
    <n v="0"/>
    <n v="0.01"/>
    <n v="0.02"/>
    <n v="0.01"/>
    <n v="0"/>
    <n v="0.02"/>
    <n v="0"/>
    <n v="0"/>
    <n v="0"/>
    <n v="1"/>
    <n v="0"/>
    <n v="0"/>
    <n v="0"/>
    <n v="0"/>
    <n v="0"/>
    <n v="0"/>
    <n v="0"/>
    <n v="0"/>
    <n v="0"/>
    <n v="0"/>
    <n v="0"/>
    <n v="0"/>
    <n v="0"/>
    <n v="0"/>
    <n v="0"/>
    <n v="0"/>
    <n v="0"/>
    <n v="2992870.7271305555"/>
    <n v="10949.417492667249"/>
    <n v="104309.27054953715"/>
    <n v="41241.709595076791"/>
    <n v="26496.605851508677"/>
    <n v="126820.12193641008"/>
    <n v="1450.5208945869331"/>
    <n v="150706.16083078785"/>
    <n v="193961.2347949699"/>
    <n v="1768.3131850107357"/>
    <n v="0"/>
    <n v="0"/>
    <n v="0"/>
    <n v="657703.35513055534"/>
    <n v="0"/>
    <n v="0"/>
    <n v="0"/>
    <n v="0"/>
    <n v="0"/>
    <n v="0"/>
    <n v="0"/>
    <n v="0"/>
    <n v="0"/>
    <n v="0"/>
    <n v="0"/>
    <n v="0"/>
    <n v="0"/>
    <n v="0"/>
    <n v="0"/>
    <n v="0"/>
    <n v="0"/>
    <n v="2992870.7271305555"/>
    <n v="19259.851999999999"/>
    <n v="28698.161"/>
    <n v="13173.204"/>
    <n v="25697.607"/>
    <n v="13992.083000000001"/>
    <n v="58367.122000000003"/>
    <n v="16106.341399999998"/>
    <n v="167344.0626"/>
    <n v="253391.81569999998"/>
    <n v="61673.106430555461"/>
    <n v="0"/>
    <n v="0"/>
    <n v="657703.35513055534"/>
    <n v="0"/>
    <n v="0"/>
    <n v="0"/>
    <n v="0"/>
    <n v="0"/>
    <n v="0.01"/>
    <n v="0.04"/>
    <n v="5.0000000000000001E-3"/>
    <n v="1.4999999999999999E-2"/>
    <n v="0"/>
    <n v="0"/>
    <n v="0"/>
    <n v="7.0000000000000007E-2"/>
    <n v="0.93"/>
    <n v="0.93"/>
    <n v="0.93"/>
    <n v="0.93"/>
    <n v="0.93"/>
    <n v="0.94000000000000006"/>
    <n v="0.98000000000000009"/>
    <n v="0.9850000000000001"/>
    <n v="1"/>
    <n v="1"/>
    <n v="1"/>
    <n v="1"/>
    <n v="0"/>
    <n v="0"/>
    <n v="0"/>
    <n v="0"/>
    <n v="0"/>
    <n v="0"/>
    <n v="0"/>
    <n v="0"/>
    <n v="0"/>
    <n v="0"/>
    <n v="0"/>
    <n v="0"/>
    <n v="0"/>
    <n v="0"/>
    <n v="0"/>
    <n v="0"/>
    <n v="0"/>
    <n v="2992870.7271305555"/>
    <n v="19259.851999999999"/>
    <n v="28698.161"/>
    <n v="13173.204"/>
    <n v="25697.607"/>
    <n v="13992.083000000001"/>
    <n v="58367.122000000003"/>
    <n v="43824.31"/>
    <n v="86881.092000000004"/>
    <n v="9360.2099999999991"/>
    <n v="287954.62650417595"/>
    <n v="79825.328999999998"/>
    <n v="158970.66320000001"/>
    <n v="826004.25970417587"/>
    <n v="0"/>
    <n v="0"/>
    <n v="0"/>
    <n v="0"/>
    <n v="0"/>
    <n v="0"/>
    <n v="1010.375"/>
    <n v="0"/>
    <n v="0"/>
    <n v="0"/>
    <n v="0"/>
    <n v="0"/>
    <n v="1010.375"/>
    <n v="0"/>
    <n v="0"/>
    <n v="0"/>
    <n v="0"/>
    <n v="3162182.0067041763"/>
    <n v="19259.851999999999"/>
    <n v="28698.161"/>
    <n v="13173.204"/>
    <n v="25697.607"/>
    <n v="13992.083000000001"/>
    <n v="58367.122000000003"/>
    <n v="43824.31"/>
    <n v="86881.092000000004"/>
    <n v="9360.2099999999991"/>
    <n v="25094.972000000002"/>
    <n v="64122.815000000002"/>
    <n v="79805.184999999998"/>
    <n v="468276.61300000001"/>
    <n v="0"/>
    <n v="0"/>
    <n v="0"/>
    <n v="0"/>
    <n v="0"/>
    <n v="0"/>
    <n v="0"/>
    <n v="0"/>
    <n v="0"/>
    <n v="0"/>
    <n v="0"/>
    <n v="0"/>
    <n v="358738.02170417586"/>
    <n v="0"/>
    <n v="0"/>
    <n v="0"/>
    <n v="0"/>
    <n v="3162182.0067041763"/>
    <n v="657703.35513055534"/>
    <n v="388471.42800000001"/>
    <n v="2723638.8000000003"/>
    <n v="2992870.7271305555"/>
    <n v="-269231.92713055527"/>
    <n v="269231.92713055527"/>
    <n v="657703.35513055534"/>
    <n v="388471.42800000001"/>
    <n v="2723638.8000000003"/>
    <n v="2992870.7271305555"/>
    <n v="-269231.92713055527"/>
    <n v="269231.92713055527"/>
    <n v="667033.59650417592"/>
    <n v="388471.42800000001"/>
    <n v="2723638.8000000003"/>
    <n v="3002200.9685041765"/>
    <n v="-278562.1685041762"/>
    <n v="438543.20670417603"/>
    <n v="388471.42800000001"/>
    <n v="405770.71900000004"/>
    <n v="2740938.0910000005"/>
    <n v="2723638.8000000003"/>
    <n v="17299.291000000201"/>
    <n v="421243.91570417583"/>
    <n v="10048"/>
    <s v="SI"/>
    <s v="NO"/>
    <s v="GIC"/>
    <s v="STS"/>
    <n v="6"/>
    <s v="Transmission"/>
    <s v="Zonal Tx"/>
    <s v="Growth Zonal Tx"/>
    <s v="Frutillar Substation I"/>
    <s v="GROWTHTX"/>
    <s v="STS"/>
    <s v="S/E FRUTILLAR"/>
    <d v="2017-12-01T00:00:00"/>
    <x v="26"/>
    <m/>
    <s v="SURINGEN"/>
    <n v="3"/>
    <n v="0"/>
    <n v="0"/>
    <n v="0"/>
    <s v="05.02.2018"/>
    <m/>
    <m/>
    <m/>
    <n v="351"/>
    <m/>
    <m/>
    <s v="Inversiones en S/E"/>
    <s v="Abierto"/>
  </r>
  <r>
    <x v="77"/>
    <x v="1"/>
    <x v="77"/>
    <x v="0"/>
    <x v="21"/>
    <x v="19"/>
    <n v="67766.668000000005"/>
    <n v="212323.74600000001"/>
    <n v="12545.368"/>
    <n v="27961.317999999999"/>
    <n v="17408.780999999999"/>
    <n v="26300.960999999999"/>
    <n v="7349.2389999999996"/>
    <n v="58.701999999999998"/>
    <n v="853.15700000000004"/>
    <n v="8296.0930000000008"/>
    <n v="19235.364000000001"/>
    <n v="0"/>
    <n v="400099.397"/>
    <n v="0"/>
    <n v="0"/>
    <n v="0.01"/>
    <n v="0.02"/>
    <n v="0.01"/>
    <n v="0.01"/>
    <n v="0"/>
    <n v="0"/>
    <n v="0"/>
    <n v="0"/>
    <n v="0"/>
    <n v="0"/>
    <n v="0.92999999999999994"/>
    <n v="0.92999999999999994"/>
    <n v="0.94"/>
    <n v="0.96"/>
    <n v="0.97"/>
    <n v="0.98"/>
    <n v="0.98"/>
    <n v="0.98"/>
    <n v="0.98"/>
    <n v="0.98"/>
    <n v="0.98"/>
    <n v="0.98"/>
    <n v="0.93287006842959452"/>
    <n v="0.93295748168125736"/>
    <n v="0.9414219982172698"/>
    <n v="0.9414219982172698"/>
    <n v="0.9414219982172698"/>
    <n v="0.9414219982172698"/>
    <n v="0.9414219982172698"/>
    <n v="0.9414219982172698"/>
    <n v="0.9414219982172698"/>
    <n v="0.9414219982172698"/>
    <n v="0.9414219982172698"/>
    <n v="0.98"/>
    <n v="0.98"/>
    <n v="0.92999999999999994"/>
    <n v="2086397.1260000002"/>
    <n v="38536.031902267547"/>
    <n v="1176.5292268605535"/>
    <n v="107154.90564898479"/>
    <n v="0"/>
    <n v="0"/>
    <n v="0"/>
    <n v="0"/>
    <n v="0"/>
    <n v="0"/>
    <n v="0"/>
    <n v="0"/>
    <n v="532405.70198340144"/>
    <n v="679273.16876151436"/>
    <n v="2.8700684295945925E-3"/>
    <n v="8.7413251662779467E-5"/>
    <n v="8.4645165360124775E-3"/>
    <n v="0"/>
    <n v="0"/>
    <n v="0"/>
    <n v="0"/>
    <n v="0"/>
    <n v="0"/>
    <n v="0"/>
    <n v="0"/>
    <n v="3.8578001782730159E-2"/>
    <n v="0.98"/>
    <n v="0"/>
    <n v="0"/>
    <n v="0"/>
    <n v="0"/>
    <n v="0"/>
    <n v="0"/>
    <n v="0"/>
    <n v="0"/>
    <n v="0"/>
    <n v="0"/>
    <n v="0"/>
    <n v="0"/>
    <n v="0"/>
    <n v="0"/>
    <n v="0"/>
    <n v="0"/>
    <n v="0"/>
    <n v="2765670.2947615143"/>
    <n v="38536.031902267547"/>
    <n v="1176.5292268605535"/>
    <n v="107154.90564898479"/>
    <n v="0"/>
    <n v="0"/>
    <n v="0"/>
    <n v="0"/>
    <n v="0"/>
    <n v="0"/>
    <n v="0"/>
    <n v="0"/>
    <n v="532405.70198340144"/>
    <n v="679273.16876151436"/>
    <n v="0"/>
    <n v="0"/>
    <n v="0"/>
    <n v="0"/>
    <n v="0"/>
    <n v="0"/>
    <n v="0"/>
    <n v="0"/>
    <n v="0"/>
    <n v="0"/>
    <n v="0"/>
    <n v="0"/>
    <n v="0"/>
    <n v="0"/>
    <n v="0"/>
    <n v="0"/>
    <n v="0"/>
    <n v="2765670.2947615143"/>
    <n v="67766.668000000005"/>
    <n v="212323.74600000001"/>
    <n v="12545.368"/>
    <n v="27961.317999999999"/>
    <n v="17408.780999999999"/>
    <n v="26300.960999999999"/>
    <n v="0"/>
    <n v="0"/>
    <n v="0"/>
    <n v="0"/>
    <n v="0"/>
    <n v="314966.3267615136"/>
    <n v="679273.16876151366"/>
    <n v="0"/>
    <n v="0"/>
    <n v="0.01"/>
    <n v="0.02"/>
    <n v="0.01"/>
    <n v="0.01"/>
    <n v="0.02"/>
    <n v="0"/>
    <n v="0"/>
    <n v="0"/>
    <n v="0"/>
    <n v="0"/>
    <n v="7.0000000000000007E-2"/>
    <n v="0.92999999999999994"/>
    <n v="0.92999999999999994"/>
    <n v="0.94"/>
    <n v="0.96"/>
    <n v="0.97"/>
    <n v="0.98"/>
    <n v="1"/>
    <n v="1"/>
    <n v="1"/>
    <n v="1"/>
    <n v="1"/>
    <n v="1"/>
    <n v="0"/>
    <n v="0"/>
    <n v="0"/>
    <n v="0"/>
    <n v="0"/>
    <n v="0"/>
    <n v="0"/>
    <n v="0"/>
    <n v="0"/>
    <n v="0"/>
    <n v="0"/>
    <n v="0"/>
    <n v="0"/>
    <n v="0"/>
    <n v="0"/>
    <n v="0"/>
    <n v="0"/>
    <n v="2765670.2947615138"/>
    <n v="67766.668000000005"/>
    <n v="212323.74600000001"/>
    <n v="12545.368"/>
    <n v="27961.317999999999"/>
    <n v="17408.780999999999"/>
    <n v="26300.960999999999"/>
    <n v="7349.2389999999996"/>
    <n v="58.701999999999998"/>
    <n v="853.15700000000004"/>
    <n v="0"/>
    <n v="27274.763608333302"/>
    <n v="26698.606"/>
    <n v="426541.30960833328"/>
    <n v="0"/>
    <n v="0"/>
    <n v="0"/>
    <n v="0"/>
    <n v="0"/>
    <n v="0"/>
    <n v="0"/>
    <n v="0"/>
    <n v="0"/>
    <n v="0"/>
    <n v="0"/>
    <n v="0"/>
    <n v="0"/>
    <n v="0"/>
    <n v="0"/>
    <n v="0"/>
    <n v="0"/>
    <n v="2512938.4356083334"/>
    <n v="67766.668000000005"/>
    <n v="212323.74600000001"/>
    <n v="12545.368"/>
    <n v="27961.317999999999"/>
    <n v="17408.780999999999"/>
    <n v="26300.960999999999"/>
    <n v="7349.2389999999996"/>
    <n v="58.701999999999998"/>
    <n v="853.15700000000004"/>
    <n v="8296.0930000000008"/>
    <n v="19235.364000000001"/>
    <n v="26441.912608333281"/>
    <n v="426541.30960833328"/>
    <n v="0"/>
    <n v="0"/>
    <n v="0"/>
    <n v="0"/>
    <n v="0"/>
    <n v="0"/>
    <n v="0"/>
    <n v="0"/>
    <n v="0"/>
    <n v="0"/>
    <n v="0"/>
    <n v="0"/>
    <n v="0"/>
    <n v="0"/>
    <n v="0"/>
    <n v="0"/>
    <n v="0"/>
    <n v="2512938.4356083334"/>
    <n v="146867.4667781129"/>
    <n v="400099.397"/>
    <n v="2486496.523"/>
    <n v="2233264.5927781132"/>
    <n v="253231.93022188684"/>
    <n v="279173.77176151425"/>
    <n v="364306.842"/>
    <n v="400099.397"/>
    <n v="2486496.523"/>
    <n v="2450703.9680000003"/>
    <n v="35792.554999999702"/>
    <n v="279173.77176151378"/>
    <n v="399842.70360833331"/>
    <n v="400099.397"/>
    <n v="2486496.523"/>
    <n v="2486239.8296083333"/>
    <n v="256.69339166674763"/>
    <n v="26441.912608333398"/>
    <n v="400099.397"/>
    <n v="400099.397"/>
    <n v="2486496.523"/>
    <n v="2486496.523"/>
    <n v="0"/>
    <n v="26441.912608333398"/>
    <n v="12731"/>
    <s v="SI"/>
    <s v="NO"/>
    <s v="GIC"/>
    <s v="STS"/>
    <n v="6"/>
    <s v="Transmission"/>
    <s v="Zonal Tx"/>
    <s v="Growth Zonal Tx"/>
    <s v="Río Negro Substation"/>
    <m/>
    <s v="STS"/>
    <s v="STS"/>
    <d v="2018-08-11T00:00:00"/>
    <x v="27"/>
    <m/>
    <s v="SURINGEN"/>
    <n v="4"/>
    <n v="0"/>
    <n v="0"/>
    <n v="0"/>
    <s v="08.02.2018"/>
    <m/>
    <m/>
    <m/>
    <n v="410"/>
    <m/>
    <n v="2016"/>
    <s v="Mejoras en S/E"/>
    <s v="Abierto"/>
  </r>
  <r>
    <x v="78"/>
    <x v="0"/>
    <x v="78"/>
    <x v="0"/>
    <x v="22"/>
    <x v="19"/>
    <n v="0"/>
    <n v="0"/>
    <n v="66993.570999999996"/>
    <n v="2038.26"/>
    <n v="2429.404"/>
    <n v="922.97799999999995"/>
    <n v="0"/>
    <n v="0"/>
    <n v="9302.0120000000006"/>
    <n v="0"/>
    <n v="0"/>
    <n v="0"/>
    <n v="81686.224999999991"/>
    <n v="0"/>
    <n v="0"/>
    <n v="0.87"/>
    <n v="3.7900000000000003E-2"/>
    <n v="0"/>
    <n v="0"/>
    <n v="0"/>
    <n v="0"/>
    <n v="0"/>
    <n v="0"/>
    <n v="0"/>
    <n v="0"/>
    <n v="8.2085693157945866E-2"/>
    <n v="8.2085693157945866E-2"/>
    <n v="0.95208569315794589"/>
    <n v="0.98998569315794593"/>
    <n v="0.98998569315794593"/>
    <n v="0.98998569315794593"/>
    <n v="0.98998569315794593"/>
    <n v="0.98998569315794593"/>
    <n v="0.98998569315794593"/>
    <n v="0.98998569315794593"/>
    <n v="0.98998569315794593"/>
    <n v="0.98998569315794593"/>
    <n v="8.2085693157945866E-2"/>
    <n v="8.2085693157945866E-2"/>
    <n v="0.53104284657897294"/>
    <n v="0.98000000000000009"/>
    <n v="0.98000000000000009"/>
    <n v="0.98000000000000009"/>
    <n v="0.9900000000000001"/>
    <n v="1"/>
    <n v="1"/>
    <n v="1"/>
    <n v="1"/>
    <n v="1"/>
    <n v="0.98998569315794593"/>
    <n v="8.2085693157945866E-2"/>
    <n v="14686.346000000001"/>
    <n v="0"/>
    <n v="0"/>
    <n v="37815.324022537505"/>
    <n v="38828.221432184291"/>
    <n v="0"/>
    <n v="0"/>
    <n v="0"/>
    <n v="0"/>
    <n v="0"/>
    <n v="0"/>
    <n v="0"/>
    <n v="0"/>
    <n v="76643.545454721796"/>
    <n v="0"/>
    <n v="0"/>
    <n v="0.4489571534210271"/>
    <n v="0.4489571534210271"/>
    <n v="0"/>
    <n v="0"/>
    <n v="0.01"/>
    <n v="0.01"/>
    <n v="0"/>
    <n v="0"/>
    <n v="0"/>
    <n v="0"/>
    <n v="1"/>
    <n v="0"/>
    <n v="0"/>
    <n v="0"/>
    <n v="0"/>
    <n v="0"/>
    <n v="0"/>
    <n v="0"/>
    <n v="0"/>
    <n v="0"/>
    <n v="0"/>
    <n v="0"/>
    <n v="0"/>
    <n v="0"/>
    <n v="0"/>
    <n v="0"/>
    <n v="0"/>
    <n v="0"/>
    <n v="91329.891454721801"/>
    <n v="0"/>
    <n v="0"/>
    <n v="37815.324022537505"/>
    <n v="38828.221432184291"/>
    <n v="0"/>
    <n v="0"/>
    <n v="0"/>
    <n v="0"/>
    <n v="0"/>
    <n v="0"/>
    <n v="0"/>
    <n v="0"/>
    <n v="76643.545454721796"/>
    <n v="0"/>
    <n v="0"/>
    <n v="0"/>
    <n v="0"/>
    <n v="0"/>
    <n v="0"/>
    <n v="0"/>
    <n v="0"/>
    <n v="0"/>
    <n v="0"/>
    <n v="0"/>
    <n v="0"/>
    <n v="0"/>
    <n v="0"/>
    <n v="0"/>
    <n v="0"/>
    <n v="0"/>
    <n v="91329.891454721801"/>
    <n v="0"/>
    <n v="0"/>
    <n v="66993.570999999996"/>
    <n v="2038.26"/>
    <n v="2429.404"/>
    <n v="922.97799999999995"/>
    <n v="7390.0219999999999"/>
    <n v="0"/>
    <n v="0"/>
    <n v="0"/>
    <n v="0"/>
    <n v="0"/>
    <n v="79774.234999999986"/>
    <n v="0"/>
    <n v="0"/>
    <n v="0.87"/>
    <n v="3.7900000000000003E-2"/>
    <n v="0"/>
    <n v="0"/>
    <n v="0"/>
    <n v="0"/>
    <n v="0"/>
    <n v="0"/>
    <n v="0"/>
    <n v="0.01"/>
    <n v="0.91790000000000005"/>
    <n v="8.2085693157945866E-2"/>
    <n v="8.2085693157945866E-2"/>
    <n v="0.95208569315794589"/>
    <n v="0.98998569315794593"/>
    <n v="0.98998569315794593"/>
    <n v="0.98998569315794593"/>
    <n v="0.98998569315794593"/>
    <n v="0.98998569315794593"/>
    <n v="0.98998569315794593"/>
    <n v="0.98998569315794593"/>
    <n v="0.98998569315794593"/>
    <n v="0.99998569315794594"/>
    <n v="0"/>
    <n v="0"/>
    <n v="0"/>
    <n v="0"/>
    <n v="0"/>
    <n v="0"/>
    <n v="0"/>
    <n v="0"/>
    <n v="0"/>
    <n v="0"/>
    <n v="0"/>
    <n v="0"/>
    <n v="0"/>
    <n v="0"/>
    <n v="0"/>
    <n v="0"/>
    <n v="0"/>
    <n v="94460.580999999991"/>
    <n v="0"/>
    <n v="0"/>
    <n v="66993.570999999996"/>
    <n v="2038.26"/>
    <n v="2429.404"/>
    <n v="922.97799999999995"/>
    <n v="0"/>
    <n v="0"/>
    <n v="2686.4079999999999"/>
    <n v="0"/>
    <n v="0"/>
    <n v="0"/>
    <n v="75070.620999999985"/>
    <n v="0"/>
    <n v="0"/>
    <n v="0"/>
    <n v="0"/>
    <n v="0"/>
    <n v="0"/>
    <n v="0"/>
    <n v="0"/>
    <n v="0"/>
    <n v="0"/>
    <n v="0"/>
    <n v="0"/>
    <n v="0"/>
    <n v="0"/>
    <n v="0"/>
    <n v="0"/>
    <n v="0"/>
    <n v="89756.96699999999"/>
    <n v="0"/>
    <n v="0"/>
    <n v="66993.570999999996"/>
    <n v="2038.26"/>
    <n v="2429.404"/>
    <n v="922.97799999999995"/>
    <n v="0"/>
    <n v="0"/>
    <n v="9302.0120000000006"/>
    <n v="0"/>
    <n v="0"/>
    <n v="0"/>
    <n v="81686.224999999991"/>
    <n v="0"/>
    <n v="0"/>
    <n v="0"/>
    <n v="0"/>
    <n v="0"/>
    <n v="0"/>
    <n v="0"/>
    <n v="0"/>
    <n v="0"/>
    <n v="0"/>
    <n v="0"/>
    <n v="0"/>
    <n v="0"/>
    <n v="0"/>
    <n v="0"/>
    <n v="0"/>
    <n v="0"/>
    <n v="96372.570999999996"/>
    <n v="76643.545454721796"/>
    <n v="81686.224999999991"/>
    <n v="96372.570999999996"/>
    <n v="91329.891454721801"/>
    <n v="5042.6795452781953"/>
    <n v="-5042.6795452781953"/>
    <n v="79774.234999999986"/>
    <n v="81686.224999999991"/>
    <n v="96372.570999999996"/>
    <n v="94460.580999999991"/>
    <n v="1911.9900000000052"/>
    <n v="-1911.9900000000052"/>
    <n v="75070.620999999985"/>
    <n v="81686.224999999991"/>
    <n v="96372.570999999996"/>
    <n v="89756.96699999999"/>
    <n v="6615.6040000000066"/>
    <n v="-6615.6040000000066"/>
    <n v="81686.224999999991"/>
    <n v="81686.224999999991"/>
    <n v="96372.570999999996"/>
    <n v="96372.570999999996"/>
    <n v="0"/>
    <n v="0"/>
    <n v="12957"/>
    <s v="SI"/>
    <s v="NO"/>
    <s v="GIC"/>
    <s v="STS"/>
    <n v="6"/>
    <s v="Transmission"/>
    <s v="Zonal Tx"/>
    <s v="Technical Loss - Tx"/>
    <s v="Dalcahue Substation I"/>
    <s v="PTTX2014"/>
    <s v="STS"/>
    <m/>
    <d v="2016-09-01T00:00:00"/>
    <x v="28"/>
    <m/>
    <n v="0"/>
    <n v="0"/>
    <n v="0"/>
    <n v="0"/>
    <n v="0"/>
    <m/>
    <m/>
    <m/>
    <m/>
    <m/>
    <m/>
    <m/>
    <s v="Inversiones en S/E"/>
    <s v="Abierto"/>
  </r>
  <r>
    <x v="79"/>
    <x v="1"/>
    <x v="79"/>
    <x v="0"/>
    <x v="23"/>
    <x v="19"/>
    <n v="370.36799999999999"/>
    <n v="1774.8710000000001"/>
    <n v="27806.831999999999"/>
    <n v="412401.4"/>
    <n v="479634.908"/>
    <n v="302215.25199999998"/>
    <n v="40242.533000000003"/>
    <n v="127625.605"/>
    <n v="15208.133"/>
    <n v="583148.13500000001"/>
    <n v="96425.801000000007"/>
    <n v="75956.12"/>
    <n v="2162809.9580000001"/>
    <n v="0"/>
    <n v="0"/>
    <n v="0"/>
    <n v="0"/>
    <n v="0"/>
    <n v="0"/>
    <n v="8.6E-3"/>
    <n v="0"/>
    <n v="0"/>
    <n v="1.0000000000000009E-2"/>
    <n v="0.01"/>
    <n v="0"/>
    <n v="0.33144000000000001"/>
    <n v="0.33144000000000001"/>
    <n v="0.33144000000000001"/>
    <n v="0.33144000000000001"/>
    <n v="0.33144000000000001"/>
    <n v="0.33144000000000001"/>
    <n v="0.34004000000000001"/>
    <n v="0.34004000000000001"/>
    <n v="0.34004000000000001"/>
    <n v="0.35004000000000002"/>
    <n v="0.36004000000000003"/>
    <n v="0.36004000000000003"/>
    <n v="0.33393732861659825"/>
    <n v="0.33811281223949646"/>
    <n v="0.3456292246568109"/>
    <n v="0.34587029435410399"/>
    <n v="0.34868427783410832"/>
    <n v="0.3532397733473871"/>
    <n v="0.38296164608005573"/>
    <n v="0.43098727690387323"/>
    <n v="0.45279903214997314"/>
    <n v="0.47360031561101212"/>
    <n v="0.50275964426562614"/>
    <n v="0.51019366440147085"/>
    <n v="0.36004000000000003"/>
    <n v="0.33144000000000001"/>
    <n v="873694.61499999999"/>
    <n v="16990.182834560022"/>
    <n v="28476.056533818995"/>
    <n v="60920.651307647953"/>
    <n v="1652.3714898077553"/>
    <n v="19336.662607498471"/>
    <n v="31381.19112216141"/>
    <n v="205260.24926154694"/>
    <n v="332495.79744502302"/>
    <n v="151383.14919478633"/>
    <n v="144734.45255803512"/>
    <n v="203391.67613510031"/>
    <n v="51984.553687980027"/>
    <n v="1248006.9941779664"/>
    <n v="2.4973286165982582E-3"/>
    <n v="4.1754836228982163E-3"/>
    <n v="7.5164124173143871E-3"/>
    <n v="2.4106969729309607E-4"/>
    <n v="2.8139834800043661E-3"/>
    <n v="4.5554955132787577E-3"/>
    <n v="2.9721872732668624E-2"/>
    <n v="4.8025630823817514E-2"/>
    <n v="2.1811755246099889E-2"/>
    <n v="2.0801283461039009E-2"/>
    <n v="2.9159328654614017E-2"/>
    <n v="7.4340201358447577E-3"/>
    <n v="0.51019366440147085"/>
    <n v="14439.4437"/>
    <n v="614698.5"/>
    <n v="5400"/>
    <n v="2800"/>
    <n v="28900"/>
    <n v="577800"/>
    <n v="868900"/>
    <n v="302800"/>
    <n v="869900"/>
    <n v="38900"/>
    <n v="39300"/>
    <n v="39250"/>
    <n v="3403087.9436999997"/>
    <n v="3114220"/>
    <n v="0"/>
    <n v="0"/>
    <n v="0"/>
    <n v="8639009.5528779663"/>
    <n v="16990.182834560022"/>
    <n v="28476.056533818995"/>
    <n v="60920.651307647953"/>
    <n v="1652.3714898077553"/>
    <n v="19336.662607498471"/>
    <n v="31381.19112216141"/>
    <n v="205260.24926154694"/>
    <n v="332495.79744502302"/>
    <n v="151383.14919478633"/>
    <n v="144734.45255803512"/>
    <n v="203391.67613510031"/>
    <n v="51984.553687980027"/>
    <n v="1248006.9941779664"/>
    <n v="14439.4437"/>
    <n v="614698.5"/>
    <n v="5400"/>
    <n v="2800"/>
    <n v="28900"/>
    <n v="577800"/>
    <n v="868900"/>
    <n v="302800"/>
    <n v="869900"/>
    <n v="38900"/>
    <n v="39300"/>
    <n v="39250"/>
    <n v="3403087.9436999997"/>
    <n v="3114220"/>
    <n v="0"/>
    <n v="0"/>
    <n v="0"/>
    <n v="8639009.5528779663"/>
    <n v="370.36799999999999"/>
    <n v="1774.8710000000001"/>
    <n v="27806.831999999999"/>
    <n v="412401.4"/>
    <n v="479634.908"/>
    <n v="302215.25199999998"/>
    <n v="378599.37060000002"/>
    <n v="160705.6226"/>
    <n v="155948.6226"/>
    <n v="517712.9339"/>
    <n v="46122"/>
    <n v="0"/>
    <n v="2483292.1806999999"/>
    <n v="0"/>
    <n v="0"/>
    <n v="0"/>
    <n v="0"/>
    <n v="0"/>
    <n v="5.9084645738605012E-3"/>
    <n v="1.0457771027631518E-2"/>
    <n v="1.7647928751006455E-2"/>
    <n v="1.5100974415432898E-2"/>
    <n v="2.318315301209627E-2"/>
    <n v="5.4220784555832277E-2"/>
    <n v="9.9669248049878034E-2"/>
    <n v="0.22618832438573794"/>
    <n v="0.33144000000000001"/>
    <n v="0.33144000000000001"/>
    <n v="0.33144000000000001"/>
    <n v="0.33144000000000001"/>
    <n v="0.33144000000000001"/>
    <n v="0.33734846457386053"/>
    <n v="0.34780623560149204"/>
    <n v="0.3654541643524985"/>
    <n v="0.3805551387679314"/>
    <n v="0.40373829178002762"/>
    <n v="0.45795907633585992"/>
    <n v="0.55762832438573795"/>
    <n v="118616.568"/>
    <n v="626364"/>
    <n v="117656.5"/>
    <n v="529500"/>
    <n v="794100"/>
    <n v="39197"/>
    <n v="567400"/>
    <n v="45100"/>
    <n v="544500"/>
    <n v="28400"/>
    <n v="256500"/>
    <n v="250000"/>
    <n v="3917334.068"/>
    <n v="1828139.3661779659"/>
    <n v="0"/>
    <n v="0"/>
    <n v="0"/>
    <n v="9102460.2298779655"/>
    <n v="370.36799999999999"/>
    <n v="1774.8710000000001"/>
    <n v="27806.831999999999"/>
    <n v="412401.4"/>
    <n v="479634.908"/>
    <n v="302215.25199999998"/>
    <n v="40242.533000000003"/>
    <n v="127625.605"/>
    <n v="15208.133"/>
    <n v="602743.39430000004"/>
    <n v="291599.19084400003"/>
    <n v="181669.69355600019"/>
    <n v="2483292.1806999999"/>
    <n v="222204.47078199984"/>
    <n v="157384.33772399998"/>
    <n v="659677.81462400011"/>
    <n v="554833.81462400011"/>
    <n v="527994.91562400002"/>
    <n v="786916.65407400008"/>
    <n v="42151.438724"/>
    <n v="531893.47690000013"/>
    <n v="263971.73845000006"/>
    <n v="260171.73845000003"/>
    <n v="260171.73845000003"/>
    <n v="50200"/>
    <n v="4317572.1384260003"/>
    <n v="1427901.2957519665"/>
    <n v="0"/>
    <n v="0"/>
    <n v="0"/>
    <n v="9102460.2298779674"/>
    <n v="370.36799999999999"/>
    <n v="1774.8710000000001"/>
    <n v="27806.831999999999"/>
    <n v="412401.4"/>
    <n v="479634.908"/>
    <n v="302215.25199999998"/>
    <n v="40242.533000000003"/>
    <n v="127625.605"/>
    <n v="15208.133"/>
    <n v="583148.13500000001"/>
    <n v="96425.801000000007"/>
    <n v="202777.76791066676"/>
    <n v="2289631.6059106668"/>
    <n v="0"/>
    <n v="0"/>
    <n v="0"/>
    <n v="0"/>
    <n v="0"/>
    <n v="0"/>
    <n v="0"/>
    <n v="0"/>
    <n v="0"/>
    <n v="0"/>
    <n v="0"/>
    <n v="0"/>
    <n v="4511232.7132153334"/>
    <n v="1427901.2957519665"/>
    <n v="0"/>
    <n v="0"/>
    <n v="0"/>
    <n v="9102460.2298779674"/>
    <n v="1196022.4404899864"/>
    <n v="2086853.838"/>
    <n v="2960548.4529999997"/>
    <n v="2069717.0554899864"/>
    <n v="890831.39751001331"/>
    <n v="5678461.0998779666"/>
    <n v="2483292.1806999999"/>
    <n v="2086853.838"/>
    <n v="2960548.4529999997"/>
    <n v="3356986.7956999997"/>
    <n v="-396438.34269999992"/>
    <n v="6141911.7768779658"/>
    <n v="2301622.4871439999"/>
    <n v="2086853.838"/>
    <n v="2960548.4529999997"/>
    <n v="3175317.1021440001"/>
    <n v="-214768.64914400037"/>
    <n v="6141911.7768779676"/>
    <n v="2086853.838"/>
    <n v="2162809.9580000001"/>
    <n v="3036504.5729999999"/>
    <n v="2960548.4529999997"/>
    <n v="75956.120000000112"/>
    <n v="6065955.6568779675"/>
    <n v="12958"/>
    <s v="SI"/>
    <s v="NO"/>
    <s v="GIC"/>
    <s v="STS"/>
    <n v="6"/>
    <s v="Transmission"/>
    <s v="Zonal Tx"/>
    <s v="Llanquihue Project"/>
    <s v="Puerto Varas: Construction of new substation"/>
    <s v="PTOVARAS"/>
    <s v="STS"/>
    <m/>
    <d v="2019-12-01T00:00:00"/>
    <x v="29"/>
    <m/>
    <n v="0"/>
    <n v="0"/>
    <n v="0"/>
    <n v="0"/>
    <n v="0"/>
    <s v="MT 08.04.2019/Const.09.2019"/>
    <m/>
    <m/>
    <m/>
    <m/>
    <m/>
    <m/>
    <s v="Inversiones en S/E"/>
    <s v="Abierto"/>
  </r>
  <r>
    <x v="80"/>
    <x v="1"/>
    <x v="80"/>
    <x v="0"/>
    <x v="15"/>
    <x v="11"/>
    <n v="0"/>
    <n v="0"/>
    <n v="0"/>
    <n v="0"/>
    <n v="-64726.953000000001"/>
    <n v="-179290.079"/>
    <n v="0"/>
    <n v="0"/>
    <n v="0"/>
    <n v="0"/>
    <n v="0"/>
    <n v="0"/>
    <n v="-244017.03200000001"/>
    <n v="0"/>
    <n v="0"/>
    <n v="0"/>
    <n v="0"/>
    <n v="0"/>
    <n v="0"/>
    <n v="0"/>
    <n v="0"/>
    <n v="0"/>
    <n v="0"/>
    <n v="0"/>
    <n v="0"/>
    <n v="0"/>
    <n v="0"/>
    <n v="0"/>
    <n v="0"/>
    <n v="0"/>
    <n v="0"/>
    <n v="0"/>
    <n v="0"/>
    <n v="0"/>
    <n v="0"/>
    <n v="0"/>
    <n v="0"/>
    <n v="0"/>
    <n v="0"/>
    <n v="0"/>
    <n v="0"/>
    <n v="0"/>
    <n v="0"/>
    <n v="0"/>
    <n v="0"/>
    <n v="0"/>
    <n v="0"/>
    <n v="0"/>
    <n v="0"/>
    <n v="0"/>
    <n v="0"/>
    <n v="244017.092"/>
    <n v="0"/>
    <n v="0"/>
    <n v="0"/>
    <n v="0"/>
    <n v="0"/>
    <n v="0"/>
    <n v="0"/>
    <n v="0"/>
    <n v="0"/>
    <n v="0"/>
    <n v="0"/>
    <n v="0"/>
    <n v="0"/>
    <n v="0"/>
    <n v="0"/>
    <n v="0"/>
    <n v="0"/>
    <n v="0"/>
    <n v="0"/>
    <n v="0"/>
    <n v="0"/>
    <n v="0"/>
    <n v="0"/>
    <n v="0"/>
    <n v="0"/>
    <n v="0"/>
    <n v="0"/>
    <n v="0"/>
    <n v="0"/>
    <n v="0"/>
    <n v="0"/>
    <n v="0"/>
    <n v="0"/>
    <n v="0"/>
    <n v="0"/>
    <n v="0"/>
    <n v="0"/>
    <n v="0"/>
    <n v="0"/>
    <n v="0"/>
    <n v="0"/>
    <n v="0"/>
    <n v="0"/>
    <n v="244017.092"/>
    <n v="0"/>
    <n v="0"/>
    <n v="0"/>
    <n v="0"/>
    <n v="0"/>
    <n v="0"/>
    <n v="0"/>
    <n v="0"/>
    <n v="0"/>
    <n v="0"/>
    <n v="0"/>
    <n v="0"/>
    <n v="0"/>
    <n v="0"/>
    <n v="0"/>
    <n v="0"/>
    <n v="0"/>
    <n v="0"/>
    <n v="0"/>
    <n v="0"/>
    <n v="0"/>
    <n v="0"/>
    <n v="0"/>
    <n v="0"/>
    <n v="0"/>
    <n v="0"/>
    <n v="0"/>
    <n v="0"/>
    <n v="0"/>
    <n v="0"/>
    <n v="244017.092"/>
    <n v="0"/>
    <n v="0"/>
    <n v="0"/>
    <n v="0"/>
    <n v="-64726.953000000001"/>
    <n v="-179290.079"/>
    <n v="0"/>
    <n v="0"/>
    <n v="0"/>
    <n v="0"/>
    <n v="0"/>
    <n v="0"/>
    <n v="-244017.03200000001"/>
    <n v="0"/>
    <n v="0"/>
    <n v="0"/>
    <n v="0"/>
    <n v="0"/>
    <n v="0"/>
    <n v="0"/>
    <n v="0"/>
    <n v="0"/>
    <n v="0"/>
    <n v="0"/>
    <n v="0"/>
    <n v="0"/>
    <n v="0"/>
    <n v="0"/>
    <n v="0"/>
    <n v="0"/>
    <n v="0"/>
    <n v="0"/>
    <n v="0"/>
    <n v="0"/>
    <n v="0"/>
    <n v="0"/>
    <n v="0"/>
    <n v="0"/>
    <n v="0"/>
    <n v="0"/>
    <n v="0"/>
    <n v="0"/>
    <n v="0"/>
    <n v="0"/>
    <n v="0"/>
    <n v="0"/>
    <n v="0"/>
    <n v="0"/>
    <n v="0"/>
    <n v="0"/>
    <n v="0"/>
    <n v="0"/>
    <n v="0"/>
    <n v="0"/>
    <n v="0"/>
    <n v="5.9999999997671694E-2"/>
    <n v="0"/>
    <n v="0"/>
    <n v="0"/>
    <n v="0"/>
    <n v="-64726.953000000001"/>
    <n v="-179290.079"/>
    <n v="0"/>
    <n v="0"/>
    <n v="0"/>
    <n v="0"/>
    <n v="0"/>
    <n v="0"/>
    <n v="-244017.03200000001"/>
    <n v="0"/>
    <n v="0"/>
    <n v="0"/>
    <n v="0"/>
    <n v="0"/>
    <n v="0"/>
    <n v="0"/>
    <n v="0"/>
    <n v="0"/>
    <n v="0"/>
    <n v="0"/>
    <n v="0"/>
    <n v="0"/>
    <n v="0"/>
    <n v="0"/>
    <n v="0"/>
    <n v="0"/>
    <n v="5.9999999997671694E-2"/>
    <n v="0"/>
    <n v="0"/>
    <n v="0"/>
    <n v="0"/>
    <n v="-64726.953000000001"/>
    <n v="-179290.079"/>
    <n v="0"/>
    <n v="0"/>
    <n v="0"/>
    <n v="0"/>
    <n v="0"/>
    <n v="0"/>
    <n v="-244017.03200000001"/>
    <n v="0"/>
    <n v="0"/>
    <n v="0"/>
    <n v="0"/>
    <n v="0"/>
    <n v="0"/>
    <n v="0"/>
    <n v="0"/>
    <n v="0"/>
    <n v="0"/>
    <n v="0"/>
    <n v="0"/>
    <n v="0"/>
    <n v="0"/>
    <n v="0"/>
    <n v="0"/>
    <n v="0"/>
    <n v="5.9999999997671694E-2"/>
    <n v="0"/>
    <n v="-244017.03200000001"/>
    <n v="5.9999999997671694E-2"/>
    <n v="244017.092"/>
    <n v="-244017.03200000001"/>
    <n v="244017.03200000001"/>
    <n v="-244017.03200000001"/>
    <n v="-244017.03200000001"/>
    <n v="5.9999999997671694E-2"/>
    <n v="5.9999999997671694E-2"/>
    <n v="0"/>
    <n v="0"/>
    <n v="-244017.03200000001"/>
    <n v="-244017.03200000001"/>
    <n v="5.9999999997671694E-2"/>
    <n v="5.9999999997671694E-2"/>
    <n v="0"/>
    <n v="0"/>
    <n v="-244017.03200000001"/>
    <n v="-244017.03200000001"/>
    <n v="5.9999999997671694E-2"/>
    <n v="5.9999999997671694E-2"/>
    <n v="0"/>
    <n v="0"/>
    <m/>
    <m/>
    <s v="NO"/>
    <s v="GIC"/>
    <s v="SAESA "/>
    <n v="6"/>
    <s v="Transmission"/>
    <s v="Zonal Tx"/>
    <s v="Chiloé - Gamboa Project"/>
    <s v="CASTRO"/>
    <m/>
    <s v="SAESA "/>
    <m/>
    <m/>
    <x v="8"/>
    <s v="Proyecto puente"/>
    <m/>
    <m/>
    <n v="0"/>
    <n v="0"/>
    <n v="0"/>
    <s v="02.10.2017"/>
    <s v="EMEC"/>
    <s v="Construcción"/>
    <m/>
    <n v="943"/>
    <m/>
    <m/>
    <m/>
    <m/>
  </r>
  <r>
    <x v="81"/>
    <x v="1"/>
    <x v="81"/>
    <x v="0"/>
    <x v="23"/>
    <x v="19"/>
    <n v="0"/>
    <n v="0"/>
    <n v="0"/>
    <n v="0"/>
    <n v="-463450.67700000003"/>
    <n v="0"/>
    <n v="0"/>
    <n v="0"/>
    <n v="0"/>
    <n v="0"/>
    <n v="0"/>
    <n v="0"/>
    <n v="-463450.67700000003"/>
    <n v="0"/>
    <n v="0"/>
    <n v="0"/>
    <n v="0"/>
    <n v="0"/>
    <n v="0"/>
    <n v="0"/>
    <n v="0"/>
    <n v="0"/>
    <n v="0"/>
    <n v="0"/>
    <n v="0"/>
    <n v="0"/>
    <n v="0"/>
    <n v="0"/>
    <n v="0"/>
    <n v="0"/>
    <n v="0"/>
    <n v="0"/>
    <n v="0"/>
    <n v="0"/>
    <n v="0"/>
    <n v="0"/>
    <n v="0"/>
    <n v="0"/>
    <n v="0"/>
    <n v="0"/>
    <n v="0"/>
    <n v="0"/>
    <n v="0"/>
    <n v="0"/>
    <n v="0"/>
    <n v="0"/>
    <n v="0"/>
    <n v="0"/>
    <n v="0"/>
    <n v="0"/>
    <n v="0"/>
    <n v="433112"/>
    <n v="0"/>
    <n v="0"/>
    <n v="0"/>
    <n v="0"/>
    <n v="0"/>
    <n v="0"/>
    <n v="0"/>
    <n v="0"/>
    <n v="0"/>
    <n v="0"/>
    <n v="0"/>
    <n v="0"/>
    <n v="0"/>
    <n v="0"/>
    <n v="0"/>
    <n v="0"/>
    <n v="0"/>
    <n v="0"/>
    <n v="0"/>
    <n v="0"/>
    <n v="0"/>
    <n v="0"/>
    <n v="0"/>
    <n v="0"/>
    <n v="0"/>
    <n v="0"/>
    <n v="0"/>
    <n v="0"/>
    <n v="0"/>
    <n v="0"/>
    <n v="0"/>
    <n v="0"/>
    <n v="0"/>
    <n v="0"/>
    <n v="0"/>
    <n v="0"/>
    <n v="0"/>
    <n v="0"/>
    <n v="0"/>
    <n v="0"/>
    <n v="0"/>
    <n v="0"/>
    <n v="0"/>
    <n v="433112"/>
    <n v="0"/>
    <n v="0"/>
    <n v="0"/>
    <n v="0"/>
    <n v="0"/>
    <n v="0"/>
    <n v="0"/>
    <n v="0"/>
    <n v="0"/>
    <n v="0"/>
    <n v="0"/>
    <n v="0"/>
    <n v="0"/>
    <n v="0"/>
    <n v="0"/>
    <n v="0"/>
    <n v="0"/>
    <n v="0"/>
    <n v="0"/>
    <n v="0"/>
    <n v="0"/>
    <n v="0"/>
    <n v="0"/>
    <n v="0"/>
    <n v="0"/>
    <n v="0"/>
    <n v="0"/>
    <n v="0"/>
    <n v="0"/>
    <n v="0"/>
    <n v="433112"/>
    <n v="0"/>
    <n v="0"/>
    <n v="0"/>
    <n v="0"/>
    <n v="-463450.67700000003"/>
    <n v="0"/>
    <n v="0"/>
    <n v="0"/>
    <n v="0"/>
    <n v="0"/>
    <n v="0"/>
    <n v="0"/>
    <n v="-463450.67700000003"/>
    <n v="0"/>
    <n v="0"/>
    <n v="0"/>
    <n v="0"/>
    <n v="0"/>
    <n v="0"/>
    <n v="0"/>
    <n v="0"/>
    <n v="0"/>
    <n v="0"/>
    <n v="0"/>
    <n v="0"/>
    <n v="0"/>
    <n v="0"/>
    <n v="0"/>
    <n v="0"/>
    <n v="0"/>
    <n v="0"/>
    <n v="0"/>
    <n v="0"/>
    <n v="0"/>
    <n v="0"/>
    <n v="0"/>
    <n v="0"/>
    <n v="0"/>
    <n v="0"/>
    <n v="0"/>
    <n v="0"/>
    <n v="0"/>
    <n v="0"/>
    <n v="0"/>
    <n v="0"/>
    <n v="0"/>
    <n v="0"/>
    <n v="0"/>
    <n v="0"/>
    <n v="0"/>
    <n v="0"/>
    <n v="0"/>
    <n v="0"/>
    <n v="0"/>
    <n v="0"/>
    <n v="-30338.677000000025"/>
    <n v="0"/>
    <n v="0"/>
    <n v="0"/>
    <n v="0"/>
    <n v="-463450.67700000003"/>
    <n v="0"/>
    <n v="0"/>
    <n v="0"/>
    <n v="0"/>
    <n v="0"/>
    <n v="0"/>
    <n v="0"/>
    <n v="-463450.67700000003"/>
    <n v="0"/>
    <n v="0"/>
    <n v="0"/>
    <n v="0"/>
    <n v="0"/>
    <n v="0"/>
    <n v="0"/>
    <n v="0"/>
    <n v="0"/>
    <n v="0"/>
    <n v="0"/>
    <n v="0"/>
    <n v="0"/>
    <n v="0"/>
    <n v="0"/>
    <n v="0"/>
    <n v="0"/>
    <n v="-30338.677000000025"/>
    <n v="0"/>
    <n v="0"/>
    <n v="0"/>
    <n v="0"/>
    <n v="-463450.67700000003"/>
    <n v="0"/>
    <n v="0"/>
    <n v="0"/>
    <n v="0"/>
    <n v="0"/>
    <n v="0"/>
    <n v="0"/>
    <n v="-463450.67700000003"/>
    <n v="0"/>
    <n v="0"/>
    <n v="0"/>
    <n v="0"/>
    <n v="0"/>
    <n v="0"/>
    <n v="0"/>
    <n v="0"/>
    <n v="0"/>
    <n v="0"/>
    <n v="0"/>
    <n v="0"/>
    <n v="0"/>
    <n v="0"/>
    <n v="0"/>
    <n v="0"/>
    <n v="0"/>
    <n v="-30338.677000000025"/>
    <n v="0"/>
    <n v="-463450.67700000003"/>
    <n v="-30338.677000000025"/>
    <n v="433112"/>
    <n v="-463450.67700000003"/>
    <n v="463450.67700000003"/>
    <n v="-463450.67700000003"/>
    <n v="-463450.67700000003"/>
    <n v="-30338.677000000025"/>
    <n v="-30338.677000000025"/>
    <n v="0"/>
    <n v="0"/>
    <n v="-463450.67700000003"/>
    <n v="-463450.67700000003"/>
    <n v="-30338.677000000025"/>
    <n v="-30338.677000000025"/>
    <n v="0"/>
    <n v="0"/>
    <n v="-463450.67700000003"/>
    <n v="-463450.67700000003"/>
    <n v="-30338.677000000025"/>
    <n v="-30338.677000000025"/>
    <n v="0"/>
    <n v="0"/>
    <m/>
    <m/>
    <s v="NO"/>
    <s v="GIC"/>
    <s v="SAESA "/>
    <n v="6"/>
    <s v="Transmission"/>
    <s v="Zonal Tx"/>
    <s v="Llanquihue Project"/>
    <s v="Puerto Varas: Construction of new substation"/>
    <s v="PTOVARAS"/>
    <s v="SAESA "/>
    <m/>
    <m/>
    <x v="8"/>
    <s v="Proyecto puente"/>
    <m/>
    <m/>
    <n v="0"/>
    <n v="0"/>
    <n v="0"/>
    <s v="MT 08.04.2019/Const.09.2019"/>
    <m/>
    <m/>
    <m/>
    <m/>
    <m/>
    <m/>
    <m/>
    <m/>
  </r>
  <r>
    <x v="82"/>
    <x v="1"/>
    <x v="82"/>
    <x v="0"/>
    <x v="21"/>
    <x v="19"/>
    <n v="551.31500000000005"/>
    <n v="0"/>
    <n v="117.64700000000001"/>
    <n v="0"/>
    <n v="0"/>
    <n v="0"/>
    <n v="0"/>
    <n v="0"/>
    <n v="0"/>
    <n v="0"/>
    <n v="0"/>
    <n v="0"/>
    <n v="668.9620000000001"/>
    <n v="0"/>
    <n v="0"/>
    <n v="0"/>
    <n v="0"/>
    <n v="0"/>
    <n v="0"/>
    <n v="0"/>
    <n v="0"/>
    <n v="0"/>
    <n v="5.0000000000000044E-2"/>
    <n v="0"/>
    <n v="0"/>
    <n v="0.90999999999999992"/>
    <n v="0.90999999999999992"/>
    <n v="0.90999999999999992"/>
    <n v="0.90999999999999992"/>
    <n v="0.90999999999999992"/>
    <n v="0.90999999999999992"/>
    <n v="0.90999999999999992"/>
    <n v="0.90999999999999992"/>
    <n v="0.90999999999999992"/>
    <n v="0.96"/>
    <n v="0.96"/>
    <n v="0.96"/>
    <n v="0.91680179567405784"/>
    <n v="0.91680179567405784"/>
    <n v="0.91680179567405784"/>
    <n v="0.91680179567405784"/>
    <n v="0.91680179567405784"/>
    <n v="0.91680179567405784"/>
    <n v="0.96730179567405783"/>
    <n v="0.96730179567405783"/>
    <n v="0.96730179567405783"/>
    <n v="0.98838736226363755"/>
    <n v="0.98838736226363755"/>
    <n v="1.0000048292749286"/>
    <n v="0.96"/>
    <n v="0.90999999999999992"/>
    <n v="50047.535000000003"/>
    <n v="493.74170735066662"/>
    <n v="0"/>
    <n v="0"/>
    <n v="0"/>
    <n v="0"/>
    <n v="0"/>
    <n v="4998.9437766242718"/>
    <n v="0"/>
    <n v="0"/>
    <n v="1504.191961166594"/>
    <n v="0"/>
    <n v="0"/>
    <n v="6996.877445141532"/>
    <n v="6.8017956740579547E-3"/>
    <n v="0"/>
    <n v="0"/>
    <n v="0"/>
    <n v="0"/>
    <n v="0"/>
    <n v="5.0500000000000003E-2"/>
    <n v="0"/>
    <n v="0"/>
    <n v="2.1085566589579659E-2"/>
    <n v="0"/>
    <n v="1.1617467011290985E-2"/>
    <n v="1.0000048292749286"/>
    <n v="0"/>
    <n v="0"/>
    <n v="0"/>
    <n v="0"/>
    <n v="0"/>
    <n v="0"/>
    <n v="0"/>
    <n v="0"/>
    <n v="0"/>
    <n v="0"/>
    <n v="0"/>
    <n v="0"/>
    <n v="0"/>
    <n v="0"/>
    <n v="0"/>
    <n v="0"/>
    <n v="0"/>
    <n v="57044.412445141534"/>
    <n v="493.74170735066662"/>
    <n v="0"/>
    <n v="0"/>
    <n v="0"/>
    <n v="0"/>
    <n v="0"/>
    <n v="4998.9437766242718"/>
    <n v="0"/>
    <n v="0"/>
    <n v="1504.191961166594"/>
    <n v="0"/>
    <n v="0"/>
    <n v="6996.877445141532"/>
    <n v="0"/>
    <n v="0"/>
    <n v="0"/>
    <n v="0"/>
    <n v="0"/>
    <n v="0"/>
    <n v="0"/>
    <n v="0"/>
    <n v="0"/>
    <n v="0"/>
    <n v="0"/>
    <n v="0"/>
    <n v="0"/>
    <n v="0"/>
    <n v="0"/>
    <n v="0"/>
    <n v="0"/>
    <n v="57044.412445141534"/>
    <n v="551.31500000000005"/>
    <n v="0"/>
    <n v="117.64700000000001"/>
    <n v="0"/>
    <n v="0"/>
    <n v="0"/>
    <n v="5000"/>
    <n v="0"/>
    <n v="0"/>
    <n v="1327.9154451415316"/>
    <n v="0"/>
    <n v="0"/>
    <n v="6996.877445141532"/>
    <n v="0"/>
    <n v="0"/>
    <n v="0"/>
    <n v="0"/>
    <n v="0"/>
    <n v="6.8017956740579503E-3"/>
    <n v="5.0500000000000003E-2"/>
    <n v="0"/>
    <n v="0"/>
    <n v="2.1085566589579659E-2"/>
    <n v="0"/>
    <n v="1.1617467011290985E-2"/>
    <n v="9.0004829274928602E-2"/>
    <n v="0.90999999999999992"/>
    <n v="0.90999999999999992"/>
    <n v="0.90999999999999992"/>
    <n v="0.90999999999999992"/>
    <n v="0.90999999999999992"/>
    <n v="0.91680179567405784"/>
    <n v="0.96730179567405783"/>
    <n v="0.96730179567405783"/>
    <n v="0.96730179567405783"/>
    <n v="0.98838736226363755"/>
    <n v="0.98838736226363755"/>
    <n v="1.0000048292749286"/>
    <n v="0"/>
    <n v="0"/>
    <n v="0"/>
    <n v="0"/>
    <n v="0"/>
    <n v="0"/>
    <n v="0"/>
    <n v="0"/>
    <n v="0"/>
    <n v="0"/>
    <n v="0"/>
    <n v="0"/>
    <n v="0"/>
    <n v="0"/>
    <n v="0"/>
    <n v="0"/>
    <n v="0"/>
    <n v="57044.412445141534"/>
    <n v="551.31500000000005"/>
    <n v="0"/>
    <n v="117.64700000000001"/>
    <n v="0"/>
    <n v="0"/>
    <n v="0"/>
    <n v="0"/>
    <n v="0"/>
    <n v="0"/>
    <n v="0"/>
    <n v="0"/>
    <n v="6327.9154451415316"/>
    <n v="6996.877445141532"/>
    <n v="0"/>
    <n v="0"/>
    <n v="0"/>
    <n v="0"/>
    <n v="0"/>
    <n v="0"/>
    <n v="0"/>
    <n v="0"/>
    <n v="0"/>
    <n v="0"/>
    <n v="0"/>
    <n v="0"/>
    <n v="0"/>
    <n v="0"/>
    <n v="0"/>
    <n v="0"/>
    <n v="0"/>
    <n v="57044.412445141534"/>
    <n v="551.31500000000005"/>
    <n v="0"/>
    <n v="117.64700000000001"/>
    <n v="0"/>
    <n v="0"/>
    <n v="0"/>
    <n v="0"/>
    <n v="0"/>
    <n v="0"/>
    <n v="0"/>
    <n v="0"/>
    <n v="6327.9154451415316"/>
    <n v="6996.877445141532"/>
    <n v="0"/>
    <n v="0"/>
    <n v="0"/>
    <n v="0"/>
    <n v="0"/>
    <n v="0"/>
    <n v="0"/>
    <n v="0"/>
    <n v="0"/>
    <n v="0"/>
    <n v="0"/>
    <n v="0"/>
    <n v="0"/>
    <n v="0"/>
    <n v="0"/>
    <n v="0"/>
    <n v="0"/>
    <n v="57044.412445141534"/>
    <n v="6996.877445141532"/>
    <n v="668.9620000000001"/>
    <n v="50716.497000000003"/>
    <n v="57044.412445141534"/>
    <n v="-6327.9154451415307"/>
    <n v="6327.9154451415307"/>
    <n v="6996.877445141532"/>
    <n v="668.9620000000001"/>
    <n v="50716.497000000003"/>
    <n v="57044.412445141534"/>
    <n v="-6327.9154451415307"/>
    <n v="6327.9154451415307"/>
    <n v="668.9620000000001"/>
    <n v="668.9620000000001"/>
    <n v="50716.497000000003"/>
    <n v="50716.497000000003"/>
    <n v="0"/>
    <n v="6327.9154451415307"/>
    <n v="668.9620000000001"/>
    <n v="668.9620000000001"/>
    <n v="50716.497000000003"/>
    <n v="50716.497000000003"/>
    <n v="0"/>
    <n v="6327.9154451415307"/>
    <n v="13067"/>
    <s v="SI"/>
    <s v="NO"/>
    <s v="GIC"/>
    <s v="STS"/>
    <n v="6"/>
    <s v="Transmission"/>
    <s v="Zonal Tx"/>
    <s v="Growth Zonal Tx"/>
    <s v="Río Negro Substation"/>
    <m/>
    <s v="STS"/>
    <m/>
    <m/>
    <x v="27"/>
    <m/>
    <s v="SURINGEN"/>
    <n v="0"/>
    <n v="0"/>
    <n v="0"/>
    <n v="0"/>
    <s v="08.02.2018"/>
    <m/>
    <m/>
    <m/>
    <n v="410"/>
    <m/>
    <m/>
    <m/>
    <m/>
  </r>
  <r>
    <x v="83"/>
    <x v="1"/>
    <x v="83"/>
    <x v="0"/>
    <x v="24"/>
    <x v="1"/>
    <n v="111061.484"/>
    <n v="53427.502999999997"/>
    <n v="378936.74200000003"/>
    <n v="369311.9"/>
    <n v="269655.05099999998"/>
    <n v="168689.50200000001"/>
    <n v="405780.67099999997"/>
    <n v="311114.53700000001"/>
    <n v="237324.122"/>
    <n v="48217.392"/>
    <n v="182042.139"/>
    <n v="43772.563999999998"/>
    <n v="2579333.6069999998"/>
    <n v="0.01"/>
    <n v="0.1"/>
    <n v="0.15"/>
    <n v="0.05"/>
    <n v="7.0000000000000007E-2"/>
    <n v="7.0000000000000007E-2"/>
    <n v="0.02"/>
    <n v="0.02"/>
    <n v="0.02"/>
    <n v="3.0000000000000027E-2"/>
    <n v="0.01"/>
    <n v="0"/>
    <n v="0.43000000000000005"/>
    <n v="0.53"/>
    <n v="0.68"/>
    <n v="0.73"/>
    <n v="0.8"/>
    <n v="0.87000000000000011"/>
    <n v="0.89000000000000012"/>
    <n v="0.91000000000000014"/>
    <n v="0.93"/>
    <n v="0.96000000000000008"/>
    <n v="0.97000000000000008"/>
    <n v="0.97000000000000008"/>
    <n v="0.43919149331770918"/>
    <n v="0.45976494514106087"/>
    <n v="0.49606217981505041"/>
    <n v="0.52480676011283711"/>
    <n v="0.56903192926416724"/>
    <n v="0.59434318033736289"/>
    <n v="0.64096697182991491"/>
    <n v="0.67141904520669105"/>
    <n v="0.71862262574089808"/>
    <n v="0.77330310472765773"/>
    <n v="0.82887543951605647"/>
    <n v="0.87125574477084167"/>
    <n v="0.97000000000000008"/>
    <n v="0.42000000000000004"/>
    <n v="1103906.7930000001"/>
    <n v="112814.24053730785"/>
    <n v="121230.81422839026"/>
    <n v="264729.41077764728"/>
    <n v="170236.95344938969"/>
    <n v="262580.3815191848"/>
    <n v="150653.84099951174"/>
    <n v="278207.64876116434"/>
    <n v="182164.08059684446"/>
    <n v="283070.53029319504"/>
    <n v="328735.72040303971"/>
    <n v="334924.63606781227"/>
    <n v="256063.37383970871"/>
    <n v="2745411.6314731962"/>
    <n v="1.919149331770912E-2"/>
    <n v="2.057345182335172E-2"/>
    <n v="3.6297234673989522E-2"/>
    <n v="2.8744580297786679E-2"/>
    <n v="4.4225169151330117E-2"/>
    <n v="2.5311251073195627E-2"/>
    <n v="4.662379149255215E-2"/>
    <n v="3.0452073376776145E-2"/>
    <n v="4.7203580534206924E-2"/>
    <n v="5.4680478986759637E-2"/>
    <n v="5.557233478839884E-2"/>
    <n v="4.2380305254785124E-2"/>
    <n v="0.87125574477084167"/>
    <n v="0"/>
    <n v="0"/>
    <n v="93333.333333333328"/>
    <n v="186580.33333333331"/>
    <n v="93333.333333333328"/>
    <n v="0"/>
    <n v="0"/>
    <n v="0"/>
    <n v="0"/>
    <n v="0"/>
    <n v="176052"/>
    <n v="100000"/>
    <n v="649299"/>
    <n v="0"/>
    <n v="0"/>
    <n v="0"/>
    <n v="0"/>
    <n v="4498617.4244731963"/>
    <n v="112814.24053730785"/>
    <n v="121230.81422839026"/>
    <n v="264729.41077764728"/>
    <n v="170236.95344938969"/>
    <n v="262580.3815191848"/>
    <n v="150653.84099951174"/>
    <n v="278207.64876116434"/>
    <n v="182164.08059684446"/>
    <n v="283070.53029319504"/>
    <n v="328735.72040303971"/>
    <n v="334924.63606781227"/>
    <n v="256063.37383970871"/>
    <n v="2745411.6314731962"/>
    <n v="0"/>
    <n v="0"/>
    <n v="93333.333333333328"/>
    <n v="186580.33333333331"/>
    <n v="93333.333333333328"/>
    <n v="0"/>
    <n v="0"/>
    <n v="0"/>
    <n v="0"/>
    <n v="0"/>
    <n v="176052"/>
    <n v="100000"/>
    <n v="649299"/>
    <n v="0"/>
    <n v="0"/>
    <n v="0"/>
    <n v="0"/>
    <n v="4498617.4244731963"/>
    <n v="111061.484"/>
    <n v="53427.502999999997"/>
    <n v="378936.74200000003"/>
    <n v="369311.9"/>
    <n v="269655.05099999998"/>
    <n v="168689.50200000001"/>
    <n v="208526.49132361336"/>
    <n v="227425.70426180668"/>
    <n v="313161.45706180669"/>
    <n v="181944.12372847335"/>
    <n v="208299.54319514002"/>
    <n v="254972.12990235604"/>
    <n v="2745411.6314731962"/>
    <n v="0.01"/>
    <n v="0.1"/>
    <n v="0.15"/>
    <n v="0.05"/>
    <n v="7.0000000000000007E-2"/>
    <n v="7.616753817314445E-2"/>
    <n v="2.8975027131805439E-2"/>
    <n v="1.2983802167062278E-2"/>
    <n v="2.8230000000000002E-2"/>
    <n v="3.3911564823251521E-2"/>
    <n v="8.1250326452204485E-5"/>
    <n v="9.4180735547598187E-3"/>
    <n v="0.56976725617647572"/>
    <n v="0.43000000000000005"/>
    <n v="0.53"/>
    <n v="0.68"/>
    <n v="0.73"/>
    <n v="0.8"/>
    <n v="0.87616753817314452"/>
    <n v="0.90514256530494996"/>
    <n v="0.91812636747201226"/>
    <n v="0.94635636747201224"/>
    <n v="0.98026793229526377"/>
    <n v="0.980349182621716"/>
    <n v="0.98976725617647576"/>
    <n v="238046.01921417392"/>
    <n v="411252.98078582599"/>
    <n v="0"/>
    <n v="0"/>
    <n v="0"/>
    <n v="0"/>
    <n v="0"/>
    <n v="0"/>
    <n v="0"/>
    <n v="0"/>
    <n v="0"/>
    <n v="0"/>
    <n v="649298.99999999988"/>
    <n v="0"/>
    <n v="0"/>
    <n v="0"/>
    <n v="0"/>
    <n v="4498617.4244731963"/>
    <n v="111061.484"/>
    <n v="53427.502999999997"/>
    <n v="378936.74200000003"/>
    <n v="369311.9"/>
    <n v="269655.05099999998"/>
    <n v="168689.50200000001"/>
    <n v="405780.67099999997"/>
    <n v="311114.53700000001"/>
    <n v="237324.122"/>
    <n v="329509.70999999996"/>
    <n v="49368.078363195993"/>
    <n v="61232.331109999999"/>
    <n v="2745411.6314731962"/>
    <n v="175652.92163680401"/>
    <n v="62393.019214174012"/>
    <n v="411252.98078582599"/>
    <n v="0"/>
    <n v="0"/>
    <n v="0"/>
    <n v="0"/>
    <n v="0"/>
    <n v="0"/>
    <n v="0"/>
    <n v="0"/>
    <n v="0"/>
    <n v="649298.92163680401"/>
    <n v="0"/>
    <n v="0"/>
    <n v="0"/>
    <n v="0"/>
    <n v="4498617.3461100003"/>
    <n v="111061.484"/>
    <n v="53427.502999999997"/>
    <n v="378936.74200000003"/>
    <n v="369311.9"/>
    <n v="269655.05099999998"/>
    <n v="168689.50200000001"/>
    <n v="405780.67099999997"/>
    <n v="311114.53700000001"/>
    <n v="237324.122"/>
    <n v="48217.392"/>
    <n v="182042.139"/>
    <n v="209850.58847319614"/>
    <n v="2745411.6314731962"/>
    <n v="0"/>
    <n v="0"/>
    <n v="0"/>
    <n v="0"/>
    <n v="0"/>
    <n v="0"/>
    <n v="0"/>
    <n v="0"/>
    <n v="0"/>
    <n v="0"/>
    <n v="0"/>
    <n v="0"/>
    <n v="649298.92163680401"/>
    <n v="0"/>
    <n v="0"/>
    <n v="0"/>
    <n v="0"/>
    <n v="4498617.3461100003"/>
    <n v="2489348.2576334877"/>
    <n v="2535561.0430000001"/>
    <n v="3639467.8360000001"/>
    <n v="3593255.0506334878"/>
    <n v="46212.785366512369"/>
    <n v="859149.58847319614"/>
    <n v="2490439.5015708404"/>
    <n v="2535561.0430000001"/>
    <n v="3639467.8360000001"/>
    <n v="3594346.2945708404"/>
    <n v="45121.541429159697"/>
    <n v="859149.58847319614"/>
    <n v="2684179.3003631961"/>
    <n v="2535561.0430000001"/>
    <n v="3639467.8360000001"/>
    <n v="3788086.0933631961"/>
    <n v="-148618.257363196"/>
    <n v="859149.51011000015"/>
    <n v="2535561.0430000001"/>
    <n v="2579333.6069999998"/>
    <n v="3683240.4"/>
    <n v="3639467.8360000001"/>
    <n v="43772.56399999978"/>
    <n v="815376.94611000037"/>
    <n v="13101"/>
    <s v="SI"/>
    <s v="NO"/>
    <s v="GIC"/>
    <s v="STS"/>
    <n v="6"/>
    <s v="Transmission"/>
    <s v="Zonal Tx"/>
    <s v="Growth Zonal Tx"/>
    <s v="Sangra Subtstation"/>
    <m/>
    <s v="STS"/>
    <s v="S/E Sangra "/>
    <d v="2019-06-01T00:00:00"/>
    <x v="30"/>
    <d v="2019-11-05T00:00:00"/>
    <s v="Rimalco"/>
    <n v="2"/>
    <n v="0"/>
    <n v="0"/>
    <n v="0"/>
    <s v="09.07.2018"/>
    <s v="EMEC"/>
    <s v="Construcción"/>
    <m/>
    <n v="853"/>
    <s v="construcción"/>
    <n v="2017"/>
    <s v="Inversiones en S/E"/>
    <s v="Abierto"/>
  </r>
  <r>
    <x v="84"/>
    <x v="1"/>
    <x v="84"/>
    <x v="0"/>
    <x v="24"/>
    <x v="1"/>
    <n v="0"/>
    <n v="1377.1079999999999"/>
    <n v="777.35400000000004"/>
    <n v="1036"/>
    <n v="0"/>
    <n v="0"/>
    <n v="0"/>
    <n v="0"/>
    <n v="0"/>
    <n v="476"/>
    <n v="0"/>
    <n v="0"/>
    <n v="3666.462"/>
    <n v="0"/>
    <n v="0"/>
    <n v="0"/>
    <n v="0.02"/>
    <n v="0"/>
    <n v="0.01"/>
    <n v="0"/>
    <n v="0"/>
    <n v="0"/>
    <n v="0"/>
    <n v="0"/>
    <n v="0"/>
    <n v="0.71"/>
    <n v="0.71"/>
    <n v="0.71"/>
    <n v="0.73"/>
    <n v="0.73"/>
    <n v="0.74"/>
    <n v="0.74"/>
    <n v="0.74"/>
    <n v="0.74"/>
    <n v="0.74"/>
    <n v="0.74"/>
    <n v="0.74"/>
    <n v="0.71"/>
    <n v="0.71"/>
    <n v="0.72646895453891158"/>
    <n v="0.7337085206729832"/>
    <n v="0.7337085206729832"/>
    <n v="0.7337085206729832"/>
    <n v="0.7337085206729832"/>
    <n v="0.7337085206729832"/>
    <n v="0.7337085206729832"/>
    <n v="0.73878891796005108"/>
    <n v="0.74979644541536472"/>
    <n v="0.76249743863303443"/>
    <n v="0.74"/>
    <n v="0.71"/>
    <n v="18148.080999999998"/>
    <n v="0"/>
    <n v="0"/>
    <n v="1472.3383799509113"/>
    <n v="693.60129603320217"/>
    <n v="0"/>
    <n v="0"/>
    <n v="0"/>
    <n v="0"/>
    <n v="0"/>
    <n v="476.76780160241964"/>
    <n v="1008.3294227866874"/>
    <n v="1213.0497653411087"/>
    <n v="4864.0866657143288"/>
    <n v="0"/>
    <n v="0"/>
    <n v="1.6468954538911607E-2"/>
    <n v="7.2395661340716837E-3"/>
    <n v="0"/>
    <n v="0"/>
    <n v="0"/>
    <n v="0"/>
    <n v="0"/>
    <n v="5.0803972870678482E-3"/>
    <n v="1.100752745531367E-2"/>
    <n v="1.2700993217669619E-2"/>
    <n v="0.76249743863303443"/>
    <n v="0"/>
    <n v="0"/>
    <n v="0"/>
    <n v="0"/>
    <n v="0"/>
    <n v="0"/>
    <n v="17064"/>
    <n v="800"/>
    <n v="0"/>
    <n v="0"/>
    <n v="0"/>
    <n v="0"/>
    <n v="17864"/>
    <n v="1138.4000000000001"/>
    <n v="0"/>
    <n v="0"/>
    <n v="0"/>
    <n v="42014.567665714327"/>
    <n v="0"/>
    <n v="0"/>
    <n v="1472.3383799509113"/>
    <n v="693.60129603320217"/>
    <n v="0"/>
    <n v="0"/>
    <n v="0"/>
    <n v="0"/>
    <n v="0"/>
    <n v="476.76780160241964"/>
    <n v="1008.3294227866874"/>
    <n v="1213.0497653411087"/>
    <n v="4864.0866657143288"/>
    <n v="0"/>
    <n v="0"/>
    <n v="0"/>
    <n v="0"/>
    <n v="0"/>
    <n v="0"/>
    <n v="17064"/>
    <n v="800"/>
    <n v="0"/>
    <n v="0"/>
    <n v="0"/>
    <n v="0"/>
    <n v="17864"/>
    <n v="1138.4000000000001"/>
    <n v="0"/>
    <n v="0"/>
    <n v="0"/>
    <n v="42014.567665714327"/>
    <n v="0"/>
    <n v="1377.1079999999999"/>
    <n v="777.35400000000004"/>
    <n v="1036"/>
    <n v="0"/>
    <n v="0"/>
    <n v="0"/>
    <n v="0"/>
    <n v="0"/>
    <n v="474"/>
    <n v="1012.246"/>
    <n v="1200"/>
    <n v="5876.7079999999996"/>
    <n v="0"/>
    <n v="0"/>
    <n v="0"/>
    <n v="0.02"/>
    <n v="0"/>
    <n v="1.2376085183576135E-2"/>
    <n v="0"/>
    <n v="0"/>
    <n v="0"/>
    <n v="4.5732055884572286E-3"/>
    <n v="8.9177508974915953E-3"/>
    <n v="1.242387518197547E-2"/>
    <n v="5.8290916851500438E-2"/>
    <n v="0.71"/>
    <n v="0.71"/>
    <n v="0.71"/>
    <n v="0.73"/>
    <n v="0.73"/>
    <n v="0.74237608518357612"/>
    <n v="0.74237608518357612"/>
    <n v="0.74237608518357612"/>
    <n v="0.74237608518357612"/>
    <n v="0.74694929077203331"/>
    <n v="0.7558670416695249"/>
    <n v="0.76829091685150042"/>
    <n v="0"/>
    <n v="0"/>
    <n v="0"/>
    <n v="0"/>
    <n v="0"/>
    <n v="0"/>
    <n v="16050.892"/>
    <n v="800"/>
    <n v="0"/>
    <n v="0"/>
    <n v="0"/>
    <n v="0"/>
    <n v="16850.892"/>
    <n v="1138.4000000000001"/>
    <n v="0"/>
    <n v="0"/>
    <n v="0"/>
    <n v="42014.080999999998"/>
    <n v="0"/>
    <n v="1377.1079999999999"/>
    <n v="777.35400000000004"/>
    <n v="1036"/>
    <n v="0"/>
    <n v="0"/>
    <n v="0"/>
    <n v="0"/>
    <n v="0"/>
    <n v="476"/>
    <n v="0"/>
    <n v="0"/>
    <n v="3666.462"/>
    <n v="0"/>
    <n v="0"/>
    <n v="800"/>
    <n v="0"/>
    <n v="0"/>
    <n v="0"/>
    <n v="17250.892"/>
    <n v="0"/>
    <n v="0"/>
    <n v="0"/>
    <n v="1010.246"/>
    <n v="0"/>
    <n v="19061.137999999999"/>
    <n v="1138.4000000000001"/>
    <n v="0"/>
    <n v="0"/>
    <n v="0"/>
    <n v="42014.080999999998"/>
    <n v="0"/>
    <n v="1377.1079999999999"/>
    <n v="777.35400000000004"/>
    <n v="1036"/>
    <n v="0"/>
    <n v="0"/>
    <n v="0"/>
    <n v="0"/>
    <n v="0"/>
    <n v="476"/>
    <n v="0"/>
    <n v="0"/>
    <n v="3666.462"/>
    <n v="0"/>
    <n v="0"/>
    <n v="0"/>
    <n v="0"/>
    <n v="0"/>
    <n v="0"/>
    <n v="0"/>
    <n v="0"/>
    <n v="0"/>
    <n v="0"/>
    <n v="0"/>
    <n v="0"/>
    <n v="19061.137999999999"/>
    <n v="1138.4000000000001"/>
    <n v="0"/>
    <n v="0"/>
    <n v="0"/>
    <n v="42014.080999999998"/>
    <n v="3651.0369003732203"/>
    <n v="3666.462"/>
    <n v="21814.542999999998"/>
    <n v="21799.117900373218"/>
    <n v="15.425099626780138"/>
    <n v="20200.024665714329"/>
    <n v="4676.7079999999996"/>
    <n v="3666.462"/>
    <n v="21814.542999999998"/>
    <n v="22824.788999999997"/>
    <n v="-1010.2459999999992"/>
    <n v="20199.538"/>
    <n v="3666.462"/>
    <n v="3666.462"/>
    <n v="21814.542999999998"/>
    <n v="21814.542999999998"/>
    <n v="0"/>
    <n v="20199.538"/>
    <n v="3666.462"/>
    <n v="3666.462"/>
    <n v="21814.542999999998"/>
    <n v="21814.542999999998"/>
    <n v="0"/>
    <n v="20199.538"/>
    <n v="13253"/>
    <s v="SI"/>
    <s v="NO"/>
    <s v="GIC"/>
    <s v="STS"/>
    <n v="6"/>
    <s v="Transmission"/>
    <s v="Zonal Tx"/>
    <s v="Growth Zonal Tx"/>
    <s v="Sangra Subtstation"/>
    <m/>
    <s v="STS"/>
    <s v="S/E Sangra "/>
    <d v="2019-06-01T00:00:00"/>
    <x v="30"/>
    <d v="2019-11-05T00:00:00"/>
    <s v="Rimalco"/>
    <n v="0"/>
    <n v="0"/>
    <n v="0"/>
    <n v="0"/>
    <s v="09.07.2018"/>
    <s v="EMEC"/>
    <s v="Construcción"/>
    <m/>
    <n v="853"/>
    <s v="construcción"/>
    <n v="2017"/>
    <s v="Inversiones en S/E"/>
    <s v="Abierto"/>
  </r>
  <r>
    <x v="85"/>
    <x v="0"/>
    <x v="85"/>
    <x v="2"/>
    <x v="6"/>
    <x v="7"/>
    <n v="871.2"/>
    <n v="0"/>
    <n v="14640.299000000001"/>
    <n v="0"/>
    <n v="0"/>
    <n v="0"/>
    <n v="0"/>
    <n v="0"/>
    <n v="0"/>
    <n v="0"/>
    <n v="0"/>
    <n v="0"/>
    <n v="15511.499000000002"/>
    <n v="0"/>
    <n v="0"/>
    <n v="0"/>
    <n v="0"/>
    <n v="0.04"/>
    <n v="0.01"/>
    <n v="0"/>
    <n v="0"/>
    <n v="0"/>
    <n v="0"/>
    <n v="0"/>
    <n v="0"/>
    <n v="0.95"/>
    <n v="0.95"/>
    <n v="0.95"/>
    <n v="0.95"/>
    <n v="0.99"/>
    <n v="1"/>
    <n v="1"/>
    <n v="1"/>
    <n v="1"/>
    <n v="1"/>
    <n v="1"/>
    <n v="1"/>
    <n v="0.95"/>
    <n v="0.95"/>
    <n v="0.95"/>
    <n v="0.95"/>
    <n v="0.98"/>
    <n v="0.99"/>
    <n v="1"/>
    <n v="1"/>
    <n v="1"/>
    <n v="1"/>
    <n v="1"/>
    <n v="1"/>
    <n v="1"/>
    <n v="0.95"/>
    <n v="236219.63800000001"/>
    <n v="0"/>
    <n v="0"/>
    <n v="0"/>
    <n v="0"/>
    <n v="21005"/>
    <n v="0"/>
    <n v="0"/>
    <n v="0"/>
    <n v="0"/>
    <n v="0"/>
    <n v="0"/>
    <n v="0"/>
    <n v="21005"/>
    <n v="0"/>
    <n v="0"/>
    <n v="0"/>
    <n v="0"/>
    <n v="0.03"/>
    <n v="0.01"/>
    <n v="0.01"/>
    <n v="0"/>
    <n v="0"/>
    <n v="0"/>
    <n v="0"/>
    <n v="0"/>
    <n v="1"/>
    <n v="0"/>
    <n v="0"/>
    <n v="0"/>
    <n v="0"/>
    <n v="0"/>
    <n v="0"/>
    <n v="0"/>
    <n v="0"/>
    <n v="0"/>
    <n v="0"/>
    <n v="0"/>
    <n v="0"/>
    <n v="0"/>
    <n v="0"/>
    <n v="0"/>
    <n v="0"/>
    <n v="0"/>
    <n v="257224.63800000001"/>
    <n v="0"/>
    <n v="0"/>
    <n v="0"/>
    <n v="0"/>
    <n v="21005"/>
    <n v="0"/>
    <n v="0"/>
    <n v="0"/>
    <n v="0"/>
    <n v="0"/>
    <n v="0"/>
    <n v="0"/>
    <n v="21005"/>
    <n v="0"/>
    <n v="0"/>
    <n v="0"/>
    <n v="0"/>
    <n v="0"/>
    <n v="0"/>
    <n v="0"/>
    <n v="0"/>
    <n v="0"/>
    <n v="0"/>
    <n v="0"/>
    <n v="0"/>
    <n v="0"/>
    <n v="0"/>
    <n v="0"/>
    <n v="0"/>
    <n v="0"/>
    <n v="257224.63800000001"/>
    <n v="871.2"/>
    <n v="0"/>
    <n v="14640.299000000001"/>
    <n v="0"/>
    <n v="0"/>
    <n v="0"/>
    <n v="0"/>
    <n v="0"/>
    <n v="0"/>
    <n v="0"/>
    <n v="0"/>
    <n v="3000"/>
    <n v="18511.499000000003"/>
    <n v="0"/>
    <n v="0"/>
    <n v="0"/>
    <n v="0"/>
    <n v="0.04"/>
    <n v="0.01"/>
    <n v="0"/>
    <n v="0"/>
    <n v="0"/>
    <n v="0"/>
    <n v="0"/>
    <n v="0"/>
    <n v="0.05"/>
    <n v="0.95"/>
    <n v="0.95"/>
    <n v="0.95"/>
    <n v="0.95"/>
    <n v="0.99"/>
    <n v="1"/>
    <n v="1"/>
    <n v="1"/>
    <n v="1"/>
    <n v="1"/>
    <n v="1"/>
    <n v="1"/>
    <n v="0"/>
    <n v="0"/>
    <n v="0"/>
    <n v="0"/>
    <n v="0"/>
    <n v="0"/>
    <n v="0"/>
    <n v="0"/>
    <n v="0"/>
    <n v="0"/>
    <n v="0"/>
    <n v="0"/>
    <n v="0"/>
    <n v="0"/>
    <n v="0"/>
    <n v="0"/>
    <n v="0"/>
    <n v="254731.13700000002"/>
    <n v="871.2"/>
    <n v="0"/>
    <n v="14640.299000000001"/>
    <n v="0"/>
    <n v="0"/>
    <n v="0"/>
    <n v="0"/>
    <n v="0"/>
    <n v="0"/>
    <n v="0"/>
    <n v="0"/>
    <n v="0"/>
    <n v="15511.499000000002"/>
    <n v="0"/>
    <n v="0"/>
    <n v="0"/>
    <n v="0"/>
    <n v="0"/>
    <n v="0"/>
    <n v="0"/>
    <n v="0"/>
    <n v="0"/>
    <n v="0"/>
    <n v="0"/>
    <n v="0"/>
    <n v="0"/>
    <n v="0"/>
    <n v="0"/>
    <n v="0"/>
    <n v="0"/>
    <n v="251731.13700000002"/>
    <n v="871.2"/>
    <n v="0"/>
    <n v="14640.299000000001"/>
    <n v="0"/>
    <n v="0"/>
    <n v="0"/>
    <n v="0"/>
    <n v="0"/>
    <n v="0"/>
    <n v="0"/>
    <n v="0"/>
    <n v="0"/>
    <n v="15511.499000000002"/>
    <n v="0"/>
    <n v="0"/>
    <n v="0"/>
    <n v="0"/>
    <n v="0"/>
    <n v="0"/>
    <n v="0"/>
    <n v="0"/>
    <n v="0"/>
    <n v="0"/>
    <n v="0"/>
    <n v="0"/>
    <n v="0"/>
    <n v="0"/>
    <n v="0"/>
    <n v="0"/>
    <n v="0"/>
    <n v="251731.13700000002"/>
    <n v="21005"/>
    <n v="15511.499000000002"/>
    <n v="251731.13700000002"/>
    <n v="257224.63800000001"/>
    <n v="-5493.5009999999893"/>
    <n v="5493.5009999999893"/>
    <n v="15511.499000000002"/>
    <n v="15511.499000000002"/>
    <n v="251731.13700000002"/>
    <n v="251731.13700000002"/>
    <n v="0"/>
    <n v="3000"/>
    <n v="15511.499000000002"/>
    <n v="15511.499000000002"/>
    <n v="251731.13700000002"/>
    <n v="251731.13700000002"/>
    <n v="0"/>
    <n v="0"/>
    <n v="15511.499000000002"/>
    <n v="15511.499000000002"/>
    <n v="251731.13700000002"/>
    <n v="251731.13700000002"/>
    <n v="0"/>
    <n v="0"/>
    <n v="13044"/>
    <s v="SI"/>
    <s v="NO"/>
    <s v="GOT"/>
    <s v="STS"/>
    <m/>
    <s v="Transmission"/>
    <s v="Dedicated Tx (Business Development)"/>
    <s v="Sitramel Project"/>
    <s v="Sitramel Project"/>
    <m/>
    <s v="STS"/>
    <m/>
    <d v="2017-12-01T00:00:00"/>
    <x v="8"/>
    <m/>
    <m/>
    <m/>
    <n v="0"/>
    <n v="0"/>
    <n v="0"/>
    <m/>
    <m/>
    <m/>
    <m/>
    <m/>
    <m/>
    <s v="2017-1"/>
    <s v="Mejoras en S/E"/>
    <s v="Abierto"/>
  </r>
  <r>
    <x v="86"/>
    <x v="0"/>
    <x v="86"/>
    <x v="1"/>
    <x v="6"/>
    <x v="14"/>
    <n v="0"/>
    <n v="29.436"/>
    <n v="757.37"/>
    <n v="3369.9090000000001"/>
    <n v="518.5"/>
    <n v="418.21499999999997"/>
    <n v="78.129000000000005"/>
    <n v="215.28299999999999"/>
    <n v="0"/>
    <n v="0"/>
    <n v="0"/>
    <n v="0"/>
    <n v="5386.8420000000006"/>
    <n v="0"/>
    <n v="0"/>
    <n v="0.05"/>
    <n v="0"/>
    <n v="0"/>
    <n v="0"/>
    <n v="0.01"/>
    <n v="0"/>
    <n v="0"/>
    <n v="0"/>
    <n v="0"/>
    <n v="0"/>
    <n v="0.94"/>
    <n v="0.94"/>
    <n v="0.99"/>
    <n v="0.99"/>
    <n v="0.99"/>
    <n v="0.99"/>
    <n v="1"/>
    <n v="1"/>
    <n v="1"/>
    <n v="1"/>
    <n v="1"/>
    <n v="1"/>
    <n v="0.9449617151607963"/>
    <n v="0.98315773353751912"/>
    <n v="1"/>
    <n v="1"/>
    <n v="1"/>
    <n v="1"/>
    <n v="1"/>
    <n v="1"/>
    <n v="1"/>
    <n v="1"/>
    <n v="1"/>
    <n v="1"/>
    <n v="1"/>
    <n v="0.94"/>
    <n v="125406.554"/>
    <n v="0"/>
    <n v="0"/>
    <n v="0"/>
    <n v="0"/>
    <n v="0"/>
    <n v="0"/>
    <n v="0"/>
    <n v="0"/>
    <n v="0"/>
    <n v="0"/>
    <n v="0"/>
    <n v="0"/>
    <n v="0"/>
    <n v="4.9617151607963261E-3"/>
    <n v="3.8196018376722818E-2"/>
    <n v="1.6842266462480857E-2"/>
    <n v="0"/>
    <n v="0"/>
    <n v="0"/>
    <n v="0"/>
    <n v="0"/>
    <n v="0"/>
    <n v="0"/>
    <n v="0"/>
    <n v="0"/>
    <n v="1"/>
    <n v="0"/>
    <n v="0"/>
    <n v="0"/>
    <n v="0"/>
    <n v="0"/>
    <n v="0"/>
    <n v="0"/>
    <n v="0"/>
    <n v="0"/>
    <n v="0"/>
    <n v="0"/>
    <n v="0"/>
    <n v="0"/>
    <n v="0"/>
    <n v="0"/>
    <n v="0"/>
    <n v="0"/>
    <n v="125406.554"/>
    <n v="0"/>
    <n v="0"/>
    <n v="0"/>
    <n v="0"/>
    <n v="0"/>
    <n v="0"/>
    <n v="0"/>
    <n v="0"/>
    <n v="0"/>
    <n v="0"/>
    <n v="0"/>
    <n v="0"/>
    <n v="0"/>
    <n v="0"/>
    <n v="0"/>
    <n v="0"/>
    <n v="0"/>
    <n v="0"/>
    <n v="0"/>
    <n v="0"/>
    <n v="0"/>
    <n v="0"/>
    <n v="0"/>
    <n v="0"/>
    <n v="0"/>
    <n v="0"/>
    <n v="0"/>
    <n v="0"/>
    <n v="0"/>
    <n v="0"/>
    <n v="125406.554"/>
    <n v="0"/>
    <n v="29.436"/>
    <n v="757.37"/>
    <n v="3369.9090000000001"/>
    <n v="518.5"/>
    <n v="418.21499999999997"/>
    <n v="4581.7849999999999"/>
    <n v="2324.7849999999999"/>
    <n v="0"/>
    <n v="0"/>
    <n v="0"/>
    <n v="0"/>
    <n v="12000"/>
    <n v="0"/>
    <n v="0"/>
    <n v="0.05"/>
    <n v="0"/>
    <n v="0"/>
    <n v="0"/>
    <n v="0"/>
    <n v="0"/>
    <n v="0"/>
    <n v="0"/>
    <n v="0"/>
    <n v="0"/>
    <n v="0.05"/>
    <n v="0.94"/>
    <n v="0.94"/>
    <n v="0.99"/>
    <n v="0.99"/>
    <n v="0.99"/>
    <n v="0.99"/>
    <n v="0.99"/>
    <n v="0.99"/>
    <n v="0.99"/>
    <n v="0.99"/>
    <n v="0.99"/>
    <n v="0.99"/>
    <n v="0"/>
    <n v="0"/>
    <n v="0"/>
    <n v="0"/>
    <n v="0"/>
    <n v="0"/>
    <n v="0"/>
    <n v="0"/>
    <n v="0"/>
    <n v="0"/>
    <n v="0"/>
    <n v="0"/>
    <n v="0"/>
    <n v="0"/>
    <n v="0"/>
    <n v="0"/>
    <n v="0"/>
    <n v="137406.554"/>
    <n v="0"/>
    <n v="29.436"/>
    <n v="757.37"/>
    <n v="3369.9090000000001"/>
    <n v="518.5"/>
    <n v="418.21499999999997"/>
    <n v="78.129000000000005"/>
    <n v="215.28299999999999"/>
    <n v="0"/>
    <n v="1000"/>
    <n v="0"/>
    <n v="5613.1579999999994"/>
    <n v="12000"/>
    <n v="0"/>
    <n v="0"/>
    <n v="0"/>
    <n v="0"/>
    <n v="0"/>
    <n v="0"/>
    <n v="0"/>
    <n v="0"/>
    <n v="0"/>
    <n v="0"/>
    <n v="0"/>
    <n v="0"/>
    <n v="0"/>
    <n v="0"/>
    <n v="0"/>
    <n v="0"/>
    <n v="0"/>
    <n v="137406.554"/>
    <n v="0"/>
    <n v="29.436"/>
    <n v="757.37"/>
    <n v="3369.9090000000001"/>
    <n v="518.5"/>
    <n v="418.21499999999997"/>
    <n v="78.129000000000005"/>
    <n v="215.28299999999999"/>
    <n v="0"/>
    <n v="0"/>
    <n v="0"/>
    <n v="6613.1579999999994"/>
    <n v="12000"/>
    <n v="0"/>
    <n v="0"/>
    <n v="0"/>
    <n v="0"/>
    <n v="0"/>
    <n v="0"/>
    <n v="0"/>
    <n v="0"/>
    <n v="0"/>
    <n v="0"/>
    <n v="0"/>
    <n v="0"/>
    <n v="0"/>
    <n v="0"/>
    <n v="0"/>
    <n v="0"/>
    <n v="0"/>
    <n v="137406.554"/>
    <n v="0"/>
    <n v="5386.8420000000006"/>
    <n v="130793.39600000001"/>
    <n v="125406.554"/>
    <n v="5386.8420000000042"/>
    <n v="-5386.8420000000042"/>
    <n v="12000"/>
    <n v="5386.8420000000006"/>
    <n v="130793.39600000001"/>
    <n v="137406.554"/>
    <n v="-6613.1579999999958"/>
    <n v="6613.1579999999958"/>
    <n v="6386.8420000000006"/>
    <n v="5386.8420000000006"/>
    <n v="130793.39600000001"/>
    <n v="131793.39600000001"/>
    <n v="-1000"/>
    <n v="6613.1579999999958"/>
    <n v="5386.8420000000006"/>
    <n v="5386.8420000000006"/>
    <n v="130793.39600000001"/>
    <n v="130793.39600000001"/>
    <n v="0"/>
    <n v="6613.1579999999958"/>
    <n v="13776"/>
    <s v="SI"/>
    <s v="NO"/>
    <s v="GIC"/>
    <s v="STS"/>
    <n v="6"/>
    <s v="Transmission"/>
    <s v="Zonal Tx"/>
    <s v="Growth Zonal Tx"/>
    <s v="Alto Bonito Substation"/>
    <m/>
    <s v="Osorno"/>
    <m/>
    <d v="2018-11-30T00:00:00"/>
    <x v="31"/>
    <m/>
    <m/>
    <m/>
    <n v="0"/>
    <n v="0"/>
    <n v="0"/>
    <m/>
    <m/>
    <m/>
    <m/>
    <n v="647"/>
    <m/>
    <s v="2018 6+6"/>
    <m/>
    <m/>
  </r>
  <r>
    <x v="87"/>
    <x v="0"/>
    <x v="87"/>
    <x v="1"/>
    <x v="6"/>
    <x v="14"/>
    <n v="5243.4589999999998"/>
    <n v="11905.395"/>
    <n v="1619.104"/>
    <n v="8662.4760000000006"/>
    <n v="1599.424"/>
    <n v="649.57299999999998"/>
    <n v="0"/>
    <n v="0"/>
    <n v="0"/>
    <n v="0"/>
    <n v="0"/>
    <n v="0"/>
    <n v="29679.431"/>
    <n v="0.1"/>
    <n v="0"/>
    <n v="7.0000000000000007E-2"/>
    <n v="0"/>
    <n v="0"/>
    <n v="0"/>
    <n v="0"/>
    <n v="0"/>
    <n v="0"/>
    <n v="0"/>
    <n v="0"/>
    <n v="0"/>
    <n v="0.92"/>
    <n v="0.92"/>
    <n v="0.9900000000000001"/>
    <n v="0.9900000000000001"/>
    <n v="0.9900000000000001"/>
    <n v="0.9900000000000001"/>
    <n v="0.9900000000000001"/>
    <n v="0.9900000000000001"/>
    <n v="0.9900000000000001"/>
    <n v="0.9900000000000001"/>
    <n v="0.9900000000000001"/>
    <n v="0.9900000000000001"/>
    <n v="0.88346000000000002"/>
    <n v="0.98449500408608015"/>
    <n v="0.99379500408608012"/>
    <n v="0.99999500408608011"/>
    <n v="0.99999500408608011"/>
    <n v="0.99999500408608011"/>
    <n v="0.99999500408608011"/>
    <n v="0.99999500408608011"/>
    <n v="0.99999500408608011"/>
    <n v="0.99999500408608011"/>
    <n v="0.99999500408608011"/>
    <n v="0.99999500408608011"/>
    <n v="0.9900000000000001"/>
    <n v="0.82000000000000006"/>
    <n v="8616.357"/>
    <n v="11987.872203621166"/>
    <n v="27625.800173083531"/>
    <n v="0"/>
    <n v="0"/>
    <n v="0"/>
    <n v="0"/>
    <n v="0"/>
    <n v="0"/>
    <n v="0"/>
    <n v="0"/>
    <n v="0"/>
    <n v="0"/>
    <n v="39613.672376704693"/>
    <n v="6.3460000000000003E-2"/>
    <n v="0.10103500408608007"/>
    <n v="9.2999999999999992E-3"/>
    <n v="6.1999999999999989E-3"/>
    <n v="0"/>
    <n v="0"/>
    <n v="0"/>
    <n v="0"/>
    <n v="0"/>
    <n v="0"/>
    <n v="0"/>
    <n v="0"/>
    <n v="0.99999500408608011"/>
    <n v="0"/>
    <n v="0"/>
    <n v="0"/>
    <n v="0"/>
    <n v="0"/>
    <n v="0"/>
    <n v="0"/>
    <n v="0"/>
    <n v="0"/>
    <n v="0"/>
    <n v="0"/>
    <n v="0"/>
    <n v="0"/>
    <n v="0"/>
    <n v="0"/>
    <n v="0"/>
    <n v="0"/>
    <n v="48230.029376704697"/>
    <n v="11987.872203621166"/>
    <n v="27625.800173083531"/>
    <n v="0"/>
    <n v="0"/>
    <n v="0"/>
    <n v="0"/>
    <n v="0"/>
    <n v="0"/>
    <n v="0"/>
    <n v="0"/>
    <n v="0"/>
    <n v="0"/>
    <n v="39613.672376704693"/>
    <n v="0"/>
    <n v="0"/>
    <n v="0"/>
    <n v="0"/>
    <n v="0"/>
    <n v="0"/>
    <n v="0"/>
    <n v="0"/>
    <n v="0"/>
    <n v="0"/>
    <n v="0"/>
    <n v="0"/>
    <n v="0"/>
    <n v="0"/>
    <n v="0"/>
    <n v="0"/>
    <n v="0"/>
    <n v="48230.029376704697"/>
    <n v="5243.4589999999998"/>
    <n v="11905.395"/>
    <n v="1619.104"/>
    <n v="8662.4760000000006"/>
    <n v="1599.424"/>
    <n v="649.57299999999998"/>
    <n v="0"/>
    <n v="0"/>
    <n v="0"/>
    <n v="0"/>
    <n v="5000"/>
    <n v="4934.2413767046928"/>
    <n v="39613.672376704693"/>
    <n v="0.1"/>
    <n v="0"/>
    <n v="7.0000000000000007E-2"/>
    <n v="0"/>
    <n v="0"/>
    <n v="0"/>
    <n v="6.4056939501779344E-4"/>
    <n v="4.9501779359430601E-3"/>
    <n v="4.1992882562277576E-3"/>
    <n v="2.0996441281138792E-4"/>
    <n v="0"/>
    <n v="0"/>
    <n v="0.18000000000000002"/>
    <n v="0.92"/>
    <n v="0.92"/>
    <n v="0.9900000000000001"/>
    <n v="0.9900000000000001"/>
    <n v="0.9900000000000001"/>
    <n v="0.9900000000000001"/>
    <n v="0.99064056939501788"/>
    <n v="0.99559074733096098"/>
    <n v="0.99979003558718871"/>
    <n v="1"/>
    <n v="1"/>
    <n v="1"/>
    <n v="0"/>
    <n v="0"/>
    <n v="0"/>
    <n v="0"/>
    <n v="0"/>
    <n v="0"/>
    <n v="0"/>
    <n v="0"/>
    <n v="0"/>
    <n v="0"/>
    <n v="0"/>
    <n v="0"/>
    <n v="0"/>
    <n v="0"/>
    <n v="0"/>
    <n v="0"/>
    <n v="0"/>
    <n v="48230.029376704697"/>
    <n v="5243.4589999999998"/>
    <n v="11905.395"/>
    <n v="1619.104"/>
    <n v="8662.4760000000006"/>
    <n v="1599.424"/>
    <n v="649.57299999999998"/>
    <n v="0"/>
    <n v="0"/>
    <n v="0"/>
    <n v="0"/>
    <n v="5000.1123767046956"/>
    <n v="4934.1290000000008"/>
    <n v="39613.672376704693"/>
    <n v="0"/>
    <n v="0"/>
    <n v="0"/>
    <n v="0"/>
    <n v="0"/>
    <n v="0"/>
    <n v="0"/>
    <n v="0"/>
    <n v="0"/>
    <n v="0"/>
    <n v="0"/>
    <n v="0"/>
    <n v="0"/>
    <n v="0"/>
    <n v="0"/>
    <n v="0"/>
    <n v="0"/>
    <n v="48230.029376704697"/>
    <n v="5243.4589999999998"/>
    <n v="11905.395"/>
    <n v="1619.104"/>
    <n v="8662.4760000000006"/>
    <n v="1599.424"/>
    <n v="649.57299999999998"/>
    <n v="0"/>
    <n v="0"/>
    <n v="0"/>
    <n v="0"/>
    <n v="0"/>
    <n v="1934.3703767047009"/>
    <n v="31613.801376704701"/>
    <n v="0"/>
    <n v="0"/>
    <n v="0"/>
    <n v="0"/>
    <n v="0"/>
    <n v="0"/>
    <n v="0"/>
    <n v="0"/>
    <n v="0"/>
    <n v="0"/>
    <n v="0"/>
    <n v="0"/>
    <n v="0"/>
    <n v="0"/>
    <n v="0"/>
    <n v="0"/>
    <n v="0"/>
    <n v="40230.158376704698"/>
    <n v="39613.672376704693"/>
    <n v="29679.431"/>
    <n v="38295.788"/>
    <n v="48230.029376704697"/>
    <n v="-9934.2413767046964"/>
    <n v="9934.2413767046964"/>
    <n v="34679.430999999997"/>
    <n v="29679.431"/>
    <n v="38295.788"/>
    <n v="43295.788"/>
    <n v="-5000"/>
    <n v="9934.2413767046964"/>
    <n v="34679.543376704692"/>
    <n v="29679.431"/>
    <n v="38295.788"/>
    <n v="43295.900376704696"/>
    <n v="-5000.1123767046956"/>
    <n v="9934.2413767046964"/>
    <n v="29679.431"/>
    <n v="29679.431"/>
    <n v="38295.788"/>
    <n v="38295.788"/>
    <n v="0"/>
    <n v="1934.3703767046973"/>
    <n v="13777"/>
    <s v="SI"/>
    <s v="NO"/>
    <s v="GIC"/>
    <s v="STS"/>
    <n v="6"/>
    <s v="Transmission"/>
    <s v="Zonal Tx"/>
    <s v="Growth Zonal Tx"/>
    <s v="Rio Bonito Substation"/>
    <m/>
    <s v="Osorno"/>
    <m/>
    <d v="2018-12-31T00:00:00"/>
    <x v="32"/>
    <m/>
    <m/>
    <m/>
    <n v="0"/>
    <n v="0"/>
    <n v="0"/>
    <m/>
    <m/>
    <m/>
    <m/>
    <n v="932"/>
    <m/>
    <s v="2018 6+6"/>
    <m/>
    <m/>
  </r>
  <r>
    <x v="88"/>
    <x v="0"/>
    <x v="88"/>
    <x v="0"/>
    <x v="25"/>
    <x v="19"/>
    <n v="2856.636"/>
    <n v="0"/>
    <n v="231.553"/>
    <n v="0"/>
    <n v="2544.0990000000002"/>
    <n v="33400.468999999997"/>
    <n v="1123.758"/>
    <n v="1639.414"/>
    <n v="684.76400000000001"/>
    <n v="21678.940999999999"/>
    <n v="73502.135999999999"/>
    <n v="4418.058"/>
    <n v="142079.82799999998"/>
    <n v="0.01"/>
    <n v="0.01"/>
    <n v="0.02"/>
    <n v="0"/>
    <n v="0.27"/>
    <n v="0.03"/>
    <n v="0"/>
    <n v="0"/>
    <n v="0"/>
    <n v="2.0000000000000018E-2"/>
    <n v="0.13"/>
    <n v="0"/>
    <n v="6.0000000000000005E-2"/>
    <n v="7.0000000000000007E-2"/>
    <n v="0.09"/>
    <n v="0.09"/>
    <n v="0.36"/>
    <n v="0.38999999999999996"/>
    <n v="0.38999999999999996"/>
    <n v="0.38999999999999996"/>
    <n v="0.38999999999999996"/>
    <n v="0.41"/>
    <n v="0.54"/>
    <n v="0.54"/>
    <n v="5.2936294584824073E-2"/>
    <n v="5.8221624837507396E-2"/>
    <n v="0.12780460534107518"/>
    <n v="0.21594132223057932"/>
    <n v="0.26770819576102767"/>
    <n v="0.39335103140822242"/>
    <n v="0.45757361931808394"/>
    <n v="0.58144034858077509"/>
    <n v="0.78256576496395813"/>
    <n v="0.87617176021001297"/>
    <n v="0.93549469847207523"/>
    <n v="0.93549469847207523"/>
    <n v="0.54"/>
    <n v="0.05"/>
    <n v="22735.440999999999"/>
    <n v="1477.7195460929358"/>
    <n v="2666.4896818476732"/>
    <n v="35186.526424575284"/>
    <n v="44674.611112373139"/>
    <n v="26303.083767088599"/>
    <n v="63991.626964836862"/>
    <n v="32788.702517887068"/>
    <n v="63391.663831909515"/>
    <n v="103175.23087884822"/>
    <n v="48135.276392113628"/>
    <n v="30578.325609120173"/>
    <n v="0"/>
    <n v="452369.25672669313"/>
    <n v="2.9362945848240701E-3"/>
    <n v="5.2853302526833269E-3"/>
    <n v="6.9582980503567787E-2"/>
    <n v="8.8136716889504155E-2"/>
    <n v="5.1766873530448357E-2"/>
    <n v="0.12564283564719472"/>
    <n v="6.4222587909861517E-2"/>
    <n v="0.12386672926269114"/>
    <n v="0.20112541638318301"/>
    <n v="9.3605995246054882E-2"/>
    <n v="5.9322938262062301E-2"/>
    <n v="0"/>
    <n v="0.93549469847207523"/>
    <n v="0"/>
    <n v="0"/>
    <n v="0"/>
    <n v="0"/>
    <n v="0"/>
    <n v="0"/>
    <n v="0"/>
    <n v="0"/>
    <n v="0"/>
    <n v="0"/>
    <n v="0"/>
    <n v="0"/>
    <n v="0"/>
    <n v="0"/>
    <n v="0"/>
    <n v="0"/>
    <n v="0"/>
    <n v="475104.69772669312"/>
    <n v="1477.7195460929358"/>
    <n v="2666.4896818476732"/>
    <n v="35186.526424575284"/>
    <n v="44674.611112373139"/>
    <n v="26303.083767088599"/>
    <n v="63991.626964836862"/>
    <n v="32788.702517887068"/>
    <n v="63391.663831909515"/>
    <n v="103175.23087884822"/>
    <n v="48135.276392113628"/>
    <n v="30578.325609120173"/>
    <n v="0"/>
    <n v="452369.25672669313"/>
    <n v="0"/>
    <n v="0"/>
    <n v="0"/>
    <n v="0"/>
    <n v="0"/>
    <n v="0"/>
    <n v="0"/>
    <n v="0"/>
    <n v="0"/>
    <n v="0"/>
    <n v="0"/>
    <n v="0"/>
    <n v="0"/>
    <n v="0"/>
    <n v="0"/>
    <n v="0"/>
    <n v="0"/>
    <n v="475104.69772669312"/>
    <n v="2856.636"/>
    <n v="0"/>
    <n v="231.553"/>
    <n v="0"/>
    <n v="2544.0990000000002"/>
    <n v="33400.468999999997"/>
    <n v="63658.416659228576"/>
    <n v="88161.979462736548"/>
    <n v="115213.29890761309"/>
    <n v="64368.379131736088"/>
    <n v="10794.428571428571"/>
    <n v="71139.996993950263"/>
    <n v="452369.25672669313"/>
    <n v="0.01"/>
    <n v="0.01"/>
    <n v="0.02"/>
    <n v="0"/>
    <n v="0.27"/>
    <n v="1.5732150060508269E-2"/>
    <n v="0.11662968939088342"/>
    <n v="0.23956232351754739"/>
    <n v="6.4542154094392901E-2"/>
    <n v="8.8543767648245258E-2"/>
    <n v="6.514723678902784E-2"/>
    <n v="1.1597418313836224E-2"/>
    <n v="0.91175473981444133"/>
    <n v="6.0000000000000005E-2"/>
    <n v="7.0000000000000007E-2"/>
    <n v="0.09"/>
    <n v="0.09"/>
    <n v="0.36"/>
    <n v="0.37573215006050825"/>
    <n v="0.49236183945139167"/>
    <n v="0.73192416296893914"/>
    <n v="0.79646631706333204"/>
    <n v="0.88501008471157727"/>
    <n v="0.95015732150060517"/>
    <n v="0.96175473981444137"/>
    <n v="0"/>
    <n v="0"/>
    <n v="0"/>
    <n v="0"/>
    <n v="0"/>
    <n v="0"/>
    <n v="0"/>
    <n v="0"/>
    <n v="0"/>
    <n v="0"/>
    <n v="0"/>
    <n v="0"/>
    <n v="0"/>
    <n v="0"/>
    <n v="0"/>
    <n v="0"/>
    <n v="0"/>
    <n v="475104.69772669312"/>
    <n v="2856.636"/>
    <n v="0"/>
    <n v="231.553"/>
    <n v="0"/>
    <n v="2544.0990000000002"/>
    <n v="33400.468999999997"/>
    <n v="1123.758"/>
    <n v="1639.414"/>
    <n v="684.76400000000001"/>
    <n v="146549.70572749252"/>
    <n v="120089.45614810752"/>
    <n v="143249.40185109311"/>
    <n v="452369.25672669313"/>
    <n v="0"/>
    <n v="0"/>
    <n v="0"/>
    <n v="0"/>
    <n v="0"/>
    <n v="0"/>
    <n v="0"/>
    <n v="0"/>
    <n v="0"/>
    <n v="0"/>
    <n v="0"/>
    <n v="0"/>
    <n v="0"/>
    <n v="0"/>
    <n v="0"/>
    <n v="0"/>
    <n v="0"/>
    <n v="475104.69772669312"/>
    <n v="2856.636"/>
    <n v="0"/>
    <n v="231.553"/>
    <n v="0"/>
    <n v="2544.0990000000002"/>
    <n v="33400.468999999997"/>
    <n v="1123.758"/>
    <n v="1639.414"/>
    <n v="684.76400000000001"/>
    <n v="21678.940999999999"/>
    <n v="73502.135999999999"/>
    <n v="214707.48672669302"/>
    <n v="352369.25672669301"/>
    <n v="0"/>
    <n v="0"/>
    <n v="0"/>
    <n v="0"/>
    <n v="0"/>
    <n v="0"/>
    <n v="0"/>
    <n v="0"/>
    <n v="0"/>
    <n v="0"/>
    <n v="0"/>
    <n v="0"/>
    <n v="100000.00000000012"/>
    <n v="0"/>
    <n v="0"/>
    <n v="0"/>
    <n v="0"/>
    <n v="475104.69772669312"/>
    <n v="452369.25672669313"/>
    <n v="137661.76999999999"/>
    <n v="160397.21099999998"/>
    <n v="475104.69772669312"/>
    <n v="-314707.48672669311"/>
    <n v="314707.48672669311"/>
    <n v="381229.25973274285"/>
    <n v="137661.76999999999"/>
    <n v="160397.21099999998"/>
    <n v="403964.70073274284"/>
    <n v="-243567.48973274286"/>
    <n v="314707.48672669311"/>
    <n v="309119.85487560002"/>
    <n v="137661.76999999999"/>
    <n v="160397.21099999998"/>
    <n v="331855.29587560002"/>
    <n v="-171458.08487560003"/>
    <n v="314707.48672669311"/>
    <n v="137661.76999999999"/>
    <n v="142079.82799999998"/>
    <n v="164815.26899999997"/>
    <n v="160397.21099999998"/>
    <n v="4418.05799999999"/>
    <n v="310289.42872669315"/>
    <n v="13778"/>
    <s v="SI"/>
    <s v="NO"/>
    <s v="GIC"/>
    <s v="STS"/>
    <n v="6"/>
    <s v="Transmission"/>
    <s v="Zonal Tx"/>
    <s v="Growth Zonal Tx"/>
    <s v="Purranque Substation"/>
    <m/>
    <s v="Osorno"/>
    <m/>
    <d v="2019-06-26T00:00:00"/>
    <x v="33"/>
    <m/>
    <n v="0"/>
    <n v="0"/>
    <n v="0"/>
    <n v="0"/>
    <n v="0"/>
    <m/>
    <m/>
    <m/>
    <m/>
    <n v="1068"/>
    <m/>
    <s v="2018 6+6"/>
    <m/>
    <m/>
  </r>
  <r>
    <x v="89"/>
    <x v="0"/>
    <x v="89"/>
    <x v="0"/>
    <x v="26"/>
    <x v="19"/>
    <n v="1961.575"/>
    <n v="0"/>
    <n v="231.553"/>
    <n v="183.959"/>
    <n v="2656.7629999999999"/>
    <n v="31358.414000000001"/>
    <n v="1370.682"/>
    <n v="1430.1389999999999"/>
    <n v="1662.2639999999999"/>
    <n v="22106.971000000001"/>
    <n v="71094.744999999995"/>
    <n v="4418.058"/>
    <n v="138475.12299999999"/>
    <n v="5.0000000000000001E-3"/>
    <n v="1.4999999999999999E-2"/>
    <n v="0.02"/>
    <n v="0"/>
    <n v="0.26"/>
    <n v="0"/>
    <n v="0"/>
    <n v="0"/>
    <n v="0"/>
    <n v="3.999999999999998E-2"/>
    <n v="0.1"/>
    <n v="0"/>
    <n v="5.5E-2"/>
    <n v="7.0000000000000007E-2"/>
    <n v="0.09"/>
    <n v="0.09"/>
    <n v="0.35"/>
    <n v="0.35"/>
    <n v="0.35"/>
    <n v="0.35"/>
    <n v="0.35"/>
    <n v="0.38999999999999996"/>
    <n v="0.48999999999999994"/>
    <n v="0.48999999999999994"/>
    <n v="5.264731582371663E-2"/>
    <n v="9.9455389341458242E-2"/>
    <n v="0.16003252986851824"/>
    <n v="0.23200902178341953"/>
    <n v="0.23553877621504171"/>
    <n v="0.39516994735695826"/>
    <n v="0.50033364341618713"/>
    <n v="0.60620554858016107"/>
    <n v="0.79354550219343534"/>
    <n v="0.89294061360943366"/>
    <n v="0.93997459141079909"/>
    <n v="0.93997459141079909"/>
    <n v="0.48999999999999994"/>
    <n v="0.05"/>
    <n v="22678.862999999998"/>
    <n v="1478.4991624936656"/>
    <n v="26201.37461606443"/>
    <n v="33992.504511431223"/>
    <n v="40484.129268298893"/>
    <n v="1990.1162321577845"/>
    <n v="90213.50982714133"/>
    <n v="59574.414259676443"/>
    <n v="60118.052230118454"/>
    <n v="106628.89432543292"/>
    <n v="56708.735211263433"/>
    <n v="26897.830287478933"/>
    <n v="0"/>
    <n v="504288.05993155745"/>
    <n v="2.6473158237166282E-3"/>
    <n v="4.6808073517741612E-2"/>
    <n v="6.0577140527060001E-2"/>
    <n v="7.1976491914901297E-2"/>
    <n v="3.5297544316221707E-3"/>
    <n v="0.15963117114191658"/>
    <n v="0.10516369605922882"/>
    <n v="0.10587190516397393"/>
    <n v="0.18733995361327424"/>
    <n v="9.9395111415998355E-2"/>
    <n v="4.7033977801365423E-2"/>
    <n v="0"/>
    <n v="0.93997459141079909"/>
    <n v="0"/>
    <n v="0"/>
    <n v="0"/>
    <n v="0"/>
    <n v="0"/>
    <n v="0"/>
    <n v="0"/>
    <n v="0"/>
    <n v="0"/>
    <n v="0"/>
    <n v="0"/>
    <n v="0"/>
    <n v="0"/>
    <n v="0"/>
    <n v="0"/>
    <n v="0"/>
    <n v="0"/>
    <n v="526966.9229315574"/>
    <n v="1478.4991624936656"/>
    <n v="26201.37461606443"/>
    <n v="33992.504511431223"/>
    <n v="40484.129268298893"/>
    <n v="1990.1162321577845"/>
    <n v="90213.50982714133"/>
    <n v="59574.414259676443"/>
    <n v="60118.052230118454"/>
    <n v="106628.89432543292"/>
    <n v="56708.735211263433"/>
    <n v="26897.830287478933"/>
    <n v="0"/>
    <n v="504288.05993155745"/>
    <n v="0"/>
    <n v="0"/>
    <n v="0"/>
    <n v="0"/>
    <n v="0"/>
    <n v="0"/>
    <n v="0"/>
    <n v="0"/>
    <n v="0"/>
    <n v="0"/>
    <n v="0"/>
    <n v="0"/>
    <n v="0"/>
    <n v="0"/>
    <n v="0"/>
    <n v="0"/>
    <n v="0"/>
    <n v="526966.9229315574"/>
    <n v="1961.575"/>
    <n v="0"/>
    <n v="231.553"/>
    <n v="183.959"/>
    <n v="2656.7629999999999"/>
    <n v="31358.414000000001"/>
    <n v="60473.471659228569"/>
    <n v="93855.831550736548"/>
    <n v="57948.798907613091"/>
    <n v="95813.296310536098"/>
    <n v="12171.428571428571"/>
    <n v="147632.96993201456"/>
    <n v="504288.06093155744"/>
    <n v="5.0000000000000001E-3"/>
    <n v="1.4999999999999999E-2"/>
    <n v="0.02"/>
    <n v="0"/>
    <n v="0.26"/>
    <n v="1.5732150060508269E-2"/>
    <n v="0.11662968939088342"/>
    <n v="0.23956232351754739"/>
    <n v="6.4542154094392901E-2"/>
    <n v="8.8543767648245258E-2"/>
    <n v="6.514723678902784E-2"/>
    <n v="1.1597418313836224E-2"/>
    <n v="0.90175473981444132"/>
    <n v="5.5E-2"/>
    <n v="7.0000000000000007E-2"/>
    <n v="0.09"/>
    <n v="0.09"/>
    <n v="0.35"/>
    <n v="0.36573215006050824"/>
    <n v="0.48236183945139166"/>
    <n v="0.72192416296893913"/>
    <n v="0.78646631706333203"/>
    <n v="0.87501008471157726"/>
    <n v="0.94015732150060516"/>
    <n v="0.95175473981444136"/>
    <n v="0"/>
    <n v="0"/>
    <n v="0"/>
    <n v="0"/>
    <n v="0"/>
    <n v="0"/>
    <n v="0"/>
    <n v="0"/>
    <n v="0"/>
    <n v="0"/>
    <n v="0"/>
    <n v="0"/>
    <n v="0"/>
    <n v="0"/>
    <n v="0"/>
    <n v="0"/>
    <n v="0"/>
    <n v="526966.92393155745"/>
    <n v="1961.575"/>
    <n v="0"/>
    <n v="231.553"/>
    <n v="183.959"/>
    <n v="2656.7629999999999"/>
    <n v="31358.414000000001"/>
    <n v="1370.682"/>
    <n v="1430.1389999999999"/>
    <n v="1662.2639999999999"/>
    <n v="140932.33539130798"/>
    <n v="96496.728011984524"/>
    <n v="226003.64852826498"/>
    <n v="504288.06093155744"/>
    <n v="0"/>
    <n v="0"/>
    <n v="0"/>
    <n v="0"/>
    <n v="0"/>
    <n v="0"/>
    <n v="0"/>
    <n v="0"/>
    <n v="0"/>
    <n v="0"/>
    <n v="0"/>
    <n v="0"/>
    <n v="0"/>
    <n v="0"/>
    <n v="0"/>
    <n v="0"/>
    <n v="0"/>
    <n v="526966.92393155745"/>
    <n v="1961.575"/>
    <n v="0"/>
    <n v="231.553"/>
    <n v="183.959"/>
    <n v="2656.7629999999999"/>
    <n v="31358.414000000001"/>
    <n v="1370.682"/>
    <n v="1430.1389999999999"/>
    <n v="1662.2639999999999"/>
    <n v="22106.971000000001"/>
    <n v="71094.744999999995"/>
    <n v="270230.99593155697"/>
    <n v="404288.06093155697"/>
    <n v="0"/>
    <n v="0"/>
    <n v="0"/>
    <n v="0"/>
    <n v="0"/>
    <n v="0"/>
    <n v="0"/>
    <n v="0"/>
    <n v="0"/>
    <n v="0"/>
    <n v="0"/>
    <n v="0"/>
    <n v="100000.00000000047"/>
    <n v="0"/>
    <n v="0"/>
    <n v="0"/>
    <n v="0"/>
    <n v="526966.92393155745"/>
    <n v="504288.05993155745"/>
    <n v="134057.065"/>
    <n v="156735.92800000001"/>
    <n v="526966.9229315574"/>
    <n v="-370230.99493155739"/>
    <n v="370230.99493155739"/>
    <n v="356655.09099954291"/>
    <n v="134057.065"/>
    <n v="156735.92800000001"/>
    <n v="379333.95399954292"/>
    <n v="-222598.02599954291"/>
    <n v="370230.99593155744"/>
    <n v="278284.41240329249"/>
    <n v="134057.065"/>
    <n v="156735.92800000001"/>
    <n v="300963.2754032925"/>
    <n v="-144227.34740329249"/>
    <n v="370230.99593155744"/>
    <n v="134057.065"/>
    <n v="138475.12299999999"/>
    <n v="161153.98599999998"/>
    <n v="156735.92800000001"/>
    <n v="4418.0579999999609"/>
    <n v="365812.93793155748"/>
    <n v="13779"/>
    <s v="SI"/>
    <s v="NO"/>
    <s v="GIC"/>
    <s v="STS"/>
    <n v="6"/>
    <s v="Transmission"/>
    <s v="Zonal Tx"/>
    <s v="Growth Zonal Tx"/>
    <s v="Puerto Varas Substation"/>
    <m/>
    <s v="Osorno"/>
    <m/>
    <d v="2019-04-26T00:00:00"/>
    <x v="33"/>
    <m/>
    <n v="0"/>
    <n v="0"/>
    <n v="0"/>
    <n v="0"/>
    <n v="0"/>
    <m/>
    <m/>
    <m/>
    <m/>
    <n v="1068"/>
    <m/>
    <s v="2018 6+6"/>
    <m/>
    <m/>
  </r>
  <r>
    <x v="90"/>
    <x v="0"/>
    <x v="90"/>
    <x v="0"/>
    <x v="27"/>
    <x v="11"/>
    <n v="2511.9749999999999"/>
    <n v="3088.1030000000001"/>
    <n v="12109.885"/>
    <n v="18924.358"/>
    <n v="31713.289000000001"/>
    <n v="128742.37300000001"/>
    <n v="97403.248999999996"/>
    <n v="211115.606"/>
    <n v="82280.794999999998"/>
    <n v="218643.27100000001"/>
    <n v="271955.533"/>
    <n v="-7322.64"/>
    <n v="1071165.7970000003"/>
    <n v="0"/>
    <n v="0"/>
    <n v="0"/>
    <n v="0"/>
    <n v="0.06"/>
    <n v="0.27"/>
    <n v="7.0000000000000007E-2"/>
    <n v="0.01"/>
    <n v="0.01"/>
    <n v="0.15000000000000002"/>
    <n v="0.15"/>
    <n v="0"/>
    <n v="0.03"/>
    <n v="0.03"/>
    <n v="0.03"/>
    <n v="0.03"/>
    <n v="0.09"/>
    <n v="0.36"/>
    <n v="0.43000000000000005"/>
    <n v="0.44000000000000006"/>
    <n v="0.45000000000000007"/>
    <n v="0.60000000000000009"/>
    <n v="0.75000000000000011"/>
    <n v="0.75000000000000011"/>
    <n v="3.2792568147067686E-2"/>
    <n v="5.7078087426392754E-2"/>
    <n v="8.5348829023426387E-2"/>
    <n v="0.1546669162094339"/>
    <n v="0.27790570803324521"/>
    <n v="0.35198996906757141"/>
    <n v="0.43680071291392397"/>
    <n v="0.46827078881556183"/>
    <n v="0.56107665970980347"/>
    <n v="0.71225643610002431"/>
    <n v="0.79173380425945461"/>
    <n v="0.89618829289567192"/>
    <n v="0.75000000000000011"/>
    <n v="0.03"/>
    <n v="47706.803"/>
    <n v="5600.1622589428207"/>
    <n v="48781.023367629685"/>
    <n v="56885.682469890671"/>
    <n v="139714.2033499598"/>
    <n v="248819.54278433952"/>
    <n v="149827.78305849346"/>
    <n v="171815.17309857986"/>
    <n v="63862.533214546507"/>
    <n v="188649.17280338285"/>
    <n v="307835.83241788362"/>
    <n v="11075.61993444729"/>
    <n v="28338.87175563076"/>
    <n v="1421205.6005137269"/>
    <n v="2.7925681470676862E-3"/>
    <n v="2.4285519279325065E-2"/>
    <n v="2.8270741597033643E-2"/>
    <n v="6.9318087186007515E-2"/>
    <n v="0.12323879182381135"/>
    <n v="7.4084261034326152E-2"/>
    <n v="8.4810743846352621E-2"/>
    <n v="3.1470075901637799E-2"/>
    <n v="9.2805870894241652E-2"/>
    <n v="0.15117977639022079"/>
    <n v="7.947736815943035E-2"/>
    <n v="0.10445448863621729"/>
    <n v="0.89618829289567192"/>
    <n v="172200"/>
    <n v="222601.92500000019"/>
    <n v="0"/>
    <n v="0"/>
    <n v="0"/>
    <n v="0"/>
    <n v="0"/>
    <n v="0"/>
    <n v="0"/>
    <n v="0"/>
    <n v="0"/>
    <n v="0"/>
    <n v="394801.92500000016"/>
    <n v="0"/>
    <n v="0"/>
    <n v="0"/>
    <n v="0"/>
    <n v="1863714.3285137271"/>
    <n v="5600.1622589428207"/>
    <n v="48781.023367629685"/>
    <n v="56885.682469890671"/>
    <n v="139714.2033499598"/>
    <n v="248819.54278433952"/>
    <n v="149827.78305849346"/>
    <n v="171815.17309857986"/>
    <n v="63862.533214546507"/>
    <n v="188649.17280338285"/>
    <n v="307835.83241788362"/>
    <n v="11075.61993444729"/>
    <n v="28338.87175563076"/>
    <n v="1421205.6005137269"/>
    <n v="172200"/>
    <n v="222601.92500000019"/>
    <n v="0"/>
    <n v="0"/>
    <n v="0"/>
    <n v="0"/>
    <n v="0"/>
    <n v="0"/>
    <n v="0"/>
    <n v="0"/>
    <n v="0"/>
    <n v="0"/>
    <n v="394801.92500000016"/>
    <n v="0"/>
    <n v="0"/>
    <n v="0"/>
    <n v="0"/>
    <n v="1863714.3285137271"/>
    <n v="2511.9749999999999"/>
    <n v="3088.1030000000001"/>
    <n v="12109.885"/>
    <n v="18924.358"/>
    <n v="31713.289000000001"/>
    <n v="128742.37300000001"/>
    <n v="135812.62699999998"/>
    <n v="179367"/>
    <n v="170538"/>
    <n v="238144"/>
    <n v="169787"/>
    <n v="330466.99051372707"/>
    <n v="1421205.6005137269"/>
    <n v="0"/>
    <n v="0"/>
    <n v="0"/>
    <n v="0"/>
    <n v="0.06"/>
    <n v="0.16125897735796035"/>
    <n v="0.19812032083974043"/>
    <n v="5.3295177706664774E-2"/>
    <n v="9.34021242868084E-2"/>
    <n v="0.16710304196129422"/>
    <n v="9.1148013354469343E-2"/>
    <n v="3.9447930829073483E-2"/>
    <n v="0.86377558633601104"/>
    <n v="0.03"/>
    <n v="0.03"/>
    <n v="0.03"/>
    <n v="0.03"/>
    <n v="0.09"/>
    <n v="0.25125897735796032"/>
    <n v="0.44937929819770084"/>
    <n v="0.50267447590436554"/>
    <n v="0.59607660019117403"/>
    <n v="0.76317964215246825"/>
    <n v="0.85432765550693757"/>
    <n v="0.89377558633601106"/>
    <n v="164500"/>
    <n v="43438"/>
    <n v="64700"/>
    <n v="122163.915513727"/>
    <n v="0"/>
    <n v="0"/>
    <n v="0"/>
    <n v="0"/>
    <n v="0"/>
    <n v="0"/>
    <n v="0"/>
    <n v="0"/>
    <n v="394801.915513727"/>
    <n v="0"/>
    <n v="0"/>
    <n v="0"/>
    <n v="0"/>
    <n v="1863714.3190274539"/>
    <n v="2511.9749999999999"/>
    <n v="3088.1030000000001"/>
    <n v="12109.885"/>
    <n v="18924.358"/>
    <n v="31713.289000000001"/>
    <n v="128742.37300000001"/>
    <n v="97403.248999999996"/>
    <n v="211115.606"/>
    <n v="82280.794999999998"/>
    <n v="337946.20500000002"/>
    <n v="317454"/>
    <n v="177915.76251372695"/>
    <n v="1421205.6005137269"/>
    <n v="157787"/>
    <n v="229712.23748627305"/>
    <n v="5000"/>
    <n v="2302.6780274538323"/>
    <n v="0"/>
    <n v="0"/>
    <n v="0"/>
    <n v="0"/>
    <n v="0"/>
    <n v="0"/>
    <n v="0"/>
    <n v="0"/>
    <n v="394801.91551372688"/>
    <n v="0"/>
    <n v="0"/>
    <n v="0"/>
    <n v="0"/>
    <n v="1863714.3190274539"/>
    <n v="2511.9749999999999"/>
    <n v="3088.1030000000001"/>
    <n v="12109.885"/>
    <n v="18924.358"/>
    <n v="31713.289000000001"/>
    <n v="128742.37300000001"/>
    <n v="97403.248999999996"/>
    <n v="211115.606"/>
    <n v="82280.794999999998"/>
    <n v="218643.27100000001"/>
    <n v="271955.533"/>
    <n v="342717.16351372679"/>
    <n v="1421205.6005137269"/>
    <n v="0"/>
    <n v="0"/>
    <n v="0"/>
    <n v="0"/>
    <n v="0"/>
    <n v="0"/>
    <n v="0"/>
    <n v="0"/>
    <n v="0"/>
    <n v="0"/>
    <n v="0"/>
    <n v="0"/>
    <n v="394801.91551372688"/>
    <n v="0"/>
    <n v="0"/>
    <n v="0"/>
    <n v="0"/>
    <n v="1863714.3190274539"/>
    <n v="1392866.7287580962"/>
    <n v="1078488.4370000002"/>
    <n v="1126195.2400000002"/>
    <n v="1440573.5317580963"/>
    <n v="-314378.29175809608"/>
    <n v="737519.08851372683"/>
    <n v="1090738.6099999999"/>
    <n v="1078488.4370000002"/>
    <n v="1126195.2400000002"/>
    <n v="1138445.4129999999"/>
    <n v="-12250.172999999719"/>
    <n v="737519.07902745367"/>
    <n v="1243289.838"/>
    <n v="1078488.4370000002"/>
    <n v="1126195.2400000002"/>
    <n v="1290996.6410000001"/>
    <n v="-164801.40099999984"/>
    <n v="737519.07902745367"/>
    <n v="1078488.4370000002"/>
    <n v="1071165.7970000003"/>
    <n v="1118872.6000000003"/>
    <n v="1126195.2400000002"/>
    <n v="-7322.6399999998976"/>
    <n v="744841.71902745357"/>
    <n v="13780"/>
    <s v="SI"/>
    <s v="NO"/>
    <s v="GIC"/>
    <s v="STS"/>
    <n v="6"/>
    <s v="Transmission"/>
    <s v="Zonal Tx"/>
    <s v="Growth Zonal Tx"/>
    <s v="El Empalme Substation"/>
    <m/>
    <s v="Osorno"/>
    <m/>
    <d v="2019-10-31T00:00:00"/>
    <x v="7"/>
    <m/>
    <n v="0"/>
    <n v="0"/>
    <n v="0"/>
    <n v="0"/>
    <n v="0"/>
    <m/>
    <m/>
    <s v="Ingeniería detalle"/>
    <m/>
    <n v="1057"/>
    <m/>
    <s v="2018 6+6"/>
    <m/>
    <m/>
  </r>
  <r>
    <x v="91"/>
    <x v="0"/>
    <x v="91"/>
    <x v="0"/>
    <x v="28"/>
    <x v="3"/>
    <n v="2470.489"/>
    <n v="24601.647000000001"/>
    <n v="12057.406000000001"/>
    <n v="5289.5529999999999"/>
    <n v="3072.8040000000001"/>
    <n v="2380.5030000000002"/>
    <n v="126653.084"/>
    <n v="10303.934999999999"/>
    <n v="64004.031000000003"/>
    <n v="23586.710999999999"/>
    <n v="73997.195999999996"/>
    <n v="2292.732"/>
    <n v="350710.09100000001"/>
    <n v="0.01"/>
    <n v="0"/>
    <n v="0.02"/>
    <n v="0"/>
    <n v="0"/>
    <n v="0.18"/>
    <n v="0.08"/>
    <n v="0"/>
    <n v="0.05"/>
    <n v="0.20000000000000007"/>
    <n v="0.14000000000000001"/>
    <n v="0"/>
    <n v="0.12"/>
    <n v="0.12"/>
    <n v="0.14000000000000001"/>
    <n v="0.14000000000000001"/>
    <n v="0.14000000000000001"/>
    <n v="0.32"/>
    <n v="0.39999999999999997"/>
    <n v="0.39999999999999997"/>
    <n v="0.44999999999999996"/>
    <n v="0.65"/>
    <n v="0.79"/>
    <n v="0.79"/>
    <n v="0.15127943780725872"/>
    <n v="0.20647173928298174"/>
    <n v="0.30681863007541388"/>
    <n v="0.40957558301103075"/>
    <n v="0.54264520454350995"/>
    <n v="0.59580373103384832"/>
    <n v="0.75527807778621003"/>
    <n v="0.75527807778621003"/>
    <n v="0.75527807778621003"/>
    <n v="0.75527807778621003"/>
    <n v="0.75527807778621003"/>
    <n v="0.7647489821060578"/>
    <n v="0.79"/>
    <n v="0.11"/>
    <n v="109533.24"/>
    <n v="47181.602055278614"/>
    <n v="63183.941048511027"/>
    <n v="115072.34967694439"/>
    <n v="118028.34660355339"/>
    <n v="153100.47746374347"/>
    <n v="61260.391161725107"/>
    <n v="184086.26693317041"/>
    <n v="0"/>
    <n v="0"/>
    <n v="0"/>
    <n v="0"/>
    <n v="11023.386738165593"/>
    <n v="752936.76168109209"/>
    <n v="4.1279437807258713E-2"/>
    <n v="5.5192301475723016E-2"/>
    <n v="0.10034689079243214"/>
    <n v="0.1027569529356169"/>
    <n v="0.13306962153247917"/>
    <n v="5.3158526490338379E-2"/>
    <n v="0.15947434675236172"/>
    <n v="0"/>
    <n v="0"/>
    <n v="0"/>
    <n v="0"/>
    <n v="9.4709043198477876E-3"/>
    <n v="0.7647489821060578"/>
    <n v="0"/>
    <n v="0"/>
    <n v="0"/>
    <n v="0"/>
    <n v="0"/>
    <n v="0"/>
    <n v="0"/>
    <n v="0"/>
    <n v="0"/>
    <n v="0"/>
    <n v="0"/>
    <n v="0"/>
    <n v="0"/>
    <n v="0"/>
    <n v="0"/>
    <n v="0"/>
    <n v="0"/>
    <n v="862470.00168109208"/>
    <n v="47181.602055278614"/>
    <n v="63183.941048511027"/>
    <n v="115072.34967694439"/>
    <n v="118028.34660355339"/>
    <n v="153100.47746374347"/>
    <n v="61260.391161725107"/>
    <n v="184086.26693317041"/>
    <n v="0"/>
    <n v="0"/>
    <n v="0"/>
    <n v="0"/>
    <n v="11023.386738165593"/>
    <n v="752936.76168109209"/>
    <n v="0"/>
    <n v="0"/>
    <n v="0"/>
    <n v="0"/>
    <n v="0"/>
    <n v="0"/>
    <n v="0"/>
    <n v="0"/>
    <n v="0"/>
    <n v="0"/>
    <n v="0"/>
    <n v="0"/>
    <n v="0"/>
    <n v="0"/>
    <n v="0"/>
    <n v="0"/>
    <n v="0"/>
    <n v="862470.00168109208"/>
    <n v="2470.489"/>
    <n v="24601.647000000001"/>
    <n v="12057.406000000001"/>
    <n v="5289.5529999999999"/>
    <n v="3072.8040000000001"/>
    <n v="2380.5030000000002"/>
    <n v="36101.497000000003"/>
    <n v="125054.20330056324"/>
    <n v="55384.637359549415"/>
    <n v="232963.47801966206"/>
    <n v="65129.27471909883"/>
    <n v="188431.26928221859"/>
    <n v="752936.7616810922"/>
    <n v="0.01"/>
    <n v="0"/>
    <n v="0.02"/>
    <n v="0"/>
    <n v="0"/>
    <n v="0.02"/>
    <n v="0.82"/>
    <n v="0"/>
    <n v="0"/>
    <n v="0"/>
    <n v="0.01"/>
    <n v="0.01"/>
    <n v="0.89"/>
    <n v="0.12"/>
    <n v="0.12"/>
    <n v="0.14000000000000001"/>
    <n v="0.14000000000000001"/>
    <n v="0.14000000000000001"/>
    <n v="0.16"/>
    <n v="0.98"/>
    <n v="0.98"/>
    <n v="0.98"/>
    <n v="0.98"/>
    <n v="0.99"/>
    <n v="1"/>
    <n v="0"/>
    <n v="0"/>
    <n v="0"/>
    <n v="0"/>
    <n v="0"/>
    <n v="0"/>
    <n v="0"/>
    <n v="0"/>
    <n v="0"/>
    <n v="0"/>
    <n v="0"/>
    <n v="0"/>
    <n v="0"/>
    <n v="0"/>
    <n v="0"/>
    <n v="0"/>
    <n v="0"/>
    <n v="862470.0016810922"/>
    <n v="2470.489"/>
    <n v="24601.647000000001"/>
    <n v="12057.406000000001"/>
    <n v="5289.5529999999999"/>
    <n v="3072.8040000000001"/>
    <n v="2380.5030000000002"/>
    <n v="126653.084"/>
    <n v="10303.934999999999"/>
    <n v="64004.031000000003"/>
    <n v="126310.90490000001"/>
    <n v="59282.935900000004"/>
    <n v="316509.46888109209"/>
    <n v="752936.76168109209"/>
    <n v="0"/>
    <n v="0"/>
    <n v="0"/>
    <n v="0"/>
    <n v="0"/>
    <n v="0"/>
    <n v="0"/>
    <n v="0"/>
    <n v="0"/>
    <n v="0"/>
    <n v="0"/>
    <n v="0"/>
    <n v="0"/>
    <n v="0"/>
    <n v="0"/>
    <n v="0"/>
    <n v="0"/>
    <n v="862470.00168109208"/>
    <n v="2470.489"/>
    <n v="24601.647000000001"/>
    <n v="12057.406000000001"/>
    <n v="5289.5529999999999"/>
    <n v="3072.8040000000001"/>
    <n v="2380.5030000000002"/>
    <n v="126653.084"/>
    <n v="10303.934999999999"/>
    <n v="64004.031000000003"/>
    <n v="23586.710999999999"/>
    <n v="73997.195999999996"/>
    <n v="220772.16837000003"/>
    <n v="569189.52737000003"/>
    <n v="0"/>
    <n v="0"/>
    <n v="0"/>
    <n v="0"/>
    <n v="0"/>
    <n v="0"/>
    <n v="0"/>
    <n v="0"/>
    <n v="0"/>
    <n v="0"/>
    <n v="0"/>
    <n v="0"/>
    <n v="183747.23431109206"/>
    <n v="0"/>
    <n v="0"/>
    <n v="0"/>
    <n v="0"/>
    <n v="862470.00168109208"/>
    <n v="741913.37494292646"/>
    <n v="348417.359"/>
    <n v="457950.59899999999"/>
    <n v="851446.61494292645"/>
    <n v="-393496.01594292646"/>
    <n v="404519.40268109209"/>
    <n v="564505.49239887355"/>
    <n v="348417.359"/>
    <n v="457950.59899999999"/>
    <n v="674038.73239887354"/>
    <n v="-216088.13339887356"/>
    <n v="404519.40268109221"/>
    <n v="436427.2928"/>
    <n v="348417.359"/>
    <n v="457950.59899999999"/>
    <n v="545960.53280000004"/>
    <n v="-88009.933800000057"/>
    <n v="404519.40268109209"/>
    <n v="348417.359"/>
    <n v="350710.09100000001"/>
    <n v="460243.33100000001"/>
    <n v="457950.59899999999"/>
    <n v="2292.7320000000182"/>
    <n v="402226.67068109207"/>
    <n v="13781"/>
    <s v="SI"/>
    <s v="NO"/>
    <s v="GIC"/>
    <s v="STS"/>
    <n v="6"/>
    <s v="Transmission"/>
    <s v="Zonal Tx"/>
    <s v="Growth Zonal Tx"/>
    <s v="Colaco Substation"/>
    <m/>
    <s v="Osorno"/>
    <m/>
    <d v="2019-07-01T00:00:00"/>
    <x v="34"/>
    <m/>
    <n v="0"/>
    <n v="0"/>
    <n v="0"/>
    <n v="0"/>
    <n v="0"/>
    <m/>
    <m/>
    <s v="Ingenieria detalle"/>
    <m/>
    <m/>
    <m/>
    <s v="2018 6+6"/>
    <m/>
    <m/>
  </r>
  <r>
    <x v="92"/>
    <x v="0"/>
    <x v="92"/>
    <x v="1"/>
    <x v="6"/>
    <x v="20"/>
    <n v="4765.4960000000001"/>
    <n v="0"/>
    <n v="0"/>
    <n v="18682.335999999999"/>
    <n v="92156.122000000003"/>
    <n v="5822.1980000000003"/>
    <n v="11377.727999999999"/>
    <n v="0"/>
    <n v="1707.7539999999999"/>
    <n v="9497.0609999999997"/>
    <n v="120218.848"/>
    <n v="2231.7350000000001"/>
    <n v="266459.27799999993"/>
    <n v="0"/>
    <n v="0"/>
    <n v="0"/>
    <n v="0"/>
    <n v="3.8100000000000002E-2"/>
    <n v="0.36"/>
    <n v="0.08"/>
    <n v="0.2019"/>
    <n v="7.0000000000000007E-2"/>
    <n v="0"/>
    <n v="0.13"/>
    <n v="0"/>
    <n v="0"/>
    <n v="0"/>
    <n v="0"/>
    <n v="0"/>
    <n v="3.8100000000000002E-2"/>
    <n v="0.39810000000000001"/>
    <n v="0.47810000000000002"/>
    <n v="0.68"/>
    <n v="0.75"/>
    <n v="0.75"/>
    <n v="0.88"/>
    <n v="0.88"/>
    <n v="0"/>
    <n v="0"/>
    <n v="0"/>
    <n v="0"/>
    <n v="0"/>
    <n v="0"/>
    <n v="0"/>
    <n v="0"/>
    <n v="0"/>
    <n v="0"/>
    <n v="0"/>
    <n v="0"/>
    <n v="0.88"/>
    <n v="0"/>
    <n v="0"/>
    <n v="4785.8258591043887"/>
    <n v="4788.2819103781248"/>
    <n v="0"/>
    <n v="0"/>
    <n v="15000"/>
    <n v="90000"/>
    <n v="6000"/>
    <n v="38971.047351698537"/>
    <n v="0"/>
    <n v="15224"/>
    <n v="21224"/>
    <n v="0"/>
    <n v="195993.15512118104"/>
    <n v="0"/>
    <n v="0"/>
    <n v="0"/>
    <n v="0"/>
    <n v="0"/>
    <n v="0"/>
    <n v="0"/>
    <n v="0"/>
    <n v="0"/>
    <n v="0"/>
    <n v="0"/>
    <n v="0"/>
    <n v="0"/>
    <n v="0"/>
    <n v="0"/>
    <n v="26616"/>
    <n v="26616"/>
    <n v="26616"/>
    <n v="26616"/>
    <n v="26616"/>
    <n v="26616"/>
    <n v="26616"/>
    <n v="26614.05"/>
    <n v="0"/>
    <n v="0"/>
    <n v="212926.05"/>
    <n v="0"/>
    <n v="0"/>
    <n v="0"/>
    <n v="0"/>
    <n v="408919.20512118103"/>
    <n v="4785.8258591043887"/>
    <n v="4788.2819103781248"/>
    <n v="0"/>
    <n v="0"/>
    <n v="15000"/>
    <n v="90000"/>
    <n v="6000"/>
    <n v="38971.047351698537"/>
    <n v="0"/>
    <n v="15224"/>
    <n v="21224"/>
    <n v="0"/>
    <n v="195993.15512118104"/>
    <n v="0"/>
    <n v="0"/>
    <n v="26616"/>
    <n v="26616"/>
    <n v="26616"/>
    <n v="26616"/>
    <n v="26616"/>
    <n v="26616"/>
    <n v="26616"/>
    <n v="26614.05"/>
    <n v="0"/>
    <n v="0"/>
    <n v="212926.05"/>
    <n v="0"/>
    <n v="0"/>
    <n v="0"/>
    <n v="0"/>
    <n v="408919.20512118103"/>
    <n v="4765.4960000000001"/>
    <n v="0"/>
    <n v="0"/>
    <n v="60427.335999999996"/>
    <n v="92324.876000000004"/>
    <n v="5822.1980000000003"/>
    <n v="0"/>
    <n v="16000"/>
    <n v="32000"/>
    <n v="20000"/>
    <n v="0"/>
    <n v="45687.637664152397"/>
    <n v="277027.54366415238"/>
    <n v="0"/>
    <n v="0"/>
    <n v="0"/>
    <n v="0"/>
    <n v="3.8100000000000002E-2"/>
    <n v="1.5754560530679935E-2"/>
    <n v="6.6291873963515754E-2"/>
    <n v="0.11734660033167496"/>
    <n v="0.10673300165837479"/>
    <n v="6.4958540630182415E-2"/>
    <n v="3.8557213930348257E-2"/>
    <n v="4.975124378109453E-2"/>
    <n v="0.49749303482587065"/>
    <n v="0"/>
    <n v="0"/>
    <n v="0"/>
    <n v="0"/>
    <n v="3.8100000000000002E-2"/>
    <n v="5.385456053067994E-2"/>
    <n v="0.12014643449419569"/>
    <n v="0.23749303482587064"/>
    <n v="0.34422603648424543"/>
    <n v="0.40918457711442785"/>
    <n v="0.44774179104477613"/>
    <n v="0.49749303482587065"/>
    <n v="0"/>
    <n v="0"/>
    <n v="26616"/>
    <n v="26616"/>
    <n v="26616"/>
    <n v="26616"/>
    <n v="26616"/>
    <n v="26616"/>
    <n v="26616"/>
    <n v="26614.05"/>
    <n v="0"/>
    <n v="0"/>
    <n v="212926.05"/>
    <n v="0"/>
    <n v="0"/>
    <n v="0"/>
    <n v="0"/>
    <n v="489953.59366415237"/>
    <n v="4765.4960000000001"/>
    <n v="0"/>
    <n v="0"/>
    <n v="18682.335999999999"/>
    <n v="92156.122000000003"/>
    <n v="5822.1980000000003"/>
    <n v="11377.727999999999"/>
    <n v="0"/>
    <n v="7625.5370000000003"/>
    <n v="57084.463000000003"/>
    <n v="0"/>
    <n v="23186.754664152373"/>
    <n v="220700.63466415237"/>
    <n v="0"/>
    <n v="0"/>
    <n v="26616"/>
    <n v="26616"/>
    <n v="26616"/>
    <n v="26616"/>
    <n v="26616"/>
    <n v="26616"/>
    <n v="26616"/>
    <n v="26614.05"/>
    <n v="0"/>
    <n v="0"/>
    <n v="212926.05"/>
    <n v="0"/>
    <n v="0"/>
    <n v="0"/>
    <n v="0"/>
    <n v="433626.68466415233"/>
    <n v="4765.4960000000001"/>
    <n v="0"/>
    <n v="0"/>
    <n v="18682.335999999999"/>
    <n v="92156.122000000003"/>
    <n v="5822.1980000000003"/>
    <n v="11377.727999999999"/>
    <n v="0"/>
    <n v="1707.7539999999999"/>
    <n v="9497.0609999999997"/>
    <n v="120218.848"/>
    <n v="35984"/>
    <n v="300211.54299999995"/>
    <n v="0"/>
    <n v="0"/>
    <n v="0"/>
    <n v="0"/>
    <n v="0"/>
    <n v="0"/>
    <n v="0"/>
    <n v="0"/>
    <n v="0"/>
    <n v="0"/>
    <n v="0"/>
    <n v="0"/>
    <n v="118824.03066415241"/>
    <n v="0"/>
    <n v="0"/>
    <n v="0"/>
    <n v="0"/>
    <n v="419035.57366415235"/>
    <n v="195993.15512118104"/>
    <n v="264227.54299999995"/>
    <n v="264227.54299999995"/>
    <n v="195993.15512118104"/>
    <n v="68234.387878818903"/>
    <n v="144691.66212118109"/>
    <n v="231339.90599999999"/>
    <n v="264227.54299999995"/>
    <n v="264227.54299999995"/>
    <n v="231339.90599999999"/>
    <n v="32887.636999999959"/>
    <n v="225726.05066415243"/>
    <n v="197513.88"/>
    <n v="264227.54299999995"/>
    <n v="264227.54299999995"/>
    <n v="197513.88"/>
    <n v="66713.662999999942"/>
    <n v="169399.14166415238"/>
    <n v="264227.54299999995"/>
    <n v="266459.27799999993"/>
    <n v="266459.27799999993"/>
    <n v="264227.54299999995"/>
    <n v="2231.734999999986"/>
    <n v="152576.29566415242"/>
    <n v="13782"/>
    <s v="SI"/>
    <s v="NO"/>
    <s v="GOT"/>
    <s v="STS"/>
    <m/>
    <s v="Transmission"/>
    <s v="Zonal Tx"/>
    <s v="Technical Standard"/>
    <s v="Technical Standard"/>
    <m/>
    <s v="Osorno"/>
    <m/>
    <d v="2019-12-01T00:00:00"/>
    <x v="6"/>
    <m/>
    <m/>
    <m/>
    <n v="0"/>
    <n v="0"/>
    <n v="0"/>
    <m/>
    <m/>
    <m/>
    <m/>
    <n v="620"/>
    <m/>
    <s v="2018 6+6"/>
    <m/>
    <m/>
  </r>
  <r>
    <x v="93"/>
    <x v="0"/>
    <x v="93"/>
    <x v="1"/>
    <x v="6"/>
    <x v="15"/>
    <n v="0"/>
    <n v="0"/>
    <n v="0"/>
    <n v="41745"/>
    <n v="168.75399999999999"/>
    <n v="0"/>
    <n v="6292.84"/>
    <n v="8120.3149999999996"/>
    <n v="5917.7830000000004"/>
    <n v="8420.6919999999991"/>
    <n v="252.636"/>
    <n v="965.13"/>
    <n v="71883.150000000009"/>
    <n v="0"/>
    <n v="0"/>
    <n v="0"/>
    <n v="0"/>
    <n v="0"/>
    <n v="0"/>
    <n v="0"/>
    <n v="0"/>
    <n v="0"/>
    <n v="0"/>
    <n v="0"/>
    <n v="0"/>
    <n v="0"/>
    <n v="0"/>
    <n v="0"/>
    <n v="0"/>
    <n v="0"/>
    <n v="0"/>
    <n v="0"/>
    <n v="0"/>
    <n v="0"/>
    <n v="0"/>
    <n v="0"/>
    <n v="0"/>
    <n v="0"/>
    <n v="0"/>
    <n v="0"/>
    <n v="0"/>
    <n v="0"/>
    <n v="0"/>
    <n v="0"/>
    <n v="0"/>
    <n v="0"/>
    <n v="0"/>
    <n v="0"/>
    <n v="0"/>
    <n v="0"/>
    <n v="0"/>
    <m/>
    <m/>
    <m/>
    <m/>
    <m/>
    <n v="58000"/>
    <m/>
    <n v="23037"/>
    <m/>
    <m/>
    <m/>
    <m/>
    <m/>
    <n v="81037"/>
    <n v="0"/>
    <n v="0"/>
    <n v="0"/>
    <n v="0"/>
    <n v="0"/>
    <n v="0"/>
    <n v="0"/>
    <n v="0"/>
    <n v="0"/>
    <n v="0"/>
    <n v="0"/>
    <n v="0"/>
    <n v="0"/>
    <n v="0"/>
    <n v="0"/>
    <n v="0"/>
    <n v="0"/>
    <n v="0"/>
    <n v="0"/>
    <n v="0"/>
    <n v="0"/>
    <n v="0"/>
    <n v="0"/>
    <n v="0"/>
    <n v="0"/>
    <n v="0"/>
    <n v="0"/>
    <n v="0"/>
    <n v="0"/>
    <n v="0"/>
    <n v="81037"/>
    <m/>
    <m/>
    <m/>
    <m/>
    <n v="58000"/>
    <m/>
    <n v="23037"/>
    <m/>
    <m/>
    <m/>
    <m/>
    <m/>
    <n v="81037"/>
    <n v="0"/>
    <n v="0"/>
    <n v="0"/>
    <n v="0"/>
    <n v="0"/>
    <n v="0"/>
    <n v="0"/>
    <n v="0"/>
    <n v="0"/>
    <n v="0"/>
    <n v="0"/>
    <n v="0"/>
    <n v="0"/>
    <n v="0"/>
    <n v="0"/>
    <n v="0"/>
    <n v="0"/>
    <n v="810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1745"/>
    <n v="168.75399999999999"/>
    <n v="0"/>
    <n v="6292.84"/>
    <n v="8120.3149999999996"/>
    <n v="0"/>
    <n v="0"/>
    <n v="0"/>
    <n v="0"/>
    <n v="56326.909"/>
    <n v="0"/>
    <n v="0"/>
    <n v="0"/>
    <n v="0"/>
    <n v="0"/>
    <n v="0"/>
    <n v="0"/>
    <n v="0"/>
    <n v="0"/>
    <n v="0"/>
    <n v="0"/>
    <n v="0"/>
    <n v="0"/>
    <n v="0"/>
    <n v="0"/>
    <n v="0"/>
    <n v="0"/>
    <n v="56326.909"/>
    <n v="0"/>
    <n v="0"/>
    <n v="0"/>
    <n v="41745"/>
    <n v="168.75399999999999"/>
    <n v="0"/>
    <n v="6292.84"/>
    <n v="8120.3149999999996"/>
    <n v="5917.7830000000004"/>
    <n v="8420.6919999999991"/>
    <n v="252.636"/>
    <n v="0"/>
    <n v="70918.02"/>
    <n v="0"/>
    <n v="0"/>
    <n v="0"/>
    <n v="0"/>
    <n v="0"/>
    <n v="0"/>
    <n v="0"/>
    <n v="0"/>
    <n v="0"/>
    <n v="0"/>
    <n v="0"/>
    <n v="0"/>
    <n v="0"/>
    <n v="0"/>
    <n v="0"/>
    <n v="0"/>
    <n v="0"/>
    <n v="70918.02"/>
    <n v="81037"/>
    <n v="70918.02"/>
    <n v="70918.02"/>
    <n v="81037"/>
    <n v="-10118.979999999996"/>
    <n v="10118.979999999996"/>
    <n v="0"/>
    <n v="70918.02"/>
    <n v="70918.02"/>
    <n v="0"/>
    <n v="70918.02"/>
    <n v="-70918.02"/>
    <n v="56326.909"/>
    <n v="70918.02"/>
    <n v="70918.02"/>
    <n v="56326.909"/>
    <n v="14591.111000000004"/>
    <n v="-14591.111000000004"/>
    <n v="70918.02"/>
    <n v="71883.150000000009"/>
    <n v="71883.150000000009"/>
    <n v="70918.02"/>
    <n v="965.13000000000466"/>
    <n v="-965.13000000000466"/>
    <n v="13782"/>
    <s v="SI"/>
    <s v="NO"/>
    <m/>
    <m/>
    <m/>
    <m/>
    <m/>
    <s v="Technical Standard"/>
    <m/>
    <m/>
    <s v="Osorno"/>
    <m/>
    <m/>
    <x v="6"/>
    <m/>
    <m/>
    <m/>
    <m/>
    <m/>
    <m/>
    <m/>
    <m/>
    <m/>
    <m/>
    <m/>
    <m/>
    <m/>
    <m/>
    <m/>
  </r>
  <r>
    <x v="94"/>
    <x v="0"/>
    <x v="94"/>
    <x v="1"/>
    <x v="6"/>
    <x v="2"/>
    <n v="0"/>
    <n v="0"/>
    <n v="0"/>
    <n v="5075.5370000000003"/>
    <n v="53953.332000000002"/>
    <n v="19328.218000000001"/>
    <n v="485.16899999999998"/>
    <n v="144.83199999999999"/>
    <n v="7634.2"/>
    <n v="755.63400000000001"/>
    <n v="6828.8950000000004"/>
    <n v="0"/>
    <n v="94205.816999999995"/>
    <n v="0"/>
    <n v="0"/>
    <n v="0"/>
    <n v="0"/>
    <n v="0.14729999999999999"/>
    <n v="2.2700000000000001E-2"/>
    <n v="0.04"/>
    <n v="0.13"/>
    <n v="0.02"/>
    <n v="0"/>
    <n v="0.08"/>
    <n v="0"/>
    <n v="0"/>
    <n v="0"/>
    <n v="0"/>
    <n v="0"/>
    <n v="0.14729999999999999"/>
    <n v="0.16999999999999998"/>
    <n v="0.21"/>
    <n v="0.33999999999999997"/>
    <n v="0.36"/>
    <n v="0.36"/>
    <n v="0.44"/>
    <n v="0.44"/>
    <n v="5.1537337042930439E-2"/>
    <n v="9.0482443999820431E-2"/>
    <n v="0.19936244399982045"/>
    <n v="0.29707418188449064"/>
    <n v="0.38082710007135084"/>
    <n v="0.49606455359638935"/>
    <n v="0.68451370330889139"/>
    <n v="0.98374234759730605"/>
    <n v="0.9917419313469249"/>
    <n v="0.99686016523612186"/>
    <n v="0.99990701449273145"/>
    <n v="1.0000012063570818"/>
    <n v="0.44"/>
    <n v="0"/>
    <n v="0"/>
    <n v="0"/>
    <n v="0"/>
    <n v="4790.6950170086311"/>
    <n v="4793.217381947723"/>
    <n v="4795.7955465478171"/>
    <n v="67476.521151422276"/>
    <n v="0"/>
    <n v="13227.621779430843"/>
    <n v="27470.569360290341"/>
    <n v="0"/>
    <n v="0"/>
    <n v="0"/>
    <n v="122554.42023664762"/>
    <n v="5.1537337042930439E-2"/>
    <n v="3.8945106956889991E-2"/>
    <n v="0.10888"/>
    <n v="9.7711737884670219E-2"/>
    <n v="8.375291818686019E-2"/>
    <n v="0.11523745352503847"/>
    <n v="0.18844914971250201"/>
    <n v="0.29922864428841467"/>
    <n v="7.9995837496188646E-3"/>
    <n v="5.118233889197011E-3"/>
    <n v="3.0468492566096232E-3"/>
    <n v="9.4191864350325112E-5"/>
    <n v="1.0000012063570818"/>
    <n v="0"/>
    <n v="0"/>
    <n v="0"/>
    <n v="0"/>
    <n v="0"/>
    <n v="0"/>
    <n v="0"/>
    <n v="0"/>
    <n v="0"/>
    <n v="0"/>
    <n v="0"/>
    <n v="0"/>
    <n v="0"/>
    <n v="0"/>
    <n v="0"/>
    <n v="0"/>
    <n v="0"/>
    <n v="122554.42023664762"/>
    <n v="0"/>
    <n v="0"/>
    <n v="4790.6950170086311"/>
    <n v="4793.217381947723"/>
    <n v="4795.7955465478171"/>
    <n v="67476.521151422276"/>
    <n v="0"/>
    <n v="13227.621779430843"/>
    <n v="27470.569360290341"/>
    <n v="0"/>
    <n v="0"/>
    <n v="0"/>
    <n v="122554.42023664762"/>
    <n v="0"/>
    <n v="0"/>
    <n v="0"/>
    <n v="0"/>
    <n v="0"/>
    <n v="0"/>
    <n v="0"/>
    <n v="0"/>
    <n v="0"/>
    <n v="0"/>
    <n v="0"/>
    <n v="0"/>
    <n v="0"/>
    <n v="0"/>
    <n v="0"/>
    <n v="0"/>
    <n v="0"/>
    <n v="122554.42023664762"/>
    <n v="0"/>
    <n v="0"/>
    <n v="0"/>
    <n v="5075.5370000000003"/>
    <n v="53953.332000000002"/>
    <n v="19328.218000000001"/>
    <n v="1671.7819999999992"/>
    <n v="0"/>
    <n v="0"/>
    <n v="24000"/>
    <n v="8000"/>
    <n v="10525.551236647618"/>
    <n v="122554.42023664762"/>
    <n v="0"/>
    <n v="0"/>
    <n v="0"/>
    <n v="0"/>
    <n v="0.14729999999999999"/>
    <n v="0.10815734497678241"/>
    <n v="0.1188107048445065"/>
    <n v="0.26682904129662083"/>
    <n v="9.1583251650973752E-2"/>
    <n v="9.9008920703755415E-2"/>
    <n v="0.15890931772952743"/>
    <n v="9.4058474668567635E-3"/>
    <n v="1.0000044286690231"/>
    <n v="0"/>
    <n v="0"/>
    <n v="0"/>
    <n v="0"/>
    <n v="0.14729999999999999"/>
    <n v="0.25545734497678241"/>
    <n v="0.37426804982128892"/>
    <n v="0.64109709111790969"/>
    <n v="0.7326803427688835"/>
    <n v="0.83168926347263894"/>
    <n v="0.99059858120216637"/>
    <n v="1.0000044286690231"/>
    <n v="0"/>
    <n v="0"/>
    <n v="0"/>
    <n v="0"/>
    <n v="0"/>
    <n v="0"/>
    <n v="0"/>
    <n v="0"/>
    <n v="0"/>
    <n v="0"/>
    <n v="0"/>
    <n v="0"/>
    <n v="0"/>
    <n v="0"/>
    <n v="0"/>
    <n v="0"/>
    <n v="0"/>
    <n v="122554.42023664762"/>
    <n v="0"/>
    <n v="0"/>
    <n v="0"/>
    <n v="5075.5370000000003"/>
    <n v="53953.332000000002"/>
    <n v="19328.218000000001"/>
    <n v="485.16899999999998"/>
    <n v="144.83199999999999"/>
    <n v="7634.2"/>
    <n v="16365.8"/>
    <n v="8000"/>
    <n v="11567.332236647637"/>
    <n v="122554.42023664762"/>
    <n v="0"/>
    <n v="0"/>
    <n v="0"/>
    <n v="0"/>
    <n v="0"/>
    <n v="0"/>
    <n v="0"/>
    <n v="0"/>
    <n v="0"/>
    <n v="0"/>
    <n v="0"/>
    <n v="0"/>
    <n v="0"/>
    <n v="0"/>
    <n v="0"/>
    <n v="0"/>
    <n v="0"/>
    <n v="122554.42023664762"/>
    <n v="0"/>
    <n v="0"/>
    <n v="0"/>
    <n v="5075.5370000000003"/>
    <n v="53953.332000000002"/>
    <n v="19328.218000000001"/>
    <n v="485.16899999999998"/>
    <n v="144.83199999999999"/>
    <n v="7634.2"/>
    <n v="755.63400000000001"/>
    <n v="6828.8950000000004"/>
    <n v="3171.1049999999996"/>
    <n v="97376.921999999991"/>
    <n v="0"/>
    <n v="0"/>
    <n v="0"/>
    <n v="0"/>
    <n v="0"/>
    <n v="0"/>
    <n v="0"/>
    <n v="0"/>
    <n v="0"/>
    <n v="0"/>
    <n v="0"/>
    <n v="0"/>
    <n v="25177.498236647632"/>
    <n v="0"/>
    <n v="0"/>
    <n v="0"/>
    <n v="0"/>
    <n v="122554.42023664762"/>
    <n v="122554.42023664762"/>
    <n v="94205.816999999995"/>
    <n v="94205.816999999995"/>
    <n v="122554.42023664762"/>
    <n v="-28348.603236647628"/>
    <n v="28348.603236647628"/>
    <n v="112028.86900000001"/>
    <n v="94205.816999999995"/>
    <n v="94205.816999999995"/>
    <n v="112028.86900000001"/>
    <n v="-17823.052000000011"/>
    <n v="28348.603236647628"/>
    <n v="110987.08799999999"/>
    <n v="94205.816999999995"/>
    <n v="94205.816999999995"/>
    <n v="110987.08799999999"/>
    <n v="-16781.270999999993"/>
    <n v="28348.603236647628"/>
    <n v="94205.816999999995"/>
    <n v="94205.816999999995"/>
    <n v="94205.816999999995"/>
    <n v="94205.816999999995"/>
    <n v="0"/>
    <n v="28348.603236647628"/>
    <n v="13783"/>
    <s v="SI"/>
    <s v="NO"/>
    <s v="GOT"/>
    <s v="FRONTEL"/>
    <m/>
    <s v="Transmission"/>
    <s v="Zonal Tx"/>
    <s v="Technical Standard"/>
    <s v="Technical Standard"/>
    <m/>
    <s v="Osorno"/>
    <m/>
    <d v="2019-12-01T00:00:00"/>
    <x v="6"/>
    <m/>
    <m/>
    <m/>
    <n v="0"/>
    <n v="0"/>
    <n v="0"/>
    <m/>
    <m/>
    <m/>
    <m/>
    <m/>
    <m/>
    <s v="2018 6+6"/>
    <m/>
    <m/>
  </r>
  <r>
    <x v="95"/>
    <x v="0"/>
    <x v="95"/>
    <x v="1"/>
    <x v="6"/>
    <x v="2"/>
    <n v="0"/>
    <n v="0"/>
    <n v="0"/>
    <n v="0"/>
    <n v="0"/>
    <n v="4002.4029999999998"/>
    <n v="6298.576"/>
    <n v="35667.970999999998"/>
    <n v="0"/>
    <n v="7498.3249999999998"/>
    <n v="508"/>
    <n v="0"/>
    <n v="53975.274999999994"/>
    <n v="0"/>
    <n v="0"/>
    <n v="0"/>
    <n v="0"/>
    <n v="0.16"/>
    <n v="0.04"/>
    <n v="0.02"/>
    <n v="0.05"/>
    <n v="0"/>
    <n v="0"/>
    <n v="0.05"/>
    <n v="0"/>
    <n v="0"/>
    <n v="0"/>
    <n v="0"/>
    <n v="0"/>
    <n v="0.16"/>
    <n v="0.2"/>
    <n v="0.22"/>
    <n v="0.27"/>
    <n v="0.27"/>
    <n v="0.27"/>
    <n v="0.32"/>
    <n v="0.32"/>
    <n v="5.2365471957470121E-2"/>
    <n v="9.4101766649559743E-2"/>
    <n v="0.21078176664955975"/>
    <n v="0.31549648451501761"/>
    <n v="0.40525195697112437"/>
    <n v="0.49552473089778093"/>
    <n v="0.54700800097611058"/>
    <n v="0.56672499802738574"/>
    <n v="0.64829433355764132"/>
    <n v="0.78072068747835166"/>
    <n v="0.96774957201628753"/>
    <n v="0.97809011130564461"/>
    <n v="0.32"/>
    <n v="0"/>
    <n v="0"/>
    <n v="0"/>
    <n v="0"/>
    <n v="0"/>
    <n v="0"/>
    <n v="0"/>
    <n v="45812.941013982454"/>
    <n v="0"/>
    <n v="0"/>
    <n v="0"/>
    <n v="4804.7093156887422"/>
    <n v="37794.412439242456"/>
    <n v="34923.25932445607"/>
    <n v="123335.32209336973"/>
    <n v="5.2365471957470121E-2"/>
    <n v="4.1736294692089629E-2"/>
    <n v="0.11668000000000001"/>
    <n v="0.10471471786545786"/>
    <n v="8.9755472456106739E-2"/>
    <n v="9.027277392665653E-2"/>
    <n v="5.1483270078329604E-2"/>
    <n v="1.9716997051275168E-2"/>
    <n v="8.1569335530255624E-2"/>
    <n v="0.13242635392071037"/>
    <n v="0.18702888453793584"/>
    <n v="1.0340539289357029E-2"/>
    <n v="0.97809011130564461"/>
    <n v="0"/>
    <n v="0"/>
    <n v="0"/>
    <n v="0"/>
    <n v="0"/>
    <n v="0"/>
    <n v="0"/>
    <n v="0"/>
    <n v="0"/>
    <n v="0"/>
    <n v="17500"/>
    <n v="17500"/>
    <n v="35000"/>
    <n v="0"/>
    <n v="0"/>
    <n v="0"/>
    <n v="0"/>
    <n v="158335.32209336973"/>
    <n v="0"/>
    <n v="0"/>
    <n v="0"/>
    <n v="0"/>
    <n v="0"/>
    <n v="45812.941013982454"/>
    <n v="0"/>
    <n v="0"/>
    <n v="0"/>
    <n v="4804.7093156887422"/>
    <n v="37794.412439242456"/>
    <n v="34923.25932445607"/>
    <n v="123335.32209336973"/>
    <n v="0"/>
    <n v="0"/>
    <n v="0"/>
    <n v="0"/>
    <n v="0"/>
    <n v="0"/>
    <n v="0"/>
    <n v="0"/>
    <n v="0"/>
    <n v="0"/>
    <n v="17500"/>
    <n v="17500"/>
    <n v="35000"/>
    <n v="0"/>
    <n v="0"/>
    <n v="0"/>
    <n v="0"/>
    <n v="158335.32209336973"/>
    <n v="0"/>
    <n v="0"/>
    <n v="0"/>
    <n v="0"/>
    <n v="0"/>
    <n v="4002.4029999999998"/>
    <n v="0"/>
    <n v="36300"/>
    <n v="0"/>
    <n v="22500"/>
    <n v="13500"/>
    <n v="47032.919093369732"/>
    <n v="123335.32209336973"/>
    <n v="0"/>
    <n v="0"/>
    <n v="0"/>
    <n v="0"/>
    <n v="0.16"/>
    <n v="7.6870745272525021E-2"/>
    <n v="0.14652814238042272"/>
    <n v="0.12605606229143493"/>
    <n v="5.6062291434927705E-2"/>
    <n v="0.14015572858731928"/>
    <n v="0.2102335928809789"/>
    <n v="8.4093437152391551E-2"/>
    <n v="1"/>
    <n v="0"/>
    <n v="0"/>
    <n v="0"/>
    <n v="0"/>
    <n v="0.16"/>
    <n v="0.23687074527252502"/>
    <n v="0.38339888765294772"/>
    <n v="0.50945494994438267"/>
    <n v="0.56551724137931036"/>
    <n v="0.70567296996662965"/>
    <n v="0.91590656284760852"/>
    <n v="1"/>
    <n v="0"/>
    <n v="0"/>
    <n v="0"/>
    <n v="0"/>
    <n v="0"/>
    <n v="0"/>
    <n v="0"/>
    <n v="0"/>
    <n v="0"/>
    <n v="0"/>
    <n v="17500"/>
    <n v="17500"/>
    <n v="35000"/>
    <n v="0"/>
    <n v="0"/>
    <n v="0"/>
    <n v="0"/>
    <n v="158335.32209336973"/>
    <n v="0"/>
    <n v="0"/>
    <n v="0"/>
    <n v="0"/>
    <n v="0"/>
    <n v="4002.4029999999998"/>
    <n v="6298.576"/>
    <n v="35667.970999999998"/>
    <n v="0"/>
    <n v="22500"/>
    <n v="13500"/>
    <n v="21366.372093369733"/>
    <n v="103335.32209336973"/>
    <n v="0"/>
    <n v="0"/>
    <n v="0"/>
    <n v="0"/>
    <n v="0"/>
    <n v="0"/>
    <n v="0"/>
    <n v="0"/>
    <n v="0"/>
    <n v="20000"/>
    <n v="17500"/>
    <n v="17500"/>
    <n v="55000"/>
    <n v="0"/>
    <n v="0"/>
    <n v="0"/>
    <n v="0"/>
    <n v="158335.32209336973"/>
    <n v="0"/>
    <n v="0"/>
    <n v="0"/>
    <n v="0"/>
    <n v="0"/>
    <n v="4002.4029999999998"/>
    <n v="6298.576"/>
    <n v="35667.970999999998"/>
    <n v="0"/>
    <n v="7498.3249999999998"/>
    <n v="508"/>
    <n v="30000"/>
    <n v="83975.274999999994"/>
    <n v="0"/>
    <n v="0"/>
    <n v="0"/>
    <n v="0"/>
    <n v="0"/>
    <n v="0"/>
    <n v="0"/>
    <n v="0"/>
    <n v="0"/>
    <n v="0"/>
    <n v="0"/>
    <n v="0"/>
    <n v="74360.047093369736"/>
    <n v="0"/>
    <n v="0"/>
    <n v="0"/>
    <n v="0"/>
    <n v="158335.32209336973"/>
    <n v="88412.06276891366"/>
    <n v="53975.274999999994"/>
    <n v="53975.274999999994"/>
    <n v="88412.06276891366"/>
    <n v="-34436.787768913666"/>
    <n v="104360.04709336974"/>
    <n v="76302.402999999991"/>
    <n v="53975.274999999994"/>
    <n v="53975.274999999994"/>
    <n v="76302.402999999991"/>
    <n v="-22327.127999999997"/>
    <n v="104360.04709336974"/>
    <n v="81968.95"/>
    <n v="53975.274999999994"/>
    <n v="53975.274999999994"/>
    <n v="81968.95"/>
    <n v="-27993.675000000003"/>
    <n v="104360.04709336974"/>
    <n v="53975.274999999994"/>
    <n v="53975.274999999994"/>
    <n v="53975.274999999994"/>
    <n v="53975.274999999994"/>
    <n v="0"/>
    <n v="104360.04709336974"/>
    <n v="13784"/>
    <s v="SI"/>
    <s v="NO"/>
    <s v="GOT"/>
    <s v="STS"/>
    <m/>
    <s v="Transmission"/>
    <s v="Zonal Tx"/>
    <s v="Technical Standard"/>
    <s v="Technical Standard"/>
    <m/>
    <s v="Chiloé"/>
    <m/>
    <d v="2019-12-01T00:00:00"/>
    <x v="6"/>
    <m/>
    <m/>
    <m/>
    <n v="0"/>
    <n v="0"/>
    <n v="0"/>
    <m/>
    <m/>
    <m/>
    <m/>
    <m/>
    <m/>
    <s v="2018 6+6"/>
    <m/>
    <m/>
  </r>
  <r>
    <x v="96"/>
    <x v="0"/>
    <x v="96"/>
    <x v="1"/>
    <x v="6"/>
    <x v="2"/>
    <n v="0"/>
    <n v="0"/>
    <n v="0"/>
    <n v="1645.8889999999999"/>
    <n v="9138.0519999999997"/>
    <n v="0"/>
    <n v="191.48"/>
    <n v="21055.231"/>
    <n v="0"/>
    <n v="1540.8320000000001"/>
    <n v="0"/>
    <n v="0"/>
    <n v="33571.483999999997"/>
    <n v="0"/>
    <n v="0"/>
    <n v="0"/>
    <n v="0"/>
    <n v="7.0199999999999999E-2"/>
    <n v="3.9800000000000002E-2"/>
    <n v="0.02"/>
    <n v="0.12"/>
    <n v="0"/>
    <n v="0"/>
    <n v="0.04"/>
    <n v="0"/>
    <n v="0"/>
    <n v="0"/>
    <n v="0"/>
    <n v="0"/>
    <n v="7.0199999999999999E-2"/>
    <n v="0.11"/>
    <n v="0.13"/>
    <n v="0.25"/>
    <n v="0.25"/>
    <n v="0.25"/>
    <n v="0.28999999999999998"/>
    <n v="0.28999999999999998"/>
    <n v="5.4665409990574933E-2"/>
    <n v="9.4109330819981157E-2"/>
    <n v="0.20437933081998116"/>
    <n v="0.30334257304429785"/>
    <n v="0.38816820923656931"/>
    <n v="0.46371015080113104"/>
    <n v="0.55230581526861455"/>
    <n v="0.96795143261074457"/>
    <n v="0.98986472196041464"/>
    <n v="0.99504851083883128"/>
    <n v="0.99976104618284634"/>
    <n v="0.99999667295004713"/>
    <n v="0.28999999999999998"/>
    <n v="0"/>
    <n v="0"/>
    <n v="0"/>
    <n v="0"/>
    <n v="0"/>
    <n v="0"/>
    <n v="0"/>
    <n v="22443.890967762298"/>
    <n v="4795.442612257084"/>
    <n v="18961.064588296758"/>
    <n v="23800.019011381199"/>
    <n v="0"/>
    <n v="0"/>
    <n v="0"/>
    <n v="70000.417179697339"/>
    <n v="5.4665409990574933E-2"/>
    <n v="3.9443920829406225E-2"/>
    <n v="0.11027000000000001"/>
    <n v="9.8963242224316683E-2"/>
    <n v="8.4825636192271445E-2"/>
    <n v="7.5541941564561746E-2"/>
    <n v="8.8595664467483501E-2"/>
    <n v="0.41564561734213007"/>
    <n v="2.1913289349670122E-2"/>
    <n v="5.1837888784165885E-3"/>
    <n v="4.7125353440150798E-3"/>
    <n v="2.35626767200754E-4"/>
    <n v="0.99999667295004713"/>
    <n v="0"/>
    <n v="0"/>
    <n v="0"/>
    <n v="0"/>
    <n v="0"/>
    <n v="10800"/>
    <n v="0"/>
    <n v="0"/>
    <n v="0"/>
    <n v="0"/>
    <n v="24200"/>
    <n v="0"/>
    <n v="35000"/>
    <n v="0"/>
    <n v="0"/>
    <n v="0"/>
    <n v="0"/>
    <n v="105000.41717969734"/>
    <n v="0"/>
    <n v="0"/>
    <n v="0"/>
    <n v="0"/>
    <n v="0"/>
    <n v="22443.890967762298"/>
    <n v="4795.442612257084"/>
    <n v="18961.064588296758"/>
    <n v="23800.019011381199"/>
    <n v="0"/>
    <n v="0"/>
    <n v="0"/>
    <n v="70000.417179697339"/>
    <n v="0"/>
    <n v="0"/>
    <n v="0"/>
    <n v="0"/>
    <n v="0"/>
    <n v="10800"/>
    <n v="0"/>
    <n v="0"/>
    <n v="0"/>
    <n v="0"/>
    <n v="24200"/>
    <n v="0"/>
    <n v="35000"/>
    <n v="0"/>
    <n v="0"/>
    <n v="0"/>
    <n v="0"/>
    <n v="105000.41717969734"/>
    <n v="0"/>
    <n v="0"/>
    <n v="0"/>
    <n v="1645.8889999999999"/>
    <n v="9138.0519999999997"/>
    <n v="0"/>
    <n v="0"/>
    <n v="19800"/>
    <n v="0"/>
    <n v="0"/>
    <n v="13500"/>
    <n v="25916.476179697347"/>
    <n v="70000.417179697339"/>
    <n v="0"/>
    <n v="0"/>
    <n v="0"/>
    <n v="0"/>
    <n v="7.0199999999999999E-2"/>
    <n v="5.7159183390763792E-2"/>
    <n v="0.11958234489446071"/>
    <n v="6.9003134144863296E-2"/>
    <n v="0.10005021558068258"/>
    <n v="4.569617842115288E-2"/>
    <n v="0.12986788107565236"/>
    <n v="0"/>
    <n v="0.5915589375075756"/>
    <n v="0"/>
    <n v="0"/>
    <n v="0"/>
    <n v="0"/>
    <n v="7.0199999999999999E-2"/>
    <n v="0.1273591833907638"/>
    <n v="0.2469415282852245"/>
    <n v="0.31594466243008779"/>
    <n v="0.4159948780107704"/>
    <n v="0.46169105643192326"/>
    <n v="0.5915589375075756"/>
    <n v="0.5915589375075756"/>
    <n v="0"/>
    <n v="0"/>
    <n v="0"/>
    <n v="0"/>
    <n v="0"/>
    <n v="10800"/>
    <n v="0"/>
    <n v="0"/>
    <n v="0"/>
    <n v="0"/>
    <n v="24200"/>
    <n v="0"/>
    <n v="35000"/>
    <n v="0"/>
    <n v="0"/>
    <n v="0"/>
    <n v="0"/>
    <n v="105000.41717969734"/>
    <n v="0"/>
    <n v="0"/>
    <n v="0"/>
    <n v="1645.8889999999999"/>
    <n v="9138.0519999999997"/>
    <n v="0"/>
    <n v="191.48"/>
    <n v="21055.231"/>
    <n v="0"/>
    <n v="0"/>
    <n v="13500"/>
    <n v="14469.765179697333"/>
    <n v="60000.417179697339"/>
    <n v="0"/>
    <n v="0"/>
    <n v="0"/>
    <n v="0"/>
    <n v="0"/>
    <n v="10800"/>
    <n v="0"/>
    <n v="0"/>
    <n v="0"/>
    <n v="0"/>
    <n v="24200"/>
    <n v="10000"/>
    <n v="45000"/>
    <n v="0"/>
    <n v="0"/>
    <n v="0"/>
    <n v="0"/>
    <n v="105000.41717969734"/>
    <n v="0"/>
    <n v="0"/>
    <n v="0"/>
    <n v="1645.8889999999999"/>
    <n v="9138.0519999999997"/>
    <n v="0"/>
    <n v="191.48"/>
    <n v="21055.231"/>
    <n v="0"/>
    <n v="1540.8320000000001"/>
    <n v="0"/>
    <n v="17929"/>
    <n v="51500.483999999997"/>
    <n v="0"/>
    <n v="0"/>
    <n v="0"/>
    <n v="0"/>
    <n v="0"/>
    <n v="0"/>
    <n v="0"/>
    <n v="0"/>
    <n v="0"/>
    <n v="0"/>
    <n v="0"/>
    <n v="0"/>
    <n v="53499.933179697342"/>
    <n v="0"/>
    <n v="0"/>
    <n v="0"/>
    <n v="0"/>
    <n v="105000.41717969734"/>
    <n v="70000.417179697339"/>
    <n v="33571.483999999997"/>
    <n v="33571.483999999997"/>
    <n v="70000.417179697339"/>
    <n v="-36428.933179697342"/>
    <n v="71428.933179697342"/>
    <n v="44083.940999999999"/>
    <n v="33571.483999999997"/>
    <n v="33571.483999999997"/>
    <n v="44083.940999999999"/>
    <n v="-10512.457000000002"/>
    <n v="71428.933179697342"/>
    <n v="45530.652000000002"/>
    <n v="33571.483999999997"/>
    <n v="33571.483999999997"/>
    <n v="45530.652000000002"/>
    <n v="-11959.168000000005"/>
    <n v="71428.933179697342"/>
    <n v="33571.483999999997"/>
    <n v="33571.483999999997"/>
    <n v="33571.483999999997"/>
    <n v="33571.483999999997"/>
    <n v="0"/>
    <n v="71428.933179697342"/>
    <n v="13785"/>
    <s v="SI"/>
    <s v="NO"/>
    <s v="GOT"/>
    <s v="FRONTEL"/>
    <m/>
    <s v="Transmission"/>
    <s v="Zonal Tx"/>
    <s v="Technical Standard"/>
    <s v="Technical Standard"/>
    <m/>
    <s v="Temuco"/>
    <m/>
    <d v="2019-12-01T00:00:00"/>
    <x v="6"/>
    <m/>
    <m/>
    <m/>
    <n v="0"/>
    <n v="0"/>
    <n v="0"/>
    <m/>
    <m/>
    <m/>
    <m/>
    <m/>
    <m/>
    <s v="2018 6+6"/>
    <m/>
    <m/>
  </r>
  <r>
    <x v="97"/>
    <x v="0"/>
    <x v="97"/>
    <x v="1"/>
    <x v="6"/>
    <x v="21"/>
    <n v="0"/>
    <n v="0"/>
    <n v="7547.3149999999996"/>
    <n v="0"/>
    <n v="0"/>
    <n v="0"/>
    <n v="9231.9339999999993"/>
    <n v="6191.6390000000001"/>
    <n v="73.501000000000005"/>
    <n v="724.07600000000002"/>
    <n v="11140.058999999999"/>
    <n v="3328.5439999999999"/>
    <n v="38237.067999999999"/>
    <n v="0"/>
    <n v="0"/>
    <n v="0"/>
    <n v="0"/>
    <n v="0"/>
    <n v="0"/>
    <n v="0"/>
    <n v="0.37"/>
    <n v="0"/>
    <n v="0"/>
    <n v="0.27"/>
    <n v="0"/>
    <n v="0"/>
    <n v="0"/>
    <n v="0"/>
    <n v="0"/>
    <n v="0"/>
    <n v="0"/>
    <n v="0"/>
    <n v="0.37"/>
    <n v="0.37"/>
    <n v="0.37"/>
    <n v="0.64"/>
    <n v="0.64"/>
    <n v="4.3499565004349955E-2"/>
    <n v="0.10802891971080289"/>
    <n v="0.16942830571694284"/>
    <n v="0.25899741002589971"/>
    <n v="0.28334716652833469"/>
    <n v="0.31409685903140966"/>
    <n v="0.34587654123458761"/>
    <n v="0.37765622343776556"/>
    <n v="0.46900530994690048"/>
    <n v="0.69300306996930028"/>
    <n v="0.98100018999810001"/>
    <n v="0.98100018999810001"/>
    <n v="0.64"/>
    <n v="0"/>
    <n v="0"/>
    <n v="0"/>
    <n v="8851.3072758280305"/>
    <n v="0"/>
    <n v="0"/>
    <n v="0"/>
    <n v="0"/>
    <n v="0"/>
    <n v="0"/>
    <n v="0"/>
    <n v="36122.361762548426"/>
    <n v="5029.4153761380039"/>
    <n v="0"/>
    <n v="50003.084414514466"/>
    <n v="4.3499565004349955E-2"/>
    <n v="6.4529354706452935E-2"/>
    <n v="6.1399386006139936E-2"/>
    <n v="8.9569104308956898E-2"/>
    <n v="2.4349756502434976E-2"/>
    <n v="3.0749692503074969E-2"/>
    <n v="3.1779682203177971E-2"/>
    <n v="3.1779682203177971E-2"/>
    <n v="9.1349086509134897E-2"/>
    <n v="0.22399776002239977"/>
    <n v="0.28799712002879974"/>
    <n v="0"/>
    <n v="0.98100018999810001"/>
    <n v="30000"/>
    <n v="0"/>
    <n v="0"/>
    <n v="0"/>
    <n v="0"/>
    <n v="0"/>
    <n v="0"/>
    <n v="0"/>
    <n v="0"/>
    <n v="0"/>
    <n v="0"/>
    <n v="0"/>
    <n v="30000"/>
    <n v="0"/>
    <n v="0"/>
    <n v="0"/>
    <n v="0"/>
    <n v="80003.084414514466"/>
    <n v="0"/>
    <n v="8851.3072758280305"/>
    <n v="0"/>
    <n v="0"/>
    <n v="0"/>
    <n v="0"/>
    <n v="0"/>
    <n v="0"/>
    <n v="0"/>
    <n v="36122.361762548426"/>
    <n v="5029.4153761380039"/>
    <n v="0"/>
    <n v="50003.084414514466"/>
    <n v="30000"/>
    <n v="0"/>
    <n v="0"/>
    <n v="0"/>
    <n v="0"/>
    <n v="0"/>
    <n v="0"/>
    <n v="0"/>
    <n v="0"/>
    <n v="0"/>
    <n v="0"/>
    <n v="0"/>
    <n v="30000"/>
    <n v="0"/>
    <n v="0"/>
    <n v="0"/>
    <n v="0"/>
    <n v="80003.084414514466"/>
    <n v="0"/>
    <n v="0"/>
    <n v="7547.3149999999996"/>
    <n v="0"/>
    <n v="0"/>
    <n v="0"/>
    <n v="0"/>
    <n v="6600"/>
    <n v="18000"/>
    <n v="0"/>
    <n v="17855.769414514463"/>
    <n v="0"/>
    <n v="50003.084414514466"/>
    <n v="0"/>
    <n v="0"/>
    <n v="0"/>
    <n v="0"/>
    <n v="0"/>
    <n v="0"/>
    <n v="0"/>
    <n v="0.3"/>
    <n v="0.3"/>
    <n v="0"/>
    <n v="0.38"/>
    <n v="0.02"/>
    <n v="1"/>
    <n v="0"/>
    <n v="0"/>
    <n v="0"/>
    <n v="0"/>
    <n v="0"/>
    <n v="0"/>
    <n v="0"/>
    <n v="0.3"/>
    <n v="0.6"/>
    <n v="0.6"/>
    <n v="0.98"/>
    <n v="1"/>
    <n v="30000"/>
    <n v="0"/>
    <n v="0"/>
    <n v="0"/>
    <n v="0"/>
    <n v="0"/>
    <n v="0"/>
    <n v="0"/>
    <n v="0"/>
    <n v="0"/>
    <n v="0"/>
    <n v="0"/>
    <n v="30000"/>
    <n v="0"/>
    <n v="0"/>
    <n v="0"/>
    <n v="0"/>
    <n v="80003.084414514466"/>
    <n v="0"/>
    <n v="0"/>
    <n v="7547.3149999999996"/>
    <n v="0"/>
    <n v="0"/>
    <n v="0"/>
    <n v="9231.9339999999993"/>
    <n v="6191.6390000000001"/>
    <n v="73.501000000000005"/>
    <n v="9099.4989999999998"/>
    <n v="17859.19641451447"/>
    <n v="0"/>
    <n v="50003.084414514466"/>
    <n v="30000"/>
    <n v="0"/>
    <n v="0"/>
    <n v="0"/>
    <n v="0"/>
    <n v="0"/>
    <n v="0"/>
    <n v="0"/>
    <n v="0"/>
    <n v="0"/>
    <n v="0"/>
    <n v="0"/>
    <n v="30000"/>
    <n v="0"/>
    <n v="0"/>
    <n v="0"/>
    <n v="0"/>
    <n v="80003.084414514466"/>
    <n v="0"/>
    <n v="0"/>
    <n v="7547.3149999999996"/>
    <n v="0"/>
    <n v="0"/>
    <n v="0"/>
    <n v="9231.9339999999993"/>
    <n v="6191.6390000000001"/>
    <n v="73.501000000000005"/>
    <n v="724.07600000000002"/>
    <n v="11140.058999999999"/>
    <n v="15094.560414514466"/>
    <n v="50003.084414514466"/>
    <n v="0"/>
    <n v="0"/>
    <n v="0"/>
    <n v="0"/>
    <n v="0"/>
    <n v="0"/>
    <n v="0"/>
    <n v="0"/>
    <n v="0"/>
    <n v="0"/>
    <n v="0"/>
    <n v="0"/>
    <n v="30000"/>
    <n v="0"/>
    <n v="0"/>
    <n v="0"/>
    <n v="0"/>
    <n v="80003.084414514466"/>
    <n v="50003.084414514466"/>
    <n v="34908.523999999998"/>
    <n v="34908.523999999998"/>
    <n v="50003.084414514466"/>
    <n v="-15094.560414514468"/>
    <n v="45094.560414514468"/>
    <n v="50003.084414514466"/>
    <n v="34908.523999999998"/>
    <n v="34908.523999999998"/>
    <n v="50003.084414514466"/>
    <n v="-15094.560414514468"/>
    <n v="45094.560414514468"/>
    <n v="50003.084414514466"/>
    <n v="34908.523999999998"/>
    <n v="34908.523999999998"/>
    <n v="50003.084414514466"/>
    <n v="-15094.560414514468"/>
    <n v="45094.560414514468"/>
    <n v="34908.523999999998"/>
    <n v="38237.067999999999"/>
    <n v="38237.067999999999"/>
    <n v="34908.523999999998"/>
    <n v="3328.5440000000017"/>
    <n v="41766.016414514466"/>
    <n v="13787"/>
    <s v="SI"/>
    <s v="NO"/>
    <s v="GOT"/>
    <s v="STS"/>
    <n v="6"/>
    <s v="Transmission"/>
    <s v="Zonal Tx"/>
    <s v="Technical Standard"/>
    <s v="Technical Standard"/>
    <m/>
    <s v="Osorno"/>
    <m/>
    <d v="2019-12-01T00:00:00"/>
    <x v="6"/>
    <m/>
    <m/>
    <m/>
    <n v="0"/>
    <n v="0"/>
    <n v="0"/>
    <m/>
    <m/>
    <m/>
    <m/>
    <m/>
    <m/>
    <s v="2018 6+6"/>
    <m/>
    <m/>
  </r>
  <r>
    <x v="98"/>
    <x v="0"/>
    <x v="98"/>
    <x v="1"/>
    <x v="6"/>
    <x v="21"/>
    <n v="0"/>
    <n v="0"/>
    <n v="7547.317"/>
    <n v="0"/>
    <n v="0"/>
    <n v="0"/>
    <n v="9231.9349999999995"/>
    <n v="6191.6390000000001"/>
    <n v="72.546999999999997"/>
    <n v="724.07600000000002"/>
    <n v="19126.219000000001"/>
    <n v="2109.3919999999998"/>
    <n v="45003.125"/>
    <n v="0"/>
    <n v="0"/>
    <n v="0"/>
    <n v="0"/>
    <n v="0"/>
    <n v="0"/>
    <n v="0.26"/>
    <n v="0.08"/>
    <n v="0"/>
    <n v="0"/>
    <n v="0.28000000000000003"/>
    <n v="0"/>
    <n v="0"/>
    <n v="0"/>
    <n v="0"/>
    <n v="0"/>
    <n v="0"/>
    <n v="0"/>
    <n v="0.26"/>
    <n v="0.34"/>
    <n v="0.34"/>
    <n v="0.34"/>
    <n v="0.62000000000000011"/>
    <n v="0.62000000000000011"/>
    <n v="4.3369457931625804E-2"/>
    <n v="0.10770580552536864"/>
    <n v="0.16892154614610022"/>
    <n v="0.25822274952393293"/>
    <n v="0.28249967597531428"/>
    <n v="0.31315739623732564"/>
    <n v="0.34484202550323523"/>
    <n v="0.37652665476914482"/>
    <n v="0.467602516425559"/>
    <n v="0.9531410454531859"/>
    <n v="0.99003000967089061"/>
    <n v="1"/>
    <n v="0.62000000000000011"/>
    <n v="0"/>
    <n v="0"/>
    <n v="0"/>
    <n v="8849.0915528781388"/>
    <n v="0"/>
    <n v="0"/>
    <n v="0"/>
    <n v="0"/>
    <n v="0"/>
    <n v="0"/>
    <n v="0"/>
    <n v="36113.319352939609"/>
    <n v="0"/>
    <n v="5040.8492295866818"/>
    <n v="50003.260135404431"/>
    <n v="4.3369457931625804E-2"/>
    <n v="6.4336347593742835E-2"/>
    <n v="6.1215740620731596E-2"/>
    <n v="8.9301203377832719E-2"/>
    <n v="2.4276926451381343E-2"/>
    <n v="3.0657720262011346E-2"/>
    <n v="3.1684629265909613E-2"/>
    <n v="3.1684629265909613E-2"/>
    <n v="9.1075861656414195E-2"/>
    <n v="0.48553852902762684"/>
    <n v="3.6888964217704712E-2"/>
    <n v="9.9699903291093801E-3"/>
    <n v="1"/>
    <n v="30000"/>
    <n v="0"/>
    <n v="0"/>
    <n v="0"/>
    <n v="0"/>
    <n v="0"/>
    <n v="0"/>
    <n v="0"/>
    <n v="0"/>
    <n v="0"/>
    <n v="0"/>
    <n v="0"/>
    <n v="30000"/>
    <n v="0"/>
    <n v="0"/>
    <n v="0"/>
    <n v="0"/>
    <n v="80003.260135404431"/>
    <n v="0"/>
    <n v="8849.0915528781388"/>
    <n v="0"/>
    <n v="0"/>
    <n v="0"/>
    <n v="0"/>
    <n v="0"/>
    <n v="0"/>
    <n v="0"/>
    <n v="36113.319352939609"/>
    <n v="0"/>
    <n v="5040.8492295866818"/>
    <n v="50003.260135404431"/>
    <n v="30000"/>
    <n v="0"/>
    <n v="0"/>
    <n v="0"/>
    <n v="0"/>
    <n v="0"/>
    <n v="0"/>
    <n v="0"/>
    <n v="0"/>
    <n v="0"/>
    <n v="0"/>
    <n v="0"/>
    <n v="30000"/>
    <n v="0"/>
    <n v="0"/>
    <n v="0"/>
    <n v="0"/>
    <n v="80003.260135404431"/>
    <n v="0"/>
    <n v="0"/>
    <n v="7547.317"/>
    <n v="0"/>
    <n v="0"/>
    <n v="0"/>
    <n v="0"/>
    <n v="6600"/>
    <n v="18000"/>
    <n v="0"/>
    <n v="17855.944135404432"/>
    <n v="0"/>
    <n v="50003.261135404435"/>
    <n v="0"/>
    <n v="0"/>
    <n v="0"/>
    <n v="0"/>
    <n v="0"/>
    <n v="0.15"/>
    <n v="0"/>
    <n v="0.15"/>
    <n v="0.2"/>
    <n v="0"/>
    <n v="0.13"/>
    <n v="0"/>
    <n v="0.63"/>
    <n v="0"/>
    <n v="0"/>
    <n v="0"/>
    <n v="0"/>
    <n v="0"/>
    <n v="0.15"/>
    <n v="0.15"/>
    <n v="0.3"/>
    <n v="0.5"/>
    <n v="0.5"/>
    <n v="0.63"/>
    <n v="0.63"/>
    <n v="30000"/>
    <n v="0"/>
    <n v="0"/>
    <n v="0"/>
    <n v="0"/>
    <n v="0"/>
    <n v="0"/>
    <n v="0"/>
    <n v="0"/>
    <n v="0"/>
    <n v="0"/>
    <n v="0"/>
    <n v="30000"/>
    <n v="0"/>
    <n v="0"/>
    <n v="0"/>
    <n v="0"/>
    <n v="80003.261135404435"/>
    <n v="0"/>
    <n v="0"/>
    <n v="7547.317"/>
    <n v="0"/>
    <n v="0"/>
    <n v="0"/>
    <n v="9231.9349999999995"/>
    <n v="6191.6390000000001"/>
    <n v="72.546999999999997"/>
    <n v="9100.4529999999995"/>
    <n v="17859.370135404399"/>
    <n v="0"/>
    <n v="50003.261135404391"/>
    <n v="30000"/>
    <n v="0"/>
    <n v="0"/>
    <n v="0"/>
    <n v="0"/>
    <n v="0"/>
    <n v="0"/>
    <n v="0"/>
    <n v="0"/>
    <n v="0"/>
    <n v="0"/>
    <n v="0"/>
    <n v="30000"/>
    <n v="0"/>
    <n v="0"/>
    <n v="0"/>
    <n v="0"/>
    <n v="80003.261135404391"/>
    <n v="0"/>
    <n v="0"/>
    <n v="7547.317"/>
    <n v="0"/>
    <n v="0"/>
    <n v="0"/>
    <n v="9231.9349999999995"/>
    <n v="6191.6390000000001"/>
    <n v="72.546999999999997"/>
    <n v="724.07600000000002"/>
    <n v="19126.219000000001"/>
    <n v="7109.5281354044273"/>
    <n v="50003.261135404427"/>
    <n v="0"/>
    <n v="0"/>
    <n v="0"/>
    <n v="0"/>
    <n v="0"/>
    <n v="0"/>
    <n v="0"/>
    <n v="0"/>
    <n v="0"/>
    <n v="0"/>
    <n v="0"/>
    <n v="0"/>
    <n v="30000"/>
    <n v="0"/>
    <n v="0"/>
    <n v="0"/>
    <n v="0"/>
    <n v="80003.261135404435"/>
    <n v="44962.410905817749"/>
    <n v="42893.733"/>
    <n v="42893.733"/>
    <n v="44962.410905817749"/>
    <n v="-2068.677905817749"/>
    <n v="37109.527135404431"/>
    <n v="50003.261135404435"/>
    <n v="42893.733"/>
    <n v="42893.733"/>
    <n v="50003.261135404435"/>
    <n v="-7109.5281354044346"/>
    <n v="37109.528135404435"/>
    <n v="50003.261135404391"/>
    <n v="42893.733"/>
    <n v="42893.733"/>
    <n v="50003.261135404391"/>
    <n v="-7109.5281354043909"/>
    <n v="37109.528135404391"/>
    <n v="42893.733"/>
    <n v="45003.125"/>
    <n v="45003.125"/>
    <n v="42893.733"/>
    <n v="2109.3919999999998"/>
    <n v="35000.136135404435"/>
    <n v="13788"/>
    <s v="SI"/>
    <s v="NO"/>
    <s v="GOT"/>
    <s v="STS"/>
    <n v="6"/>
    <s v="Transmission"/>
    <s v="Zonal Tx"/>
    <s v="Technical Standard"/>
    <s v="Technical Standard"/>
    <m/>
    <s v="Osorno"/>
    <m/>
    <d v="2019-12-01T00:00:00"/>
    <x v="6"/>
    <m/>
    <m/>
    <m/>
    <n v="0"/>
    <n v="0"/>
    <n v="0"/>
    <m/>
    <m/>
    <m/>
    <m/>
    <m/>
    <m/>
    <s v="2018 6+6"/>
    <m/>
    <m/>
  </r>
  <r>
    <x v="99"/>
    <x v="0"/>
    <x v="99"/>
    <x v="1"/>
    <x v="6"/>
    <x v="21"/>
    <n v="0"/>
    <n v="0"/>
    <n v="0"/>
    <n v="0"/>
    <n v="0"/>
    <n v="0"/>
    <n v="0"/>
    <n v="0"/>
    <n v="3907.8"/>
    <n v="0"/>
    <n v="0"/>
    <n v="0"/>
    <n v="3907.8"/>
    <n v="0"/>
    <n v="0"/>
    <n v="0"/>
    <n v="0"/>
    <n v="0"/>
    <n v="0"/>
    <n v="0.13"/>
    <n v="0"/>
    <n v="0"/>
    <n v="0"/>
    <n v="0"/>
    <n v="0"/>
    <n v="0"/>
    <n v="0"/>
    <n v="0"/>
    <n v="0"/>
    <n v="0"/>
    <n v="0"/>
    <n v="0.13"/>
    <n v="0.13"/>
    <n v="0.13"/>
    <n v="0.13"/>
    <n v="0.13"/>
    <n v="0.13"/>
    <n v="4.1927223719676547E-2"/>
    <n v="7.9065588499550754E-2"/>
    <n v="0.18104222821203952"/>
    <n v="0.30637915543575922"/>
    <n v="0.37780772686433062"/>
    <n v="0.42273135669362083"/>
    <n v="0.463162623539982"/>
    <n v="0.51931716082659474"/>
    <n v="0.61994609164420478"/>
    <n v="0.78346810422282109"/>
    <n v="0.90700808625336915"/>
    <n v="0.99999999999999989"/>
    <n v="0.13"/>
    <n v="0"/>
    <n v="0"/>
    <n v="0"/>
    <n v="0"/>
    <n v="0"/>
    <n v="0"/>
    <n v="0"/>
    <n v="0"/>
    <n v="0"/>
    <n v="0"/>
    <n v="0"/>
    <n v="0"/>
    <n v="30240"/>
    <n v="0"/>
    <n v="30240"/>
    <n v="4.1927223719676547E-2"/>
    <n v="3.7138364779874214E-2"/>
    <n v="0.10197663971248877"/>
    <n v="0.12533692722371967"/>
    <n v="7.1428571428571425E-2"/>
    <n v="4.4923629829290206E-2"/>
    <n v="4.0431266846361183E-2"/>
    <n v="5.6154537286612759E-2"/>
    <n v="0.10062893081761007"/>
    <n v="0.16352201257861634"/>
    <n v="0.12353998203054807"/>
    <n v="9.2991913746630725E-2"/>
    <n v="0.99999999999999989"/>
    <n v="0"/>
    <n v="0"/>
    <n v="0"/>
    <n v="0"/>
    <n v="0"/>
    <n v="0"/>
    <n v="0"/>
    <n v="0"/>
    <n v="0"/>
    <n v="0"/>
    <n v="0"/>
    <n v="0"/>
    <n v="0"/>
    <n v="0"/>
    <n v="0"/>
    <n v="0"/>
    <n v="0"/>
    <n v="30240"/>
    <n v="0"/>
    <n v="0"/>
    <n v="0"/>
    <n v="0"/>
    <n v="0"/>
    <n v="0"/>
    <n v="0"/>
    <n v="0"/>
    <n v="0"/>
    <n v="0"/>
    <n v="30240"/>
    <n v="0"/>
    <n v="30240"/>
    <n v="0"/>
    <n v="0"/>
    <n v="0"/>
    <n v="0"/>
    <n v="0"/>
    <n v="0"/>
    <n v="0"/>
    <n v="0"/>
    <n v="0"/>
    <n v="0"/>
    <n v="0"/>
    <n v="0"/>
    <n v="0"/>
    <n v="0"/>
    <n v="0"/>
    <n v="0"/>
    <n v="0"/>
    <n v="30240"/>
    <n v="0"/>
    <n v="0"/>
    <n v="0"/>
    <n v="0"/>
    <n v="0"/>
    <n v="0"/>
    <n v="0"/>
    <n v="0"/>
    <n v="0"/>
    <n v="0"/>
    <n v="30240"/>
    <n v="0"/>
    <n v="30240"/>
    <n v="0"/>
    <n v="0"/>
    <n v="0"/>
    <n v="0"/>
    <n v="0"/>
    <n v="0"/>
    <n v="0"/>
    <n v="0"/>
    <n v="0"/>
    <n v="0"/>
    <n v="0.98"/>
    <n v="0"/>
    <n v="0.98"/>
    <n v="0"/>
    <n v="0"/>
    <n v="0"/>
    <n v="0"/>
    <n v="0"/>
    <n v="0"/>
    <n v="0"/>
    <n v="0"/>
    <n v="0"/>
    <n v="0"/>
    <n v="0.98"/>
    <n v="0.98"/>
    <n v="0"/>
    <n v="0"/>
    <n v="0"/>
    <n v="0"/>
    <n v="0"/>
    <n v="0"/>
    <n v="0"/>
    <n v="0"/>
    <n v="0"/>
    <n v="0"/>
    <n v="0"/>
    <n v="0"/>
    <n v="0"/>
    <n v="0"/>
    <n v="0"/>
    <n v="0"/>
    <n v="0"/>
    <n v="30240"/>
    <n v="0"/>
    <n v="0"/>
    <n v="0"/>
    <n v="0"/>
    <n v="0"/>
    <n v="0"/>
    <n v="0"/>
    <n v="0"/>
    <n v="3907.8"/>
    <n v="0"/>
    <n v="0"/>
    <n v="6092.2"/>
    <n v="10000"/>
    <n v="0"/>
    <n v="20240"/>
    <n v="0"/>
    <n v="0"/>
    <n v="0"/>
    <n v="0"/>
    <n v="0"/>
    <n v="0"/>
    <n v="0"/>
    <n v="0"/>
    <n v="0"/>
    <n v="0"/>
    <n v="20240"/>
    <n v="0"/>
    <n v="0"/>
    <n v="0"/>
    <n v="0"/>
    <n v="30240"/>
    <n v="0"/>
    <n v="0"/>
    <n v="0"/>
    <n v="0"/>
    <n v="0"/>
    <n v="0"/>
    <n v="0"/>
    <n v="0"/>
    <n v="3907.8"/>
    <n v="0"/>
    <n v="0"/>
    <n v="0"/>
    <n v="3907.8"/>
    <n v="0"/>
    <n v="0"/>
    <n v="0"/>
    <n v="0"/>
    <n v="0"/>
    <n v="0"/>
    <n v="0"/>
    <n v="0"/>
    <n v="0"/>
    <n v="0"/>
    <n v="0"/>
    <n v="0"/>
    <n v="20240"/>
    <n v="0"/>
    <n v="0"/>
    <n v="0"/>
    <n v="0"/>
    <n v="24147.8"/>
    <n v="30240"/>
    <n v="3907.8"/>
    <n v="3907.8"/>
    <n v="30240"/>
    <n v="-26332.2"/>
    <n v="26332.2"/>
    <n v="30240"/>
    <n v="3907.8"/>
    <n v="3907.8"/>
    <n v="30240"/>
    <n v="-26332.2"/>
    <n v="26332.2"/>
    <n v="3907.8"/>
    <n v="3907.8"/>
    <n v="3907.8"/>
    <n v="3907.8"/>
    <n v="0"/>
    <n v="26332.2"/>
    <n v="3907.8"/>
    <n v="3907.8"/>
    <n v="3907.8"/>
    <n v="3907.8"/>
    <n v="0"/>
    <n v="20240"/>
    <n v="13789"/>
    <s v="SI"/>
    <s v="NO"/>
    <s v="GOT"/>
    <s v="STS"/>
    <n v="6"/>
    <s v="Transmission"/>
    <s v="Zonal Tx"/>
    <s v="Technical Standard"/>
    <s v="Technical Standard"/>
    <m/>
    <s v="Osorno"/>
    <m/>
    <d v="2019-12-01T00:00:00"/>
    <x v="18"/>
    <m/>
    <m/>
    <m/>
    <n v="0"/>
    <n v="0"/>
    <n v="0"/>
    <m/>
    <m/>
    <m/>
    <m/>
    <m/>
    <m/>
    <s v="2018 6+6"/>
    <m/>
    <m/>
  </r>
  <r>
    <x v="100"/>
    <x v="0"/>
    <x v="100"/>
    <x v="1"/>
    <x v="6"/>
    <x v="21"/>
    <n v="0"/>
    <n v="0"/>
    <n v="7890"/>
    <n v="523.29600000000005"/>
    <n v="0"/>
    <n v="523.97500000000002"/>
    <n v="0"/>
    <n v="477.2"/>
    <n v="1953.9"/>
    <n v="16937.546999999999"/>
    <n v="10727.92"/>
    <n v="0"/>
    <n v="39033.837999999996"/>
    <n v="0"/>
    <n v="0"/>
    <n v="0"/>
    <n v="0"/>
    <n v="0"/>
    <n v="0.04"/>
    <n v="0.2"/>
    <n v="0.1"/>
    <n v="0"/>
    <n v="0"/>
    <n v="0.19"/>
    <n v="0"/>
    <n v="0"/>
    <n v="0"/>
    <n v="0"/>
    <n v="0"/>
    <n v="0"/>
    <n v="0.04"/>
    <n v="0.24000000000000002"/>
    <n v="0.34"/>
    <n v="0.34"/>
    <n v="0.34"/>
    <n v="0.53"/>
    <n v="0.53"/>
    <n v="2.0151296643321617E-2"/>
    <n v="3.3894938643684314E-2"/>
    <n v="9.9452499589806481E-2"/>
    <n v="0.22087841863919377"/>
    <n v="0.31207091598373043"/>
    <n v="0.41651050527206623"/>
    <n v="0.65418526930284371"/>
    <n v="0.77609046710247931"/>
    <n v="0.81841380322800716"/>
    <n v="0.96070777813279906"/>
    <n v="0.99021148714583029"/>
    <n v="1"/>
    <n v="0.53"/>
    <n v="0"/>
    <n v="0"/>
    <n v="0"/>
    <n v="0"/>
    <n v="0"/>
    <n v="0"/>
    <n v="0"/>
    <n v="0"/>
    <n v="29880.167464331393"/>
    <n v="0"/>
    <n v="0"/>
    <n v="0"/>
    <n v="105769.0324213726"/>
    <n v="0"/>
    <n v="135649.199885704"/>
    <n v="2.0151296643321617E-2"/>
    <n v="1.3743642000362696E-2"/>
    <n v="6.5557560946122168E-2"/>
    <n v="0.12142591904938731"/>
    <n v="9.1192497344536647E-2"/>
    <n v="0.10443958928833583"/>
    <n v="0.23767476403077747"/>
    <n v="0.12190519779963557"/>
    <n v="4.2323336125527855E-2"/>
    <n v="0.14229397490479193"/>
    <n v="2.9503709013031201E-2"/>
    <n v="9.7885128541697255E-3"/>
    <n v="1"/>
    <n v="0"/>
    <n v="0"/>
    <n v="0"/>
    <n v="0"/>
    <n v="0"/>
    <n v="0"/>
    <n v="0"/>
    <n v="0"/>
    <n v="0"/>
    <n v="0"/>
    <n v="0"/>
    <n v="0"/>
    <n v="0"/>
    <n v="0"/>
    <n v="0"/>
    <n v="0"/>
    <n v="0"/>
    <n v="135649.199885704"/>
    <n v="0"/>
    <n v="0"/>
    <n v="0"/>
    <n v="0"/>
    <n v="0"/>
    <n v="0"/>
    <n v="29880.167464331393"/>
    <n v="0"/>
    <n v="0"/>
    <n v="0"/>
    <n v="105769.0324213726"/>
    <n v="0"/>
    <n v="135649.199885704"/>
    <n v="0"/>
    <n v="0"/>
    <n v="0"/>
    <n v="0"/>
    <n v="0"/>
    <n v="0"/>
    <n v="0"/>
    <n v="0"/>
    <n v="0"/>
    <n v="0"/>
    <n v="0"/>
    <n v="0"/>
    <n v="0"/>
    <n v="0"/>
    <n v="0"/>
    <n v="0"/>
    <n v="0"/>
    <n v="135649.199885704"/>
    <n v="0"/>
    <n v="0"/>
    <n v="7890"/>
    <n v="523.29600000000005"/>
    <n v="0"/>
    <n v="523.97500000000002"/>
    <n v="29356.192464331394"/>
    <n v="0"/>
    <n v="0"/>
    <n v="0"/>
    <n v="97355.736421372596"/>
    <n v="0"/>
    <n v="135649.19988570397"/>
    <n v="0"/>
    <n v="0"/>
    <n v="0"/>
    <n v="0"/>
    <n v="0"/>
    <n v="0"/>
    <n v="0.28000000000000003"/>
    <n v="0"/>
    <n v="0"/>
    <n v="0"/>
    <n v="0.7"/>
    <n v="0.02"/>
    <n v="1"/>
    <n v="0"/>
    <n v="0"/>
    <n v="0"/>
    <n v="0"/>
    <n v="0"/>
    <n v="0"/>
    <n v="0.28000000000000003"/>
    <n v="0.28000000000000003"/>
    <n v="0.28000000000000003"/>
    <n v="0.28000000000000003"/>
    <n v="0.98"/>
    <n v="1"/>
    <n v="0"/>
    <n v="0"/>
    <n v="0"/>
    <n v="0"/>
    <n v="0"/>
    <n v="0"/>
    <n v="0"/>
    <n v="0"/>
    <n v="0"/>
    <n v="0"/>
    <n v="0"/>
    <n v="0"/>
    <n v="0"/>
    <n v="0"/>
    <n v="0"/>
    <n v="0"/>
    <n v="0"/>
    <n v="135649.19988570397"/>
    <n v="0"/>
    <n v="0"/>
    <n v="7890"/>
    <n v="523.29600000000005"/>
    <n v="0"/>
    <n v="523.97500000000002"/>
    <n v="0"/>
    <n v="477.2"/>
    <n v="1953.9"/>
    <n v="28046.1"/>
    <n v="30000"/>
    <n v="20000.728885703997"/>
    <n v="89415.199885703987"/>
    <n v="0"/>
    <n v="0"/>
    <n v="0"/>
    <n v="0"/>
    <n v="0"/>
    <n v="0"/>
    <n v="0"/>
    <n v="0"/>
    <n v="0"/>
    <n v="0"/>
    <n v="0"/>
    <n v="0"/>
    <n v="0"/>
    <n v="0"/>
    <n v="0"/>
    <n v="0"/>
    <n v="0"/>
    <n v="89415.199885703987"/>
    <n v="0"/>
    <n v="0"/>
    <n v="7890"/>
    <n v="523.29600000000005"/>
    <n v="0"/>
    <n v="523.97500000000002"/>
    <n v="0"/>
    <n v="477.2"/>
    <n v="1953.9"/>
    <n v="16937.546999999999"/>
    <n v="10727.92"/>
    <n v="50381.361885704006"/>
    <n v="89415.199885704002"/>
    <n v="0"/>
    <n v="0"/>
    <n v="0"/>
    <n v="0"/>
    <n v="0"/>
    <n v="0"/>
    <n v="0"/>
    <n v="0"/>
    <n v="0"/>
    <n v="0"/>
    <n v="0"/>
    <n v="0"/>
    <n v="0"/>
    <n v="0"/>
    <n v="0"/>
    <n v="0"/>
    <n v="0"/>
    <n v="89415.199885704002"/>
    <n v="135649.199885704"/>
    <n v="39033.837999999996"/>
    <n v="39033.837999999996"/>
    <n v="135649.199885704"/>
    <n v="-96615.361885704013"/>
    <n v="96615.361885704013"/>
    <n v="135649.19988570397"/>
    <n v="39033.837999999996"/>
    <n v="39033.837999999996"/>
    <n v="135649.19988570397"/>
    <n v="-96615.361885703984"/>
    <n v="96615.361885703984"/>
    <n v="69414.47099999999"/>
    <n v="39033.837999999996"/>
    <n v="39033.837999999996"/>
    <n v="69414.47099999999"/>
    <n v="-30380.632999999994"/>
    <n v="50381.361885703991"/>
    <n v="39033.837999999996"/>
    <n v="39033.837999999996"/>
    <n v="39033.837999999996"/>
    <n v="39033.837999999996"/>
    <n v="0"/>
    <n v="50381.361885704006"/>
    <n v="13790"/>
    <s v="SI"/>
    <s v="NO"/>
    <s v="GOT"/>
    <s v="STS"/>
    <n v="6"/>
    <s v="Transmission"/>
    <s v="Zonal Tx"/>
    <s v="Technical Standard"/>
    <s v="Technical Standard"/>
    <m/>
    <s v="Osorno"/>
    <m/>
    <d v="2019-12-01T00:00:00"/>
    <x v="35"/>
    <m/>
    <m/>
    <m/>
    <n v="0"/>
    <n v="0"/>
    <n v="0"/>
    <m/>
    <m/>
    <m/>
    <m/>
    <m/>
    <m/>
    <s v="2018 6+6"/>
    <m/>
    <m/>
  </r>
  <r>
    <x v="101"/>
    <x v="0"/>
    <x v="101"/>
    <x v="2"/>
    <x v="6"/>
    <x v="7"/>
    <n v="0"/>
    <n v="0"/>
    <n v="47175"/>
    <n v="0"/>
    <n v="0"/>
    <n v="0"/>
    <n v="0"/>
    <n v="0"/>
    <n v="0"/>
    <n v="0"/>
    <n v="0"/>
    <n v="0"/>
    <n v="47175"/>
    <n v="0"/>
    <n v="0"/>
    <n v="0.41"/>
    <n v="0"/>
    <n v="0.56999999999999995"/>
    <n v="0"/>
    <n v="0"/>
    <n v="0"/>
    <n v="0"/>
    <n v="0"/>
    <n v="0"/>
    <n v="0"/>
    <n v="0"/>
    <n v="0"/>
    <n v="0.41"/>
    <n v="0.41"/>
    <n v="0.98"/>
    <n v="0.98"/>
    <n v="0.98"/>
    <n v="0.98"/>
    <n v="0.98"/>
    <n v="0.98"/>
    <n v="0.98"/>
    <n v="0.98"/>
    <n v="0"/>
    <n v="0.17327161563405036"/>
    <n v="0.40718829674001833"/>
    <n v="0.6411049778459863"/>
    <n v="0.87502165895195427"/>
    <n v="0.96243718903933262"/>
    <n v="0.99195524641699051"/>
    <n v="1"/>
    <n v="1"/>
    <n v="1"/>
    <n v="1"/>
    <n v="1"/>
    <n v="0.98"/>
    <n v="0"/>
    <n v="0"/>
    <n v="0"/>
    <n v="8288.1011906235326"/>
    <n v="11188.936607341766"/>
    <n v="11188.936607341766"/>
    <n v="11188.936607341766"/>
    <n v="4181.3470506695712"/>
    <n v="1411.9372385455085"/>
    <n v="384.80469813609261"/>
    <n v="0"/>
    <n v="0"/>
    <n v="0"/>
    <n v="0"/>
    <n v="47833"/>
    <n v="0"/>
    <n v="0.17327161563405036"/>
    <n v="0.23391668110596797"/>
    <n v="0.23391668110596797"/>
    <n v="0.23391668110596797"/>
    <n v="8.7415530087378387E-2"/>
    <n v="2.9518057377657864E-2"/>
    <n v="8.0447535830094809E-3"/>
    <n v="0"/>
    <n v="0"/>
    <n v="0"/>
    <n v="0"/>
    <n v="1"/>
    <n v="0"/>
    <n v="0"/>
    <n v="0"/>
    <n v="0"/>
    <n v="0"/>
    <n v="0"/>
    <n v="0"/>
    <n v="0"/>
    <n v="0"/>
    <n v="0"/>
    <n v="0"/>
    <n v="0"/>
    <n v="0"/>
    <n v="0"/>
    <n v="0"/>
    <n v="0"/>
    <n v="0"/>
    <n v="47833"/>
    <n v="0"/>
    <n v="8288.1011906235326"/>
    <n v="11188.936607341766"/>
    <n v="11188.936607341766"/>
    <n v="11188.936607341766"/>
    <n v="4181.3470506695712"/>
    <n v="1411.9372385455085"/>
    <n v="384.80469813609261"/>
    <n v="0"/>
    <n v="0"/>
    <n v="0"/>
    <n v="0"/>
    <n v="47833"/>
    <n v="0"/>
    <n v="0"/>
    <n v="0"/>
    <n v="0"/>
    <n v="0"/>
    <n v="0"/>
    <n v="0"/>
    <n v="0"/>
    <n v="0"/>
    <n v="0"/>
    <n v="0"/>
    <n v="0"/>
    <n v="0"/>
    <n v="0"/>
    <n v="0"/>
    <n v="0"/>
    <n v="0"/>
    <n v="47833"/>
    <n v="0"/>
    <n v="0"/>
    <n v="47175"/>
    <n v="0"/>
    <n v="0"/>
    <n v="0"/>
    <n v="0"/>
    <n v="0"/>
    <n v="0"/>
    <n v="0"/>
    <n v="0"/>
    <n v="0"/>
    <n v="47175"/>
    <n v="0"/>
    <n v="0"/>
    <n v="0.41"/>
    <n v="0"/>
    <n v="0.56999999999999995"/>
    <n v="0"/>
    <n v="0"/>
    <n v="0"/>
    <n v="0"/>
    <n v="0"/>
    <n v="0"/>
    <n v="0.02"/>
    <n v="1"/>
    <n v="0"/>
    <n v="0"/>
    <n v="0.41"/>
    <n v="0.41"/>
    <n v="0.98"/>
    <n v="0.98"/>
    <n v="0.98"/>
    <n v="0.98"/>
    <n v="0.98"/>
    <n v="0.98"/>
    <n v="0.98"/>
    <n v="1"/>
    <n v="0"/>
    <n v="0"/>
    <n v="0"/>
    <n v="0"/>
    <n v="0"/>
    <n v="0"/>
    <n v="0"/>
    <n v="0"/>
    <n v="0"/>
    <n v="0"/>
    <n v="0"/>
    <n v="0"/>
    <n v="0"/>
    <n v="0"/>
    <n v="0"/>
    <n v="0"/>
    <n v="0"/>
    <n v="47175"/>
    <n v="0"/>
    <n v="0"/>
    <n v="47175"/>
    <n v="0"/>
    <n v="0"/>
    <n v="0"/>
    <n v="0"/>
    <n v="0"/>
    <n v="0"/>
    <n v="0"/>
    <n v="0"/>
    <n v="0"/>
    <n v="47175"/>
    <n v="0"/>
    <n v="0"/>
    <n v="0"/>
    <n v="0"/>
    <n v="0"/>
    <n v="0"/>
    <n v="0"/>
    <n v="0"/>
    <n v="0"/>
    <n v="0"/>
    <n v="0"/>
    <n v="0"/>
    <n v="0"/>
    <n v="0"/>
    <n v="0"/>
    <n v="0"/>
    <n v="0"/>
    <n v="47175"/>
    <n v="0"/>
    <n v="0"/>
    <n v="47175"/>
    <n v="0"/>
    <n v="0"/>
    <n v="0"/>
    <n v="0"/>
    <n v="0"/>
    <n v="0"/>
    <n v="0"/>
    <n v="0"/>
    <n v="0"/>
    <n v="47175"/>
    <n v="0"/>
    <n v="0"/>
    <n v="0"/>
    <n v="0"/>
    <n v="0"/>
    <n v="0"/>
    <n v="0"/>
    <n v="0"/>
    <n v="0"/>
    <n v="0"/>
    <n v="0"/>
    <n v="0"/>
    <n v="0"/>
    <n v="0"/>
    <n v="0"/>
    <n v="0"/>
    <n v="0"/>
    <n v="47175"/>
    <n v="47833"/>
    <n v="47175"/>
    <n v="47175"/>
    <n v="47833"/>
    <n v="-658"/>
    <n v="658"/>
    <n v="47175"/>
    <n v="47175"/>
    <n v="47175"/>
    <n v="47175"/>
    <n v="0"/>
    <n v="0"/>
    <n v="47175"/>
    <n v="47175"/>
    <n v="47175"/>
    <n v="47175"/>
    <n v="0"/>
    <n v="0"/>
    <n v="47175"/>
    <n v="47175"/>
    <n v="47175"/>
    <n v="47175"/>
    <n v="0"/>
    <n v="0"/>
    <n v="13791"/>
    <s v="SI"/>
    <s v="NO"/>
    <s v="GOT"/>
    <s v="SATT"/>
    <m/>
    <s v="Transmission"/>
    <s v="Zonal Tx"/>
    <s v="Others Tx"/>
    <s v="Elements of operation for brigades"/>
    <m/>
    <s v="Zonal Norte"/>
    <m/>
    <d v="2019-12-01T00:00:00"/>
    <x v="8"/>
    <m/>
    <m/>
    <m/>
    <n v="0"/>
    <n v="0"/>
    <n v="0"/>
    <m/>
    <m/>
    <m/>
    <m/>
    <m/>
    <m/>
    <s v="2018 6+6"/>
    <m/>
    <m/>
  </r>
  <r>
    <x v="102"/>
    <x v="0"/>
    <x v="102"/>
    <x v="1"/>
    <x v="6"/>
    <x v="15"/>
    <n v="0"/>
    <n v="0"/>
    <n v="0"/>
    <n v="0"/>
    <n v="26343.775000000001"/>
    <n v="-10.135"/>
    <n v="248.41800000000001"/>
    <n v="610.39499999999998"/>
    <n v="41.040999999999997"/>
    <n v="1157.72"/>
    <n v="0"/>
    <n v="0"/>
    <n v="28391.214000000007"/>
    <n v="0"/>
    <n v="0"/>
    <n v="0"/>
    <n v="0"/>
    <n v="0.55000000000000004"/>
    <n v="0.02"/>
    <n v="0.08"/>
    <n v="0.01"/>
    <n v="0"/>
    <n v="0"/>
    <n v="0"/>
    <n v="0"/>
    <n v="0"/>
    <n v="0"/>
    <n v="0"/>
    <n v="0"/>
    <n v="0.55000000000000004"/>
    <n v="0.57000000000000006"/>
    <n v="0.65"/>
    <n v="0.66"/>
    <n v="0.66"/>
    <n v="0.66"/>
    <n v="0.66"/>
    <n v="0.66"/>
    <n v="3.145569336855774E-2"/>
    <n v="0.24011552411230019"/>
    <n v="0.54741861818833115"/>
    <n v="0.67533097508918039"/>
    <n v="0.75871281660920309"/>
    <n v="0.83132584068418924"/>
    <n v="0.89799101479126542"/>
    <n v="0.95114852460484478"/>
    <n v="0.99557456081434048"/>
    <n v="1"/>
    <n v="1"/>
    <n v="1"/>
    <n v="0.66"/>
    <n v="0"/>
    <n v="0"/>
    <n v="0"/>
    <n v="0"/>
    <n v="0"/>
    <n v="0"/>
    <n v="0"/>
    <n v="0"/>
    <n v="0"/>
    <n v="0"/>
    <n v="30910"/>
    <n v="0"/>
    <n v="0"/>
    <n v="0"/>
    <n v="30910"/>
    <n v="3.145569336855774E-2"/>
    <n v="0.20865983074374245"/>
    <n v="0.30730309407603096"/>
    <n v="0.12791235690084926"/>
    <n v="8.338184152002269E-2"/>
    <n v="7.2613024074986196E-2"/>
    <n v="6.6665174107076217E-2"/>
    <n v="5.3157509813579307E-2"/>
    <n v="4.4426036209495666E-2"/>
    <n v="4.4254391856594875E-3"/>
    <n v="0"/>
    <n v="0"/>
    <n v="1"/>
    <n v="0"/>
    <n v="0"/>
    <n v="0"/>
    <n v="0"/>
    <n v="0"/>
    <n v="0"/>
    <n v="0"/>
    <n v="0"/>
    <n v="0"/>
    <n v="0"/>
    <n v="0"/>
    <n v="0"/>
    <n v="0"/>
    <n v="0"/>
    <n v="0"/>
    <n v="0"/>
    <n v="0"/>
    <n v="30910"/>
    <n v="0"/>
    <n v="0"/>
    <n v="0"/>
    <n v="0"/>
    <n v="0"/>
    <n v="0"/>
    <n v="0"/>
    <n v="0"/>
    <n v="30910"/>
    <n v="0"/>
    <n v="0"/>
    <n v="0"/>
    <n v="30910"/>
    <n v="0"/>
    <n v="0"/>
    <n v="0"/>
    <n v="0"/>
    <n v="0"/>
    <n v="0"/>
    <n v="0"/>
    <n v="0"/>
    <n v="0"/>
    <n v="0"/>
    <n v="0"/>
    <n v="0"/>
    <n v="0"/>
    <n v="0"/>
    <n v="0"/>
    <n v="0"/>
    <n v="0"/>
    <n v="30910"/>
    <n v="0"/>
    <n v="0"/>
    <n v="0"/>
    <n v="0"/>
    <n v="26343.775000000001"/>
    <n v="-10.135"/>
    <n v="10.135"/>
    <n v="0"/>
    <n v="4566.2249999999985"/>
    <n v="0"/>
    <n v="0"/>
    <n v="0"/>
    <n v="30910"/>
    <n v="0"/>
    <n v="0"/>
    <n v="0"/>
    <n v="0"/>
    <n v="0.55000000000000004"/>
    <n v="0.13300903677392395"/>
    <n v="0.12775543251149185"/>
    <n v="8.4022409109903884E-2"/>
    <n v="4.5460718763058919E-2"/>
    <n v="5.1913132051817794E-2"/>
    <n v="7.8392707898035929E-3"/>
    <n v="0"/>
    <n v="1"/>
    <n v="0"/>
    <n v="0"/>
    <n v="0"/>
    <n v="0"/>
    <n v="0.55000000000000004"/>
    <n v="0.68300903677392399"/>
    <n v="0.8107644692854159"/>
    <n v="0.89478687839531978"/>
    <n v="0.94024759715837869"/>
    <n v="0.99216072921019649"/>
    <n v="1"/>
    <n v="1"/>
    <n v="0"/>
    <n v="0"/>
    <n v="0"/>
    <n v="0"/>
    <n v="0"/>
    <n v="0"/>
    <n v="0"/>
    <n v="0"/>
    <n v="0"/>
    <n v="0"/>
    <n v="0"/>
    <n v="0"/>
    <n v="0"/>
    <n v="0"/>
    <n v="0"/>
    <n v="0"/>
    <n v="0"/>
    <n v="30910"/>
    <n v="0"/>
    <n v="0"/>
    <n v="0"/>
    <n v="0"/>
    <n v="26343.775000000001"/>
    <n v="-10.135"/>
    <n v="248.41800000000001"/>
    <n v="610.39499999999998"/>
    <n v="41.040999999999997"/>
    <n v="0"/>
    <n v="3676.5059999999949"/>
    <n v="0"/>
    <n v="30910"/>
    <n v="0"/>
    <n v="0"/>
    <n v="0"/>
    <n v="0"/>
    <n v="0"/>
    <n v="0"/>
    <n v="0"/>
    <n v="0"/>
    <n v="0"/>
    <n v="0"/>
    <n v="0"/>
    <n v="0"/>
    <n v="0"/>
    <n v="0"/>
    <n v="0"/>
    <n v="0"/>
    <n v="0"/>
    <n v="30910"/>
    <n v="0"/>
    <n v="0"/>
    <n v="0"/>
    <n v="0"/>
    <n v="26343.775000000001"/>
    <n v="-10.135"/>
    <n v="248.41800000000001"/>
    <n v="610.39499999999998"/>
    <n v="41.040999999999997"/>
    <n v="1157.72"/>
    <n v="0"/>
    <n v="2518.7859999999928"/>
    <n v="30910"/>
    <n v="0"/>
    <n v="0"/>
    <n v="0"/>
    <n v="0"/>
    <n v="0"/>
    <n v="0"/>
    <n v="0"/>
    <n v="0"/>
    <n v="0"/>
    <n v="0"/>
    <n v="0"/>
    <n v="0"/>
    <n v="0"/>
    <n v="0"/>
    <n v="0"/>
    <n v="0"/>
    <n v="0"/>
    <n v="30910"/>
    <n v="30910"/>
    <n v="28391.214000000007"/>
    <n v="28391.214000000007"/>
    <n v="30910"/>
    <n v="-2518.7859999999928"/>
    <n v="2518.7859999999928"/>
    <n v="30910"/>
    <n v="28391.214000000007"/>
    <n v="28391.214000000007"/>
    <n v="30910"/>
    <n v="-2518.7859999999928"/>
    <n v="2518.7859999999928"/>
    <n v="30910"/>
    <n v="28391.214000000007"/>
    <n v="28391.214000000007"/>
    <n v="30910"/>
    <n v="-2518.7859999999928"/>
    <n v="2518.7859999999928"/>
    <n v="28391.214000000007"/>
    <n v="28391.214000000007"/>
    <n v="28391.214000000007"/>
    <n v="28391.214000000007"/>
    <n v="0"/>
    <n v="2518.7859999999928"/>
    <n v="13792"/>
    <s v="SI"/>
    <s v="NO"/>
    <s v="GOT"/>
    <s v="STS"/>
    <m/>
    <s v="Transmission"/>
    <s v="Zonal Tx"/>
    <s v="Others Tx"/>
    <s v="Elements of operation for brigades"/>
    <m/>
    <s v="Puerto Montt"/>
    <m/>
    <d v="2019-12-01T00:00:00"/>
    <x v="6"/>
    <m/>
    <m/>
    <m/>
    <n v="0"/>
    <n v="0"/>
    <n v="0"/>
    <m/>
    <m/>
    <m/>
    <m/>
    <m/>
    <m/>
    <s v="2018 6+6"/>
    <m/>
    <m/>
  </r>
  <r>
    <x v="103"/>
    <x v="0"/>
    <x v="103"/>
    <x v="1"/>
    <x v="6"/>
    <x v="2"/>
    <n v="0"/>
    <n v="0"/>
    <n v="5731.0249999999996"/>
    <n v="38380.593000000001"/>
    <n v="59804.195"/>
    <n v="5016.7330000000002"/>
    <n v="22960.112000000001"/>
    <n v="6597.1859999999997"/>
    <n v="4030.2640000000001"/>
    <n v="30359.312999999998"/>
    <n v="6971.6220000000003"/>
    <n v="0"/>
    <n v="179851.04299999998"/>
    <n v="0.3"/>
    <n v="0"/>
    <n v="0.15"/>
    <n v="0.16"/>
    <n v="0"/>
    <n v="0"/>
    <n v="0.05"/>
    <n v="0"/>
    <n v="0"/>
    <n v="0"/>
    <n v="0"/>
    <n v="0"/>
    <n v="0.3"/>
    <n v="0.3"/>
    <n v="0.44999999999999996"/>
    <n v="0.61"/>
    <n v="0.61"/>
    <n v="0.61"/>
    <n v="0.66"/>
    <n v="0.66"/>
    <n v="0.66"/>
    <n v="0.66"/>
    <n v="0.66"/>
    <n v="0.66"/>
    <n v="0.17771262763682369"/>
    <n v="0.49639052600929734"/>
    <n v="0.55241518489141461"/>
    <n v="0.60663259671281844"/>
    <n v="0.66085000853422227"/>
    <n v="0.71506742035562609"/>
    <n v="0.77109207923774337"/>
    <n v="0.82711673811986064"/>
    <n v="0.86406490025000249"/>
    <n v="0.94104358477494754"/>
    <n v="0.9452805751061758"/>
    <n v="0.97791142481350224"/>
    <n v="0.66"/>
    <n v="0"/>
    <n v="0"/>
    <n v="0"/>
    <n v="0"/>
    <n v="0"/>
    <n v="0"/>
    <n v="0"/>
    <n v="0"/>
    <n v="0"/>
    <n v="0"/>
    <n v="0"/>
    <n v="0"/>
    <n v="0"/>
    <n v="572980"/>
    <n v="572980"/>
    <n v="0.17771262763682369"/>
    <n v="0.31867789837247368"/>
    <n v="5.6024658882117301E-2"/>
    <n v="5.4217411821403841E-2"/>
    <n v="5.4217411821403841E-2"/>
    <n v="5.4217411821403841E-2"/>
    <n v="5.6024658882117301E-2"/>
    <n v="5.6024658882117301E-2"/>
    <n v="3.6948162130141876E-2"/>
    <n v="7.6978684524945051E-2"/>
    <n v="4.2369903312282258E-3"/>
    <n v="3.2630849707326388E-2"/>
    <n v="0.97791142481350224"/>
    <n v="0"/>
    <n v="0"/>
    <n v="0"/>
    <n v="0"/>
    <n v="0"/>
    <n v="0"/>
    <n v="0"/>
    <n v="0"/>
    <n v="0"/>
    <n v="0"/>
    <n v="0"/>
    <n v="0"/>
    <n v="0"/>
    <n v="0"/>
    <n v="0"/>
    <n v="0"/>
    <n v="0"/>
    <n v="572980"/>
    <n v="0"/>
    <n v="0"/>
    <n v="0"/>
    <n v="0"/>
    <n v="0"/>
    <n v="0"/>
    <n v="0"/>
    <n v="0"/>
    <n v="0"/>
    <n v="0"/>
    <n v="0"/>
    <n v="572980"/>
    <n v="572980"/>
    <n v="0"/>
    <n v="0"/>
    <n v="0"/>
    <n v="0"/>
    <n v="0"/>
    <n v="0"/>
    <n v="0"/>
    <n v="0"/>
    <n v="0"/>
    <n v="0"/>
    <n v="0"/>
    <n v="0"/>
    <n v="0"/>
    <n v="0"/>
    <n v="0"/>
    <n v="0"/>
    <n v="0"/>
    <n v="572980"/>
    <n v="0"/>
    <n v="0"/>
    <n v="5731.0249999999996"/>
    <n v="38380.593000000001"/>
    <n v="59804.195"/>
    <n v="5016.7330000000002"/>
    <n v="0"/>
    <n v="0"/>
    <n v="0"/>
    <n v="66000"/>
    <n v="240000"/>
    <n v="158047.45400000006"/>
    <n v="572980"/>
    <n v="0.3"/>
    <n v="0"/>
    <n v="0.15"/>
    <n v="0.16"/>
    <n v="0"/>
    <n v="6.0198469206123185E-2"/>
    <n v="6.622641509433963E-2"/>
    <n v="6.3206657173371317E-2"/>
    <n v="4.3734425062299749E-2"/>
    <n v="8.9724991100035609E-2"/>
    <n v="3.8527945888216448E-3"/>
    <n v="3.7602349590601644E-2"/>
    <n v="0.97454610181559276"/>
    <n v="0.3"/>
    <n v="0.3"/>
    <n v="0.44999999999999996"/>
    <n v="0.61"/>
    <n v="0.61"/>
    <n v="0.67019846920612314"/>
    <n v="0.73642488430046282"/>
    <n v="0.7996315414738342"/>
    <n v="0.84336596653613394"/>
    <n v="0.93309095763616956"/>
    <n v="0.93694375222499116"/>
    <n v="0.97454610181559276"/>
    <n v="0"/>
    <n v="0"/>
    <n v="0"/>
    <n v="0"/>
    <n v="0"/>
    <n v="0"/>
    <n v="0"/>
    <n v="0"/>
    <n v="0"/>
    <n v="0"/>
    <n v="0"/>
    <n v="0"/>
    <n v="0"/>
    <n v="0"/>
    <n v="0"/>
    <n v="0"/>
    <n v="0"/>
    <n v="572980"/>
    <n v="0"/>
    <n v="0"/>
    <n v="5731.0249999999996"/>
    <n v="38380.593000000001"/>
    <n v="59804.195"/>
    <n v="5016.7330000000002"/>
    <n v="22960.112000000001"/>
    <n v="6597.1859999999997"/>
    <n v="4030.2640000000001"/>
    <n v="21969.736000000001"/>
    <n v="240000"/>
    <n v="68490.156000000046"/>
    <n v="472980"/>
    <n v="0"/>
    <n v="0"/>
    <n v="0"/>
    <n v="0"/>
    <n v="0"/>
    <n v="0"/>
    <n v="0"/>
    <n v="0"/>
    <n v="0"/>
    <n v="0"/>
    <n v="0"/>
    <n v="0"/>
    <n v="0"/>
    <n v="0"/>
    <n v="0"/>
    <n v="0"/>
    <n v="0"/>
    <n v="472980"/>
    <n v="0"/>
    <n v="0"/>
    <n v="5731.0249999999996"/>
    <n v="38380.593000000001"/>
    <n v="59804.195"/>
    <n v="5016.7330000000002"/>
    <n v="22960.112000000001"/>
    <n v="6597.1859999999997"/>
    <n v="4030.2640000000001"/>
    <n v="30359.312999999998"/>
    <n v="6971.6220000000003"/>
    <n v="336093.37800000003"/>
    <n v="515944.42099999997"/>
    <n v="0"/>
    <n v="0"/>
    <n v="0"/>
    <n v="0"/>
    <n v="0"/>
    <n v="0"/>
    <n v="0"/>
    <n v="0"/>
    <n v="0"/>
    <n v="0"/>
    <n v="0"/>
    <n v="0"/>
    <n v="0"/>
    <n v="0"/>
    <n v="0"/>
    <n v="0"/>
    <n v="0"/>
    <n v="515944.42099999997"/>
    <n v="0"/>
    <n v="179851.04299999998"/>
    <n v="179851.04299999998"/>
    <n v="0"/>
    <n v="179851.04299999998"/>
    <n v="393128.95700000005"/>
    <n v="414932.54599999997"/>
    <n v="179851.04299999998"/>
    <n v="179851.04299999998"/>
    <n v="414932.54599999997"/>
    <n v="-235081.503"/>
    <n v="393128.95700000005"/>
    <n v="404489.84399999998"/>
    <n v="179851.04299999998"/>
    <n v="179851.04299999998"/>
    <n v="404489.84399999998"/>
    <n v="-224638.80100000001"/>
    <n v="293128.95700000005"/>
    <n v="179851.04299999998"/>
    <n v="179851.04299999998"/>
    <n v="179851.04299999998"/>
    <n v="179851.04299999998"/>
    <n v="0"/>
    <n v="336093.37800000003"/>
    <n v="13793"/>
    <s v="SI"/>
    <s v="NO"/>
    <s v="GOT"/>
    <s v="STS"/>
    <m/>
    <s v="Transmission"/>
    <s v="Zonal Tx"/>
    <s v="Others Tx"/>
    <s v="Elements of operation for brigades"/>
    <m/>
    <s v="Zonal Sur"/>
    <m/>
    <d v="2019-12-01T00:00:00"/>
    <x v="6"/>
    <m/>
    <m/>
    <m/>
    <n v="0"/>
    <n v="0"/>
    <n v="0"/>
    <m/>
    <m/>
    <m/>
    <m/>
    <m/>
    <m/>
    <s v="2018 6+6"/>
    <m/>
    <m/>
  </r>
  <r>
    <x v="104"/>
    <x v="0"/>
    <x v="104"/>
    <x v="1"/>
    <x v="6"/>
    <x v="2"/>
    <n v="0"/>
    <n v="0"/>
    <n v="0"/>
    <n v="0"/>
    <n v="0"/>
    <n v="371.2"/>
    <n v="0"/>
    <n v="0"/>
    <n v="0"/>
    <n v="32031.421999999999"/>
    <n v="0"/>
    <n v="0"/>
    <n v="32402.621999999999"/>
    <n v="0"/>
    <n v="0"/>
    <n v="0"/>
    <n v="0"/>
    <n v="0"/>
    <n v="0"/>
    <n v="0"/>
    <n v="0"/>
    <n v="0.37"/>
    <n v="0"/>
    <n v="0"/>
    <n v="0"/>
    <n v="0.32999999999999996"/>
    <n v="0.32999999999999996"/>
    <n v="0.32999999999999996"/>
    <n v="0.32999999999999996"/>
    <n v="0.32999999999999996"/>
    <n v="0.32999999999999996"/>
    <n v="0.32999999999999996"/>
    <n v="0.32999999999999996"/>
    <n v="0.7"/>
    <n v="0.7"/>
    <n v="0.7"/>
    <n v="0.7"/>
    <n v="0.32999999999999996"/>
    <n v="0.36050224449802415"/>
    <n v="0.4776585926836171"/>
    <n v="0.53242398621416054"/>
    <n v="0.56292623071218473"/>
    <n v="0.58418537081686828"/>
    <n v="0.59920541545604689"/>
    <n v="0.61122145116738968"/>
    <n v="0.62323748687873259"/>
    <n v="0.63224951366223969"/>
    <n v="0.64819386874075247"/>
    <n v="0.74392239016648332"/>
    <n v="0.7"/>
    <n v="0.32999999999999996"/>
    <n v="20872.512999999999"/>
    <n v="0"/>
    <n v="0"/>
    <n v="0"/>
    <n v="8430.4230065988813"/>
    <n v="13147.587401999885"/>
    <n v="9172.4898976237073"/>
    <n v="6487.0774695619148"/>
    <n v="5194.8362228804517"/>
    <n v="5199.9728150587489"/>
    <n v="3903.9173330469584"/>
    <n v="6913.7808188098934"/>
    <n v="41551.778285868277"/>
    <n v="100001.86325144873"/>
    <n v="0"/>
    <n v="3.05022444980242E-2"/>
    <n v="0.11715634818559295"/>
    <n v="5.4765393530543452E-2"/>
    <n v="3.05022444980242E-2"/>
    <n v="2.1259140104683535E-2"/>
    <n v="1.5020044639178583E-2"/>
    <n v="1.2016035711342868E-2"/>
    <n v="1.2016035711342868E-2"/>
    <n v="9.0120267835071509E-3"/>
    <n v="1.5944355078512648E-2"/>
    <n v="9.5728521425730947E-2"/>
    <n v="0.74392239016648332"/>
    <n v="0"/>
    <n v="0"/>
    <n v="0"/>
    <n v="0"/>
    <n v="0"/>
    <n v="0"/>
    <n v="0"/>
    <n v="0"/>
    <n v="0"/>
    <n v="0"/>
    <n v="0"/>
    <n v="100000"/>
    <n v="100000"/>
    <n v="0"/>
    <n v="0"/>
    <n v="0"/>
    <n v="0"/>
    <n v="220874.37625144873"/>
    <n v="0"/>
    <n v="0"/>
    <n v="0"/>
    <n v="8430.4230065988813"/>
    <n v="13147.587401999885"/>
    <n v="9172.4898976237073"/>
    <n v="6487.0774695619148"/>
    <n v="5194.8362228804517"/>
    <n v="5199.9728150587489"/>
    <n v="3903.9173330469584"/>
    <n v="6913.7808188098934"/>
    <n v="41551.778285868277"/>
    <n v="100001.86325144873"/>
    <n v="0"/>
    <n v="0"/>
    <n v="0"/>
    <n v="0"/>
    <n v="0"/>
    <n v="0"/>
    <n v="0"/>
    <n v="0"/>
    <n v="0"/>
    <n v="0"/>
    <n v="0"/>
    <n v="100000"/>
    <n v="100000"/>
    <n v="0"/>
    <n v="0"/>
    <n v="0"/>
    <n v="0"/>
    <n v="220874.37625144873"/>
    <n v="0"/>
    <n v="0"/>
    <n v="0"/>
    <n v="0"/>
    <n v="0"/>
    <n v="371.2"/>
    <n v="0"/>
    <n v="0"/>
    <n v="0"/>
    <n v="0"/>
    <n v="0"/>
    <n v="69630.663251448714"/>
    <n v="70001.863251448711"/>
    <n v="0"/>
    <n v="0"/>
    <n v="0"/>
    <n v="0"/>
    <n v="0"/>
    <n v="1.644988523335884E-4"/>
    <n v="3.175210405508799E-4"/>
    <n v="3.6916602907421584E-4"/>
    <n v="3.6916602907421584E-4"/>
    <n v="5.891354246365724E-4"/>
    <n v="7.0390206579954112E-4"/>
    <n v="7.3833205814843167E-4"/>
    <n v="3.2517214996174455E-3"/>
    <n v="0.32999999999999996"/>
    <n v="0.32999999999999996"/>
    <n v="0.32999999999999996"/>
    <n v="0.32999999999999996"/>
    <n v="0.32999999999999996"/>
    <n v="0.33016449885233357"/>
    <n v="0.33048201989288445"/>
    <n v="0.33085118592195867"/>
    <n v="0.33122035195103289"/>
    <n v="0.33180948737566945"/>
    <n v="0.33251338944146897"/>
    <n v="0.3332517214996174"/>
    <n v="0"/>
    <n v="0"/>
    <n v="0"/>
    <n v="0"/>
    <n v="0"/>
    <n v="0"/>
    <n v="0"/>
    <n v="0"/>
    <n v="0"/>
    <n v="0"/>
    <n v="0"/>
    <n v="100000"/>
    <n v="100000"/>
    <n v="0"/>
    <n v="0"/>
    <n v="0"/>
    <n v="0"/>
    <n v="190874.37625144873"/>
    <n v="0"/>
    <n v="0"/>
    <n v="0"/>
    <n v="0"/>
    <n v="0"/>
    <n v="371.2"/>
    <n v="0"/>
    <n v="0"/>
    <n v="4461.0720000000001"/>
    <n v="0"/>
    <n v="0"/>
    <n v="87894.39225144872"/>
    <n v="92726.664251448718"/>
    <n v="0"/>
    <n v="0"/>
    <n v="0"/>
    <n v="0"/>
    <n v="0"/>
    <n v="0"/>
    <n v="0"/>
    <n v="0"/>
    <n v="0"/>
    <n v="0"/>
    <n v="0"/>
    <n v="100000"/>
    <n v="100000"/>
    <n v="0"/>
    <n v="0"/>
    <n v="0"/>
    <n v="0"/>
    <n v="213599.17725144871"/>
    <n v="0"/>
    <n v="0"/>
    <n v="0"/>
    <n v="0"/>
    <n v="0"/>
    <n v="371.2"/>
    <n v="0"/>
    <n v="0"/>
    <n v="0"/>
    <n v="32031.421999999999"/>
    <n v="0"/>
    <n v="16938"/>
    <n v="49340.622000000003"/>
    <n v="0"/>
    <n v="0"/>
    <n v="0"/>
    <n v="0"/>
    <n v="0"/>
    <n v="0"/>
    <n v="0"/>
    <n v="0"/>
    <n v="0"/>
    <n v="0"/>
    <n v="0"/>
    <n v="0"/>
    <n v="100000"/>
    <n v="0"/>
    <n v="0"/>
    <n v="0"/>
    <n v="0"/>
    <n v="170213.13500000001"/>
    <n v="58450.084965580441"/>
    <n v="32402.621999999999"/>
    <n v="53275.134999999995"/>
    <n v="79322.59796558044"/>
    <n v="-26047.462965580446"/>
    <n v="167599.24125144875"/>
    <n v="371.2"/>
    <n v="32402.621999999999"/>
    <n v="53275.134999999995"/>
    <n v="21243.713"/>
    <n v="32031.421999999995"/>
    <n v="137599.24125144875"/>
    <n v="4832.2719999999999"/>
    <n v="32402.621999999999"/>
    <n v="53275.134999999995"/>
    <n v="25704.785"/>
    <n v="27570.349999999995"/>
    <n v="160324.04225144873"/>
    <n v="32402.621999999999"/>
    <n v="32402.621999999999"/>
    <n v="53275.134999999995"/>
    <n v="53275.134999999995"/>
    <n v="0"/>
    <n v="116938.00000000001"/>
    <n v="13794"/>
    <s v="SI"/>
    <s v="NO"/>
    <s v="GOT"/>
    <s v="STS"/>
    <m/>
    <s v="Transmission"/>
    <s v="Zonal Tx"/>
    <s v="Others Tx"/>
    <s v="Transformers or Equipment Replacement"/>
    <m/>
    <s v="Zonal Sur"/>
    <m/>
    <m/>
    <x v="6"/>
    <m/>
    <m/>
    <m/>
    <n v="0"/>
    <n v="0"/>
    <n v="0"/>
    <m/>
    <m/>
    <m/>
    <m/>
    <m/>
    <m/>
    <s v="2018 6+6"/>
    <m/>
    <m/>
  </r>
  <r>
    <x v="105"/>
    <x v="0"/>
    <x v="105"/>
    <x v="1"/>
    <x v="6"/>
    <x v="2"/>
    <n v="0"/>
    <n v="0"/>
    <n v="0"/>
    <n v="1314.4059999999999"/>
    <n v="34226.14"/>
    <n v="4335.6559999999999"/>
    <n v="9046.2690000000002"/>
    <n v="22703.48"/>
    <n v="746.51499999999999"/>
    <n v="2505.223"/>
    <n v="25584.118999999999"/>
    <n v="13027.933000000001"/>
    <n v="113489.74099999999"/>
    <n v="0.06"/>
    <n v="0"/>
    <n v="0.12"/>
    <n v="0.11"/>
    <n v="0"/>
    <n v="0"/>
    <n v="0.02"/>
    <n v="0.11"/>
    <n v="0"/>
    <n v="0"/>
    <n v="0.18"/>
    <n v="0"/>
    <n v="0.18"/>
    <n v="0.18"/>
    <n v="0.3"/>
    <n v="0.41"/>
    <n v="0.41"/>
    <n v="0.41"/>
    <n v="0.43"/>
    <n v="0.54"/>
    <n v="0.54"/>
    <n v="0.54"/>
    <n v="0.72"/>
    <n v="0.72"/>
    <n v="0.12711564825927524"/>
    <n v="0.18599526572202485"/>
    <n v="0.35579835201586318"/>
    <n v="0.47677860372006098"/>
    <n v="0.59240788793328369"/>
    <n v="0.66293344971371382"/>
    <n v="0.72855395796075018"/>
    <n v="0.78944967576362779"/>
    <n v="0.84817749273017951"/>
    <n v="0.88828603008496099"/>
    <n v="0.89988453674757962"/>
    <n v="0.94431938824400041"/>
    <n v="0.72"/>
    <n v="0.12"/>
    <n v="10399.047999999999"/>
    <n v="0"/>
    <n v="0"/>
    <n v="0"/>
    <n v="0"/>
    <n v="0"/>
    <n v="0"/>
    <n v="24928.69490380264"/>
    <n v="0"/>
    <n v="49956.317245902625"/>
    <n v="0"/>
    <n v="1102.2380143866419"/>
    <n v="53914.971998672772"/>
    <n v="129902.22216276468"/>
    <n v="7.1156482592752484E-3"/>
    <n v="5.8879617462749591E-2"/>
    <n v="0.16980308629383833"/>
    <n v="0.12098025170419777"/>
    <n v="0.11562928421322279"/>
    <n v="7.0525561780430068E-2"/>
    <n v="6.5620508247036344E-2"/>
    <n v="6.0895717802877579E-2"/>
    <n v="5.8727816966551716E-2"/>
    <n v="4.0108537354781482E-2"/>
    <n v="1.1598506662618654E-2"/>
    <n v="4.4434851496420832E-2"/>
    <n v="0.94431938824400041"/>
    <n v="0"/>
    <n v="0"/>
    <n v="0"/>
    <n v="0"/>
    <n v="0"/>
    <n v="0"/>
    <n v="0"/>
    <n v="0"/>
    <n v="0"/>
    <n v="0"/>
    <n v="0"/>
    <n v="0"/>
    <n v="0"/>
    <n v="0"/>
    <n v="0"/>
    <n v="0"/>
    <n v="0"/>
    <n v="140301.27016276467"/>
    <n v="0"/>
    <n v="0"/>
    <n v="0"/>
    <n v="0"/>
    <n v="0"/>
    <n v="0"/>
    <n v="24928.69490380264"/>
    <n v="0"/>
    <n v="49956.317245902625"/>
    <n v="0"/>
    <n v="1102.2380143866419"/>
    <n v="53914.971998672772"/>
    <n v="129902.22216276468"/>
    <n v="0"/>
    <n v="0"/>
    <n v="0"/>
    <n v="0"/>
    <n v="0"/>
    <n v="0"/>
    <n v="0"/>
    <n v="0"/>
    <n v="0"/>
    <n v="0"/>
    <n v="0"/>
    <n v="0"/>
    <n v="0"/>
    <n v="0"/>
    <n v="0"/>
    <n v="0"/>
    <n v="0"/>
    <n v="140301.27016276467"/>
    <n v="0"/>
    <n v="0"/>
    <n v="0"/>
    <n v="1314.4059999999999"/>
    <n v="34226.14"/>
    <n v="4335.6559999999999"/>
    <n v="7664.3440000000001"/>
    <n v="0"/>
    <n v="34361.676162764677"/>
    <n v="0"/>
    <n v="0"/>
    <n v="48000"/>
    <n v="129902.22216276468"/>
    <n v="0.06"/>
    <n v="0"/>
    <n v="0.12"/>
    <n v="0.11"/>
    <n v="0"/>
    <n v="0"/>
    <n v="0"/>
    <n v="0"/>
    <n v="0"/>
    <n v="0"/>
    <n v="0"/>
    <n v="0.59"/>
    <n v="0.87999999999999989"/>
    <n v="0.18"/>
    <n v="0.18"/>
    <n v="0.3"/>
    <n v="0.41"/>
    <n v="0.41"/>
    <n v="0.41"/>
    <n v="0.41"/>
    <n v="0.41"/>
    <n v="0.41"/>
    <n v="0.41"/>
    <n v="0.41"/>
    <n v="0.99999999999999989"/>
    <n v="0"/>
    <n v="0"/>
    <n v="0"/>
    <n v="0"/>
    <n v="0"/>
    <n v="0"/>
    <n v="0"/>
    <n v="0"/>
    <n v="0"/>
    <n v="0"/>
    <n v="0"/>
    <n v="0"/>
    <n v="0"/>
    <n v="0"/>
    <n v="0"/>
    <n v="0"/>
    <n v="0"/>
    <n v="140301.27016276467"/>
    <n v="0"/>
    <n v="0"/>
    <n v="0"/>
    <n v="1314.4059999999999"/>
    <n v="34226.14"/>
    <n v="4335.6559999999999"/>
    <n v="9046.2690000000002"/>
    <n v="22703.48"/>
    <n v="746.51499999999999"/>
    <n v="23615.1611627647"/>
    <n v="0"/>
    <n v="33914.594999999987"/>
    <n v="129902.22216276468"/>
    <n v="0"/>
    <n v="0"/>
    <n v="0"/>
    <n v="0"/>
    <n v="0"/>
    <n v="0"/>
    <n v="0"/>
    <n v="0"/>
    <n v="0"/>
    <n v="0"/>
    <n v="0"/>
    <n v="0"/>
    <n v="0"/>
    <n v="0"/>
    <n v="0"/>
    <n v="0"/>
    <n v="0"/>
    <n v="140301.27016276467"/>
    <n v="0"/>
    <n v="0"/>
    <n v="0"/>
    <n v="1314.4059999999999"/>
    <n v="34226.14"/>
    <n v="4335.6559999999999"/>
    <n v="9046.2690000000002"/>
    <n v="22703.48"/>
    <n v="746.51499999999999"/>
    <n v="2505.223"/>
    <n v="25584.118999999999"/>
    <n v="29440.414162764697"/>
    <n v="129902.22216276469"/>
    <n v="0"/>
    <n v="0"/>
    <n v="0"/>
    <n v="0"/>
    <n v="0"/>
    <n v="0"/>
    <n v="0"/>
    <n v="0"/>
    <n v="0"/>
    <n v="0"/>
    <n v="0"/>
    <n v="0"/>
    <n v="0"/>
    <n v="0"/>
    <n v="0"/>
    <n v="0"/>
    <n v="0"/>
    <n v="140301.2701627647"/>
    <n v="75987.250164091907"/>
    <n v="100461.80799999999"/>
    <n v="110860.85599999999"/>
    <n v="86386.298164091902"/>
    <n v="24474.557835908083"/>
    <n v="29440.41416276469"/>
    <n v="81902.22216276468"/>
    <n v="100461.80799999999"/>
    <n v="110860.85599999999"/>
    <n v="92301.270162764675"/>
    <n v="18559.58583723531"/>
    <n v="29440.41416276469"/>
    <n v="95987.627162764693"/>
    <n v="100461.80799999999"/>
    <n v="110860.85599999999"/>
    <n v="106386.67516276469"/>
    <n v="4474.1808372352971"/>
    <n v="29440.41416276469"/>
    <n v="100461.80799999999"/>
    <n v="113489.74099999999"/>
    <n v="123888.78899999999"/>
    <n v="110860.85599999999"/>
    <n v="13027.933000000005"/>
    <n v="16412.481162764714"/>
    <n v="13796"/>
    <s v="SI"/>
    <s v="NO"/>
    <s v="GOT"/>
    <s v="STS"/>
    <m/>
    <s v="Transmission"/>
    <s v="Zonal Tx"/>
    <s v="Others Tx"/>
    <s v="Elements of operation for brigades"/>
    <m/>
    <s v="Zonal Sur"/>
    <m/>
    <m/>
    <x v="6"/>
    <m/>
    <m/>
    <m/>
    <n v="0"/>
    <n v="0"/>
    <n v="0"/>
    <m/>
    <m/>
    <m/>
    <m/>
    <m/>
    <m/>
    <s v="2018 6+6"/>
    <m/>
    <m/>
  </r>
  <r>
    <x v="106"/>
    <x v="0"/>
    <x v="106"/>
    <x v="1"/>
    <x v="6"/>
    <x v="2"/>
    <n v="0"/>
    <n v="0"/>
    <n v="0"/>
    <n v="0"/>
    <n v="0"/>
    <n v="0"/>
    <n v="0"/>
    <n v="0"/>
    <n v="0"/>
    <n v="0"/>
    <n v="196.4"/>
    <n v="0"/>
    <n v="196.4"/>
    <n v="0"/>
    <n v="7.0000000000000007E-2"/>
    <n v="0.06"/>
    <n v="0.06"/>
    <n v="0"/>
    <n v="0"/>
    <n v="0"/>
    <n v="0"/>
    <n v="0"/>
    <n v="0"/>
    <n v="0.11"/>
    <n v="0"/>
    <n v="0.31000000000000005"/>
    <n v="0.38000000000000006"/>
    <n v="0.44000000000000006"/>
    <n v="0.5"/>
    <n v="0.5"/>
    <n v="0.5"/>
    <n v="0.5"/>
    <n v="0.5"/>
    <n v="0.5"/>
    <n v="0.5"/>
    <n v="0.6100000000000001"/>
    <n v="0.6100000000000001"/>
    <n v="0.32625820425308483"/>
    <n v="0.38582865480542039"/>
    <n v="0.4516686548054204"/>
    <n v="0.51750967910010703"/>
    <n v="0.55931350404911451"/>
    <n v="0.58857618151341962"/>
    <n v="0.64839745501544921"/>
    <n v="0.70065223620170847"/>
    <n v="0.74793236221903592"/>
    <n v="0.80526282448452047"/>
    <n v="0.98014215885453482"/>
    <n v="0.99999897570531338"/>
    <n v="0.6100000000000001"/>
    <n v="0.31000000000000005"/>
    <n v="22098.11"/>
    <n v="0"/>
    <n v="209.58963861605292"/>
    <n v="0"/>
    <n v="0"/>
    <n v="0"/>
    <n v="0"/>
    <n v="0"/>
    <n v="0"/>
    <n v="0"/>
    <n v="3282.047898657635"/>
    <n v="28892.683647069513"/>
    <n v="32317.397244313037"/>
    <n v="64701.718428656241"/>
    <n v="1.6258204253084798E-2"/>
    <n v="5.9570450552335556E-2"/>
    <n v="6.5839999999999996E-2"/>
    <n v="6.5841024294686662E-2"/>
    <n v="4.1803824949007411E-2"/>
    <n v="2.9262677464305185E-2"/>
    <n v="5.98212735020296E-2"/>
    <n v="5.2254781186259258E-2"/>
    <n v="4.7280126017327381E-2"/>
    <n v="5.7330462265484577E-2"/>
    <n v="0.17487933437001435"/>
    <n v="1.985681685077852E-2"/>
    <n v="0.99999897570531338"/>
    <n v="0"/>
    <n v="0"/>
    <n v="0"/>
    <n v="0"/>
    <n v="0"/>
    <n v="0"/>
    <n v="0"/>
    <n v="0"/>
    <n v="0"/>
    <n v="0"/>
    <n v="0"/>
    <n v="0"/>
    <n v="0"/>
    <n v="0"/>
    <n v="0"/>
    <n v="0"/>
    <n v="0"/>
    <n v="86799.828428656241"/>
    <n v="0"/>
    <n v="209.58963861605292"/>
    <n v="0"/>
    <n v="0"/>
    <n v="0"/>
    <n v="0"/>
    <n v="0"/>
    <n v="0"/>
    <n v="0"/>
    <n v="3282.047898657635"/>
    <n v="28892.683647069513"/>
    <n v="32317.397244313037"/>
    <n v="64701.718428656241"/>
    <n v="0"/>
    <n v="0"/>
    <n v="0"/>
    <n v="0"/>
    <n v="0"/>
    <n v="0"/>
    <n v="0"/>
    <n v="0"/>
    <n v="0"/>
    <n v="0"/>
    <n v="0"/>
    <n v="0"/>
    <n v="0"/>
    <n v="0"/>
    <n v="0"/>
    <n v="0"/>
    <n v="0"/>
    <n v="86799.828428656241"/>
    <n v="0"/>
    <n v="0"/>
    <n v="0"/>
    <n v="0"/>
    <n v="0"/>
    <n v="0"/>
    <n v="0"/>
    <n v="0"/>
    <n v="0"/>
    <n v="3282.047898657635"/>
    <n v="28892.683647069513"/>
    <n v="32526.98688292909"/>
    <n v="64701.718428656241"/>
    <n v="0"/>
    <n v="7.0000000000000007E-2"/>
    <n v="0.06"/>
    <n v="0.06"/>
    <n v="0"/>
    <n v="0"/>
    <n v="0"/>
    <n v="0"/>
    <n v="0"/>
    <n v="0"/>
    <n v="0"/>
    <n v="0.5"/>
    <n v="0.69"/>
    <n v="0.31000000000000005"/>
    <n v="0.38000000000000006"/>
    <n v="0.44000000000000006"/>
    <n v="0.5"/>
    <n v="0.5"/>
    <n v="0.5"/>
    <n v="0.5"/>
    <n v="0.5"/>
    <n v="0.5"/>
    <n v="0.5"/>
    <n v="0.5"/>
    <n v="1"/>
    <n v="0"/>
    <n v="0"/>
    <n v="0"/>
    <n v="0"/>
    <n v="0"/>
    <n v="0"/>
    <n v="0"/>
    <n v="0"/>
    <n v="0"/>
    <n v="0"/>
    <n v="0"/>
    <n v="0"/>
    <n v="0"/>
    <n v="0"/>
    <n v="0"/>
    <n v="0"/>
    <n v="0"/>
    <n v="86799.828428656241"/>
    <n v="0"/>
    <n v="0"/>
    <n v="0"/>
    <n v="0"/>
    <n v="0"/>
    <n v="0"/>
    <n v="0"/>
    <n v="0"/>
    <n v="0"/>
    <n v="3282.047898657635"/>
    <n v="28892.683647069513"/>
    <n v="32526.98688292909"/>
    <n v="64701.718428656241"/>
    <n v="0"/>
    <n v="0"/>
    <n v="0"/>
    <n v="0"/>
    <n v="0"/>
    <n v="0"/>
    <n v="0"/>
    <n v="0"/>
    <n v="0"/>
    <n v="0"/>
    <n v="0"/>
    <n v="0"/>
    <n v="0"/>
    <n v="0"/>
    <n v="0"/>
    <n v="0"/>
    <n v="0"/>
    <n v="86799.828428656241"/>
    <n v="0"/>
    <n v="0"/>
    <n v="0"/>
    <n v="0"/>
    <n v="0"/>
    <n v="0"/>
    <n v="0"/>
    <n v="0"/>
    <n v="0"/>
    <n v="0"/>
    <n v="196.4"/>
    <n v="56803.6"/>
    <n v="57000"/>
    <n v="0"/>
    <n v="0"/>
    <n v="0"/>
    <n v="0"/>
    <n v="0"/>
    <n v="0"/>
    <n v="0"/>
    <n v="0"/>
    <n v="0"/>
    <n v="0"/>
    <n v="0"/>
    <n v="0"/>
    <n v="7701.7184286562406"/>
    <n v="0"/>
    <n v="0"/>
    <n v="0"/>
    <n v="0"/>
    <n v="86799.828428656241"/>
    <n v="32384.3211843432"/>
    <n v="196.4"/>
    <n v="22294.510000000002"/>
    <n v="54482.431184343201"/>
    <n v="-32187.921184343199"/>
    <n v="64505.318428656239"/>
    <n v="32174.731545727147"/>
    <n v="196.4"/>
    <n v="22294.510000000002"/>
    <n v="54272.841545727148"/>
    <n v="-31978.331545727146"/>
    <n v="64505.318428656239"/>
    <n v="32174.731545727147"/>
    <n v="196.4"/>
    <n v="22294.510000000002"/>
    <n v="54272.841545727148"/>
    <n v="-31978.331545727146"/>
    <n v="64505.318428656239"/>
    <n v="196.4"/>
    <n v="196.4"/>
    <n v="22294.510000000002"/>
    <n v="22294.510000000002"/>
    <n v="0"/>
    <n v="64505.318428656239"/>
    <n v="13797"/>
    <s v="SI"/>
    <s v="NO"/>
    <s v="GOT"/>
    <s v="STS"/>
    <m/>
    <s v="Transmission"/>
    <s v="Zonal Tx"/>
    <s v="Others Tx"/>
    <s v="Others Tx"/>
    <m/>
    <s v="Zonal Sur"/>
    <m/>
    <m/>
    <x v="6"/>
    <m/>
    <m/>
    <m/>
    <n v="0"/>
    <n v="0"/>
    <n v="0"/>
    <m/>
    <m/>
    <m/>
    <m/>
    <m/>
    <m/>
    <s v="2018 6+6"/>
    <m/>
    <m/>
  </r>
  <r>
    <x v="107"/>
    <x v="0"/>
    <x v="107"/>
    <x v="1"/>
    <x v="6"/>
    <x v="2"/>
    <n v="0"/>
    <n v="0"/>
    <n v="0"/>
    <n v="138927.462"/>
    <n v="0"/>
    <n v="0"/>
    <n v="0"/>
    <n v="0"/>
    <n v="0"/>
    <n v="0"/>
    <n v="0"/>
    <n v="0"/>
    <n v="138927.462"/>
    <n v="0"/>
    <n v="0"/>
    <n v="0.31"/>
    <n v="0.61"/>
    <n v="0"/>
    <n v="0"/>
    <n v="0"/>
    <n v="0"/>
    <n v="0"/>
    <n v="0"/>
    <n v="0"/>
    <n v="0"/>
    <n v="0"/>
    <n v="0"/>
    <n v="0.31"/>
    <n v="0.91999999999999993"/>
    <n v="0.91999999999999993"/>
    <n v="0.91999999999999993"/>
    <n v="0.91999999999999993"/>
    <n v="0.91999999999999993"/>
    <n v="0.91999999999999993"/>
    <n v="0.91999999999999993"/>
    <n v="0.91999999999999993"/>
    <n v="0.91999999999999993"/>
    <n v="0.12827225130890052"/>
    <n v="0.34863874345549739"/>
    <n v="0.45683246073298428"/>
    <n v="0.56154450261780098"/>
    <n v="0.66625654450261773"/>
    <n v="0.77096858638743448"/>
    <n v="0.85159685863874335"/>
    <n v="0.86075916230366478"/>
    <n v="0.95780104712041869"/>
    <n v="0.99999999999999989"/>
    <n v="0.99999999999999989"/>
    <n v="0.99999999999999989"/>
    <n v="0.91999999999999993"/>
    <n v="0"/>
    <n v="0"/>
    <n v="0"/>
    <n v="0"/>
    <n v="0"/>
    <n v="0"/>
    <n v="0"/>
    <n v="0"/>
    <n v="0"/>
    <n v="0"/>
    <n v="0"/>
    <n v="0"/>
    <n v="0"/>
    <n v="95760"/>
    <n v="95760"/>
    <n v="0.12827225130890052"/>
    <n v="0.22036649214659687"/>
    <n v="0.1081937172774869"/>
    <n v="0.10471204188481675"/>
    <n v="0.10471204188481675"/>
    <n v="0.10471204188481675"/>
    <n v="8.0628272251308905E-2"/>
    <n v="9.1623036649214652E-3"/>
    <n v="9.7041884816753923E-2"/>
    <n v="4.2198952879581156E-2"/>
    <n v="0"/>
    <n v="0"/>
    <n v="0.99999999999999989"/>
    <n v="0"/>
    <n v="0"/>
    <n v="0"/>
    <n v="0"/>
    <n v="0"/>
    <n v="0"/>
    <n v="0"/>
    <n v="0"/>
    <n v="0"/>
    <n v="0"/>
    <n v="0"/>
    <n v="0"/>
    <n v="0"/>
    <n v="0"/>
    <n v="0"/>
    <n v="0"/>
    <n v="0"/>
    <n v="95760"/>
    <n v="0"/>
    <n v="0"/>
    <n v="0"/>
    <n v="0"/>
    <n v="0"/>
    <n v="0"/>
    <n v="0"/>
    <n v="0"/>
    <n v="0"/>
    <n v="0"/>
    <n v="0"/>
    <n v="95760"/>
    <n v="95760"/>
    <n v="0"/>
    <n v="0"/>
    <n v="0"/>
    <n v="0"/>
    <n v="0"/>
    <n v="0"/>
    <n v="0"/>
    <n v="0"/>
    <n v="0"/>
    <n v="0"/>
    <n v="0"/>
    <n v="0"/>
    <n v="0"/>
    <n v="0"/>
    <n v="0"/>
    <n v="0"/>
    <n v="0"/>
    <n v="95760"/>
    <n v="0"/>
    <n v="0"/>
    <n v="0"/>
    <n v="138927.462"/>
    <n v="0"/>
    <n v="0"/>
    <n v="0"/>
    <n v="0"/>
    <n v="0"/>
    <n v="0"/>
    <n v="0"/>
    <n v="3082.538"/>
    <n v="142010"/>
    <n v="0"/>
    <n v="0"/>
    <n v="0.31"/>
    <n v="0.61"/>
    <n v="0"/>
    <n v="0"/>
    <n v="0"/>
    <n v="0.02"/>
    <n v="0.02"/>
    <n v="0.04"/>
    <n v="0"/>
    <n v="0"/>
    <n v="1"/>
    <n v="0"/>
    <n v="0"/>
    <n v="0.31"/>
    <n v="0.91999999999999993"/>
    <n v="0.91999999999999993"/>
    <n v="0.91999999999999993"/>
    <n v="0.91999999999999993"/>
    <n v="0.94"/>
    <n v="0.96"/>
    <n v="1"/>
    <n v="1"/>
    <n v="1"/>
    <n v="0"/>
    <n v="0"/>
    <n v="0"/>
    <n v="0"/>
    <n v="0"/>
    <n v="0"/>
    <n v="0"/>
    <n v="0"/>
    <n v="0"/>
    <n v="0"/>
    <n v="0"/>
    <n v="0"/>
    <n v="0"/>
    <n v="0"/>
    <n v="0"/>
    <n v="0"/>
    <n v="0"/>
    <n v="142010"/>
    <n v="0"/>
    <n v="0"/>
    <n v="0"/>
    <n v="138927.462"/>
    <n v="0"/>
    <n v="0"/>
    <n v="0"/>
    <n v="0"/>
    <n v="0"/>
    <n v="0"/>
    <n v="0"/>
    <n v="3082.5380000000005"/>
    <n v="142010"/>
    <n v="0"/>
    <n v="0"/>
    <n v="0"/>
    <n v="0"/>
    <n v="0"/>
    <n v="0"/>
    <n v="0"/>
    <n v="0"/>
    <n v="0"/>
    <n v="0"/>
    <n v="0"/>
    <n v="0"/>
    <n v="0"/>
    <n v="0"/>
    <n v="0"/>
    <n v="0"/>
    <n v="0"/>
    <n v="142010"/>
    <n v="0"/>
    <n v="0"/>
    <n v="0"/>
    <n v="138927.462"/>
    <n v="0"/>
    <n v="0"/>
    <n v="0"/>
    <n v="0"/>
    <n v="0"/>
    <n v="0"/>
    <n v="0"/>
    <n v="0"/>
    <n v="138927.462"/>
    <n v="0"/>
    <n v="0"/>
    <n v="0"/>
    <n v="0"/>
    <n v="0"/>
    <n v="0"/>
    <n v="0"/>
    <n v="0"/>
    <n v="0"/>
    <n v="0"/>
    <n v="0"/>
    <n v="0"/>
    <n v="0"/>
    <n v="0"/>
    <n v="0"/>
    <n v="0"/>
    <n v="0"/>
    <n v="138927.462"/>
    <n v="0"/>
    <n v="138927.462"/>
    <n v="138927.462"/>
    <n v="0"/>
    <n v="138927.462"/>
    <n v="-43167.462"/>
    <n v="138927.462"/>
    <n v="138927.462"/>
    <n v="138927.462"/>
    <n v="138927.462"/>
    <n v="0"/>
    <n v="3082.5380000000005"/>
    <n v="138927.462"/>
    <n v="138927.462"/>
    <n v="138927.462"/>
    <n v="138927.462"/>
    <n v="0"/>
    <n v="3082.5380000000005"/>
    <n v="138927.462"/>
    <n v="138927.462"/>
    <n v="138927.462"/>
    <n v="138927.462"/>
    <n v="0"/>
    <n v="0"/>
    <n v="13798"/>
    <s v="SI"/>
    <s v="NO"/>
    <s v="GOT"/>
    <s v="STS"/>
    <m/>
    <s v="Transmission"/>
    <s v="Zonal Tx"/>
    <s v="Others Tx"/>
    <s v="Elements of operation for brigades"/>
    <m/>
    <s v="Zonal Sur"/>
    <m/>
    <d v="2019-12-01T00:00:00"/>
    <x v="6"/>
    <m/>
    <m/>
    <m/>
    <n v="0"/>
    <n v="0"/>
    <n v="0"/>
    <m/>
    <m/>
    <m/>
    <m/>
    <m/>
    <m/>
    <s v="2018 6+6"/>
    <m/>
    <m/>
  </r>
  <r>
    <x v="108"/>
    <x v="0"/>
    <x v="108"/>
    <x v="3"/>
    <x v="6"/>
    <x v="22"/>
    <n v="9500.259"/>
    <n v="-50.390999999999998"/>
    <n v="0"/>
    <n v="34377.006000000001"/>
    <n v="5883.75"/>
    <n v="10345.808000000001"/>
    <n v="0"/>
    <n v="250.125"/>
    <n v="0"/>
    <n v="0"/>
    <n v="2566.0360000000001"/>
    <n v="0"/>
    <n v="62872.593000000001"/>
    <n v="0"/>
    <n v="0.23"/>
    <n v="0"/>
    <n v="0.01"/>
    <n v="0.27"/>
    <n v="0"/>
    <n v="0"/>
    <n v="0"/>
    <n v="0"/>
    <n v="0"/>
    <n v="0"/>
    <n v="0"/>
    <n v="0.35"/>
    <n v="0.57999999999999996"/>
    <n v="0.57999999999999996"/>
    <n v="0.59"/>
    <n v="0.86"/>
    <n v="0.86"/>
    <n v="0.86"/>
    <n v="0.86"/>
    <n v="0.86"/>
    <n v="0.86"/>
    <n v="0.86"/>
    <n v="0.86"/>
    <n v="0.40881058810588106"/>
    <n v="0.67682326823268224"/>
    <n v="0.82105471054710544"/>
    <n v="0.87894528945289452"/>
    <n v="0.91475564755647554"/>
    <n v="0.93114581145811459"/>
    <n v="0.94999599995999962"/>
    <n v="0.99999649996499962"/>
    <n v="0.99999649996499962"/>
    <n v="0.99999649996499962"/>
    <n v="0.99999649996499962"/>
    <n v="0.99999649996499962"/>
    <n v="0.86"/>
    <n v="0.35"/>
    <n v="67488"/>
    <n v="66946.142857142855"/>
    <n v="0"/>
    <n v="0"/>
    <n v="0"/>
    <n v="0"/>
    <n v="0"/>
    <n v="0"/>
    <n v="0"/>
    <n v="0"/>
    <n v="0"/>
    <n v="0"/>
    <n v="0"/>
    <n v="66946.142857142855"/>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34434.14285714284"/>
    <n v="66946.142857142855"/>
    <n v="0"/>
    <n v="0"/>
    <n v="0"/>
    <n v="0"/>
    <n v="0"/>
    <n v="0"/>
    <n v="0"/>
    <n v="0"/>
    <n v="0"/>
    <n v="0"/>
    <n v="0"/>
    <n v="66946.142857142855"/>
    <n v="0"/>
    <n v="0"/>
    <n v="0"/>
    <n v="0"/>
    <n v="0"/>
    <n v="0"/>
    <n v="0"/>
    <n v="0"/>
    <n v="0"/>
    <n v="0"/>
    <n v="0"/>
    <n v="0"/>
    <n v="0"/>
    <n v="0"/>
    <n v="0"/>
    <n v="0"/>
    <n v="0"/>
    <n v="134434.14285714284"/>
    <n v="9500.259"/>
    <n v="-50.390999999999998"/>
    <n v="0"/>
    <n v="34377.006000000001"/>
    <n v="5883.75"/>
    <n v="10345.808000000001"/>
    <n v="0"/>
    <n v="3054.1919999999991"/>
    <n v="3400"/>
    <n v="435.51885714284435"/>
    <n v="0"/>
    <n v="0"/>
    <n v="66946.142857142841"/>
    <n v="0"/>
    <n v="0.23"/>
    <n v="0"/>
    <n v="0.01"/>
    <n v="0.27"/>
    <n v="2.6352941176470589E-2"/>
    <n v="3.1294117647058826E-2"/>
    <n v="8.2352941176470601E-2"/>
    <n v="0"/>
    <n v="0"/>
    <n v="0"/>
    <n v="0"/>
    <n v="0.65"/>
    <n v="0.35"/>
    <n v="0.57999999999999996"/>
    <n v="0.57999999999999996"/>
    <n v="0.59"/>
    <n v="0.86"/>
    <n v="0.88635294117647057"/>
    <n v="0.91764705882352937"/>
    <n v="1"/>
    <n v="1"/>
    <n v="1"/>
    <n v="1"/>
    <n v="1"/>
    <n v="0"/>
    <n v="0"/>
    <n v="0"/>
    <n v="0"/>
    <n v="0"/>
    <n v="0"/>
    <n v="0"/>
    <n v="0"/>
    <n v="0"/>
    <n v="0"/>
    <n v="0"/>
    <n v="0"/>
    <n v="0"/>
    <n v="0"/>
    <n v="0"/>
    <n v="0"/>
    <n v="0"/>
    <n v="134434.14285714284"/>
    <n v="9500.259"/>
    <n v="-50.390999999999998"/>
    <n v="0"/>
    <n v="34377.006000000001"/>
    <n v="5883.75"/>
    <n v="10345.808000000001"/>
    <n v="0"/>
    <n v="250.125"/>
    <n v="0"/>
    <n v="6639.5858571428398"/>
    <n v="0"/>
    <n v="0"/>
    <n v="66946.142857142841"/>
    <n v="0"/>
    <n v="0"/>
    <n v="0"/>
    <n v="0"/>
    <n v="0"/>
    <n v="0"/>
    <n v="0"/>
    <n v="0"/>
    <n v="0"/>
    <n v="0"/>
    <n v="0"/>
    <n v="0"/>
    <n v="0"/>
    <n v="0"/>
    <n v="0"/>
    <n v="0"/>
    <n v="0"/>
    <n v="134434.14285714284"/>
    <n v="9500.259"/>
    <n v="-50.390999999999998"/>
    <n v="0"/>
    <n v="34377.006000000001"/>
    <n v="5883.75"/>
    <n v="10345.808000000001"/>
    <n v="0"/>
    <n v="250.125"/>
    <n v="0"/>
    <n v="0"/>
    <n v="2566.0360000000001"/>
    <n v="4073.5498571428398"/>
    <n v="66946.142857142841"/>
    <n v="0"/>
    <n v="0"/>
    <n v="0"/>
    <n v="0"/>
    <n v="0"/>
    <n v="0"/>
    <n v="0"/>
    <n v="0"/>
    <n v="0"/>
    <n v="0"/>
    <n v="0"/>
    <n v="0"/>
    <n v="0"/>
    <n v="0"/>
    <n v="0"/>
    <n v="0"/>
    <n v="0"/>
    <n v="134434.14285714284"/>
    <n v="66946.142857142855"/>
    <n v="62872.593000000001"/>
    <n v="130360.59299999999"/>
    <n v="134434.14285714284"/>
    <n v="-4073.549857142847"/>
    <n v="4073.549857142847"/>
    <n v="66946.142857142841"/>
    <n v="62872.593000000001"/>
    <n v="130360.59299999999"/>
    <n v="134434.14285714284"/>
    <n v="-4073.549857142847"/>
    <n v="4073.549857142847"/>
    <n v="66946.142857142841"/>
    <n v="62872.593000000001"/>
    <n v="130360.59299999999"/>
    <n v="134434.14285714284"/>
    <n v="-4073.549857142847"/>
    <n v="4073.549857142847"/>
    <n v="62872.593000000001"/>
    <n v="62872.593000000001"/>
    <n v="130360.59299999999"/>
    <n v="130360.59299999999"/>
    <n v="0"/>
    <n v="4073.549857142847"/>
    <n v="13799"/>
    <s v="SI"/>
    <s v="NO"/>
    <s v="GOT"/>
    <s v="SAESA"/>
    <m/>
    <s v="Distribution"/>
    <s v="Others"/>
    <s v="IT&amp;Communications"/>
    <s v="Meter  - Not Regulated Customer"/>
    <m/>
    <s v="Centralizado"/>
    <m/>
    <d v="2019-12-01T00:00:00"/>
    <x v="36"/>
    <m/>
    <m/>
    <m/>
    <m/>
    <m/>
    <m/>
    <m/>
    <m/>
    <m/>
    <m/>
    <m/>
    <m/>
    <s v="2018 6+6"/>
    <m/>
    <m/>
  </r>
  <r>
    <x v="109"/>
    <x v="0"/>
    <x v="109"/>
    <x v="3"/>
    <x v="6"/>
    <x v="22"/>
    <n v="72.831999999999994"/>
    <n v="5106.6540000000005"/>
    <n v="0"/>
    <n v="4927.4399999999996"/>
    <n v="6545.44"/>
    <n v="0"/>
    <n v="0"/>
    <n v="0"/>
    <n v="0"/>
    <n v="0"/>
    <n v="0"/>
    <n v="0"/>
    <n v="16652.365999999998"/>
    <n v="0"/>
    <n v="0.23"/>
    <n v="0"/>
    <n v="0.01"/>
    <n v="0.25"/>
    <n v="0.01"/>
    <n v="0"/>
    <n v="0"/>
    <n v="0"/>
    <n v="0"/>
    <n v="0"/>
    <n v="0"/>
    <n v="0.35"/>
    <n v="0.57999999999999996"/>
    <n v="0.57999999999999996"/>
    <n v="0.59"/>
    <n v="0.84"/>
    <n v="0.85"/>
    <n v="0.85"/>
    <n v="0.85"/>
    <n v="0.85"/>
    <n v="0.85"/>
    <n v="0.85"/>
    <n v="0.85"/>
    <n v="0.40881058810588106"/>
    <n v="0.67682326823268224"/>
    <n v="0.82105471054710544"/>
    <n v="0.87894528945289452"/>
    <n v="0.91475564755647554"/>
    <n v="0.93114581145811459"/>
    <n v="0.94999599995999962"/>
    <n v="0.99999649996499962"/>
    <n v="0.99999649996499962"/>
    <n v="0.99999649996499962"/>
    <n v="0.99999649996499962"/>
    <n v="0.99999649996499962"/>
    <n v="0.85"/>
    <n v="0.35"/>
    <n v="22324.760999999999"/>
    <n v="10027.257153047542"/>
    <n v="6673.7616021592066"/>
    <n v="0"/>
    <n v="0"/>
    <n v="0"/>
    <n v="0"/>
    <n v="0"/>
    <n v="0"/>
    <n v="0"/>
    <n v="0"/>
    <n v="0"/>
    <n v="0"/>
    <n v="16701.018755206747"/>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39025.77975520675"/>
    <n v="10027.257153047542"/>
    <n v="6673.7616021592066"/>
    <n v="0"/>
    <n v="0"/>
    <n v="0"/>
    <n v="0"/>
    <n v="0"/>
    <n v="0"/>
    <n v="0"/>
    <n v="0"/>
    <n v="0"/>
    <n v="0"/>
    <n v="16701.018755206747"/>
    <n v="0"/>
    <n v="0"/>
    <n v="0"/>
    <n v="0"/>
    <n v="0"/>
    <n v="0"/>
    <n v="0"/>
    <n v="0"/>
    <n v="0"/>
    <n v="0"/>
    <n v="0"/>
    <n v="0"/>
    <n v="0"/>
    <n v="0"/>
    <n v="0"/>
    <n v="0"/>
    <n v="0"/>
    <n v="39025.77975520675"/>
    <n v="72.831999999999994"/>
    <n v="5106.6540000000005"/>
    <n v="0"/>
    <n v="4927.4399999999996"/>
    <n v="6545.44"/>
    <n v="0"/>
    <n v="48.652755206749134"/>
    <n v="0"/>
    <n v="0"/>
    <n v="0"/>
    <n v="0"/>
    <n v="0"/>
    <n v="16701.018755206747"/>
    <n v="0"/>
    <n v="0.23"/>
    <n v="0"/>
    <n v="0.01"/>
    <n v="0.25"/>
    <n v="3.011764705882353E-2"/>
    <n v="3.5764705882352942E-2"/>
    <n v="9.4117647058823528E-2"/>
    <n v="0"/>
    <n v="0"/>
    <n v="0"/>
    <n v="0"/>
    <n v="0.65"/>
    <n v="0.35"/>
    <n v="0.57999999999999996"/>
    <n v="0.57999999999999996"/>
    <n v="0.59"/>
    <n v="0.84"/>
    <n v="0.87011764705882355"/>
    <n v="0.90588235294117647"/>
    <n v="1"/>
    <n v="1"/>
    <n v="1"/>
    <n v="1"/>
    <n v="1"/>
    <n v="0"/>
    <n v="0"/>
    <n v="0"/>
    <n v="0"/>
    <n v="0"/>
    <n v="0"/>
    <n v="0"/>
    <n v="0"/>
    <n v="0"/>
    <n v="0"/>
    <n v="0"/>
    <n v="0"/>
    <n v="0"/>
    <n v="0"/>
    <n v="0"/>
    <n v="0"/>
    <n v="0"/>
    <n v="39025.77975520675"/>
    <n v="72.831999999999994"/>
    <n v="5106.6540000000005"/>
    <n v="0"/>
    <n v="4927.4399999999996"/>
    <n v="6545.44"/>
    <n v="0"/>
    <n v="0"/>
    <n v="0"/>
    <n v="0"/>
    <n v="0"/>
    <n v="0"/>
    <n v="0"/>
    <n v="16652.365999999998"/>
    <n v="0"/>
    <n v="0"/>
    <n v="0"/>
    <n v="0"/>
    <n v="0"/>
    <n v="0"/>
    <n v="0"/>
    <n v="0"/>
    <n v="0"/>
    <n v="0"/>
    <n v="0"/>
    <n v="0"/>
    <n v="0"/>
    <n v="0"/>
    <n v="0"/>
    <n v="0"/>
    <n v="0"/>
    <n v="38977.126999999993"/>
    <n v="72.831999999999994"/>
    <n v="5106.6540000000005"/>
    <n v="0"/>
    <n v="4927.4399999999996"/>
    <n v="6545.44"/>
    <n v="0"/>
    <n v="0"/>
    <n v="0"/>
    <n v="0"/>
    <n v="0"/>
    <n v="0"/>
    <n v="0"/>
    <n v="16652.365999999998"/>
    <n v="0"/>
    <n v="0"/>
    <n v="0"/>
    <n v="0"/>
    <n v="0"/>
    <n v="0"/>
    <n v="0"/>
    <n v="0"/>
    <n v="0"/>
    <n v="0"/>
    <n v="0"/>
    <n v="0"/>
    <n v="0"/>
    <n v="0"/>
    <n v="0"/>
    <n v="0"/>
    <n v="0"/>
    <n v="38977.126999999993"/>
    <n v="16701.018755206747"/>
    <n v="16652.365999999998"/>
    <n v="38977.126999999993"/>
    <n v="39025.77975520675"/>
    <n v="-48.65275520675641"/>
    <n v="48.65275520675641"/>
    <n v="16701.018755206747"/>
    <n v="16652.365999999998"/>
    <n v="38977.126999999993"/>
    <n v="39025.77975520675"/>
    <n v="-48.65275520675641"/>
    <n v="48.65275520675641"/>
    <n v="16652.365999999998"/>
    <n v="16652.365999999998"/>
    <n v="38977.126999999993"/>
    <n v="38977.126999999993"/>
    <n v="0"/>
    <n v="0"/>
    <n v="16652.365999999998"/>
    <n v="16652.365999999998"/>
    <n v="38977.126999999993"/>
    <n v="38977.126999999993"/>
    <n v="0"/>
    <n v="0"/>
    <n v="13800"/>
    <s v="SI"/>
    <s v="NO"/>
    <s v="GOT"/>
    <s v="FRONTEL"/>
    <m/>
    <s v="Distribution"/>
    <s v="Others"/>
    <s v="IT&amp;Communications"/>
    <s v="Meter  - Not Regulated Customer"/>
    <m/>
    <s v="Centralizado"/>
    <m/>
    <d v="2019-12-01T00:00:00"/>
    <x v="18"/>
    <m/>
    <m/>
    <m/>
    <m/>
    <m/>
    <m/>
    <m/>
    <m/>
    <m/>
    <m/>
    <m/>
    <m/>
    <s v="2018 6+6"/>
    <m/>
    <m/>
  </r>
  <r>
    <x v="110"/>
    <x v="0"/>
    <x v="110"/>
    <x v="3"/>
    <x v="6"/>
    <x v="22"/>
    <n v="0"/>
    <n v="0"/>
    <n v="0"/>
    <n v="0"/>
    <n v="0"/>
    <n v="0"/>
    <n v="0"/>
    <n v="250.51499999999999"/>
    <n v="-0.36399999999999999"/>
    <n v="0"/>
    <n v="0"/>
    <n v="0"/>
    <n v="250.15099999999998"/>
    <n v="0"/>
    <n v="0.23"/>
    <n v="0"/>
    <n v="0.01"/>
    <n v="0.19"/>
    <n v="0.01"/>
    <n v="0"/>
    <n v="0"/>
    <n v="0.16"/>
    <n v="4.0000000000000036E-2"/>
    <n v="0.01"/>
    <n v="0"/>
    <n v="0.35"/>
    <n v="0.57999999999999996"/>
    <n v="0.57999999999999996"/>
    <n v="0.59"/>
    <n v="0.78"/>
    <n v="0.79"/>
    <n v="0.79"/>
    <n v="0.79"/>
    <n v="0.95000000000000007"/>
    <n v="0.9900000000000001"/>
    <n v="1"/>
    <n v="1"/>
    <n v="0.40881058810588106"/>
    <n v="0.67682326823268224"/>
    <n v="0.82105471054710544"/>
    <n v="0.87894528945289452"/>
    <n v="0.91475564755647554"/>
    <n v="0.93114581145811459"/>
    <n v="0.94999599995999962"/>
    <n v="0.99999649996499962"/>
    <n v="0.99999649996499962"/>
    <n v="0.99999649996499962"/>
    <n v="0.99999649996499962"/>
    <n v="0.99999649996499962"/>
    <n v="1"/>
    <n v="0.35"/>
    <n v="1406"/>
    <n v="727.19047619047626"/>
    <n v="0"/>
    <n v="0"/>
    <n v="0"/>
    <n v="0"/>
    <n v="0"/>
    <n v="0"/>
    <n v="0"/>
    <n v="0"/>
    <n v="0"/>
    <n v="0"/>
    <n v="0"/>
    <n v="727.19047619047626"/>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2133.1904761904761"/>
    <n v="727.19047619047626"/>
    <n v="0"/>
    <n v="0"/>
    <n v="0"/>
    <n v="0"/>
    <n v="0"/>
    <n v="0"/>
    <n v="0"/>
    <n v="0"/>
    <n v="0"/>
    <n v="0"/>
    <n v="0"/>
    <n v="727.19047619047626"/>
    <n v="0"/>
    <n v="0"/>
    <n v="0"/>
    <n v="0"/>
    <n v="0"/>
    <n v="0"/>
    <n v="0"/>
    <n v="0"/>
    <n v="0"/>
    <n v="0"/>
    <n v="0"/>
    <n v="0"/>
    <n v="0"/>
    <n v="0"/>
    <n v="0"/>
    <n v="0"/>
    <n v="0"/>
    <n v="2133.1904761904761"/>
    <n v="0"/>
    <n v="0"/>
    <n v="0"/>
    <n v="0"/>
    <n v="0"/>
    <n v="0"/>
    <n v="727.19047619047626"/>
    <n v="0"/>
    <n v="0"/>
    <n v="0"/>
    <n v="0"/>
    <n v="0"/>
    <n v="727.19047619047626"/>
    <n v="0"/>
    <n v="0.23"/>
    <n v="0"/>
    <n v="0.01"/>
    <n v="0.19"/>
    <n v="2.2588235294117645E-2"/>
    <n v="2.6823529411764704E-2"/>
    <n v="7.0588235294117646E-2"/>
    <n v="0"/>
    <n v="0"/>
    <n v="0"/>
    <n v="0"/>
    <n v="0.55000000000000004"/>
    <n v="0.35"/>
    <n v="0.57999999999999996"/>
    <n v="0.57999999999999996"/>
    <n v="0.59"/>
    <n v="0.78"/>
    <n v="0.8025882352941176"/>
    <n v="0.82941176470588229"/>
    <n v="0.9"/>
    <n v="0.9"/>
    <n v="0.9"/>
    <n v="0.9"/>
    <n v="0.9"/>
    <n v="0"/>
    <n v="0"/>
    <n v="0"/>
    <n v="0"/>
    <n v="0"/>
    <n v="0"/>
    <n v="0"/>
    <n v="0"/>
    <n v="0"/>
    <n v="0"/>
    <n v="0"/>
    <n v="0"/>
    <n v="0"/>
    <n v="0"/>
    <n v="0"/>
    <n v="0"/>
    <n v="0"/>
    <n v="2133.1904761904761"/>
    <n v="0"/>
    <n v="0"/>
    <n v="0"/>
    <n v="0"/>
    <n v="0"/>
    <n v="0"/>
    <n v="0"/>
    <n v="250.51499999999999"/>
    <n v="-0.36399999999999999"/>
    <n v="477.03947619047625"/>
    <n v="0"/>
    <n v="0"/>
    <n v="727.19047619047626"/>
    <n v="0"/>
    <n v="0"/>
    <n v="0"/>
    <n v="0"/>
    <n v="0"/>
    <n v="0"/>
    <n v="0"/>
    <n v="0"/>
    <n v="0"/>
    <n v="0"/>
    <n v="0"/>
    <n v="0"/>
    <n v="0"/>
    <n v="0"/>
    <n v="0"/>
    <n v="0"/>
    <n v="0"/>
    <n v="2133.1904761904761"/>
    <n v="0"/>
    <n v="0"/>
    <n v="0"/>
    <n v="0"/>
    <n v="0"/>
    <n v="0"/>
    <n v="0"/>
    <n v="250.51499999999999"/>
    <n v="-0.36399999999999999"/>
    <n v="0"/>
    <n v="0"/>
    <n v="477.03947619047631"/>
    <n v="727.19047619047626"/>
    <n v="0"/>
    <n v="0"/>
    <n v="0"/>
    <n v="0"/>
    <n v="0"/>
    <n v="0"/>
    <n v="0"/>
    <n v="0"/>
    <n v="0"/>
    <n v="0"/>
    <n v="0"/>
    <n v="0"/>
    <n v="0"/>
    <n v="0"/>
    <n v="0"/>
    <n v="0"/>
    <n v="0"/>
    <n v="2133.1904761904761"/>
    <n v="727.19047619047626"/>
    <n v="250.15099999999998"/>
    <n v="1656.1510000000001"/>
    <n v="2133.1904761904761"/>
    <n v="-477.03947619047608"/>
    <n v="477.03947619047608"/>
    <n v="727.19047619047626"/>
    <n v="250.15099999999998"/>
    <n v="1656.1510000000001"/>
    <n v="2133.1904761904761"/>
    <n v="-477.03947619047608"/>
    <n v="477.03947619047608"/>
    <n v="727.19047619047626"/>
    <n v="250.15099999999998"/>
    <n v="1656.1510000000001"/>
    <n v="2133.1904761904761"/>
    <n v="-477.03947619047608"/>
    <n v="477.03947619047608"/>
    <n v="250.15099999999998"/>
    <n v="250.15099999999998"/>
    <n v="1656.1510000000001"/>
    <n v="1656.1510000000001"/>
    <n v="0"/>
    <n v="477.03947619047608"/>
    <n v="13801"/>
    <s v="SI"/>
    <s v="NO"/>
    <s v="GOT"/>
    <s v="LUZ OSORNO"/>
    <m/>
    <s v="Distribution"/>
    <s v="Others"/>
    <s v="IT&amp;Communications"/>
    <s v="Meter  - Not Regulated Customer"/>
    <m/>
    <s v="Centralizado"/>
    <m/>
    <d v="2019-12-01T00:00:00"/>
    <x v="18"/>
    <m/>
    <m/>
    <m/>
    <m/>
    <m/>
    <m/>
    <m/>
    <m/>
    <m/>
    <m/>
    <m/>
    <m/>
    <s v="2018 6+6"/>
    <m/>
    <m/>
  </r>
  <r>
    <x v="111"/>
    <x v="0"/>
    <x v="111"/>
    <x v="3"/>
    <x v="6"/>
    <x v="22"/>
    <n v="31363.276999999998"/>
    <n v="7895.5230000000001"/>
    <n v="0"/>
    <n v="0"/>
    <n v="0"/>
    <n v="1332.087"/>
    <n v="7119.5540000000001"/>
    <n v="5141.8649999999998"/>
    <n v="7654.835"/>
    <n v="0"/>
    <n v="3202.2170000000001"/>
    <n v="0"/>
    <n v="63709.357999999986"/>
    <n v="0"/>
    <n v="0.23"/>
    <n v="0"/>
    <n v="0.01"/>
    <n v="0.3"/>
    <n v="0"/>
    <n v="0"/>
    <n v="0"/>
    <n v="0"/>
    <n v="0"/>
    <n v="0"/>
    <n v="0"/>
    <n v="0.35"/>
    <n v="0.57999999999999996"/>
    <n v="0.57999999999999996"/>
    <n v="0.59"/>
    <n v="0.89"/>
    <n v="0.89"/>
    <n v="0.89"/>
    <n v="0.89"/>
    <n v="0.89"/>
    <n v="0.89"/>
    <n v="0.89"/>
    <n v="0.89"/>
    <n v="0.40881058810588106"/>
    <n v="0.67682326823268224"/>
    <n v="0.82105471054710544"/>
    <n v="0.87894528945289452"/>
    <n v="0.91475564755647554"/>
    <n v="0.93114581145811459"/>
    <n v="0.94999599995999962"/>
    <n v="0.99999649996499962"/>
    <n v="0.99999649996499962"/>
    <n v="0.99999649996499962"/>
    <n v="0.99999649996499962"/>
    <n v="0.99999649996499962"/>
    <n v="0.89"/>
    <n v="0.35"/>
    <n v="0"/>
    <n v="69444.555555555562"/>
    <n v="0"/>
    <n v="0"/>
    <n v="0"/>
    <n v="0"/>
    <n v="0"/>
    <n v="0"/>
    <n v="0"/>
    <n v="0"/>
    <n v="0"/>
    <n v="0"/>
    <n v="0"/>
    <n v="69444.555555555562"/>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69444.555555555562"/>
    <n v="69444.555555555562"/>
    <n v="0"/>
    <n v="0"/>
    <n v="0"/>
    <n v="0"/>
    <n v="0"/>
    <n v="0"/>
    <n v="0"/>
    <n v="0"/>
    <n v="0"/>
    <n v="0"/>
    <n v="0"/>
    <n v="69444.555555555562"/>
    <n v="0"/>
    <n v="0"/>
    <n v="0"/>
    <n v="0"/>
    <n v="0"/>
    <n v="0"/>
    <n v="0"/>
    <n v="0"/>
    <n v="0"/>
    <n v="0"/>
    <n v="0"/>
    <n v="0"/>
    <n v="0"/>
    <n v="0"/>
    <n v="0"/>
    <n v="0"/>
    <n v="0"/>
    <n v="69444.555555555562"/>
    <n v="31363.276999999998"/>
    <n v="7895.5230000000001"/>
    <n v="0"/>
    <n v="0"/>
    <n v="0"/>
    <n v="1332.087"/>
    <n v="6967.9130000000005"/>
    <n v="6000"/>
    <n v="4000"/>
    <n v="11885.755555555574"/>
    <n v="0"/>
    <n v="0"/>
    <n v="69444.555555555562"/>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69444.555555555562"/>
    <n v="31363.276999999998"/>
    <n v="7895.5230000000001"/>
    <n v="0"/>
    <n v="0"/>
    <n v="0"/>
    <n v="1332.087"/>
    <n v="7119.5540000000001"/>
    <n v="5141.8649999999998"/>
    <n v="7654.835"/>
    <n v="1588.7919999999995"/>
    <n v="7348.622555555572"/>
    <n v="0"/>
    <n v="69444.555555555562"/>
    <n v="0"/>
    <n v="0"/>
    <n v="0"/>
    <n v="0"/>
    <n v="0"/>
    <n v="0"/>
    <n v="0"/>
    <n v="0"/>
    <n v="0"/>
    <n v="0"/>
    <n v="0"/>
    <n v="0"/>
    <n v="0"/>
    <n v="0"/>
    <n v="0"/>
    <n v="0"/>
    <n v="0"/>
    <n v="69444.555555555562"/>
    <n v="31363.276999999998"/>
    <n v="7895.5230000000001"/>
    <n v="0"/>
    <n v="0"/>
    <n v="0"/>
    <n v="1332.087"/>
    <n v="7119.5540000000001"/>
    <n v="5141.8649999999998"/>
    <n v="7654.835"/>
    <n v="0"/>
    <n v="3202.2170000000001"/>
    <n v="5735.1975555555764"/>
    <n v="69444.555555555562"/>
    <n v="0"/>
    <n v="0"/>
    <n v="0"/>
    <n v="0"/>
    <n v="0"/>
    <n v="0"/>
    <n v="0"/>
    <n v="0"/>
    <n v="0"/>
    <n v="0"/>
    <n v="0"/>
    <n v="0"/>
    <n v="0"/>
    <n v="0"/>
    <n v="0"/>
    <n v="0"/>
    <n v="0"/>
    <n v="69444.555555555562"/>
    <n v="69444.555555555562"/>
    <n v="63709.357999999986"/>
    <n v="63709.357999999986"/>
    <n v="69444.555555555562"/>
    <n v="-5735.1975555555764"/>
    <n v="5735.1975555555764"/>
    <n v="69444.555555555562"/>
    <n v="63709.357999999986"/>
    <n v="63709.357999999986"/>
    <n v="69444.555555555562"/>
    <n v="-5735.1975555555764"/>
    <n v="5735.1975555555764"/>
    <n v="69444.555555555562"/>
    <n v="63709.357999999986"/>
    <n v="63709.357999999986"/>
    <n v="69444.555555555562"/>
    <n v="-5735.1975555555764"/>
    <n v="5735.1975555555764"/>
    <n v="63709.357999999986"/>
    <n v="63709.357999999986"/>
    <n v="63709.357999999986"/>
    <n v="63709.357999999986"/>
    <n v="0"/>
    <n v="5735.1975555555764"/>
    <n v="13802"/>
    <s v="SI"/>
    <s v="NO"/>
    <s v="GOT"/>
    <s v="SAESA"/>
    <m/>
    <s v="Distribution"/>
    <s v="Others"/>
    <s v="IT&amp;Communications"/>
    <s v="Meter  - Not Regulated Customer"/>
    <m/>
    <s v="Centralizado"/>
    <m/>
    <d v="2019-12-01T00:00:00"/>
    <x v="9"/>
    <m/>
    <m/>
    <m/>
    <m/>
    <m/>
    <m/>
    <m/>
    <m/>
    <m/>
    <m/>
    <m/>
    <m/>
    <s v="2018 6+6"/>
    <m/>
    <m/>
  </r>
  <r>
    <x v="112"/>
    <x v="0"/>
    <x v="112"/>
    <x v="3"/>
    <x v="6"/>
    <x v="22"/>
    <n v="131.52199999999999"/>
    <n v="1504.3140000000001"/>
    <n v="1873.0809999999999"/>
    <n v="0"/>
    <n v="0"/>
    <n v="0"/>
    <n v="2245.9290000000001"/>
    <n v="211"/>
    <n v="0"/>
    <n v="0"/>
    <n v="0"/>
    <n v="0"/>
    <n v="5965.8459999999995"/>
    <n v="0"/>
    <n v="0.23"/>
    <n v="0"/>
    <n v="0.01"/>
    <n v="0.3"/>
    <n v="0"/>
    <n v="0"/>
    <n v="0"/>
    <n v="0"/>
    <n v="0"/>
    <n v="0"/>
    <n v="0"/>
    <n v="0.35"/>
    <n v="0.57999999999999996"/>
    <n v="0.57999999999999996"/>
    <n v="0.59"/>
    <n v="0.89"/>
    <n v="0.89"/>
    <n v="0.89"/>
    <n v="0.89"/>
    <n v="0.89"/>
    <n v="0.89"/>
    <n v="0.89"/>
    <n v="0.89"/>
    <n v="0.40881058810588106"/>
    <n v="0.67682326823268224"/>
    <n v="0.82105471054710544"/>
    <n v="0.87894528945289452"/>
    <n v="0.91475564755647554"/>
    <n v="0.93114581145811459"/>
    <n v="0.94999599995999962"/>
    <n v="0.99999649996499962"/>
    <n v="0.99999649996499962"/>
    <n v="0.99999649996499962"/>
    <n v="0.99999649996499962"/>
    <n v="0.99999649996499962"/>
    <n v="0.89"/>
    <n v="0.35"/>
    <n v="5683.32"/>
    <n v="10976.000000000002"/>
    <n v="0"/>
    <n v="0"/>
    <n v="0"/>
    <n v="0"/>
    <n v="0"/>
    <n v="0"/>
    <n v="0"/>
    <n v="0"/>
    <n v="0"/>
    <n v="0"/>
    <n v="0"/>
    <n v="10976.000000000002"/>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6659.32"/>
    <n v="10976.000000000002"/>
    <n v="0"/>
    <n v="0"/>
    <n v="0"/>
    <n v="0"/>
    <n v="0"/>
    <n v="0"/>
    <n v="0"/>
    <n v="0"/>
    <n v="0"/>
    <n v="0"/>
    <n v="0"/>
    <n v="10976.000000000002"/>
    <n v="0"/>
    <n v="0"/>
    <n v="0"/>
    <n v="0"/>
    <n v="0"/>
    <n v="0"/>
    <n v="0"/>
    <n v="0"/>
    <n v="0"/>
    <n v="0"/>
    <n v="0"/>
    <n v="0"/>
    <n v="0"/>
    <n v="0"/>
    <n v="0"/>
    <n v="0"/>
    <n v="0"/>
    <n v="16659.32"/>
    <n v="131.52199999999999"/>
    <n v="1504.3140000000001"/>
    <n v="1873.0809999999999"/>
    <n v="0"/>
    <n v="0"/>
    <n v="0"/>
    <n v="0"/>
    <n v="3700"/>
    <n v="3767.0830000000024"/>
    <n v="0"/>
    <n v="0"/>
    <n v="0"/>
    <n v="10976.000000000002"/>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16659.32"/>
    <n v="131.52199999999999"/>
    <n v="1504.3140000000001"/>
    <n v="1873.0809999999999"/>
    <n v="0"/>
    <n v="0"/>
    <n v="0"/>
    <n v="2245.9290000000001"/>
    <n v="211"/>
    <n v="0"/>
    <n v="0"/>
    <n v="5010.1540000000023"/>
    <n v="0"/>
    <n v="10976.000000000002"/>
    <n v="0"/>
    <n v="0"/>
    <n v="0"/>
    <n v="0"/>
    <n v="0"/>
    <n v="0"/>
    <n v="0"/>
    <n v="0"/>
    <n v="0"/>
    <n v="0"/>
    <n v="0"/>
    <n v="0"/>
    <n v="0"/>
    <n v="0"/>
    <n v="0"/>
    <n v="0"/>
    <n v="0"/>
    <n v="16659.32"/>
    <n v="131.52199999999999"/>
    <n v="1504.3140000000001"/>
    <n v="1873.0809999999999"/>
    <n v="0"/>
    <n v="0"/>
    <n v="0"/>
    <n v="2245.9290000000001"/>
    <n v="211"/>
    <n v="0"/>
    <n v="0"/>
    <n v="0"/>
    <n v="5010.1540000000023"/>
    <n v="10976.000000000002"/>
    <n v="0"/>
    <n v="0"/>
    <n v="0"/>
    <n v="0"/>
    <n v="0"/>
    <n v="0"/>
    <n v="0"/>
    <n v="0"/>
    <n v="0"/>
    <n v="0"/>
    <n v="0"/>
    <n v="0"/>
    <n v="0"/>
    <n v="0"/>
    <n v="0"/>
    <n v="0"/>
    <n v="0"/>
    <n v="16659.32"/>
    <n v="10976.000000000002"/>
    <n v="5965.8459999999995"/>
    <n v="11649.165999999999"/>
    <n v="16659.32"/>
    <n v="-5010.1540000000005"/>
    <n v="5010.1540000000005"/>
    <n v="10976.000000000002"/>
    <n v="5965.8459999999995"/>
    <n v="11649.165999999999"/>
    <n v="16659.32"/>
    <n v="-5010.1540000000005"/>
    <n v="5010.1540000000005"/>
    <n v="10976.000000000002"/>
    <n v="5965.8459999999995"/>
    <n v="11649.165999999999"/>
    <n v="16659.32"/>
    <n v="-5010.1540000000005"/>
    <n v="5010.1540000000005"/>
    <n v="5965.8459999999995"/>
    <n v="5965.8459999999995"/>
    <n v="11649.165999999999"/>
    <n v="11649.165999999999"/>
    <n v="0"/>
    <n v="5010.1540000000005"/>
    <n v="13803"/>
    <s v="SI"/>
    <s v="NO"/>
    <s v="GOT"/>
    <s v="FRONTEL"/>
    <m/>
    <s v="Distribution"/>
    <s v="Others"/>
    <s v="IT&amp;Communications"/>
    <s v="Meter  - Not Regulated Customer"/>
    <m/>
    <s v="Centralizado"/>
    <m/>
    <d v="2019-12-01T00:00:00"/>
    <x v="36"/>
    <m/>
    <m/>
    <m/>
    <m/>
    <m/>
    <m/>
    <m/>
    <m/>
    <m/>
    <m/>
    <m/>
    <m/>
    <s v="2018 6+6"/>
    <m/>
    <m/>
  </r>
  <r>
    <x v="113"/>
    <x v="0"/>
    <x v="113"/>
    <x v="3"/>
    <x v="6"/>
    <x v="22"/>
    <n v="703.92"/>
    <n v="250.71899999999999"/>
    <n v="0"/>
    <n v="0"/>
    <n v="0"/>
    <n v="0"/>
    <n v="0"/>
    <n v="0"/>
    <n v="0"/>
    <n v="0"/>
    <n v="0"/>
    <n v="0"/>
    <n v="954.6389999999999"/>
    <n v="0"/>
    <n v="0.23"/>
    <n v="0"/>
    <n v="0.01"/>
    <n v="0.3"/>
    <n v="0.04"/>
    <n v="0"/>
    <n v="0"/>
    <n v="0"/>
    <n v="0"/>
    <n v="0"/>
    <n v="0"/>
    <n v="0.35"/>
    <n v="0.57999999999999996"/>
    <n v="0.57999999999999996"/>
    <n v="0.59"/>
    <n v="0.89"/>
    <n v="0.93"/>
    <n v="0.93"/>
    <n v="0.93"/>
    <n v="0.93"/>
    <n v="0.93"/>
    <n v="0.93"/>
    <n v="0.93"/>
    <n v="0.40881058810588106"/>
    <n v="0.67682326823268224"/>
    <n v="0.82105471054710544"/>
    <n v="0.87894528945289452"/>
    <n v="0.91475564755647554"/>
    <n v="0.93114581145811459"/>
    <n v="0.94999599995999962"/>
    <n v="0.99999649996499962"/>
    <n v="0.99999649996499962"/>
    <n v="0.99999649996499962"/>
    <n v="0.99999649996499962"/>
    <n v="0.99999649996499962"/>
    <n v="0.93"/>
    <n v="0.35"/>
    <n v="387.786"/>
    <n v="1548.4444444444443"/>
    <n v="0"/>
    <n v="0"/>
    <n v="0"/>
    <n v="0"/>
    <n v="0"/>
    <n v="0"/>
    <n v="0"/>
    <n v="0"/>
    <n v="0"/>
    <n v="0"/>
    <n v="0"/>
    <n v="1548.4444444444443"/>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936.2304444444444"/>
    <n v="1548.4444444444443"/>
    <n v="0"/>
    <n v="0"/>
    <n v="0"/>
    <n v="0"/>
    <n v="0"/>
    <n v="0"/>
    <n v="0"/>
    <n v="0"/>
    <n v="0"/>
    <n v="0"/>
    <n v="0"/>
    <n v="1548.4444444444443"/>
    <n v="0"/>
    <n v="0"/>
    <n v="0"/>
    <n v="0"/>
    <n v="0"/>
    <n v="0"/>
    <n v="0"/>
    <n v="0"/>
    <n v="0"/>
    <n v="0"/>
    <n v="0"/>
    <n v="0"/>
    <n v="0"/>
    <n v="0"/>
    <n v="0"/>
    <n v="0"/>
    <n v="0"/>
    <n v="1936.2304444444444"/>
    <n v="703.92"/>
    <n v="250.71899999999999"/>
    <n v="0"/>
    <n v="0"/>
    <n v="0"/>
    <n v="0"/>
    <n v="593.80544444444445"/>
    <n v="0"/>
    <n v="0"/>
    <n v="0"/>
    <n v="0"/>
    <n v="0"/>
    <n v="1548.4444444444443"/>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1936.2304444444444"/>
    <n v="703.92"/>
    <n v="250.71899999999999"/>
    <n v="0"/>
    <n v="0"/>
    <n v="0"/>
    <n v="0"/>
    <n v="0"/>
    <n v="0"/>
    <n v="0"/>
    <n v="593.80544444444445"/>
    <n v="0"/>
    <n v="0"/>
    <n v="1548.4444444444443"/>
    <n v="0"/>
    <n v="0"/>
    <n v="0"/>
    <n v="0"/>
    <n v="0"/>
    <n v="0"/>
    <n v="0"/>
    <n v="0"/>
    <n v="0"/>
    <n v="0"/>
    <n v="0"/>
    <n v="0"/>
    <n v="0"/>
    <n v="0"/>
    <n v="0"/>
    <n v="0"/>
    <n v="0"/>
    <n v="1936.2304444444444"/>
    <n v="703.92"/>
    <n v="250.71899999999999"/>
    <n v="0"/>
    <n v="0"/>
    <n v="0"/>
    <n v="0"/>
    <n v="0"/>
    <n v="0"/>
    <n v="0"/>
    <n v="0"/>
    <n v="0"/>
    <n v="593.80544444444445"/>
    <n v="1548.4444444444443"/>
    <n v="0"/>
    <n v="0"/>
    <n v="0"/>
    <n v="0"/>
    <n v="0"/>
    <n v="0"/>
    <n v="0"/>
    <n v="0"/>
    <n v="0"/>
    <n v="0"/>
    <n v="0"/>
    <n v="0"/>
    <n v="0"/>
    <n v="0"/>
    <n v="0"/>
    <n v="0"/>
    <n v="0"/>
    <n v="1936.2304444444444"/>
    <n v="1548.4444444444443"/>
    <n v="954.6389999999999"/>
    <n v="1342.425"/>
    <n v="1936.2304444444444"/>
    <n v="-593.80544444444445"/>
    <n v="593.80544444444445"/>
    <n v="1548.4444444444443"/>
    <n v="954.6389999999999"/>
    <n v="1342.425"/>
    <n v="1936.2304444444444"/>
    <n v="-593.80544444444445"/>
    <n v="593.80544444444445"/>
    <n v="1548.4444444444443"/>
    <n v="954.6389999999999"/>
    <n v="1342.425"/>
    <n v="1936.2304444444444"/>
    <n v="-593.80544444444445"/>
    <n v="593.80544444444445"/>
    <n v="954.6389999999999"/>
    <n v="954.6389999999999"/>
    <n v="1342.425"/>
    <n v="1342.425"/>
    <n v="0"/>
    <n v="593.80544444444445"/>
    <n v="13804"/>
    <s v="SI"/>
    <s v="NO"/>
    <s v="GOT"/>
    <s v="LUZ OSORNO"/>
    <m/>
    <s v="Distribution"/>
    <s v="Others"/>
    <s v="IT&amp;Communications"/>
    <s v="Meter  - Not Regulated Customer"/>
    <m/>
    <s v="Centralizado"/>
    <m/>
    <d v="2019-12-01T00:00:00"/>
    <x v="18"/>
    <m/>
    <m/>
    <m/>
    <m/>
    <m/>
    <m/>
    <m/>
    <m/>
    <m/>
    <m/>
    <m/>
    <m/>
    <s v="2018 6+6"/>
    <m/>
    <m/>
  </r>
  <r>
    <x v="114"/>
    <x v="0"/>
    <x v="114"/>
    <x v="3"/>
    <x v="6"/>
    <x v="16"/>
    <n v="38178.682999999997"/>
    <n v="26268.149000000001"/>
    <n v="0"/>
    <n v="0"/>
    <n v="285"/>
    <n v="0"/>
    <n v="0"/>
    <n v="0"/>
    <n v="0"/>
    <n v="0"/>
    <n v="0"/>
    <n v="0"/>
    <n v="64731.831999999995"/>
    <n v="0"/>
    <n v="0"/>
    <n v="0"/>
    <n v="0"/>
    <n v="0"/>
    <n v="0"/>
    <n v="0"/>
    <n v="0"/>
    <n v="0.03"/>
    <n v="1.0000000000000009E-2"/>
    <n v="0.01"/>
    <n v="0"/>
    <n v="0.95"/>
    <n v="0.95"/>
    <n v="0.95"/>
    <n v="0.95"/>
    <n v="0.95"/>
    <n v="0.95"/>
    <n v="0.95"/>
    <n v="0.95"/>
    <n v="0.98"/>
    <n v="0.99"/>
    <n v="1"/>
    <n v="1"/>
    <n v="0.99"/>
    <n v="1"/>
    <n v="1"/>
    <n v="1"/>
    <n v="1"/>
    <n v="1"/>
    <n v="1"/>
    <n v="1"/>
    <n v="1"/>
    <n v="1"/>
    <n v="1"/>
    <n v="1"/>
    <n v="1"/>
    <n v="0.95"/>
    <n v="0"/>
    <n v="66178"/>
    <n v="0"/>
    <n v="0"/>
    <n v="0"/>
    <n v="0"/>
    <n v="0"/>
    <n v="0"/>
    <n v="0"/>
    <n v="0"/>
    <n v="0"/>
    <n v="0"/>
    <n v="0"/>
    <n v="66178"/>
    <n v="0.04"/>
    <n v="0.01"/>
    <n v="0"/>
    <n v="0"/>
    <n v="0"/>
    <n v="0"/>
    <n v="0"/>
    <n v="0"/>
    <n v="0"/>
    <n v="0"/>
    <n v="0"/>
    <n v="0"/>
    <n v="1"/>
    <n v="0"/>
    <n v="0"/>
    <n v="0"/>
    <n v="0"/>
    <n v="0"/>
    <n v="0"/>
    <n v="0"/>
    <n v="0"/>
    <n v="0"/>
    <n v="0"/>
    <n v="0"/>
    <n v="0"/>
    <n v="0"/>
    <n v="0"/>
    <n v="0"/>
    <n v="0"/>
    <n v="0"/>
    <n v="66178"/>
    <n v="66178"/>
    <n v="0"/>
    <n v="0"/>
    <n v="0"/>
    <n v="0"/>
    <n v="0"/>
    <n v="0"/>
    <n v="0"/>
    <n v="0"/>
    <n v="0"/>
    <n v="0"/>
    <n v="0"/>
    <n v="66178"/>
    <n v="0"/>
    <n v="0"/>
    <n v="0"/>
    <n v="0"/>
    <n v="0"/>
    <n v="0"/>
    <n v="0"/>
    <n v="0"/>
    <n v="0"/>
    <n v="0"/>
    <n v="0"/>
    <n v="0"/>
    <n v="0"/>
    <n v="0"/>
    <n v="0"/>
    <n v="0"/>
    <n v="0"/>
    <n v="66178"/>
    <n v="38178.682999999997"/>
    <n v="26268.149000000001"/>
    <n v="0"/>
    <n v="0"/>
    <n v="285"/>
    <n v="0"/>
    <n v="1446.1680000000051"/>
    <n v="0"/>
    <n v="0"/>
    <n v="0"/>
    <n v="0"/>
    <n v="0"/>
    <n v="66178"/>
    <n v="0"/>
    <n v="0"/>
    <n v="0"/>
    <n v="0"/>
    <n v="0"/>
    <n v="2.2588235294117645E-2"/>
    <n v="2.6823529411764704E-2"/>
    <n v="5.8823529411759778E-4"/>
    <n v="0"/>
    <n v="0"/>
    <n v="0"/>
    <n v="0"/>
    <n v="4.9999999999999947E-2"/>
    <n v="0.95"/>
    <n v="0.95"/>
    <n v="0.95"/>
    <n v="0.95"/>
    <n v="0.95"/>
    <n v="0.97258823529411764"/>
    <n v="0.99941176470588233"/>
    <n v="0.99999999999999989"/>
    <n v="0.99999999999999989"/>
    <n v="0.99999999999999989"/>
    <n v="0.99999999999999989"/>
    <n v="0.99999999999999989"/>
    <n v="0"/>
    <n v="0"/>
    <n v="0"/>
    <n v="0"/>
    <n v="0"/>
    <n v="0"/>
    <n v="0"/>
    <n v="0"/>
    <n v="0"/>
    <n v="0"/>
    <n v="0"/>
    <n v="0"/>
    <n v="0"/>
    <n v="0"/>
    <n v="0"/>
    <n v="0"/>
    <n v="0"/>
    <n v="66178"/>
    <n v="38178.682999999997"/>
    <n v="26268.149000000001"/>
    <n v="0"/>
    <n v="0"/>
    <n v="285"/>
    <n v="0"/>
    <n v="0"/>
    <n v="0"/>
    <n v="0"/>
    <n v="1446.1680000000051"/>
    <n v="0"/>
    <n v="0"/>
    <n v="66178"/>
    <n v="0"/>
    <n v="0"/>
    <n v="0"/>
    <n v="0"/>
    <n v="0"/>
    <n v="0"/>
    <n v="0"/>
    <n v="0"/>
    <n v="0"/>
    <n v="0"/>
    <n v="0"/>
    <n v="0"/>
    <n v="0"/>
    <n v="0"/>
    <n v="0"/>
    <n v="0"/>
    <n v="0"/>
    <n v="66178"/>
    <n v="38178.682999999997"/>
    <n v="26268.149000000001"/>
    <n v="0"/>
    <n v="0"/>
    <n v="285"/>
    <n v="0"/>
    <n v="0"/>
    <n v="0"/>
    <n v="0"/>
    <n v="0"/>
    <n v="0"/>
    <n v="1446.1680000000051"/>
    <n v="66178"/>
    <n v="0"/>
    <n v="0"/>
    <n v="0"/>
    <n v="0"/>
    <n v="0"/>
    <n v="0"/>
    <n v="0"/>
    <n v="0"/>
    <n v="0"/>
    <n v="0"/>
    <n v="0"/>
    <n v="0"/>
    <n v="0"/>
    <n v="0"/>
    <n v="0"/>
    <n v="0"/>
    <n v="0"/>
    <n v="66178"/>
    <n v="66178"/>
    <n v="64731.831999999995"/>
    <n v="64731.831999999995"/>
    <n v="66178"/>
    <n v="-1446.1680000000051"/>
    <n v="1446.1680000000051"/>
    <n v="66178"/>
    <n v="64731.831999999995"/>
    <n v="64731.831999999995"/>
    <n v="66178"/>
    <n v="-1446.1680000000051"/>
    <n v="1446.1680000000051"/>
    <n v="66178"/>
    <n v="64731.831999999995"/>
    <n v="64731.831999999995"/>
    <n v="66178"/>
    <n v="-1446.1680000000051"/>
    <n v="1446.1680000000051"/>
    <n v="64731.831999999995"/>
    <n v="64731.831999999995"/>
    <n v="64731.831999999995"/>
    <n v="64731.831999999995"/>
    <n v="0"/>
    <n v="1446.1680000000051"/>
    <n v="13805"/>
    <s v="SI"/>
    <s v="NO"/>
    <s v="GOT"/>
    <s v="SAESA"/>
    <m/>
    <s v="Distribution"/>
    <s v="Others"/>
    <s v="IT&amp;Communications"/>
    <s v="Meter  - Not Regulated Customer"/>
    <m/>
    <s v="Centralizado"/>
    <m/>
    <d v="2019-12-01T00:00:00"/>
    <x v="18"/>
    <m/>
    <m/>
    <m/>
    <m/>
    <m/>
    <m/>
    <m/>
    <m/>
    <m/>
    <m/>
    <m/>
    <m/>
    <s v="2018 6+6"/>
    <m/>
    <m/>
  </r>
  <r>
    <x v="115"/>
    <x v="0"/>
    <x v="115"/>
    <x v="3"/>
    <x v="6"/>
    <x v="16"/>
    <n v="302.22899999999998"/>
    <n v="0"/>
    <n v="0"/>
    <n v="0"/>
    <n v="0"/>
    <n v="0"/>
    <n v="0"/>
    <n v="0"/>
    <n v="0"/>
    <n v="0"/>
    <n v="0"/>
    <n v="0"/>
    <n v="302.22899999999998"/>
    <n v="0"/>
    <n v="0"/>
    <n v="0"/>
    <n v="0"/>
    <n v="0"/>
    <n v="0"/>
    <n v="0"/>
    <n v="0"/>
    <n v="0.03"/>
    <n v="0.01"/>
    <n v="0.01"/>
    <n v="0"/>
    <n v="0.95"/>
    <n v="0.95"/>
    <n v="0.95"/>
    <n v="0.95"/>
    <n v="0.95"/>
    <n v="0.95"/>
    <n v="0.95"/>
    <n v="0.95"/>
    <n v="0.98"/>
    <n v="0.99"/>
    <n v="1"/>
    <n v="1"/>
    <n v="0.95"/>
    <n v="0.95"/>
    <n v="0.95"/>
    <n v="0.95"/>
    <n v="0.95"/>
    <n v="0.95"/>
    <n v="0.95"/>
    <n v="1"/>
    <n v="1"/>
    <n v="1"/>
    <n v="1"/>
    <n v="1"/>
    <n v="1"/>
    <n v="0.95"/>
    <n v="21808.86"/>
    <n v="0"/>
    <n v="0"/>
    <n v="0"/>
    <n v="0"/>
    <n v="0"/>
    <n v="0"/>
    <n v="0"/>
    <n v="0"/>
    <n v="0"/>
    <n v="0"/>
    <n v="0"/>
    <n v="0"/>
    <n v="0"/>
    <n v="0"/>
    <n v="0"/>
    <n v="0"/>
    <n v="0"/>
    <n v="0"/>
    <n v="0"/>
    <n v="0"/>
    <n v="0.05"/>
    <n v="0"/>
    <n v="0"/>
    <n v="0"/>
    <n v="0"/>
    <n v="1"/>
    <n v="0"/>
    <n v="0"/>
    <n v="0"/>
    <n v="0"/>
    <n v="0"/>
    <n v="0"/>
    <n v="0"/>
    <n v="0"/>
    <n v="0"/>
    <n v="0"/>
    <n v="0"/>
    <n v="0"/>
    <n v="0"/>
    <n v="0"/>
    <n v="0"/>
    <n v="0"/>
    <n v="0"/>
    <n v="21808.86"/>
    <n v="0"/>
    <n v="0"/>
    <n v="0"/>
    <n v="0"/>
    <n v="0"/>
    <n v="0"/>
    <n v="0"/>
    <n v="0"/>
    <n v="0"/>
    <n v="0"/>
    <n v="0"/>
    <n v="0"/>
    <n v="0"/>
    <n v="0"/>
    <n v="0"/>
    <n v="0"/>
    <n v="0"/>
    <n v="0"/>
    <n v="0"/>
    <n v="0"/>
    <n v="0"/>
    <n v="0"/>
    <n v="0"/>
    <n v="0"/>
    <n v="0"/>
    <n v="0"/>
    <n v="0"/>
    <n v="0"/>
    <n v="0"/>
    <n v="0"/>
    <n v="21808.86"/>
    <n v="302.22899999999998"/>
    <n v="0"/>
    <n v="0"/>
    <n v="0"/>
    <n v="0"/>
    <n v="0"/>
    <n v="0"/>
    <n v="0"/>
    <n v="0"/>
    <n v="0"/>
    <n v="0"/>
    <n v="0"/>
    <n v="302.22899999999998"/>
    <n v="0"/>
    <n v="0"/>
    <n v="0"/>
    <n v="0"/>
    <n v="0"/>
    <n v="0"/>
    <n v="0"/>
    <n v="0"/>
    <n v="0"/>
    <n v="0"/>
    <n v="0"/>
    <n v="0"/>
    <n v="0"/>
    <n v="0.95"/>
    <n v="0.95"/>
    <n v="0.95"/>
    <n v="0.95"/>
    <n v="0.95"/>
    <n v="0.95"/>
    <n v="0.95"/>
    <n v="0.95"/>
    <n v="0.95"/>
    <n v="0.95"/>
    <n v="0.95"/>
    <n v="0.95"/>
    <n v="0"/>
    <n v="0"/>
    <n v="0"/>
    <n v="0"/>
    <n v="0"/>
    <n v="0"/>
    <n v="0"/>
    <n v="0"/>
    <n v="0"/>
    <n v="0"/>
    <n v="0"/>
    <n v="0"/>
    <n v="0"/>
    <n v="0"/>
    <n v="0"/>
    <n v="0"/>
    <n v="0"/>
    <n v="22111.089"/>
    <n v="302.22899999999998"/>
    <n v="0"/>
    <n v="0"/>
    <n v="0"/>
    <n v="0"/>
    <n v="0"/>
    <n v="0"/>
    <n v="0"/>
    <n v="0"/>
    <n v="0"/>
    <n v="0"/>
    <n v="0"/>
    <n v="302.22899999999998"/>
    <n v="0"/>
    <n v="0"/>
    <n v="0"/>
    <n v="0"/>
    <n v="0"/>
    <n v="0"/>
    <n v="0"/>
    <n v="0"/>
    <n v="0"/>
    <n v="0"/>
    <n v="0"/>
    <n v="0"/>
    <n v="0"/>
    <n v="0"/>
    <n v="0"/>
    <n v="0"/>
    <n v="0"/>
    <n v="22111.089"/>
    <n v="302.22899999999998"/>
    <n v="0"/>
    <n v="0"/>
    <n v="0"/>
    <n v="0"/>
    <n v="0"/>
    <n v="0"/>
    <n v="0"/>
    <n v="0"/>
    <n v="0"/>
    <n v="0"/>
    <n v="0"/>
    <n v="302.22899999999998"/>
    <n v="0"/>
    <n v="0"/>
    <n v="0"/>
    <n v="0"/>
    <n v="0"/>
    <n v="0"/>
    <n v="0"/>
    <n v="0"/>
    <n v="0"/>
    <n v="0"/>
    <n v="0"/>
    <n v="0"/>
    <n v="0"/>
    <n v="0"/>
    <n v="0"/>
    <n v="0"/>
    <n v="0"/>
    <n v="22111.089"/>
    <n v="0"/>
    <n v="302.22899999999998"/>
    <n v="22111.089"/>
    <n v="21808.86"/>
    <n v="302.22899999999936"/>
    <n v="-302.22899999999936"/>
    <n v="302.22899999999998"/>
    <n v="302.22899999999998"/>
    <n v="22111.089"/>
    <n v="22111.089"/>
    <n v="0"/>
    <n v="0"/>
    <n v="302.22899999999998"/>
    <n v="302.22899999999998"/>
    <n v="22111.089"/>
    <n v="22111.089"/>
    <n v="0"/>
    <n v="0"/>
    <n v="302.22899999999998"/>
    <n v="302.22899999999998"/>
    <n v="22111.089"/>
    <n v="22111.089"/>
    <n v="0"/>
    <n v="0"/>
    <n v="13806"/>
    <s v="SI"/>
    <s v="NO"/>
    <s v="GOT"/>
    <s v="FRONTEL"/>
    <m/>
    <s v="Distribution"/>
    <s v="Others"/>
    <s v="IT&amp;Communications"/>
    <s v="Meter  - Not Regulated Customer"/>
    <m/>
    <s v="Centralizado"/>
    <m/>
    <d v="2019-12-01T00:00:00"/>
    <x v="18"/>
    <m/>
    <m/>
    <m/>
    <m/>
    <m/>
    <m/>
    <m/>
    <m/>
    <m/>
    <m/>
    <m/>
    <m/>
    <s v="2018 6+6"/>
    <m/>
    <m/>
  </r>
  <r>
    <x v="116"/>
    <x v="0"/>
    <x v="116"/>
    <x v="1"/>
    <x v="6"/>
    <x v="21"/>
    <n v="0"/>
    <n v="0"/>
    <n v="7547.3159999999998"/>
    <n v="0"/>
    <n v="0"/>
    <n v="0"/>
    <n v="9231.9339999999993"/>
    <n v="6191.6390000000001"/>
    <n v="73.501000000000005"/>
    <n v="22095.931"/>
    <n v="16151.632"/>
    <n v="3918.4639999999999"/>
    <n v="65210.416999999994"/>
    <n v="0"/>
    <n v="0"/>
    <n v="0"/>
    <n v="0"/>
    <n v="0"/>
    <n v="7.0000000000000007E-2"/>
    <n v="0.15"/>
    <n v="0.04"/>
    <n v="0"/>
    <n v="0"/>
    <n v="0.16"/>
    <n v="0"/>
    <n v="0"/>
    <n v="0"/>
    <n v="0"/>
    <n v="0"/>
    <n v="0"/>
    <n v="7.0000000000000007E-2"/>
    <n v="0.22"/>
    <n v="0.26"/>
    <n v="0.26"/>
    <n v="0.26"/>
    <n v="0.42000000000000004"/>
    <n v="0.42000000000000004"/>
    <n v="3.7179169408808471E-2"/>
    <n v="9.2332544166289179E-2"/>
    <n v="0.14481254416628919"/>
    <n v="0.22136744540644954"/>
    <n v="0.242179233339886"/>
    <n v="0.26846105999094028"/>
    <n v="0.29562322099811117"/>
    <n v="0.32278538200528206"/>
    <n v="0.40086163776377987"/>
    <n v="0.60085992837668067"/>
    <n v="0.97094223536550983"/>
    <n v="1.0000018160528543"/>
    <n v="0.42000000000000004"/>
    <n v="0"/>
    <n v="0"/>
    <n v="0"/>
    <n v="8822.2003568702767"/>
    <n v="0"/>
    <n v="0"/>
    <n v="0"/>
    <n v="0"/>
    <n v="0"/>
    <n v="0"/>
    <n v="0"/>
    <n v="36003.575844986124"/>
    <n v="0"/>
    <n v="35178.715379441732"/>
    <n v="80004.491581298134"/>
    <n v="3.7179169408808471E-2"/>
    <n v="5.5153374757480708E-2"/>
    <n v="5.2479999999999999E-2"/>
    <n v="7.6554901240160331E-2"/>
    <n v="2.0811787933436469E-2"/>
    <n v="2.6281826651054264E-2"/>
    <n v="2.7162161007170879E-2"/>
    <n v="2.7162161007170879E-2"/>
    <n v="7.807625575849779E-2"/>
    <n v="0.19999829061290075"/>
    <n v="0.37008230698882916"/>
    <n v="2.9059580687344554E-2"/>
    <n v="1.0000018160528543"/>
    <n v="0"/>
    <n v="0"/>
    <n v="0"/>
    <n v="0"/>
    <n v="0"/>
    <n v="0"/>
    <n v="0"/>
    <n v="0"/>
    <n v="0"/>
    <n v="0"/>
    <n v="0"/>
    <n v="0"/>
    <n v="0"/>
    <n v="0"/>
    <n v="0"/>
    <n v="0"/>
    <n v="0"/>
    <n v="80004.491581298134"/>
    <n v="0"/>
    <n v="8822.2003568702767"/>
    <n v="0"/>
    <n v="0"/>
    <n v="0"/>
    <n v="0"/>
    <n v="0"/>
    <n v="0"/>
    <n v="0"/>
    <n v="36003.575844986124"/>
    <n v="0"/>
    <n v="35178.715379441732"/>
    <n v="80004.491581298134"/>
    <n v="0"/>
    <n v="0"/>
    <n v="0"/>
    <n v="0"/>
    <n v="0"/>
    <n v="0"/>
    <n v="0"/>
    <n v="0"/>
    <n v="0"/>
    <n v="0"/>
    <n v="0"/>
    <n v="0"/>
    <n v="0"/>
    <n v="0"/>
    <n v="0"/>
    <n v="0"/>
    <n v="0"/>
    <n v="80004.491581298134"/>
    <n v="0"/>
    <n v="0"/>
    <n v="7547.3159999999998"/>
    <n v="0"/>
    <n v="0"/>
    <n v="0"/>
    <n v="0"/>
    <n v="6600"/>
    <n v="18000"/>
    <n v="0"/>
    <n v="30000"/>
    <n v="17896.975581298091"/>
    <n v="80044.291581298094"/>
    <n v="0"/>
    <n v="0"/>
    <n v="0"/>
    <n v="0"/>
    <n v="0"/>
    <n v="0"/>
    <n v="0"/>
    <n v="0.18"/>
    <n v="0.22"/>
    <n v="0"/>
    <n v="0.37"/>
    <n v="0.22"/>
    <n v="0.99"/>
    <n v="0"/>
    <n v="0"/>
    <n v="0"/>
    <n v="0"/>
    <n v="0"/>
    <n v="0"/>
    <n v="0"/>
    <n v="0.18"/>
    <n v="0.4"/>
    <n v="0.4"/>
    <n v="0.77"/>
    <n v="0.99"/>
    <n v="0"/>
    <n v="0"/>
    <n v="0"/>
    <n v="0"/>
    <n v="0"/>
    <n v="0"/>
    <n v="0"/>
    <n v="0"/>
    <n v="0"/>
    <n v="0"/>
    <n v="0"/>
    <n v="0"/>
    <n v="0"/>
    <n v="0"/>
    <n v="0"/>
    <n v="0"/>
    <n v="0"/>
    <n v="80044.291581298094"/>
    <n v="0"/>
    <n v="0"/>
    <n v="7547.3159999999998"/>
    <n v="0"/>
    <n v="0"/>
    <n v="0"/>
    <n v="9231.9339999999993"/>
    <n v="6191.6390000000001"/>
    <n v="73.501000000000005"/>
    <n v="9058.4989999999998"/>
    <n v="29999.683999999994"/>
    <n v="17901.918581298141"/>
    <n v="80004.491581298134"/>
    <n v="0"/>
    <n v="0"/>
    <n v="0"/>
    <n v="0"/>
    <n v="0"/>
    <n v="0"/>
    <n v="0"/>
    <n v="0"/>
    <n v="0"/>
    <n v="0"/>
    <n v="0"/>
    <n v="0"/>
    <n v="0"/>
    <n v="0"/>
    <n v="0"/>
    <n v="0"/>
    <n v="0"/>
    <n v="80004.491581298134"/>
    <n v="0"/>
    <n v="0"/>
    <n v="7547.3159999999998"/>
    <n v="0"/>
    <n v="0"/>
    <n v="0"/>
    <n v="9231.9339999999993"/>
    <n v="6191.6390000000001"/>
    <n v="73.501000000000005"/>
    <n v="22095.931"/>
    <n v="16151.632"/>
    <n v="9211.5620000000035"/>
    <n v="70503.514999999999"/>
    <n v="0"/>
    <n v="0"/>
    <n v="0"/>
    <n v="0"/>
    <n v="0"/>
    <n v="0"/>
    <n v="0"/>
    <n v="0"/>
    <n v="0"/>
    <n v="0"/>
    <n v="0"/>
    <n v="0"/>
    <n v="9500.976581298135"/>
    <n v="0"/>
    <n v="0"/>
    <n v="0"/>
    <n v="0"/>
    <n v="80004.491581298134"/>
    <n v="44825.776201856403"/>
    <n v="61291.952999999994"/>
    <n v="61291.952999999994"/>
    <n v="44825.776201856403"/>
    <n v="16466.176798143591"/>
    <n v="18712.53858129814"/>
    <n v="62147.315999999999"/>
    <n v="61291.952999999994"/>
    <n v="61291.952999999994"/>
    <n v="62147.315999999999"/>
    <n v="-855.36300000000483"/>
    <n v="18752.3385812981"/>
    <n v="62102.572999999989"/>
    <n v="61291.952999999994"/>
    <n v="61291.952999999994"/>
    <n v="62102.572999999989"/>
    <n v="-810.61999999999534"/>
    <n v="18712.53858129814"/>
    <n v="61291.952999999994"/>
    <n v="65210.416999999994"/>
    <n v="65210.416999999994"/>
    <n v="61291.952999999994"/>
    <n v="3918.4639999999999"/>
    <n v="14794.07458129814"/>
    <n v="13963"/>
    <s v="SI"/>
    <s v="NO"/>
    <s v="GOT"/>
    <s v="STS"/>
    <n v="6"/>
    <s v="Transmission"/>
    <s v="Zonal Tx"/>
    <s v="Technical Standard"/>
    <s v="Technical Standard"/>
    <m/>
    <s v="Osorno"/>
    <m/>
    <d v="2019-12-01T00:00:00"/>
    <x v="6"/>
    <m/>
    <m/>
    <m/>
    <m/>
    <m/>
    <m/>
    <m/>
    <m/>
    <m/>
    <m/>
    <m/>
    <m/>
    <s v="2018 C"/>
    <m/>
    <s v="Abierto"/>
  </r>
  <r>
    <x v="117"/>
    <x v="0"/>
    <x v="117"/>
    <x v="3"/>
    <x v="6"/>
    <x v="10"/>
    <n v="0"/>
    <n v="0"/>
    <n v="0"/>
    <n v="9089.7579999999998"/>
    <n v="27110.93"/>
    <n v="0"/>
    <n v="0"/>
    <n v="11645.569"/>
    <n v="0"/>
    <n v="0"/>
    <n v="11776.751"/>
    <n v="0"/>
    <n v="59623.008000000002"/>
    <n v="0"/>
    <n v="0.11"/>
    <n v="0"/>
    <n v="0.15"/>
    <n v="0.13"/>
    <n v="0.37"/>
    <n v="0.02"/>
    <n v="0.08"/>
    <n v="0"/>
    <n v="0.1"/>
    <n v="0.02"/>
    <n v="0"/>
    <n v="0"/>
    <n v="0.11"/>
    <n v="0.11"/>
    <n v="0.26"/>
    <n v="0.39"/>
    <n v="0.76"/>
    <n v="0.78"/>
    <n v="0.86"/>
    <n v="0.86"/>
    <n v="0.96"/>
    <n v="0.98"/>
    <n v="0.98"/>
    <n v="0"/>
    <n v="0"/>
    <n v="0.13240400289471568"/>
    <n v="0.26749804460493709"/>
    <n v="0.40871777253090258"/>
    <n v="0.53838056739351325"/>
    <n v="0.68503885205517512"/>
    <n v="0.82355392138946359"/>
    <n v="0.94931323601435669"/>
    <n v="1"/>
    <n v="1"/>
    <n v="1"/>
    <n v="0.98"/>
    <n v="0"/>
    <n v="0"/>
    <n v="0"/>
    <n v="0"/>
    <n v="0"/>
    <n v="6362.8307750000004"/>
    <n v="6362.8307750000004"/>
    <n v="6307.4103749999995"/>
    <n v="6307.4103749999995"/>
    <n v="8151.8982999999989"/>
    <n v="8243.7255249999998"/>
    <n v="264"/>
    <n v="0"/>
    <n v="0"/>
    <n v="42000.106124999998"/>
    <n v="0"/>
    <n v="0"/>
    <n v="0.13240400289471568"/>
    <n v="0.13509404171022141"/>
    <n v="0.14121972792596546"/>
    <n v="0.12966279486261065"/>
    <n v="0.14665828466166184"/>
    <n v="0.1385150693342885"/>
    <n v="0.12575931462489309"/>
    <n v="5.0686763985643382E-2"/>
    <n v="0"/>
    <n v="0"/>
    <n v="1"/>
    <n v="0"/>
    <n v="0"/>
    <n v="0"/>
    <n v="0"/>
    <n v="6362.8307750000004"/>
    <n v="6363"/>
    <n v="6307.4103749999995"/>
    <n v="6307.4103749999995"/>
    <n v="8151.8982999999989"/>
    <n v="8243.7255249999998"/>
    <n v="264"/>
    <n v="0"/>
    <n v="42000.275350000004"/>
    <m/>
    <m/>
    <m/>
    <m/>
    <n v="84000.381475000002"/>
    <n v="0"/>
    <n v="0"/>
    <n v="0"/>
    <n v="6362.8307750000004"/>
    <n v="6362.8307750000004"/>
    <n v="6307.4103749999995"/>
    <n v="6307.4103749999995"/>
    <n v="8151.8982999999989"/>
    <n v="8243.7255249999998"/>
    <n v="264"/>
    <n v="0"/>
    <n v="0"/>
    <n v="42000.106124999998"/>
    <n v="0"/>
    <n v="0"/>
    <n v="0"/>
    <n v="0"/>
    <n v="6362.8307750000004"/>
    <n v="6363"/>
    <n v="6307.4103749999995"/>
    <n v="6307.4103749999995"/>
    <n v="8151.8982999999989"/>
    <n v="8243.7255249999998"/>
    <n v="264"/>
    <n v="0"/>
    <n v="42000.275350000004"/>
    <m/>
    <m/>
    <m/>
    <m/>
    <n v="84000.381475000002"/>
    <n v="0"/>
    <n v="0"/>
    <n v="0"/>
    <n v="9089.7579999999998"/>
    <n v="27110.93"/>
    <n v="0"/>
    <n v="18021.172500000001"/>
    <n v="5401.148250000002"/>
    <n v="0"/>
    <n v="0"/>
    <n v="0"/>
    <n v="0"/>
    <n v="59623.008750000008"/>
    <n v="0"/>
    <n v="0.11"/>
    <n v="0"/>
    <n v="0.15"/>
    <n v="0.13"/>
    <n v="0"/>
    <n v="0"/>
    <n v="0.1"/>
    <n v="0"/>
    <n v="0"/>
    <n v="0"/>
    <n v="0"/>
    <n v="0.49"/>
    <n v="0"/>
    <n v="0.11"/>
    <n v="0.11"/>
    <n v="0.26"/>
    <n v="0.39"/>
    <n v="0.39"/>
    <n v="0.39"/>
    <n v="0.49"/>
    <n v="0.49"/>
    <n v="0.49"/>
    <n v="0.49"/>
    <n v="0.49"/>
    <n v="0"/>
    <n v="0"/>
    <n v="0"/>
    <n v="9141.7682499999992"/>
    <n v="11776.751"/>
    <n v="9141.7682499999992"/>
    <n v="13937.3375"/>
    <n v="9010.5862500000003"/>
    <n v="9010.5862500000003"/>
    <n v="9010.5862500000003"/>
    <n v="8476.0512500000004"/>
    <n v="7804.5862500000003"/>
    <n v="87310.02125000002"/>
    <n v="0"/>
    <n v="0"/>
    <n v="0"/>
    <n v="0"/>
    <n v="146933.03000000003"/>
    <n v="0"/>
    <n v="0"/>
    <n v="0"/>
    <n v="9089.7579999999998"/>
    <n v="27110.93"/>
    <n v="0"/>
    <n v="0"/>
    <n v="11645.569"/>
    <n v="0"/>
    <n v="11776.75175000001"/>
    <n v="0"/>
    <n v="0"/>
    <n v="59623.008750000008"/>
    <n v="0"/>
    <n v="0"/>
    <n v="0"/>
    <n v="9141.7682499999992"/>
    <n v="11776.751"/>
    <n v="9141.7682499999992"/>
    <n v="13937.3375"/>
    <n v="9010.5862500000003"/>
    <n v="9010.5862500000003"/>
    <n v="9010.5862500000003"/>
    <n v="8476.0512500000004"/>
    <n v="7804.5862500000003"/>
    <n v="87310.02125000002"/>
    <n v="0"/>
    <n v="0"/>
    <n v="0"/>
    <n v="0"/>
    <n v="146933.03000000003"/>
    <n v="0"/>
    <n v="0"/>
    <n v="0"/>
    <n v="9089.7579999999998"/>
    <n v="27110.93"/>
    <n v="0"/>
    <n v="0"/>
    <n v="11645.569"/>
    <n v="0"/>
    <n v="0"/>
    <n v="11776.751"/>
    <n v="7.5000000651925802E-4"/>
    <n v="59623.008750000008"/>
    <n v="0"/>
    <n v="0"/>
    <n v="0"/>
    <n v="0"/>
    <n v="0"/>
    <n v="0"/>
    <n v="0"/>
    <n v="0"/>
    <n v="0"/>
    <n v="0"/>
    <n v="0"/>
    <n v="0"/>
    <n v="87310.02125000002"/>
    <n v="0"/>
    <n v="0"/>
    <n v="0"/>
    <n v="0"/>
    <n v="146933.03000000003"/>
    <n v="42000.106124999998"/>
    <n v="59623.008000000002"/>
    <n v="59623.008000000002"/>
    <n v="42000.106124999998"/>
    <n v="17622.901875000003"/>
    <n v="24377.373475"/>
    <n v="59623.008750000008"/>
    <n v="59623.008000000002"/>
    <n v="59623.008000000002"/>
    <n v="59623.008750000008"/>
    <n v="-7.5000000651925802E-4"/>
    <n v="87310.022000000026"/>
    <n v="59623.008750000008"/>
    <n v="59623.008000000002"/>
    <n v="59623.008000000002"/>
    <n v="59623.008750000008"/>
    <n v="-7.5000000651925802E-4"/>
    <n v="87310.022000000026"/>
    <n v="59623.008000000002"/>
    <n v="59623.008000000002"/>
    <n v="59623.008000000002"/>
    <n v="59623.008000000002"/>
    <n v="0"/>
    <n v="87310.022000000026"/>
    <n v="13795"/>
    <s v="SI"/>
    <s v="NO"/>
    <s v="GOT"/>
    <s v="STS"/>
    <m/>
    <s v="Others"/>
    <s v="Others"/>
    <s v="EH&amp;S"/>
    <s v="Control Risk"/>
    <m/>
    <s v="STS"/>
    <m/>
    <m/>
    <x v="16"/>
    <m/>
    <m/>
    <m/>
    <m/>
    <m/>
    <m/>
    <m/>
    <m/>
    <m/>
    <m/>
    <m/>
    <m/>
    <s v="2018 C"/>
    <m/>
    <s v="Abierto"/>
  </r>
  <r>
    <x v="118"/>
    <x v="0"/>
    <x v="118"/>
    <x v="3"/>
    <x v="6"/>
    <x v="16"/>
    <n v="0"/>
    <n v="12500"/>
    <n v="0"/>
    <n v="0"/>
    <n v="0"/>
    <n v="0"/>
    <n v="0"/>
    <n v="0"/>
    <n v="0"/>
    <n v="0"/>
    <n v="0"/>
    <n v="0"/>
    <n v="12500"/>
    <n v="0"/>
    <n v="0"/>
    <n v="0"/>
    <n v="0"/>
    <n v="0"/>
    <n v="0.01"/>
    <n v="0"/>
    <n v="0"/>
    <n v="0"/>
    <n v="0"/>
    <n v="0"/>
    <n v="0"/>
    <n v="0.99"/>
    <n v="0.99"/>
    <n v="0.99"/>
    <n v="0.99"/>
    <n v="0.99"/>
    <n v="1"/>
    <n v="1"/>
    <n v="1"/>
    <n v="1"/>
    <n v="1"/>
    <n v="1"/>
    <n v="1"/>
    <n v="0.99"/>
    <n v="0.99"/>
    <n v="0.99"/>
    <n v="0.99"/>
    <n v="0.99"/>
    <n v="0.99"/>
    <n v="0.99"/>
    <n v="0.99"/>
    <n v="0.99"/>
    <n v="0.99"/>
    <n v="0.99"/>
    <n v="0.99"/>
    <n v="1"/>
    <n v="0.99"/>
    <n v="0"/>
    <n v="12541"/>
    <n v="0"/>
    <n v="0"/>
    <n v="0"/>
    <n v="0"/>
    <n v="0"/>
    <n v="0"/>
    <n v="0"/>
    <n v="0"/>
    <n v="0"/>
    <n v="0"/>
    <n v="0"/>
    <n v="12541"/>
    <n v="0"/>
    <n v="0"/>
    <n v="0"/>
    <n v="0"/>
    <n v="0"/>
    <n v="0"/>
    <n v="0"/>
    <n v="0"/>
    <n v="0"/>
    <n v="0"/>
    <n v="0"/>
    <n v="0"/>
    <n v="0.99"/>
    <n v="0"/>
    <n v="0"/>
    <n v="0"/>
    <n v="0"/>
    <n v="0"/>
    <n v="0"/>
    <n v="0"/>
    <n v="0"/>
    <n v="0"/>
    <n v="0"/>
    <n v="0"/>
    <n v="0"/>
    <n v="0"/>
    <n v="0"/>
    <n v="0"/>
    <n v="0"/>
    <n v="0"/>
    <n v="12541"/>
    <n v="12541"/>
    <n v="0"/>
    <n v="0"/>
    <n v="0"/>
    <n v="0"/>
    <n v="0"/>
    <n v="0"/>
    <n v="0"/>
    <n v="0"/>
    <n v="0"/>
    <n v="0"/>
    <n v="0"/>
    <n v="12541"/>
    <n v="0"/>
    <n v="0"/>
    <n v="0"/>
    <n v="0"/>
    <n v="0"/>
    <n v="0"/>
    <n v="0"/>
    <n v="0"/>
    <n v="0"/>
    <n v="0"/>
    <n v="0"/>
    <n v="0"/>
    <n v="0"/>
    <n v="0"/>
    <n v="0"/>
    <n v="0"/>
    <n v="0"/>
    <n v="12541"/>
    <n v="0"/>
    <n v="12500"/>
    <n v="0"/>
    <n v="0"/>
    <n v="0"/>
    <n v="0"/>
    <n v="0"/>
    <n v="41"/>
    <n v="0"/>
    <n v="0"/>
    <n v="0"/>
    <n v="0"/>
    <n v="12541"/>
    <n v="0"/>
    <n v="0"/>
    <n v="0"/>
    <n v="0"/>
    <n v="0"/>
    <n v="0"/>
    <n v="0"/>
    <n v="5.0000000000000001E-3"/>
    <n v="2.5000000000000001E-3"/>
    <n v="2.5000000000000001E-3"/>
    <n v="0"/>
    <n v="0"/>
    <n v="0.01"/>
    <n v="0.99"/>
    <n v="0.99"/>
    <n v="0.99"/>
    <n v="0.99"/>
    <n v="0.99"/>
    <n v="0.99"/>
    <n v="0.99"/>
    <n v="0.995"/>
    <n v="0.99749999999999994"/>
    <n v="1"/>
    <n v="1"/>
    <n v="1"/>
    <n v="0"/>
    <n v="0"/>
    <n v="0"/>
    <n v="0"/>
    <n v="0"/>
    <n v="0"/>
    <n v="0"/>
    <n v="0"/>
    <n v="0"/>
    <n v="0"/>
    <n v="0"/>
    <n v="0"/>
    <n v="0"/>
    <n v="0"/>
    <n v="0"/>
    <n v="0"/>
    <n v="0"/>
    <n v="12541"/>
    <n v="0"/>
    <n v="12500"/>
    <n v="0"/>
    <n v="0"/>
    <n v="0"/>
    <n v="0"/>
    <n v="0"/>
    <n v="0"/>
    <n v="0"/>
    <n v="0"/>
    <n v="0"/>
    <n v="0"/>
    <n v="12500"/>
    <n v="0"/>
    <n v="0"/>
    <n v="0"/>
    <n v="0"/>
    <n v="0"/>
    <n v="0"/>
    <n v="0"/>
    <n v="0"/>
    <n v="0"/>
    <n v="0"/>
    <n v="0"/>
    <n v="0"/>
    <n v="0"/>
    <n v="0"/>
    <n v="0"/>
    <n v="0"/>
    <n v="0"/>
    <n v="12500"/>
    <n v="0"/>
    <n v="12500"/>
    <n v="0"/>
    <n v="0"/>
    <n v="0"/>
    <n v="0"/>
    <n v="0"/>
    <n v="0"/>
    <n v="0"/>
    <n v="0"/>
    <n v="0"/>
    <n v="0"/>
    <n v="12500"/>
    <n v="0"/>
    <n v="0"/>
    <n v="0"/>
    <n v="0"/>
    <n v="0"/>
    <n v="0"/>
    <n v="0"/>
    <n v="0"/>
    <n v="0"/>
    <n v="0"/>
    <n v="0"/>
    <n v="0"/>
    <n v="0"/>
    <n v="0"/>
    <n v="0"/>
    <n v="0"/>
    <n v="0"/>
    <n v="12500"/>
    <n v="12541"/>
    <n v="12500"/>
    <n v="12500"/>
    <n v="12541"/>
    <n v="-41"/>
    <n v="41"/>
    <n v="12541"/>
    <n v="12500"/>
    <n v="12500"/>
    <n v="12541"/>
    <n v="-41"/>
    <n v="41"/>
    <n v="12500"/>
    <n v="12500"/>
    <n v="12500"/>
    <n v="12500"/>
    <n v="0"/>
    <n v="0"/>
    <n v="12500"/>
    <n v="12500"/>
    <n v="12500"/>
    <n v="12500"/>
    <n v="0"/>
    <n v="0"/>
    <m/>
    <s v="SI"/>
    <m/>
    <s v="GOT"/>
    <m/>
    <m/>
    <m/>
    <m/>
    <s v="EH&amp;S"/>
    <m/>
    <m/>
    <s v="SCADA"/>
    <m/>
    <m/>
    <x v="16"/>
    <m/>
    <m/>
    <m/>
    <m/>
    <m/>
    <m/>
    <m/>
    <m/>
    <m/>
    <m/>
    <m/>
    <m/>
    <m/>
    <m/>
    <m/>
  </r>
  <r>
    <x v="119"/>
    <x v="0"/>
    <x v="119"/>
    <x v="0"/>
    <x v="29"/>
    <x v="11"/>
    <n v="0"/>
    <n v="0"/>
    <n v="47664"/>
    <n v="50082.411"/>
    <n v="5539.4"/>
    <n v="8302.2479999999996"/>
    <n v="1581.59"/>
    <n v="0"/>
    <n v="0"/>
    <n v="982.28700000000003"/>
    <n v="0"/>
    <n v="0"/>
    <n v="114151.93599999997"/>
    <n v="0"/>
    <n v="0"/>
    <n v="0"/>
    <n v="0"/>
    <n v="0.36"/>
    <n v="0"/>
    <n v="0"/>
    <n v="0"/>
    <n v="0"/>
    <n v="0"/>
    <n v="0"/>
    <n v="0"/>
    <n v="0"/>
    <n v="0"/>
    <n v="0"/>
    <n v="0"/>
    <n v="0.36"/>
    <n v="0.36"/>
    <n v="0.36"/>
    <n v="0.36"/>
    <n v="0.36"/>
    <n v="0.36"/>
    <n v="0.36"/>
    <n v="0.36"/>
    <n v="0"/>
    <n v="0"/>
    <n v="0"/>
    <n v="0"/>
    <n v="0"/>
    <n v="0"/>
    <n v="0"/>
    <n v="0"/>
    <n v="0"/>
    <n v="0"/>
    <n v="0"/>
    <n v="0"/>
    <n v="0.36"/>
    <n v="0"/>
    <n v="0"/>
    <n v="0"/>
    <n v="0"/>
    <n v="0"/>
    <n v="0"/>
    <n v="0"/>
    <n v="0"/>
    <n v="0"/>
    <n v="0"/>
    <n v="0"/>
    <n v="0"/>
    <n v="0"/>
    <n v="282664"/>
    <n v="282664"/>
    <n v="0"/>
    <n v="0"/>
    <n v="0"/>
    <n v="0"/>
    <n v="0"/>
    <n v="0"/>
    <n v="0"/>
    <n v="0"/>
    <n v="0"/>
    <n v="0"/>
    <n v="0"/>
    <n v="0"/>
    <n v="0"/>
    <n v="0"/>
    <n v="0"/>
    <n v="0"/>
    <n v="0"/>
    <n v="0"/>
    <n v="0"/>
    <n v="0"/>
    <n v="0"/>
    <n v="0"/>
    <n v="0"/>
    <n v="0"/>
    <n v="0"/>
    <n v="0"/>
    <n v="0"/>
    <n v="0"/>
    <n v="0"/>
    <n v="0"/>
    <n v="282664"/>
    <n v="0"/>
    <n v="0"/>
    <n v="0"/>
    <n v="0"/>
    <n v="0"/>
    <n v="0"/>
    <n v="0"/>
    <n v="0"/>
    <n v="0"/>
    <n v="0"/>
    <n v="0"/>
    <n v="282664"/>
    <n v="282664"/>
    <n v="0"/>
    <n v="0"/>
    <n v="0"/>
    <n v="0"/>
    <n v="0"/>
    <n v="0"/>
    <n v="0"/>
    <n v="0"/>
    <n v="0"/>
    <n v="0"/>
    <n v="0"/>
    <n v="0"/>
    <n v="0"/>
    <n v="0"/>
    <n v="0"/>
    <n v="0"/>
    <n v="0"/>
    <n v="282664"/>
    <n v="0"/>
    <n v="0"/>
    <n v="47664"/>
    <n v="50082.411"/>
    <n v="5539.4"/>
    <n v="8302.2479999999996"/>
    <n v="0"/>
    <n v="0"/>
    <n v="0"/>
    <n v="0"/>
    <n v="0"/>
    <n v="171075.94100000002"/>
    <n v="282664"/>
    <n v="0"/>
    <n v="0"/>
    <n v="0"/>
    <n v="0"/>
    <n v="0.36"/>
    <n v="0"/>
    <n v="0"/>
    <n v="0"/>
    <n v="0"/>
    <n v="0"/>
    <n v="0"/>
    <n v="0.62"/>
    <n v="0.98"/>
    <n v="0"/>
    <n v="0"/>
    <n v="0"/>
    <n v="0"/>
    <n v="0.36"/>
    <n v="0.36"/>
    <n v="0.36"/>
    <n v="0.36"/>
    <n v="0.36"/>
    <n v="0.36"/>
    <n v="0.36"/>
    <n v="0.98"/>
    <n v="0"/>
    <n v="0"/>
    <n v="0"/>
    <n v="0"/>
    <n v="0"/>
    <n v="0"/>
    <n v="0"/>
    <n v="0"/>
    <n v="0"/>
    <n v="0"/>
    <n v="0"/>
    <n v="0"/>
    <n v="0"/>
    <n v="0"/>
    <n v="0"/>
    <n v="0"/>
    <n v="0"/>
    <n v="282664"/>
    <n v="0"/>
    <n v="0"/>
    <n v="47664"/>
    <n v="50082.411"/>
    <n v="5539.4"/>
    <n v="8302.2479999999996"/>
    <n v="1581.59"/>
    <n v="0"/>
    <n v="0"/>
    <n v="0"/>
    <n v="0"/>
    <n v="169494.35100000002"/>
    <n v="282664"/>
    <n v="0"/>
    <n v="0"/>
    <n v="0"/>
    <n v="0"/>
    <n v="0"/>
    <n v="0"/>
    <n v="0"/>
    <n v="0"/>
    <n v="0"/>
    <n v="0"/>
    <n v="0"/>
    <n v="0"/>
    <n v="0"/>
    <n v="0"/>
    <n v="0"/>
    <n v="0"/>
    <n v="0"/>
    <n v="282664"/>
    <n v="0"/>
    <n v="0"/>
    <n v="47664"/>
    <n v="50082.411"/>
    <n v="5539.4"/>
    <n v="8302.2479999999996"/>
    <n v="1581.59"/>
    <n v="0"/>
    <n v="0"/>
    <n v="982.28700000000003"/>
    <n v="0"/>
    <n v="50000.000000000015"/>
    <n v="164151.93599999999"/>
    <n v="0"/>
    <n v="0"/>
    <n v="0"/>
    <n v="0"/>
    <n v="0"/>
    <n v="0"/>
    <n v="0"/>
    <n v="0"/>
    <n v="0"/>
    <n v="0"/>
    <n v="0"/>
    <n v="0"/>
    <n v="0"/>
    <n v="0"/>
    <n v="0"/>
    <n v="0"/>
    <n v="0"/>
    <n v="164151.93599999999"/>
    <n v="0"/>
    <n v="114151.93599999997"/>
    <n v="114151.93599999997"/>
    <n v="0"/>
    <n v="114151.93599999997"/>
    <n v="168512.06400000001"/>
    <n v="111588.05899999998"/>
    <n v="114151.93599999997"/>
    <n v="114151.93599999997"/>
    <n v="111588.05899999998"/>
    <n v="2563.8769999999931"/>
    <n v="168512.06400000001"/>
    <n v="113169.64899999998"/>
    <n v="114151.93599999997"/>
    <n v="114151.93599999997"/>
    <n v="113169.64899999998"/>
    <n v="982.28699999999662"/>
    <n v="168512.06400000001"/>
    <n v="114151.93599999997"/>
    <n v="114151.93599999997"/>
    <n v="114151.93599999997"/>
    <n v="114151.93599999997"/>
    <n v="0"/>
    <n v="50000.000000000015"/>
    <m/>
    <m/>
    <m/>
    <s v="GIC"/>
    <m/>
    <m/>
    <m/>
    <m/>
    <s v="Growth Zonal Tx"/>
    <m/>
    <m/>
    <m/>
    <m/>
    <m/>
    <x v="6"/>
    <m/>
    <m/>
    <m/>
    <m/>
    <m/>
    <m/>
    <m/>
    <m/>
    <s v="Finalizada"/>
    <m/>
    <m/>
    <m/>
    <m/>
    <m/>
    <m/>
  </r>
  <r>
    <x v="120"/>
    <x v="1"/>
    <x v="120"/>
    <x v="0"/>
    <x v="7"/>
    <x v="3"/>
    <n v="0"/>
    <n v="0"/>
    <n v="0"/>
    <n v="0"/>
    <n v="0"/>
    <n v="0"/>
    <n v="0"/>
    <n v="0"/>
    <n v="0"/>
    <n v="0"/>
    <n v="0"/>
    <n v="0"/>
    <n v="0"/>
    <n v="0"/>
    <n v="0"/>
    <n v="0"/>
    <n v="0"/>
    <n v="0"/>
    <n v="0"/>
    <n v="0"/>
    <n v="0"/>
    <n v="0"/>
    <n v="0"/>
    <n v="0"/>
    <n v="0"/>
    <n v="0"/>
    <n v="0"/>
    <n v="0"/>
    <n v="0"/>
    <n v="0"/>
    <n v="0"/>
    <n v="0"/>
    <n v="0"/>
    <n v="0"/>
    <n v="0"/>
    <n v="0"/>
    <n v="0"/>
    <n v="0"/>
    <n v="0"/>
    <n v="0"/>
    <n v="0"/>
    <n v="0"/>
    <n v="0"/>
    <n v="0"/>
    <n v="0"/>
    <n v="0"/>
    <n v="0"/>
    <n v="0"/>
    <n v="0"/>
    <n v="0"/>
    <n v="0"/>
    <n v="42653.273999999998"/>
    <n v="0"/>
    <n v="0"/>
    <n v="0"/>
    <n v="0"/>
    <n v="0"/>
    <n v="0"/>
    <n v="0"/>
    <n v="0"/>
    <m/>
    <n v="0"/>
    <n v="0"/>
    <n v="0"/>
    <n v="0"/>
    <n v="0"/>
    <n v="0"/>
    <n v="0"/>
    <n v="0"/>
    <n v="0"/>
    <n v="0"/>
    <n v="0"/>
    <n v="0"/>
    <n v="0"/>
    <n v="0"/>
    <n v="0"/>
    <n v="0"/>
    <n v="0"/>
    <n v="0"/>
    <n v="0"/>
    <n v="0"/>
    <n v="0"/>
    <n v="0"/>
    <n v="0"/>
    <n v="0"/>
    <n v="0"/>
    <n v="0"/>
    <n v="0"/>
    <n v="0"/>
    <n v="0"/>
    <n v="0"/>
    <n v="0"/>
    <n v="0"/>
    <n v="0"/>
    <n v="0"/>
    <n v="42653.273999999998"/>
    <n v="0"/>
    <n v="0"/>
    <n v="0"/>
    <n v="0"/>
    <n v="0"/>
    <n v="0"/>
    <n v="0"/>
    <n v="0"/>
    <m/>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42653.273999999998"/>
    <n v="0"/>
    <n v="0"/>
    <n v="42653.273999999998"/>
    <n v="42653.273999999998"/>
    <n v="0"/>
    <n v="0"/>
    <n v="0"/>
    <n v="0"/>
    <n v="42653.273999999998"/>
    <n v="42653.273999999998"/>
    <n v="0"/>
    <n v="0"/>
    <n v="0"/>
    <n v="0"/>
    <n v="42653.273999999998"/>
    <n v="42653.273999999998"/>
    <n v="0"/>
    <n v="0"/>
    <n v="0"/>
    <n v="0"/>
    <n v="42653.273999999998"/>
    <n v="42653.273999999998"/>
    <n v="0"/>
    <n v="0"/>
    <n v="11956"/>
    <m/>
    <m/>
    <s v="GIC"/>
    <s v="STS"/>
    <m/>
    <m/>
    <m/>
    <s v="Melipulli Substation"/>
    <m/>
    <m/>
    <m/>
    <m/>
    <m/>
    <x v="8"/>
    <m/>
    <m/>
    <m/>
    <m/>
    <m/>
    <m/>
    <m/>
    <m/>
    <s v="Finalizada"/>
    <m/>
    <m/>
    <m/>
    <m/>
    <m/>
    <m/>
  </r>
  <r>
    <x v="121"/>
    <x v="0"/>
    <x v="121"/>
    <x v="0"/>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s v="GIC"/>
    <m/>
    <m/>
    <m/>
    <m/>
    <m/>
    <m/>
    <m/>
    <m/>
    <m/>
    <m/>
    <x v="8"/>
    <m/>
    <m/>
    <m/>
    <m/>
    <m/>
    <m/>
    <m/>
    <m/>
    <m/>
    <m/>
    <m/>
    <m/>
    <m/>
    <m/>
    <m/>
  </r>
  <r>
    <x v="121"/>
    <x v="0"/>
    <x v="122"/>
    <x v="0"/>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s v="GIC"/>
    <m/>
    <m/>
    <m/>
    <m/>
    <m/>
    <m/>
    <m/>
    <m/>
    <m/>
    <m/>
    <x v="8"/>
    <m/>
    <m/>
    <m/>
    <m/>
    <m/>
    <m/>
    <m/>
    <m/>
    <m/>
    <m/>
    <m/>
    <m/>
    <m/>
    <m/>
    <m/>
  </r>
  <r>
    <x v="122"/>
    <x v="1"/>
    <x v="123"/>
    <x v="0"/>
    <x v="15"/>
    <x v="11"/>
    <n v="0"/>
    <n v="0"/>
    <n v="0"/>
    <n v="0"/>
    <n v="-11768"/>
    <n v="-0.33500000000000002"/>
    <n v="0"/>
    <n v="0"/>
    <n v="0"/>
    <n v="0"/>
    <n v="0"/>
    <n v="0"/>
    <n v="-11768.334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768"/>
    <n v="0"/>
    <n v="0"/>
    <n v="0"/>
    <n v="0"/>
    <n v="0"/>
    <n v="0"/>
    <n v="0"/>
    <n v="-11768"/>
    <n v="0"/>
    <n v="0"/>
    <n v="0"/>
    <n v="0"/>
    <n v="0"/>
    <n v="0"/>
    <n v="0"/>
    <n v="0"/>
    <n v="0"/>
    <n v="0"/>
    <n v="0"/>
    <n v="0"/>
    <n v="0"/>
    <n v="0"/>
    <n v="0"/>
    <n v="0"/>
    <n v="0"/>
    <n v="0"/>
    <n v="0"/>
    <n v="0"/>
    <n v="0"/>
    <n v="0"/>
    <n v="0"/>
    <n v="0"/>
    <n v="0"/>
    <n v="0"/>
    <n v="0"/>
    <n v="0"/>
    <n v="0"/>
    <n v="0"/>
    <n v="0"/>
    <n v="0"/>
    <n v="0"/>
    <n v="0"/>
    <n v="0"/>
    <n v="0"/>
    <n v="0"/>
    <n v="0"/>
    <n v="0"/>
    <n v="0"/>
    <n v="0"/>
    <n v="0"/>
    <n v="-11768"/>
    <n v="0"/>
    <n v="0"/>
    <n v="0"/>
    <n v="0"/>
    <n v="-11768"/>
    <n v="-0.33500000000000002"/>
    <n v="0"/>
    <n v="0"/>
    <n v="0"/>
    <n v="0"/>
    <n v="0"/>
    <n v="0.33499999999912689"/>
    <n v="-11768"/>
    <n v="0"/>
    <n v="0"/>
    <n v="0"/>
    <n v="0"/>
    <n v="0"/>
    <n v="0"/>
    <n v="0"/>
    <n v="0"/>
    <n v="0"/>
    <n v="0"/>
    <n v="0"/>
    <n v="0"/>
    <n v="0"/>
    <n v="0"/>
    <n v="0"/>
    <n v="0"/>
    <n v="0"/>
    <n v="-11768"/>
    <n v="0"/>
    <n v="0"/>
    <n v="0"/>
    <n v="0"/>
    <n v="-11768"/>
    <n v="-0.33500000000000002"/>
    <n v="0"/>
    <n v="0"/>
    <n v="0"/>
    <n v="0"/>
    <n v="0"/>
    <n v="0"/>
    <n v="-11768.334999999999"/>
    <n v="0"/>
    <n v="0"/>
    <n v="0"/>
    <n v="0"/>
    <n v="0"/>
    <n v="0"/>
    <n v="0"/>
    <n v="0"/>
    <n v="0"/>
    <n v="0"/>
    <n v="0"/>
    <n v="0"/>
    <n v="0.33499999999912689"/>
    <n v="0"/>
    <n v="0"/>
    <n v="0"/>
    <n v="0"/>
    <n v="-11768"/>
    <n v="0"/>
    <n v="-11768.334999999999"/>
    <n v="-11768.334999999999"/>
    <n v="0"/>
    <n v="-11768.334999999999"/>
    <n v="11768.334999999999"/>
    <n v="-11768"/>
    <n v="-11768.334999999999"/>
    <n v="-11768.334999999999"/>
    <n v="-11768"/>
    <n v="-0.33499999999912689"/>
    <n v="0.33499999999912689"/>
    <n v="-11768.334999999999"/>
    <n v="-11768.334999999999"/>
    <n v="-11768.334999999999"/>
    <n v="-11768.334999999999"/>
    <n v="0"/>
    <n v="0.33499999999912689"/>
    <n v="-11768.334999999999"/>
    <n v="-11768.334999999999"/>
    <n v="-11768.334999999999"/>
    <n v="-11768.334999999999"/>
    <n v="0"/>
    <n v="0.33499999999912689"/>
    <m/>
    <m/>
    <s v="NO"/>
    <m/>
    <s v="SAESA"/>
    <n v="6"/>
    <s v="Transmission"/>
    <s v="Zonal Tx"/>
    <s v="Chiloé - Gamboa Project"/>
    <m/>
    <s v="CASTRO"/>
    <s v="SAESA"/>
    <m/>
    <m/>
    <x v="8"/>
    <s v="Proyecto puente"/>
    <m/>
    <m/>
    <m/>
    <m/>
    <m/>
    <m/>
    <m/>
    <m/>
    <m/>
    <m/>
    <m/>
    <m/>
    <m/>
    <m/>
  </r>
  <r>
    <x v="123"/>
    <x v="1"/>
    <x v="124"/>
    <x v="0"/>
    <x v="5"/>
    <x v="1"/>
    <n v="0"/>
    <n v="0"/>
    <n v="0"/>
    <n v="0"/>
    <n v="-178005.54800000001"/>
    <n v="-314527.99200000003"/>
    <n v="0"/>
    <n v="0"/>
    <n v="0"/>
    <n v="0"/>
    <n v="0"/>
    <n v="0"/>
    <n v="-492533.5400000000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8005.54800000001"/>
    <n v="-314527.99200000003"/>
    <n v="0"/>
    <n v="0"/>
    <n v="0"/>
    <n v="0"/>
    <n v="0"/>
    <n v="0"/>
    <n v="-492533.54000000004"/>
    <n v="0"/>
    <n v="0"/>
    <n v="0"/>
    <n v="0"/>
    <n v="0"/>
    <n v="0"/>
    <n v="0"/>
    <n v="0"/>
    <n v="0"/>
    <n v="0"/>
    <n v="0"/>
    <n v="0"/>
    <n v="0"/>
    <n v="0"/>
    <n v="0"/>
    <n v="0"/>
    <n v="0"/>
    <n v="0"/>
    <n v="0"/>
    <n v="0"/>
    <n v="0"/>
    <n v="0"/>
    <n v="0"/>
    <n v="0"/>
    <n v="0"/>
    <n v="0"/>
    <n v="0"/>
    <n v="0"/>
    <n v="0"/>
    <n v="0"/>
    <n v="0"/>
    <n v="0"/>
    <n v="0"/>
    <n v="0"/>
    <n v="0"/>
    <n v="0"/>
    <n v="0"/>
    <n v="0"/>
    <n v="0"/>
    <n v="0"/>
    <n v="0"/>
    <n v="0"/>
    <n v="-492533.54000000004"/>
    <n v="0"/>
    <n v="0"/>
    <n v="0"/>
    <n v="0"/>
    <n v="-178005.54800000001"/>
    <n v="-314527.99200000003"/>
    <n v="0"/>
    <n v="0"/>
    <n v="0"/>
    <n v="0"/>
    <n v="0"/>
    <n v="0"/>
    <n v="-492533.54000000004"/>
    <n v="0"/>
    <n v="0"/>
    <n v="0"/>
    <n v="0"/>
    <n v="0"/>
    <n v="0"/>
    <n v="0"/>
    <n v="0"/>
    <n v="0"/>
    <n v="0"/>
    <n v="0"/>
    <n v="0"/>
    <n v="0"/>
    <n v="0"/>
    <n v="0"/>
    <n v="0"/>
    <n v="0"/>
    <n v="-492533.54000000004"/>
    <n v="0"/>
    <n v="0"/>
    <n v="0"/>
    <n v="0"/>
    <n v="-178005.54800000001"/>
    <n v="-314527.99200000003"/>
    <n v="0"/>
    <n v="0"/>
    <n v="0"/>
    <n v="0"/>
    <n v="0"/>
    <n v="0"/>
    <n v="-492533.54000000004"/>
    <n v="0"/>
    <n v="0"/>
    <n v="0"/>
    <n v="0"/>
    <n v="0"/>
    <n v="0"/>
    <n v="0"/>
    <n v="0"/>
    <n v="0"/>
    <n v="0"/>
    <n v="0"/>
    <n v="0"/>
    <n v="0"/>
    <n v="0"/>
    <n v="0"/>
    <n v="0"/>
    <n v="0"/>
    <n v="-492533.54000000004"/>
    <n v="0"/>
    <n v="-492533.54000000004"/>
    <n v="-492533.54000000004"/>
    <n v="0"/>
    <n v="-492533.54000000004"/>
    <n v="492533.54000000004"/>
    <n v="-492533.54000000004"/>
    <n v="-492533.54000000004"/>
    <n v="-492533.54000000004"/>
    <n v="-492533.54000000004"/>
    <n v="0"/>
    <n v="0"/>
    <n v="-492533.54000000004"/>
    <n v="-492533.54000000004"/>
    <n v="-492533.54000000004"/>
    <n v="-492533.54000000004"/>
    <n v="0"/>
    <n v="0"/>
    <n v="-492533.54000000004"/>
    <n v="-492533.54000000004"/>
    <n v="-492533.54000000004"/>
    <n v="-492533.54000000004"/>
    <n v="0"/>
    <n v="0"/>
    <m/>
    <m/>
    <s v="NO"/>
    <m/>
    <s v="STS"/>
    <n v="4"/>
    <s v="Transmission"/>
    <s v="Zonal Tx"/>
    <s v="Growth Zonal Tx"/>
    <m/>
    <m/>
    <s v="STS"/>
    <m/>
    <m/>
    <x v="8"/>
    <s v="Proyecto puente"/>
    <m/>
    <m/>
    <m/>
    <m/>
    <m/>
    <m/>
    <m/>
    <m/>
    <m/>
    <m/>
    <m/>
    <m/>
    <m/>
    <m/>
  </r>
  <r>
    <x v="124"/>
    <x v="0"/>
    <x v="125"/>
    <x v="0"/>
    <x v="13"/>
    <x v="3"/>
    <n v="0"/>
    <n v="0"/>
    <n v="3071.0459999999998"/>
    <n v="48219.497000000003"/>
    <n v="122364.675"/>
    <n v="143967.367"/>
    <n v="114618.56200000001"/>
    <n v="333453.39600000001"/>
    <n v="413793.19900000002"/>
    <n v="25714.901000000002"/>
    <n v="217509.07199999999"/>
    <n v="30130.3"/>
    <n v="1452842.0150000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071.0459999999998"/>
    <n v="48219.497000000003"/>
    <n v="122364.675"/>
    <n v="0"/>
    <n v="0"/>
    <n v="0"/>
    <n v="0"/>
    <n v="0"/>
    <n v="0"/>
    <n v="0"/>
    <n v="173655.21799999999"/>
    <n v="0"/>
    <n v="0"/>
    <n v="0"/>
    <n v="0"/>
    <n v="0"/>
    <n v="0"/>
    <n v="0"/>
    <n v="0"/>
    <n v="0"/>
    <n v="0"/>
    <n v="0"/>
    <n v="0"/>
    <n v="0"/>
    <n v="0"/>
    <n v="0"/>
    <n v="0"/>
    <n v="0"/>
    <n v="0"/>
    <n v="0"/>
    <n v="0"/>
    <n v="0"/>
    <n v="0"/>
    <n v="0"/>
    <n v="0"/>
    <n v="0"/>
    <n v="0"/>
    <n v="0"/>
    <n v="0"/>
    <n v="0"/>
    <n v="0"/>
    <n v="0"/>
    <n v="0"/>
    <n v="0"/>
    <n v="0"/>
    <n v="0"/>
    <n v="0"/>
    <n v="0"/>
    <n v="0"/>
    <n v="0"/>
    <n v="0"/>
    <n v="0"/>
    <n v="0"/>
    <n v="173655.21799999999"/>
    <n v="0"/>
    <n v="0"/>
    <n v="3071.0459999999998"/>
    <n v="48219.497000000003"/>
    <n v="122364.675"/>
    <n v="143967.367"/>
    <n v="114618.56200000001"/>
    <n v="333453.39600000001"/>
    <n v="0"/>
    <n v="0"/>
    <n v="0"/>
    <n v="0"/>
    <n v="765694.54300000006"/>
    <n v="0"/>
    <n v="0"/>
    <n v="0"/>
    <n v="0"/>
    <n v="0"/>
    <n v="0"/>
    <n v="0"/>
    <n v="0"/>
    <n v="0"/>
    <n v="0"/>
    <n v="0"/>
    <n v="0"/>
    <n v="0"/>
    <n v="0"/>
    <n v="0"/>
    <n v="0"/>
    <n v="0"/>
    <n v="765694.54300000006"/>
    <n v="0"/>
    <n v="0"/>
    <n v="3071.0459999999998"/>
    <n v="48219.497000000003"/>
    <n v="122364.675"/>
    <n v="143967.367"/>
    <n v="114618.56200000001"/>
    <n v="333453.39600000001"/>
    <n v="413793.19900000002"/>
    <n v="25714.901000000002"/>
    <n v="217509.07199999999"/>
    <n v="0"/>
    <n v="1422711.7150000001"/>
    <n v="0"/>
    <n v="0"/>
    <n v="0"/>
    <n v="0"/>
    <n v="0"/>
    <n v="0"/>
    <n v="0"/>
    <n v="0"/>
    <n v="0"/>
    <n v="0"/>
    <n v="0"/>
    <n v="0"/>
    <n v="0"/>
    <n v="0"/>
    <n v="0"/>
    <n v="0"/>
    <n v="0"/>
    <n v="1422711.7150000001"/>
    <n v="0"/>
    <n v="1422711.7150000001"/>
    <n v="1422711.7150000001"/>
    <n v="0"/>
    <n v="1422711.7150000001"/>
    <n v="-1422711.7150000001"/>
    <n v="173655.21799999999"/>
    <n v="1422711.7150000001"/>
    <n v="1422711.7150000001"/>
    <n v="173655.21799999999"/>
    <n v="1249056.497"/>
    <n v="-1249056.497"/>
    <n v="765694.54300000006"/>
    <n v="1422711.7150000001"/>
    <n v="1422711.7150000001"/>
    <n v="765694.54300000006"/>
    <n v="657017.17200000002"/>
    <n v="-657017.17200000002"/>
    <n v="1422711.7150000001"/>
    <n v="1452842.0150000001"/>
    <n v="1452842.0150000001"/>
    <n v="1422711.7150000001"/>
    <n v="30130.300000000047"/>
    <n v="-30130.300000000047"/>
    <m/>
    <m/>
    <s v="NO"/>
    <m/>
    <s v="STS"/>
    <n v="6"/>
    <s v="Transmission"/>
    <s v="National Tx"/>
    <s v="Melipulli Substation (GIS)"/>
    <s v="Melipulli Substation (GIS)"/>
    <m/>
    <s v="STS"/>
    <m/>
    <m/>
    <x v="8"/>
    <m/>
    <m/>
    <m/>
    <m/>
    <m/>
    <m/>
    <m/>
    <m/>
    <m/>
    <m/>
    <m/>
    <m/>
    <m/>
    <m/>
    <m/>
  </r>
  <r>
    <x v="125"/>
    <x v="0"/>
    <x v="126"/>
    <x v="1"/>
    <x v="6"/>
    <x v="2"/>
    <n v="0"/>
    <n v="0"/>
    <n v="0"/>
    <n v="1012.429"/>
    <n v="4238.6639999999998"/>
    <n v="0"/>
    <n v="0"/>
    <n v="2024.106"/>
    <n v="4461.0720000000001"/>
    <n v="791.8"/>
    <n v="3062.1979999999999"/>
    <n v="0"/>
    <n v="15590.26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12.429"/>
    <n v="4238.6639999999998"/>
    <n v="0"/>
    <n v="0"/>
    <n v="0"/>
    <n v="0"/>
    <n v="0"/>
    <n v="0"/>
    <n v="24748.906999999999"/>
    <n v="30000"/>
    <n v="0"/>
    <n v="0"/>
    <n v="0"/>
    <n v="0"/>
    <n v="0"/>
    <n v="0"/>
    <n v="0"/>
    <n v="0"/>
    <n v="0"/>
    <n v="0"/>
    <n v="0"/>
    <n v="0"/>
    <n v="0"/>
    <n v="0"/>
    <n v="0"/>
    <n v="0"/>
    <n v="0"/>
    <n v="0"/>
    <n v="0"/>
    <n v="0"/>
    <n v="0"/>
    <n v="0"/>
    <n v="0"/>
    <n v="0"/>
    <n v="0"/>
    <n v="0"/>
    <n v="0"/>
    <n v="0"/>
    <n v="0"/>
    <n v="0"/>
    <n v="0"/>
    <n v="0"/>
    <n v="0"/>
    <n v="0"/>
    <n v="0"/>
    <n v="0"/>
    <n v="0"/>
    <n v="0"/>
    <n v="0"/>
    <n v="0"/>
    <n v="0"/>
    <n v="0"/>
    <n v="30000"/>
    <n v="0"/>
    <n v="0"/>
    <n v="0"/>
    <n v="1012.429"/>
    <n v="4238.6639999999998"/>
    <n v="0"/>
    <n v="0"/>
    <n v="2024.106"/>
    <n v="0"/>
    <n v="0"/>
    <n v="0"/>
    <n v="0"/>
    <n v="7275.1989999999996"/>
    <n v="0"/>
    <n v="0"/>
    <n v="0"/>
    <n v="0"/>
    <n v="0"/>
    <n v="0"/>
    <n v="0"/>
    <n v="0"/>
    <n v="0"/>
    <n v="0"/>
    <n v="0"/>
    <n v="0"/>
    <n v="0"/>
    <n v="0"/>
    <n v="0"/>
    <n v="0"/>
    <n v="0"/>
    <n v="7275.1989999999996"/>
    <n v="0"/>
    <n v="0"/>
    <n v="0"/>
    <n v="1012.429"/>
    <n v="4238.6639999999998"/>
    <n v="0"/>
    <n v="0"/>
    <n v="2024.106"/>
    <n v="4461.0720000000001"/>
    <n v="791.8"/>
    <n v="3062.1979999999999"/>
    <n v="0"/>
    <n v="15590.269"/>
    <n v="0"/>
    <n v="0"/>
    <n v="0"/>
    <n v="0"/>
    <n v="0"/>
    <n v="0"/>
    <n v="0"/>
    <n v="0"/>
    <n v="0"/>
    <n v="0"/>
    <n v="0"/>
    <n v="0"/>
    <n v="0"/>
    <n v="0"/>
    <n v="0"/>
    <n v="0"/>
    <n v="0"/>
    <n v="15590.269"/>
    <n v="0"/>
    <n v="15590.269"/>
    <n v="15590.269"/>
    <n v="0"/>
    <n v="15590.269"/>
    <n v="-15590.269"/>
    <n v="5251.0929999999998"/>
    <n v="15590.269"/>
    <n v="15590.269"/>
    <n v="5251.0929999999998"/>
    <n v="10339.175999999999"/>
    <n v="14409.731"/>
    <n v="7275.1989999999996"/>
    <n v="15590.269"/>
    <n v="15590.269"/>
    <n v="7275.1989999999996"/>
    <n v="8315.07"/>
    <n v="-8315.07"/>
    <n v="15590.269"/>
    <n v="15590.269"/>
    <n v="15590.269"/>
    <n v="15590.269"/>
    <n v="0"/>
    <n v="0"/>
    <m/>
    <m/>
    <m/>
    <m/>
    <s v="STS"/>
    <n v="6"/>
    <s v="Transmission"/>
    <s v="National Tx"/>
    <s v="Others Tx"/>
    <m/>
    <m/>
    <s v="FRONTEL"/>
    <m/>
    <d v="2019-12-01T00:00:00"/>
    <x v="6"/>
    <m/>
    <m/>
    <m/>
    <m/>
    <m/>
    <m/>
    <m/>
    <m/>
    <m/>
    <m/>
    <m/>
    <m/>
    <m/>
    <m/>
    <m/>
  </r>
  <r>
    <x v="126"/>
    <x v="0"/>
    <x v="127"/>
    <x v="2"/>
    <x v="6"/>
    <x v="7"/>
    <n v="0"/>
    <n v="0"/>
    <n v="0"/>
    <n v="0"/>
    <n v="0"/>
    <n v="675000"/>
    <n v="0"/>
    <n v="0"/>
    <n v="0"/>
    <n v="-15070"/>
    <n v="36365.074999999997"/>
    <n v="101.15300000000001"/>
    <n v="696396.228"/>
    <n v="0"/>
    <n v="0"/>
    <n v="0"/>
    <n v="0"/>
    <n v="0"/>
    <n v="0"/>
    <n v="0"/>
    <n v="0"/>
    <n v="0.91"/>
    <n v="0"/>
    <n v="0"/>
    <n v="0"/>
    <n v="0"/>
    <n v="0"/>
    <n v="0"/>
    <n v="0"/>
    <n v="0"/>
    <n v="0"/>
    <n v="0"/>
    <n v="0"/>
    <n v="0.91"/>
    <n v="0.91"/>
    <n v="0.91"/>
    <n v="0.91"/>
    <n v="0"/>
    <n v="0"/>
    <n v="0"/>
    <n v="0"/>
    <n v="0"/>
    <n v="0"/>
    <n v="0"/>
    <n v="0"/>
    <n v="0"/>
    <n v="0"/>
    <n v="0"/>
    <n v="0"/>
    <n v="0.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75000"/>
    <n v="0"/>
    <n v="0"/>
    <n v="0"/>
    <n v="0"/>
    <n v="0"/>
    <n v="0"/>
    <n v="675000"/>
    <n v="0"/>
    <n v="0"/>
    <n v="0"/>
    <n v="0"/>
    <n v="0"/>
    <n v="0"/>
    <n v="0"/>
    <n v="0"/>
    <n v="0"/>
    <n v="0"/>
    <n v="0"/>
    <n v="0"/>
    <n v="0"/>
    <n v="0"/>
    <n v="0"/>
    <n v="0"/>
    <n v="0"/>
    <n v="0"/>
    <n v="0"/>
    <n v="0"/>
    <n v="0"/>
    <n v="0"/>
    <n v="0"/>
    <n v="0"/>
    <n v="0"/>
    <n v="0"/>
    <n v="0"/>
    <n v="0"/>
    <n v="0"/>
    <n v="0"/>
    <n v="0"/>
    <n v="0"/>
    <n v="0"/>
    <n v="0"/>
    <n v="0"/>
    <n v="0"/>
    <n v="0"/>
    <n v="0"/>
    <n v="0"/>
    <n v="0"/>
    <n v="0"/>
    <n v="0"/>
    <n v="675000"/>
    <n v="0"/>
    <n v="0"/>
    <n v="0"/>
    <n v="0"/>
    <n v="0"/>
    <n v="675000"/>
    <n v="0"/>
    <n v="0"/>
    <n v="0"/>
    <n v="55000"/>
    <n v="0"/>
    <n v="0"/>
    <n v="730000"/>
    <n v="0"/>
    <n v="0"/>
    <n v="0"/>
    <n v="0"/>
    <n v="0"/>
    <n v="0"/>
    <n v="0"/>
    <n v="0"/>
    <n v="0"/>
    <n v="0"/>
    <n v="0"/>
    <n v="0"/>
    <n v="0"/>
    <n v="0"/>
    <n v="0"/>
    <n v="0"/>
    <n v="0"/>
    <n v="730000"/>
    <n v="0"/>
    <n v="0"/>
    <n v="0"/>
    <n v="0"/>
    <n v="0"/>
    <n v="675000"/>
    <n v="0"/>
    <n v="0"/>
    <n v="0"/>
    <n v="-15070"/>
    <n v="36365.074999999997"/>
    <n v="33704.925000000047"/>
    <n v="730000"/>
    <n v="0"/>
    <n v="0"/>
    <n v="0"/>
    <n v="0"/>
    <n v="0"/>
    <n v="0"/>
    <n v="0"/>
    <n v="0"/>
    <n v="0"/>
    <n v="0"/>
    <n v="0"/>
    <n v="0"/>
    <n v="0"/>
    <n v="0"/>
    <n v="0"/>
    <n v="0"/>
    <n v="0"/>
    <n v="730000"/>
    <n v="0"/>
    <n v="696295.07499999995"/>
    <n v="696295.07499999995"/>
    <n v="0"/>
    <n v="696295.07499999995"/>
    <n v="-696295.07499999995"/>
    <n v="675000"/>
    <n v="696295.07499999995"/>
    <n v="696295.07499999995"/>
    <n v="675000"/>
    <n v="21295.074999999953"/>
    <n v="-21295.074999999953"/>
    <n v="730000"/>
    <n v="696295.07499999995"/>
    <n v="696295.07499999995"/>
    <n v="730000"/>
    <n v="-33704.925000000047"/>
    <n v="33704.925000000047"/>
    <n v="696295.07499999995"/>
    <n v="696396.228"/>
    <n v="696396.228"/>
    <n v="696295.07499999995"/>
    <n v="101.15300000004936"/>
    <n v="33603.771999999997"/>
    <m/>
    <m/>
    <m/>
    <m/>
    <s v="STN"/>
    <n v="6"/>
    <s v="Transmission"/>
    <s v="National Tx"/>
    <s v="Others Tx"/>
    <m/>
    <m/>
    <s v="FRONTEL"/>
    <m/>
    <m/>
    <x v="8"/>
    <m/>
    <m/>
    <m/>
    <m/>
    <m/>
    <m/>
    <m/>
    <m/>
    <m/>
    <m/>
    <m/>
    <m/>
    <m/>
    <m/>
    <m/>
  </r>
  <r>
    <x v="127"/>
    <x v="1"/>
    <x v="128"/>
    <x v="0"/>
    <x v="2"/>
    <x v="1"/>
    <n v="0"/>
    <n v="0"/>
    <n v="0"/>
    <n v="0"/>
    <n v="0"/>
    <n v="0"/>
    <n v="22935.98"/>
    <n v="2417.8000000000002"/>
    <n v="0"/>
    <n v="0"/>
    <n v="0"/>
    <n v="0"/>
    <n v="25353.7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935.98"/>
    <n v="2417.8000000000002"/>
    <n v="0"/>
    <n v="0"/>
    <n v="0"/>
    <n v="0"/>
    <n v="25353.78"/>
    <n v="0"/>
    <n v="0"/>
    <n v="0"/>
    <n v="0"/>
    <n v="0"/>
    <n v="0"/>
    <n v="0"/>
    <n v="0"/>
    <n v="0"/>
    <n v="0"/>
    <n v="0"/>
    <n v="0"/>
    <n v="0"/>
    <n v="0"/>
    <n v="0"/>
    <n v="0"/>
    <n v="0"/>
    <n v="25353.78"/>
    <n v="0"/>
    <n v="0"/>
    <n v="0"/>
    <n v="0"/>
    <n v="0"/>
    <n v="0"/>
    <n v="22935.98"/>
    <n v="2417.8000000000002"/>
    <n v="0"/>
    <n v="0"/>
    <n v="0"/>
    <n v="0"/>
    <n v="25353.78"/>
    <n v="0"/>
    <n v="0"/>
    <n v="0"/>
    <n v="0"/>
    <n v="0"/>
    <n v="0"/>
    <n v="0"/>
    <n v="0"/>
    <n v="0"/>
    <n v="0"/>
    <n v="0"/>
    <n v="0"/>
    <n v="0"/>
    <n v="0"/>
    <n v="0"/>
    <n v="0"/>
    <n v="0"/>
    <n v="25353.78"/>
    <n v="0"/>
    <n v="25353.78"/>
    <n v="25353.78"/>
    <n v="0"/>
    <n v="25353.78"/>
    <n v="-25353.78"/>
    <n v="0"/>
    <n v="25353.78"/>
    <n v="25353.78"/>
    <n v="0"/>
    <n v="25353.78"/>
    <n v="-25353.78"/>
    <n v="25353.78"/>
    <n v="25353.78"/>
    <n v="25353.78"/>
    <n v="25353.78"/>
    <n v="0"/>
    <n v="0"/>
    <n v="25353.78"/>
    <n v="25353.78"/>
    <n v="25353.78"/>
    <n v="25353.78"/>
    <n v="0"/>
    <n v="0"/>
    <m/>
    <m/>
    <s v="NO"/>
    <s v="GIC"/>
    <s v="FRONTEL"/>
    <n v="6"/>
    <s v="Transmission"/>
    <s v="Zonal Tx"/>
    <s v="Growth Zonal Tx"/>
    <s v="Deuco Substation"/>
    <m/>
    <s v="FRONTEL"/>
    <s v="FRONTEL"/>
    <m/>
    <x v="8"/>
    <m/>
    <m/>
    <m/>
    <m/>
    <m/>
    <m/>
    <m/>
    <m/>
    <m/>
    <m/>
    <m/>
    <m/>
    <m/>
    <m/>
    <m/>
  </r>
  <r>
    <x v="128"/>
    <x v="1"/>
    <x v="129"/>
    <x v="0"/>
    <x v="5"/>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s v="NO"/>
    <s v="GIC"/>
    <s v="FRONTEL"/>
    <n v="4"/>
    <s v="Transmission"/>
    <s v="Zonal Tx"/>
    <s v="Growth Zonal Tx"/>
    <s v="Larqui Substation"/>
    <m/>
    <s v="FRONTEL"/>
    <s v="S/E Larqui"/>
    <m/>
    <x v="5"/>
    <m/>
    <m/>
    <m/>
    <m/>
    <m/>
    <m/>
    <m/>
    <m/>
    <m/>
    <m/>
    <m/>
    <m/>
    <m/>
    <m/>
    <m/>
  </r>
  <r>
    <x v="129"/>
    <x v="0"/>
    <x v="130"/>
    <x v="0"/>
    <x v="6"/>
    <x v="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5826.33333333331"/>
    <n v="265826.33333333331"/>
    <n v="265826.33333333331"/>
    <n v="797479"/>
    <n v="0"/>
    <n v="0"/>
    <n v="0"/>
    <n v="0"/>
    <n v="797479"/>
    <n v="0"/>
    <n v="0"/>
    <n v="0"/>
    <n v="0"/>
    <n v="0"/>
    <n v="0"/>
    <n v="0"/>
    <n v="0"/>
    <n v="0"/>
    <n v="0"/>
    <n v="0"/>
    <n v="0"/>
    <n v="0"/>
    <n v="0"/>
    <n v="0"/>
    <n v="0"/>
    <n v="0"/>
    <n v="0"/>
    <n v="0"/>
    <n v="0"/>
    <n v="0"/>
    <n v="0"/>
    <n v="265826.33333333331"/>
    <n v="265826.33333333331"/>
    <n v="265826.33333333331"/>
    <n v="797479"/>
    <n v="0"/>
    <n v="0"/>
    <n v="0"/>
    <n v="0"/>
    <n v="797479"/>
    <n v="0"/>
    <n v="0"/>
    <n v="0"/>
    <n v="0"/>
    <n v="0"/>
    <n v="0"/>
    <n v="0"/>
    <n v="0"/>
    <n v="0"/>
    <n v="0"/>
    <n v="0"/>
    <n v="0"/>
    <n v="0"/>
    <n v="0"/>
    <n v="0"/>
    <n v="0"/>
    <n v="0"/>
    <n v="0"/>
    <n v="0"/>
    <n v="0"/>
    <n v="0"/>
    <n v="0"/>
    <n v="0"/>
    <n v="0"/>
    <n v="0"/>
    <n v="797479"/>
    <n v="0"/>
    <n v="0"/>
    <n v="0"/>
    <n v="0"/>
    <n v="797479"/>
    <n v="0"/>
    <n v="0"/>
    <n v="0"/>
    <n v="0"/>
    <n v="0"/>
    <n v="0"/>
    <n v="0"/>
    <n v="0"/>
    <n v="0"/>
    <n v="0"/>
    <n v="0"/>
    <n v="797479"/>
    <n v="0"/>
    <n v="0"/>
    <n v="0"/>
    <n v="0"/>
    <n v="0"/>
    <n v="797479"/>
    <n v="0"/>
    <n v="0"/>
    <n v="0"/>
    <n v="0"/>
    <n v="0"/>
    <n v="797479"/>
    <n v="12339"/>
    <m/>
    <m/>
    <m/>
    <m/>
    <m/>
    <m/>
    <m/>
    <s v="Growth Zonal Tx"/>
    <m/>
    <m/>
    <m/>
    <m/>
    <m/>
    <x v="8"/>
    <m/>
    <m/>
    <m/>
    <m/>
    <m/>
    <m/>
    <m/>
    <m/>
    <m/>
    <m/>
    <m/>
    <m/>
    <m/>
    <m/>
    <m/>
  </r>
  <r>
    <x v="130"/>
    <x v="0"/>
    <x v="131"/>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769.3584551763756"/>
    <n v="4855.8216247011987"/>
    <n v="3769.3584551763756"/>
    <n v="5746.6804573909185"/>
    <n v="3715.2691403584304"/>
    <n v="3715.2691403584304"/>
    <n v="3715.2691403584304"/>
    <n v="3494.8682324883694"/>
    <n v="3218.0079789914589"/>
    <n v="35999.902624999995"/>
    <n v="0"/>
    <n v="0"/>
    <n v="0"/>
    <n v="0"/>
    <n v="35999.902624999995"/>
    <n v="0"/>
    <n v="0"/>
    <n v="0"/>
    <n v="0"/>
    <n v="0"/>
    <n v="0"/>
    <n v="0"/>
    <n v="0"/>
    <n v="0"/>
    <n v="0"/>
    <n v="0"/>
    <n v="0"/>
    <n v="0"/>
    <n v="0"/>
    <n v="0"/>
    <n v="0"/>
    <n v="3769.3584551763756"/>
    <n v="4855.8216247011987"/>
    <n v="3769.3584551763756"/>
    <n v="5746.6804573909185"/>
    <n v="3715.2691403584304"/>
    <n v="3715.2691403584304"/>
    <n v="3715.2691403584304"/>
    <n v="3494.8682324883694"/>
    <n v="3218.0079789914589"/>
    <n v="35999.902624999995"/>
    <n v="0"/>
    <n v="0"/>
    <n v="0"/>
    <n v="0"/>
    <n v="35999.902624999995"/>
    <n v="0"/>
    <n v="0"/>
    <n v="0"/>
    <n v="0"/>
    <n v="0"/>
    <n v="0"/>
    <n v="0"/>
    <n v="0"/>
    <n v="0"/>
    <n v="0"/>
    <n v="0"/>
    <n v="0"/>
    <n v="0"/>
    <n v="0"/>
    <n v="0"/>
    <n v="0"/>
    <n v="0"/>
    <n v="0"/>
    <n v="0"/>
    <n v="0"/>
    <n v="0"/>
    <n v="0"/>
    <n v="0"/>
    <n v="0"/>
    <n v="0"/>
    <n v="35999.902624999995"/>
    <n v="0"/>
    <n v="0"/>
    <n v="0"/>
    <n v="0"/>
    <n v="35999.902624999995"/>
    <n v="0"/>
    <n v="0"/>
    <n v="0"/>
    <n v="0"/>
    <n v="0"/>
    <n v="0"/>
    <n v="0"/>
    <n v="0"/>
    <n v="0"/>
    <n v="0"/>
    <n v="0"/>
    <n v="35999.902624999995"/>
    <n v="0"/>
    <n v="0"/>
    <n v="0"/>
    <n v="0"/>
    <n v="0"/>
    <n v="35999.902624999995"/>
    <n v="0"/>
    <n v="0"/>
    <n v="0"/>
    <n v="0"/>
    <n v="0"/>
    <n v="35999.902624999995"/>
    <n v="13868"/>
    <m/>
    <m/>
    <m/>
    <m/>
    <m/>
    <m/>
    <m/>
    <s v="EH&amp;S"/>
    <m/>
    <m/>
    <m/>
    <m/>
    <m/>
    <x v="8"/>
    <m/>
    <m/>
    <m/>
    <m/>
    <m/>
    <m/>
    <m/>
    <m/>
    <m/>
    <m/>
    <m/>
    <m/>
    <m/>
    <m/>
    <m/>
  </r>
  <r>
    <x v="131"/>
    <x v="0"/>
    <x v="132"/>
    <x v="0"/>
    <x v="6"/>
    <x v="0"/>
    <n v="0"/>
    <n v="0"/>
    <n v="0"/>
    <n v="0"/>
    <n v="0"/>
    <n v="473182.03200000001"/>
    <n v="150"/>
    <n v="263526.44500000001"/>
    <n v="0"/>
    <n v="0"/>
    <n v="0"/>
    <n v="0"/>
    <n v="736858.476999999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73182.03200000001"/>
    <n v="0"/>
    <n v="0"/>
    <n v="0"/>
    <n v="0"/>
    <n v="0"/>
    <n v="0"/>
    <n v="473182.03200000001"/>
    <n v="0"/>
    <n v="0"/>
    <n v="0"/>
    <n v="0"/>
    <n v="0"/>
    <n v="0"/>
    <n v="0"/>
    <n v="0"/>
    <n v="0"/>
    <n v="0"/>
    <n v="0"/>
    <n v="0"/>
    <n v="0"/>
    <n v="0"/>
    <n v="0"/>
    <n v="0"/>
    <n v="0"/>
    <n v="0"/>
    <n v="0"/>
    <n v="0"/>
    <n v="0"/>
    <n v="0"/>
    <n v="0"/>
    <n v="0"/>
    <n v="0"/>
    <n v="0"/>
    <n v="0"/>
    <n v="0"/>
    <n v="0"/>
    <n v="0"/>
    <n v="0"/>
    <n v="0"/>
    <n v="0"/>
    <n v="0"/>
    <n v="0"/>
    <n v="0"/>
    <n v="0"/>
    <n v="0"/>
    <n v="0"/>
    <n v="0"/>
    <n v="0"/>
    <n v="0"/>
    <n v="473182.03200000001"/>
    <n v="0"/>
    <n v="0"/>
    <n v="0"/>
    <n v="0"/>
    <n v="0"/>
    <n v="473182.03200000001"/>
    <n v="150"/>
    <n v="263526.44500000001"/>
    <n v="0"/>
    <n v="0"/>
    <n v="0"/>
    <n v="0"/>
    <n v="736858.47699999996"/>
    <n v="0"/>
    <n v="0"/>
    <n v="0"/>
    <n v="0"/>
    <n v="0"/>
    <n v="0"/>
    <n v="0"/>
    <n v="0"/>
    <n v="0"/>
    <n v="0"/>
    <n v="0"/>
    <n v="0"/>
    <n v="0"/>
    <n v="0"/>
    <n v="0"/>
    <n v="0"/>
    <n v="0"/>
    <n v="736858.47699999996"/>
    <n v="0"/>
    <n v="0"/>
    <n v="0"/>
    <n v="0"/>
    <n v="0"/>
    <n v="473182.03200000001"/>
    <n v="150"/>
    <n v="263526.44500000001"/>
    <n v="0"/>
    <n v="0"/>
    <n v="0"/>
    <n v="0"/>
    <n v="736858.47699999996"/>
    <n v="0"/>
    <n v="0"/>
    <n v="0"/>
    <n v="0"/>
    <n v="0"/>
    <n v="0"/>
    <n v="0"/>
    <n v="0"/>
    <n v="0"/>
    <n v="0"/>
    <n v="0"/>
    <n v="0"/>
    <n v="0"/>
    <n v="0"/>
    <n v="0"/>
    <n v="0"/>
    <n v="0"/>
    <n v="736858.47699999996"/>
    <n v="0"/>
    <n v="736858.47699999996"/>
    <n v="736858.47699999996"/>
    <n v="0"/>
    <n v="736858.47699999996"/>
    <n v="-736858.47699999996"/>
    <n v="473182.03200000001"/>
    <n v="736858.47699999996"/>
    <n v="736858.47699999996"/>
    <n v="473182.03200000001"/>
    <n v="263676.44499999995"/>
    <n v="-263676.44499999995"/>
    <n v="736858.47699999996"/>
    <n v="736858.47699999996"/>
    <n v="736858.47699999996"/>
    <n v="736858.47699999996"/>
    <n v="0"/>
    <n v="0"/>
    <n v="736858.47699999996"/>
    <n v="736858.47699999996"/>
    <n v="736858.47699999996"/>
    <n v="736858.47699999996"/>
    <n v="0"/>
    <n v="0"/>
    <m/>
    <m/>
    <m/>
    <m/>
    <m/>
    <m/>
    <m/>
    <m/>
    <s v="Chiloé Project"/>
    <m/>
    <m/>
    <m/>
    <m/>
    <m/>
    <x v="8"/>
    <m/>
    <m/>
    <m/>
    <m/>
    <m/>
    <m/>
    <m/>
    <m/>
    <m/>
    <m/>
    <m/>
    <m/>
    <m/>
    <m/>
    <m/>
  </r>
  <r>
    <x v="132"/>
    <x v="1"/>
    <x v="133"/>
    <x v="0"/>
    <x v="1"/>
    <x v="1"/>
    <n v="0"/>
    <n v="0"/>
    <n v="0"/>
    <n v="0"/>
    <n v="0"/>
    <n v="0"/>
    <n v="8057.7"/>
    <n v="17.100000000000001"/>
    <n v="0"/>
    <n v="300"/>
    <n v="19683.251"/>
    <n v="0"/>
    <n v="28058.050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57.7"/>
    <n v="17.100000000000001"/>
    <n v="0"/>
    <n v="0"/>
    <n v="0"/>
    <n v="0"/>
    <n v="8074.8"/>
    <n v="0"/>
    <n v="0"/>
    <n v="0"/>
    <n v="0"/>
    <n v="0"/>
    <n v="0"/>
    <n v="0"/>
    <n v="0"/>
    <n v="0"/>
    <n v="0"/>
    <n v="0"/>
    <n v="0"/>
    <n v="0"/>
    <n v="0"/>
    <n v="0"/>
    <n v="0"/>
    <n v="0"/>
    <n v="8074.8"/>
    <n v="0"/>
    <n v="0"/>
    <n v="0"/>
    <n v="0"/>
    <n v="0"/>
    <n v="0"/>
    <n v="8057.7"/>
    <n v="17.100000000000001"/>
    <n v="0"/>
    <n v="300"/>
    <n v="19683.251"/>
    <n v="0"/>
    <n v="28058.050999999999"/>
    <n v="0"/>
    <n v="0"/>
    <n v="0"/>
    <n v="0"/>
    <n v="0"/>
    <n v="0"/>
    <n v="0"/>
    <n v="0"/>
    <n v="0"/>
    <n v="0"/>
    <n v="0"/>
    <n v="0"/>
    <n v="0"/>
    <n v="0"/>
    <n v="0"/>
    <n v="0"/>
    <n v="0"/>
    <n v="28058.050999999999"/>
    <n v="0"/>
    <n v="28058.050999999999"/>
    <n v="28058.050999999999"/>
    <n v="0"/>
    <n v="28058.050999999999"/>
    <n v="-28058.050999999999"/>
    <n v="0"/>
    <n v="28058.050999999999"/>
    <n v="28058.050999999999"/>
    <n v="0"/>
    <n v="28058.050999999999"/>
    <n v="-28058.050999999999"/>
    <n v="8074.8"/>
    <n v="28058.050999999999"/>
    <n v="28058.050999999999"/>
    <n v="8074.8"/>
    <n v="19983.251"/>
    <n v="-19983.251"/>
    <n v="28058.050999999999"/>
    <n v="28058.050999999999"/>
    <n v="28058.050999999999"/>
    <n v="28058.050999999999"/>
    <n v="0"/>
    <n v="0"/>
    <m/>
    <m/>
    <s v="NO"/>
    <s v="GIC"/>
    <s v="FRONTEL"/>
    <n v="5"/>
    <s v="Transmission"/>
    <s v="Zonal Tx"/>
    <s v="Growth Zonal Tx"/>
    <s v="Cunco Substation"/>
    <m/>
    <s v="FRONTEL"/>
    <m/>
    <m/>
    <x v="8"/>
    <m/>
    <m/>
    <m/>
    <m/>
    <m/>
    <m/>
    <m/>
    <m/>
    <m/>
    <m/>
    <m/>
    <m/>
    <m/>
    <m/>
    <m/>
  </r>
  <r>
    <x v="133"/>
    <x v="0"/>
    <x v="134"/>
    <x v="0"/>
    <x v="17"/>
    <x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s v="NO"/>
    <s v="GIC"/>
    <s v="STS"/>
    <n v="6"/>
    <s v="Transmission"/>
    <s v="Dedicated Tx (Base)"/>
    <s v="Puyehue-Rupanco Project"/>
    <s v="Puyehue-Rupanco Project"/>
    <s v="SGSSEE"/>
    <s v="STS"/>
    <s v="S/E PILAUCO-ANTILLANCA"/>
    <m/>
    <x v="8"/>
    <m/>
    <m/>
    <m/>
    <m/>
    <m/>
    <m/>
    <m/>
    <m/>
    <m/>
    <m/>
    <m/>
    <m/>
    <m/>
    <m/>
    <m/>
  </r>
  <r>
    <x v="134"/>
    <x v="0"/>
    <x v="135"/>
    <x v="0"/>
    <x v="17"/>
    <x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s v="NO"/>
    <s v="GIC"/>
    <s v="STS"/>
    <n v="6"/>
    <s v="Transmission"/>
    <s v="Dedicated Tx (Base)"/>
    <s v="Puyehue-Rupanco Project"/>
    <s v="Puyehue-Rupanco Project"/>
    <s v="SGSSEE"/>
    <s v="STS"/>
    <s v="S/E PILAUCO-ANTILLANCA"/>
    <m/>
    <x v="8"/>
    <m/>
    <m/>
    <m/>
    <m/>
    <m/>
    <m/>
    <m/>
    <m/>
    <m/>
    <m/>
    <m/>
    <m/>
    <m/>
    <m/>
    <m/>
  </r>
  <r>
    <x v="135"/>
    <x v="0"/>
    <x v="136"/>
    <x v="0"/>
    <x v="6"/>
    <x v="3"/>
    <n v="-1660.5540000000001"/>
    <n v="0"/>
    <n v="2575.8090000000002"/>
    <n v="0"/>
    <n v="0"/>
    <n v="0"/>
    <n v="0"/>
    <n v="0"/>
    <n v="0"/>
    <n v="0"/>
    <n v="0"/>
    <n v="0"/>
    <n v="915.255000000000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60.5540000000001"/>
    <n v="0"/>
    <n v="2575.8090000000002"/>
    <n v="0"/>
    <n v="0"/>
    <n v="0"/>
    <n v="0"/>
    <n v="0"/>
    <n v="0"/>
    <n v="0"/>
    <n v="0"/>
    <n v="0"/>
    <n v="915.25500000000011"/>
    <n v="0"/>
    <n v="0"/>
    <n v="0"/>
    <n v="0"/>
    <n v="0"/>
    <n v="0"/>
    <n v="0"/>
    <n v="0"/>
    <n v="0"/>
    <n v="0"/>
    <n v="0"/>
    <n v="0"/>
    <n v="0"/>
    <n v="0"/>
    <n v="0"/>
    <n v="0"/>
    <n v="0"/>
    <n v="0"/>
    <n v="0"/>
    <n v="0"/>
    <n v="0"/>
    <n v="0"/>
    <n v="0"/>
    <n v="0"/>
    <n v="0"/>
    <n v="0"/>
    <n v="0"/>
    <n v="0"/>
    <n v="0"/>
    <n v="0"/>
    <n v="0"/>
    <n v="0"/>
    <n v="0"/>
    <n v="0"/>
    <n v="0"/>
    <n v="0"/>
    <n v="0"/>
    <n v="0"/>
    <n v="0"/>
    <n v="0"/>
    <n v="0"/>
    <n v="0"/>
    <n v="915.25500000000011"/>
    <n v="-1660.5540000000001"/>
    <n v="0"/>
    <n v="2575.8090000000002"/>
    <n v="0"/>
    <n v="0"/>
    <n v="0"/>
    <n v="0"/>
    <n v="0"/>
    <n v="0"/>
    <n v="0"/>
    <n v="0"/>
    <n v="0"/>
    <n v="915.25500000000011"/>
    <n v="0"/>
    <n v="0"/>
    <n v="0"/>
    <n v="0"/>
    <n v="0"/>
    <n v="0"/>
    <n v="0"/>
    <n v="0"/>
    <n v="0"/>
    <n v="0"/>
    <n v="0"/>
    <n v="0"/>
    <n v="0"/>
    <n v="0"/>
    <n v="0"/>
    <n v="0"/>
    <n v="0"/>
    <n v="915.25500000000011"/>
    <n v="-1660.5540000000001"/>
    <n v="0"/>
    <n v="2575.8090000000002"/>
    <n v="0"/>
    <n v="0"/>
    <n v="0"/>
    <n v="0"/>
    <n v="0"/>
    <n v="0"/>
    <n v="0"/>
    <n v="0"/>
    <n v="0"/>
    <n v="915.25500000000011"/>
    <n v="0"/>
    <n v="0"/>
    <n v="0"/>
    <n v="0"/>
    <n v="0"/>
    <n v="0"/>
    <n v="0"/>
    <n v="0"/>
    <n v="0"/>
    <n v="0"/>
    <n v="0"/>
    <n v="0"/>
    <n v="0"/>
    <n v="0"/>
    <n v="0"/>
    <n v="0"/>
    <n v="0"/>
    <n v="915.25500000000011"/>
    <n v="0"/>
    <n v="915.25500000000011"/>
    <n v="915.25500000000011"/>
    <n v="0"/>
    <n v="915.25500000000011"/>
    <n v="-915.25500000000011"/>
    <n v="915.25500000000011"/>
    <n v="915.25500000000011"/>
    <n v="915.25500000000011"/>
    <n v="915.25500000000011"/>
    <n v="0"/>
    <n v="0"/>
    <n v="915.25500000000011"/>
    <n v="915.25500000000011"/>
    <n v="915.25500000000011"/>
    <n v="915.25500000000011"/>
    <n v="0"/>
    <n v="0"/>
    <n v="915.25500000000011"/>
    <n v="915.25500000000011"/>
    <n v="915.25500000000011"/>
    <n v="915.25500000000011"/>
    <n v="0"/>
    <n v="0"/>
    <m/>
    <m/>
    <s v="NO"/>
    <s v="GIC"/>
    <s v="STS"/>
    <m/>
    <s v="Transmission"/>
    <s v="Dedicated Tx (Base)"/>
    <s v="ESO Project"/>
    <s v="ESO Project"/>
    <s v="ESO"/>
    <s v="STS"/>
    <m/>
    <m/>
    <x v="8"/>
    <m/>
    <m/>
    <m/>
    <m/>
    <m/>
    <m/>
    <m/>
    <m/>
    <m/>
    <m/>
    <m/>
    <m/>
    <m/>
    <m/>
    <m/>
  </r>
  <r>
    <x v="136"/>
    <x v="0"/>
    <x v="137"/>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735"/>
    <n v="21735"/>
    <n v="43470"/>
    <n v="0"/>
    <n v="0"/>
    <n v="0"/>
    <n v="0"/>
    <n v="43470"/>
    <n v="0"/>
    <n v="0"/>
    <n v="0"/>
    <n v="0"/>
    <n v="0"/>
    <n v="0"/>
    <n v="0"/>
    <n v="0"/>
    <n v="0"/>
    <n v="0"/>
    <n v="0"/>
    <n v="0"/>
    <n v="0"/>
    <n v="0"/>
    <n v="0"/>
    <n v="0"/>
    <n v="0"/>
    <n v="0"/>
    <n v="0"/>
    <n v="0"/>
    <n v="0"/>
    <n v="0"/>
    <n v="0"/>
    <n v="21735"/>
    <n v="21735"/>
    <n v="43470"/>
    <n v="0"/>
    <n v="0"/>
    <n v="0"/>
    <n v="0"/>
    <n v="43470"/>
    <n v="0"/>
    <n v="0"/>
    <n v="0"/>
    <n v="0"/>
    <n v="0"/>
    <n v="0"/>
    <n v="0"/>
    <n v="0"/>
    <n v="0"/>
    <n v="0"/>
    <n v="0"/>
    <n v="0"/>
    <n v="0"/>
    <n v="0"/>
    <n v="0"/>
    <n v="0"/>
    <n v="0"/>
    <n v="0"/>
    <n v="0"/>
    <n v="0"/>
    <n v="0"/>
    <n v="0"/>
    <n v="0"/>
    <n v="0"/>
    <n v="0"/>
    <n v="43470"/>
    <n v="0"/>
    <n v="0"/>
    <n v="0"/>
    <n v="0"/>
    <n v="43470"/>
    <n v="0"/>
    <n v="0"/>
    <n v="0"/>
    <n v="0"/>
    <n v="0"/>
    <n v="0"/>
    <n v="0"/>
    <n v="0"/>
    <n v="0"/>
    <n v="0"/>
    <n v="0"/>
    <n v="43470"/>
    <n v="0"/>
    <n v="0"/>
    <n v="0"/>
    <n v="0"/>
    <n v="0"/>
    <n v="43470"/>
    <n v="0"/>
    <n v="0"/>
    <n v="0"/>
    <n v="0"/>
    <n v="0"/>
    <n v="43470"/>
    <m/>
    <m/>
    <m/>
    <m/>
    <s v="FRONTEL"/>
    <m/>
    <m/>
    <m/>
    <s v="Technical Standard"/>
    <m/>
    <m/>
    <s v="FRONTEL"/>
    <m/>
    <m/>
    <x v="8"/>
    <m/>
    <m/>
    <m/>
    <m/>
    <m/>
    <m/>
    <m/>
    <m/>
    <m/>
    <m/>
    <m/>
    <s v="conceptual"/>
    <m/>
    <m/>
    <m/>
  </r>
  <r>
    <x v="137"/>
    <x v="0"/>
    <x v="138"/>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429"/>
    <n v="124429"/>
    <n v="0"/>
    <n v="0"/>
    <n v="0"/>
    <n v="0"/>
    <n v="124429"/>
    <n v="0"/>
    <n v="0"/>
    <n v="0"/>
    <n v="0"/>
    <n v="0"/>
    <n v="0"/>
    <n v="0"/>
    <n v="0"/>
    <n v="0"/>
    <n v="0"/>
    <n v="0"/>
    <n v="0"/>
    <n v="0"/>
    <n v="0"/>
    <n v="0"/>
    <n v="0"/>
    <n v="0"/>
    <n v="0"/>
    <n v="0"/>
    <n v="0"/>
    <n v="0"/>
    <n v="0"/>
    <n v="0"/>
    <n v="0"/>
    <n v="124429"/>
    <n v="124429"/>
    <n v="0"/>
    <n v="0"/>
    <n v="0"/>
    <n v="0"/>
    <n v="124429"/>
    <n v="0"/>
    <n v="0"/>
    <n v="0"/>
    <n v="0"/>
    <n v="0"/>
    <n v="0"/>
    <n v="0"/>
    <n v="0"/>
    <n v="0"/>
    <n v="0"/>
    <n v="0"/>
    <n v="0"/>
    <n v="0"/>
    <n v="0"/>
    <n v="0"/>
    <n v="0"/>
    <n v="0"/>
    <n v="0"/>
    <n v="0"/>
    <n v="0"/>
    <n v="0"/>
    <n v="0"/>
    <n v="0"/>
    <n v="0"/>
    <n v="0"/>
    <n v="124429"/>
    <n v="0"/>
    <n v="0"/>
    <n v="0"/>
    <n v="0"/>
    <n v="124429"/>
    <n v="0"/>
    <n v="0"/>
    <n v="0"/>
    <n v="0"/>
    <n v="0"/>
    <n v="0"/>
    <n v="0"/>
    <n v="0"/>
    <n v="0"/>
    <n v="0"/>
    <n v="0"/>
    <n v="124429"/>
    <n v="0"/>
    <n v="0"/>
    <n v="0"/>
    <n v="0"/>
    <n v="0"/>
    <n v="124429"/>
    <n v="0"/>
    <n v="0"/>
    <n v="0"/>
    <n v="0"/>
    <n v="0"/>
    <n v="124429"/>
    <m/>
    <m/>
    <m/>
    <m/>
    <s v="STS"/>
    <m/>
    <m/>
    <m/>
    <s v="Others Tx"/>
    <m/>
    <m/>
    <s v="STS"/>
    <m/>
    <m/>
    <x v="8"/>
    <m/>
    <m/>
    <m/>
    <m/>
    <m/>
    <m/>
    <m/>
    <m/>
    <m/>
    <m/>
    <m/>
    <s v="Ingeniería detalle"/>
    <m/>
    <m/>
    <m/>
  </r>
  <r>
    <x v="138"/>
    <x v="0"/>
    <x v="139"/>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n v="0"/>
    <n v="0"/>
    <n v="0"/>
    <n v="0"/>
    <n v="0"/>
    <n v="15003"/>
    <m/>
    <m/>
    <m/>
    <m/>
    <s v="STS"/>
    <m/>
    <m/>
    <m/>
    <s v="Technical Standard"/>
    <m/>
    <m/>
    <s v="STS"/>
    <m/>
    <m/>
    <x v="8"/>
    <m/>
    <m/>
    <m/>
    <m/>
    <m/>
    <m/>
    <m/>
    <m/>
    <m/>
    <m/>
    <m/>
    <s v="conceptual"/>
    <m/>
    <m/>
    <m/>
  </r>
  <r>
    <x v="139"/>
    <x v="0"/>
    <x v="140"/>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n v="0"/>
    <n v="0"/>
    <n v="0"/>
    <n v="0"/>
    <n v="0"/>
    <n v="15003"/>
    <m/>
    <m/>
    <m/>
    <m/>
    <s v="FRONTEL"/>
    <m/>
    <m/>
    <m/>
    <s v="Technical Standard"/>
    <m/>
    <m/>
    <s v="FRONTEL"/>
    <m/>
    <m/>
    <x v="8"/>
    <m/>
    <m/>
    <m/>
    <m/>
    <m/>
    <m/>
    <m/>
    <m/>
    <m/>
    <m/>
    <m/>
    <s v="conceptual"/>
    <m/>
    <m/>
    <m/>
  </r>
  <r>
    <x v="140"/>
    <x v="0"/>
    <x v="141"/>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n v="0"/>
    <n v="0"/>
    <n v="0"/>
    <n v="0"/>
    <n v="0"/>
    <n v="15003"/>
    <m/>
    <m/>
    <m/>
    <m/>
    <s v="FRONTEL"/>
    <m/>
    <m/>
    <m/>
    <s v="Technical Standard"/>
    <m/>
    <m/>
    <s v="FRONTEL"/>
    <m/>
    <m/>
    <x v="8"/>
    <m/>
    <m/>
    <m/>
    <m/>
    <m/>
    <m/>
    <m/>
    <m/>
    <m/>
    <m/>
    <m/>
    <s v="conceptual"/>
    <m/>
    <m/>
    <m/>
  </r>
  <r>
    <x v="141"/>
    <x v="0"/>
    <x v="142"/>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9677"/>
    <n v="39677"/>
    <n v="0"/>
    <n v="0"/>
    <n v="0"/>
    <n v="0"/>
    <n v="39677"/>
    <n v="0"/>
    <n v="0"/>
    <n v="0"/>
    <n v="0"/>
    <n v="0"/>
    <n v="0"/>
    <n v="0"/>
    <n v="0"/>
    <n v="0"/>
    <n v="0"/>
    <n v="0"/>
    <n v="0"/>
    <n v="0"/>
    <n v="0"/>
    <n v="0"/>
    <n v="0"/>
    <n v="0"/>
    <n v="0"/>
    <n v="0"/>
    <n v="0"/>
    <n v="0"/>
    <n v="0"/>
    <n v="0"/>
    <n v="0"/>
    <n v="39677"/>
    <n v="39677"/>
    <n v="0"/>
    <n v="0"/>
    <n v="0"/>
    <n v="0"/>
    <n v="39677"/>
    <n v="0"/>
    <n v="0"/>
    <n v="0"/>
    <n v="0"/>
    <n v="0"/>
    <n v="0"/>
    <n v="0"/>
    <n v="0"/>
    <n v="0"/>
    <n v="0"/>
    <n v="0"/>
    <n v="0"/>
    <n v="0"/>
    <n v="0"/>
    <n v="0"/>
    <n v="0"/>
    <n v="0"/>
    <n v="0"/>
    <n v="0"/>
    <n v="0"/>
    <n v="0"/>
    <n v="0"/>
    <n v="0"/>
    <n v="0"/>
    <n v="0"/>
    <n v="39677"/>
    <n v="0"/>
    <n v="0"/>
    <n v="0"/>
    <n v="0"/>
    <n v="39677"/>
    <n v="0"/>
    <n v="0"/>
    <n v="0"/>
    <n v="0"/>
    <n v="0"/>
    <n v="0"/>
    <n v="0"/>
    <n v="0"/>
    <n v="0"/>
    <n v="0"/>
    <n v="0"/>
    <n v="39677"/>
    <n v="0"/>
    <n v="0"/>
    <n v="0"/>
    <n v="0"/>
    <n v="0"/>
    <n v="39677"/>
    <n v="0"/>
    <n v="0"/>
    <n v="0"/>
    <n v="0"/>
    <n v="0"/>
    <n v="39677"/>
    <m/>
    <m/>
    <m/>
    <m/>
    <s v="STS"/>
    <m/>
    <m/>
    <m/>
    <s v="Technical Standard"/>
    <m/>
    <m/>
    <s v="STS"/>
    <m/>
    <m/>
    <x v="8"/>
    <m/>
    <m/>
    <m/>
    <m/>
    <m/>
    <m/>
    <m/>
    <m/>
    <m/>
    <m/>
    <m/>
    <s v="conceptual"/>
    <m/>
    <m/>
    <m/>
  </r>
  <r>
    <x v="142"/>
    <x v="0"/>
    <x v="143"/>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700"/>
    <n v="14700"/>
    <n v="9800"/>
    <n v="0"/>
    <n v="0"/>
    <n v="0"/>
    <n v="24500"/>
    <n v="0"/>
    <n v="0"/>
    <n v="0"/>
    <n v="0"/>
    <n v="0"/>
    <n v="0"/>
    <n v="0"/>
    <n v="0"/>
    <n v="0"/>
    <n v="0"/>
    <n v="0"/>
    <n v="0"/>
    <n v="0"/>
    <n v="0"/>
    <n v="0"/>
    <n v="0"/>
    <n v="0"/>
    <n v="0"/>
    <n v="0"/>
    <n v="0"/>
    <n v="0"/>
    <n v="0"/>
    <n v="0"/>
    <n v="0"/>
    <n v="14700"/>
    <n v="14700"/>
    <n v="9800"/>
    <n v="0"/>
    <n v="0"/>
    <n v="0"/>
    <n v="24500"/>
    <n v="0"/>
    <n v="0"/>
    <n v="0"/>
    <n v="0"/>
    <n v="0"/>
    <n v="0"/>
    <n v="0"/>
    <n v="0"/>
    <n v="0"/>
    <n v="0"/>
    <n v="0"/>
    <n v="0"/>
    <n v="0"/>
    <n v="0"/>
    <n v="0"/>
    <n v="0"/>
    <n v="0"/>
    <n v="0"/>
    <n v="0"/>
    <n v="0"/>
    <n v="0"/>
    <n v="0"/>
    <n v="0"/>
    <n v="0"/>
    <n v="0"/>
    <n v="14700"/>
    <n v="9800"/>
    <n v="0"/>
    <n v="0"/>
    <n v="0"/>
    <n v="24500"/>
    <n v="0"/>
    <n v="0"/>
    <n v="0"/>
    <n v="0"/>
    <n v="0"/>
    <n v="0"/>
    <n v="0"/>
    <n v="0"/>
    <n v="0"/>
    <n v="0"/>
    <n v="0"/>
    <n v="24500"/>
    <n v="0"/>
    <n v="0"/>
    <n v="0"/>
    <n v="0"/>
    <n v="0"/>
    <n v="24500"/>
    <n v="0"/>
    <n v="0"/>
    <n v="0"/>
    <n v="0"/>
    <n v="0"/>
    <n v="24500"/>
    <m/>
    <m/>
    <m/>
    <m/>
    <s v="STS"/>
    <m/>
    <m/>
    <m/>
    <s v="Technical Standard"/>
    <m/>
    <m/>
    <s v="STS"/>
    <m/>
    <m/>
    <x v="8"/>
    <m/>
    <m/>
    <m/>
    <m/>
    <m/>
    <m/>
    <m/>
    <m/>
    <m/>
    <m/>
    <m/>
    <s v="conceptual"/>
    <m/>
    <m/>
    <m/>
  </r>
  <r>
    <x v="143"/>
    <x v="0"/>
    <x v="144"/>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825"/>
    <n v="45825"/>
    <n v="91650"/>
    <n v="91650"/>
    <n v="91650"/>
    <n v="91650"/>
    <n v="0"/>
    <n v="366600"/>
    <n v="0"/>
    <n v="0"/>
    <n v="0"/>
    <n v="0"/>
    <n v="0"/>
    <n v="0"/>
    <n v="0"/>
    <n v="0"/>
    <n v="0"/>
    <n v="0"/>
    <n v="0"/>
    <n v="0"/>
    <n v="0"/>
    <n v="0"/>
    <n v="0"/>
    <n v="0"/>
    <n v="0"/>
    <n v="0"/>
    <n v="0"/>
    <n v="0"/>
    <n v="0"/>
    <n v="0"/>
    <n v="0"/>
    <n v="45825"/>
    <n v="45825"/>
    <n v="91650"/>
    <n v="91650"/>
    <n v="91650"/>
    <n v="91650"/>
    <n v="0"/>
    <n v="366600"/>
    <n v="0"/>
    <n v="0"/>
    <n v="0"/>
    <n v="0"/>
    <n v="0"/>
    <n v="0"/>
    <n v="0"/>
    <n v="0"/>
    <n v="0"/>
    <n v="0"/>
    <n v="0"/>
    <n v="0"/>
    <n v="0"/>
    <n v="0"/>
    <n v="0"/>
    <n v="0"/>
    <n v="0"/>
    <n v="0"/>
    <n v="0"/>
    <n v="0"/>
    <n v="0"/>
    <n v="0"/>
    <n v="0"/>
    <n v="0"/>
    <n v="0"/>
    <n v="91650"/>
    <n v="91650"/>
    <n v="91650"/>
    <n v="91650"/>
    <n v="0"/>
    <n v="366600"/>
    <n v="0"/>
    <n v="0"/>
    <n v="0"/>
    <n v="0"/>
    <n v="0"/>
    <n v="0"/>
    <n v="0"/>
    <n v="0"/>
    <n v="0"/>
    <n v="0"/>
    <n v="0"/>
    <n v="366600"/>
    <n v="0"/>
    <n v="0"/>
    <n v="0"/>
    <n v="0"/>
    <n v="0"/>
    <n v="366600"/>
    <n v="0"/>
    <n v="0"/>
    <n v="0"/>
    <n v="0"/>
    <n v="0"/>
    <n v="366600"/>
    <m/>
    <m/>
    <m/>
    <m/>
    <s v="STS"/>
    <m/>
    <m/>
    <m/>
    <s v="Technical Standard"/>
    <m/>
    <m/>
    <s v="STS"/>
    <m/>
    <m/>
    <x v="8"/>
    <m/>
    <m/>
    <m/>
    <m/>
    <m/>
    <m/>
    <m/>
    <m/>
    <m/>
    <m/>
    <m/>
    <s v="conceptual"/>
    <m/>
    <m/>
    <m/>
  </r>
  <r>
    <x v="144"/>
    <x v="0"/>
    <x v="145"/>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4767"/>
    <n v="74767"/>
    <n v="0"/>
    <n v="0"/>
    <n v="0"/>
    <n v="0"/>
    <n v="74767"/>
    <n v="0"/>
    <n v="0"/>
    <n v="0"/>
    <n v="0"/>
    <n v="0"/>
    <n v="0"/>
    <n v="0"/>
    <n v="0"/>
    <n v="0"/>
    <n v="0"/>
    <n v="0"/>
    <n v="0"/>
    <n v="0"/>
    <n v="0"/>
    <n v="0"/>
    <n v="0"/>
    <n v="0"/>
    <n v="0"/>
    <n v="0"/>
    <n v="0"/>
    <n v="0"/>
    <n v="0"/>
    <n v="0"/>
    <n v="0"/>
    <n v="74767"/>
    <n v="74767"/>
    <n v="0"/>
    <n v="0"/>
    <n v="0"/>
    <n v="0"/>
    <n v="74767"/>
    <n v="0"/>
    <n v="0"/>
    <n v="0"/>
    <n v="0"/>
    <n v="0"/>
    <n v="0"/>
    <n v="0"/>
    <n v="0"/>
    <n v="0"/>
    <n v="0"/>
    <n v="0"/>
    <n v="0"/>
    <n v="0"/>
    <n v="0"/>
    <n v="0"/>
    <n v="0"/>
    <n v="0"/>
    <n v="0"/>
    <n v="0"/>
    <n v="0"/>
    <n v="0"/>
    <n v="0"/>
    <n v="0"/>
    <n v="0"/>
    <n v="0"/>
    <n v="74767"/>
    <n v="0"/>
    <n v="0"/>
    <n v="0"/>
    <n v="0"/>
    <n v="74767"/>
    <n v="0"/>
    <n v="0"/>
    <n v="0"/>
    <n v="0"/>
    <n v="0"/>
    <n v="0"/>
    <n v="0"/>
    <n v="0"/>
    <n v="0"/>
    <n v="0"/>
    <n v="0"/>
    <n v="74767"/>
    <n v="0"/>
    <n v="0"/>
    <n v="0"/>
    <n v="0"/>
    <n v="0"/>
    <n v="74767"/>
    <n v="0"/>
    <n v="0"/>
    <n v="0"/>
    <n v="0"/>
    <n v="0"/>
    <n v="74767"/>
    <m/>
    <m/>
    <m/>
    <m/>
    <s v="STS"/>
    <m/>
    <m/>
    <m/>
    <s v="Technical Standard"/>
    <m/>
    <m/>
    <s v="STS"/>
    <m/>
    <m/>
    <x v="8"/>
    <m/>
    <m/>
    <m/>
    <m/>
    <m/>
    <m/>
    <m/>
    <m/>
    <m/>
    <m/>
    <m/>
    <s v="Ingeniería detalle"/>
    <m/>
    <m/>
    <m/>
  </r>
  <r>
    <x v="145"/>
    <x v="0"/>
    <x v="146"/>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50"/>
    <n v="8050"/>
    <n v="16100"/>
    <n v="16100"/>
    <n v="0"/>
    <n v="0"/>
    <n v="0"/>
    <n v="32200"/>
    <n v="0"/>
    <n v="0"/>
    <n v="0"/>
    <n v="0"/>
    <n v="0"/>
    <n v="0"/>
    <n v="0"/>
    <n v="0"/>
    <n v="0"/>
    <n v="0"/>
    <n v="0"/>
    <n v="0"/>
    <n v="0"/>
    <n v="0"/>
    <n v="0"/>
    <n v="0"/>
    <n v="0"/>
    <n v="0"/>
    <n v="0"/>
    <n v="0"/>
    <n v="0"/>
    <n v="0"/>
    <n v="0"/>
    <n v="8050"/>
    <n v="8050"/>
    <n v="16100"/>
    <n v="16100"/>
    <n v="0"/>
    <n v="0"/>
    <n v="0"/>
    <n v="32200"/>
    <n v="0"/>
    <n v="0"/>
    <n v="0"/>
    <n v="0"/>
    <n v="0"/>
    <n v="0"/>
    <n v="0"/>
    <n v="0"/>
    <n v="0"/>
    <n v="0"/>
    <n v="0"/>
    <n v="0"/>
    <n v="0"/>
    <n v="0"/>
    <n v="0"/>
    <n v="0"/>
    <n v="0"/>
    <n v="0"/>
    <n v="0"/>
    <n v="0"/>
    <n v="0"/>
    <n v="0"/>
    <n v="0"/>
    <n v="0"/>
    <n v="0"/>
    <n v="16100"/>
    <n v="16100"/>
    <n v="0"/>
    <n v="0"/>
    <n v="0"/>
    <n v="32200"/>
    <n v="0"/>
    <n v="0"/>
    <n v="0"/>
    <n v="0"/>
    <n v="0"/>
    <n v="0"/>
    <n v="0"/>
    <n v="0"/>
    <n v="0"/>
    <n v="0"/>
    <n v="0"/>
    <n v="32200"/>
    <n v="0"/>
    <n v="0"/>
    <n v="0"/>
    <n v="0"/>
    <n v="0"/>
    <n v="32200"/>
    <n v="0"/>
    <n v="0"/>
    <n v="0"/>
    <n v="0"/>
    <n v="0"/>
    <n v="32200"/>
    <m/>
    <m/>
    <m/>
    <m/>
    <s v="STS"/>
    <m/>
    <m/>
    <m/>
    <s v="Technical Standard"/>
    <m/>
    <m/>
    <s v="STS"/>
    <m/>
    <m/>
    <x v="8"/>
    <m/>
    <m/>
    <m/>
    <m/>
    <m/>
    <m/>
    <m/>
    <m/>
    <m/>
    <m/>
    <m/>
    <s v="conceptual"/>
    <m/>
    <m/>
    <m/>
  </r>
  <r>
    <x v="146"/>
    <x v="0"/>
    <x v="147"/>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5875"/>
    <n v="25875"/>
    <n v="51750"/>
    <n v="0"/>
    <n v="0"/>
    <n v="0"/>
    <n v="0"/>
    <n v="51750"/>
    <n v="0"/>
    <n v="0"/>
    <n v="0"/>
    <n v="0"/>
    <n v="0"/>
    <n v="0"/>
    <n v="0"/>
    <n v="0"/>
    <n v="0"/>
    <n v="0"/>
    <n v="0"/>
    <n v="0"/>
    <n v="0"/>
    <n v="0"/>
    <n v="0"/>
    <n v="0"/>
    <n v="0"/>
    <n v="0"/>
    <n v="0"/>
    <n v="0"/>
    <n v="0"/>
    <n v="0"/>
    <n v="0"/>
    <n v="25875"/>
    <n v="25875"/>
    <n v="51750"/>
    <n v="0"/>
    <n v="0"/>
    <n v="0"/>
    <n v="0"/>
    <n v="51750"/>
    <n v="0"/>
    <n v="0"/>
    <n v="0"/>
    <n v="0"/>
    <n v="0"/>
    <n v="0"/>
    <n v="0"/>
    <n v="0"/>
    <n v="0"/>
    <n v="0"/>
    <n v="0"/>
    <n v="0"/>
    <n v="0"/>
    <n v="0"/>
    <n v="0"/>
    <n v="0"/>
    <n v="0"/>
    <n v="0"/>
    <n v="0"/>
    <n v="0"/>
    <n v="0"/>
    <n v="0"/>
    <n v="0"/>
    <n v="0"/>
    <n v="0"/>
    <n v="51750"/>
    <n v="0"/>
    <n v="0"/>
    <n v="0"/>
    <n v="0"/>
    <n v="51750"/>
    <n v="0"/>
    <n v="0"/>
    <n v="0"/>
    <n v="0"/>
    <n v="0"/>
    <n v="0"/>
    <n v="0"/>
    <n v="0"/>
    <n v="0"/>
    <n v="0"/>
    <n v="0"/>
    <n v="51750"/>
    <n v="0"/>
    <n v="0"/>
    <n v="0"/>
    <n v="0"/>
    <n v="0"/>
    <n v="51750"/>
    <n v="0"/>
    <n v="0"/>
    <n v="0"/>
    <n v="0"/>
    <n v="0"/>
    <n v="51750"/>
    <m/>
    <m/>
    <m/>
    <m/>
    <s v="STS"/>
    <m/>
    <m/>
    <m/>
    <s v="Technical Standard"/>
    <m/>
    <m/>
    <s v="STS"/>
    <m/>
    <m/>
    <x v="8"/>
    <m/>
    <m/>
    <m/>
    <m/>
    <m/>
    <m/>
    <m/>
    <m/>
    <m/>
    <m/>
    <m/>
    <s v="conceptual"/>
    <m/>
    <m/>
    <m/>
  </r>
  <r>
    <x v="147"/>
    <x v="0"/>
    <x v="148"/>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200"/>
    <n v="29200"/>
    <n v="0"/>
    <n v="0"/>
    <n v="0"/>
    <n v="0"/>
    <n v="29200"/>
    <n v="0"/>
    <n v="0"/>
    <n v="0"/>
    <n v="0"/>
    <n v="0"/>
    <n v="0"/>
    <n v="0"/>
    <n v="0"/>
    <n v="0"/>
    <n v="0"/>
    <n v="0"/>
    <n v="0"/>
    <n v="0"/>
    <n v="0"/>
    <n v="0"/>
    <n v="0"/>
    <n v="0"/>
    <n v="0"/>
    <n v="0"/>
    <n v="0"/>
    <n v="0"/>
    <n v="0"/>
    <n v="0"/>
    <n v="0"/>
    <n v="29200"/>
    <n v="29200"/>
    <n v="0"/>
    <n v="0"/>
    <n v="0"/>
    <n v="0"/>
    <n v="29200"/>
    <n v="0"/>
    <n v="0"/>
    <n v="0"/>
    <n v="0"/>
    <n v="0"/>
    <n v="0"/>
    <n v="0"/>
    <n v="0"/>
    <n v="0"/>
    <n v="0"/>
    <n v="0"/>
    <n v="0"/>
    <n v="0"/>
    <n v="0"/>
    <n v="0"/>
    <n v="0"/>
    <n v="0"/>
    <n v="0"/>
    <n v="0"/>
    <n v="0"/>
    <n v="0"/>
    <n v="0"/>
    <n v="0"/>
    <n v="0"/>
    <n v="0"/>
    <n v="29200"/>
    <n v="0"/>
    <n v="0"/>
    <n v="0"/>
    <n v="0"/>
    <n v="29200"/>
    <n v="0"/>
    <n v="0"/>
    <n v="0"/>
    <n v="0"/>
    <n v="0"/>
    <n v="0"/>
    <n v="0"/>
    <n v="0"/>
    <n v="0"/>
    <n v="0"/>
    <n v="0"/>
    <n v="29200"/>
    <n v="0"/>
    <n v="0"/>
    <n v="0"/>
    <n v="0"/>
    <n v="0"/>
    <n v="29200"/>
    <n v="0"/>
    <n v="0"/>
    <n v="0"/>
    <n v="0"/>
    <n v="0"/>
    <n v="29200"/>
    <m/>
    <m/>
    <m/>
    <m/>
    <s v="STS"/>
    <m/>
    <m/>
    <m/>
    <s v="Technical Standard"/>
    <m/>
    <m/>
    <s v="STS"/>
    <m/>
    <m/>
    <x v="8"/>
    <m/>
    <m/>
    <m/>
    <m/>
    <m/>
    <m/>
    <m/>
    <m/>
    <m/>
    <m/>
    <m/>
    <s v="conceptual"/>
    <m/>
    <m/>
    <m/>
  </r>
  <r>
    <x v="148"/>
    <x v="0"/>
    <x v="149"/>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125"/>
    <n v="19125"/>
    <n v="38250"/>
    <n v="38250"/>
    <n v="0"/>
    <n v="0"/>
    <n v="0"/>
    <n v="76500"/>
    <n v="0"/>
    <n v="0"/>
    <n v="0"/>
    <n v="0"/>
    <n v="0"/>
    <n v="0"/>
    <n v="0"/>
    <n v="0"/>
    <n v="0"/>
    <n v="0"/>
    <n v="0"/>
    <n v="0"/>
    <n v="0"/>
    <n v="0"/>
    <n v="0"/>
    <n v="0"/>
    <n v="0"/>
    <n v="0"/>
    <n v="0"/>
    <n v="0"/>
    <n v="0"/>
    <n v="0"/>
    <n v="0"/>
    <n v="19125"/>
    <n v="19125"/>
    <n v="38250"/>
    <n v="38250"/>
    <n v="0"/>
    <n v="0"/>
    <n v="0"/>
    <n v="76500"/>
    <n v="0"/>
    <n v="0"/>
    <n v="0"/>
    <n v="0"/>
    <n v="0"/>
    <n v="0"/>
    <n v="0"/>
    <n v="0"/>
    <n v="0"/>
    <n v="0"/>
    <n v="0"/>
    <n v="0"/>
    <n v="0"/>
    <n v="0"/>
    <n v="0"/>
    <n v="0"/>
    <n v="0"/>
    <n v="0"/>
    <n v="0"/>
    <n v="0"/>
    <n v="0"/>
    <n v="0"/>
    <n v="0"/>
    <n v="0"/>
    <n v="0"/>
    <n v="38250"/>
    <n v="38250"/>
    <n v="0"/>
    <n v="0"/>
    <n v="0"/>
    <n v="76500"/>
    <n v="0"/>
    <n v="0"/>
    <n v="0"/>
    <n v="0"/>
    <n v="0"/>
    <n v="0"/>
    <n v="0"/>
    <n v="0"/>
    <n v="0"/>
    <n v="0"/>
    <n v="0"/>
    <n v="76500"/>
    <n v="0"/>
    <n v="0"/>
    <n v="0"/>
    <n v="0"/>
    <n v="0"/>
    <n v="76500"/>
    <n v="0"/>
    <n v="0"/>
    <n v="0"/>
    <n v="0"/>
    <n v="0"/>
    <n v="76500"/>
    <m/>
    <m/>
    <m/>
    <m/>
    <s v="STS"/>
    <m/>
    <m/>
    <m/>
    <s v="Others Tx"/>
    <m/>
    <m/>
    <s v="STS"/>
    <m/>
    <m/>
    <x v="8"/>
    <m/>
    <m/>
    <m/>
    <m/>
    <m/>
    <m/>
    <m/>
    <m/>
    <m/>
    <m/>
    <m/>
    <s v="conceptual"/>
    <m/>
    <m/>
    <m/>
  </r>
  <r>
    <x v="149"/>
    <x v="0"/>
    <x v="150"/>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668"/>
    <n v="20668"/>
    <n v="20668"/>
    <n v="20668"/>
    <n v="20668"/>
    <n v="20668"/>
    <n v="103340"/>
    <n v="0"/>
    <n v="0"/>
    <n v="0"/>
    <n v="0"/>
    <n v="0"/>
    <n v="0"/>
    <n v="0"/>
    <n v="0"/>
    <n v="0"/>
    <n v="0"/>
    <n v="0"/>
    <n v="0"/>
    <n v="0"/>
    <n v="0"/>
    <n v="0"/>
    <n v="0"/>
    <n v="0"/>
    <n v="0"/>
    <n v="0"/>
    <n v="0"/>
    <n v="0"/>
    <n v="0"/>
    <n v="0"/>
    <n v="0"/>
    <n v="20668"/>
    <n v="20668"/>
    <n v="20668"/>
    <n v="20668"/>
    <n v="20668"/>
    <n v="20668"/>
    <n v="103340"/>
    <n v="0"/>
    <n v="0"/>
    <n v="0"/>
    <n v="0"/>
    <n v="0"/>
    <n v="0"/>
    <n v="0"/>
    <n v="0"/>
    <n v="0"/>
    <n v="0"/>
    <n v="0"/>
    <n v="0"/>
    <n v="0"/>
    <n v="0"/>
    <n v="0"/>
    <n v="0"/>
    <n v="0"/>
    <n v="0"/>
    <n v="0"/>
    <n v="0"/>
    <n v="0"/>
    <n v="0"/>
    <n v="0"/>
    <n v="0"/>
    <n v="0"/>
    <n v="20668"/>
    <n v="20668"/>
    <n v="20668"/>
    <n v="20668"/>
    <n v="20668"/>
    <n v="103340"/>
    <n v="0"/>
    <n v="0"/>
    <n v="0"/>
    <n v="0"/>
    <n v="0"/>
    <n v="0"/>
    <n v="0"/>
    <n v="0"/>
    <n v="0"/>
    <n v="0"/>
    <n v="0"/>
    <n v="103340"/>
    <n v="0"/>
    <n v="0"/>
    <n v="0"/>
    <n v="0"/>
    <n v="0"/>
    <n v="103340"/>
    <n v="0"/>
    <n v="0"/>
    <n v="0"/>
    <n v="0"/>
    <n v="0"/>
    <n v="103340"/>
    <m/>
    <m/>
    <m/>
    <m/>
    <s v="STS"/>
    <m/>
    <m/>
    <m/>
    <s v="Others Tx"/>
    <m/>
    <m/>
    <s v="STS"/>
    <m/>
    <m/>
    <x v="8"/>
    <m/>
    <m/>
    <m/>
    <m/>
    <m/>
    <m/>
    <m/>
    <m/>
    <m/>
    <m/>
    <m/>
    <s v="Ingeniería detalle"/>
    <m/>
    <m/>
    <m/>
  </r>
  <r>
    <x v="150"/>
    <x v="0"/>
    <x v="151"/>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128"/>
    <n v="8128"/>
    <n v="0"/>
    <n v="0"/>
    <n v="0"/>
    <n v="0"/>
    <n v="8128"/>
    <n v="0"/>
    <n v="0"/>
    <n v="0"/>
    <n v="0"/>
    <n v="0"/>
    <n v="0"/>
    <n v="0"/>
    <n v="0"/>
    <n v="0"/>
    <n v="0"/>
    <n v="0"/>
    <n v="0"/>
    <n v="0"/>
    <n v="0"/>
    <n v="0"/>
    <n v="0"/>
    <n v="0"/>
    <n v="0"/>
    <n v="0"/>
    <n v="0"/>
    <n v="0"/>
    <n v="0"/>
    <n v="0"/>
    <n v="0"/>
    <n v="8128"/>
    <n v="8128"/>
    <n v="0"/>
    <n v="0"/>
    <n v="0"/>
    <n v="0"/>
    <n v="8128"/>
    <n v="0"/>
    <n v="0"/>
    <n v="0"/>
    <n v="0"/>
    <n v="0"/>
    <n v="0"/>
    <n v="0"/>
    <n v="0"/>
    <n v="0"/>
    <n v="0"/>
    <n v="0"/>
    <n v="0"/>
    <n v="0"/>
    <n v="0"/>
    <n v="0"/>
    <n v="0"/>
    <n v="0"/>
    <n v="0"/>
    <n v="0"/>
    <n v="0"/>
    <n v="0"/>
    <n v="0"/>
    <n v="0"/>
    <n v="0"/>
    <n v="0"/>
    <n v="8128"/>
    <n v="0"/>
    <n v="0"/>
    <n v="0"/>
    <n v="0"/>
    <n v="8128"/>
    <n v="0"/>
    <n v="0"/>
    <n v="0"/>
    <n v="0"/>
    <n v="0"/>
    <n v="0"/>
    <n v="0"/>
    <n v="0"/>
    <n v="0"/>
    <n v="0"/>
    <n v="0"/>
    <n v="8128"/>
    <n v="0"/>
    <n v="0"/>
    <n v="0"/>
    <n v="0"/>
    <n v="0"/>
    <n v="8128"/>
    <n v="0"/>
    <n v="0"/>
    <n v="0"/>
    <n v="0"/>
    <n v="0"/>
    <n v="8128"/>
    <m/>
    <m/>
    <m/>
    <m/>
    <s v="STS"/>
    <m/>
    <m/>
    <m/>
    <s v="Others Tx"/>
    <m/>
    <m/>
    <s v="STS"/>
    <m/>
    <m/>
    <x v="8"/>
    <m/>
    <m/>
    <m/>
    <m/>
    <m/>
    <m/>
    <m/>
    <m/>
    <m/>
    <m/>
    <m/>
    <s v="Ingeniería detalle"/>
    <m/>
    <m/>
    <m/>
  </r>
  <r>
    <x v="151"/>
    <x v="0"/>
    <x v="152"/>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000"/>
    <n v="0"/>
    <n v="0"/>
    <n v="0"/>
    <n v="0"/>
    <n v="0"/>
    <n v="0"/>
    <n v="85000"/>
    <n v="0"/>
    <n v="0"/>
    <n v="0"/>
    <n v="0"/>
    <n v="85000"/>
    <n v="0"/>
    <n v="0"/>
    <n v="0"/>
    <n v="0"/>
    <n v="0"/>
    <n v="0"/>
    <n v="0"/>
    <n v="0"/>
    <n v="0"/>
    <n v="0"/>
    <n v="0"/>
    <n v="0"/>
    <n v="0"/>
    <n v="0"/>
    <n v="0"/>
    <n v="0"/>
    <n v="0"/>
    <n v="0"/>
    <n v="85000"/>
    <n v="0"/>
    <n v="0"/>
    <n v="0"/>
    <n v="0"/>
    <n v="0"/>
    <n v="0"/>
    <n v="85000"/>
    <n v="0"/>
    <n v="0"/>
    <n v="0"/>
    <n v="0"/>
    <n v="85000"/>
    <n v="0"/>
    <n v="0"/>
    <n v="0"/>
    <n v="0"/>
    <n v="0"/>
    <n v="0"/>
    <n v="0"/>
    <n v="0"/>
    <n v="0"/>
    <n v="0"/>
    <n v="0"/>
    <n v="0"/>
    <n v="0"/>
    <n v="0"/>
    <n v="0"/>
    <n v="0"/>
    <n v="0"/>
    <n v="0"/>
    <n v="0"/>
    <n v="0"/>
    <n v="0"/>
    <n v="0"/>
    <n v="0"/>
    <n v="0"/>
    <n v="0"/>
    <n v="85000"/>
    <n v="0"/>
    <n v="0"/>
    <n v="0"/>
    <n v="0"/>
    <n v="85000"/>
    <n v="0"/>
    <n v="0"/>
    <n v="0"/>
    <n v="0"/>
    <n v="0"/>
    <n v="0"/>
    <n v="0"/>
    <n v="0"/>
    <n v="0"/>
    <n v="0"/>
    <n v="0"/>
    <n v="85000"/>
    <n v="0"/>
    <n v="0"/>
    <n v="0"/>
    <n v="0"/>
    <n v="0"/>
    <n v="85000"/>
    <n v="0"/>
    <n v="0"/>
    <n v="0"/>
    <n v="0"/>
    <n v="0"/>
    <n v="85000"/>
    <m/>
    <m/>
    <m/>
    <m/>
    <s v="STN"/>
    <m/>
    <m/>
    <m/>
    <s v="Others Tx"/>
    <m/>
    <m/>
    <s v="STN"/>
    <m/>
    <m/>
    <x v="8"/>
    <m/>
    <m/>
    <m/>
    <m/>
    <m/>
    <m/>
    <m/>
    <m/>
    <m/>
    <m/>
    <m/>
    <s v="Ingeniería detalle"/>
    <m/>
    <m/>
    <m/>
  </r>
  <r>
    <x v="152"/>
    <x v="0"/>
    <x v="153"/>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00"/>
    <n v="0"/>
    <n v="4500"/>
    <n v="0"/>
    <n v="0"/>
    <n v="0"/>
    <n v="0"/>
    <n v="9000"/>
    <n v="0"/>
    <n v="18000"/>
    <n v="0"/>
    <n v="0"/>
    <n v="0"/>
    <n v="0"/>
    <n v="18000"/>
    <n v="0"/>
    <n v="0"/>
    <n v="0"/>
    <n v="0"/>
    <n v="0"/>
    <n v="0"/>
    <n v="0"/>
    <n v="0"/>
    <n v="0"/>
    <n v="0"/>
    <n v="0"/>
    <n v="0"/>
    <n v="0"/>
    <n v="0"/>
    <n v="0"/>
    <n v="0"/>
    <n v="4500"/>
    <n v="0"/>
    <n v="4500"/>
    <n v="0"/>
    <n v="0"/>
    <n v="0"/>
    <n v="0"/>
    <n v="9000"/>
    <n v="0"/>
    <n v="18000"/>
    <n v="0"/>
    <n v="0"/>
    <n v="0"/>
    <n v="0"/>
    <n v="18000"/>
    <n v="0"/>
    <n v="0"/>
    <n v="0"/>
    <n v="0"/>
    <n v="0"/>
    <n v="0"/>
    <n v="0"/>
    <n v="0"/>
    <n v="0"/>
    <n v="0"/>
    <n v="0"/>
    <n v="0"/>
    <n v="0"/>
    <n v="0"/>
    <n v="0"/>
    <n v="0"/>
    <n v="0"/>
    <n v="0"/>
    <n v="0"/>
    <n v="0"/>
    <n v="0"/>
    <n v="0"/>
    <n v="0"/>
    <n v="0"/>
    <n v="0"/>
    <n v="18000"/>
    <n v="0"/>
    <n v="0"/>
    <n v="0"/>
    <n v="0"/>
    <n v="18000"/>
    <n v="0"/>
    <n v="0"/>
    <n v="0"/>
    <n v="0"/>
    <n v="0"/>
    <n v="0"/>
    <n v="0"/>
    <n v="0"/>
    <n v="0"/>
    <n v="0"/>
    <n v="0"/>
    <n v="18000"/>
    <n v="0"/>
    <n v="0"/>
    <n v="0"/>
    <n v="0"/>
    <n v="0"/>
    <n v="18000"/>
    <n v="0"/>
    <n v="0"/>
    <n v="0"/>
    <n v="0"/>
    <n v="0"/>
    <n v="18000"/>
    <m/>
    <m/>
    <m/>
    <m/>
    <s v="STN"/>
    <m/>
    <m/>
    <m/>
    <s v="Others Tx"/>
    <m/>
    <m/>
    <s v="STN"/>
    <m/>
    <m/>
    <x v="8"/>
    <m/>
    <m/>
    <m/>
    <m/>
    <m/>
    <m/>
    <m/>
    <m/>
    <m/>
    <m/>
    <m/>
    <s v="Ingeniería detalle"/>
    <m/>
    <m/>
    <m/>
  </r>
  <r>
    <x v="153"/>
    <x v="0"/>
    <x v="154"/>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2000"/>
    <n v="0"/>
    <n v="0"/>
    <n v="1000"/>
    <n v="0"/>
    <n v="0"/>
    <n v="6000"/>
    <n v="0"/>
    <n v="11000"/>
    <n v="0"/>
    <n v="0"/>
    <n v="0"/>
    <n v="0"/>
    <n v="11000"/>
    <n v="0"/>
    <n v="0"/>
    <n v="0"/>
    <n v="0"/>
    <n v="0"/>
    <n v="0"/>
    <n v="0"/>
    <n v="0"/>
    <n v="0"/>
    <n v="0"/>
    <n v="0"/>
    <n v="0"/>
    <n v="0"/>
    <n v="0"/>
    <n v="0"/>
    <n v="2000"/>
    <n v="0"/>
    <n v="2000"/>
    <n v="0"/>
    <n v="0"/>
    <n v="1000"/>
    <n v="0"/>
    <n v="0"/>
    <n v="6000"/>
    <n v="0"/>
    <n v="11000"/>
    <n v="0"/>
    <n v="0"/>
    <n v="0"/>
    <n v="0"/>
    <n v="11000"/>
    <n v="0"/>
    <n v="0"/>
    <n v="0"/>
    <n v="0"/>
    <n v="0"/>
    <n v="0"/>
    <n v="0"/>
    <n v="0"/>
    <n v="0"/>
    <n v="0"/>
    <n v="0"/>
    <n v="0"/>
    <n v="0"/>
    <n v="0"/>
    <n v="0"/>
    <n v="0"/>
    <n v="0"/>
    <n v="0"/>
    <n v="0"/>
    <n v="0"/>
    <n v="0"/>
    <n v="0"/>
    <n v="0"/>
    <n v="0"/>
    <n v="0"/>
    <n v="11000"/>
    <n v="0"/>
    <n v="0"/>
    <n v="0"/>
    <n v="0"/>
    <n v="11000"/>
    <n v="0"/>
    <n v="0"/>
    <n v="0"/>
    <n v="0"/>
    <n v="0"/>
    <n v="0"/>
    <n v="0"/>
    <n v="0"/>
    <n v="0"/>
    <n v="0"/>
    <n v="0"/>
    <n v="11000"/>
    <n v="0"/>
    <n v="0"/>
    <n v="0"/>
    <n v="0"/>
    <n v="0"/>
    <n v="11000"/>
    <n v="0"/>
    <n v="0"/>
    <n v="0"/>
    <n v="0"/>
    <n v="0"/>
    <n v="11000"/>
    <m/>
    <m/>
    <m/>
    <m/>
    <s v="STN"/>
    <m/>
    <m/>
    <m/>
    <s v="Others Tx"/>
    <m/>
    <m/>
    <s v="STN"/>
    <m/>
    <m/>
    <x v="8"/>
    <m/>
    <m/>
    <m/>
    <m/>
    <m/>
    <m/>
    <m/>
    <m/>
    <m/>
    <m/>
    <m/>
    <s v="Ingeniería detalle"/>
    <m/>
    <m/>
    <m/>
  </r>
  <r>
    <x v="154"/>
    <x v="0"/>
    <x v="155"/>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3000"/>
    <n v="0"/>
    <n v="0"/>
    <n v="0"/>
    <n v="5000"/>
    <n v="0"/>
    <n v="0"/>
    <n v="0"/>
    <n v="10000"/>
    <n v="0"/>
    <n v="0"/>
    <n v="0"/>
    <n v="0"/>
    <n v="10000"/>
    <n v="0"/>
    <n v="0"/>
    <n v="0"/>
    <n v="0"/>
    <n v="0"/>
    <n v="0"/>
    <n v="0"/>
    <n v="0"/>
    <n v="0"/>
    <n v="0"/>
    <n v="0"/>
    <n v="0"/>
    <n v="0"/>
    <n v="0"/>
    <n v="0"/>
    <n v="2000"/>
    <n v="0"/>
    <n v="3000"/>
    <n v="0"/>
    <n v="0"/>
    <n v="0"/>
    <n v="5000"/>
    <n v="0"/>
    <n v="0"/>
    <n v="0"/>
    <n v="10000"/>
    <n v="0"/>
    <n v="0"/>
    <n v="0"/>
    <n v="0"/>
    <n v="10000"/>
    <n v="0"/>
    <n v="0"/>
    <n v="0"/>
    <n v="0"/>
    <n v="0"/>
    <n v="0"/>
    <n v="0"/>
    <n v="0"/>
    <n v="0"/>
    <n v="0"/>
    <n v="0"/>
    <n v="0"/>
    <n v="0"/>
    <n v="0"/>
    <n v="0"/>
    <n v="0"/>
    <n v="0"/>
    <n v="0"/>
    <n v="0"/>
    <n v="0"/>
    <n v="0"/>
    <n v="0"/>
    <n v="0"/>
    <n v="0"/>
    <n v="0"/>
    <n v="10000"/>
    <n v="0"/>
    <n v="0"/>
    <n v="0"/>
    <n v="0"/>
    <n v="10000"/>
    <n v="0"/>
    <n v="0"/>
    <n v="0"/>
    <n v="0"/>
    <n v="0"/>
    <n v="0"/>
    <n v="0"/>
    <n v="0"/>
    <n v="0"/>
    <n v="0"/>
    <n v="0"/>
    <n v="10000"/>
    <n v="0"/>
    <n v="0"/>
    <n v="0"/>
    <n v="0"/>
    <n v="0"/>
    <n v="10000"/>
    <n v="0"/>
    <n v="0"/>
    <n v="0"/>
    <n v="0"/>
    <n v="0"/>
    <n v="10000"/>
    <m/>
    <m/>
    <m/>
    <m/>
    <s v="STN"/>
    <m/>
    <m/>
    <m/>
    <s v="Others Tx"/>
    <m/>
    <m/>
    <s v="STN"/>
    <m/>
    <m/>
    <x v="8"/>
    <m/>
    <m/>
    <m/>
    <m/>
    <m/>
    <m/>
    <m/>
    <m/>
    <m/>
    <m/>
    <m/>
    <s v="Ingeniería detalle"/>
    <m/>
    <m/>
    <m/>
  </r>
  <r>
    <x v="155"/>
    <x v="0"/>
    <x v="156"/>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3000"/>
    <n v="0"/>
    <n v="0"/>
    <n v="0"/>
    <n v="5000"/>
    <n v="0"/>
    <n v="0"/>
    <n v="0"/>
    <n v="10000"/>
    <n v="0"/>
    <n v="0"/>
    <n v="0"/>
    <n v="0"/>
    <n v="10000"/>
    <n v="0"/>
    <n v="0"/>
    <n v="0"/>
    <n v="0"/>
    <n v="0"/>
    <n v="0"/>
    <n v="0"/>
    <n v="0"/>
    <n v="0"/>
    <n v="0"/>
    <n v="0"/>
    <n v="0"/>
    <n v="0"/>
    <n v="0"/>
    <n v="0"/>
    <n v="2000"/>
    <n v="0"/>
    <n v="3000"/>
    <n v="0"/>
    <n v="0"/>
    <n v="0"/>
    <n v="5000"/>
    <n v="0"/>
    <n v="0"/>
    <n v="0"/>
    <n v="10000"/>
    <n v="0"/>
    <n v="0"/>
    <n v="0"/>
    <n v="0"/>
    <n v="10000"/>
    <n v="0"/>
    <n v="0"/>
    <n v="0"/>
    <n v="0"/>
    <n v="0"/>
    <n v="0"/>
    <n v="0"/>
    <n v="0"/>
    <n v="0"/>
    <n v="0"/>
    <n v="0"/>
    <n v="0"/>
    <n v="0"/>
    <n v="0"/>
    <n v="0"/>
    <n v="0"/>
    <n v="0"/>
    <n v="0"/>
    <n v="0"/>
    <n v="0"/>
    <n v="0"/>
    <n v="0"/>
    <n v="0"/>
    <n v="0"/>
    <n v="0"/>
    <n v="10000"/>
    <n v="0"/>
    <n v="0"/>
    <n v="0"/>
    <n v="0"/>
    <n v="10000"/>
    <n v="0"/>
    <n v="0"/>
    <n v="0"/>
    <n v="0"/>
    <n v="0"/>
    <n v="0"/>
    <n v="0"/>
    <n v="0"/>
    <n v="0"/>
    <n v="0"/>
    <n v="0"/>
    <n v="10000"/>
    <n v="0"/>
    <n v="0"/>
    <n v="0"/>
    <n v="0"/>
    <n v="0"/>
    <n v="10000"/>
    <n v="0"/>
    <n v="0"/>
    <n v="0"/>
    <n v="0"/>
    <n v="0"/>
    <n v="10000"/>
    <m/>
    <m/>
    <m/>
    <m/>
    <s v="STN"/>
    <m/>
    <m/>
    <m/>
    <s v="Others Tx"/>
    <m/>
    <m/>
    <s v="STN"/>
    <m/>
    <m/>
    <x v="8"/>
    <m/>
    <m/>
    <m/>
    <m/>
    <m/>
    <m/>
    <m/>
    <m/>
    <m/>
    <m/>
    <m/>
    <s v="Ingeniería detalle"/>
    <m/>
    <m/>
    <m/>
  </r>
  <r>
    <x v="156"/>
    <x v="0"/>
    <x v="157"/>
    <x v="3"/>
    <x v="6"/>
    <x v="23"/>
    <n v="0"/>
    <n v="0"/>
    <n v="0"/>
    <n v="0"/>
    <n v="0"/>
    <n v="0"/>
    <n v="0"/>
    <n v="0"/>
    <n v="0"/>
    <n v="0"/>
    <n v="0"/>
    <n v="0"/>
    <n v="0"/>
    <n v="0"/>
    <n v="0"/>
    <n v="0"/>
    <n v="0"/>
    <n v="0"/>
    <n v="0"/>
    <n v="0"/>
    <n v="0"/>
    <n v="0.1"/>
    <n v="0.15"/>
    <n v="0.36"/>
    <n v="0"/>
    <n v="0"/>
    <n v="0"/>
    <n v="0"/>
    <n v="0"/>
    <n v="0"/>
    <n v="0"/>
    <n v="0"/>
    <n v="0"/>
    <n v="0.1"/>
    <n v="0.25"/>
    <n v="0.61"/>
    <n v="0.61"/>
    <n v="0"/>
    <n v="0"/>
    <n v="0"/>
    <n v="0"/>
    <n v="0"/>
    <n v="0"/>
    <n v="0"/>
    <n v="0"/>
    <n v="0"/>
    <n v="0"/>
    <n v="0"/>
    <n v="0"/>
    <n v="0.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00"/>
    <n v="0"/>
    <n v="3600"/>
    <n v="0"/>
    <n v="12000"/>
    <n v="0"/>
    <n v="0"/>
    <n v="0"/>
    <n v="0"/>
    <n v="0"/>
    <n v="0"/>
    <n v="0"/>
    <n v="0"/>
    <n v="0"/>
    <n v="0"/>
    <n v="0"/>
    <n v="0"/>
    <n v="0"/>
    <n v="0"/>
    <n v="0"/>
    <n v="0"/>
    <n v="0"/>
    <n v="0"/>
    <n v="0"/>
    <n v="0"/>
    <n v="0"/>
    <n v="0"/>
    <n v="0"/>
    <n v="0"/>
    <n v="0"/>
    <n v="0"/>
    <n v="0"/>
    <n v="0"/>
    <n v="0"/>
    <n v="0"/>
    <n v="0"/>
    <n v="0"/>
    <n v="0"/>
    <n v="0"/>
    <n v="0"/>
    <n v="0"/>
    <n v="0"/>
    <n v="0"/>
    <n v="0"/>
    <n v="0"/>
    <n v="0"/>
    <n v="0"/>
    <n v="12000"/>
    <n v="0"/>
    <n v="0"/>
    <n v="0"/>
    <n v="0"/>
    <n v="0"/>
    <n v="0"/>
    <n v="0"/>
    <n v="0"/>
    <n v="0"/>
    <n v="8400"/>
    <n v="3600"/>
    <n v="0"/>
    <n v="12000"/>
    <n v="0"/>
    <n v="0"/>
    <n v="0"/>
    <n v="0"/>
    <n v="0"/>
    <n v="0"/>
    <n v="0"/>
    <n v="0"/>
    <n v="0"/>
    <n v="0"/>
    <n v="0"/>
    <n v="0"/>
    <n v="0"/>
    <n v="0"/>
    <n v="0"/>
    <n v="0"/>
    <n v="0"/>
    <n v="12000"/>
    <n v="0"/>
    <n v="0"/>
    <n v="0"/>
    <n v="0"/>
    <n v="0"/>
    <n v="0"/>
    <n v="0"/>
    <n v="0"/>
    <n v="0"/>
    <n v="0"/>
    <n v="0"/>
    <n v="12000"/>
    <n v="12000"/>
    <n v="0"/>
    <n v="0"/>
    <n v="0"/>
    <n v="0"/>
    <n v="0"/>
    <n v="0"/>
    <n v="0"/>
    <n v="0"/>
    <n v="0"/>
    <n v="0"/>
    <n v="0"/>
    <n v="0"/>
    <n v="0"/>
    <n v="0"/>
    <n v="0"/>
    <n v="0"/>
    <n v="0"/>
    <n v="12000"/>
    <n v="0"/>
    <n v="0"/>
    <n v="0"/>
    <n v="0"/>
    <n v="0"/>
    <n v="0"/>
    <n v="12000"/>
    <n v="0"/>
    <n v="0"/>
    <n v="12000"/>
    <n v="-12000"/>
    <n v="12000"/>
    <n v="12000"/>
    <n v="0"/>
    <n v="0"/>
    <n v="12000"/>
    <n v="-12000"/>
    <n v="12000"/>
    <n v="0"/>
    <n v="0"/>
    <n v="0"/>
    <n v="0"/>
    <n v="0"/>
    <n v="12000"/>
    <m/>
    <m/>
    <m/>
    <m/>
    <s v="STS"/>
    <m/>
    <m/>
    <m/>
    <s v="IT&amp;Communications"/>
    <m/>
    <m/>
    <s v="STS"/>
    <m/>
    <m/>
    <x v="8"/>
    <m/>
    <m/>
    <m/>
    <m/>
    <m/>
    <m/>
    <m/>
    <m/>
    <m/>
    <m/>
    <m/>
    <s v="Ingeniería detalle"/>
    <m/>
    <m/>
    <m/>
  </r>
  <r>
    <x v="157"/>
    <x v="0"/>
    <x v="158"/>
    <x v="3"/>
    <x v="6"/>
    <x v="23"/>
    <n v="0"/>
    <n v="0"/>
    <n v="0"/>
    <n v="0"/>
    <n v="0"/>
    <n v="0"/>
    <n v="0"/>
    <n v="0"/>
    <n v="12393.682000000001"/>
    <n v="0"/>
    <n v="0"/>
    <n v="0"/>
    <n v="12393.682000000001"/>
    <n v="0"/>
    <n v="0"/>
    <n v="0"/>
    <n v="0"/>
    <n v="0"/>
    <n v="0"/>
    <n v="0"/>
    <n v="0"/>
    <n v="0.85"/>
    <n v="0.1"/>
    <n v="0.03"/>
    <n v="0"/>
    <n v="0"/>
    <n v="0"/>
    <n v="0"/>
    <n v="0"/>
    <n v="0"/>
    <n v="0"/>
    <n v="0"/>
    <n v="0"/>
    <n v="0.85"/>
    <n v="0.95"/>
    <n v="0.98"/>
    <n v="0.98"/>
    <n v="0"/>
    <n v="0"/>
    <n v="0"/>
    <n v="0"/>
    <n v="0"/>
    <n v="0"/>
    <n v="0"/>
    <n v="0"/>
    <n v="0"/>
    <n v="0"/>
    <n v="0"/>
    <n v="0"/>
    <n v="0.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000"/>
    <n v="0"/>
    <n v="0"/>
    <n v="0"/>
    <n v="13000"/>
    <n v="0"/>
    <n v="0"/>
    <n v="0"/>
    <n v="0"/>
    <n v="0"/>
    <n v="0"/>
    <n v="0"/>
    <n v="0"/>
    <n v="0"/>
    <n v="0"/>
    <n v="0"/>
    <n v="0"/>
    <n v="0"/>
    <n v="0"/>
    <n v="0"/>
    <n v="0"/>
    <n v="0"/>
    <n v="0"/>
    <n v="0"/>
    <n v="0"/>
    <n v="0"/>
    <n v="0"/>
    <n v="0"/>
    <n v="0"/>
    <n v="0"/>
    <n v="0"/>
    <n v="0"/>
    <n v="0"/>
    <n v="0"/>
    <n v="0"/>
    <n v="0"/>
    <n v="0"/>
    <n v="0"/>
    <n v="0"/>
    <n v="0"/>
    <n v="0"/>
    <n v="0"/>
    <n v="0"/>
    <n v="0"/>
    <n v="0"/>
    <n v="0"/>
    <n v="0"/>
    <n v="13000"/>
    <n v="0"/>
    <n v="0"/>
    <n v="0"/>
    <n v="0"/>
    <n v="0"/>
    <n v="0"/>
    <n v="0"/>
    <n v="0"/>
    <n v="12393.682000000001"/>
    <n v="606.3179999999993"/>
    <n v="0"/>
    <n v="0"/>
    <n v="13000"/>
    <n v="0"/>
    <n v="0"/>
    <n v="0"/>
    <n v="0"/>
    <n v="0"/>
    <n v="0"/>
    <n v="0"/>
    <n v="0"/>
    <n v="0"/>
    <n v="0"/>
    <n v="0"/>
    <n v="0"/>
    <n v="0"/>
    <n v="0"/>
    <n v="0"/>
    <n v="0"/>
    <n v="0"/>
    <n v="13000"/>
    <n v="0"/>
    <n v="0"/>
    <n v="0"/>
    <n v="0"/>
    <n v="0"/>
    <n v="0"/>
    <n v="0"/>
    <n v="0"/>
    <n v="12393.682000000001"/>
    <n v="0"/>
    <n v="0"/>
    <n v="606.3179999999993"/>
    <n v="13000"/>
    <n v="0"/>
    <n v="0"/>
    <n v="0"/>
    <n v="0"/>
    <n v="0"/>
    <n v="0"/>
    <n v="0"/>
    <n v="0"/>
    <n v="0"/>
    <n v="0"/>
    <n v="0"/>
    <n v="0"/>
    <n v="0"/>
    <n v="0"/>
    <n v="0"/>
    <n v="0"/>
    <n v="0"/>
    <n v="13000"/>
    <n v="0"/>
    <n v="12393.682000000001"/>
    <n v="12393.682000000001"/>
    <n v="0"/>
    <n v="12393.682000000001"/>
    <n v="-12393.682000000001"/>
    <n v="13000"/>
    <n v="12393.682000000001"/>
    <n v="12393.682000000001"/>
    <n v="13000"/>
    <n v="-606.3179999999993"/>
    <n v="606.3179999999993"/>
    <n v="13000"/>
    <n v="12393.682000000001"/>
    <n v="12393.682000000001"/>
    <n v="13000"/>
    <n v="-606.3179999999993"/>
    <n v="606.3179999999993"/>
    <n v="12393.682000000001"/>
    <n v="12393.682000000001"/>
    <n v="12393.682000000001"/>
    <n v="12393.682000000001"/>
    <n v="0"/>
    <n v="606.3179999999993"/>
    <m/>
    <m/>
    <m/>
    <m/>
    <s v="SATT"/>
    <m/>
    <m/>
    <m/>
    <s v="EH&amp;S"/>
    <m/>
    <m/>
    <s v="STS"/>
    <m/>
    <m/>
    <x v="8"/>
    <m/>
    <m/>
    <m/>
    <m/>
    <m/>
    <m/>
    <m/>
    <m/>
    <m/>
    <m/>
    <m/>
    <s v="Ingeniería detalle"/>
    <m/>
    <m/>
    <m/>
  </r>
  <r>
    <x v="158"/>
    <x v="0"/>
    <x v="159"/>
    <x v="3"/>
    <x v="6"/>
    <x v="23"/>
    <n v="0"/>
    <n v="0"/>
    <n v="0"/>
    <n v="0"/>
    <n v="0"/>
    <n v="0"/>
    <n v="0"/>
    <n v="0"/>
    <n v="0"/>
    <n v="0"/>
    <n v="0"/>
    <n v="16768.625"/>
    <n v="16768.6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0"/>
    <n v="0"/>
    <n v="20000"/>
    <n v="0"/>
    <n v="0"/>
    <n v="0"/>
    <n v="0"/>
    <n v="0"/>
    <n v="0"/>
    <n v="0"/>
    <n v="0"/>
    <n v="0"/>
    <n v="0"/>
    <n v="0"/>
    <n v="0"/>
    <n v="0"/>
    <n v="0"/>
    <n v="0"/>
    <n v="0"/>
    <n v="0"/>
    <n v="0"/>
    <n v="0"/>
    <n v="0"/>
    <n v="0"/>
    <n v="0"/>
    <n v="0"/>
    <n v="0"/>
    <n v="0"/>
    <n v="0"/>
    <n v="0"/>
    <n v="0"/>
    <n v="0"/>
    <n v="0"/>
    <n v="0"/>
    <n v="0"/>
    <n v="0"/>
    <n v="0"/>
    <n v="0"/>
    <n v="0"/>
    <n v="0"/>
    <n v="0"/>
    <n v="0"/>
    <n v="0"/>
    <n v="0"/>
    <n v="0"/>
    <n v="20000"/>
    <n v="0"/>
    <n v="0"/>
    <n v="0"/>
    <n v="0"/>
    <n v="0"/>
    <n v="0"/>
    <n v="0"/>
    <n v="0"/>
    <n v="0"/>
    <n v="0"/>
    <n v="20000"/>
    <n v="0"/>
    <n v="20000"/>
    <n v="0"/>
    <n v="0"/>
    <n v="0"/>
    <n v="0"/>
    <n v="0"/>
    <n v="0"/>
    <n v="0"/>
    <n v="0"/>
    <n v="0"/>
    <n v="0"/>
    <n v="0"/>
    <n v="0"/>
    <n v="0"/>
    <n v="0"/>
    <n v="0"/>
    <n v="0"/>
    <n v="0"/>
    <n v="20000"/>
    <n v="0"/>
    <n v="0"/>
    <n v="0"/>
    <n v="0"/>
    <n v="0"/>
    <n v="0"/>
    <n v="0"/>
    <n v="0"/>
    <n v="0"/>
    <n v="0"/>
    <n v="0"/>
    <n v="20000"/>
    <n v="20000"/>
    <n v="0"/>
    <n v="0"/>
    <n v="0"/>
    <n v="0"/>
    <n v="0"/>
    <n v="0"/>
    <n v="0"/>
    <n v="0"/>
    <n v="0"/>
    <n v="0"/>
    <n v="0"/>
    <n v="0"/>
    <n v="0"/>
    <n v="0"/>
    <n v="0"/>
    <n v="0"/>
    <n v="0"/>
    <n v="20000"/>
    <n v="0"/>
    <n v="0"/>
    <n v="0"/>
    <n v="0"/>
    <n v="0"/>
    <n v="0"/>
    <n v="20000"/>
    <n v="0"/>
    <n v="0"/>
    <n v="20000"/>
    <n v="-20000"/>
    <n v="20000"/>
    <n v="20000"/>
    <n v="0"/>
    <n v="0"/>
    <n v="20000"/>
    <n v="-20000"/>
    <n v="20000"/>
    <n v="0"/>
    <n v="16768.625"/>
    <n v="16768.625"/>
    <n v="0"/>
    <n v="16768.625"/>
    <n v="3231.375"/>
    <m/>
    <m/>
    <m/>
    <m/>
    <s v="STC"/>
    <m/>
    <m/>
    <m/>
    <s v="EH&amp;S"/>
    <m/>
    <m/>
    <s v="STS"/>
    <m/>
    <m/>
    <x v="8"/>
    <m/>
    <m/>
    <m/>
    <m/>
    <m/>
    <m/>
    <m/>
    <m/>
    <m/>
    <m/>
    <m/>
    <s v="Ingeniería detalle"/>
    <m/>
    <m/>
    <m/>
  </r>
  <r>
    <x v="159"/>
    <x v="0"/>
    <x v="160"/>
    <x v="3"/>
    <x v="6"/>
    <x v="23"/>
    <n v="0"/>
    <n v="0"/>
    <n v="0"/>
    <n v="0"/>
    <n v="0"/>
    <n v="0"/>
    <n v="0"/>
    <n v="0"/>
    <n v="0"/>
    <n v="14914.362999999999"/>
    <n v="0"/>
    <n v="0"/>
    <n v="14914.362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500"/>
    <n v="9500"/>
    <n v="19000"/>
    <n v="9500"/>
    <n v="9500"/>
    <n v="9500"/>
    <n v="9500"/>
    <n v="19000"/>
    <n v="0"/>
    <n v="95000"/>
    <n v="0"/>
    <n v="0"/>
    <n v="0"/>
    <n v="0"/>
    <n v="95000"/>
    <n v="0"/>
    <n v="0"/>
    <n v="0"/>
    <n v="0"/>
    <n v="0"/>
    <n v="0"/>
    <n v="0"/>
    <n v="0"/>
    <n v="0"/>
    <n v="15000"/>
    <n v="0"/>
    <n v="0"/>
    <n v="15000"/>
    <n v="0"/>
    <n v="0"/>
    <n v="0"/>
    <n v="0"/>
    <n v="4462"/>
    <n v="19000"/>
    <n v="9500"/>
    <n v="9500"/>
    <n v="9500"/>
    <n v="9500"/>
    <n v="19000"/>
    <n v="0"/>
    <n v="80462"/>
    <n v="0"/>
    <n v="0"/>
    <n v="0"/>
    <n v="0"/>
    <n v="95462"/>
    <n v="0"/>
    <n v="0"/>
    <n v="0"/>
    <n v="0"/>
    <n v="0"/>
    <n v="0"/>
    <n v="0"/>
    <n v="0"/>
    <n v="0"/>
    <n v="14914.362999999999"/>
    <n v="0"/>
    <n v="85.637000000000626"/>
    <n v="15000"/>
    <n v="0"/>
    <n v="0"/>
    <n v="0"/>
    <n v="0"/>
    <n v="0"/>
    <n v="0"/>
    <n v="0"/>
    <n v="0"/>
    <n v="0"/>
    <n v="0"/>
    <n v="0"/>
    <n v="0"/>
    <n v="80462"/>
    <n v="0"/>
    <n v="0"/>
    <n v="0"/>
    <n v="0"/>
    <n v="95462"/>
    <n v="0"/>
    <n v="14914.362999999999"/>
    <n v="14914.362999999999"/>
    <n v="0"/>
    <n v="14914.362999999999"/>
    <n v="-14914.362999999999"/>
    <n v="0"/>
    <n v="14914.362999999999"/>
    <n v="14914.362999999999"/>
    <n v="0"/>
    <n v="14914.362999999999"/>
    <n v="80085.637000000002"/>
    <n v="15000"/>
    <n v="14914.362999999999"/>
    <n v="14914.362999999999"/>
    <n v="15000"/>
    <n v="-85.637000000000626"/>
    <n v="80547.637000000002"/>
    <n v="14914.362999999999"/>
    <n v="14914.362999999999"/>
    <n v="14914.362999999999"/>
    <n v="14914.362999999999"/>
    <n v="0"/>
    <n v="80547.637000000002"/>
    <m/>
    <m/>
    <m/>
    <m/>
    <s v="STS"/>
    <m/>
    <m/>
    <m/>
    <s v="EH&amp;S"/>
    <m/>
    <m/>
    <s v="STS"/>
    <m/>
    <m/>
    <x v="8"/>
    <m/>
    <m/>
    <m/>
    <m/>
    <m/>
    <m/>
    <m/>
    <m/>
    <m/>
    <m/>
    <m/>
    <s v="Ingeniería detalle"/>
    <m/>
    <m/>
    <m/>
  </r>
  <r>
    <x v="160"/>
    <x v="0"/>
    <x v="161"/>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00"/>
    <n v="0"/>
    <n v="12000"/>
    <n v="0"/>
    <n v="12000"/>
    <n v="0"/>
    <n v="4000"/>
    <n v="40000"/>
    <n v="0"/>
    <n v="0"/>
    <n v="0"/>
    <n v="0"/>
    <n v="40000"/>
    <n v="0"/>
    <n v="0"/>
    <n v="0"/>
    <n v="0"/>
    <n v="0"/>
    <n v="0"/>
    <n v="0"/>
    <n v="0"/>
    <n v="0"/>
    <n v="0"/>
    <n v="0"/>
    <n v="0"/>
    <n v="0"/>
    <n v="0"/>
    <n v="0"/>
    <n v="0"/>
    <n v="0"/>
    <n v="0"/>
    <n v="12000"/>
    <n v="0"/>
    <n v="12000"/>
    <n v="0"/>
    <n v="12000"/>
    <n v="0"/>
    <n v="4000"/>
    <n v="40000"/>
    <n v="0"/>
    <n v="0"/>
    <n v="0"/>
    <n v="0"/>
    <n v="40000"/>
    <n v="0"/>
    <n v="0"/>
    <n v="0"/>
    <n v="0"/>
    <n v="0"/>
    <n v="0"/>
    <n v="0"/>
    <n v="0"/>
    <n v="0"/>
    <n v="0"/>
    <n v="0"/>
    <n v="0"/>
    <n v="0"/>
    <n v="0"/>
    <n v="0"/>
    <n v="0"/>
    <n v="0"/>
    <n v="0"/>
    <n v="0"/>
    <n v="0"/>
    <n v="0"/>
    <n v="0"/>
    <n v="0"/>
    <n v="0"/>
    <n v="0"/>
    <n v="40000"/>
    <n v="0"/>
    <n v="0"/>
    <n v="0"/>
    <n v="0"/>
    <n v="40000"/>
    <n v="0"/>
    <n v="0"/>
    <n v="0"/>
    <n v="0"/>
    <n v="0"/>
    <n v="0"/>
    <n v="0"/>
    <n v="0"/>
    <n v="0"/>
    <n v="0"/>
    <n v="0"/>
    <n v="40000"/>
    <n v="0"/>
    <n v="0"/>
    <n v="0"/>
    <n v="0"/>
    <n v="0"/>
    <n v="40000"/>
    <n v="0"/>
    <n v="0"/>
    <n v="0"/>
    <n v="0"/>
    <n v="0"/>
    <n v="40000"/>
    <m/>
    <m/>
    <m/>
    <m/>
    <s v="FRONTEL"/>
    <m/>
    <m/>
    <m/>
    <s v="EH&amp;S"/>
    <m/>
    <m/>
    <s v="STS"/>
    <m/>
    <m/>
    <x v="8"/>
    <m/>
    <m/>
    <m/>
    <m/>
    <m/>
    <m/>
    <m/>
    <m/>
    <m/>
    <m/>
    <m/>
    <s v="Ingeniería detalle"/>
    <m/>
    <m/>
    <m/>
  </r>
  <r>
    <x v="161"/>
    <x v="0"/>
    <x v="162"/>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952"/>
    <n v="4800"/>
    <n v="0"/>
    <n v="0"/>
    <n v="88752"/>
    <n v="0"/>
    <n v="0"/>
    <n v="0"/>
    <n v="0"/>
    <n v="0"/>
    <n v="0"/>
    <n v="0"/>
    <n v="0"/>
    <n v="0"/>
    <n v="0"/>
    <n v="0"/>
    <n v="0"/>
    <n v="0"/>
    <n v="0"/>
    <n v="0"/>
    <n v="0"/>
    <n v="0"/>
    <n v="0"/>
    <n v="0"/>
    <n v="0"/>
    <n v="0"/>
    <n v="0"/>
    <n v="0"/>
    <n v="0"/>
    <n v="0"/>
    <n v="0"/>
    <n v="83952"/>
    <n v="4800"/>
    <n v="0"/>
    <n v="0"/>
    <n v="88752"/>
    <n v="0"/>
    <n v="0"/>
    <n v="0"/>
    <n v="0"/>
    <n v="0"/>
    <n v="0"/>
    <n v="0"/>
    <n v="0"/>
    <n v="0"/>
    <n v="0"/>
    <n v="0"/>
    <n v="0"/>
    <n v="0"/>
    <n v="0"/>
    <n v="0"/>
    <n v="0"/>
    <n v="0"/>
    <n v="0"/>
    <n v="0"/>
    <n v="0"/>
    <n v="0"/>
    <n v="0"/>
    <n v="0"/>
    <n v="0"/>
    <n v="0"/>
    <n v="0"/>
    <n v="83952"/>
    <n v="4800"/>
    <n v="0"/>
    <n v="0"/>
    <n v="88752"/>
    <n v="0"/>
    <n v="0"/>
    <n v="0"/>
    <n v="0"/>
    <n v="0"/>
    <n v="0"/>
    <n v="0"/>
    <n v="0"/>
    <n v="0"/>
    <n v="0"/>
    <n v="0"/>
    <n v="88752"/>
    <n v="0"/>
    <n v="0"/>
    <n v="0"/>
    <n v="0"/>
    <n v="0"/>
    <n v="88752"/>
    <n v="0"/>
    <n v="0"/>
    <n v="0"/>
    <n v="0"/>
    <n v="0"/>
    <n v="88752"/>
    <m/>
    <m/>
    <m/>
    <m/>
    <s v="STS"/>
    <m/>
    <m/>
    <m/>
    <s v="IT&amp;Communications"/>
    <m/>
    <m/>
    <s v="STS"/>
    <m/>
    <m/>
    <x v="8"/>
    <m/>
    <m/>
    <m/>
    <m/>
    <m/>
    <m/>
    <m/>
    <m/>
    <m/>
    <m/>
    <m/>
    <s v="Ingeniería detalle"/>
    <m/>
    <m/>
    <m/>
  </r>
  <r>
    <x v="162"/>
    <x v="0"/>
    <x v="163"/>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984"/>
    <n v="1200"/>
    <n v="0"/>
    <n v="0"/>
    <n v="29184"/>
    <n v="0"/>
    <n v="0"/>
    <n v="0"/>
    <n v="0"/>
    <n v="0"/>
    <n v="0"/>
    <n v="0"/>
    <n v="0"/>
    <n v="0"/>
    <n v="0"/>
    <n v="0"/>
    <n v="0"/>
    <n v="0"/>
    <n v="0"/>
    <n v="0"/>
    <n v="0"/>
    <n v="0"/>
    <n v="0"/>
    <n v="0"/>
    <n v="0"/>
    <n v="0"/>
    <n v="0"/>
    <n v="0"/>
    <n v="0"/>
    <n v="0"/>
    <n v="0"/>
    <n v="27984"/>
    <n v="1200"/>
    <n v="0"/>
    <n v="0"/>
    <n v="29184"/>
    <n v="0"/>
    <n v="0"/>
    <n v="0"/>
    <n v="0"/>
    <n v="0"/>
    <n v="0"/>
    <n v="0"/>
    <n v="0"/>
    <n v="0"/>
    <n v="0"/>
    <n v="0"/>
    <n v="0"/>
    <n v="0"/>
    <n v="0"/>
    <n v="0"/>
    <n v="0"/>
    <n v="0"/>
    <n v="0"/>
    <n v="0"/>
    <n v="0"/>
    <n v="0"/>
    <n v="0"/>
    <n v="0"/>
    <n v="0"/>
    <n v="0"/>
    <n v="0"/>
    <n v="27984"/>
    <n v="1200"/>
    <n v="0"/>
    <n v="0"/>
    <n v="29184"/>
    <n v="0"/>
    <n v="0"/>
    <n v="0"/>
    <n v="0"/>
    <n v="0"/>
    <n v="0"/>
    <n v="0"/>
    <n v="0"/>
    <n v="0"/>
    <n v="0"/>
    <n v="0"/>
    <n v="29184"/>
    <n v="0"/>
    <n v="0"/>
    <n v="0"/>
    <n v="0"/>
    <n v="0"/>
    <n v="29184"/>
    <n v="0"/>
    <n v="0"/>
    <n v="0"/>
    <n v="0"/>
    <n v="0"/>
    <n v="29184"/>
    <m/>
    <m/>
    <m/>
    <m/>
    <s v="SAGESA"/>
    <m/>
    <m/>
    <m/>
    <s v="IT&amp;Communications"/>
    <m/>
    <m/>
    <s v="SAGESA"/>
    <m/>
    <m/>
    <x v="8"/>
    <m/>
    <m/>
    <m/>
    <m/>
    <m/>
    <m/>
    <m/>
    <m/>
    <m/>
    <m/>
    <m/>
    <s v="Ingeniería detalle"/>
    <m/>
    <m/>
    <m/>
  </r>
  <r>
    <x v="163"/>
    <x v="0"/>
    <x v="164"/>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241.23125000001"/>
    <n v="167241.23125000001"/>
    <n v="334482.46250000002"/>
    <n v="0"/>
    <n v="0"/>
    <n v="0"/>
    <n v="0"/>
    <n v="334482.46250000002"/>
    <n v="0"/>
    <n v="0"/>
    <n v="0"/>
    <n v="0"/>
    <n v="0"/>
    <n v="0"/>
    <n v="0"/>
    <n v="0"/>
    <n v="0"/>
    <n v="0"/>
    <n v="0"/>
    <n v="0"/>
    <n v="0"/>
    <n v="0"/>
    <n v="0"/>
    <n v="0"/>
    <n v="0"/>
    <n v="0"/>
    <n v="0"/>
    <n v="0"/>
    <n v="0"/>
    <n v="0"/>
    <n v="0"/>
    <n v="167241.23125000001"/>
    <n v="167241.23125000001"/>
    <n v="334482.46250000002"/>
    <n v="0"/>
    <n v="0"/>
    <n v="0"/>
    <n v="0"/>
    <n v="334482.46250000002"/>
    <n v="0"/>
    <n v="0"/>
    <n v="0"/>
    <n v="0"/>
    <n v="0"/>
    <n v="0"/>
    <n v="0"/>
    <n v="0"/>
    <n v="0"/>
    <n v="0"/>
    <n v="0"/>
    <n v="0"/>
    <n v="0"/>
    <n v="0"/>
    <n v="0"/>
    <n v="0"/>
    <n v="0"/>
    <n v="0"/>
    <n v="0"/>
    <n v="0"/>
    <n v="0"/>
    <n v="0"/>
    <n v="0"/>
    <n v="0"/>
    <n v="0"/>
    <n v="334482.46250000002"/>
    <n v="0"/>
    <n v="0"/>
    <n v="0"/>
    <n v="0"/>
    <n v="334482.46250000002"/>
    <n v="0"/>
    <n v="0"/>
    <n v="0"/>
    <n v="0"/>
    <n v="0"/>
    <n v="0"/>
    <n v="0"/>
    <n v="0"/>
    <n v="0"/>
    <n v="0"/>
    <n v="0"/>
    <n v="334482.46250000002"/>
    <n v="0"/>
    <n v="0"/>
    <n v="0"/>
    <n v="0"/>
    <n v="0"/>
    <n v="334482.46250000002"/>
    <n v="0"/>
    <n v="0"/>
    <n v="0"/>
    <n v="0"/>
    <n v="0"/>
    <n v="334482.46250000002"/>
    <m/>
    <m/>
    <m/>
    <m/>
    <s v="STS"/>
    <m/>
    <m/>
    <m/>
    <s v="Others Tx"/>
    <m/>
    <m/>
    <s v="STS"/>
    <m/>
    <m/>
    <x v="8"/>
    <m/>
    <m/>
    <m/>
    <m/>
    <m/>
    <m/>
    <m/>
    <m/>
    <m/>
    <m/>
    <m/>
    <s v="Ingeniería detalle"/>
    <m/>
    <m/>
    <m/>
  </r>
  <r>
    <x v="164"/>
    <x v="0"/>
    <x v="165"/>
    <x v="3"/>
    <x v="6"/>
    <x v="23"/>
    <n v="0"/>
    <n v="0"/>
    <n v="0"/>
    <n v="0"/>
    <n v="0"/>
    <n v="0"/>
    <n v="0"/>
    <n v="0"/>
    <n v="0"/>
    <n v="0"/>
    <n v="0"/>
    <n v="0"/>
    <n v="0"/>
    <n v="0"/>
    <n v="0"/>
    <n v="0"/>
    <n v="0"/>
    <n v="0"/>
    <n v="0"/>
    <n v="0"/>
    <n v="0"/>
    <n v="0.25"/>
    <n v="0.05"/>
    <n v="0.01"/>
    <n v="0"/>
    <n v="0"/>
    <n v="0"/>
    <n v="0"/>
    <n v="0"/>
    <n v="0"/>
    <n v="0"/>
    <n v="0"/>
    <n v="0"/>
    <n v="0.25"/>
    <n v="0.3"/>
    <n v="0.31"/>
    <n v="0.31"/>
    <n v="0"/>
    <n v="0"/>
    <n v="0"/>
    <n v="0"/>
    <n v="0"/>
    <n v="0"/>
    <n v="0"/>
    <n v="0"/>
    <n v="0"/>
    <n v="0"/>
    <n v="0"/>
    <n v="0"/>
    <n v="0.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4940"/>
    <n v="83952"/>
    <n v="20988"/>
    <n v="209880"/>
    <n v="0"/>
    <n v="0"/>
    <n v="0"/>
    <n v="0"/>
    <n v="0"/>
    <n v="0"/>
    <n v="0"/>
    <n v="0"/>
    <n v="0"/>
    <n v="0"/>
    <n v="0"/>
    <n v="0"/>
    <n v="0"/>
    <n v="0"/>
    <n v="0"/>
    <n v="0"/>
    <n v="0"/>
    <n v="0"/>
    <n v="0"/>
    <n v="0"/>
    <n v="0"/>
    <n v="0"/>
    <n v="0"/>
    <n v="0"/>
    <n v="0"/>
    <n v="0"/>
    <n v="0"/>
    <n v="105940"/>
    <n v="105940"/>
    <n v="999.99999999999898"/>
    <n v="999.99999999999898"/>
    <n v="999.99999999999898"/>
    <n v="999.99999999999898"/>
    <n v="999.99999999999898"/>
    <n v="999.99999999999898"/>
    <n v="999.99999999999898"/>
    <n v="0"/>
    <n v="218880"/>
    <n v="120936"/>
    <n v="4800"/>
    <n v="0"/>
    <n v="0"/>
    <n v="554496"/>
    <n v="0"/>
    <n v="0"/>
    <n v="0"/>
    <n v="0"/>
    <n v="0"/>
    <n v="0"/>
    <n v="0"/>
    <n v="0"/>
    <n v="0"/>
    <n v="104940"/>
    <n v="83952"/>
    <n v="20988"/>
    <n v="209880"/>
    <n v="0"/>
    <n v="0"/>
    <n v="105940"/>
    <n v="105940"/>
    <n v="999.99999999999898"/>
    <n v="999.99999999999898"/>
    <n v="999.99999999999898"/>
    <n v="999.99999999999898"/>
    <n v="999.99999999999898"/>
    <n v="999.99999999999898"/>
    <n v="999.99999999999898"/>
    <n v="0"/>
    <n v="218880"/>
    <n v="120936"/>
    <n v="4800"/>
    <n v="0"/>
    <n v="0"/>
    <n v="554496"/>
    <n v="0"/>
    <n v="0"/>
    <n v="0"/>
    <n v="0"/>
    <n v="0"/>
    <n v="0"/>
    <n v="0"/>
    <n v="0"/>
    <n v="0"/>
    <n v="0"/>
    <n v="0"/>
    <n v="209880"/>
    <n v="209880"/>
    <n v="0"/>
    <n v="0"/>
    <n v="0"/>
    <n v="0"/>
    <n v="0"/>
    <n v="0"/>
    <n v="0"/>
    <n v="0"/>
    <n v="0"/>
    <n v="0"/>
    <n v="0"/>
    <n v="0"/>
    <n v="218880"/>
    <n v="120936"/>
    <n v="4800"/>
    <n v="0"/>
    <n v="0"/>
    <n v="554496"/>
    <n v="0"/>
    <n v="0"/>
    <n v="0"/>
    <n v="0"/>
    <n v="0"/>
    <n v="0"/>
    <n v="188892"/>
    <n v="0"/>
    <n v="0"/>
    <n v="188892"/>
    <n v="-188892"/>
    <n v="554496"/>
    <n v="188892"/>
    <n v="0"/>
    <n v="0"/>
    <n v="188892"/>
    <n v="-188892"/>
    <n v="554496"/>
    <n v="0"/>
    <n v="0"/>
    <n v="0"/>
    <n v="0"/>
    <n v="0"/>
    <n v="554496"/>
    <m/>
    <m/>
    <m/>
    <m/>
    <s v="STS"/>
    <m/>
    <m/>
    <m/>
    <s v="IT&amp;Communications"/>
    <m/>
    <m/>
    <s v="STS"/>
    <m/>
    <m/>
    <x v="8"/>
    <m/>
    <m/>
    <m/>
    <m/>
    <m/>
    <m/>
    <m/>
    <m/>
    <m/>
    <m/>
    <m/>
    <s v="Ingeniería detalle"/>
    <m/>
    <m/>
    <m/>
  </r>
  <r>
    <x v="165"/>
    <x v="0"/>
    <x v="166"/>
    <x v="3"/>
    <x v="6"/>
    <x v="23"/>
    <n v="0"/>
    <n v="0"/>
    <n v="0"/>
    <n v="0"/>
    <n v="0"/>
    <n v="0"/>
    <n v="0"/>
    <n v="0"/>
    <n v="0"/>
    <n v="0"/>
    <n v="0"/>
    <n v="0"/>
    <n v="0"/>
    <n v="0"/>
    <n v="0"/>
    <n v="0"/>
    <n v="0"/>
    <n v="0"/>
    <n v="0"/>
    <n v="0"/>
    <n v="0"/>
    <n v="0.25"/>
    <n v="0.05"/>
    <n v="0.01"/>
    <n v="0"/>
    <n v="0"/>
    <n v="0"/>
    <n v="0"/>
    <n v="0"/>
    <n v="0"/>
    <n v="0"/>
    <n v="0"/>
    <n v="0"/>
    <n v="0.25"/>
    <n v="0.3"/>
    <n v="0.31"/>
    <n v="0.31"/>
    <n v="0"/>
    <n v="0"/>
    <n v="0"/>
    <n v="0"/>
    <n v="0"/>
    <n v="0"/>
    <n v="0"/>
    <n v="0"/>
    <n v="0"/>
    <n v="0"/>
    <n v="0"/>
    <n v="0"/>
    <n v="0.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980"/>
    <n v="34980"/>
    <n v="0"/>
    <n v="69960"/>
    <n v="0"/>
    <n v="0"/>
    <n v="0"/>
    <n v="0"/>
    <n v="0"/>
    <n v="0"/>
    <n v="0"/>
    <n v="0"/>
    <n v="0"/>
    <n v="0"/>
    <n v="0"/>
    <n v="0"/>
    <n v="0"/>
    <n v="0"/>
    <n v="0"/>
    <n v="0"/>
    <n v="0"/>
    <n v="0"/>
    <n v="0"/>
    <n v="0"/>
    <n v="0"/>
    <n v="0"/>
    <n v="0"/>
    <n v="0"/>
    <n v="0"/>
    <n v="0"/>
    <n v="0"/>
    <n v="55968"/>
    <n v="56968"/>
    <n v="0"/>
    <n v="999.99999999999898"/>
    <n v="0"/>
    <n v="999.99999999999898"/>
    <n v="0"/>
    <n v="0"/>
    <n v="0"/>
    <n v="0"/>
    <n v="114936"/>
    <n v="4800"/>
    <n v="0"/>
    <n v="0"/>
    <n v="0"/>
    <n v="189696"/>
    <n v="0"/>
    <n v="0"/>
    <n v="0"/>
    <n v="0"/>
    <n v="0"/>
    <n v="0"/>
    <n v="0"/>
    <n v="0"/>
    <n v="0"/>
    <n v="34980"/>
    <n v="34980"/>
    <n v="0"/>
    <n v="69960"/>
    <n v="0"/>
    <n v="0"/>
    <n v="55968"/>
    <n v="56968"/>
    <n v="0"/>
    <n v="999.99999999999898"/>
    <n v="0"/>
    <n v="999.99999999999898"/>
    <n v="0"/>
    <n v="0"/>
    <n v="0"/>
    <n v="0"/>
    <n v="114936"/>
    <n v="4800"/>
    <n v="0"/>
    <n v="0"/>
    <n v="0"/>
    <n v="189696"/>
    <n v="0"/>
    <n v="0"/>
    <n v="0"/>
    <n v="0"/>
    <n v="0"/>
    <n v="0"/>
    <n v="0"/>
    <n v="0"/>
    <n v="0"/>
    <n v="0"/>
    <n v="0"/>
    <n v="69960"/>
    <n v="69960"/>
    <n v="0"/>
    <n v="0"/>
    <n v="0"/>
    <n v="0"/>
    <n v="0"/>
    <n v="0"/>
    <n v="0"/>
    <n v="0"/>
    <n v="0"/>
    <n v="0"/>
    <n v="0"/>
    <n v="0"/>
    <n v="114936"/>
    <n v="4800"/>
    <n v="0"/>
    <n v="0"/>
    <n v="0"/>
    <n v="189696"/>
    <n v="0"/>
    <n v="0"/>
    <n v="0"/>
    <n v="0"/>
    <n v="0"/>
    <n v="0"/>
    <n v="69960"/>
    <n v="0"/>
    <n v="0"/>
    <n v="69960"/>
    <n v="-69960"/>
    <n v="189696"/>
    <n v="69960"/>
    <n v="0"/>
    <n v="0"/>
    <n v="69960"/>
    <n v="-69960"/>
    <n v="189696"/>
    <n v="0"/>
    <n v="0"/>
    <n v="0"/>
    <n v="0"/>
    <n v="0"/>
    <n v="189696"/>
    <m/>
    <m/>
    <m/>
    <m/>
    <s v="FRONTEL"/>
    <m/>
    <m/>
    <m/>
    <s v="IT&amp;Communications"/>
    <m/>
    <m/>
    <s v="FRONTEL"/>
    <m/>
    <m/>
    <x v="8"/>
    <m/>
    <m/>
    <m/>
    <m/>
    <m/>
    <m/>
    <m/>
    <m/>
    <m/>
    <m/>
    <m/>
    <s v="Ingeniería detalle"/>
    <m/>
    <m/>
    <m/>
  </r>
  <r>
    <x v="166"/>
    <x v="0"/>
    <x v="167"/>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25"/>
    <n v="16925"/>
    <n v="33850"/>
    <n v="8462.5"/>
    <n v="8462.5"/>
    <n v="8462.5"/>
    <n v="25387.5"/>
    <n v="25387.5"/>
    <n v="25387.5"/>
    <n v="169250"/>
    <n v="67700"/>
    <n v="0"/>
    <n v="0"/>
    <n v="0"/>
    <n v="236950"/>
    <n v="0"/>
    <n v="0"/>
    <n v="0"/>
    <n v="0"/>
    <n v="0"/>
    <n v="0"/>
    <n v="0"/>
    <n v="0"/>
    <n v="0"/>
    <n v="0"/>
    <n v="0"/>
    <n v="0"/>
    <n v="0"/>
    <n v="0"/>
    <n v="0"/>
    <n v="0"/>
    <n v="16925"/>
    <n v="16925"/>
    <n v="33850"/>
    <n v="8462.5"/>
    <n v="8462.5"/>
    <n v="8462.5"/>
    <n v="25387.5"/>
    <n v="25387.5"/>
    <n v="25387.5"/>
    <n v="169250"/>
    <n v="67700"/>
    <n v="0"/>
    <n v="0"/>
    <n v="0"/>
    <n v="236950"/>
    <n v="0"/>
    <n v="0"/>
    <n v="0"/>
    <n v="0"/>
    <n v="0"/>
    <n v="0"/>
    <n v="0"/>
    <n v="0"/>
    <n v="0"/>
    <n v="0"/>
    <n v="0"/>
    <n v="0"/>
    <n v="0"/>
    <n v="0"/>
    <n v="0"/>
    <n v="0"/>
    <n v="0"/>
    <n v="0"/>
    <n v="0"/>
    <n v="0"/>
    <n v="0"/>
    <n v="0"/>
    <n v="0"/>
    <n v="0"/>
    <n v="0"/>
    <n v="169250"/>
    <n v="67700"/>
    <n v="0"/>
    <n v="0"/>
    <n v="0"/>
    <n v="236950"/>
    <n v="0"/>
    <n v="0"/>
    <n v="0"/>
    <n v="0"/>
    <n v="0"/>
    <n v="0"/>
    <n v="0"/>
    <n v="0"/>
    <n v="0"/>
    <n v="0"/>
    <n v="0"/>
    <n v="236950"/>
    <n v="0"/>
    <n v="0"/>
    <n v="0"/>
    <n v="0"/>
    <n v="0"/>
    <n v="236950"/>
    <n v="0"/>
    <n v="0"/>
    <n v="0"/>
    <n v="0"/>
    <n v="0"/>
    <n v="236950"/>
    <m/>
    <m/>
    <m/>
    <m/>
    <s v="EDELAYSEN"/>
    <m/>
    <m/>
    <m/>
    <s v="IT&amp;Communications"/>
    <m/>
    <m/>
    <s v="EDELAYSEN"/>
    <m/>
    <m/>
    <x v="8"/>
    <m/>
    <m/>
    <m/>
    <m/>
    <m/>
    <m/>
    <m/>
    <m/>
    <m/>
    <m/>
    <m/>
    <s v="Ingeniería detalle"/>
    <m/>
    <m/>
    <m/>
  </r>
  <r>
    <x v="167"/>
    <x v="0"/>
    <x v="168"/>
    <x v="0"/>
    <x v="22"/>
    <x v="19"/>
    <n v="0"/>
    <n v="0"/>
    <n v="0"/>
    <n v="0"/>
    <n v="0"/>
    <n v="0"/>
    <n v="0"/>
    <n v="0"/>
    <n v="-6615.6040000000003"/>
    <n v="0"/>
    <n v="0"/>
    <n v="0"/>
    <n v="-6615.604000000000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615.6040000000003"/>
    <n v="0"/>
    <n v="0"/>
    <n v="0"/>
    <n v="-6615.6040000000003"/>
    <n v="0"/>
    <n v="0"/>
    <n v="0"/>
    <n v="0"/>
    <n v="0"/>
    <n v="0"/>
    <n v="0"/>
    <n v="0"/>
    <n v="0"/>
    <n v="0"/>
    <n v="0"/>
    <n v="0"/>
    <n v="0"/>
    <n v="0"/>
    <n v="0"/>
    <n v="0"/>
    <n v="0"/>
    <n v="-6615.6040000000003"/>
    <n v="0"/>
    <n v="-6615.6040000000003"/>
    <n v="-6615.6040000000003"/>
    <n v="0"/>
    <n v="-6615.6040000000003"/>
    <n v="6615.6040000000003"/>
    <n v="0"/>
    <n v="-6615.6040000000003"/>
    <n v="-6615.6040000000003"/>
    <n v="0"/>
    <n v="-6615.6040000000003"/>
    <n v="6615.6040000000003"/>
    <n v="0"/>
    <n v="-6615.6040000000003"/>
    <n v="-6615.6040000000003"/>
    <n v="0"/>
    <n v="-6615.6040000000003"/>
    <n v="6615.6040000000003"/>
    <n v="-6615.6040000000003"/>
    <n v="-6615.6040000000003"/>
    <n v="-6615.6040000000003"/>
    <n v="-6615.6040000000003"/>
    <n v="0"/>
    <n v="0"/>
    <m/>
    <m/>
    <m/>
    <m/>
    <m/>
    <m/>
    <m/>
    <m/>
    <m/>
    <m/>
    <m/>
    <m/>
    <m/>
    <m/>
    <x v="8"/>
    <m/>
    <m/>
    <m/>
    <m/>
    <m/>
    <m/>
    <m/>
    <m/>
    <m/>
    <m/>
    <m/>
    <m/>
    <m/>
    <m/>
    <m/>
  </r>
  <r>
    <x v="168"/>
    <x v="0"/>
    <x v="169"/>
    <x v="1"/>
    <x v="6"/>
    <x v="23"/>
    <n v="0"/>
    <n v="0"/>
    <n v="0"/>
    <n v="0"/>
    <n v="0"/>
    <n v="0"/>
    <n v="0"/>
    <n v="0"/>
    <n v="0"/>
    <n v="22963.994999999999"/>
    <n v="701.21400000000006"/>
    <n v="0"/>
    <n v="23665.208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8000"/>
    <n v="16000"/>
    <n v="12000"/>
    <n v="46000"/>
    <n v="10000"/>
    <n v="20000"/>
    <n v="47569"/>
    <n v="37600"/>
    <n v="0"/>
    <n v="0"/>
    <n v="0"/>
    <n v="0"/>
    <n v="0"/>
    <n v="0"/>
    <n v="0"/>
    <n v="0"/>
    <n v="115169"/>
    <n v="0"/>
    <n v="0"/>
    <n v="0"/>
    <n v="0"/>
    <n v="161169"/>
    <n v="0"/>
    <n v="0"/>
    <n v="0"/>
    <n v="0"/>
    <n v="0"/>
    <n v="0"/>
    <n v="0"/>
    <n v="0"/>
    <n v="0"/>
    <n v="22963.994999999999"/>
    <n v="701.21400000000006"/>
    <n v="22334.791000000001"/>
    <n v="46000"/>
    <n v="0"/>
    <n v="0"/>
    <n v="0"/>
    <n v="0"/>
    <n v="0"/>
    <n v="0"/>
    <n v="0"/>
    <n v="0"/>
    <n v="0"/>
    <n v="0"/>
    <n v="0"/>
    <n v="0"/>
    <n v="115169"/>
    <n v="0"/>
    <n v="0"/>
    <n v="0"/>
    <n v="0"/>
    <n v="161169"/>
    <n v="0"/>
    <n v="23665.208999999999"/>
    <n v="23665.208999999999"/>
    <n v="0"/>
    <n v="23665.208999999999"/>
    <n v="-23665.208999999999"/>
    <n v="0"/>
    <n v="23665.208999999999"/>
    <n v="23665.208999999999"/>
    <n v="0"/>
    <n v="23665.208999999999"/>
    <n v="-23665.208999999999"/>
    <n v="34000"/>
    <n v="23665.208999999999"/>
    <n v="23665.208999999999"/>
    <n v="34000"/>
    <n v="-10334.791000000001"/>
    <n v="137503.791"/>
    <n v="23665.208999999999"/>
    <n v="23665.208999999999"/>
    <n v="23665.208999999999"/>
    <n v="23665.208999999999"/>
    <n v="0"/>
    <n v="137503.791"/>
    <m/>
    <m/>
    <m/>
    <m/>
    <m/>
    <m/>
    <m/>
    <m/>
    <m/>
    <m/>
    <m/>
    <m/>
    <m/>
    <m/>
    <x v="8"/>
    <m/>
    <m/>
    <m/>
    <m/>
    <m/>
    <m/>
    <m/>
    <m/>
    <m/>
    <m/>
    <m/>
    <m/>
    <m/>
    <m/>
    <m/>
  </r>
  <r>
    <x v="169"/>
    <x v="0"/>
    <x v="170"/>
    <x v="0"/>
    <x v="30"/>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4916.75300000003"/>
    <n v="454916.75300000003"/>
    <n v="0"/>
    <n v="0"/>
    <n v="0"/>
    <n v="0"/>
    <n v="0"/>
    <n v="0"/>
    <n v="0"/>
    <n v="0"/>
    <n v="0"/>
    <n v="0"/>
    <n v="0"/>
    <n v="0"/>
    <n v="0"/>
    <n v="0"/>
    <n v="0"/>
    <n v="0"/>
    <n v="0"/>
    <n v="454916.75300000003"/>
    <n v="0"/>
    <n v="0"/>
    <n v="0"/>
    <n v="0"/>
    <n v="0"/>
    <n v="0"/>
    <n v="0"/>
    <n v="0"/>
    <n v="0"/>
    <n v="0"/>
    <n v="0"/>
    <n v="0"/>
    <n v="0"/>
    <n v="0"/>
    <n v="0"/>
    <n v="0"/>
    <n v="0"/>
    <n v="454916.75300000003"/>
    <n v="0"/>
    <n v="0"/>
    <n v="0"/>
    <n v="0"/>
    <n v="0"/>
    <n v="454916.75300000003"/>
    <m/>
    <m/>
    <m/>
    <m/>
    <m/>
    <m/>
    <m/>
    <m/>
    <m/>
    <m/>
    <m/>
    <m/>
    <m/>
    <m/>
    <x v="8"/>
    <m/>
    <m/>
    <m/>
    <m/>
    <m/>
    <m/>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
  <r>
    <x v="0"/>
    <s v="Adquisición de modulos de control para Subestaciones STS 2017"/>
    <s v="Mauricio Ibañez"/>
    <s v="SIN ASIGNAR"/>
    <s v="100/TS-116-01"/>
    <d v="2020-12-01T00:00:00"/>
    <n v="103859.79699999999"/>
    <n v="89547.001209899958"/>
    <n v="51614"/>
    <n v="0"/>
    <n v="0"/>
    <n v="0"/>
    <n v="0"/>
    <n v="245020.79820989995"/>
    <n v="89547.001209899958"/>
    <n v="51614"/>
    <n v="0"/>
    <n v="0"/>
    <n v="0"/>
    <n v="0"/>
    <n v="245020.79820989995"/>
    <n v="89547.001209899958"/>
    <n v="51614"/>
    <n v="0"/>
    <n v="0"/>
    <n v="0"/>
    <n v="0"/>
    <n v="245020.79820989995"/>
    <n v="89547.001209899958"/>
    <n v="51614"/>
    <n v="0"/>
    <n v="0"/>
    <n v="0"/>
    <n v="0"/>
    <n v="245020.79820989995"/>
    <n v="86847.988000000012"/>
    <m/>
    <n v="86847.988000000012"/>
    <n v="-2699.0132098999457"/>
    <n v="89262.571000000011"/>
    <n v="193122.36800000002"/>
    <m/>
    <m/>
    <m/>
    <m/>
    <m/>
    <m/>
    <m/>
    <m/>
    <m/>
    <m/>
    <m/>
    <m/>
    <n v="0"/>
    <m/>
    <m/>
    <m/>
    <m/>
    <m/>
    <m/>
    <m/>
    <m/>
    <m/>
    <m/>
    <m/>
    <m/>
    <n v="0"/>
    <m/>
    <m/>
    <m/>
    <n v="190707.785"/>
    <n v="-51614"/>
    <n v="0"/>
    <n v="0"/>
    <n v="0"/>
    <n v="0"/>
    <n v="-54313.013209899946"/>
  </r>
  <r>
    <x v="0"/>
    <s v="Cambio de medios de acceso S/E (Cu a FO)"/>
    <s v="Eduardo Baeza"/>
    <s v="SIN ASIGNAR"/>
    <s v="100/TS-123-01"/>
    <d v="2018-12-01T00:00:00"/>
    <n v="20030.437000000002"/>
    <n v="0"/>
    <n v="0"/>
    <n v="0"/>
    <n v="0"/>
    <n v="0"/>
    <n v="0"/>
    <n v="20030.437000000002"/>
    <n v="0.501"/>
    <n v="0"/>
    <n v="0"/>
    <n v="0"/>
    <n v="0"/>
    <n v="0"/>
    <n v="20030.938000000002"/>
    <n v="0.501"/>
    <n v="0"/>
    <n v="0"/>
    <n v="0"/>
    <n v="0"/>
    <n v="0"/>
    <n v="20030.938000000002"/>
    <n v="0.501"/>
    <n v="0"/>
    <n v="0"/>
    <n v="0"/>
    <n v="0"/>
    <n v="0"/>
    <n v="20030.938000000002"/>
    <n v="0.501"/>
    <m/>
    <n v="0.501"/>
    <n v="0"/>
    <n v="0.501"/>
    <n v="20030.938000000002"/>
    <m/>
    <m/>
    <m/>
    <m/>
    <m/>
    <m/>
    <m/>
    <m/>
    <m/>
    <m/>
    <m/>
    <m/>
    <n v="0"/>
    <m/>
    <m/>
    <m/>
    <m/>
    <m/>
    <m/>
    <m/>
    <m/>
    <m/>
    <m/>
    <m/>
    <m/>
    <n v="0"/>
    <m/>
    <m/>
    <m/>
    <n v="20030.938000000002"/>
    <n v="0"/>
    <n v="0"/>
    <n v="0"/>
    <n v="0"/>
    <n v="0"/>
    <n v="0"/>
  </r>
  <r>
    <x v="0"/>
    <s v="Ciber Seguridad en SE Existentes FRONTEL"/>
    <s v="SIN ASIGNAR"/>
    <s v="SIN ASIGNAR"/>
    <s v="100/TS-010"/>
    <s v="(en blanco)"/>
    <n v="0"/>
    <n v="0"/>
    <n v="0"/>
    <n v="0"/>
    <n v="0"/>
    <n v="0"/>
    <n v="0"/>
    <n v="0"/>
    <n v="69960"/>
    <n v="114936"/>
    <n v="4800"/>
    <n v="0"/>
    <n v="0"/>
    <n v="0"/>
    <n v="189696"/>
    <n v="69960"/>
    <n v="114936"/>
    <n v="4800"/>
    <n v="0"/>
    <n v="0"/>
    <n v="0"/>
    <n v="189696"/>
    <n v="69960"/>
    <n v="114936"/>
    <n v="4800"/>
    <n v="0"/>
    <n v="0"/>
    <n v="0"/>
    <n v="189696"/>
    <n v="0"/>
    <m/>
    <n v="0"/>
    <n v="-69960"/>
    <n v="0"/>
    <n v="0"/>
    <m/>
    <m/>
    <m/>
    <m/>
    <m/>
    <m/>
    <m/>
    <m/>
    <m/>
    <m/>
    <m/>
    <m/>
    <n v="0"/>
    <m/>
    <m/>
    <m/>
    <m/>
    <m/>
    <m/>
    <m/>
    <m/>
    <m/>
    <m/>
    <m/>
    <m/>
    <n v="0"/>
    <m/>
    <m/>
    <m/>
    <n v="0"/>
    <n v="-114936"/>
    <n v="-4800"/>
    <n v="0"/>
    <n v="0"/>
    <n v="0"/>
    <n v="-189696"/>
  </r>
  <r>
    <x v="0"/>
    <s v="Ciber Seguridad en SE Existentes SAGESA "/>
    <s v="SIN ASIGNAR"/>
    <s v="SIN ASIGNAR"/>
    <s v="300/GG-200"/>
    <s v="(en blanco)"/>
    <n v="0"/>
    <n v="0"/>
    <n v="0"/>
    <n v="0"/>
    <n v="0"/>
    <n v="0"/>
    <n v="0"/>
    <n v="0"/>
    <n v="0"/>
    <n v="0"/>
    <n v="27984"/>
    <n v="1200"/>
    <n v="0"/>
    <n v="0"/>
    <n v="29184"/>
    <n v="0"/>
    <n v="0"/>
    <n v="27984"/>
    <n v="1200"/>
    <n v="0"/>
    <n v="0"/>
    <n v="29184"/>
    <n v="0"/>
    <n v="0"/>
    <n v="27984"/>
    <n v="1200"/>
    <n v="0"/>
    <n v="0"/>
    <n v="29184"/>
    <n v="0"/>
    <m/>
    <n v="0"/>
    <n v="0"/>
    <n v="0"/>
    <n v="0"/>
    <m/>
    <m/>
    <m/>
    <m/>
    <m/>
    <m/>
    <m/>
    <m/>
    <m/>
    <m/>
    <m/>
    <m/>
    <n v="0"/>
    <m/>
    <m/>
    <m/>
    <m/>
    <m/>
    <m/>
    <m/>
    <m/>
    <m/>
    <m/>
    <m/>
    <m/>
    <n v="0"/>
    <m/>
    <m/>
    <m/>
    <n v="0"/>
    <n v="0"/>
    <n v="-27984"/>
    <n v="-1200"/>
    <n v="0"/>
    <n v="0"/>
    <n v="-29184"/>
  </r>
  <r>
    <x v="0"/>
    <s v="Ciber Seguridad en SE Existentes STS "/>
    <s v="SIN ASIGNAR"/>
    <s v="SIN ASIGNAR"/>
    <s v="100/TS-009"/>
    <s v="(en blanco)"/>
    <n v="0"/>
    <n v="0"/>
    <n v="0"/>
    <n v="0"/>
    <n v="0"/>
    <n v="0"/>
    <n v="0"/>
    <n v="0"/>
    <n v="209880"/>
    <n v="218880"/>
    <n v="120936"/>
    <n v="4800"/>
    <n v="0"/>
    <n v="0"/>
    <n v="554496"/>
    <n v="209880"/>
    <n v="218880"/>
    <n v="120936"/>
    <n v="4800"/>
    <n v="0"/>
    <n v="0"/>
    <n v="554496"/>
    <n v="209880"/>
    <n v="218880"/>
    <n v="120936"/>
    <n v="4800"/>
    <n v="0"/>
    <n v="0"/>
    <n v="554496"/>
    <n v="0"/>
    <m/>
    <n v="0"/>
    <n v="-209880"/>
    <n v="0"/>
    <n v="0"/>
    <m/>
    <m/>
    <m/>
    <m/>
    <m/>
    <m/>
    <m/>
    <m/>
    <m/>
    <m/>
    <m/>
    <m/>
    <n v="0"/>
    <m/>
    <m/>
    <m/>
    <m/>
    <m/>
    <m/>
    <m/>
    <m/>
    <m/>
    <m/>
    <m/>
    <m/>
    <n v="0"/>
    <m/>
    <m/>
    <m/>
    <n v="0"/>
    <n v="-218880"/>
    <n v="-120936"/>
    <n v="-4800"/>
    <n v="0"/>
    <n v="0"/>
    <n v="-554496"/>
  </r>
  <r>
    <x v="0"/>
    <s v="Ciber Seguridad en SE Existentes STS 2021 Terceros"/>
    <s v="SIN ASIGNAR"/>
    <s v="SIN ASIGNAR"/>
    <s v="100/TM-086"/>
    <s v="(en blanco)"/>
    <n v="0"/>
    <n v="0"/>
    <n v="0"/>
    <n v="0"/>
    <n v="0"/>
    <n v="0"/>
    <n v="0"/>
    <n v="0"/>
    <n v="0"/>
    <n v="0"/>
    <n v="83952"/>
    <n v="4800"/>
    <n v="0"/>
    <n v="0"/>
    <n v="88752"/>
    <n v="0"/>
    <n v="0"/>
    <n v="83952"/>
    <n v="4800"/>
    <n v="0"/>
    <n v="0"/>
    <n v="88752"/>
    <n v="0"/>
    <n v="0"/>
    <n v="83952"/>
    <n v="4800"/>
    <n v="0"/>
    <n v="0"/>
    <n v="88752"/>
    <n v="0"/>
    <m/>
    <n v="0"/>
    <n v="0"/>
    <n v="0"/>
    <n v="0"/>
    <m/>
    <m/>
    <m/>
    <m/>
    <m/>
    <m/>
    <m/>
    <m/>
    <m/>
    <m/>
    <m/>
    <m/>
    <n v="0"/>
    <m/>
    <m/>
    <m/>
    <m/>
    <m/>
    <m/>
    <m/>
    <m/>
    <m/>
    <m/>
    <m/>
    <m/>
    <n v="0"/>
    <m/>
    <m/>
    <m/>
    <n v="0"/>
    <n v="0"/>
    <n v="-83952"/>
    <n v="-4800"/>
    <n v="0"/>
    <n v="0"/>
    <n v="-88752"/>
  </r>
  <r>
    <x v="0"/>
    <s v="Compra de Equipos Sistema de Monitoreo de Medida para Clientes Libres 2018 FRONTEL"/>
    <s v="Oscar Gallardo"/>
    <s v="SIN ASIGNAR"/>
    <s v="100/TS-022-01"/>
    <d v="2019-06-30T00:00:00"/>
    <n v="21808.86"/>
    <n v="0"/>
    <n v="0"/>
    <n v="0"/>
    <n v="0"/>
    <n v="0"/>
    <n v="0"/>
    <n v="21808.86"/>
    <n v="302.22899999999998"/>
    <n v="0"/>
    <n v="0"/>
    <n v="0"/>
    <n v="0"/>
    <n v="0"/>
    <n v="22111.089"/>
    <n v="302.22899999999998"/>
    <n v="0"/>
    <n v="0"/>
    <n v="0"/>
    <n v="0"/>
    <n v="0"/>
    <n v="22111.089"/>
    <n v="302.22899999999998"/>
    <n v="0"/>
    <n v="0"/>
    <n v="0"/>
    <n v="0"/>
    <n v="0"/>
    <n v="22111.089"/>
    <n v="302.22899999999998"/>
    <m/>
    <n v="302.22899999999998"/>
    <n v="0"/>
    <n v="302.22899999999998"/>
    <n v="22111.089"/>
    <m/>
    <m/>
    <m/>
    <m/>
    <m/>
    <m/>
    <m/>
    <m/>
    <m/>
    <m/>
    <m/>
    <m/>
    <n v="0"/>
    <m/>
    <m/>
    <m/>
    <m/>
    <m/>
    <m/>
    <m/>
    <m/>
    <m/>
    <m/>
    <m/>
    <m/>
    <n v="0"/>
    <m/>
    <m/>
    <m/>
    <n v="22111.089"/>
    <n v="0"/>
    <n v="0"/>
    <n v="0"/>
    <n v="0"/>
    <n v="0"/>
    <n v="0"/>
  </r>
  <r>
    <x v="0"/>
    <s v="Compra de Equipos Sistema de Monitoreo de Medida para Clientes Libres 2018 SAESA"/>
    <s v="Oscar Gallardo"/>
    <s v="SIN ASIGNAR"/>
    <s v="100/TS-207-01"/>
    <d v="2019-06-30T00:00:00"/>
    <n v="0"/>
    <n v="66178"/>
    <n v="0"/>
    <n v="0"/>
    <n v="0"/>
    <n v="0"/>
    <n v="0"/>
    <n v="66178"/>
    <n v="66178"/>
    <n v="0"/>
    <n v="0"/>
    <n v="0"/>
    <n v="0"/>
    <n v="0"/>
    <n v="66178"/>
    <n v="66178"/>
    <n v="0"/>
    <n v="0"/>
    <n v="0"/>
    <n v="0"/>
    <n v="0"/>
    <n v="66178"/>
    <n v="66178"/>
    <n v="0"/>
    <n v="0"/>
    <n v="0"/>
    <n v="0"/>
    <n v="0"/>
    <n v="16701.018755206747"/>
    <n v="64731.831999999995"/>
    <m/>
    <n v="64731.831999999995"/>
    <n v="-1446.1680000000051"/>
    <n v="64731.831999999995"/>
    <n v="64731.831999999995"/>
    <m/>
    <m/>
    <m/>
    <m/>
    <m/>
    <m/>
    <m/>
    <m/>
    <m/>
    <m/>
    <m/>
    <m/>
    <n v="0"/>
    <m/>
    <m/>
    <m/>
    <m/>
    <m/>
    <m/>
    <m/>
    <m/>
    <m/>
    <m/>
    <m/>
    <m/>
    <n v="0"/>
    <m/>
    <m/>
    <m/>
    <n v="64731.831999999995"/>
    <n v="0"/>
    <n v="0"/>
    <n v="0"/>
    <n v="0"/>
    <n v="0"/>
    <n v="48030.813244793244"/>
  </r>
  <r>
    <x v="0"/>
    <s v="Compra e Instalación de Sistema de Monitoreo de Medida en Clientes Libres Mayores a 1500 KW FRONTEL"/>
    <s v="Enrique Vicente"/>
    <s v="SIN ASIGNAR"/>
    <s v="100/TS-020-01"/>
    <d v="2019-06-30T00:00:00"/>
    <n v="22324.760999999999"/>
    <n v="16701.018755206747"/>
    <n v="0"/>
    <n v="0"/>
    <n v="0"/>
    <n v="0"/>
    <n v="0"/>
    <n v="39025.77975520675"/>
    <n v="16701.018755206747"/>
    <n v="0"/>
    <n v="0"/>
    <n v="0"/>
    <n v="0"/>
    <n v="0"/>
    <n v="39025.77975520675"/>
    <n v="16652.365999999998"/>
    <n v="0"/>
    <n v="0"/>
    <n v="0"/>
    <n v="0"/>
    <n v="0"/>
    <n v="38977.126999999993"/>
    <n v="16652.365999999998"/>
    <n v="0"/>
    <n v="0"/>
    <n v="0"/>
    <n v="0"/>
    <n v="0"/>
    <n v="38977.126999999993"/>
    <n v="16652.365999999998"/>
    <m/>
    <n v="16701.018755206747"/>
    <n v="48.652755206749134"/>
    <n v="16652.365999999998"/>
    <n v="38977.126999999993"/>
    <m/>
    <m/>
    <m/>
    <m/>
    <m/>
    <m/>
    <m/>
    <m/>
    <m/>
    <m/>
    <m/>
    <m/>
    <n v="0"/>
    <m/>
    <m/>
    <m/>
    <m/>
    <m/>
    <m/>
    <m/>
    <m/>
    <m/>
    <m/>
    <m/>
    <m/>
    <n v="0"/>
    <m/>
    <m/>
    <m/>
    <n v="39025.77975520675"/>
    <n v="0"/>
    <n v="0"/>
    <n v="0"/>
    <n v="0"/>
    <n v="0"/>
    <n v="48.65275520675641"/>
  </r>
  <r>
    <x v="0"/>
    <s v="Compra e Instalación de Sistema de Monitoreo de Medida en Clientes Libres Mayores a 1500 KW LUZ OSORNO"/>
    <s v="Enrique Vicente"/>
    <s v="SIN ASIGNAR"/>
    <s v="100/TS-180-01"/>
    <d v="2019-06-30T00:00:00"/>
    <n v="1406"/>
    <n v="727.19047619047626"/>
    <n v="0"/>
    <n v="0"/>
    <n v="0"/>
    <n v="0"/>
    <n v="0"/>
    <n v="2133.1904761904761"/>
    <n v="727.19047619047626"/>
    <n v="0"/>
    <n v="0"/>
    <n v="0"/>
    <n v="0"/>
    <n v="0"/>
    <n v="2133.1904761904761"/>
    <n v="727.19047619047626"/>
    <n v="0"/>
    <n v="0"/>
    <n v="0"/>
    <n v="0"/>
    <n v="0"/>
    <n v="2133.1904761904761"/>
    <n v="727.19047619047626"/>
    <n v="0"/>
    <n v="0"/>
    <n v="0"/>
    <n v="0"/>
    <n v="0"/>
    <n v="2133.1904761904761"/>
    <n v="250.15099999999998"/>
    <m/>
    <n v="250.15099999999998"/>
    <n v="-477.03947619047631"/>
    <n v="250.15099999999998"/>
    <n v="1656.1510000000001"/>
    <m/>
    <m/>
    <m/>
    <m/>
    <m/>
    <m/>
    <m/>
    <m/>
    <m/>
    <m/>
    <m/>
    <m/>
    <n v="0"/>
    <m/>
    <m/>
    <m/>
    <m/>
    <m/>
    <m/>
    <m/>
    <m/>
    <m/>
    <m/>
    <m/>
    <m/>
    <n v="0"/>
    <m/>
    <m/>
    <m/>
    <n v="1656.1510000000001"/>
    <n v="0"/>
    <n v="0"/>
    <n v="0"/>
    <n v="0"/>
    <n v="0"/>
    <n v="-477.03947619047608"/>
  </r>
  <r>
    <x v="0"/>
    <s v="Compra e Instalación de Sistema de Monitoreo de Medida en Clientes Libres Mayores a 1500 KW SAESA"/>
    <s v="Enrique Vicente"/>
    <s v="SIN ASIGNAR"/>
    <s v="100/TS-206-01"/>
    <d v="2019-09-30T00:00:00"/>
    <n v="67488"/>
    <n v="66946.142857142855"/>
    <n v="0"/>
    <n v="0"/>
    <n v="0"/>
    <n v="0"/>
    <n v="0"/>
    <n v="134434.14285714284"/>
    <n v="66946.142857142841"/>
    <n v="0"/>
    <n v="0"/>
    <n v="0"/>
    <n v="0"/>
    <n v="0"/>
    <n v="134434.14285714284"/>
    <n v="66946.142857142841"/>
    <n v="0"/>
    <n v="0"/>
    <n v="0"/>
    <n v="0"/>
    <n v="0"/>
    <n v="134434.14285714284"/>
    <n v="66946.142857142841"/>
    <n v="0"/>
    <n v="0"/>
    <n v="0"/>
    <n v="0"/>
    <n v="0"/>
    <n v="134434.14285714284"/>
    <n v="62872.593000000001"/>
    <m/>
    <n v="62872.593000000001"/>
    <n v="-4073.5498571428398"/>
    <n v="62872.593000000001"/>
    <n v="130360.59299999999"/>
    <m/>
    <m/>
    <m/>
    <m/>
    <m/>
    <m/>
    <m/>
    <m/>
    <m/>
    <m/>
    <m/>
    <m/>
    <n v="0"/>
    <m/>
    <m/>
    <m/>
    <m/>
    <m/>
    <m/>
    <m/>
    <m/>
    <m/>
    <m/>
    <m/>
    <m/>
    <n v="0"/>
    <m/>
    <m/>
    <m/>
    <n v="130360.59299999999"/>
    <n v="0"/>
    <n v="0"/>
    <n v="0"/>
    <n v="0"/>
    <n v="0"/>
    <n v="-4073.549857142847"/>
  </r>
  <r>
    <x v="0"/>
    <s v="Compra e Instalación de Sistema de Monitoreo de Medida en Clientes Libres Menores a 1500 KW FRONTEL"/>
    <s v="Enrique Vicente"/>
    <s v="SIN ASIGNAR"/>
    <s v="100/TS-021-01"/>
    <d v="2019-09-30T00:00:00"/>
    <n v="5683.32"/>
    <n v="10976.000000000002"/>
    <n v="0"/>
    <n v="0"/>
    <n v="0"/>
    <n v="0"/>
    <n v="0"/>
    <n v="16659.32"/>
    <n v="10976.000000000002"/>
    <n v="0"/>
    <n v="0"/>
    <n v="0"/>
    <n v="0"/>
    <n v="0"/>
    <n v="16659.32"/>
    <n v="10976.000000000002"/>
    <n v="0"/>
    <n v="0"/>
    <n v="0"/>
    <n v="0"/>
    <n v="0"/>
    <n v="16659.32"/>
    <n v="10976.000000000002"/>
    <n v="0"/>
    <n v="0"/>
    <n v="0"/>
    <n v="0"/>
    <n v="0"/>
    <n v="16659.32"/>
    <n v="5965.8459999999995"/>
    <m/>
    <n v="5965.8459999999995"/>
    <n v="-5010.1540000000023"/>
    <n v="5965.8459999999995"/>
    <n v="11649.165999999999"/>
    <m/>
    <m/>
    <m/>
    <m/>
    <m/>
    <m/>
    <m/>
    <m/>
    <m/>
    <m/>
    <m/>
    <m/>
    <n v="0"/>
    <m/>
    <m/>
    <m/>
    <m/>
    <m/>
    <m/>
    <m/>
    <m/>
    <m/>
    <m/>
    <m/>
    <m/>
    <n v="0"/>
    <m/>
    <m/>
    <m/>
    <n v="11649.165999999999"/>
    <n v="0"/>
    <n v="0"/>
    <n v="0"/>
    <n v="0"/>
    <n v="0"/>
    <n v="-5010.1540000000005"/>
  </r>
  <r>
    <x v="0"/>
    <s v="Compra e Instalación de Sistema de Monitoreo de Medida en Clientes Libres Menores a 1500 KW LUZ OSORNO"/>
    <s v="Enrique Vicente"/>
    <s v="SIN ASIGNAR"/>
    <s v="100/TS-181-01"/>
    <d v="2019-06-30T00:00:00"/>
    <n v="387.786"/>
    <n v="1548.4444444444443"/>
    <n v="0"/>
    <n v="0"/>
    <n v="0"/>
    <n v="0"/>
    <n v="0"/>
    <n v="1936.2304444444444"/>
    <n v="1548.4444444444443"/>
    <n v="0"/>
    <n v="0"/>
    <n v="0"/>
    <n v="0"/>
    <n v="0"/>
    <n v="1936.2304444444444"/>
    <n v="1548.4444444444443"/>
    <n v="0"/>
    <n v="0"/>
    <n v="0"/>
    <n v="0"/>
    <n v="0"/>
    <n v="1936.2304444444444"/>
    <n v="1548.4444444444443"/>
    <n v="0"/>
    <n v="0"/>
    <n v="0"/>
    <n v="0"/>
    <n v="0"/>
    <n v="1936.2304444444444"/>
    <n v="954.6389999999999"/>
    <m/>
    <n v="954.6389999999999"/>
    <n v="-593.80544444444445"/>
    <n v="954.6389999999999"/>
    <n v="1342.425"/>
    <m/>
    <m/>
    <m/>
    <m/>
    <m/>
    <m/>
    <m/>
    <m/>
    <m/>
    <m/>
    <m/>
    <m/>
    <n v="0"/>
    <m/>
    <m/>
    <m/>
    <m/>
    <m/>
    <m/>
    <m/>
    <m/>
    <m/>
    <m/>
    <m/>
    <m/>
    <n v="0"/>
    <m/>
    <m/>
    <m/>
    <n v="1342.425"/>
    <n v="0"/>
    <n v="0"/>
    <n v="0"/>
    <n v="0"/>
    <n v="0"/>
    <n v="-593.80544444444445"/>
  </r>
  <r>
    <x v="0"/>
    <s v="Compra e Instalación de Sistema de Monitoreo de Medida en Clientes Libres Menores a 1500 KW SAESA"/>
    <s v="Enrique Vicente"/>
    <s v="SIN ASIGNAR"/>
    <s v="100/TS-205-01"/>
    <d v="2019-10-31T00:00:00"/>
    <n v="0"/>
    <n v="69444.555555555562"/>
    <n v="0"/>
    <n v="0"/>
    <n v="0"/>
    <n v="0"/>
    <n v="0"/>
    <n v="69444.555555555562"/>
    <n v="69444.555555555562"/>
    <n v="0"/>
    <n v="0"/>
    <n v="0"/>
    <n v="0"/>
    <n v="0"/>
    <n v="69444.555555555562"/>
    <n v="69444.555555555562"/>
    <n v="0"/>
    <n v="0"/>
    <n v="0"/>
    <n v="0"/>
    <n v="0"/>
    <n v="69444.555555555562"/>
    <n v="69444.555555555562"/>
    <n v="0"/>
    <n v="0"/>
    <n v="0"/>
    <n v="0"/>
    <n v="0"/>
    <n v="69444.555555555562"/>
    <n v="63709.357999999986"/>
    <m/>
    <n v="63709.357999999986"/>
    <n v="-5735.1975555555764"/>
    <n v="63709.357999999986"/>
    <n v="63709.357999999986"/>
    <m/>
    <m/>
    <m/>
    <m/>
    <m/>
    <m/>
    <m/>
    <m/>
    <m/>
    <m/>
    <m/>
    <m/>
    <n v="0"/>
    <m/>
    <m/>
    <m/>
    <m/>
    <m/>
    <m/>
    <m/>
    <m/>
    <m/>
    <m/>
    <m/>
    <m/>
    <n v="0"/>
    <m/>
    <m/>
    <m/>
    <n v="63709.357999999986"/>
    <n v="0"/>
    <n v="0"/>
    <n v="0"/>
    <n v="0"/>
    <n v="0"/>
    <n v="-5735.1975555555764"/>
  </r>
  <r>
    <x v="0"/>
    <s v="Habilitación de Microondas para redes de Comm"/>
    <s v="Edgar Santos"/>
    <s v="SIN ASIGNAR"/>
    <s v="100/TS-126-01"/>
    <d v="2018-12-01T00:00:00"/>
    <n v="1362"/>
    <n v="58639.618050313606"/>
    <n v="0"/>
    <n v="0"/>
    <n v="0"/>
    <n v="0"/>
    <n v="0"/>
    <n v="60001.618050313606"/>
    <n v="58639.618050313606"/>
    <n v="0"/>
    <n v="0"/>
    <n v="0"/>
    <n v="0"/>
    <n v="0"/>
    <n v="60001.618050313606"/>
    <n v="58639.618050313606"/>
    <n v="0"/>
    <n v="0"/>
    <n v="0"/>
    <n v="0"/>
    <n v="0"/>
    <n v="60001.618050313606"/>
    <n v="58639.618050313606"/>
    <n v="0"/>
    <n v="0"/>
    <n v="0"/>
    <n v="0"/>
    <n v="0"/>
    <n v="60001.618050313606"/>
    <n v="49832.480000000003"/>
    <m/>
    <n v="49832.480000000003"/>
    <n v="-8807.1380503136024"/>
    <n v="51460.776000000005"/>
    <n v="52822.776000000005"/>
    <m/>
    <m/>
    <m/>
    <m/>
    <m/>
    <m/>
    <m/>
    <m/>
    <m/>
    <m/>
    <m/>
    <m/>
    <n v="0"/>
    <m/>
    <m/>
    <m/>
    <m/>
    <m/>
    <m/>
    <m/>
    <m/>
    <m/>
    <m/>
    <m/>
    <m/>
    <n v="0"/>
    <m/>
    <m/>
    <m/>
    <n v="51194.48"/>
    <n v="0"/>
    <n v="0"/>
    <n v="0"/>
    <n v="0"/>
    <n v="0"/>
    <n v="-8807.1380503136024"/>
  </r>
  <r>
    <x v="0"/>
    <s v="Habilitación en Scada Hot Line tag en alimentadores de MT"/>
    <s v="Jorge Inostroza"/>
    <s v="SIN ASIGNAR"/>
    <s v="100/TS-121-01"/>
    <d v="2018-12-01T00:00:00"/>
    <n v="5254.174"/>
    <n v="24745.887280686587"/>
    <n v="0"/>
    <n v="0"/>
    <n v="0"/>
    <n v="0"/>
    <n v="0"/>
    <n v="30000.061280686587"/>
    <n v="24745.887280686587"/>
    <n v="0"/>
    <n v="0"/>
    <n v="0"/>
    <n v="0"/>
    <n v="0"/>
    <n v="30000.061280686587"/>
    <n v="24745.887280686587"/>
    <n v="0"/>
    <n v="0"/>
    <n v="0"/>
    <n v="0"/>
    <n v="0"/>
    <n v="30000.061280686587"/>
    <n v="24745.887280686587"/>
    <n v="0"/>
    <n v="0"/>
    <n v="0"/>
    <n v="0"/>
    <n v="0"/>
    <n v="30000.061280686587"/>
    <n v="22946.45"/>
    <m/>
    <n v="22946.45"/>
    <n v="-1799.4372806865867"/>
    <n v="23498.292000000001"/>
    <n v="28752.466"/>
    <m/>
    <m/>
    <m/>
    <m/>
    <m/>
    <m/>
    <m/>
    <m/>
    <m/>
    <m/>
    <m/>
    <m/>
    <n v="0"/>
    <m/>
    <m/>
    <m/>
    <m/>
    <m/>
    <m/>
    <m/>
    <m/>
    <m/>
    <m/>
    <m/>
    <m/>
    <n v="0"/>
    <m/>
    <m/>
    <m/>
    <n v="28200.624"/>
    <n v="0"/>
    <n v="0"/>
    <n v="0"/>
    <n v="0"/>
    <n v="0"/>
    <n v="-1799.4372806865867"/>
  </r>
  <r>
    <x v="0"/>
    <s v="Habilitación Scada de reconexiones y HLT en alimentadores"/>
    <s v="Oscar Gallardo"/>
    <s v="SIN ASIGNAR"/>
    <s v="100/TS-115-01"/>
    <d v="2019-06-30T00:00:00"/>
    <n v="42794.641000000003"/>
    <n v="22523"/>
    <n v="0"/>
    <n v="0"/>
    <n v="0"/>
    <n v="0"/>
    <n v="0"/>
    <n v="65317.641000000003"/>
    <n v="15.075000000000728"/>
    <n v="0"/>
    <n v="0"/>
    <n v="0"/>
    <n v="0"/>
    <n v="0"/>
    <n v="42809.716"/>
    <n v="15.074999999999999"/>
    <n v="0"/>
    <n v="0"/>
    <n v="0"/>
    <n v="0"/>
    <n v="0"/>
    <n v="42809.716"/>
    <n v="15.074999999999999"/>
    <n v="0"/>
    <n v="0"/>
    <n v="0"/>
    <n v="0"/>
    <n v="0"/>
    <n v="42809.716"/>
    <n v="15.074999999999999"/>
    <m/>
    <n v="15.074999999999999"/>
    <n v="0"/>
    <n v="15.074999999999999"/>
    <n v="42809.716"/>
    <m/>
    <m/>
    <m/>
    <m/>
    <m/>
    <m/>
    <m/>
    <m/>
    <m/>
    <m/>
    <m/>
    <m/>
    <n v="0"/>
    <m/>
    <m/>
    <m/>
    <m/>
    <m/>
    <m/>
    <m/>
    <m/>
    <m/>
    <m/>
    <m/>
    <m/>
    <n v="0"/>
    <m/>
    <m/>
    <m/>
    <n v="42809.716"/>
    <n v="0"/>
    <n v="0"/>
    <n v="0"/>
    <n v="0"/>
    <n v="0"/>
    <n v="0"/>
  </r>
  <r>
    <x v="0"/>
    <s v="Implementación de Networking para S/E para alta disponibilidad"/>
    <s v="Edgar Santos"/>
    <s v="SIN ASIGNAR"/>
    <s v="100/TS-120-01"/>
    <d v="2019-12-01T00:00:00"/>
    <n v="12402.696"/>
    <n v="47598.314651688343"/>
    <n v="0"/>
    <n v="0"/>
    <n v="0"/>
    <n v="0"/>
    <n v="0"/>
    <n v="60001.010651688339"/>
    <n v="47598.314651688335"/>
    <n v="0"/>
    <n v="0"/>
    <n v="0"/>
    <n v="0"/>
    <n v="0"/>
    <n v="60001.010651688339"/>
    <n v="47598.314651688335"/>
    <n v="0"/>
    <n v="0"/>
    <n v="0"/>
    <n v="0"/>
    <n v="0"/>
    <n v="60001.010651688339"/>
    <n v="47598.314651688335"/>
    <n v="0"/>
    <n v="0"/>
    <n v="0"/>
    <n v="0"/>
    <n v="0"/>
    <n v="60001.010651688339"/>
    <n v="45913.314999999988"/>
    <m/>
    <n v="45913.314999999988"/>
    <n v="-1684.9996516883475"/>
    <n v="45913.314999999988"/>
    <n v="58316.010999999984"/>
    <m/>
    <m/>
    <m/>
    <m/>
    <m/>
    <m/>
    <m/>
    <m/>
    <m/>
    <m/>
    <m/>
    <m/>
    <n v="0"/>
    <m/>
    <m/>
    <m/>
    <m/>
    <m/>
    <m/>
    <m/>
    <m/>
    <m/>
    <m/>
    <m/>
    <m/>
    <n v="0"/>
    <m/>
    <m/>
    <m/>
    <n v="58316.010999999984"/>
    <n v="0"/>
    <n v="0"/>
    <n v="0"/>
    <n v="0"/>
    <n v="0"/>
    <n v="-1684.9996516883548"/>
  </r>
  <r>
    <x v="0"/>
    <s v="Instalación de sistema de Video Vigilancia en SE San Andres"/>
    <s v="SIN ASIGNAR"/>
    <s v="SIN ASIGNAR"/>
    <s v="100/TT-400"/>
    <s v="(en blanco)"/>
    <n v="0"/>
    <n v="0"/>
    <n v="0"/>
    <n v="0"/>
    <n v="0"/>
    <n v="0"/>
    <n v="0"/>
    <n v="0"/>
    <n v="13000"/>
    <n v="0"/>
    <n v="0"/>
    <n v="0"/>
    <n v="0"/>
    <n v="0"/>
    <n v="13000"/>
    <n v="13000"/>
    <n v="0"/>
    <n v="0"/>
    <n v="0"/>
    <n v="0"/>
    <n v="0"/>
    <n v="13000"/>
    <n v="13000"/>
    <n v="0"/>
    <n v="0"/>
    <n v="0"/>
    <n v="0"/>
    <n v="0"/>
    <n v="13000"/>
    <n v="12393.682000000001"/>
    <m/>
    <n v="12393.682000000001"/>
    <n v="-606.3179999999993"/>
    <n v="12393.682000000001"/>
    <n v="12393.682000000001"/>
    <m/>
    <m/>
    <m/>
    <m/>
    <m/>
    <m/>
    <m/>
    <m/>
    <m/>
    <m/>
    <m/>
    <m/>
    <n v="0"/>
    <m/>
    <m/>
    <m/>
    <m/>
    <m/>
    <m/>
    <m/>
    <m/>
    <m/>
    <m/>
    <m/>
    <m/>
    <n v="0"/>
    <m/>
    <m/>
    <m/>
    <n v="12393.682000000001"/>
    <n v="0"/>
    <n v="0"/>
    <n v="0"/>
    <n v="0"/>
    <n v="0"/>
    <n v="-606.3179999999993"/>
  </r>
  <r>
    <x v="0"/>
    <s v="Instalación de sistema de Video Vigilancia en SE San Fabian"/>
    <s v="SIN ASIGNAR"/>
    <s v="SIN ASIGNAR"/>
    <s v="100/TM-084"/>
    <s v="(en blanco)"/>
    <n v="0"/>
    <n v="0"/>
    <n v="0"/>
    <n v="0"/>
    <n v="0"/>
    <n v="0"/>
    <n v="0"/>
    <n v="0"/>
    <n v="20000"/>
    <n v="0"/>
    <n v="0"/>
    <n v="0"/>
    <n v="0"/>
    <n v="0"/>
    <n v="20000"/>
    <n v="20000"/>
    <n v="0"/>
    <n v="0"/>
    <n v="0"/>
    <n v="0"/>
    <n v="0"/>
    <n v="20000"/>
    <n v="20000"/>
    <n v="0"/>
    <n v="0"/>
    <n v="0"/>
    <n v="0"/>
    <n v="0"/>
    <n v="20000"/>
    <n v="0"/>
    <m/>
    <n v="0"/>
    <n v="-20000"/>
    <n v="16768.625"/>
    <n v="16768.625"/>
    <m/>
    <m/>
    <m/>
    <m/>
    <m/>
    <m/>
    <m/>
    <m/>
    <m/>
    <m/>
    <m/>
    <m/>
    <n v="0"/>
    <m/>
    <m/>
    <m/>
    <m/>
    <m/>
    <m/>
    <m/>
    <m/>
    <m/>
    <m/>
    <m/>
    <m/>
    <n v="0"/>
    <m/>
    <m/>
    <m/>
    <n v="0"/>
    <n v="0"/>
    <n v="0"/>
    <n v="0"/>
    <n v="0"/>
    <n v="0"/>
    <n v="-20000"/>
  </r>
  <r>
    <x v="0"/>
    <s v="Instalación de sistema de Video Vigilancia en SSEE FRONTEL"/>
    <s v="SIN ASIGNAR"/>
    <s v="SIN ASIGNAR"/>
    <s v="100/TS-011"/>
    <s v="(en blanco)"/>
    <n v="0"/>
    <n v="0"/>
    <n v="0"/>
    <n v="0"/>
    <n v="0"/>
    <n v="0"/>
    <n v="0"/>
    <n v="0"/>
    <n v="0"/>
    <n v="35999.902624999995"/>
    <n v="0"/>
    <n v="0"/>
    <n v="0"/>
    <n v="0"/>
    <n v="35999.902624999995"/>
    <n v="0"/>
    <n v="35999.902624999995"/>
    <n v="0"/>
    <n v="0"/>
    <n v="0"/>
    <n v="0"/>
    <n v="35999.902624999995"/>
    <n v="0"/>
    <n v="35999.902624999995"/>
    <n v="0"/>
    <n v="0"/>
    <n v="0"/>
    <n v="0"/>
    <n v="35999.902624999995"/>
    <n v="0"/>
    <m/>
    <n v="0"/>
    <n v="0"/>
    <n v="0"/>
    <n v="0"/>
    <m/>
    <m/>
    <m/>
    <m/>
    <m/>
    <m/>
    <m/>
    <m/>
    <m/>
    <m/>
    <m/>
    <m/>
    <n v="0"/>
    <m/>
    <m/>
    <m/>
    <m/>
    <m/>
    <m/>
    <m/>
    <m/>
    <m/>
    <m/>
    <m/>
    <m/>
    <n v="0"/>
    <m/>
    <m/>
    <m/>
    <n v="0"/>
    <n v="-35999.902624999995"/>
    <n v="0"/>
    <n v="0"/>
    <n v="0"/>
    <n v="0"/>
    <n v="-35999.902624999995"/>
  </r>
  <r>
    <x v="0"/>
    <s v="Instalación de sistema de Video Vigilancia en SSEE STS"/>
    <s v="Eduardo Baeza"/>
    <s v="SIN ASIGNAR"/>
    <s v="100/TS-209"/>
    <d v="2020-12-31T00:00:00"/>
    <n v="0"/>
    <n v="42000.106124999998"/>
    <n v="42000.275350000004"/>
    <m/>
    <m/>
    <m/>
    <m/>
    <n v="84000.381475000002"/>
    <n v="59623.008750000008"/>
    <n v="87310.02125000002"/>
    <n v="0"/>
    <n v="0"/>
    <n v="0"/>
    <n v="0"/>
    <n v="146933.03000000003"/>
    <n v="59623.008750000008"/>
    <n v="87310.02125000002"/>
    <n v="0"/>
    <n v="0"/>
    <n v="0"/>
    <n v="0"/>
    <n v="146933.03000000003"/>
    <n v="59623.008750000008"/>
    <n v="87310.02125000002"/>
    <n v="0"/>
    <n v="0"/>
    <n v="0"/>
    <n v="0"/>
    <n v="146933.03000000003"/>
    <n v="59623.008000000002"/>
    <m/>
    <n v="59623.008000000002"/>
    <n v="-7.5000000651925802E-4"/>
    <n v="59623.008000000002"/>
    <n v="59623.008000000002"/>
    <m/>
    <m/>
    <m/>
    <m/>
    <m/>
    <m/>
    <m/>
    <m/>
    <m/>
    <m/>
    <m/>
    <m/>
    <n v="0"/>
    <m/>
    <m/>
    <m/>
    <m/>
    <m/>
    <m/>
    <m/>
    <m/>
    <m/>
    <m/>
    <m/>
    <m/>
    <n v="0"/>
    <m/>
    <m/>
    <m/>
    <n v="59623.008000000002"/>
    <n v="-87310.02125000002"/>
    <n v="0"/>
    <n v="0"/>
    <n v="0"/>
    <n v="0"/>
    <n v="-87310.022000000026"/>
  </r>
  <r>
    <x v="0"/>
    <s v="Integración de centrales al Sistema SCADA de Transmisión y Generación"/>
    <s v="SIN ASIGNAR"/>
    <s v="SIN ASIGNAR"/>
    <s v="E161/0018/510"/>
    <s v="(en blanco)"/>
    <n v="0"/>
    <n v="0"/>
    <n v="0"/>
    <n v="0"/>
    <n v="0"/>
    <n v="0"/>
    <n v="0"/>
    <n v="0"/>
    <n v="0"/>
    <n v="169250"/>
    <n v="67700"/>
    <n v="0"/>
    <n v="0"/>
    <n v="0"/>
    <n v="236950"/>
    <n v="0"/>
    <n v="169250"/>
    <n v="67700"/>
    <n v="0"/>
    <n v="0"/>
    <n v="0"/>
    <n v="236950"/>
    <n v="0"/>
    <n v="169250"/>
    <n v="67700"/>
    <n v="0"/>
    <n v="0"/>
    <n v="0"/>
    <n v="236950"/>
    <n v="0"/>
    <m/>
    <n v="0"/>
    <n v="0"/>
    <n v="0"/>
    <n v="0"/>
    <m/>
    <m/>
    <m/>
    <m/>
    <m/>
    <m/>
    <m/>
    <m/>
    <m/>
    <m/>
    <m/>
    <m/>
    <n v="0"/>
    <m/>
    <m/>
    <m/>
    <m/>
    <m/>
    <m/>
    <m/>
    <m/>
    <m/>
    <m/>
    <m/>
    <m/>
    <n v="0"/>
    <m/>
    <m/>
    <m/>
    <n v="0"/>
    <n v="-169250"/>
    <n v="-67700"/>
    <n v="0"/>
    <n v="0"/>
    <n v="0"/>
    <n v="-236950"/>
  </r>
  <r>
    <x v="0"/>
    <s v="Normalización sistema de Video Vigilancia en SE ExistentesFRONTEL"/>
    <s v="SIN ASIGNAR"/>
    <s v="SIN ASIGNAR"/>
    <s v="100/TM-090"/>
    <s v="(en blanco)"/>
    <n v="0"/>
    <n v="0"/>
    <n v="0"/>
    <n v="0"/>
    <n v="0"/>
    <n v="0"/>
    <n v="0"/>
    <n v="0"/>
    <n v="0"/>
    <n v="40000"/>
    <n v="0"/>
    <n v="0"/>
    <n v="0"/>
    <n v="0"/>
    <n v="40000"/>
    <n v="0"/>
    <n v="40000"/>
    <n v="0"/>
    <n v="0"/>
    <n v="0"/>
    <n v="0"/>
    <n v="40000"/>
    <n v="0"/>
    <n v="40000"/>
    <n v="0"/>
    <n v="0"/>
    <n v="0"/>
    <n v="0"/>
    <n v="40000"/>
    <n v="0"/>
    <m/>
    <n v="0"/>
    <n v="0"/>
    <n v="0"/>
    <n v="0"/>
    <m/>
    <m/>
    <m/>
    <m/>
    <m/>
    <m/>
    <m/>
    <m/>
    <m/>
    <m/>
    <m/>
    <m/>
    <n v="0"/>
    <m/>
    <m/>
    <m/>
    <m/>
    <m/>
    <m/>
    <m/>
    <m/>
    <m/>
    <m/>
    <m/>
    <m/>
    <n v="0"/>
    <m/>
    <m/>
    <m/>
    <n v="0"/>
    <n v="-40000"/>
    <n v="0"/>
    <n v="0"/>
    <n v="0"/>
    <n v="0"/>
    <n v="-40000"/>
  </r>
  <r>
    <x v="0"/>
    <s v="Normalización sistema de Video Vigilancia en SE ExistentesSTS"/>
    <s v="SIN ASIGNAR"/>
    <s v="SIN ASIGNAR"/>
    <s v="100/TS-300 "/>
    <s v="(en blanco)"/>
    <n v="0"/>
    <n v="0"/>
    <n v="0"/>
    <n v="0"/>
    <n v="0"/>
    <n v="0"/>
    <n v="0"/>
    <n v="0"/>
    <n v="0"/>
    <n v="95000"/>
    <n v="0"/>
    <n v="0"/>
    <n v="0"/>
    <n v="0"/>
    <n v="95000"/>
    <n v="15000"/>
    <n v="80462"/>
    <n v="0"/>
    <n v="0"/>
    <n v="0"/>
    <n v="0"/>
    <n v="95462"/>
    <n v="15000"/>
    <n v="80462"/>
    <n v="0"/>
    <n v="0"/>
    <n v="0"/>
    <n v="0"/>
    <n v="95462"/>
    <n v="14914.362999999999"/>
    <m/>
    <n v="14914.362999999999"/>
    <n v="-85.637000000000626"/>
    <n v="14914.362999999999"/>
    <n v="14914.362999999999"/>
    <m/>
    <m/>
    <m/>
    <m/>
    <m/>
    <m/>
    <m/>
    <m/>
    <m/>
    <m/>
    <m/>
    <m/>
    <n v="0"/>
    <m/>
    <m/>
    <m/>
    <m/>
    <m/>
    <m/>
    <m/>
    <m/>
    <m/>
    <m/>
    <m/>
    <m/>
    <n v="0"/>
    <m/>
    <m/>
    <m/>
    <n v="14914.362999999999"/>
    <n v="-80462"/>
    <n v="0"/>
    <n v="0"/>
    <n v="0"/>
    <n v="0"/>
    <n v="-80547.637000000002"/>
  </r>
  <r>
    <x v="0"/>
    <s v="Normalización Sistema Telefonico del CCT"/>
    <s v="SIN ASIGNAR"/>
    <s v="SIN ASIGNAR"/>
    <s v="100/TM-082"/>
    <s v="(en blanco)"/>
    <n v="0"/>
    <n v="0"/>
    <n v="0"/>
    <n v="0"/>
    <n v="0"/>
    <n v="0"/>
    <n v="0"/>
    <n v="0"/>
    <n v="12000"/>
    <n v="0"/>
    <n v="0"/>
    <n v="0"/>
    <n v="0"/>
    <n v="0"/>
    <n v="12000"/>
    <n v="12000"/>
    <n v="0"/>
    <n v="0"/>
    <n v="0"/>
    <n v="0"/>
    <n v="0"/>
    <n v="12000"/>
    <n v="12000"/>
    <n v="0"/>
    <n v="0"/>
    <n v="0"/>
    <n v="0"/>
    <n v="0"/>
    <n v="12000"/>
    <n v="0"/>
    <m/>
    <n v="0"/>
    <n v="-12000"/>
    <n v="0"/>
    <n v="0"/>
    <m/>
    <m/>
    <m/>
    <m/>
    <m/>
    <m/>
    <m/>
    <m/>
    <m/>
    <m/>
    <m/>
    <m/>
    <n v="0"/>
    <m/>
    <m/>
    <m/>
    <m/>
    <m/>
    <m/>
    <m/>
    <m/>
    <m/>
    <m/>
    <m/>
    <m/>
    <n v="0"/>
    <m/>
    <m/>
    <m/>
    <n v="0"/>
    <n v="0"/>
    <n v="0"/>
    <n v="0"/>
    <n v="0"/>
    <n v="0"/>
    <n v="-12000"/>
  </r>
  <r>
    <x v="0"/>
    <s v="Proyecto Instalación Sistema de Video Vigilancia en S/E Kapatur"/>
    <s v="Oscar Gallardo"/>
    <s v="SIN ASIGNAR"/>
    <s v="100/TT-511"/>
    <d v="2020-12-31T00:00:00"/>
    <n v="0"/>
    <n v="12541"/>
    <n v="0"/>
    <n v="0"/>
    <n v="0"/>
    <n v="0"/>
    <n v="0"/>
    <n v="12541"/>
    <n v="12541"/>
    <n v="0"/>
    <n v="0"/>
    <n v="0"/>
    <n v="0"/>
    <n v="0"/>
    <n v="12541"/>
    <n v="12500"/>
    <n v="0"/>
    <n v="0"/>
    <n v="0"/>
    <n v="0"/>
    <n v="0"/>
    <n v="12500"/>
    <n v="12500"/>
    <n v="0"/>
    <n v="0"/>
    <n v="0"/>
    <n v="0"/>
    <n v="0"/>
    <n v="12500"/>
    <n v="12500"/>
    <m/>
    <n v="12500"/>
    <n v="0"/>
    <n v="12500"/>
    <n v="12500"/>
    <m/>
    <m/>
    <m/>
    <m/>
    <m/>
    <m/>
    <m/>
    <m/>
    <m/>
    <m/>
    <m/>
    <m/>
    <n v="0"/>
    <m/>
    <m/>
    <m/>
    <m/>
    <m/>
    <m/>
    <m/>
    <m/>
    <m/>
    <m/>
    <m/>
    <m/>
    <n v="0"/>
    <m/>
    <m/>
    <m/>
    <n v="12500"/>
    <n v="0"/>
    <n v="0"/>
    <n v="0"/>
    <n v="0"/>
    <n v="0"/>
    <n v="0"/>
  </r>
  <r>
    <x v="0"/>
    <s v="Renovación sistema SCADA para  Tx y Gx"/>
    <s v="Giovanni Guzman"/>
    <s v="SIN ASIGNAR"/>
    <s v="100/TS-117-01"/>
    <d v="2020-01-31T00:00:00"/>
    <n v="284786.23200000002"/>
    <n v="428090"/>
    <n v="483000"/>
    <n v="0"/>
    <n v="0"/>
    <n v="0"/>
    <n v="0"/>
    <n v="1195876.2320000001"/>
    <n v="428090"/>
    <n v="483000"/>
    <n v="0"/>
    <n v="0"/>
    <n v="0"/>
    <n v="0"/>
    <n v="1195876.2320000001"/>
    <n v="694089.30299999996"/>
    <n v="217000.93100000001"/>
    <n v="0"/>
    <n v="0"/>
    <n v="0"/>
    <n v="0"/>
    <n v="1195876.466"/>
    <n v="694089.30300000007"/>
    <n v="217000.93100000001"/>
    <n v="0"/>
    <n v="0"/>
    <n v="0"/>
    <n v="0"/>
    <n v="1195876.4660000002"/>
    <n v="558755.59"/>
    <m/>
    <n v="558755.59"/>
    <n v="-135333.71300000011"/>
    <n v="565451.61899999995"/>
    <n v="850237.85100000002"/>
    <m/>
    <m/>
    <m/>
    <m/>
    <m/>
    <m/>
    <m/>
    <m/>
    <m/>
    <m/>
    <m/>
    <m/>
    <n v="0"/>
    <m/>
    <m/>
    <m/>
    <m/>
    <m/>
    <m/>
    <m/>
    <m/>
    <m/>
    <m/>
    <m/>
    <m/>
    <n v="0"/>
    <m/>
    <m/>
    <m/>
    <n v="843541.82199999993"/>
    <n v="-217000.93100000001"/>
    <n v="0"/>
    <n v="0"/>
    <n v="0"/>
    <n v="0"/>
    <n v="-352334.64400000032"/>
  </r>
  <r>
    <x v="0"/>
    <s v="SISTEMA RADIOCOMUNICACIONES DIGITAL - STS"/>
    <s v="Edgar Santos"/>
    <s v="SIN ASIGNAR"/>
    <s v="100/TS-106"/>
    <d v="2019-11-01T00:00:00"/>
    <n v="32088.197"/>
    <n v="15893.229619299826"/>
    <n v="0"/>
    <n v="0"/>
    <n v="0"/>
    <n v="0"/>
    <n v="0"/>
    <n v="47981.426619299826"/>
    <n v="15893.229619299826"/>
    <n v="0"/>
    <n v="0"/>
    <n v="0"/>
    <n v="0"/>
    <n v="0"/>
    <n v="47981.426619299826"/>
    <n v="15893.229619299826"/>
    <n v="0"/>
    <n v="0"/>
    <n v="0"/>
    <n v="0"/>
    <n v="0"/>
    <n v="47981.426619299826"/>
    <n v="15893.229619299826"/>
    <n v="0"/>
    <n v="0"/>
    <n v="0"/>
    <n v="0"/>
    <n v="0"/>
    <n v="47981.426619299826"/>
    <n v="11395.228999999999"/>
    <m/>
    <n v="11395.228999999999"/>
    <n v="-4498.0006192998262"/>
    <n v="11395.228999999999"/>
    <n v="43483.425999999999"/>
    <m/>
    <m/>
    <m/>
    <m/>
    <m/>
    <m/>
    <m/>
    <m/>
    <m/>
    <m/>
    <m/>
    <m/>
    <n v="0"/>
    <m/>
    <m/>
    <m/>
    <m/>
    <m/>
    <m/>
    <m/>
    <m/>
    <m/>
    <m/>
    <m/>
    <m/>
    <n v="0"/>
    <m/>
    <m/>
    <m/>
    <n v="43483.425999999999"/>
    <n v="0"/>
    <n v="0"/>
    <n v="0"/>
    <n v="0"/>
    <n v="0"/>
    <n v="-4498.0006192998262"/>
  </r>
  <r>
    <x v="1"/>
    <s v="Cambio Aisladores LAT Kap-O'higgins"/>
    <s v="Patricio Saglie "/>
    <s v="SIN ASIGNAR"/>
    <s v="100/TT-305-01"/>
    <s v="(en blanco)"/>
    <n v="74631.824999999997"/>
    <n v="2121"/>
    <n v="0"/>
    <n v="0"/>
    <n v="0"/>
    <n v="0"/>
    <n v="0"/>
    <n v="76752.824999999997"/>
    <n v="732.875"/>
    <n v="0"/>
    <n v="0"/>
    <n v="0"/>
    <n v="0"/>
    <n v="0"/>
    <n v="75364.7"/>
    <n v="732.875"/>
    <n v="0"/>
    <n v="0"/>
    <n v="0"/>
    <n v="0"/>
    <n v="0"/>
    <n v="75364.7"/>
    <n v="732.875"/>
    <n v="0"/>
    <n v="0"/>
    <n v="0"/>
    <n v="0"/>
    <n v="0"/>
    <n v="75364.7"/>
    <n v="732.875"/>
    <m/>
    <n v="732.875"/>
    <n v="0"/>
    <n v="732.875"/>
    <n v="75364.7"/>
    <m/>
    <m/>
    <m/>
    <m/>
    <m/>
    <m/>
    <m/>
    <m/>
    <m/>
    <m/>
    <m/>
    <m/>
    <n v="0"/>
    <m/>
    <m/>
    <m/>
    <m/>
    <m/>
    <m/>
    <m/>
    <m/>
    <m/>
    <m/>
    <m/>
    <m/>
    <n v="0"/>
    <m/>
    <m/>
    <m/>
    <n v="75364.7"/>
    <n v="0"/>
    <n v="0"/>
    <n v="0"/>
    <n v="0"/>
    <n v="0"/>
    <n v="0"/>
  </r>
  <r>
    <x v="1"/>
    <s v="Compra de Activos"/>
    <s v="Patricio Saglie "/>
    <s v="SIN ASIGNAR"/>
    <s v="100/TT-310"/>
    <s v="(en blanco)"/>
    <n v="0"/>
    <n v="0"/>
    <n v="0"/>
    <n v="0"/>
    <n v="0"/>
    <n v="0"/>
    <n v="0"/>
    <n v="0"/>
    <n v="675000"/>
    <n v="0"/>
    <n v="0"/>
    <n v="0"/>
    <n v="0"/>
    <n v="0"/>
    <n v="675000"/>
    <n v="730000"/>
    <n v="0"/>
    <n v="0"/>
    <n v="0"/>
    <n v="0"/>
    <n v="0"/>
    <n v="730000"/>
    <n v="730000"/>
    <n v="0"/>
    <n v="0"/>
    <n v="0"/>
    <n v="0"/>
    <n v="0"/>
    <n v="730000"/>
    <n v="696295.07499999995"/>
    <m/>
    <n v="696295.07499999995"/>
    <n v="-33704.925000000047"/>
    <n v="696396.228"/>
    <n v="696396.228"/>
    <m/>
    <m/>
    <m/>
    <m/>
    <m/>
    <m/>
    <m/>
    <m/>
    <m/>
    <m/>
    <m/>
    <m/>
    <n v="0"/>
    <m/>
    <m/>
    <m/>
    <m/>
    <m/>
    <m/>
    <m/>
    <m/>
    <m/>
    <m/>
    <m/>
    <m/>
    <n v="0"/>
    <m/>
    <m/>
    <m/>
    <n v="696295.07499999995"/>
    <n v="0"/>
    <n v="0"/>
    <n v="0"/>
    <n v="0"/>
    <n v="0"/>
    <n v="-33704.925000000047"/>
  </r>
  <r>
    <x v="1"/>
    <s v="Compra de Equipamiento Gerencia Zonal Norte"/>
    <s v="Patricio Saglie "/>
    <s v="SIN ASIGNAR"/>
    <s v="100/TT-300"/>
    <s v="(en blanco)"/>
    <n v="0"/>
    <n v="47833"/>
    <n v="0"/>
    <n v="0"/>
    <n v="0"/>
    <n v="0"/>
    <n v="0"/>
    <n v="47833"/>
    <n v="47175"/>
    <n v="0"/>
    <n v="0"/>
    <n v="0"/>
    <n v="0"/>
    <n v="0"/>
    <n v="47175"/>
    <n v="47175"/>
    <n v="0"/>
    <n v="0"/>
    <n v="0"/>
    <n v="0"/>
    <n v="0"/>
    <n v="47175"/>
    <n v="47175"/>
    <n v="0"/>
    <n v="0"/>
    <n v="0"/>
    <n v="0"/>
    <n v="0"/>
    <n v="47175"/>
    <n v="47175"/>
    <m/>
    <n v="47175"/>
    <n v="0"/>
    <n v="47175"/>
    <n v="47175"/>
    <m/>
    <m/>
    <m/>
    <m/>
    <m/>
    <m/>
    <m/>
    <m/>
    <m/>
    <m/>
    <m/>
    <m/>
    <n v="0"/>
    <m/>
    <m/>
    <m/>
    <m/>
    <m/>
    <m/>
    <m/>
    <m/>
    <m/>
    <m/>
    <m/>
    <m/>
    <n v="0"/>
    <m/>
    <m/>
    <m/>
    <n v="47175"/>
    <n v="0"/>
    <n v="0"/>
    <n v="0"/>
    <n v="0"/>
    <n v="0"/>
    <n v="0"/>
  </r>
  <r>
    <x v="1"/>
    <s v="Equipamiento menores STN - sala CONTINGENCIA STN"/>
    <s v="SIN ASIGNAR"/>
    <s v="SIN ASIGNAR"/>
    <s v="100/TT-311"/>
    <s v="(en blanco)"/>
    <n v="0"/>
    <n v="0"/>
    <n v="0"/>
    <n v="0"/>
    <n v="0"/>
    <n v="0"/>
    <n v="0"/>
    <n v="0"/>
    <n v="0"/>
    <n v="11000"/>
    <n v="0"/>
    <n v="0"/>
    <n v="0"/>
    <n v="0"/>
    <n v="11000"/>
    <n v="0"/>
    <n v="11000"/>
    <n v="0"/>
    <n v="0"/>
    <n v="0"/>
    <n v="0"/>
    <n v="11000"/>
    <n v="0"/>
    <n v="11000"/>
    <n v="0"/>
    <n v="0"/>
    <n v="0"/>
    <n v="0"/>
    <n v="11000"/>
    <n v="0"/>
    <m/>
    <n v="0"/>
    <n v="0"/>
    <n v="0"/>
    <n v="0"/>
    <m/>
    <m/>
    <m/>
    <m/>
    <m/>
    <m/>
    <m/>
    <m/>
    <m/>
    <m/>
    <m/>
    <m/>
    <n v="0"/>
    <m/>
    <m/>
    <m/>
    <m/>
    <m/>
    <m/>
    <m/>
    <m/>
    <m/>
    <m/>
    <m/>
    <m/>
    <n v="0"/>
    <m/>
    <m/>
    <m/>
    <n v="0"/>
    <n v="-11000"/>
    <n v="0"/>
    <n v="0"/>
    <n v="0"/>
    <n v="0"/>
    <n v="-11000"/>
  </r>
  <r>
    <x v="1"/>
    <s v="Equipo Omicron Medidor de razón de transformación - Tangente Delta - TC Analycer"/>
    <s v="SIN ASIGNAR"/>
    <s v="SIN ASIGNAR"/>
    <s v="100/TT-309"/>
    <s v="(en blanco)"/>
    <n v="0"/>
    <n v="0"/>
    <n v="0"/>
    <n v="0"/>
    <n v="0"/>
    <n v="0"/>
    <n v="0"/>
    <n v="0"/>
    <n v="0"/>
    <n v="85000"/>
    <n v="0"/>
    <n v="0"/>
    <n v="0"/>
    <n v="0"/>
    <n v="85000"/>
    <n v="0"/>
    <n v="85000"/>
    <n v="0"/>
    <n v="0"/>
    <n v="0"/>
    <n v="0"/>
    <n v="85000"/>
    <n v="0"/>
    <n v="85000"/>
    <n v="0"/>
    <n v="0"/>
    <n v="0"/>
    <n v="0"/>
    <n v="85000"/>
    <n v="0"/>
    <m/>
    <n v="0"/>
    <n v="0"/>
    <n v="0"/>
    <n v="0"/>
    <m/>
    <m/>
    <m/>
    <m/>
    <m/>
    <m/>
    <m/>
    <m/>
    <m/>
    <m/>
    <m/>
    <m/>
    <n v="0"/>
    <m/>
    <m/>
    <m/>
    <m/>
    <m/>
    <m/>
    <m/>
    <m/>
    <m/>
    <m/>
    <m/>
    <m/>
    <n v="0"/>
    <m/>
    <m/>
    <m/>
    <n v="0"/>
    <n v="-85000"/>
    <n v="0"/>
    <n v="0"/>
    <n v="0"/>
    <n v="0"/>
    <n v="-85000"/>
  </r>
  <r>
    <x v="1"/>
    <s v="Estanque de almacenamiento agua DEMI Lavado STN San Andrés 10 m3"/>
    <s v="SIN ASIGNAR"/>
    <s v="SIN ASIGNAR"/>
    <s v="100/TT-308"/>
    <s v="(en blanco)"/>
    <n v="0"/>
    <n v="0"/>
    <n v="0"/>
    <n v="0"/>
    <n v="0"/>
    <n v="0"/>
    <n v="0"/>
    <n v="0"/>
    <n v="0"/>
    <n v="18000"/>
    <n v="0"/>
    <n v="0"/>
    <n v="0"/>
    <n v="0"/>
    <n v="18000"/>
    <n v="0"/>
    <n v="18000"/>
    <n v="0"/>
    <n v="0"/>
    <n v="0"/>
    <n v="0"/>
    <n v="18000"/>
    <n v="0"/>
    <n v="18000"/>
    <n v="0"/>
    <n v="0"/>
    <n v="0"/>
    <n v="0"/>
    <n v="18000"/>
    <n v="0"/>
    <m/>
    <n v="0"/>
    <n v="0"/>
    <n v="0"/>
    <n v="0"/>
    <m/>
    <m/>
    <m/>
    <m/>
    <m/>
    <m/>
    <m/>
    <m/>
    <m/>
    <m/>
    <m/>
    <m/>
    <n v="0"/>
    <m/>
    <m/>
    <m/>
    <m/>
    <m/>
    <m/>
    <m/>
    <m/>
    <m/>
    <m/>
    <m/>
    <m/>
    <n v="0"/>
    <m/>
    <m/>
    <m/>
    <n v="0"/>
    <n v="-18000"/>
    <n v="0"/>
    <n v="0"/>
    <n v="0"/>
    <n v="0"/>
    <n v="-18000"/>
  </r>
  <r>
    <x v="1"/>
    <s v="Implementación de Brigada de lavado Norte"/>
    <s v="Patricio Saglie "/>
    <s v="SIN ASIGNAR"/>
    <s v="100/TT-307-01"/>
    <s v="(en blanco)"/>
    <n v="756348.495"/>
    <n v="49446"/>
    <n v="0"/>
    <n v="0"/>
    <n v="0"/>
    <n v="0"/>
    <n v="0"/>
    <n v="805794.495"/>
    <n v="73473.516999999993"/>
    <n v="0"/>
    <n v="0"/>
    <n v="0"/>
    <n v="0"/>
    <n v="0"/>
    <n v="829822.01199999999"/>
    <n v="74905.055999999997"/>
    <n v="0"/>
    <n v="0"/>
    <n v="0"/>
    <n v="0"/>
    <n v="0"/>
    <n v="831253.55099999998"/>
    <n v="74905.055999999997"/>
    <n v="0"/>
    <n v="0"/>
    <n v="0"/>
    <n v="0"/>
    <n v="0"/>
    <n v="831253.55099999998"/>
    <n v="74905.055999999997"/>
    <m/>
    <n v="74905.055999999997"/>
    <n v="0"/>
    <n v="74905.055999999997"/>
    <n v="831253.55099999998"/>
    <m/>
    <m/>
    <m/>
    <m/>
    <m/>
    <m/>
    <m/>
    <m/>
    <m/>
    <m/>
    <m/>
    <m/>
    <n v="0"/>
    <m/>
    <m/>
    <m/>
    <m/>
    <m/>
    <m/>
    <m/>
    <m/>
    <m/>
    <m/>
    <m/>
    <m/>
    <n v="0"/>
    <m/>
    <m/>
    <m/>
    <n v="831253.55099999998"/>
    <n v="0"/>
    <n v="0"/>
    <n v="0"/>
    <n v="0"/>
    <n v="0"/>
    <n v="0"/>
  </r>
  <r>
    <x v="1"/>
    <s v="Obras Complementarias GOTx Norte"/>
    <s v="Patricio Saglie "/>
    <s v="SIN ASIGNAR"/>
    <s v="100/TT-306-01"/>
    <s v="(en blanco)"/>
    <n v="186248.97700000001"/>
    <n v="2017.5099999999948"/>
    <n v="0"/>
    <n v="0"/>
    <n v="0"/>
    <n v="0"/>
    <n v="0"/>
    <n v="188266.48700000002"/>
    <n v="2634.0160000000001"/>
    <n v="0"/>
    <n v="0"/>
    <n v="0"/>
    <n v="0"/>
    <n v="0"/>
    <n v="188882.99300000002"/>
    <n v="2634.0160000000001"/>
    <n v="0"/>
    <n v="0"/>
    <n v="0"/>
    <n v="0"/>
    <n v="0"/>
    <n v="188882.99300000002"/>
    <n v="2634.0160000000001"/>
    <n v="0"/>
    <n v="0"/>
    <n v="0"/>
    <n v="0"/>
    <n v="0"/>
    <n v="188882.99300000002"/>
    <n v="2634.0160000000001"/>
    <m/>
    <n v="2634.0160000000001"/>
    <n v="0"/>
    <n v="2634.0160000000001"/>
    <n v="188882.99300000002"/>
    <m/>
    <m/>
    <m/>
    <m/>
    <m/>
    <m/>
    <m/>
    <m/>
    <m/>
    <m/>
    <m/>
    <m/>
    <n v="0"/>
    <m/>
    <m/>
    <m/>
    <m/>
    <m/>
    <m/>
    <m/>
    <m/>
    <m/>
    <m/>
    <m/>
    <m/>
    <n v="0"/>
    <m/>
    <m/>
    <m/>
    <n v="188882.99300000002"/>
    <n v="0"/>
    <n v="0"/>
    <n v="0"/>
    <n v="0"/>
    <n v="0"/>
    <n v="0"/>
  </r>
  <r>
    <x v="1"/>
    <s v="Repuestos GIS Tx -Kapatur "/>
    <s v="Patricio Saglie "/>
    <s v="SIN ASIGNAR"/>
    <s v="100/TT-503-01"/>
    <s v="(en blanco)"/>
    <n v="236219.63800000001"/>
    <n v="21005"/>
    <n v="0"/>
    <n v="0"/>
    <n v="0"/>
    <n v="0"/>
    <n v="0"/>
    <n v="257224.63800000001"/>
    <n v="18511.499000000003"/>
    <n v="0"/>
    <n v="0"/>
    <n v="0"/>
    <n v="0"/>
    <n v="0"/>
    <n v="254731.13700000002"/>
    <n v="15511.499000000002"/>
    <n v="0"/>
    <n v="0"/>
    <n v="0"/>
    <n v="0"/>
    <n v="0"/>
    <n v="251731.13700000002"/>
    <n v="15511.499000000002"/>
    <n v="0"/>
    <n v="0"/>
    <n v="0"/>
    <n v="0"/>
    <n v="0"/>
    <n v="251731.13700000002"/>
    <n v="15511.499000000002"/>
    <m/>
    <n v="15511.499000000002"/>
    <n v="0"/>
    <n v="15511.499000000002"/>
    <n v="251731.13700000002"/>
    <m/>
    <m/>
    <m/>
    <m/>
    <m/>
    <m/>
    <m/>
    <m/>
    <m/>
    <m/>
    <m/>
    <m/>
    <n v="0"/>
    <m/>
    <m/>
    <m/>
    <m/>
    <m/>
    <m/>
    <m/>
    <m/>
    <m/>
    <m/>
    <m/>
    <m/>
    <n v="0"/>
    <m/>
    <m/>
    <m/>
    <n v="251731.13700000002"/>
    <n v="0"/>
    <n v="0"/>
    <n v="0"/>
    <n v="0"/>
    <n v="0"/>
    <n v="0"/>
  </r>
  <r>
    <x v="1"/>
    <s v="Sistema de radio comunicaciones KAPATUR"/>
    <s v="SIN ASIGNAR"/>
    <s v="SIN ASIGNAR"/>
    <s v="100/TT-313"/>
    <s v="(en blanco)"/>
    <n v="0"/>
    <n v="0"/>
    <n v="0"/>
    <n v="0"/>
    <n v="0"/>
    <n v="0"/>
    <n v="0"/>
    <n v="0"/>
    <n v="0"/>
    <n v="10000"/>
    <n v="0"/>
    <n v="0"/>
    <n v="0"/>
    <n v="0"/>
    <n v="10000"/>
    <n v="0"/>
    <n v="10000"/>
    <n v="0"/>
    <n v="0"/>
    <n v="0"/>
    <n v="0"/>
    <n v="10000"/>
    <n v="0"/>
    <n v="10000"/>
    <n v="0"/>
    <n v="0"/>
    <n v="0"/>
    <n v="0"/>
    <n v="10000"/>
    <n v="0"/>
    <m/>
    <n v="0"/>
    <n v="0"/>
    <n v="0"/>
    <n v="0"/>
    <m/>
    <m/>
    <m/>
    <m/>
    <m/>
    <m/>
    <m/>
    <m/>
    <m/>
    <m/>
    <m/>
    <m/>
    <n v="0"/>
    <m/>
    <m/>
    <m/>
    <m/>
    <m/>
    <m/>
    <m/>
    <m/>
    <m/>
    <m/>
    <m/>
    <m/>
    <n v="0"/>
    <m/>
    <m/>
    <m/>
    <n v="0"/>
    <n v="-10000"/>
    <n v="0"/>
    <n v="0"/>
    <n v="0"/>
    <n v="0"/>
    <n v="-10000"/>
  </r>
  <r>
    <x v="1"/>
    <s v="Sistema de radio comunicaciones SATT"/>
    <s v="SIN ASIGNAR"/>
    <s v="SIN ASIGNAR"/>
    <s v="100/TT-312"/>
    <s v="(en blanco)"/>
    <n v="0"/>
    <n v="0"/>
    <n v="0"/>
    <n v="0"/>
    <n v="0"/>
    <n v="0"/>
    <n v="0"/>
    <n v="0"/>
    <n v="0"/>
    <n v="10000"/>
    <n v="0"/>
    <n v="0"/>
    <n v="0"/>
    <n v="0"/>
    <n v="10000"/>
    <n v="0"/>
    <n v="10000"/>
    <n v="0"/>
    <n v="0"/>
    <n v="0"/>
    <n v="0"/>
    <n v="10000"/>
    <n v="0"/>
    <n v="10000"/>
    <n v="0"/>
    <n v="0"/>
    <n v="0"/>
    <n v="0"/>
    <n v="10000"/>
    <n v="0"/>
    <m/>
    <n v="0"/>
    <n v="0"/>
    <n v="0"/>
    <n v="0"/>
    <m/>
    <m/>
    <m/>
    <m/>
    <m/>
    <m/>
    <m/>
    <m/>
    <m/>
    <m/>
    <m/>
    <m/>
    <n v="0"/>
    <m/>
    <m/>
    <m/>
    <m/>
    <m/>
    <m/>
    <m/>
    <m/>
    <m/>
    <m/>
    <m/>
    <m/>
    <n v="0"/>
    <m/>
    <m/>
    <m/>
    <n v="0"/>
    <n v="-10000"/>
    <n v="0"/>
    <n v="0"/>
    <n v="0"/>
    <n v="0"/>
    <n v="-10000"/>
  </r>
  <r>
    <x v="2"/>
    <s v=" Art. 3-23 &quot;Reemplazo de protecciones con registros oscilográficos&quot; varias S/E"/>
    <s v="Juan Teuber"/>
    <s v="SIN ASIGNAR"/>
    <s v="100/TT-167"/>
    <d v="2019-12-31T00:00:00"/>
    <n v="210817.57500000001"/>
    <n v="34000"/>
    <n v="0"/>
    <n v="0"/>
    <n v="0"/>
    <n v="0"/>
    <n v="0"/>
    <n v="244817.57500000001"/>
    <n v="34000"/>
    <n v="0"/>
    <n v="0"/>
    <n v="0"/>
    <n v="0"/>
    <n v="0"/>
    <n v="244817.57500000001"/>
    <n v="34000"/>
    <n v="0"/>
    <n v="0"/>
    <n v="0"/>
    <n v="0"/>
    <n v="0"/>
    <n v="244817.57500000001"/>
    <n v="28999.999999999996"/>
    <n v="0"/>
    <n v="0"/>
    <n v="0"/>
    <n v="0"/>
    <n v="0"/>
    <n v="239817.57500000001"/>
    <n v="4764.9969999999994"/>
    <m/>
    <n v="4764.9969999999994"/>
    <n v="-24235.002999999997"/>
    <n v="5045.0669999999991"/>
    <n v="215862.64200000002"/>
    <m/>
    <m/>
    <m/>
    <m/>
    <m/>
    <m/>
    <m/>
    <m/>
    <m/>
    <m/>
    <m/>
    <m/>
    <n v="0"/>
    <m/>
    <m/>
    <m/>
    <m/>
    <m/>
    <m/>
    <m/>
    <m/>
    <m/>
    <m/>
    <m/>
    <m/>
    <n v="0"/>
    <m/>
    <m/>
    <m/>
    <n v="215582.57200000001"/>
    <n v="0"/>
    <n v="0"/>
    <n v="0"/>
    <n v="0"/>
    <n v="0"/>
    <n v="-24235.002999999997"/>
  </r>
  <r>
    <x v="2"/>
    <s v=" Art. 3-23.a.II &quot;Selectividad en LLTT bajo 200 kV&quot;"/>
    <s v="Juan Teuber"/>
    <s v="SIN ASIGNAR"/>
    <s v="100/TT-170"/>
    <d v="2019-07-31T00:00:00"/>
    <n v="349465.99"/>
    <n v="52592.82699999999"/>
    <n v="0"/>
    <n v="0"/>
    <n v="0"/>
    <n v="0"/>
    <n v="0"/>
    <n v="402058.81699999998"/>
    <n v="52592.827000000005"/>
    <n v="0"/>
    <n v="0"/>
    <n v="0"/>
    <n v="0"/>
    <n v="0"/>
    <n v="402058.81699999998"/>
    <n v="37592.82699999999"/>
    <n v="0"/>
    <n v="0"/>
    <n v="0"/>
    <n v="0"/>
    <n v="0"/>
    <n v="387058.81699999998"/>
    <n v="58269.88"/>
    <n v="0"/>
    <n v="0"/>
    <n v="0"/>
    <n v="0"/>
    <n v="0"/>
    <n v="407735.87"/>
    <n v="58269.88"/>
    <m/>
    <n v="58269.88"/>
    <n v="0"/>
    <n v="58269.88"/>
    <n v="407735.87"/>
    <m/>
    <m/>
    <m/>
    <m/>
    <m/>
    <m/>
    <m/>
    <m/>
    <m/>
    <m/>
    <m/>
    <m/>
    <n v="0"/>
    <m/>
    <m/>
    <m/>
    <m/>
    <m/>
    <m/>
    <m/>
    <m/>
    <m/>
    <m/>
    <m/>
    <m/>
    <n v="0"/>
    <m/>
    <m/>
    <m/>
    <n v="407735.87"/>
    <n v="0"/>
    <n v="0"/>
    <n v="0"/>
    <n v="0"/>
    <n v="0"/>
    <n v="0"/>
  </r>
  <r>
    <x v="2"/>
    <s v=" Art. 3-23.a.II &quot;Selectividad en LLTT bajo 200 kV&quot; Frontel"/>
    <s v="Juan Teuber"/>
    <s v="SIN ASIGNAR"/>
    <s v="100/TT-018"/>
    <d v="2019-12-31T00:00:00"/>
    <n v="308731.50300000003"/>
    <n v="799.8520000000135"/>
    <n v="0"/>
    <n v="0"/>
    <n v="0"/>
    <n v="0"/>
    <n v="0"/>
    <n v="309531.35500000004"/>
    <n v="4800"/>
    <n v="0"/>
    <n v="0"/>
    <n v="0"/>
    <n v="0"/>
    <n v="0"/>
    <n v="313531.50300000003"/>
    <n v="19799.85200000001"/>
    <n v="0"/>
    <n v="0"/>
    <n v="0"/>
    <n v="0"/>
    <n v="0"/>
    <n v="328531.35500000004"/>
    <n v="1772.0590000000002"/>
    <n v="18027.793000000009"/>
    <n v="0"/>
    <n v="0"/>
    <n v="0"/>
    <n v="0"/>
    <n v="328531.35500000004"/>
    <n v="1772.0590000000002"/>
    <m/>
    <n v="1772.0590000000002"/>
    <n v="0"/>
    <n v="1772.0590000000002"/>
    <n v="310503.56200000003"/>
    <m/>
    <m/>
    <m/>
    <m/>
    <m/>
    <m/>
    <m/>
    <m/>
    <m/>
    <m/>
    <m/>
    <m/>
    <n v="0"/>
    <m/>
    <m/>
    <m/>
    <m/>
    <m/>
    <m/>
    <m/>
    <m/>
    <m/>
    <m/>
    <m/>
    <m/>
    <n v="0"/>
    <m/>
    <m/>
    <m/>
    <n v="310503.56200000003"/>
    <n v="-18027.793000000009"/>
    <n v="0"/>
    <n v="0"/>
    <n v="0"/>
    <n v="0"/>
    <n v="-18027.793000000005"/>
  </r>
  <r>
    <x v="2"/>
    <s v=" Art. 3-23.b.III ; “Protecciones en barras de transmisión&quot;"/>
    <s v="Juan Teuber"/>
    <s v="SIN ASIGNAR"/>
    <s v="100/TT-171"/>
    <d v="2020-06-30T00:00:00"/>
    <n v="959760.20099999977"/>
    <n v="168360.79655637263"/>
    <n v="0"/>
    <n v="0"/>
    <n v="0"/>
    <n v="0"/>
    <n v="0"/>
    <n v="1128120.9975563723"/>
    <n v="168360.79655637263"/>
    <n v="0"/>
    <n v="0"/>
    <n v="0"/>
    <n v="0"/>
    <n v="0"/>
    <n v="1128120.9975563723"/>
    <n v="227937.79655637263"/>
    <n v="0"/>
    <n v="0"/>
    <n v="0"/>
    <n v="0"/>
    <n v="0"/>
    <n v="1187697.9975563723"/>
    <n v="227937.79655637263"/>
    <n v="0"/>
    <n v="0"/>
    <n v="0"/>
    <n v="0"/>
    <n v="0"/>
    <n v="1187697.9975563723"/>
    <n v="214397.37099999998"/>
    <m/>
    <n v="214397.37099999998"/>
    <n v="-13540.425556372647"/>
    <n v="214397.37099999998"/>
    <n v="1174157.5719999997"/>
    <m/>
    <m/>
    <m/>
    <m/>
    <m/>
    <m/>
    <m/>
    <m/>
    <m/>
    <m/>
    <m/>
    <m/>
    <n v="0"/>
    <m/>
    <m/>
    <m/>
    <m/>
    <m/>
    <m/>
    <m/>
    <m/>
    <m/>
    <m/>
    <m/>
    <m/>
    <n v="0"/>
    <m/>
    <m/>
    <m/>
    <n v="1174157.5719999997"/>
    <n v="0"/>
    <n v="0"/>
    <n v="0"/>
    <n v="0"/>
    <n v="0"/>
    <n v="-13540.425556372618"/>
  </r>
  <r>
    <x v="2"/>
    <s v=" Art. 3-23.b.III ; “Protecciones en barras de transmisión&quot; S/E Negrete"/>
    <s v="Juan Teuber"/>
    <s v="SIN ASIGNAR"/>
    <s v="100/TT-028-01"/>
    <d v="2020-06-30T00:00:00"/>
    <n v="32240.697000000004"/>
    <n v="118161.67981738888"/>
    <n v="0"/>
    <n v="0"/>
    <n v="0"/>
    <n v="0"/>
    <n v="0"/>
    <n v="150402.3768173889"/>
    <n v="118161.67981738888"/>
    <n v="0"/>
    <n v="0"/>
    <n v="0"/>
    <n v="0"/>
    <n v="0"/>
    <n v="150402.3768173889"/>
    <n v="58584.679817388882"/>
    <n v="0"/>
    <n v="0"/>
    <n v="0"/>
    <n v="0"/>
    <n v="0"/>
    <n v="90825.376817388882"/>
    <n v="58584.679817388896"/>
    <n v="0"/>
    <n v="0"/>
    <n v="0"/>
    <n v="0"/>
    <n v="0"/>
    <n v="90825.376817388897"/>
    <n v="31863.947"/>
    <m/>
    <n v="31863.947"/>
    <n v="-26720.732817388896"/>
    <n v="31863.947"/>
    <n v="64104.644"/>
    <m/>
    <m/>
    <m/>
    <m/>
    <m/>
    <m/>
    <m/>
    <m/>
    <m/>
    <m/>
    <m/>
    <m/>
    <n v="0"/>
    <m/>
    <m/>
    <m/>
    <m/>
    <m/>
    <m/>
    <m/>
    <m/>
    <m/>
    <m/>
    <m/>
    <m/>
    <n v="0"/>
    <m/>
    <m/>
    <m/>
    <n v="64104.644"/>
    <n v="0"/>
    <n v="0"/>
    <n v="0"/>
    <n v="0"/>
    <n v="0"/>
    <n v="-26720.732817388896"/>
  </r>
  <r>
    <x v="2"/>
    <s v=" Art. 3-23.c “Selectividad en transformadores&quot;"/>
    <s v="Juan Teuber"/>
    <s v="SIN ASIGNAR"/>
    <s v="100/TT-166-01"/>
    <d v="2019-12-31T00:00:00"/>
    <n v="8471.6529999999966"/>
    <n v="196271"/>
    <n v="99999.615999999995"/>
    <n v="0"/>
    <n v="0"/>
    <n v="0"/>
    <n v="0"/>
    <n v="304742.26899999997"/>
    <n v="196271"/>
    <n v="99999.615999999995"/>
    <n v="0"/>
    <n v="0"/>
    <n v="0"/>
    <n v="0"/>
    <n v="304742.26899999997"/>
    <n v="96271"/>
    <n v="199999.23199999999"/>
    <n v="0"/>
    <n v="0"/>
    <n v="0"/>
    <n v="0"/>
    <n v="304741.88500000001"/>
    <n v="96271"/>
    <n v="199999.23199999999"/>
    <n v="0"/>
    <n v="0"/>
    <n v="0"/>
    <n v="0"/>
    <n v="304741.88500000001"/>
    <n v="352.21300000000002"/>
    <m/>
    <n v="352.21300000000002"/>
    <n v="-95918.786999999997"/>
    <n v="352.21300000000002"/>
    <n v="8823.8659999999963"/>
    <m/>
    <m/>
    <m/>
    <m/>
    <m/>
    <m/>
    <m/>
    <m/>
    <m/>
    <m/>
    <m/>
    <m/>
    <n v="0"/>
    <m/>
    <m/>
    <m/>
    <m/>
    <m/>
    <m/>
    <m/>
    <m/>
    <m/>
    <m/>
    <m/>
    <m/>
    <n v="0"/>
    <m/>
    <m/>
    <m/>
    <n v="8823.8659999999963"/>
    <n v="-199999.23199999999"/>
    <n v="0"/>
    <n v="0"/>
    <n v="0"/>
    <n v="0"/>
    <n v="-295918.01900000003"/>
  </r>
  <r>
    <x v="2"/>
    <s v=" Art. 3-24.II &quot;Configuración de barra 220 kV&quot;"/>
    <s v="Juan Teuber"/>
    <s v="SIN ASIGNAR"/>
    <s v="100/TT-172-02"/>
    <d v="2019-11-30T00:00:00"/>
    <n v="33881.953000000001"/>
    <n v="300429.00000000006"/>
    <n v="0"/>
    <n v="0"/>
    <n v="0"/>
    <n v="0"/>
    <n v="0"/>
    <n v="334310.95300000004"/>
    <n v="300429"/>
    <n v="0"/>
    <n v="0"/>
    <n v="0"/>
    <n v="0"/>
    <n v="0"/>
    <n v="334310.95299999998"/>
    <n v="300429.00000000006"/>
    <n v="0"/>
    <n v="0"/>
    <n v="0"/>
    <n v="0"/>
    <n v="0"/>
    <n v="334310.95300000004"/>
    <n v="300429.00000000006"/>
    <n v="0"/>
    <n v="0"/>
    <n v="0"/>
    <n v="0"/>
    <n v="0"/>
    <n v="334310.95300000004"/>
    <n v="259940.56"/>
    <m/>
    <n v="259940.56"/>
    <n v="-40488.440000000061"/>
    <n v="262271.51199999999"/>
    <n v="296153.46499999997"/>
    <m/>
    <m/>
    <m/>
    <m/>
    <m/>
    <m/>
    <m/>
    <m/>
    <m/>
    <m/>
    <m/>
    <m/>
    <n v="0"/>
    <m/>
    <m/>
    <m/>
    <m/>
    <m/>
    <m/>
    <m/>
    <m/>
    <m/>
    <m/>
    <m/>
    <m/>
    <n v="0"/>
    <m/>
    <m/>
    <m/>
    <n v="293822.51299999998"/>
    <n v="0"/>
    <n v="0"/>
    <n v="0"/>
    <n v="0"/>
    <n v="0"/>
    <n v="-40488.440000000061"/>
  </r>
  <r>
    <x v="2"/>
    <s v=" Art. 3-3.a.I “Conexiones aéreas flexibles con holguras&quot;"/>
    <s v="Yamir Flores"/>
    <s v="SIN ASIGNAR"/>
    <s v="100/TM-013"/>
    <d v="2019-12-31T00:00:00"/>
    <n v="584658.00300000003"/>
    <n v="212310.16842195005"/>
    <n v="104394"/>
    <n v="0"/>
    <n v="0"/>
    <n v="0"/>
    <n v="0"/>
    <n v="901362.1714219501"/>
    <n v="212310.16842195007"/>
    <n v="104394"/>
    <n v="0"/>
    <n v="0"/>
    <n v="0"/>
    <n v="0"/>
    <n v="901362.1714219501"/>
    <n v="106933.35200000001"/>
    <n v="209770.81642195"/>
    <n v="0"/>
    <n v="0"/>
    <n v="0"/>
    <n v="0"/>
    <n v="901362.17142194998"/>
    <n v="106933.35200000001"/>
    <n v="209770.81642195"/>
    <n v="0"/>
    <n v="0"/>
    <n v="0"/>
    <n v="0"/>
    <n v="901362.17142194998"/>
    <n v="95376.722999999998"/>
    <m/>
    <n v="95376.722999999998"/>
    <n v="-11556.629000000015"/>
    <n v="104016.55899999999"/>
    <n v="688674.56200000003"/>
    <m/>
    <m/>
    <m/>
    <m/>
    <m/>
    <m/>
    <m/>
    <m/>
    <m/>
    <m/>
    <m/>
    <m/>
    <n v="0"/>
    <m/>
    <m/>
    <m/>
    <m/>
    <m/>
    <m/>
    <m/>
    <m/>
    <m/>
    <m/>
    <m/>
    <m/>
    <n v="0"/>
    <m/>
    <m/>
    <m/>
    <n v="680034.72600000002"/>
    <n v="-209770.81642195"/>
    <n v="0"/>
    <n v="0"/>
    <n v="0"/>
    <n v="0"/>
    <n v="-221327.44542194996"/>
  </r>
  <r>
    <x v="2"/>
    <s v=" Art. 3-30 &quot;Información para SITR y Sistema Monitoreo&quot; (incluye 4-16)"/>
    <s v="Marcelo Torres"/>
    <s v="SIN ASIGNAR"/>
    <s v="100/TS-112-01"/>
    <d v="2020-06-30T00:00:00"/>
    <n v="166140.06100000002"/>
    <n v="258075"/>
    <n v="100000"/>
    <n v="0"/>
    <n v="0"/>
    <n v="0"/>
    <n v="0"/>
    <n v="524215.06099999999"/>
    <n v="258075"/>
    <n v="100000"/>
    <n v="0"/>
    <n v="0"/>
    <n v="0"/>
    <n v="0"/>
    <n v="524215.06099999999"/>
    <n v="158075"/>
    <n v="200000"/>
    <n v="0"/>
    <n v="0"/>
    <n v="0"/>
    <n v="0"/>
    <n v="524215.06099999999"/>
    <n v="124765.268"/>
    <n v="233309.73200000002"/>
    <n v="0"/>
    <n v="0"/>
    <n v="0"/>
    <n v="0"/>
    <n v="524215.06100000005"/>
    <n v="88302.506999999998"/>
    <m/>
    <n v="88302.506999999998"/>
    <n v="-36462.760999999999"/>
    <n v="103491.04399999999"/>
    <n v="269631.10499999998"/>
    <m/>
    <m/>
    <m/>
    <m/>
    <m/>
    <m/>
    <m/>
    <m/>
    <m/>
    <m/>
    <m/>
    <m/>
    <n v="0"/>
    <m/>
    <m/>
    <m/>
    <m/>
    <m/>
    <m/>
    <m/>
    <m/>
    <m/>
    <m/>
    <m/>
    <m/>
    <n v="0"/>
    <m/>
    <m/>
    <m/>
    <n v="254442.56800000003"/>
    <n v="-233309.73200000002"/>
    <n v="0"/>
    <n v="0"/>
    <n v="0"/>
    <n v="0"/>
    <n v="-269772.49300000002"/>
  </r>
  <r>
    <x v="2"/>
    <s v=" Título 4-4 “Sistema de Monitoreo&quot;"/>
    <s v="Juan Teuber"/>
    <s v="SIN ASIGNAR"/>
    <s v="100/TT-173-01"/>
    <d v="2020-06-30T00:00:00"/>
    <n v="6169.148000000001"/>
    <n v="299724.00000000012"/>
    <n v="849914.94499999995"/>
    <n v="0"/>
    <n v="0"/>
    <n v="0"/>
    <n v="0"/>
    <n v="1155808.0930000001"/>
    <n v="299724.00000000012"/>
    <n v="849914.94499999995"/>
    <n v="0"/>
    <n v="0"/>
    <n v="0"/>
    <n v="0"/>
    <n v="1155808.0930000001"/>
    <n v="199724"/>
    <n v="949914.94499999983"/>
    <n v="0"/>
    <n v="0"/>
    <n v="0"/>
    <n v="0"/>
    <n v="1155808.0929999999"/>
    <n v="70696.388999999996"/>
    <n v="1078942.5559999999"/>
    <n v="0"/>
    <n v="0"/>
    <n v="0"/>
    <n v="0"/>
    <n v="1155808.0929999999"/>
    <n v="696.38900000000001"/>
    <m/>
    <n v="696.38900000000001"/>
    <n v="-70000"/>
    <n v="696.38900000000001"/>
    <n v="6865.5370000000012"/>
    <m/>
    <m/>
    <m/>
    <m/>
    <m/>
    <m/>
    <m/>
    <m/>
    <m/>
    <m/>
    <m/>
    <m/>
    <n v="0"/>
    <m/>
    <m/>
    <m/>
    <m/>
    <m/>
    <m/>
    <m/>
    <m/>
    <m/>
    <m/>
    <m/>
    <m/>
    <n v="0"/>
    <m/>
    <m/>
    <m/>
    <n v="6865.5370000000012"/>
    <n v="-1078942.5559999999"/>
    <n v="0"/>
    <n v="0"/>
    <n v="0"/>
    <n v="0"/>
    <n v="-1148942.5559999999"/>
  </r>
  <r>
    <x v="2"/>
    <s v="Cargadores y banco de baterias para respaldo"/>
    <s v="SIN ASIGNAR"/>
    <s v="SIN ASIGNAR"/>
    <s v="100/TM-065"/>
    <s v="(en blanco)"/>
    <n v="0"/>
    <n v="0"/>
    <n v="0"/>
    <n v="0"/>
    <n v="0"/>
    <n v="0"/>
    <n v="0"/>
    <n v="0"/>
    <n v="0"/>
    <n v="74767"/>
    <n v="0"/>
    <n v="0"/>
    <n v="0"/>
    <n v="0"/>
    <n v="74767"/>
    <n v="0"/>
    <n v="74767"/>
    <n v="0"/>
    <n v="0"/>
    <n v="0"/>
    <n v="0"/>
    <n v="74767"/>
    <n v="0"/>
    <n v="74767"/>
    <n v="0"/>
    <n v="0"/>
    <n v="0"/>
    <n v="0"/>
    <n v="74767"/>
    <n v="0"/>
    <m/>
    <n v="0"/>
    <n v="0"/>
    <n v="0"/>
    <n v="0"/>
    <m/>
    <m/>
    <m/>
    <m/>
    <m/>
    <m/>
    <m/>
    <m/>
    <m/>
    <m/>
    <m/>
    <m/>
    <n v="0"/>
    <m/>
    <m/>
    <m/>
    <m/>
    <m/>
    <m/>
    <m/>
    <m/>
    <m/>
    <m/>
    <m/>
    <m/>
    <n v="0"/>
    <m/>
    <m/>
    <m/>
    <n v="0"/>
    <n v="-74767"/>
    <n v="0"/>
    <n v="0"/>
    <n v="0"/>
    <n v="0"/>
    <n v="-74767"/>
  </r>
  <r>
    <x v="2"/>
    <s v="Compra de Camión Hodroelevador de 66kV"/>
    <s v="Yamir Flores"/>
    <s v="SIN ASIGNAR"/>
    <s v="100/TT-210"/>
    <d v="2019-12-31T00:00:00"/>
    <n v="0"/>
    <n v="95760"/>
    <n v="0"/>
    <n v="0"/>
    <n v="0"/>
    <n v="0"/>
    <n v="0"/>
    <n v="95760"/>
    <n v="142010"/>
    <n v="0"/>
    <n v="0"/>
    <n v="0"/>
    <n v="0"/>
    <n v="0"/>
    <n v="142010"/>
    <n v="142010"/>
    <n v="0"/>
    <n v="0"/>
    <n v="0"/>
    <n v="0"/>
    <n v="0"/>
    <n v="142010"/>
    <n v="138927.462"/>
    <n v="0"/>
    <n v="0"/>
    <n v="0"/>
    <n v="0"/>
    <n v="0"/>
    <n v="138927.462"/>
    <n v="138927.462"/>
    <m/>
    <n v="138927.462"/>
    <n v="0"/>
    <n v="138927.462"/>
    <n v="138927.462"/>
    <m/>
    <m/>
    <m/>
    <m/>
    <m/>
    <m/>
    <m/>
    <m/>
    <m/>
    <m/>
    <m/>
    <m/>
    <n v="0"/>
    <m/>
    <m/>
    <m/>
    <m/>
    <m/>
    <m/>
    <m/>
    <m/>
    <m/>
    <m/>
    <m/>
    <m/>
    <n v="0"/>
    <m/>
    <m/>
    <m/>
    <n v="138927.462"/>
    <n v="0"/>
    <n v="0"/>
    <n v="0"/>
    <n v="0"/>
    <n v="0"/>
    <n v="0"/>
  </r>
  <r>
    <x v="2"/>
    <s v="Compra de Elementos LLTT y SSEE"/>
    <s v="Yamir Flores"/>
    <s v="SIN ASIGNAR"/>
    <s v="100/TM-029"/>
    <d v="2019-12-31T00:00:00"/>
    <n v="88655.842999999979"/>
    <n v="10700.000000000002"/>
    <n v="0"/>
    <n v="0"/>
    <n v="0"/>
    <n v="0"/>
    <n v="0"/>
    <n v="99355.842999999979"/>
    <n v="10657.5"/>
    <n v="0"/>
    <n v="0"/>
    <n v="0"/>
    <n v="0"/>
    <n v="0"/>
    <n v="99313.342999999979"/>
    <n v="10657.5"/>
    <n v="0"/>
    <n v="0"/>
    <n v="0"/>
    <n v="0"/>
    <n v="0"/>
    <n v="99313.342999999979"/>
    <n v="10657.5"/>
    <n v="0"/>
    <n v="0"/>
    <n v="0"/>
    <n v="0"/>
    <n v="0"/>
    <n v="99313.342999999979"/>
    <n v="10657.5"/>
    <m/>
    <n v="10657.5"/>
    <n v="0"/>
    <n v="10657.5"/>
    <n v="99313.342999999979"/>
    <m/>
    <m/>
    <m/>
    <m/>
    <m/>
    <m/>
    <m/>
    <m/>
    <m/>
    <m/>
    <m/>
    <m/>
    <n v="0"/>
    <m/>
    <m/>
    <m/>
    <m/>
    <m/>
    <m/>
    <m/>
    <m/>
    <m/>
    <m/>
    <m/>
    <m/>
    <n v="0"/>
    <m/>
    <m/>
    <m/>
    <n v="99313.342999999979"/>
    <n v="0"/>
    <n v="0"/>
    <n v="0"/>
    <n v="0"/>
    <n v="0"/>
    <n v="0"/>
  </r>
  <r>
    <x v="2"/>
    <s v="Compra de Equipamiento Zonal Puerto Montt"/>
    <s v="Brigida del Valle"/>
    <s v="SIN ASIGNAR"/>
    <s v="100/TT-207"/>
    <d v="2019-12-31T00:00:00"/>
    <n v="0"/>
    <n v="30910"/>
    <n v="0"/>
    <n v="0"/>
    <n v="0"/>
    <n v="0"/>
    <n v="0"/>
    <n v="30910"/>
    <n v="30910"/>
    <n v="0"/>
    <n v="0"/>
    <n v="0"/>
    <n v="0"/>
    <n v="0"/>
    <n v="30910"/>
    <n v="30910"/>
    <n v="0"/>
    <n v="0"/>
    <n v="0"/>
    <n v="0"/>
    <n v="0"/>
    <n v="30910"/>
    <n v="30910"/>
    <n v="0"/>
    <n v="0"/>
    <n v="0"/>
    <n v="0"/>
    <n v="0"/>
    <n v="30910"/>
    <n v="28391.214000000007"/>
    <m/>
    <n v="28391.214000000007"/>
    <n v="-2518.7859999999928"/>
    <n v="28391.214000000007"/>
    <n v="28391.214000000007"/>
    <m/>
    <m/>
    <m/>
    <m/>
    <m/>
    <m/>
    <m/>
    <m/>
    <m/>
    <m/>
    <m/>
    <m/>
    <n v="0"/>
    <m/>
    <m/>
    <m/>
    <m/>
    <m/>
    <m/>
    <m/>
    <m/>
    <m/>
    <m/>
    <m/>
    <m/>
    <n v="0"/>
    <m/>
    <m/>
    <m/>
    <n v="28391.214000000007"/>
    <n v="0"/>
    <n v="0"/>
    <n v="0"/>
    <n v="0"/>
    <n v="0"/>
    <n v="-2518.7859999999928"/>
  </r>
  <r>
    <x v="2"/>
    <s v="Compra de Equipos Localizadores de Fallas en líneas  Zonales - Gerencia Zonal SUR"/>
    <s v="Yamir Flores"/>
    <s v="SIN ASIGNAR"/>
    <s v="100/TM-054-03"/>
    <d v="2019-12-31T00:00:00"/>
    <n v="22098.11"/>
    <n v="64701.718428656241"/>
    <n v="0"/>
    <n v="0"/>
    <n v="0"/>
    <n v="0"/>
    <n v="0"/>
    <n v="86799.828428656241"/>
    <n v="64701.718428656241"/>
    <n v="0"/>
    <n v="0"/>
    <n v="0"/>
    <n v="0"/>
    <n v="0"/>
    <n v="86799.828428656241"/>
    <n v="64701.718428656241"/>
    <n v="0"/>
    <n v="0"/>
    <n v="0"/>
    <n v="0"/>
    <n v="0"/>
    <n v="86799.828428656241"/>
    <n v="57000"/>
    <n v="7701.7184286562406"/>
    <n v="0"/>
    <n v="0"/>
    <n v="0"/>
    <n v="0"/>
    <n v="86799.828428656241"/>
    <n v="196.4"/>
    <m/>
    <n v="196.4"/>
    <n v="-56803.6"/>
    <n v="196.4"/>
    <n v="22294.510000000002"/>
    <m/>
    <m/>
    <m/>
    <m/>
    <m/>
    <m/>
    <m/>
    <m/>
    <m/>
    <m/>
    <m/>
    <m/>
    <n v="0"/>
    <m/>
    <m/>
    <m/>
    <m/>
    <m/>
    <m/>
    <m/>
    <m/>
    <m/>
    <m/>
    <m/>
    <m/>
    <n v="0"/>
    <m/>
    <m/>
    <m/>
    <n v="22294.510000000002"/>
    <n v="-7701.7184286562406"/>
    <n v="0"/>
    <n v="0"/>
    <n v="0"/>
    <n v="0"/>
    <n v="-64505.318428656239"/>
  </r>
  <r>
    <x v="2"/>
    <s v="Compra de Equipos Zonales - Gerencia Zonal SUR"/>
    <s v="Yamir Flores"/>
    <s v="SIN ASIGNAR"/>
    <s v="100/TM-053-01"/>
    <d v="2019-12-31T00:00:00"/>
    <n v="10399.047999999999"/>
    <n v="129902.22216276468"/>
    <n v="0"/>
    <n v="0"/>
    <n v="0"/>
    <n v="0"/>
    <n v="0"/>
    <n v="140301.27016276467"/>
    <n v="129902.22216276468"/>
    <n v="0"/>
    <n v="0"/>
    <n v="0"/>
    <n v="0"/>
    <n v="0"/>
    <n v="140301.27016276467"/>
    <n v="129902.22216276468"/>
    <n v="0"/>
    <n v="0"/>
    <n v="0"/>
    <n v="0"/>
    <n v="0"/>
    <n v="140301.27016276467"/>
    <n v="129902.22216276469"/>
    <n v="0"/>
    <n v="0"/>
    <n v="0"/>
    <n v="0"/>
    <n v="0"/>
    <n v="140301.2701627647"/>
    <n v="100461.80799999999"/>
    <m/>
    <n v="100461.80799999999"/>
    <n v="-29440.414162764704"/>
    <n v="113489.74099999999"/>
    <n v="123888.78899999999"/>
    <m/>
    <m/>
    <m/>
    <m/>
    <m/>
    <m/>
    <m/>
    <m/>
    <m/>
    <m/>
    <m/>
    <m/>
    <n v="0"/>
    <m/>
    <m/>
    <m/>
    <m/>
    <m/>
    <m/>
    <m/>
    <m/>
    <m/>
    <m/>
    <m/>
    <m/>
    <n v="0"/>
    <m/>
    <m/>
    <m/>
    <n v="110860.85599999999"/>
    <n v="0"/>
    <n v="0"/>
    <n v="0"/>
    <n v="0"/>
    <n v="0"/>
    <n v="-29440.414162764719"/>
  </r>
  <r>
    <x v="2"/>
    <s v="Compra Elementos de Operación LLVV"/>
    <s v="Yamir Flores"/>
    <s v="SIN ASIGNAR"/>
    <s v="100/TS-128-01"/>
    <d v="2019-12-31T00:00:00"/>
    <n v="40079.326000000001"/>
    <n v="0"/>
    <n v="0"/>
    <n v="0"/>
    <n v="0"/>
    <n v="0"/>
    <n v="0"/>
    <n v="40079.326000000001"/>
    <n v="739.30600000000004"/>
    <n v="0"/>
    <n v="0"/>
    <n v="0"/>
    <n v="0"/>
    <n v="0"/>
    <n v="40818.631999999998"/>
    <n v="739.30600000000004"/>
    <n v="0"/>
    <n v="0"/>
    <n v="0"/>
    <n v="0"/>
    <n v="0"/>
    <n v="40818.631999999998"/>
    <n v="739.30600000000004"/>
    <n v="0"/>
    <n v="0"/>
    <n v="0"/>
    <n v="0"/>
    <n v="0"/>
    <n v="40818.631999999998"/>
    <n v="739.30600000000004"/>
    <m/>
    <n v="739.30600000000004"/>
    <n v="0"/>
    <n v="739.30600000000004"/>
    <n v="40818.631999999998"/>
    <m/>
    <m/>
    <m/>
    <m/>
    <m/>
    <m/>
    <m/>
    <m/>
    <m/>
    <m/>
    <m/>
    <m/>
    <n v="0"/>
    <m/>
    <m/>
    <m/>
    <m/>
    <m/>
    <m/>
    <m/>
    <m/>
    <m/>
    <m/>
    <m/>
    <m/>
    <n v="0"/>
    <m/>
    <m/>
    <m/>
    <n v="40818.631999999998"/>
    <n v="0"/>
    <n v="0"/>
    <n v="0"/>
    <n v="0"/>
    <n v="0"/>
    <n v="0"/>
  </r>
  <r>
    <x v="2"/>
    <s v="Compra equipamiento II"/>
    <s v="SIN ASIGNAR"/>
    <s v="SIN ASIGNAR"/>
    <s v="100/TM-060"/>
    <s v="(en blanco)"/>
    <n v="0"/>
    <n v="0"/>
    <n v="0"/>
    <n v="0"/>
    <n v="0"/>
    <n v="0"/>
    <n v="0"/>
    <n v="0"/>
    <n v="0"/>
    <n v="124429"/>
    <n v="0"/>
    <n v="0"/>
    <n v="0"/>
    <n v="0"/>
    <n v="124429"/>
    <n v="0"/>
    <n v="124429"/>
    <n v="0"/>
    <n v="0"/>
    <n v="0"/>
    <n v="0"/>
    <n v="124429"/>
    <n v="0"/>
    <n v="124429"/>
    <n v="0"/>
    <n v="0"/>
    <n v="0"/>
    <n v="0"/>
    <n v="124429"/>
    <n v="0"/>
    <m/>
    <n v="0"/>
    <n v="0"/>
    <n v="0"/>
    <n v="0"/>
    <m/>
    <m/>
    <m/>
    <m/>
    <m/>
    <m/>
    <m/>
    <m/>
    <m/>
    <m/>
    <m/>
    <m/>
    <n v="0"/>
    <m/>
    <m/>
    <m/>
    <m/>
    <m/>
    <m/>
    <m/>
    <m/>
    <m/>
    <m/>
    <m/>
    <m/>
    <n v="0"/>
    <m/>
    <m/>
    <m/>
    <n v="0"/>
    <n v="-124429"/>
    <n v="0"/>
    <n v="0"/>
    <n v="0"/>
    <n v="0"/>
    <n v="-124429"/>
  </r>
  <r>
    <x v="2"/>
    <s v="Construcción Paño Acoplador SE Osorno"/>
    <s v="José Gastón Muñoz"/>
    <s v="SIN ASIGNAR"/>
    <s v="100/TM-030"/>
    <d v="2019-12-31T00:00:00"/>
    <n v="0"/>
    <n v="80004.491581298134"/>
    <n v="0"/>
    <n v="0"/>
    <n v="0"/>
    <n v="0"/>
    <n v="0"/>
    <n v="80004.491581298134"/>
    <n v="80044.291581298094"/>
    <n v="0"/>
    <n v="0"/>
    <n v="0"/>
    <n v="0"/>
    <n v="0"/>
    <n v="80044.291581298094"/>
    <n v="80004.491581298134"/>
    <n v="0"/>
    <n v="0"/>
    <n v="0"/>
    <n v="0"/>
    <n v="0"/>
    <n v="80004.491581298134"/>
    <n v="70503.514999999999"/>
    <n v="9500.976581298135"/>
    <n v="0"/>
    <n v="0"/>
    <n v="0"/>
    <n v="0"/>
    <n v="80004.491581298134"/>
    <n v="61291.952999999994"/>
    <m/>
    <n v="61291.952999999994"/>
    <n v="-9211.5620000000054"/>
    <n v="65210.416999999994"/>
    <n v="65210.416999999994"/>
    <m/>
    <m/>
    <m/>
    <m/>
    <m/>
    <m/>
    <m/>
    <m/>
    <m/>
    <m/>
    <m/>
    <m/>
    <n v="0"/>
    <m/>
    <m/>
    <m/>
    <m/>
    <m/>
    <m/>
    <m/>
    <m/>
    <m/>
    <m/>
    <m/>
    <m/>
    <n v="0"/>
    <m/>
    <m/>
    <m/>
    <n v="61291.952999999994"/>
    <n v="-9500.976581298135"/>
    <n v="0"/>
    <n v="0"/>
    <n v="0"/>
    <n v="0"/>
    <n v="-18712.53858129814"/>
  </r>
  <r>
    <x v="2"/>
    <s v="Construcción Paño Acoplador SE Panguipulli"/>
    <s v="José Gastón Muñoz"/>
    <s v="SIN ASIGNAR"/>
    <s v="100/TT-204"/>
    <d v="2019-12-31T00:00:00"/>
    <n v="0"/>
    <n v="50003.260135404431"/>
    <n v="30000"/>
    <n v="0"/>
    <n v="0"/>
    <n v="0"/>
    <n v="0"/>
    <n v="80003.260135404431"/>
    <n v="50003.261135404435"/>
    <n v="30000"/>
    <n v="0"/>
    <n v="0"/>
    <n v="0"/>
    <n v="0"/>
    <n v="80003.261135404435"/>
    <n v="50003.261135404391"/>
    <n v="30000"/>
    <n v="0"/>
    <n v="0"/>
    <n v="0"/>
    <n v="0"/>
    <n v="80003.261135404391"/>
    <n v="50003.261135404427"/>
    <n v="30000"/>
    <n v="0"/>
    <n v="0"/>
    <n v="0"/>
    <n v="0"/>
    <n v="80003.261135404435"/>
    <n v="42893.733"/>
    <m/>
    <n v="42893.733"/>
    <n v="-7109.5281354044273"/>
    <n v="45003.125"/>
    <n v="45003.125"/>
    <m/>
    <m/>
    <m/>
    <m/>
    <m/>
    <m/>
    <m/>
    <m/>
    <m/>
    <m/>
    <m/>
    <m/>
    <n v="0"/>
    <m/>
    <m/>
    <m/>
    <m/>
    <m/>
    <m/>
    <m/>
    <m/>
    <m/>
    <m/>
    <m/>
    <m/>
    <n v="0"/>
    <m/>
    <m/>
    <m/>
    <n v="42893.733"/>
    <n v="-30000"/>
    <n v="0"/>
    <n v="0"/>
    <n v="0"/>
    <n v="0"/>
    <n v="-37109.528135404435"/>
  </r>
  <r>
    <x v="2"/>
    <s v="Construcción Paño Acoplador SE Picarte"/>
    <s v="José Gastón Muñoz"/>
    <s v="SIN ASIGNAR"/>
    <s v="100/TT-203"/>
    <d v="2019-12-31T00:00:00"/>
    <n v="0"/>
    <n v="50003.084414514466"/>
    <n v="30000"/>
    <n v="0"/>
    <n v="0"/>
    <n v="0"/>
    <n v="0"/>
    <n v="80003.084414514466"/>
    <n v="50003.084414514466"/>
    <n v="30000"/>
    <n v="0"/>
    <n v="0"/>
    <n v="0"/>
    <n v="0"/>
    <n v="80003.084414514466"/>
    <n v="50003.084414514466"/>
    <n v="30000"/>
    <n v="0"/>
    <n v="0"/>
    <n v="0"/>
    <n v="0"/>
    <n v="80003.084414514466"/>
    <n v="50003.084414514466"/>
    <n v="30000"/>
    <n v="0"/>
    <n v="0"/>
    <n v="0"/>
    <n v="0"/>
    <n v="80003.084414514466"/>
    <n v="34908.523999999998"/>
    <m/>
    <n v="34908.523999999998"/>
    <n v="-15094.560414514468"/>
    <n v="38237.067999999999"/>
    <n v="38237.067999999999"/>
    <m/>
    <m/>
    <m/>
    <m/>
    <m/>
    <m/>
    <m/>
    <m/>
    <m/>
    <m/>
    <m/>
    <m/>
    <n v="0"/>
    <m/>
    <m/>
    <m/>
    <m/>
    <m/>
    <m/>
    <m/>
    <m/>
    <m/>
    <m/>
    <m/>
    <m/>
    <n v="0"/>
    <m/>
    <m/>
    <m/>
    <n v="34908.523999999998"/>
    <n v="-30000"/>
    <n v="0"/>
    <n v="0"/>
    <n v="0"/>
    <n v="0"/>
    <n v="-45094.560414514468"/>
  </r>
  <r>
    <x v="2"/>
    <s v="Disponibilidad de TT/CC y TT/PP"/>
    <s v="Juan Teuber"/>
    <s v="SIN ASIGNAR"/>
    <s v="100/TT-178"/>
    <d v="2019-12-31T00:00:00"/>
    <n v="463906.89399999997"/>
    <n v="326900.90600000002"/>
    <n v="300000"/>
    <n v="0"/>
    <n v="0"/>
    <n v="0"/>
    <n v="0"/>
    <n v="1090807.8"/>
    <n v="326900.90600000002"/>
    <n v="300000"/>
    <n v="0"/>
    <n v="0"/>
    <n v="0"/>
    <n v="0"/>
    <n v="1090807.7999999998"/>
    <n v="326900.90600000002"/>
    <n v="300000"/>
    <n v="0"/>
    <n v="0"/>
    <n v="0"/>
    <n v="0"/>
    <n v="1090807.8"/>
    <n v="315383.79000000004"/>
    <n v="311999.41699999996"/>
    <n v="0"/>
    <n v="0"/>
    <n v="0"/>
    <n v="0"/>
    <n v="1091290.101"/>
    <n v="290057.85800000001"/>
    <m/>
    <n v="290057.85800000001"/>
    <n v="-25325.93200000003"/>
    <n v="291024.53399999999"/>
    <n v="754931.42799999996"/>
    <m/>
    <m/>
    <m/>
    <m/>
    <m/>
    <m/>
    <m/>
    <m/>
    <m/>
    <m/>
    <m/>
    <m/>
    <n v="0"/>
    <m/>
    <m/>
    <m/>
    <m/>
    <m/>
    <m/>
    <m/>
    <m/>
    <m/>
    <m/>
    <m/>
    <m/>
    <n v="0"/>
    <m/>
    <m/>
    <m/>
    <n v="753964.75199999998"/>
    <n v="-311999.41699999996"/>
    <n v="0"/>
    <n v="0"/>
    <n v="0"/>
    <n v="0"/>
    <n v="-337325.34900000005"/>
  </r>
  <r>
    <x v="2"/>
    <s v="Disponibilidad de TT/CC y TT/PP para Art. 3-30 y Título 4-4 FRONTEL"/>
    <s v="Juan Teuber"/>
    <s v="SIN ASIGNAR"/>
    <s v="100/TT-019"/>
    <d v="2019-12-31T00:00:00"/>
    <n v="201671.33000000002"/>
    <n v="48885.514727116009"/>
    <n v="0"/>
    <n v="0"/>
    <n v="0"/>
    <n v="0"/>
    <n v="0"/>
    <n v="250556.84472711603"/>
    <n v="48885.514727116009"/>
    <n v="0"/>
    <n v="0"/>
    <n v="0"/>
    <n v="0"/>
    <n v="0"/>
    <n v="250556.84472711603"/>
    <n v="48885.514727116009"/>
    <n v="0"/>
    <n v="0"/>
    <n v="0"/>
    <n v="0"/>
    <n v="0"/>
    <n v="250556.84472711603"/>
    <n v="35885.384727115998"/>
    <n v="13000.130000000012"/>
    <n v="0"/>
    <n v="0"/>
    <n v="0"/>
    <n v="0"/>
    <n v="250556.84472711603"/>
    <n v="22399.191999999999"/>
    <m/>
    <n v="22399.191999999999"/>
    <n v="-13486.192727115998"/>
    <n v="22399.191999999999"/>
    <n v="224070.52200000003"/>
    <m/>
    <m/>
    <m/>
    <m/>
    <m/>
    <m/>
    <m/>
    <m/>
    <m/>
    <m/>
    <m/>
    <m/>
    <n v="0"/>
    <m/>
    <m/>
    <m/>
    <m/>
    <m/>
    <m/>
    <m/>
    <m/>
    <m/>
    <m/>
    <m/>
    <m/>
    <n v="0"/>
    <m/>
    <m/>
    <m/>
    <n v="224070.52200000003"/>
    <n v="-13000.130000000012"/>
    <n v="0"/>
    <n v="0"/>
    <n v="0"/>
    <n v="0"/>
    <n v="-26486.322727115999"/>
  </r>
  <r>
    <x v="2"/>
    <s v="ENACAR LOTA:_x000a_TrasladoTransformador 5 MVA en S/E Lota (desde S/E Enacar)_x000a_Desmantelamiento S/E Enacar"/>
    <s v="Cristian Suarez"/>
    <s v="ENACAR LOTA:_x000a_TrasladoTransformador 5 MVA en S/E Lota (desde S/E Enacar)_x000a_Desmantelamiento S/E Enacar"/>
    <s v="100/TT-005-02"/>
    <s v="(en blanco)"/>
    <n v="1874492.2880000002"/>
    <n v="13540.29"/>
    <n v="0"/>
    <n v="0"/>
    <n v="0"/>
    <n v="0"/>
    <n v="0"/>
    <n v="1888032.5780000002"/>
    <n v="13540.29"/>
    <n v="0"/>
    <n v="0"/>
    <n v="0"/>
    <n v="0"/>
    <n v="0"/>
    <n v="1888032.5780000002"/>
    <n v="0"/>
    <n v="0"/>
    <n v="0"/>
    <n v="0"/>
    <n v="0"/>
    <n v="0"/>
    <n v="1874492.2880000002"/>
    <n v="0"/>
    <n v="0"/>
    <n v="0"/>
    <n v="0"/>
    <n v="0"/>
    <n v="0"/>
    <n v="1874492.2880000002"/>
    <n v="0"/>
    <m/>
    <n v="0"/>
    <n v="0"/>
    <n v="0"/>
    <n v="1874492.2880000002"/>
    <m/>
    <m/>
    <m/>
    <m/>
    <m/>
    <m/>
    <m/>
    <m/>
    <m/>
    <m/>
    <m/>
    <m/>
    <n v="0"/>
    <m/>
    <m/>
    <m/>
    <m/>
    <m/>
    <m/>
    <m/>
    <m/>
    <m/>
    <m/>
    <m/>
    <m/>
    <n v="0"/>
    <m/>
    <m/>
    <m/>
    <n v="1874492.2880000002"/>
    <n v="0"/>
    <n v="0"/>
    <n v="0"/>
    <n v="0"/>
    <n v="0"/>
    <n v="0"/>
  </r>
  <r>
    <x v="2"/>
    <s v="Gestión de activos transformadores de poder"/>
    <s v="SIN ASIGNAR"/>
    <s v="SIN ASIGNAR"/>
    <s v="100/TM-087"/>
    <s v="(en blanco)"/>
    <n v="0"/>
    <n v="0"/>
    <n v="0"/>
    <n v="0"/>
    <n v="0"/>
    <n v="0"/>
    <n v="0"/>
    <n v="0"/>
    <n v="0"/>
    <n v="334482.46250000002"/>
    <n v="0"/>
    <n v="0"/>
    <n v="0"/>
    <n v="0"/>
    <n v="334482.46250000002"/>
    <n v="0"/>
    <n v="334482.46250000002"/>
    <n v="0"/>
    <n v="0"/>
    <n v="0"/>
    <n v="0"/>
    <n v="334482.46250000002"/>
    <n v="0"/>
    <n v="334482.46250000002"/>
    <n v="0"/>
    <n v="0"/>
    <n v="0"/>
    <n v="0"/>
    <n v="334482.46250000002"/>
    <n v="0"/>
    <m/>
    <n v="0"/>
    <n v="0"/>
    <n v="0"/>
    <n v="0"/>
    <m/>
    <m/>
    <m/>
    <m/>
    <m/>
    <m/>
    <m/>
    <m/>
    <m/>
    <m/>
    <m/>
    <m/>
    <n v="0"/>
    <m/>
    <m/>
    <m/>
    <m/>
    <m/>
    <m/>
    <m/>
    <m/>
    <m/>
    <m/>
    <m/>
    <m/>
    <n v="0"/>
    <m/>
    <m/>
    <m/>
    <n v="0"/>
    <n v="-334482.46250000002"/>
    <n v="0"/>
    <n v="0"/>
    <n v="0"/>
    <n v="0"/>
    <n v="-334482.46250000002"/>
  </r>
  <r>
    <x v="2"/>
    <s v="Habilitación aire acondicionado en sala de mando"/>
    <s v="SIN ASIGNAR"/>
    <s v="SIN ASIGNAR"/>
    <s v="100/TM-081"/>
    <s v="(en blanco)"/>
    <n v="0"/>
    <n v="0"/>
    <n v="0"/>
    <n v="0"/>
    <n v="0"/>
    <n v="0"/>
    <n v="0"/>
    <n v="0"/>
    <n v="0"/>
    <n v="8128"/>
    <n v="0"/>
    <n v="0"/>
    <n v="0"/>
    <n v="0"/>
    <n v="8128"/>
    <n v="0"/>
    <n v="8128"/>
    <n v="0"/>
    <n v="0"/>
    <n v="0"/>
    <n v="0"/>
    <n v="8128"/>
    <n v="0"/>
    <n v="8128"/>
    <n v="0"/>
    <n v="0"/>
    <n v="0"/>
    <n v="0"/>
    <n v="8128"/>
    <n v="0"/>
    <m/>
    <n v="0"/>
    <n v="0"/>
    <n v="0"/>
    <n v="0"/>
    <m/>
    <m/>
    <m/>
    <m/>
    <m/>
    <m/>
    <m/>
    <m/>
    <m/>
    <m/>
    <m/>
    <m/>
    <n v="0"/>
    <m/>
    <m/>
    <m/>
    <m/>
    <m/>
    <m/>
    <m/>
    <m/>
    <m/>
    <m/>
    <m/>
    <m/>
    <n v="0"/>
    <m/>
    <m/>
    <m/>
    <n v="0"/>
    <n v="-8128"/>
    <n v="0"/>
    <n v="0"/>
    <n v="0"/>
    <n v="0"/>
    <n v="-8128"/>
  </r>
  <r>
    <x v="2"/>
    <s v="Habilitación en el Scada los Reset de Relés Maestros de SSEE"/>
    <s v="Marcelo Torres"/>
    <s v="SIN ASIGNAR"/>
    <s v="100/TS-124-02"/>
    <d v="2020-06-30T00:00:00"/>
    <n v="40136.945"/>
    <n v="119865.45757868791"/>
    <n v="0"/>
    <n v="0"/>
    <n v="0"/>
    <n v="0"/>
    <n v="0"/>
    <n v="160002.40257868791"/>
    <n v="119865.45757868791"/>
    <n v="0"/>
    <n v="0"/>
    <n v="0"/>
    <n v="0"/>
    <n v="0"/>
    <n v="160002.40257868791"/>
    <n v="119865.4575786879"/>
    <n v="0"/>
    <n v="0"/>
    <n v="0"/>
    <n v="0"/>
    <n v="0"/>
    <n v="160002.40257868791"/>
    <n v="119865.45757868791"/>
    <n v="0"/>
    <n v="0"/>
    <n v="0"/>
    <n v="0"/>
    <n v="0"/>
    <n v="160002.40257868791"/>
    <n v="86228.933000000019"/>
    <m/>
    <n v="86228.933000000019"/>
    <n v="-33636.524578687895"/>
    <n v="86384.99000000002"/>
    <n v="126521.93500000003"/>
    <m/>
    <m/>
    <m/>
    <m/>
    <m/>
    <m/>
    <m/>
    <m/>
    <m/>
    <m/>
    <m/>
    <m/>
    <n v="0"/>
    <m/>
    <m/>
    <m/>
    <m/>
    <m/>
    <m/>
    <m/>
    <m/>
    <m/>
    <m/>
    <m/>
    <m/>
    <n v="0"/>
    <m/>
    <m/>
    <m/>
    <n v="126365.87800000003"/>
    <n v="0"/>
    <n v="0"/>
    <n v="0"/>
    <n v="0"/>
    <n v="0"/>
    <n v="-33636.52457868788"/>
  </r>
  <r>
    <x v="2"/>
    <s v="Habilitar ATR en SE Pichirropulli"/>
    <s v="José Gastón Muñoz"/>
    <s v="SIN ASIGNAR"/>
    <s v="100/TT-205"/>
    <d v="2019-06-30T00:00:00"/>
    <n v="0"/>
    <n v="30240"/>
    <n v="0"/>
    <n v="0"/>
    <n v="0"/>
    <n v="0"/>
    <n v="0"/>
    <n v="30240"/>
    <n v="30240"/>
    <n v="0"/>
    <n v="0"/>
    <n v="0"/>
    <n v="0"/>
    <n v="0"/>
    <n v="30240"/>
    <n v="10000"/>
    <n v="20240"/>
    <n v="0"/>
    <n v="0"/>
    <n v="0"/>
    <n v="0"/>
    <n v="30240"/>
    <n v="3907.8"/>
    <n v="20240"/>
    <n v="0"/>
    <n v="0"/>
    <n v="0"/>
    <n v="0"/>
    <n v="24147.8"/>
    <n v="3907.8"/>
    <m/>
    <n v="3907.8"/>
    <n v="0"/>
    <n v="3907.8"/>
    <n v="3907.8"/>
    <m/>
    <m/>
    <m/>
    <m/>
    <m/>
    <m/>
    <m/>
    <m/>
    <m/>
    <m/>
    <m/>
    <m/>
    <n v="0"/>
    <m/>
    <m/>
    <m/>
    <m/>
    <m/>
    <m/>
    <m/>
    <m/>
    <m/>
    <m/>
    <m/>
    <m/>
    <n v="0"/>
    <m/>
    <m/>
    <m/>
    <n v="3907.8"/>
    <n v="-20240"/>
    <n v="0"/>
    <n v="0"/>
    <n v="0"/>
    <n v="0"/>
    <n v="-20240"/>
  </r>
  <r>
    <x v="2"/>
    <s v="Habilitar Brigada de LLVV Tx"/>
    <s v="Yamir Flores"/>
    <s v="SIN ASIGNAR"/>
    <s v="100/TT-208"/>
    <d v="2019-12-31T00:00:00"/>
    <n v="0"/>
    <n v="572980"/>
    <n v="0"/>
    <n v="0"/>
    <n v="0"/>
    <n v="0"/>
    <n v="0"/>
    <n v="572980"/>
    <n v="572980"/>
    <n v="0"/>
    <n v="0"/>
    <n v="0"/>
    <n v="0"/>
    <n v="0"/>
    <n v="572980"/>
    <n v="472980"/>
    <n v="0"/>
    <n v="0"/>
    <n v="0"/>
    <n v="0"/>
    <n v="0"/>
    <n v="472980"/>
    <n v="515944.42099999997"/>
    <n v="0"/>
    <n v="0"/>
    <n v="0"/>
    <n v="0"/>
    <n v="0"/>
    <n v="515944.42099999997"/>
    <n v="179851.04299999998"/>
    <m/>
    <n v="179851.04299999998"/>
    <n v="-336093.37800000003"/>
    <n v="179851.04299999998"/>
    <n v="179851.04299999998"/>
    <m/>
    <m/>
    <m/>
    <m/>
    <m/>
    <m/>
    <m/>
    <m/>
    <m/>
    <m/>
    <m/>
    <m/>
    <n v="0"/>
    <m/>
    <m/>
    <m/>
    <m/>
    <m/>
    <m/>
    <m/>
    <m/>
    <m/>
    <m/>
    <m/>
    <m/>
    <n v="0"/>
    <m/>
    <m/>
    <m/>
    <n v="179851.04299999998"/>
    <n v="0"/>
    <n v="0"/>
    <n v="0"/>
    <n v="0"/>
    <n v="0"/>
    <n v="-336093.37800000003"/>
  </r>
  <r>
    <x v="2"/>
    <s v="Habilitar detectores de humo en salas de mando de SSEE."/>
    <s v="SIN ASIGNAR"/>
    <s v="SIN ASIGNAR"/>
    <s v="100/TM-080"/>
    <s v="(en blanco)"/>
    <n v="0"/>
    <n v="0"/>
    <n v="0"/>
    <n v="0"/>
    <n v="0"/>
    <n v="0"/>
    <n v="0"/>
    <n v="0"/>
    <n v="0"/>
    <n v="20668"/>
    <n v="20668"/>
    <n v="20668"/>
    <n v="20668"/>
    <n v="20668"/>
    <n v="103340"/>
    <n v="0"/>
    <n v="20668"/>
    <n v="20668"/>
    <n v="20668"/>
    <n v="20668"/>
    <n v="20668"/>
    <n v="103340"/>
    <n v="0"/>
    <n v="20668"/>
    <n v="20668"/>
    <n v="20668"/>
    <n v="20668"/>
    <n v="20668"/>
    <n v="103340"/>
    <n v="0"/>
    <m/>
    <n v="0"/>
    <n v="0"/>
    <n v="0"/>
    <n v="0"/>
    <m/>
    <m/>
    <m/>
    <m/>
    <m/>
    <m/>
    <m/>
    <m/>
    <m/>
    <m/>
    <m/>
    <m/>
    <n v="0"/>
    <m/>
    <m/>
    <m/>
    <m/>
    <m/>
    <m/>
    <m/>
    <m/>
    <m/>
    <m/>
    <m/>
    <m/>
    <n v="0"/>
    <m/>
    <m/>
    <m/>
    <n v="0"/>
    <n v="-20668"/>
    <n v="-20668"/>
    <n v="-20668"/>
    <n v="-20668"/>
    <n v="-20668"/>
    <n v="-103340"/>
  </r>
  <r>
    <x v="2"/>
    <s v="Habilitar transformador de respaldo en SE Los Lagos"/>
    <s v="José Gastón Muñoz"/>
    <s v="SIN ASIGNAR"/>
    <s v="100/TT-206"/>
    <d v="2019-10-30T00:00:00"/>
    <n v="0"/>
    <n v="135649.199885704"/>
    <n v="0"/>
    <n v="0"/>
    <n v="0"/>
    <n v="0"/>
    <n v="0"/>
    <n v="135649.199885704"/>
    <n v="135649.19988570397"/>
    <n v="0"/>
    <n v="0"/>
    <n v="0"/>
    <n v="0"/>
    <n v="0"/>
    <n v="135649.19988570397"/>
    <n v="89415.199885703987"/>
    <n v="0"/>
    <n v="0"/>
    <n v="0"/>
    <n v="0"/>
    <n v="0"/>
    <n v="89415.199885703987"/>
    <n v="89415.199885704002"/>
    <n v="0"/>
    <n v="0"/>
    <n v="0"/>
    <n v="0"/>
    <n v="0"/>
    <n v="89415.199885704002"/>
    <n v="39033.837999999996"/>
    <m/>
    <n v="39033.837999999996"/>
    <n v="-50381.361885704006"/>
    <n v="39033.837999999996"/>
    <n v="39033.837999999996"/>
    <m/>
    <m/>
    <m/>
    <m/>
    <m/>
    <m/>
    <m/>
    <m/>
    <m/>
    <m/>
    <m/>
    <m/>
    <n v="0"/>
    <m/>
    <m/>
    <m/>
    <m/>
    <m/>
    <m/>
    <m/>
    <m/>
    <m/>
    <m/>
    <m/>
    <m/>
    <n v="0"/>
    <m/>
    <m/>
    <m/>
    <n v="39033.837999999996"/>
    <n v="0"/>
    <n v="0"/>
    <n v="0"/>
    <n v="0"/>
    <n v="0"/>
    <n v="-50381.361885704006"/>
  </r>
  <r>
    <x v="2"/>
    <s v="IMPLEMENTAR MOTOR DE ACCIONAMIENTO DESCONECTADORES AT"/>
    <s v="SIN ASIGNAR"/>
    <s v="SIN ASIGNAR"/>
    <s v="100/TM-069"/>
    <s v="(en blanco)"/>
    <n v="0"/>
    <n v="0"/>
    <n v="0"/>
    <n v="0"/>
    <n v="0"/>
    <n v="0"/>
    <n v="0"/>
    <n v="0"/>
    <n v="0"/>
    <n v="38250"/>
    <n v="38250"/>
    <n v="0"/>
    <n v="0"/>
    <n v="0"/>
    <n v="76500"/>
    <n v="0"/>
    <n v="38250"/>
    <n v="38250"/>
    <n v="0"/>
    <n v="0"/>
    <n v="0"/>
    <n v="76500"/>
    <n v="0"/>
    <n v="38250"/>
    <n v="38250"/>
    <n v="0"/>
    <n v="0"/>
    <n v="0"/>
    <n v="76500"/>
    <n v="0"/>
    <m/>
    <n v="0"/>
    <n v="0"/>
    <n v="0"/>
    <n v="0"/>
    <m/>
    <m/>
    <m/>
    <m/>
    <m/>
    <m/>
    <m/>
    <m/>
    <m/>
    <m/>
    <m/>
    <m/>
    <n v="0"/>
    <m/>
    <m/>
    <m/>
    <m/>
    <m/>
    <m/>
    <m/>
    <m/>
    <m/>
    <m/>
    <m/>
    <m/>
    <n v="0"/>
    <m/>
    <m/>
    <m/>
    <n v="0"/>
    <n v="-38250"/>
    <n v="-38250"/>
    <n v="0"/>
    <n v="0"/>
    <n v="0"/>
    <n v="-76500"/>
  </r>
  <r>
    <x v="2"/>
    <s v="Instalación de TTCC en barra de 23 kv de S/E Aihuapi"/>
    <s v="Juan Teuber"/>
    <s v="SIN ASIGNAR"/>
    <s v="100/TT-111-06"/>
    <d v="2019-06-30T00:00:00"/>
    <n v="100855.539"/>
    <n v="16997.505585133153"/>
    <n v="0"/>
    <n v="0"/>
    <n v="0"/>
    <n v="0"/>
    <n v="0"/>
    <n v="117853.04458513316"/>
    <n v="16997.505585133153"/>
    <n v="0"/>
    <n v="0"/>
    <n v="0"/>
    <n v="0"/>
    <n v="0"/>
    <n v="117853.04458513316"/>
    <n v="16997.505585133149"/>
    <n v="0"/>
    <n v="0"/>
    <n v="0"/>
    <n v="0"/>
    <n v="0"/>
    <n v="117853.04458513315"/>
    <n v="16997.505585133153"/>
    <n v="0"/>
    <n v="0"/>
    <n v="0"/>
    <n v="0"/>
    <n v="0"/>
    <n v="117853.04458513316"/>
    <n v="14626.766"/>
    <m/>
    <n v="14626.766"/>
    <n v="-2370.739585133153"/>
    <n v="14626.766"/>
    <n v="115482.30500000001"/>
    <m/>
    <m/>
    <m/>
    <m/>
    <m/>
    <m/>
    <m/>
    <m/>
    <m/>
    <m/>
    <m/>
    <m/>
    <n v="0"/>
    <m/>
    <m/>
    <m/>
    <m/>
    <m/>
    <m/>
    <m/>
    <m/>
    <m/>
    <m/>
    <m/>
    <m/>
    <n v="0"/>
    <m/>
    <m/>
    <m/>
    <n v="115482.30500000001"/>
    <n v="0"/>
    <n v="0"/>
    <n v="0"/>
    <n v="0"/>
    <n v="0"/>
    <n v="-2370.739585133153"/>
  </r>
  <r>
    <x v="2"/>
    <s v="Instalar desconectadores en AT por operación y normalización "/>
    <s v="SIN ASIGNAR"/>
    <s v="SIN ASIGNAR"/>
    <s v="100/TM-067"/>
    <s v="(en blanco)"/>
    <n v="0"/>
    <n v="0"/>
    <n v="0"/>
    <n v="0"/>
    <n v="0"/>
    <n v="0"/>
    <n v="0"/>
    <n v="0"/>
    <n v="0"/>
    <n v="51750"/>
    <n v="0"/>
    <n v="0"/>
    <n v="0"/>
    <n v="0"/>
    <n v="51750"/>
    <n v="0"/>
    <n v="51750"/>
    <n v="0"/>
    <n v="0"/>
    <n v="0"/>
    <n v="0"/>
    <n v="51750"/>
    <n v="0"/>
    <n v="51750"/>
    <n v="0"/>
    <n v="0"/>
    <n v="0"/>
    <n v="0"/>
    <n v="51750"/>
    <n v="0"/>
    <m/>
    <n v="0"/>
    <n v="0"/>
    <n v="0"/>
    <n v="0"/>
    <m/>
    <m/>
    <m/>
    <m/>
    <m/>
    <m/>
    <m/>
    <m/>
    <m/>
    <m/>
    <m/>
    <m/>
    <n v="0"/>
    <m/>
    <m/>
    <m/>
    <m/>
    <m/>
    <m/>
    <m/>
    <m/>
    <m/>
    <m/>
    <m/>
    <m/>
    <n v="0"/>
    <m/>
    <m/>
    <m/>
    <n v="0"/>
    <n v="-51750"/>
    <n v="0"/>
    <n v="0"/>
    <n v="0"/>
    <n v="0"/>
    <n v="-51750"/>
  </r>
  <r>
    <x v="2"/>
    <s v="LT 2x66kV Llanquihue- Puerto Varas Proyecto y Obras"/>
    <s v="Brigida del Valle"/>
    <s v="SIN ASIGNAR"/>
    <s v="100/TL-067-01"/>
    <d v="2019-12-01T00:00:00"/>
    <n v="65405.737999999998"/>
    <n v="249.03139999951236"/>
    <n v="1787064.2510045201"/>
    <n v="0"/>
    <n v="0"/>
    <n v="0"/>
    <n v="0"/>
    <n v="1852719.0204045195"/>
    <n v="0"/>
    <n v="0"/>
    <n v="0"/>
    <n v="0"/>
    <n v="0"/>
    <n v="0"/>
    <n v="65405.737999999998"/>
    <n v="0"/>
    <n v="0"/>
    <n v="0"/>
    <n v="0"/>
    <n v="0"/>
    <n v="0"/>
    <n v="65405.737999999998"/>
    <n v="0"/>
    <n v="0"/>
    <n v="0"/>
    <n v="0"/>
    <n v="0"/>
    <n v="0"/>
    <n v="65405.737999999998"/>
    <n v="0"/>
    <m/>
    <n v="0"/>
    <n v="0"/>
    <n v="0"/>
    <n v="65405.737999999998"/>
    <m/>
    <m/>
    <m/>
    <m/>
    <m/>
    <m/>
    <m/>
    <m/>
    <m/>
    <m/>
    <m/>
    <m/>
    <n v="0"/>
    <m/>
    <m/>
    <m/>
    <m/>
    <m/>
    <m/>
    <m/>
    <m/>
    <m/>
    <m/>
    <m/>
    <m/>
    <n v="0"/>
    <m/>
    <m/>
    <m/>
    <n v="65405.737999999998"/>
    <n v="0"/>
    <n v="0"/>
    <n v="0"/>
    <n v="0"/>
    <n v="0"/>
    <n v="0"/>
  </r>
  <r>
    <x v="2"/>
    <s v="LT 2x66kV Llanquihue- Puerto Varas, medioambiente Concesiones y Servidumbre"/>
    <s v="Brigida del Valle"/>
    <s v="SIN ASIGNAR"/>
    <s v="100/TL-067-02"/>
    <d v="2019-12-01T00:00:00"/>
    <n v="14603.252"/>
    <n v="0"/>
    <n v="369504.63366348197"/>
    <n v="0"/>
    <n v="0"/>
    <n v="0"/>
    <n v="0"/>
    <n v="384107.88566348195"/>
    <n v="77.8"/>
    <n v="0"/>
    <n v="0"/>
    <n v="0"/>
    <n v="0"/>
    <n v="0"/>
    <n v="14681.052"/>
    <n v="77.8"/>
    <n v="0"/>
    <n v="0"/>
    <n v="0"/>
    <n v="0"/>
    <n v="0"/>
    <n v="14681.052"/>
    <n v="77.8"/>
    <n v="0"/>
    <n v="0"/>
    <n v="0"/>
    <n v="0"/>
    <n v="0"/>
    <n v="14681.052"/>
    <n v="77.8"/>
    <m/>
    <n v="77.8"/>
    <n v="0"/>
    <n v="77.8"/>
    <n v="14681.052"/>
    <m/>
    <m/>
    <m/>
    <m/>
    <m/>
    <m/>
    <m/>
    <m/>
    <m/>
    <m/>
    <m/>
    <m/>
    <n v="0"/>
    <m/>
    <m/>
    <m/>
    <m/>
    <m/>
    <m/>
    <m/>
    <m/>
    <m/>
    <m/>
    <m/>
    <m/>
    <n v="0"/>
    <m/>
    <m/>
    <m/>
    <n v="14681.052"/>
    <n v="0"/>
    <n v="0"/>
    <n v="0"/>
    <n v="0"/>
    <n v="0"/>
    <n v="0"/>
  </r>
  <r>
    <x v="2"/>
    <s v="Mantenimiento Mayor, habilitación avanzada de TR en SE Ancud"/>
    <s v="SIN ASIGNAR"/>
    <s v="SIN ASIGNAR"/>
    <s v="100/TM-061"/>
    <s v="(en blanco)"/>
    <n v="0"/>
    <n v="0"/>
    <n v="0"/>
    <n v="0"/>
    <n v="0"/>
    <n v="0"/>
    <n v="0"/>
    <n v="0"/>
    <n v="0"/>
    <n v="15003"/>
    <n v="0"/>
    <n v="0"/>
    <n v="0"/>
    <n v="0"/>
    <n v="15003"/>
    <n v="0"/>
    <n v="15003"/>
    <n v="0"/>
    <n v="0"/>
    <n v="0"/>
    <n v="0"/>
    <n v="15003"/>
    <n v="0"/>
    <n v="15003"/>
    <n v="0"/>
    <n v="0"/>
    <n v="0"/>
    <n v="0"/>
    <n v="15003"/>
    <n v="0"/>
    <m/>
    <n v="0"/>
    <n v="0"/>
    <n v="0"/>
    <n v="0"/>
    <m/>
    <m/>
    <m/>
    <m/>
    <m/>
    <m/>
    <m/>
    <m/>
    <m/>
    <m/>
    <m/>
    <m/>
    <n v="0"/>
    <m/>
    <m/>
    <m/>
    <m/>
    <m/>
    <m/>
    <m/>
    <m/>
    <m/>
    <m/>
    <m/>
    <m/>
    <n v="0"/>
    <m/>
    <m/>
    <m/>
    <n v="0"/>
    <n v="-15003"/>
    <n v="0"/>
    <n v="0"/>
    <n v="0"/>
    <n v="0"/>
    <n v="-15003"/>
  </r>
  <r>
    <x v="2"/>
    <s v="Mantenimiento Mayor, habilitación avanzada de TR en SE Cabrero"/>
    <s v="SIN ASIGNAR"/>
    <s v="SIN ASIGNAR"/>
    <s v="100/TS-008"/>
    <s v="(en blanco)"/>
    <n v="0"/>
    <n v="0"/>
    <n v="0"/>
    <n v="0"/>
    <n v="0"/>
    <n v="0"/>
    <n v="0"/>
    <n v="0"/>
    <n v="0"/>
    <n v="15003"/>
    <n v="0"/>
    <n v="0"/>
    <n v="0"/>
    <n v="0"/>
    <n v="15003"/>
    <n v="0"/>
    <n v="15003"/>
    <n v="0"/>
    <n v="0"/>
    <n v="0"/>
    <n v="0"/>
    <n v="15003"/>
    <n v="0"/>
    <n v="15003"/>
    <n v="0"/>
    <n v="0"/>
    <n v="0"/>
    <n v="0"/>
    <n v="15003"/>
    <n v="0"/>
    <m/>
    <n v="0"/>
    <n v="0"/>
    <n v="0"/>
    <n v="0"/>
    <m/>
    <m/>
    <m/>
    <m/>
    <m/>
    <m/>
    <m/>
    <m/>
    <m/>
    <m/>
    <m/>
    <m/>
    <n v="0"/>
    <m/>
    <m/>
    <m/>
    <m/>
    <m/>
    <m/>
    <m/>
    <m/>
    <m/>
    <m/>
    <m/>
    <m/>
    <n v="0"/>
    <m/>
    <m/>
    <m/>
    <n v="0"/>
    <n v="-15003"/>
    <n v="0"/>
    <n v="0"/>
    <n v="0"/>
    <n v="0"/>
    <n v="-15003"/>
  </r>
  <r>
    <x v="2"/>
    <s v="Mantenimiento Mayor, habilitación avanzada de TR en SE Nueva Imperial"/>
    <s v="SIN ASIGNAR"/>
    <s v="SIN ASIGNAR"/>
    <s v="100/TS-007"/>
    <s v="(en blanco)"/>
    <n v="0"/>
    <n v="0"/>
    <n v="0"/>
    <n v="0"/>
    <n v="0"/>
    <n v="0"/>
    <n v="0"/>
    <n v="0"/>
    <n v="0"/>
    <n v="15003"/>
    <n v="0"/>
    <n v="0"/>
    <n v="0"/>
    <n v="0"/>
    <n v="15003"/>
    <n v="0"/>
    <n v="15003"/>
    <n v="0"/>
    <n v="0"/>
    <n v="0"/>
    <n v="0"/>
    <n v="15003"/>
    <n v="0"/>
    <n v="15003"/>
    <n v="0"/>
    <n v="0"/>
    <n v="0"/>
    <n v="0"/>
    <n v="15003"/>
    <n v="0"/>
    <m/>
    <n v="0"/>
    <n v="0"/>
    <n v="0"/>
    <n v="0"/>
    <m/>
    <m/>
    <m/>
    <m/>
    <m/>
    <m/>
    <m/>
    <m/>
    <m/>
    <m/>
    <m/>
    <m/>
    <n v="0"/>
    <m/>
    <m/>
    <m/>
    <m/>
    <m/>
    <m/>
    <m/>
    <m/>
    <m/>
    <m/>
    <m/>
    <m/>
    <n v="0"/>
    <m/>
    <m/>
    <m/>
    <n v="0"/>
    <n v="-15003"/>
    <n v="0"/>
    <n v="0"/>
    <n v="0"/>
    <n v="0"/>
    <n v="-15003"/>
  </r>
  <r>
    <x v="2"/>
    <s v="Medidores de Alimentadores FRONTEL_GR"/>
    <s v="Juan Teuber"/>
    <s v="SIN ASIGNAR"/>
    <s v="100/TS-003"/>
    <d v="2019-12-31T00:00:00"/>
    <n v="6825.1329999999998"/>
    <n v="13491.675999999999"/>
    <n v="0"/>
    <n v="0"/>
    <n v="0"/>
    <n v="0"/>
    <n v="0"/>
    <n v="20316.809000000001"/>
    <n v="13728.672999999999"/>
    <n v="0"/>
    <n v="0"/>
    <n v="0"/>
    <n v="0"/>
    <n v="0"/>
    <n v="20553.805999999997"/>
    <n v="13728.672999999999"/>
    <n v="0"/>
    <n v="0"/>
    <n v="0"/>
    <n v="0"/>
    <n v="0"/>
    <n v="20553.805999999997"/>
    <n v="13728.672999999999"/>
    <n v="0"/>
    <n v="0"/>
    <n v="0"/>
    <n v="0"/>
    <n v="0"/>
    <n v="20553.805999999997"/>
    <n v="13728.672999999999"/>
    <m/>
    <n v="13728.672999999999"/>
    <n v="0"/>
    <n v="13728.672999999999"/>
    <n v="20553.805999999997"/>
    <m/>
    <m/>
    <m/>
    <m/>
    <m/>
    <m/>
    <m/>
    <m/>
    <m/>
    <m/>
    <m/>
    <m/>
    <n v="0"/>
    <m/>
    <m/>
    <m/>
    <m/>
    <m/>
    <m/>
    <m/>
    <m/>
    <m/>
    <m/>
    <m/>
    <m/>
    <n v="0"/>
    <m/>
    <m/>
    <m/>
    <n v="20553.805999999997"/>
    <n v="0"/>
    <n v="0"/>
    <n v="0"/>
    <n v="0"/>
    <n v="0"/>
    <n v="0"/>
  </r>
  <r>
    <x v="2"/>
    <s v="Medidores de Alimentadores SAESA_GR"/>
    <s v="Juan Teuber"/>
    <s v="SIN ASIGNAR"/>
    <s v="100/TS-203"/>
    <d v="2019-12-31T00:00:00"/>
    <n v="388964.07699999999"/>
    <n v="0"/>
    <n v="0"/>
    <n v="0"/>
    <n v="0"/>
    <n v="0"/>
    <n v="0"/>
    <n v="388964.07699999999"/>
    <n v="9000"/>
    <n v="0"/>
    <n v="0"/>
    <n v="0"/>
    <n v="0"/>
    <n v="0"/>
    <n v="397964.07699999999"/>
    <n v="9000"/>
    <n v="0"/>
    <n v="0"/>
    <n v="0"/>
    <n v="0"/>
    <n v="0"/>
    <n v="397964.07699999999"/>
    <n v="9000"/>
    <n v="0"/>
    <n v="0"/>
    <n v="0"/>
    <n v="0"/>
    <n v="0"/>
    <n v="397964.07699999999"/>
    <n v="9000"/>
    <m/>
    <n v="9000"/>
    <n v="0"/>
    <n v="9000"/>
    <n v="397964.07699999999"/>
    <m/>
    <m/>
    <m/>
    <m/>
    <m/>
    <m/>
    <m/>
    <m/>
    <m/>
    <m/>
    <m/>
    <m/>
    <n v="0"/>
    <m/>
    <m/>
    <m/>
    <m/>
    <m/>
    <m/>
    <m/>
    <m/>
    <m/>
    <m/>
    <m/>
    <m/>
    <n v="0"/>
    <m/>
    <m/>
    <m/>
    <n v="397964.07699999999"/>
    <n v="0"/>
    <n v="0"/>
    <n v="0"/>
    <n v="0"/>
    <n v="0"/>
    <n v="0"/>
  </r>
  <r>
    <x v="2"/>
    <s v="Normalización montaje TF SE Loncoche"/>
    <s v="SIN ASIGNAR"/>
    <s v="SIN ASIGNAR"/>
    <s v="100/TM-068"/>
    <s v="(en blanco)"/>
    <n v="0"/>
    <n v="0"/>
    <n v="0"/>
    <n v="0"/>
    <n v="0"/>
    <n v="0"/>
    <n v="0"/>
    <n v="0"/>
    <n v="0"/>
    <n v="29200"/>
    <n v="0"/>
    <n v="0"/>
    <n v="0"/>
    <n v="0"/>
    <n v="29200"/>
    <n v="0"/>
    <n v="29200"/>
    <n v="0"/>
    <n v="0"/>
    <n v="0"/>
    <n v="0"/>
    <n v="29200"/>
    <n v="0"/>
    <n v="29200"/>
    <n v="0"/>
    <n v="0"/>
    <n v="0"/>
    <n v="0"/>
    <n v="29200"/>
    <n v="0"/>
    <m/>
    <n v="0"/>
    <n v="0"/>
    <n v="0"/>
    <n v="0"/>
    <m/>
    <m/>
    <m/>
    <m/>
    <m/>
    <m/>
    <m/>
    <m/>
    <m/>
    <m/>
    <m/>
    <m/>
    <n v="0"/>
    <m/>
    <m/>
    <m/>
    <m/>
    <m/>
    <m/>
    <m/>
    <m/>
    <m/>
    <m/>
    <m/>
    <m/>
    <n v="0"/>
    <m/>
    <m/>
    <m/>
    <n v="0"/>
    <n v="-29200"/>
    <n v="0"/>
    <n v="0"/>
    <n v="0"/>
    <n v="0"/>
    <n v="-29200"/>
  </r>
  <r>
    <x v="2"/>
    <s v="Normalización Sanitaria en SSEE"/>
    <s v="Yamir Flores"/>
    <s v="SIN ASIGNAR"/>
    <s v="100/TM-023"/>
    <d v="2019-12-31T00:00:00"/>
    <n v="34073.150999999998"/>
    <n v="46948.885490137516"/>
    <n v="0"/>
    <n v="0"/>
    <n v="0"/>
    <n v="0"/>
    <n v="0"/>
    <n v="81022.036490137514"/>
    <n v="46948.885490137516"/>
    <n v="0"/>
    <n v="0"/>
    <n v="0"/>
    <n v="0"/>
    <n v="0"/>
    <n v="81022.036490137514"/>
    <n v="46948.885490137509"/>
    <n v="0"/>
    <n v="0"/>
    <n v="0"/>
    <n v="0"/>
    <n v="0"/>
    <n v="81022.036490137514"/>
    <n v="46948.885490137516"/>
    <n v="0"/>
    <n v="0"/>
    <n v="0"/>
    <n v="0"/>
    <n v="0"/>
    <n v="81022.036490137514"/>
    <n v="6709.5249999999996"/>
    <m/>
    <n v="6709.5249999999996"/>
    <n v="-40239.360490137515"/>
    <n v="6709.5249999999996"/>
    <n v="40782.675999999999"/>
    <m/>
    <m/>
    <m/>
    <m/>
    <m/>
    <m/>
    <m/>
    <m/>
    <m/>
    <m/>
    <m/>
    <m/>
    <n v="0"/>
    <m/>
    <m/>
    <m/>
    <m/>
    <m/>
    <m/>
    <m/>
    <m/>
    <m/>
    <m/>
    <m/>
    <m/>
    <n v="0"/>
    <m/>
    <m/>
    <m/>
    <n v="40782.675999999999"/>
    <n v="0"/>
    <n v="0"/>
    <n v="0"/>
    <n v="0"/>
    <n v="0"/>
    <n v="-40239.360490137515"/>
  </r>
  <r>
    <x v="2"/>
    <s v="Piloto Sincrofasores en Sistema Aysén"/>
    <s v="Marcelo Torres"/>
    <s v="SIN ASIGNAR"/>
    <s v="E161/0108/503"/>
    <s v="(en blanco)"/>
    <n v="18343.738000000001"/>
    <n v="16488"/>
    <n v="0"/>
    <n v="0"/>
    <n v="0"/>
    <n v="0"/>
    <n v="0"/>
    <n v="34831.737999999998"/>
    <n v="16488"/>
    <n v="0"/>
    <n v="0"/>
    <n v="0"/>
    <n v="0"/>
    <n v="0"/>
    <n v="34831.737999999998"/>
    <n v="16488"/>
    <n v="0"/>
    <n v="0"/>
    <n v="0"/>
    <n v="0"/>
    <n v="0"/>
    <n v="34831.737999999998"/>
    <n v="16488"/>
    <n v="0"/>
    <n v="0"/>
    <n v="0"/>
    <n v="0"/>
    <n v="0"/>
    <n v="34831.737999999998"/>
    <n v="0"/>
    <m/>
    <n v="0"/>
    <n v="-16488"/>
    <n v="0"/>
    <n v="18343.738000000001"/>
    <m/>
    <m/>
    <m/>
    <m/>
    <m/>
    <m/>
    <m/>
    <m/>
    <m/>
    <m/>
    <m/>
    <m/>
    <n v="0"/>
    <m/>
    <m/>
    <m/>
    <m/>
    <m/>
    <m/>
    <m/>
    <m/>
    <m/>
    <m/>
    <m/>
    <m/>
    <n v="0"/>
    <m/>
    <m/>
    <m/>
    <n v="18343.738000000001"/>
    <n v="0"/>
    <n v="0"/>
    <n v="0"/>
    <n v="0"/>
    <n v="0"/>
    <n v="-16487.999999999996"/>
  </r>
  <r>
    <x v="2"/>
    <s v="Reemplazar desconectadores en barra 66kV SE Licanco"/>
    <s v="SIN ASIGNAR"/>
    <s v="SIN ASIGNAR"/>
    <s v="100/TS-006"/>
    <s v="(en blanco)"/>
    <n v="0"/>
    <n v="0"/>
    <n v="0"/>
    <n v="0"/>
    <n v="0"/>
    <n v="0"/>
    <n v="0"/>
    <n v="0"/>
    <n v="0"/>
    <n v="43470"/>
    <n v="0"/>
    <n v="0"/>
    <n v="0"/>
    <n v="0"/>
    <n v="43470"/>
    <n v="0"/>
    <n v="43470"/>
    <n v="0"/>
    <n v="0"/>
    <n v="0"/>
    <n v="0"/>
    <n v="43470"/>
    <n v="0"/>
    <n v="43470"/>
    <n v="0"/>
    <n v="0"/>
    <n v="0"/>
    <n v="0"/>
    <n v="43470"/>
    <n v="0"/>
    <m/>
    <n v="0"/>
    <n v="0"/>
    <n v="0"/>
    <n v="0"/>
    <m/>
    <m/>
    <m/>
    <m/>
    <m/>
    <m/>
    <m/>
    <m/>
    <m/>
    <m/>
    <m/>
    <m/>
    <n v="0"/>
    <m/>
    <m/>
    <m/>
    <m/>
    <m/>
    <m/>
    <m/>
    <m/>
    <m/>
    <m/>
    <m/>
    <m/>
    <n v="0"/>
    <m/>
    <m/>
    <m/>
    <n v="0"/>
    <n v="-43470"/>
    <n v="0"/>
    <n v="0"/>
    <n v="0"/>
    <n v="0"/>
    <n v="-43470"/>
  </r>
  <r>
    <x v="2"/>
    <s v="REEMPLAZO DE DESCONECTADORES AT"/>
    <s v="SIN ASIGNAR"/>
    <s v="SIN ASIGNAR"/>
    <s v="100/TM-064"/>
    <s v="(en blanco)"/>
    <n v="0"/>
    <n v="0"/>
    <n v="0"/>
    <n v="0"/>
    <n v="0"/>
    <n v="0"/>
    <n v="0"/>
    <n v="0"/>
    <n v="0"/>
    <n v="91650"/>
    <n v="91650"/>
    <n v="91650"/>
    <n v="91650"/>
    <n v="0"/>
    <n v="366600"/>
    <n v="0"/>
    <n v="91650"/>
    <n v="91650"/>
    <n v="91650"/>
    <n v="91650"/>
    <n v="0"/>
    <n v="366600"/>
    <n v="0"/>
    <n v="91650"/>
    <n v="91650"/>
    <n v="91650"/>
    <n v="91650"/>
    <n v="0"/>
    <n v="366600"/>
    <n v="0"/>
    <m/>
    <n v="0"/>
    <n v="0"/>
    <n v="0"/>
    <n v="0"/>
    <m/>
    <m/>
    <m/>
    <m/>
    <m/>
    <m/>
    <m/>
    <m/>
    <m/>
    <m/>
    <m/>
    <m/>
    <n v="0"/>
    <m/>
    <m/>
    <m/>
    <m/>
    <m/>
    <m/>
    <m/>
    <m/>
    <m/>
    <m/>
    <m/>
    <m/>
    <n v="0"/>
    <m/>
    <m/>
    <m/>
    <n v="0"/>
    <n v="-91650"/>
    <n v="-91650"/>
    <n v="-91650"/>
    <n v="-91650"/>
    <n v="0"/>
    <n v="-366600"/>
  </r>
  <r>
    <x v="2"/>
    <s v="REEMPLAZO DE DESCONECTADORES MT"/>
    <s v="SIN ASIGNAR"/>
    <s v="SIN ASIGNAR"/>
    <s v="100/TM-063"/>
    <s v="(en blanco)"/>
    <n v="0"/>
    <n v="0"/>
    <n v="0"/>
    <n v="0"/>
    <n v="0"/>
    <n v="0"/>
    <n v="0"/>
    <n v="0"/>
    <n v="0"/>
    <n v="14700"/>
    <n v="9800"/>
    <n v="0"/>
    <n v="0"/>
    <n v="0"/>
    <n v="24500"/>
    <n v="0"/>
    <n v="14700"/>
    <n v="9800"/>
    <n v="0"/>
    <n v="0"/>
    <n v="0"/>
    <n v="24500"/>
    <n v="0"/>
    <n v="14700"/>
    <n v="9800"/>
    <n v="0"/>
    <n v="0"/>
    <n v="0"/>
    <n v="24500"/>
    <n v="0"/>
    <m/>
    <n v="0"/>
    <n v="0"/>
    <n v="0"/>
    <n v="0"/>
    <m/>
    <m/>
    <m/>
    <m/>
    <m/>
    <m/>
    <m/>
    <m/>
    <m/>
    <m/>
    <m/>
    <m/>
    <n v="0"/>
    <m/>
    <m/>
    <m/>
    <m/>
    <m/>
    <m/>
    <m/>
    <m/>
    <m/>
    <m/>
    <m/>
    <m/>
    <n v="0"/>
    <m/>
    <m/>
    <m/>
    <n v="0"/>
    <n v="-14700"/>
    <n v="-9800"/>
    <n v="0"/>
    <n v="0"/>
    <n v="0"/>
    <n v="-24500"/>
  </r>
  <r>
    <x v="2"/>
    <s v="Reemplazo de equipos en contingencias por fallas"/>
    <s v="Yamir Flores"/>
    <s v="SIN ASIGNAR"/>
    <s v="100/TM-050-01"/>
    <d v="2019-12-31T00:00:00"/>
    <n v="20872.512999999999"/>
    <n v="100001.86325144873"/>
    <n v="100000"/>
    <n v="0"/>
    <n v="0"/>
    <n v="0"/>
    <n v="0"/>
    <n v="220874.37625144873"/>
    <n v="70001.863251448711"/>
    <n v="100000"/>
    <n v="0"/>
    <n v="0"/>
    <n v="0"/>
    <n v="0"/>
    <n v="190874.37625144873"/>
    <n v="92726.664251448718"/>
    <n v="100000"/>
    <n v="0"/>
    <n v="0"/>
    <n v="0"/>
    <n v="0"/>
    <n v="213599.17725144871"/>
    <n v="49340.622000000003"/>
    <n v="100000"/>
    <n v="0"/>
    <n v="0"/>
    <n v="0"/>
    <n v="0"/>
    <n v="170213.13500000001"/>
    <n v="32402.621999999999"/>
    <m/>
    <n v="32402.621999999999"/>
    <n v="-16938.000000000004"/>
    <n v="32402.621999999999"/>
    <n v="53275.134999999995"/>
    <m/>
    <m/>
    <m/>
    <m/>
    <m/>
    <m/>
    <m/>
    <m/>
    <m/>
    <m/>
    <m/>
    <m/>
    <n v="0"/>
    <m/>
    <m/>
    <m/>
    <m/>
    <m/>
    <m/>
    <m/>
    <m/>
    <m/>
    <m/>
    <m/>
    <m/>
    <n v="0"/>
    <m/>
    <m/>
    <m/>
    <n v="53275.134999999995"/>
    <n v="-100000"/>
    <n v="0"/>
    <n v="0"/>
    <n v="0"/>
    <n v="0"/>
    <n v="-116938.00000000001"/>
  </r>
  <r>
    <x v="2"/>
    <s v="Reemplazo de equipos en contingencias por fallas (Frontel)"/>
    <s v="Yamir Flores"/>
    <s v="SIN ASIGNAR"/>
    <s v="100/TM-040"/>
    <d v="2019-12-31T00:00:00"/>
    <n v="0"/>
    <n v="0"/>
    <n v="0"/>
    <n v="0"/>
    <n v="0"/>
    <n v="0"/>
    <n v="0"/>
    <n v="0"/>
    <n v="30000"/>
    <n v="0"/>
    <n v="0"/>
    <n v="0"/>
    <n v="0"/>
    <n v="0"/>
    <n v="30000"/>
    <n v="7275.1989999999996"/>
    <n v="0"/>
    <n v="0"/>
    <n v="0"/>
    <n v="0"/>
    <n v="0"/>
    <n v="7275.1989999999996"/>
    <n v="15590.269"/>
    <n v="0"/>
    <n v="0"/>
    <n v="0"/>
    <n v="0"/>
    <n v="0"/>
    <n v="15590.269"/>
    <n v="15590.269"/>
    <m/>
    <n v="15590.269"/>
    <n v="0"/>
    <n v="15590.269"/>
    <n v="15590.269"/>
    <m/>
    <m/>
    <m/>
    <m/>
    <m/>
    <m/>
    <m/>
    <m/>
    <m/>
    <m/>
    <m/>
    <m/>
    <n v="0"/>
    <m/>
    <m/>
    <m/>
    <m/>
    <m/>
    <m/>
    <m/>
    <m/>
    <m/>
    <m/>
    <m/>
    <m/>
    <n v="0"/>
    <m/>
    <m/>
    <m/>
    <n v="15590.269"/>
    <n v="0"/>
    <n v="0"/>
    <n v="0"/>
    <n v="0"/>
    <n v="0"/>
    <n v="0"/>
  </r>
  <r>
    <x v="2"/>
    <s v="Reemplazo de tierras de estructuras en Lineas de AT"/>
    <s v="SIN ASIGNAR"/>
    <s v="SIN ASIGNAR"/>
    <s v="100/TM-062"/>
    <s v="(en blanco)"/>
    <n v="0"/>
    <n v="0"/>
    <n v="0"/>
    <n v="0"/>
    <n v="0"/>
    <n v="0"/>
    <n v="0"/>
    <n v="0"/>
    <n v="0"/>
    <n v="39677"/>
    <n v="0"/>
    <n v="0"/>
    <n v="0"/>
    <n v="0"/>
    <n v="39677"/>
    <n v="0"/>
    <n v="39677"/>
    <n v="0"/>
    <n v="0"/>
    <n v="0"/>
    <n v="0"/>
    <n v="39677"/>
    <n v="0"/>
    <n v="39677"/>
    <n v="0"/>
    <n v="0"/>
    <n v="0"/>
    <n v="0"/>
    <n v="39677"/>
    <n v="0"/>
    <m/>
    <n v="0"/>
    <n v="0"/>
    <n v="0"/>
    <n v="0"/>
    <m/>
    <m/>
    <m/>
    <m/>
    <m/>
    <m/>
    <m/>
    <m/>
    <m/>
    <m/>
    <m/>
    <m/>
    <n v="0"/>
    <m/>
    <m/>
    <m/>
    <m/>
    <m/>
    <m/>
    <m/>
    <m/>
    <m/>
    <m/>
    <m/>
    <m/>
    <n v="0"/>
    <m/>
    <m/>
    <m/>
    <n v="0"/>
    <n v="-39677"/>
    <n v="0"/>
    <n v="0"/>
    <n v="0"/>
    <n v="0"/>
    <n v="-39677"/>
  </r>
  <r>
    <x v="2"/>
    <s v="Reemplazo interruptores bancos de condensadores"/>
    <s v="SIN ASIGNAR"/>
    <s v="SIN ASIGNAR"/>
    <s v="100/TM-066"/>
    <s v="(en blanco)"/>
    <n v="0"/>
    <n v="0"/>
    <n v="0"/>
    <n v="0"/>
    <n v="0"/>
    <n v="0"/>
    <n v="0"/>
    <n v="0"/>
    <n v="0"/>
    <n v="16100"/>
    <n v="16100"/>
    <n v="0"/>
    <n v="0"/>
    <n v="0"/>
    <n v="32200"/>
    <n v="0"/>
    <n v="16100"/>
    <n v="16100"/>
    <n v="0"/>
    <n v="0"/>
    <n v="0"/>
    <n v="32200"/>
    <n v="0"/>
    <n v="16100"/>
    <n v="16100"/>
    <n v="0"/>
    <n v="0"/>
    <n v="0"/>
    <n v="32200"/>
    <n v="0"/>
    <m/>
    <n v="0"/>
    <n v="0"/>
    <n v="0"/>
    <n v="0"/>
    <m/>
    <m/>
    <m/>
    <m/>
    <m/>
    <m/>
    <m/>
    <m/>
    <m/>
    <m/>
    <m/>
    <m/>
    <n v="0"/>
    <m/>
    <m/>
    <m/>
    <m/>
    <m/>
    <m/>
    <m/>
    <m/>
    <m/>
    <m/>
    <m/>
    <m/>
    <n v="0"/>
    <m/>
    <m/>
    <m/>
    <n v="0"/>
    <n v="-16100"/>
    <n v="-16100"/>
    <n v="0"/>
    <n v="0"/>
    <n v="0"/>
    <n v="-32200"/>
  </r>
  <r>
    <x v="2"/>
    <s v="Reemplazo Reconectadores SSEE Frontel"/>
    <s v="Yamir Flores"/>
    <s v="SIN ASIGNAR"/>
    <s v="100/TM-057"/>
    <d v="2019-12-31T00:00:00"/>
    <n v="0"/>
    <n v="122554.42023664762"/>
    <n v="0"/>
    <n v="0"/>
    <n v="0"/>
    <n v="0"/>
    <n v="0"/>
    <n v="122554.42023664762"/>
    <n v="122554.42023664762"/>
    <n v="0"/>
    <n v="0"/>
    <n v="0"/>
    <n v="0"/>
    <n v="0"/>
    <n v="122554.42023664762"/>
    <n v="122554.42023664762"/>
    <n v="0"/>
    <n v="0"/>
    <n v="0"/>
    <n v="0"/>
    <n v="0"/>
    <n v="122554.42023664762"/>
    <n v="97376.921999999991"/>
    <n v="25177.498236647632"/>
    <n v="0"/>
    <n v="0"/>
    <n v="0"/>
    <n v="0"/>
    <n v="122554.42023664762"/>
    <n v="94205.816999999995"/>
    <m/>
    <n v="94205.816999999995"/>
    <n v="-3171.1049999999959"/>
    <n v="94205.816999999995"/>
    <n v="94205.816999999995"/>
    <m/>
    <m/>
    <m/>
    <m/>
    <m/>
    <m/>
    <m/>
    <m/>
    <m/>
    <m/>
    <m/>
    <m/>
    <n v="0"/>
    <m/>
    <m/>
    <m/>
    <m/>
    <m/>
    <m/>
    <m/>
    <m/>
    <m/>
    <m/>
    <m/>
    <m/>
    <n v="0"/>
    <m/>
    <m/>
    <m/>
    <n v="94205.816999999995"/>
    <n v="-25177.498236647632"/>
    <n v="0"/>
    <n v="0"/>
    <n v="0"/>
    <n v="0"/>
    <n v="-28348.603236647628"/>
  </r>
  <r>
    <x v="2"/>
    <s v="Reemplazo Reconectadores SSEE STS"/>
    <s v="Alberto Jaramillo"/>
    <s v="SIN ASIGNAR"/>
    <s v="100/TM-058-01"/>
    <d v="2019-12-31T00:00:00"/>
    <n v="0"/>
    <n v="195993.15512118104"/>
    <n v="212926.05"/>
    <n v="0"/>
    <n v="0"/>
    <n v="0"/>
    <n v="0"/>
    <n v="408919.20512118103"/>
    <n v="277027.54366415238"/>
    <n v="212926.05"/>
    <n v="0"/>
    <n v="0"/>
    <n v="0"/>
    <n v="0"/>
    <n v="489953.59366415237"/>
    <n v="220700.63466415237"/>
    <n v="212926.05"/>
    <n v="0"/>
    <n v="0"/>
    <n v="0"/>
    <n v="0"/>
    <n v="433626.68466415233"/>
    <n v="300211.54299999995"/>
    <n v="118824.03066415241"/>
    <n v="0"/>
    <n v="0"/>
    <n v="0"/>
    <n v="0"/>
    <n v="419035.57366415235"/>
    <n v="264227.54299999995"/>
    <m/>
    <n v="264227.54299999995"/>
    <n v="-35984"/>
    <n v="268734.29099999997"/>
    <n v="268734.29099999997"/>
    <m/>
    <m/>
    <m/>
    <m/>
    <m/>
    <m/>
    <m/>
    <m/>
    <m/>
    <m/>
    <m/>
    <m/>
    <n v="0"/>
    <m/>
    <m/>
    <m/>
    <m/>
    <m/>
    <m/>
    <m/>
    <m/>
    <m/>
    <m/>
    <m/>
    <m/>
    <n v="0"/>
    <m/>
    <m/>
    <m/>
    <n v="264227.54299999995"/>
    <n v="-118824.03066415241"/>
    <n v="0"/>
    <n v="0"/>
    <n v="0"/>
    <n v="0"/>
    <n v="-154808.03066415241"/>
  </r>
  <r>
    <x v="2"/>
    <s v="Reemplazo Reconectadores SSEE STS ( Puerto Varas)"/>
    <s v="Brigida del Valle"/>
    <s v="SIN ASIGNAR"/>
    <s v="100/TM-051"/>
    <d v="2019-12-31T00:00:00"/>
    <m/>
    <n v="81037"/>
    <n v="0"/>
    <n v="0"/>
    <n v="0"/>
    <n v="0"/>
    <n v="0"/>
    <n v="81037"/>
    <n v="0"/>
    <n v="0"/>
    <n v="0"/>
    <n v="0"/>
    <n v="0"/>
    <n v="0"/>
    <n v="0"/>
    <n v="56326.909"/>
    <n v="0"/>
    <n v="0"/>
    <n v="0"/>
    <n v="0"/>
    <n v="0"/>
    <n v="56326.909"/>
    <n v="70918.02"/>
    <n v="0"/>
    <n v="0"/>
    <n v="0"/>
    <n v="0"/>
    <n v="0"/>
    <n v="70918.02"/>
    <n v="70918.02"/>
    <m/>
    <n v="70918.02"/>
    <n v="0"/>
    <n v="72266.582999999999"/>
    <n v="72266.582999999999"/>
    <m/>
    <m/>
    <m/>
    <m/>
    <m/>
    <m/>
    <m/>
    <m/>
    <m/>
    <m/>
    <m/>
    <m/>
    <n v="0"/>
    <m/>
    <m/>
    <m/>
    <m/>
    <m/>
    <m/>
    <m/>
    <m/>
    <m/>
    <m/>
    <m/>
    <m/>
    <n v="0"/>
    <m/>
    <m/>
    <m/>
    <n v="70918.02"/>
    <n v="0"/>
    <n v="0"/>
    <n v="0"/>
    <n v="0"/>
    <n v="0"/>
    <n v="0"/>
  </r>
  <r>
    <x v="2"/>
    <s v="Reemplazo TTCC SSEE Frontel"/>
    <s v="Yamir Flores"/>
    <s v="SIN ASIGNAR"/>
    <s v="100/TM-056"/>
    <d v="2019-12-31T00:00:00"/>
    <n v="0"/>
    <n v="70000.417179697339"/>
    <n v="35000"/>
    <n v="0"/>
    <n v="0"/>
    <n v="0"/>
    <n v="0"/>
    <n v="105000.41717969734"/>
    <n v="70000.417179697339"/>
    <n v="35000"/>
    <n v="0"/>
    <n v="0"/>
    <n v="0"/>
    <n v="0"/>
    <n v="105000.41717969734"/>
    <n v="60000.417179697339"/>
    <n v="45000"/>
    <n v="0"/>
    <n v="0"/>
    <n v="0"/>
    <n v="0"/>
    <n v="105000.41717969734"/>
    <n v="51500.483999999997"/>
    <n v="53499.933179697342"/>
    <n v="0"/>
    <n v="0"/>
    <n v="0"/>
    <n v="0"/>
    <n v="105000.41717969734"/>
    <n v="33571.483999999997"/>
    <m/>
    <n v="33571.483999999997"/>
    <n v="-17929"/>
    <n v="33571.483999999997"/>
    <n v="33571.483999999997"/>
    <m/>
    <m/>
    <m/>
    <m/>
    <m/>
    <m/>
    <m/>
    <m/>
    <m/>
    <m/>
    <m/>
    <m/>
    <n v="0"/>
    <m/>
    <m/>
    <m/>
    <m/>
    <m/>
    <m/>
    <m/>
    <m/>
    <m/>
    <m/>
    <m/>
    <m/>
    <n v="0"/>
    <m/>
    <m/>
    <m/>
    <n v="33571.483999999997"/>
    <n v="-53499.933179697342"/>
    <n v="0"/>
    <n v="0"/>
    <n v="0"/>
    <n v="0"/>
    <n v="-71428.933179697342"/>
  </r>
  <r>
    <x v="2"/>
    <s v="Reemplazo TTCC SSEE STS"/>
    <s v="Yamir Flores"/>
    <s v="SIN ASIGNAR"/>
    <s v="100/TM-055"/>
    <d v="2019-12-31T00:00:00"/>
    <n v="0"/>
    <n v="123335.32209336973"/>
    <n v="35000"/>
    <n v="0"/>
    <n v="0"/>
    <n v="0"/>
    <n v="0"/>
    <n v="158335.32209336973"/>
    <n v="123335.32209336973"/>
    <n v="35000"/>
    <n v="0"/>
    <n v="0"/>
    <n v="0"/>
    <n v="0"/>
    <n v="158335.32209336973"/>
    <n v="103335.32209336973"/>
    <n v="55000"/>
    <n v="0"/>
    <n v="0"/>
    <n v="0"/>
    <n v="0"/>
    <n v="158335.32209336973"/>
    <n v="83975.274999999994"/>
    <n v="74360.047093369736"/>
    <n v="0"/>
    <n v="0"/>
    <n v="0"/>
    <n v="0"/>
    <n v="158335.32209336973"/>
    <n v="53975.274999999994"/>
    <m/>
    <n v="53975.274999999994"/>
    <n v="-30000"/>
    <n v="55492.225999999995"/>
    <n v="55492.225999999995"/>
    <m/>
    <m/>
    <m/>
    <m/>
    <m/>
    <m/>
    <m/>
    <m/>
    <m/>
    <m/>
    <m/>
    <m/>
    <n v="0"/>
    <m/>
    <m/>
    <m/>
    <m/>
    <m/>
    <m/>
    <m/>
    <m/>
    <m/>
    <m/>
    <m/>
    <m/>
    <n v="0"/>
    <m/>
    <m/>
    <m/>
    <n v="53975.274999999994"/>
    <n v="-74360.047093369736"/>
    <n v="0"/>
    <n v="0"/>
    <n v="0"/>
    <n v="0"/>
    <n v="-104360.04709336974"/>
  </r>
  <r>
    <x v="2"/>
    <s v="S/E Osorno; Habilitación Paño 23kV E9 por CNT. "/>
    <s v="SIN ASIGNAR"/>
    <s v="SIN ASIGNAR"/>
    <s v="100/TM-044"/>
    <s v="(en blanco)"/>
    <n v="0"/>
    <n v="0"/>
    <n v="0"/>
    <n v="0"/>
    <n v="0"/>
    <n v="0"/>
    <n v="0"/>
    <n v="0"/>
    <n v="0"/>
    <n v="0"/>
    <n v="0"/>
    <n v="0"/>
    <n v="0"/>
    <n v="0"/>
    <n v="0"/>
    <n v="46000"/>
    <n v="115169"/>
    <n v="0"/>
    <n v="0"/>
    <n v="0"/>
    <n v="0"/>
    <n v="161169"/>
    <n v="46000"/>
    <n v="115169"/>
    <n v="0"/>
    <n v="0"/>
    <n v="0"/>
    <n v="0"/>
    <n v="161169"/>
    <n v="23665.208999999999"/>
    <m/>
    <n v="23665.208999999999"/>
    <n v="-22334.791000000001"/>
    <n v="23665.208999999999"/>
    <n v="23665.208999999999"/>
    <m/>
    <m/>
    <m/>
    <m/>
    <m/>
    <m/>
    <m/>
    <m/>
    <m/>
    <m/>
    <m/>
    <m/>
    <n v="0"/>
    <m/>
    <m/>
    <m/>
    <m/>
    <m/>
    <m/>
    <m/>
    <m/>
    <m/>
    <m/>
    <m/>
    <m/>
    <n v="0"/>
    <m/>
    <m/>
    <m/>
    <n v="23665.208999999999"/>
    <n v="-115169"/>
    <n v="0"/>
    <n v="0"/>
    <n v="0"/>
    <n v="0"/>
    <n v="-137503.791"/>
  </r>
  <r>
    <x v="2"/>
    <s v="SE Alto Bonito - Nuevo Paño E3"/>
    <s v="Juan Teuber"/>
    <s v="SIN ASIGNAR"/>
    <s v="100/TT-145-03"/>
    <d v="2019-05-01T00:00:00"/>
    <n v="125406.554"/>
    <n v="0"/>
    <n v="0"/>
    <n v="0"/>
    <n v="0"/>
    <n v="0"/>
    <n v="0"/>
    <n v="125406.554"/>
    <n v="12000"/>
    <n v="0"/>
    <n v="0"/>
    <n v="0"/>
    <n v="0"/>
    <n v="0"/>
    <n v="137406.554"/>
    <n v="12000"/>
    <n v="0"/>
    <n v="0"/>
    <n v="0"/>
    <n v="0"/>
    <n v="0"/>
    <n v="137406.554"/>
    <n v="12000"/>
    <n v="0"/>
    <n v="0"/>
    <n v="0"/>
    <n v="0"/>
    <n v="0"/>
    <n v="137406.554"/>
    <n v="5386.8420000000006"/>
    <m/>
    <n v="5386.8420000000006"/>
    <n v="-6613.1579999999994"/>
    <n v="5386.8420000000006"/>
    <n v="130793.39600000001"/>
    <m/>
    <m/>
    <m/>
    <m/>
    <m/>
    <m/>
    <m/>
    <m/>
    <m/>
    <m/>
    <m/>
    <m/>
    <n v="0"/>
    <m/>
    <m/>
    <m/>
    <m/>
    <m/>
    <m/>
    <m/>
    <m/>
    <m/>
    <m/>
    <m/>
    <m/>
    <n v="0"/>
    <m/>
    <m/>
    <m/>
    <n v="130793.39600000001"/>
    <n v="0"/>
    <n v="0"/>
    <n v="0"/>
    <n v="0"/>
    <n v="0"/>
    <n v="-6613.1579999999958"/>
  </r>
  <r>
    <x v="2"/>
    <s v="SE Río Bonito - Habilitación Paño E1"/>
    <s v="Juan Teuber"/>
    <s v="SIN ASIGNAR"/>
    <s v="100/TT-136-03"/>
    <d v="2019-06-01T00:00:00"/>
    <n v="8616.357"/>
    <n v="39613.672376704693"/>
    <n v="0"/>
    <n v="0"/>
    <n v="0"/>
    <n v="0"/>
    <n v="0"/>
    <n v="48230.029376704697"/>
    <n v="39613.672376704693"/>
    <n v="0"/>
    <n v="0"/>
    <n v="0"/>
    <n v="0"/>
    <n v="0"/>
    <n v="48230.029376704697"/>
    <n v="39613.672376704693"/>
    <n v="0"/>
    <n v="0"/>
    <n v="0"/>
    <n v="0"/>
    <n v="0"/>
    <n v="48230.029376704697"/>
    <n v="31613.801376704701"/>
    <n v="0"/>
    <n v="0"/>
    <n v="0"/>
    <n v="0"/>
    <n v="0"/>
    <n v="40230.158376704698"/>
    <n v="29679.431"/>
    <m/>
    <n v="29679.431"/>
    <n v="-1934.3703767047009"/>
    <n v="29679.431"/>
    <n v="38295.788"/>
    <m/>
    <m/>
    <m/>
    <m/>
    <m/>
    <m/>
    <m/>
    <m/>
    <m/>
    <m/>
    <m/>
    <m/>
    <n v="0"/>
    <m/>
    <m/>
    <m/>
    <m/>
    <m/>
    <m/>
    <m/>
    <m/>
    <m/>
    <m/>
    <m/>
    <m/>
    <n v="0"/>
    <m/>
    <m/>
    <m/>
    <n v="38295.788"/>
    <n v="0"/>
    <n v="0"/>
    <n v="0"/>
    <n v="0"/>
    <n v="0"/>
    <n v="-1934.3703767046973"/>
  </r>
  <r>
    <x v="3"/>
    <s v="Conexión Secc. SE Dalcahue"/>
    <s v="Michael Monsalve"/>
    <s v="SE DALCAHUE"/>
    <s v="100/TT-153-02"/>
    <s v="(en blanco)"/>
    <n v="0"/>
    <n v="0"/>
    <n v="0"/>
    <n v="0"/>
    <n v="0"/>
    <n v="0"/>
    <n v="0"/>
    <n v="0"/>
    <n v="0"/>
    <n v="0"/>
    <n v="0"/>
    <n v="0"/>
    <n v="0"/>
    <n v="0"/>
    <n v="0"/>
    <n v="0"/>
    <n v="0"/>
    <n v="0"/>
    <n v="0"/>
    <n v="0"/>
    <n v="0"/>
    <n v="0"/>
    <n v="-6615.6040000000003"/>
    <n v="0"/>
    <n v="0"/>
    <n v="0"/>
    <n v="0"/>
    <n v="0"/>
    <n v="-6615.6040000000003"/>
    <n v="-6615.6040000000003"/>
    <n v="0"/>
    <n v="-6615.6040000000003"/>
    <n v="0"/>
    <n v="-6615.6040000000003"/>
    <n v="-6615.6040000000003"/>
    <n v="0"/>
    <n v="0"/>
    <n v="0"/>
    <n v="0"/>
    <n v="0"/>
    <n v="0"/>
    <n v="0"/>
    <n v="0"/>
    <n v="0"/>
    <n v="0"/>
    <n v="0"/>
    <n v="0"/>
    <n v="0"/>
    <n v="0"/>
    <n v="0"/>
    <n v="0"/>
    <n v="0"/>
    <n v="0"/>
    <n v="0"/>
    <n v="0"/>
    <n v="0"/>
    <n v="0"/>
    <n v="0"/>
    <n v="0"/>
    <n v="0"/>
    <n v="0"/>
    <n v="0"/>
    <n v="0"/>
    <n v="0"/>
    <n v="-6615.6040000000003"/>
    <n v="0"/>
    <n v="0"/>
    <n v="0"/>
    <n v="0"/>
    <n v="0"/>
    <n v="0"/>
  </r>
  <r>
    <x v="3"/>
    <s v="Conexión Secc. SE Dalcahue (Corregido)"/>
    <s v="Michael Monsalve"/>
    <s v="SE DALCAHUE"/>
    <s v="100/TT-153-03"/>
    <d v="2019-03-05T00:00:00"/>
    <n v="14686.346000000001"/>
    <n v="76643.545454721796"/>
    <n v="0"/>
    <n v="0"/>
    <n v="0"/>
    <n v="0"/>
    <n v="0"/>
    <n v="91329.891454721801"/>
    <n v="79774.234999999986"/>
    <n v="0"/>
    <n v="0"/>
    <n v="0"/>
    <n v="0"/>
    <n v="0"/>
    <n v="94460.580999999991"/>
    <n v="75070.620999999985"/>
    <n v="0"/>
    <n v="0"/>
    <n v="0"/>
    <n v="0"/>
    <n v="0"/>
    <n v="89756.96699999999"/>
    <n v="81686.224999999991"/>
    <n v="0"/>
    <n v="0"/>
    <n v="0"/>
    <n v="0"/>
    <n v="0"/>
    <n v="96372.570999999996"/>
    <n v="81686.224999999991"/>
    <n v="0"/>
    <n v="81686.224999999991"/>
    <n v="0"/>
    <n v="81686.224999999991"/>
    <n v="96372.570999999996"/>
    <n v="0"/>
    <n v="0"/>
    <n v="0"/>
    <n v="0"/>
    <n v="0"/>
    <n v="0"/>
    <n v="0"/>
    <n v="0"/>
    <n v="0"/>
    <n v="0"/>
    <n v="0"/>
    <n v="0"/>
    <n v="0"/>
    <n v="0"/>
    <n v="0"/>
    <n v="0"/>
    <n v="0"/>
    <n v="0"/>
    <n v="0"/>
    <n v="0"/>
    <n v="0"/>
    <n v="0"/>
    <n v="0"/>
    <n v="0"/>
    <n v="0"/>
    <n v="0"/>
    <n v="0"/>
    <n v="0"/>
    <n v="0"/>
    <n v="96372.570999999996"/>
    <n v="0"/>
    <n v="0"/>
    <n v="0"/>
    <n v="0"/>
    <n v="0"/>
    <n v="0"/>
  </r>
  <r>
    <x v="3"/>
    <s v="Construcción S/E Melipulli GIS"/>
    <s v="Raul Ramirez"/>
    <s v="MELIPULLI GIS"/>
    <s v="100/TT-177-03"/>
    <d v="2019-12-30T00:00:00"/>
    <n v="5740504.1239999998"/>
    <n v="1794776.9209217674"/>
    <n v="1559743.245405372"/>
    <n v="0"/>
    <n v="0"/>
    <n v="0"/>
    <n v="0"/>
    <n v="9095024.2903271392"/>
    <n v="2590386.9129999997"/>
    <n v="590478.04032713943"/>
    <n v="0"/>
    <n v="0"/>
    <n v="0"/>
    <n v="0"/>
    <n v="8921369.0773271397"/>
    <n v="1998347.5880000002"/>
    <n v="590275.29132713994"/>
    <n v="0"/>
    <n v="0"/>
    <n v="0"/>
    <n v="0"/>
    <n v="8329127.0033271406"/>
    <n v="1508710.7169999999"/>
    <n v="422894.9903271395"/>
    <n v="0"/>
    <n v="0"/>
    <n v="0"/>
    <n v="0"/>
    <n v="7672109.8313271394"/>
    <n v="1223875.429"/>
    <n v="284835.288"/>
    <n v="1508710.7169999999"/>
    <n v="0"/>
    <n v="1223875.429"/>
    <n v="6964379.5529999994"/>
    <n v="233505"/>
    <n v="227500"/>
    <n v="112106"/>
    <n v="4200"/>
    <n v="0"/>
    <n v="0"/>
    <n v="0"/>
    <n v="0"/>
    <n v="0"/>
    <n v="0"/>
    <n v="0"/>
    <n v="0"/>
    <n v="577311"/>
    <m/>
    <m/>
    <m/>
    <m/>
    <m/>
    <m/>
    <m/>
    <m/>
    <m/>
    <m/>
    <m/>
    <m/>
    <n v="0"/>
    <m/>
    <m/>
    <m/>
    <n v="7826525.841"/>
    <n v="154416.0096728605"/>
    <n v="0"/>
    <n v="0"/>
    <n v="0"/>
    <n v="0"/>
    <n v="154416.00967286061"/>
  </r>
  <r>
    <x v="3"/>
    <s v="Construcción S/E Melipulli GIS 2"/>
    <s v="Raul Ramirez"/>
    <s v="MELIPULLI GIS"/>
    <s v="100/TT-177-04"/>
    <s v="(en blanco)"/>
    <n v="0"/>
    <n v="0"/>
    <n v="0"/>
    <n v="0"/>
    <n v="0"/>
    <n v="0"/>
    <n v="0"/>
    <n v="0"/>
    <n v="173655.21799999999"/>
    <n v="0"/>
    <n v="0"/>
    <n v="0"/>
    <n v="0"/>
    <n v="0"/>
    <n v="173655.21799999999"/>
    <n v="765694.54300000006"/>
    <n v="0"/>
    <n v="0"/>
    <n v="0"/>
    <n v="0"/>
    <n v="0"/>
    <n v="765694.54300000006"/>
    <n v="1422711.7150000001"/>
    <n v="0"/>
    <n v="0"/>
    <n v="0"/>
    <n v="0"/>
    <n v="0"/>
    <n v="1422711.7150000001"/>
    <n v="1422711.7150000001"/>
    <m/>
    <n v="1422711.7150000001"/>
    <n v="0"/>
    <n v="1454185.2080000001"/>
    <n v="1454185.2080000001"/>
    <m/>
    <m/>
    <m/>
    <m/>
    <m/>
    <m/>
    <m/>
    <m/>
    <m/>
    <m/>
    <m/>
    <m/>
    <n v="0"/>
    <m/>
    <m/>
    <m/>
    <m/>
    <m/>
    <m/>
    <m/>
    <m/>
    <m/>
    <m/>
    <m/>
    <m/>
    <n v="0"/>
    <m/>
    <m/>
    <m/>
    <n v="1422711.7150000001"/>
    <n v="0"/>
    <n v="0"/>
    <n v="0"/>
    <n v="0"/>
    <n v="0"/>
    <n v="0"/>
  </r>
  <r>
    <x v="3"/>
    <s v="Costos Pendientes (S/E Cunco)"/>
    <s v="Alex Llaitul"/>
    <s v="SE CUNCO"/>
    <s v="100/TT-015-02"/>
    <s v="(en blanco)"/>
    <n v="0"/>
    <n v="0"/>
    <n v="0"/>
    <n v="0"/>
    <n v="0"/>
    <n v="0"/>
    <n v="0"/>
    <n v="0"/>
    <n v="0"/>
    <n v="0"/>
    <n v="0"/>
    <n v="0"/>
    <n v="0"/>
    <n v="0"/>
    <n v="0"/>
    <n v="8074.8"/>
    <n v="0"/>
    <n v="0"/>
    <n v="0"/>
    <n v="0"/>
    <n v="0"/>
    <n v="8074.8"/>
    <n v="28058.050999999999"/>
    <n v="0"/>
    <n v="0"/>
    <n v="0"/>
    <n v="0"/>
    <n v="0"/>
    <n v="28058.050999999999"/>
    <n v="28058.050999999999"/>
    <m/>
    <n v="28058.050999999999"/>
    <n v="0"/>
    <n v="28058.050999999999"/>
    <n v="28058.050999999999"/>
    <m/>
    <m/>
    <m/>
    <m/>
    <m/>
    <m/>
    <m/>
    <m/>
    <m/>
    <m/>
    <m/>
    <m/>
    <n v="0"/>
    <m/>
    <m/>
    <m/>
    <m/>
    <m/>
    <m/>
    <m/>
    <m/>
    <m/>
    <m/>
    <m/>
    <m/>
    <n v="0"/>
    <m/>
    <m/>
    <m/>
    <n v="28058.050999999999"/>
    <n v="0"/>
    <n v="0"/>
    <n v="0"/>
    <n v="0"/>
    <n v="0"/>
    <n v="0"/>
  </r>
  <r>
    <x v="3"/>
    <s v="Costos Pendientes (S/E Deuco - Angol)"/>
    <s v="Alex Llaitul"/>
    <s v="SE DEUCO"/>
    <s v="100/TT-014-04"/>
    <s v="(en blanco)"/>
    <n v="0"/>
    <n v="0"/>
    <n v="0"/>
    <n v="0"/>
    <n v="0"/>
    <n v="0"/>
    <n v="0"/>
    <n v="0"/>
    <n v="0"/>
    <n v="0"/>
    <n v="0"/>
    <n v="0"/>
    <n v="0"/>
    <n v="0"/>
    <n v="0"/>
    <n v="25353.78"/>
    <n v="0"/>
    <n v="0"/>
    <n v="0"/>
    <n v="0"/>
    <n v="0"/>
    <n v="25353.78"/>
    <n v="25353.78"/>
    <n v="0"/>
    <n v="0"/>
    <n v="0"/>
    <n v="0"/>
    <n v="0"/>
    <n v="25353.78"/>
    <n v="25353.78"/>
    <m/>
    <n v="25353.78"/>
    <n v="0"/>
    <n v="25353.78"/>
    <n v="25353.78"/>
    <m/>
    <m/>
    <m/>
    <m/>
    <m/>
    <m/>
    <m/>
    <m/>
    <m/>
    <m/>
    <m/>
    <m/>
    <n v="0"/>
    <m/>
    <m/>
    <m/>
    <m/>
    <m/>
    <m/>
    <m/>
    <m/>
    <m/>
    <m/>
    <m/>
    <m/>
    <n v="0"/>
    <m/>
    <m/>
    <m/>
    <n v="25353.78"/>
    <n v="0"/>
    <n v="0"/>
    <n v="0"/>
    <n v="0"/>
    <n v="0"/>
    <n v="0"/>
  </r>
  <r>
    <x v="3"/>
    <s v="Costos Pendientes (SE Armazones: Subestación 66/23)"/>
    <s v="Raul Ramirez"/>
    <s v="SIN ASIGNAR"/>
    <s v="100/TT-156-02"/>
    <s v="(en blanco)"/>
    <n v="0"/>
    <n v="0"/>
    <n v="0"/>
    <n v="0"/>
    <n v="0"/>
    <n v="0"/>
    <n v="0"/>
    <n v="0"/>
    <n v="915.25500000000011"/>
    <n v="0"/>
    <n v="0"/>
    <n v="0"/>
    <n v="0"/>
    <n v="0"/>
    <n v="915.25500000000011"/>
    <n v="915.25500000000011"/>
    <n v="0"/>
    <n v="0"/>
    <n v="0"/>
    <n v="0"/>
    <n v="0"/>
    <n v="915.25500000000011"/>
    <n v="915.25500000000011"/>
    <n v="0"/>
    <n v="0"/>
    <n v="0"/>
    <n v="0"/>
    <n v="0"/>
    <n v="915.25500000000011"/>
    <n v="915.25500000000011"/>
    <m/>
    <n v="915.25500000000011"/>
    <n v="0"/>
    <n v="915.25500000000011"/>
    <n v="915.25500000000011"/>
    <m/>
    <m/>
    <m/>
    <m/>
    <m/>
    <m/>
    <m/>
    <m/>
    <m/>
    <m/>
    <m/>
    <m/>
    <n v="0"/>
    <m/>
    <m/>
    <m/>
    <m/>
    <m/>
    <m/>
    <m/>
    <m/>
    <m/>
    <m/>
    <m/>
    <m/>
    <n v="0"/>
    <m/>
    <m/>
    <m/>
    <n v="915.25500000000011"/>
    <n v="0"/>
    <n v="0"/>
    <n v="0"/>
    <n v="0"/>
    <n v="0"/>
    <n v="0"/>
  </r>
  <r>
    <x v="3"/>
    <s v="DEGAN"/>
    <s v="SIN ASIGNAR"/>
    <s v="SIN ASIGNAR"/>
    <s v="(en blanco)"/>
    <s v="(en blanco)"/>
    <n v="0"/>
    <n v="0"/>
    <n v="0"/>
    <n v="0"/>
    <n v="0"/>
    <n v="0"/>
    <n v="0"/>
    <n v="0"/>
    <n v="0"/>
    <n v="0"/>
    <n v="0"/>
    <n v="0"/>
    <n v="0"/>
    <n v="0"/>
    <n v="0"/>
    <n v="0"/>
    <n v="0"/>
    <n v="0"/>
    <n v="0"/>
    <n v="0"/>
    <n v="0"/>
    <n v="0"/>
    <n v="0"/>
    <n v="0"/>
    <n v="0"/>
    <n v="0"/>
    <n v="0"/>
    <n v="0"/>
    <n v="0"/>
    <n v="0"/>
    <m/>
    <n v="0"/>
    <n v="0"/>
    <n v="0"/>
    <n v="0"/>
    <m/>
    <m/>
    <m/>
    <m/>
    <m/>
    <m/>
    <m/>
    <m/>
    <m/>
    <m/>
    <m/>
    <m/>
    <n v="0"/>
    <m/>
    <m/>
    <m/>
    <m/>
    <m/>
    <m/>
    <m/>
    <m/>
    <m/>
    <m/>
    <m/>
    <m/>
    <n v="0"/>
    <m/>
    <m/>
    <m/>
    <n v="0"/>
    <n v="0"/>
    <n v="0"/>
    <n v="0"/>
    <n v="0"/>
    <n v="0"/>
    <n v="0"/>
  </r>
  <r>
    <x v="3"/>
    <s v="Línea 1x100 kV Casualidad - Licán OBRAS"/>
    <s v="Manuel Barrientos"/>
    <s v="CASUALIDAD LICAN"/>
    <s v="100/TL-021-01"/>
    <d v="2019-01-27T00:00:00"/>
    <n v="5102555.375"/>
    <n v="63081.669999999896"/>
    <n v="0"/>
    <n v="0"/>
    <n v="0"/>
    <n v="0"/>
    <n v="0"/>
    <n v="5165637.0449999999"/>
    <n v="63081.669999999896"/>
    <n v="0"/>
    <n v="0"/>
    <n v="0"/>
    <n v="0"/>
    <n v="0"/>
    <n v="5165637.0449999999"/>
    <n v="63081.669999999896"/>
    <n v="0"/>
    <n v="0"/>
    <n v="0"/>
    <n v="0"/>
    <n v="0"/>
    <n v="5165637.0449999999"/>
    <n v="44662.002999999997"/>
    <n v="18419.666999999899"/>
    <n v="0"/>
    <n v="0"/>
    <n v="0"/>
    <n v="0"/>
    <n v="5165637.0449999999"/>
    <n v="8128.0030000000006"/>
    <m/>
    <n v="8128.0030000000006"/>
    <n v="-36534"/>
    <n v="8128.0030000000006"/>
    <n v="5110683.3779999996"/>
    <m/>
    <m/>
    <m/>
    <m/>
    <m/>
    <m/>
    <m/>
    <m/>
    <m/>
    <m/>
    <m/>
    <m/>
    <n v="0"/>
    <m/>
    <m/>
    <m/>
    <m/>
    <m/>
    <m/>
    <m/>
    <m/>
    <m/>
    <m/>
    <m/>
    <m/>
    <n v="0"/>
    <m/>
    <m/>
    <m/>
    <n v="5110683.3779999996"/>
    <n v="-18419.666999999899"/>
    <n v="0"/>
    <n v="0"/>
    <n v="0"/>
    <n v="0"/>
    <n v="-54953.667000000365"/>
  </r>
  <r>
    <x v="3"/>
    <s v="Línea Chiloé - Gamboa"/>
    <s v="Jorge Cea"/>
    <s v="CHILOÉ-GAMBOA"/>
    <s v="100/TL-044-01"/>
    <d v="2022-12-31T00:00:00"/>
    <n v="8545235.8469999991"/>
    <n v="2608582.5534882825"/>
    <n v="2666103.7953925375"/>
    <n v="0"/>
    <n v="0"/>
    <n v="0"/>
    <n v="0"/>
    <n v="13819922.195880819"/>
    <n v="3675733.3948151376"/>
    <n v="1663679.7597765031"/>
    <n v="0"/>
    <n v="0"/>
    <n v="0"/>
    <n v="0"/>
    <n v="13884649.00159164"/>
    <n v="4820619.7649361445"/>
    <n v="518793.38965549582"/>
    <n v="0"/>
    <n v="0"/>
    <n v="0"/>
    <n v="0"/>
    <n v="13884649.00159164"/>
    <n v="5140387.7240000004"/>
    <n v="199025.43059164268"/>
    <n v="0"/>
    <n v="0"/>
    <n v="0"/>
    <n v="0"/>
    <n v="13884649.001591641"/>
    <n v="5001833.8440000005"/>
    <m/>
    <n v="5001833.8440000005"/>
    <n v="-138553.87999999989"/>
    <n v="5001833.8440000005"/>
    <n v="13547069.691"/>
    <m/>
    <m/>
    <m/>
    <m/>
    <m/>
    <m/>
    <m/>
    <m/>
    <m/>
    <m/>
    <m/>
    <m/>
    <n v="0"/>
    <m/>
    <m/>
    <m/>
    <m/>
    <m/>
    <m/>
    <m/>
    <m/>
    <m/>
    <m/>
    <m/>
    <m/>
    <n v="0"/>
    <m/>
    <m/>
    <m/>
    <n v="13547069.691"/>
    <n v="-199025.43059164268"/>
    <n v="0"/>
    <n v="0"/>
    <n v="0"/>
    <n v="0"/>
    <n v="-337579.31059164181"/>
  </r>
  <r>
    <x v="3"/>
    <s v="Línea Chiloé - Gamboa (Control)"/>
    <s v="Jorge Cea"/>
    <s v="CHILOÉ-GAMBOA"/>
    <s v="100/TL-144"/>
    <s v="(en blanco)"/>
    <n v="244017.092"/>
    <n v="0"/>
    <n v="0"/>
    <n v="0"/>
    <n v="0"/>
    <n v="0"/>
    <n v="0"/>
    <n v="244017.092"/>
    <n v="-244017.03200000001"/>
    <n v="0"/>
    <n v="0"/>
    <n v="0"/>
    <n v="0"/>
    <n v="0"/>
    <n v="5.9999999997671694E-2"/>
    <n v="-244017.03200000001"/>
    <n v="0"/>
    <n v="0"/>
    <n v="0"/>
    <n v="0"/>
    <n v="0"/>
    <n v="5.9999999997671694E-2"/>
    <n v="-244017.03200000001"/>
    <n v="0"/>
    <n v="0"/>
    <n v="0"/>
    <n v="0"/>
    <n v="0"/>
    <n v="5.9999999997671694E-2"/>
    <n v="-244017.03200000001"/>
    <m/>
    <n v="-244017.03200000001"/>
    <n v="0"/>
    <n v="-244017.03200000001"/>
    <n v="5.9999999997671694E-2"/>
    <m/>
    <m/>
    <m/>
    <m/>
    <m/>
    <m/>
    <m/>
    <m/>
    <m/>
    <m/>
    <m/>
    <m/>
    <n v="0"/>
    <m/>
    <m/>
    <m/>
    <m/>
    <m/>
    <m/>
    <m/>
    <m/>
    <m/>
    <m/>
    <m/>
    <m/>
    <n v="0"/>
    <m/>
    <m/>
    <m/>
    <n v="5.9999999997671694E-2"/>
    <n v="0"/>
    <n v="0"/>
    <n v="0"/>
    <n v="0"/>
    <n v="0"/>
    <n v="0"/>
  </r>
  <r>
    <x v="3"/>
    <s v="Línea Llollelhue-La Unión 66 Kv Servidumbre"/>
    <s v="Manuel Barrientos"/>
    <s v="Ltx LLOLLELHUE-LA UNIÓN"/>
    <s v="100/TL-058-02"/>
    <d v="2020-12-31T00:00:00"/>
    <n v="577819.19700000004"/>
    <n v="261481.91455819874"/>
    <n v="1041376.37"/>
    <n v="0"/>
    <n v="11000"/>
    <n v="16199.612999999999"/>
    <n v="0"/>
    <n v="1907877.0945581987"/>
    <n v="366550.01400000008"/>
    <n v="940161.18200000003"/>
    <n v="10508"/>
    <n v="12838.701558198791"/>
    <n v="0"/>
    <n v="0"/>
    <n v="1907877.0945581989"/>
    <n v="743439.21799999999"/>
    <n v="563262.36699999997"/>
    <n v="10508"/>
    <n v="12838.701558198791"/>
    <n v="0"/>
    <n v="0"/>
    <n v="1907867.4835581989"/>
    <n v="743439.21799999999"/>
    <n v="563262.36699999997"/>
    <n v="10508"/>
    <n v="12838.701558198791"/>
    <n v="0"/>
    <n v="0"/>
    <n v="1907867.4835581989"/>
    <n v="720395.56800000009"/>
    <n v="37701.077000000005"/>
    <n v="758096.64500000014"/>
    <n v="14657.427000000142"/>
    <n v="726409.76800000004"/>
    <n v="1304228.9650000001"/>
    <n v="5046.3999999999996"/>
    <n v="10330.327200000002"/>
    <n v="19615.401880000001"/>
    <n v="500"/>
    <n v="6319.2"/>
    <n v="10465.91792"/>
    <n v="11171.088"/>
    <n v="500"/>
    <n v="19403.412"/>
    <n v="13772.596640000002"/>
    <n v="38222"/>
    <n v="381294.81400000001"/>
    <n v="516641.15763999999"/>
    <n v="0"/>
    <n v="0"/>
    <n v="0"/>
    <n v="1500"/>
    <n v="0"/>
    <n v="0"/>
    <n v="0"/>
    <n v="0"/>
    <n v="0"/>
    <n v="0"/>
    <n v="0"/>
    <n v="0"/>
    <n v="1500"/>
    <n v="23014.734360000002"/>
    <m/>
    <m/>
    <n v="1877071.7340000002"/>
    <n v="-46621.209359999979"/>
    <n v="-9008"/>
    <n v="10176.032801801211"/>
    <n v="0"/>
    <n v="0"/>
    <n v="-30795.749558198731"/>
  </r>
  <r>
    <x v="3"/>
    <s v="Línea Remehue-La Misión (MASC)"/>
    <s v="Juan Bravo"/>
    <s v="REMEHUE- LA MISION"/>
    <s v="100/TL-072-02"/>
    <d v="2020-12-31T00:00:00"/>
    <n v="200518.60599999997"/>
    <n v="207113.7882314478"/>
    <n v="1447871.72"/>
    <n v="0"/>
    <n v="0"/>
    <n v="0"/>
    <n v="0"/>
    <n v="1855504.1142314477"/>
    <n v="207113.7882314478"/>
    <n v="1438439.72"/>
    <n v="1000"/>
    <n v="4880"/>
    <n v="3552"/>
    <n v="0"/>
    <n v="1855504.1142314477"/>
    <n v="401540.80099999998"/>
    <n v="1244012.7072314478"/>
    <n v="1000"/>
    <n v="4880"/>
    <n v="3552"/>
    <n v="0"/>
    <n v="1855504.1142314477"/>
    <n v="610942.26599999995"/>
    <n v="1034611.2422314479"/>
    <n v="1000"/>
    <n v="4880"/>
    <n v="3552"/>
    <n v="0"/>
    <n v="1855504.1142314479"/>
    <n v="610942.26599999995"/>
    <m/>
    <n v="610942.26599999995"/>
    <n v="0"/>
    <n v="611212.26599999995"/>
    <n v="811730.87199999997"/>
    <n v="908.8"/>
    <n v="500"/>
    <n v="3461.8"/>
    <n v="19452.087"/>
    <n v="106637.966"/>
    <n v="3101.8999999999996"/>
    <n v="500"/>
    <n v="500"/>
    <n v="2204.712"/>
    <n v="270353.74900000007"/>
    <n v="2124"/>
    <n v="151206.872"/>
    <n v="560951.88600000006"/>
    <m/>
    <m/>
    <m/>
    <m/>
    <m/>
    <m/>
    <m/>
    <m/>
    <m/>
    <m/>
    <m/>
    <m/>
    <n v="0"/>
    <n v="0"/>
    <n v="0"/>
    <n v="0"/>
    <n v="1372412.7579999999"/>
    <n v="-473659.35623144789"/>
    <n v="-1000"/>
    <n v="-4880"/>
    <n v="-3552"/>
    <n v="0"/>
    <n v="-483091.35623144801"/>
  </r>
  <r>
    <x v="3"/>
    <s v="Línea Remehue-La Misión (Obras)"/>
    <s v="Juan Bravo"/>
    <s v="REMEHUE- LA MISION"/>
    <s v="100/TL-072-01"/>
    <d v="2020-12-31T00:00:00"/>
    <n v="53585.123999999996"/>
    <n v="209316.51417030272"/>
    <n v="2256370"/>
    <n v="0"/>
    <n v="0"/>
    <n v="0"/>
    <n v="0"/>
    <n v="2519271.6381703028"/>
    <n v="209316.51417030272"/>
    <n v="2256370"/>
    <n v="0"/>
    <n v="0"/>
    <n v="0"/>
    <n v="0"/>
    <n v="2519271.6381703024"/>
    <n v="240502.15299999999"/>
    <n v="2225184.3611703021"/>
    <n v="0"/>
    <n v="0"/>
    <n v="0"/>
    <n v="0"/>
    <n v="2519271.6381703019"/>
    <n v="240502.15300000002"/>
    <n v="2225184.3611703021"/>
    <n v="0"/>
    <n v="0"/>
    <n v="0"/>
    <n v="0"/>
    <n v="2519271.6381703019"/>
    <n v="136954.10800000001"/>
    <m/>
    <n v="136954.10800000001"/>
    <n v="-103548.04500000001"/>
    <n v="137896.64200000002"/>
    <n v="191481.766"/>
    <n v="1980"/>
    <n v="156857.29999999999"/>
    <n v="163498.68"/>
    <n v="196395.51999999999"/>
    <n v="175805.52"/>
    <n v="151825.52000000002"/>
    <n v="273785.52"/>
    <n v="129905.52"/>
    <n v="56863.680000000008"/>
    <n v="142303.67999999999"/>
    <n v="187875.06"/>
    <n v="0"/>
    <n v="1637096"/>
    <m/>
    <m/>
    <m/>
    <m/>
    <m/>
    <m/>
    <m/>
    <m/>
    <m/>
    <m/>
    <m/>
    <m/>
    <n v="0"/>
    <n v="0"/>
    <n v="0"/>
    <n v="0"/>
    <n v="1827635.2320000001"/>
    <n v="-588088.36117030215"/>
    <n v="0"/>
    <n v="0"/>
    <n v="0"/>
    <n v="0"/>
    <n v="-691636.40617030184"/>
  </r>
  <r>
    <x v="3"/>
    <s v="Línea Tres Esquinas - Larqui"/>
    <s v="Alex Llaitul"/>
    <s v="LARQUI-TRES ESQUINAS"/>
    <s v="100/TL-071-01"/>
    <d v="2020-09-30T00:00:00"/>
    <n v="52645.534"/>
    <n v="375319.87451727793"/>
    <n v="1438651"/>
    <n v="403059"/>
    <n v="0"/>
    <n v="0"/>
    <n v="0"/>
    <n v="2269675.4085172778"/>
    <n v="403426.01351727796"/>
    <n v="1438710.3504827218"/>
    <n v="403000"/>
    <n v="0"/>
    <n v="0"/>
    <n v="0"/>
    <n v="2297781.898"/>
    <n v="454402.442706"/>
    <n v="1790733.9212939995"/>
    <n v="0"/>
    <n v="0"/>
    <n v="0"/>
    <n v="0"/>
    <n v="2297781.8979999996"/>
    <n v="454402.44270600006"/>
    <n v="1790733.9212939995"/>
    <n v="0"/>
    <n v="0"/>
    <n v="0"/>
    <n v="0"/>
    <n v="2297781.8979999996"/>
    <n v="95469.660999999993"/>
    <m/>
    <n v="95469.660999999993"/>
    <n v="-358932.7817060001"/>
    <n v="95469.660999999993"/>
    <n v="148115.19500000001"/>
    <m/>
    <m/>
    <m/>
    <m/>
    <m/>
    <m/>
    <m/>
    <m/>
    <m/>
    <m/>
    <m/>
    <m/>
    <n v="0"/>
    <m/>
    <m/>
    <m/>
    <m/>
    <m/>
    <m/>
    <m/>
    <m/>
    <m/>
    <m/>
    <m/>
    <m/>
    <n v="0"/>
    <m/>
    <m/>
    <m/>
    <n v="148115.19500000001"/>
    <n v="-1790733.9212939995"/>
    <n v="0"/>
    <n v="0"/>
    <n v="0"/>
    <n v="0"/>
    <n v="-2149666.7029999997"/>
  </r>
  <r>
    <x v="3"/>
    <s v="Línea Tres Esquinas - Larqui (MASC)"/>
    <s v="Alex Llaitul"/>
    <s v="LARQUI-TRES ESQUINAS"/>
    <s v="100/TL-071-02"/>
    <d v="2020-09-30T00:00:00"/>
    <n v="785836.21000000008"/>
    <n v="553116.99180310091"/>
    <n v="504996.69099999999"/>
    <n v="1000"/>
    <n v="5350"/>
    <n v="21531.599999999999"/>
    <n v="0"/>
    <n v="1871831.492803101"/>
    <n v="553116.99180310091"/>
    <n v="504839.69099999999"/>
    <n v="1000"/>
    <n v="5350"/>
    <n v="21688.238803100678"/>
    <n v="0"/>
    <n v="1871831.1316062016"/>
    <n v="136180.245"/>
    <n v="921776.43780310079"/>
    <n v="1000"/>
    <n v="5350"/>
    <n v="21688.238803100678"/>
    <n v="0"/>
    <n v="1871831.1316062016"/>
    <n v="160418.29500000001"/>
    <n v="897538.38780310075"/>
    <n v="1000"/>
    <n v="5350"/>
    <n v="21688.238803100678"/>
    <n v="0"/>
    <n v="1871831.1316062016"/>
    <n v="160418.29500000001"/>
    <m/>
    <n v="160418.29500000001"/>
    <n v="0"/>
    <n v="160418.29500000001"/>
    <n v="946254.50500000012"/>
    <m/>
    <m/>
    <m/>
    <m/>
    <m/>
    <m/>
    <m/>
    <m/>
    <m/>
    <m/>
    <m/>
    <m/>
    <n v="0"/>
    <m/>
    <m/>
    <m/>
    <m/>
    <m/>
    <m/>
    <m/>
    <m/>
    <m/>
    <m/>
    <m/>
    <m/>
    <n v="0"/>
    <m/>
    <m/>
    <m/>
    <n v="946254.50500000012"/>
    <n v="-897538.38780310075"/>
    <n v="-1000"/>
    <n v="-5350"/>
    <n v="-21688.238803100678"/>
    <n v="0"/>
    <n v="-925576.62660620152"/>
  </r>
  <r>
    <x v="3"/>
    <s v="LTx 1x66 kV Paposo-Armazones- Medioambiente, Concesiones y Servidumbre"/>
    <s v="MASC"/>
    <s v="ESO"/>
    <s v="100/TL-040-02"/>
    <d v="2017-07-07T00:00:00"/>
    <n v="819532.25899999996"/>
    <n v="66161.454477558611"/>
    <n v="14058.036"/>
    <n v="0"/>
    <n v="0"/>
    <n v="0"/>
    <n v="0"/>
    <n v="899751.74947755854"/>
    <n v="27556.196"/>
    <n v="52661"/>
    <n v="0"/>
    <n v="0"/>
    <n v="0"/>
    <n v="0"/>
    <n v="899749.45499999996"/>
    <n v="23303.507999999998"/>
    <n v="0"/>
    <n v="0"/>
    <n v="0"/>
    <n v="0"/>
    <n v="0"/>
    <n v="842835.76699999999"/>
    <n v="26624.397999999997"/>
    <n v="0"/>
    <n v="0"/>
    <n v="0"/>
    <n v="0"/>
    <n v="0"/>
    <n v="846156.65700000001"/>
    <n v="26624.397999999997"/>
    <m/>
    <n v="26624.397999999997"/>
    <n v="0"/>
    <n v="26624.397999999997"/>
    <n v="846156.65700000001"/>
    <m/>
    <m/>
    <m/>
    <m/>
    <m/>
    <m/>
    <m/>
    <m/>
    <m/>
    <m/>
    <m/>
    <m/>
    <n v="0"/>
    <m/>
    <m/>
    <m/>
    <m/>
    <m/>
    <m/>
    <m/>
    <m/>
    <m/>
    <m/>
    <m/>
    <m/>
    <n v="0"/>
    <m/>
    <m/>
    <m/>
    <n v="846156.65700000001"/>
    <n v="0"/>
    <n v="0"/>
    <n v="0"/>
    <n v="0"/>
    <n v="0"/>
    <n v="0"/>
  </r>
  <r>
    <x v="3"/>
    <s v="Medioambiente, Concesiones y Servidumbre Línea 1x100 kV Casualidad - Licán OBRAS"/>
    <s v="Manuel Barrientos"/>
    <s v="CASUALIDAD LICAN"/>
    <s v="100/TL-021-02"/>
    <s v="(en blanco)"/>
    <n v="0"/>
    <n v="0"/>
    <n v="0"/>
    <n v="0"/>
    <n v="0"/>
    <n v="0"/>
    <n v="0"/>
    <n v="0"/>
    <n v="0"/>
    <n v="0"/>
    <n v="0"/>
    <n v="0"/>
    <n v="0"/>
    <n v="0"/>
    <n v="0"/>
    <n v="0"/>
    <n v="0"/>
    <n v="0"/>
    <n v="0"/>
    <n v="0"/>
    <n v="0"/>
    <n v="0"/>
    <n v="0"/>
    <n v="0"/>
    <n v="0"/>
    <n v="0"/>
    <n v="0"/>
    <n v="0"/>
    <n v="0"/>
    <n v="0"/>
    <m/>
    <n v="0"/>
    <n v="0"/>
    <n v="0"/>
    <n v="0"/>
    <m/>
    <m/>
    <m/>
    <m/>
    <m/>
    <m/>
    <m/>
    <m/>
    <m/>
    <m/>
    <m/>
    <m/>
    <n v="0"/>
    <m/>
    <m/>
    <m/>
    <m/>
    <m/>
    <m/>
    <m/>
    <m/>
    <m/>
    <m/>
    <m/>
    <m/>
    <n v="0"/>
    <m/>
    <m/>
    <m/>
    <n v="0"/>
    <n v="0"/>
    <n v="0"/>
    <n v="0"/>
    <n v="0"/>
    <n v="0"/>
    <n v="0"/>
  </r>
  <r>
    <x v="3"/>
    <s v="Medioambiente, Concesiones y Servidumbre Línea Chiloé - Gamboa"/>
    <s v="Jorge Cea"/>
    <s v="CHILOÉ-GAMBOA"/>
    <s v="100/TL-044-02"/>
    <d v="2022-12-31T00:00:00"/>
    <n v="4534583.9570000004"/>
    <n v="512482.19446795085"/>
    <n v="674416.522"/>
    <n v="81587.14499999999"/>
    <n v="56493.743999999999"/>
    <n v="0"/>
    <n v="0"/>
    <n v="5859563.5624679504"/>
    <n v="691772.27346795076"/>
    <n v="674416"/>
    <n v="81587.14499999999"/>
    <n v="56494.413289179749"/>
    <n v="0"/>
    <n v="0"/>
    <n v="6038853.4317571307"/>
    <n v="870169.84199999995"/>
    <n v="496018.43146795081"/>
    <n v="81587.14499999999"/>
    <n v="56494.413289179749"/>
    <n v="0"/>
    <n v="0"/>
    <n v="6038853.7887571305"/>
    <n v="850395.76099999994"/>
    <n v="515792.51246795082"/>
    <n v="81587.14499999999"/>
    <n v="56494.413289179749"/>
    <n v="0"/>
    <n v="0"/>
    <n v="6038853.7887571305"/>
    <n v="809231.76099999994"/>
    <m/>
    <n v="809231.76099999994"/>
    <n v="-41164"/>
    <n v="809765.06099999999"/>
    <n v="5344349.0180000002"/>
    <m/>
    <m/>
    <m/>
    <m/>
    <m/>
    <m/>
    <m/>
    <m/>
    <m/>
    <m/>
    <m/>
    <m/>
    <n v="0"/>
    <m/>
    <m/>
    <m/>
    <m/>
    <m/>
    <m/>
    <m/>
    <m/>
    <m/>
    <m/>
    <m/>
    <m/>
    <n v="0"/>
    <m/>
    <m/>
    <m/>
    <n v="5343815.7180000003"/>
    <n v="-515792.51246795082"/>
    <n v="-81587.14499999999"/>
    <n v="-56494.413289179749"/>
    <n v="0"/>
    <n v="0"/>
    <n v="-695038.07075713016"/>
  </r>
  <r>
    <x v="3"/>
    <s v="Normalización salida 2x220 kV Melipulli - Plaza de Peajes"/>
    <s v="Cristian Vivanco"/>
    <s v="SIN ASIGNAR"/>
    <s v="100/TL-063-03"/>
    <s v="(en blanco)"/>
    <n v="0"/>
    <n v="0"/>
    <n v="0"/>
    <n v="0"/>
    <n v="0"/>
    <n v="0"/>
    <n v="0"/>
    <n v="0"/>
    <n v="0"/>
    <n v="797479"/>
    <n v="0"/>
    <n v="0"/>
    <n v="0"/>
    <n v="0"/>
    <n v="797479"/>
    <n v="0"/>
    <n v="797479"/>
    <n v="0"/>
    <n v="0"/>
    <n v="0"/>
    <n v="0"/>
    <n v="797479"/>
    <n v="0"/>
    <n v="797479"/>
    <n v="0"/>
    <n v="0"/>
    <n v="0"/>
    <n v="0"/>
    <n v="797479"/>
    <n v="0"/>
    <m/>
    <n v="0"/>
    <n v="0"/>
    <n v="0"/>
    <n v="0"/>
    <m/>
    <m/>
    <m/>
    <m/>
    <m/>
    <m/>
    <m/>
    <m/>
    <m/>
    <m/>
    <m/>
    <m/>
    <n v="0"/>
    <m/>
    <m/>
    <m/>
    <m/>
    <m/>
    <m/>
    <m/>
    <m/>
    <m/>
    <m/>
    <m/>
    <m/>
    <n v="0"/>
    <m/>
    <m/>
    <m/>
    <n v="0"/>
    <n v="-797479"/>
    <n v="0"/>
    <n v="0"/>
    <n v="0"/>
    <n v="0"/>
    <n v="-797479"/>
  </r>
  <r>
    <x v="3"/>
    <s v="Normalización SE Colaco"/>
    <s v="Raul Ramirez"/>
    <s v="NORMALIZACIÓN COLACO"/>
    <s v="100/TT-199-01"/>
    <d v="2019-07-21T00:00:00"/>
    <n v="109533.24"/>
    <n v="752936.76168109209"/>
    <n v="0"/>
    <n v="0"/>
    <n v="0"/>
    <n v="0"/>
    <n v="0"/>
    <n v="862470.00168109208"/>
    <n v="752936.7616810922"/>
    <n v="0"/>
    <n v="0"/>
    <n v="0"/>
    <n v="0"/>
    <n v="0"/>
    <n v="862470.0016810922"/>
    <n v="752936.76168109209"/>
    <n v="0"/>
    <n v="0"/>
    <n v="0"/>
    <n v="0"/>
    <n v="0"/>
    <n v="862470.00168109208"/>
    <n v="569189.52737000003"/>
    <n v="183747.23431109206"/>
    <n v="0"/>
    <n v="0"/>
    <n v="0"/>
    <n v="0"/>
    <n v="862470.00168109208"/>
    <n v="348417.359"/>
    <m/>
    <n v="348417.359"/>
    <n v="-220772.16837000003"/>
    <n v="350939.75599999999"/>
    <n v="460472.99599999998"/>
    <m/>
    <m/>
    <m/>
    <m/>
    <m/>
    <m/>
    <m/>
    <m/>
    <m/>
    <m/>
    <m/>
    <m/>
    <n v="0"/>
    <m/>
    <m/>
    <m/>
    <m/>
    <m/>
    <m/>
    <m/>
    <m/>
    <m/>
    <m/>
    <m/>
    <m/>
    <n v="0"/>
    <m/>
    <m/>
    <m/>
    <n v="457950.59899999999"/>
    <n v="-183747.23431109206"/>
    <n v="0"/>
    <n v="0"/>
    <n v="0"/>
    <n v="0"/>
    <n v="-404519.40268109209"/>
  </r>
  <r>
    <x v="3"/>
    <s v="Parque eólico Negrete"/>
    <s v="Alex Llaitul"/>
    <s v="Parque eólico Negrete"/>
    <s v="100/TT-002-04"/>
    <s v="terminada"/>
    <n v="51581"/>
    <n v="68328.397000425117"/>
    <n v="0"/>
    <n v="0"/>
    <n v="0"/>
    <n v="0"/>
    <n v="0"/>
    <n v="119909.39700042512"/>
    <n v="5374.3919999999998"/>
    <n v="0"/>
    <n v="0"/>
    <n v="0"/>
    <n v="0"/>
    <n v="0"/>
    <n v="56955.392"/>
    <n v="5393.7370000000001"/>
    <n v="0"/>
    <n v="0"/>
    <n v="0"/>
    <n v="0"/>
    <n v="0"/>
    <n v="56974.737000000001"/>
    <n v="6324.9229999999998"/>
    <n v="0"/>
    <n v="0"/>
    <n v="0"/>
    <n v="0"/>
    <n v="0"/>
    <n v="57905.923000000003"/>
    <n v="6324.9229999999998"/>
    <m/>
    <n v="6324.9229999999998"/>
    <n v="0"/>
    <n v="7001.51"/>
    <n v="58582.51"/>
    <m/>
    <m/>
    <m/>
    <m/>
    <m/>
    <m/>
    <m/>
    <m/>
    <m/>
    <m/>
    <m/>
    <m/>
    <n v="0"/>
    <m/>
    <m/>
    <m/>
    <m/>
    <m/>
    <m/>
    <m/>
    <m/>
    <m/>
    <m/>
    <m/>
    <m/>
    <n v="0"/>
    <m/>
    <m/>
    <m/>
    <n v="57905.923000000003"/>
    <n v="0"/>
    <n v="0"/>
    <n v="0"/>
    <n v="0"/>
    <n v="0"/>
    <n v="0"/>
  </r>
  <r>
    <x v="3"/>
    <s v="PINAR"/>
    <s v="SIN ASIGNAR"/>
    <s v="SIN ASIGNAR"/>
    <s v="(en blanco)"/>
    <s v="(en blanco)"/>
    <n v="0"/>
    <n v="0"/>
    <n v="0"/>
    <n v="0"/>
    <n v="0"/>
    <n v="0"/>
    <n v="0"/>
    <n v="0"/>
    <n v="0"/>
    <n v="0"/>
    <n v="0"/>
    <n v="0"/>
    <n v="0"/>
    <n v="0"/>
    <n v="0"/>
    <n v="0"/>
    <n v="0"/>
    <n v="0"/>
    <n v="0"/>
    <n v="0"/>
    <n v="0"/>
    <n v="0"/>
    <n v="0"/>
    <n v="0"/>
    <n v="0"/>
    <n v="0"/>
    <n v="0"/>
    <n v="0"/>
    <n v="0"/>
    <n v="0"/>
    <m/>
    <n v="0"/>
    <n v="0"/>
    <n v="0"/>
    <n v="0"/>
    <m/>
    <m/>
    <m/>
    <m/>
    <m/>
    <m/>
    <m/>
    <m/>
    <m/>
    <m/>
    <m/>
    <m/>
    <n v="0"/>
    <m/>
    <m/>
    <m/>
    <m/>
    <m/>
    <m/>
    <m/>
    <m/>
    <m/>
    <m/>
    <m/>
    <m/>
    <n v="0"/>
    <m/>
    <m/>
    <m/>
    <n v="0"/>
    <n v="0"/>
    <n v="0"/>
    <n v="0"/>
    <n v="0"/>
    <n v="0"/>
    <n v="0"/>
  </r>
  <r>
    <x v="3"/>
    <s v="Plaza Peaje-Cruce Paredes"/>
    <s v="MASC"/>
    <s v="SIN ASIGNAR"/>
    <s v="100/TL-002"/>
    <s v="(en blanco)"/>
    <n v="0"/>
    <n v="0"/>
    <n v="0"/>
    <n v="0"/>
    <n v="0"/>
    <n v="0"/>
    <n v="0"/>
    <n v="0"/>
    <n v="473182.03200000001"/>
    <n v="0"/>
    <n v="0"/>
    <n v="0"/>
    <n v="0"/>
    <n v="0"/>
    <n v="473182.03200000001"/>
    <n v="736858.47699999996"/>
    <n v="0"/>
    <n v="0"/>
    <n v="0"/>
    <n v="0"/>
    <n v="0"/>
    <n v="736858.47699999996"/>
    <n v="736858.47699999996"/>
    <n v="0"/>
    <n v="0"/>
    <n v="0"/>
    <n v="0"/>
    <n v="0"/>
    <n v="736858.47699999996"/>
    <n v="736858.47699999996"/>
    <m/>
    <n v="736858.47699999996"/>
    <n v="0"/>
    <n v="736858.47699999996"/>
    <n v="736858.47699999996"/>
    <m/>
    <m/>
    <m/>
    <m/>
    <m/>
    <m/>
    <m/>
    <m/>
    <m/>
    <m/>
    <m/>
    <m/>
    <n v="0"/>
    <m/>
    <m/>
    <m/>
    <m/>
    <m/>
    <m/>
    <m/>
    <m/>
    <m/>
    <m/>
    <m/>
    <m/>
    <n v="0"/>
    <m/>
    <m/>
    <m/>
    <n v="736858.47699999996"/>
    <n v="0"/>
    <n v="0"/>
    <n v="0"/>
    <n v="0"/>
    <n v="0"/>
    <n v="0"/>
  </r>
  <r>
    <x v="3"/>
    <s v="Proyecto S/E Deuco - Angol (Secc. Línea Angol - Picoiquen 1x66 kV)"/>
    <s v="Alex Llaitul"/>
    <s v="SE DEUCO"/>
    <s v="100/TT-014-03"/>
    <d v="2018-11-01T00:00:00"/>
    <n v="2253023.8719999995"/>
    <n v="188163.11950000038"/>
    <n v="0"/>
    <n v="0"/>
    <n v="0"/>
    <n v="0"/>
    <n v="0"/>
    <n v="2441186.9915"/>
    <n v="425616.80278285441"/>
    <n v="0"/>
    <n v="0"/>
    <n v="0"/>
    <n v="0"/>
    <n v="0"/>
    <n v="2678640.674782854"/>
    <n v="219732.951"/>
    <n v="0"/>
    <n v="0"/>
    <n v="0"/>
    <n v="0"/>
    <n v="0"/>
    <n v="2472756.8229999994"/>
    <n v="219732.951"/>
    <n v="0"/>
    <n v="0"/>
    <n v="0"/>
    <n v="0"/>
    <n v="0"/>
    <n v="2472756.8229999994"/>
    <n v="213332.951"/>
    <m/>
    <n v="213332.951"/>
    <n v="-6400"/>
    <n v="213332.951"/>
    <n v="2466356.8229999994"/>
    <m/>
    <m/>
    <m/>
    <m/>
    <m/>
    <m/>
    <m/>
    <m/>
    <m/>
    <m/>
    <m/>
    <m/>
    <n v="0"/>
    <m/>
    <m/>
    <m/>
    <m/>
    <m/>
    <m/>
    <m/>
    <m/>
    <m/>
    <m/>
    <m/>
    <m/>
    <n v="0"/>
    <m/>
    <m/>
    <m/>
    <n v="2466356.8229999994"/>
    <n v="0"/>
    <n v="0"/>
    <n v="0"/>
    <n v="0"/>
    <n v="0"/>
    <n v="-6400"/>
  </r>
  <r>
    <x v="3"/>
    <s v="S/E Chiloe"/>
    <s v="Jorge Cea"/>
    <s v="CHILOÉ-GAMBOA"/>
    <s v="100/TT-140-05"/>
    <d v="2022-12-31T00:00:00"/>
    <n v="1570831.399"/>
    <n v="2631176.6946002943"/>
    <n v="1581810.9714850262"/>
    <n v="0"/>
    <n v="0"/>
    <n v="0"/>
    <n v="0"/>
    <n v="5783819.0650853207"/>
    <n v="2631176.6946002943"/>
    <n v="1581810.9714850262"/>
    <n v="0"/>
    <n v="0"/>
    <n v="0"/>
    <n v="0"/>
    <n v="5783819.0650853207"/>
    <n v="2927240.9759999998"/>
    <n v="1285746.690085321"/>
    <n v="0"/>
    <n v="0"/>
    <n v="0"/>
    <n v="0"/>
    <n v="5783819.0650853207"/>
    <n v="3302570.1489999997"/>
    <n v="910417.51708532101"/>
    <n v="0"/>
    <n v="0"/>
    <n v="0"/>
    <n v="0"/>
    <n v="5783819.0650853207"/>
    <n v="3073276.7759999996"/>
    <m/>
    <n v="3073276.7759999996"/>
    <n v="-229293.37300000014"/>
    <n v="3073276.7759999996"/>
    <n v="4644108.1749999998"/>
    <m/>
    <m/>
    <m/>
    <m/>
    <m/>
    <m/>
    <m/>
    <m/>
    <m/>
    <m/>
    <m/>
    <m/>
    <n v="0"/>
    <m/>
    <m/>
    <m/>
    <m/>
    <m/>
    <m/>
    <m/>
    <m/>
    <m/>
    <m/>
    <m/>
    <m/>
    <n v="0"/>
    <m/>
    <m/>
    <m/>
    <n v="4644108.1749999998"/>
    <n v="-910417.51708532101"/>
    <n v="0"/>
    <n v="0"/>
    <n v="0"/>
    <n v="0"/>
    <n v="-1139710.8900853209"/>
  </r>
  <r>
    <x v="3"/>
    <s v="S/E Chirre MASC"/>
    <s v="Alex Llaitul"/>
    <s v="SE CHIRRE"/>
    <s v="100/TT-185-02"/>
    <d v="2019-08-31T00:00:00"/>
    <n v="41001.425999999999"/>
    <n v="12643.47129460243"/>
    <n v="0"/>
    <n v="0"/>
    <n v="0"/>
    <n v="0"/>
    <n v="0"/>
    <n v="53644.89729460243"/>
    <n v="12643.47129460243"/>
    <n v="0"/>
    <n v="0"/>
    <n v="0"/>
    <n v="0"/>
    <n v="0"/>
    <n v="53644.89729460243"/>
    <n v="12643.47129460243"/>
    <n v="0"/>
    <n v="0"/>
    <n v="0"/>
    <n v="0"/>
    <n v="0"/>
    <n v="53644.89729460243"/>
    <n v="12643.47129460243"/>
    <n v="0"/>
    <n v="0"/>
    <n v="0"/>
    <n v="0"/>
    <n v="0"/>
    <n v="53644.89729460243"/>
    <n v="10944.947"/>
    <m/>
    <n v="10944.947"/>
    <n v="-1698.52429460243"/>
    <n v="10944.947"/>
    <n v="51946.373"/>
    <m/>
    <m/>
    <m/>
    <m/>
    <m/>
    <m/>
    <m/>
    <m/>
    <m/>
    <m/>
    <m/>
    <m/>
    <n v="0"/>
    <m/>
    <m/>
    <m/>
    <m/>
    <m/>
    <m/>
    <m/>
    <m/>
    <m/>
    <m/>
    <m/>
    <m/>
    <n v="0"/>
    <m/>
    <m/>
    <m/>
    <n v="51946.373"/>
    <n v="0"/>
    <n v="0"/>
    <n v="0"/>
    <n v="0"/>
    <n v="0"/>
    <n v="-1698.52429460243"/>
  </r>
  <r>
    <x v="3"/>
    <s v="S/E Chirre Obras"/>
    <s v="Alex Llaitul"/>
    <s v="SE CHIRRE"/>
    <s v="100/TT-185-01"/>
    <d v="2019-08-31T00:00:00"/>
    <n v="1693905.3080000002"/>
    <n v="1207559.4481708016"/>
    <n v="0"/>
    <n v="0"/>
    <n v="0"/>
    <n v="0"/>
    <n v="0"/>
    <n v="2901464.7561708018"/>
    <n v="1297789.8419999999"/>
    <n v="0"/>
    <n v="0"/>
    <n v="0"/>
    <n v="0"/>
    <n v="0"/>
    <n v="2991695.1500000004"/>
    <n v="1297789.8419999999"/>
    <n v="0"/>
    <n v="0"/>
    <n v="0"/>
    <n v="0"/>
    <n v="0"/>
    <n v="2991695.1500000004"/>
    <n v="1297789.8419999999"/>
    <n v="0"/>
    <n v="0"/>
    <n v="0"/>
    <n v="0"/>
    <n v="0"/>
    <n v="2991695.1500000004"/>
    <n v="1197389.9669999999"/>
    <m/>
    <n v="1197389.9669999999"/>
    <n v="-100399.875"/>
    <n v="1198048.5089999998"/>
    <n v="2891953.8169999998"/>
    <m/>
    <m/>
    <m/>
    <m/>
    <m/>
    <m/>
    <m/>
    <m/>
    <m/>
    <m/>
    <m/>
    <m/>
    <n v="0"/>
    <m/>
    <m/>
    <m/>
    <m/>
    <m/>
    <m/>
    <m/>
    <m/>
    <m/>
    <m/>
    <m/>
    <m/>
    <n v="0"/>
    <m/>
    <m/>
    <m/>
    <n v="2891295.2750000004"/>
    <n v="0"/>
    <n v="0"/>
    <n v="0"/>
    <n v="0"/>
    <n v="0"/>
    <n v="-100399.875"/>
  </r>
  <r>
    <x v="3"/>
    <s v="S/E Cunco"/>
    <s v="Alex Llaitul"/>
    <s v="SE CUNCO"/>
    <s v="100/TT-015-01"/>
    <d v="2018-07-01T00:00:00"/>
    <n v="3196414.6970000002"/>
    <n v="15000.21121874476"/>
    <n v="0"/>
    <n v="0"/>
    <n v="0"/>
    <n v="0"/>
    <n v="0"/>
    <n v="3211414.9082187451"/>
    <n v="33094.999000000003"/>
    <n v="1640"/>
    <n v="820"/>
    <n v="0"/>
    <n v="0"/>
    <n v="0"/>
    <n v="3231969.696"/>
    <n v="40482.999000000003"/>
    <n v="1640"/>
    <n v="820"/>
    <n v="0"/>
    <n v="0"/>
    <n v="0"/>
    <n v="3239357.696"/>
    <n v="20499.748"/>
    <n v="1640"/>
    <n v="820"/>
    <n v="0"/>
    <n v="0"/>
    <n v="0"/>
    <n v="3219374.4450000003"/>
    <n v="15534.999000000002"/>
    <m/>
    <n v="15534.999000000002"/>
    <n v="-4964.748999999998"/>
    <n v="15534.999000000002"/>
    <n v="3211949.696"/>
    <m/>
    <m/>
    <m/>
    <m/>
    <m/>
    <m/>
    <m/>
    <m/>
    <m/>
    <m/>
    <m/>
    <m/>
    <n v="0"/>
    <m/>
    <m/>
    <m/>
    <m/>
    <m/>
    <m/>
    <m/>
    <m/>
    <m/>
    <m/>
    <m/>
    <m/>
    <n v="0"/>
    <m/>
    <m/>
    <m/>
    <n v="3211949.696"/>
    <n v="-1640"/>
    <n v="-820"/>
    <n v="0"/>
    <n v="0"/>
    <n v="0"/>
    <n v="-7424.7490000003017"/>
  </r>
  <r>
    <x v="3"/>
    <s v="S/E Frutillar- Inst. transformador 10MVA"/>
    <s v="Michael Monsalve"/>
    <s v="SE FRUTILLAR"/>
    <s v="100/TT-110-03"/>
    <d v="2019-09-09T00:00:00"/>
    <n v="2335167.3720000004"/>
    <n v="657703.35513055534"/>
    <n v="0"/>
    <n v="0"/>
    <n v="0"/>
    <n v="0"/>
    <n v="0"/>
    <n v="2992870.7271305555"/>
    <n v="657703.35513055534"/>
    <n v="0"/>
    <n v="0"/>
    <n v="0"/>
    <n v="0"/>
    <n v="0"/>
    <n v="2992870.7271305555"/>
    <n v="826004.25970417587"/>
    <n v="1010.375"/>
    <n v="0"/>
    <n v="0"/>
    <n v="0"/>
    <n v="0"/>
    <n v="3162182.0067041763"/>
    <n v="468276.61300000001"/>
    <n v="358738.02170417586"/>
    <n v="0"/>
    <n v="0"/>
    <n v="0"/>
    <n v="0"/>
    <n v="3162182.0067041763"/>
    <n v="388471.42800000001"/>
    <n v="466101.84965999995"/>
    <n v="854573.27765999991"/>
    <n v="386296.66465999989"/>
    <n v="404953.15899999999"/>
    <n v="2740120.5310000004"/>
    <n v="0"/>
    <n v="0"/>
    <n v="0"/>
    <n v="0"/>
    <n v="0"/>
    <n v="0"/>
    <n v="1006"/>
    <n v="0"/>
    <n v="0"/>
    <n v="0"/>
    <n v="0"/>
    <n v="0"/>
    <n v="1006"/>
    <n v="0"/>
    <n v="0"/>
    <n v="0"/>
    <n v="0"/>
    <n v="0"/>
    <n v="0"/>
    <n v="0"/>
    <n v="0"/>
    <n v="0"/>
    <n v="0"/>
    <n v="0"/>
    <n v="0"/>
    <n v="0"/>
    <n v="0"/>
    <n v="0"/>
    <n v="0"/>
    <n v="3190746.6496600006"/>
    <n v="-357732.02170417586"/>
    <n v="0"/>
    <n v="0"/>
    <n v="0"/>
    <n v="0"/>
    <n v="28564.642955824267"/>
  </r>
  <r>
    <x v="3"/>
    <s v="S/E Gamboa"/>
    <s v="Jorge Cea"/>
    <s v="CHILOÉ-GAMBOA"/>
    <s v="100/TT-150-01"/>
    <d v="2022-12-31T00:00:00"/>
    <n v="2151098.2910000002"/>
    <n v="1084455.6510548668"/>
    <n v="7359881.3833333328"/>
    <n v="2397462.2346666702"/>
    <n v="0"/>
    <n v="0"/>
    <n v="0"/>
    <n v="12992897.56005487"/>
    <n v="1096223.6510548668"/>
    <n v="2971706.1876666662"/>
    <n v="6785637.0113882031"/>
    <n v="0"/>
    <n v="0"/>
    <n v="0"/>
    <n v="13004665.141109738"/>
    <n v="1165057.0589999999"/>
    <n v="2902872.7797215311"/>
    <n v="6785637.0113882031"/>
    <n v="0"/>
    <n v="0"/>
    <n v="0"/>
    <n v="13004665.141109735"/>
    <n v="1077406.9980000001"/>
    <n v="2990522.8407215308"/>
    <n v="6785637.0113882031"/>
    <n v="0"/>
    <n v="0"/>
    <n v="0"/>
    <n v="13004665.141109735"/>
    <n v="996989.27800000005"/>
    <m/>
    <n v="996989.27800000005"/>
    <n v="-80417.720000000088"/>
    <n v="997493.14600000007"/>
    <n v="3148591.4370000004"/>
    <m/>
    <m/>
    <m/>
    <m/>
    <m/>
    <m/>
    <m/>
    <m/>
    <m/>
    <m/>
    <m/>
    <m/>
    <n v="0"/>
    <m/>
    <m/>
    <m/>
    <m/>
    <m/>
    <m/>
    <m/>
    <m/>
    <m/>
    <m/>
    <m/>
    <m/>
    <n v="0"/>
    <m/>
    <m/>
    <m/>
    <n v="3148087.5690000001"/>
    <n v="-2990522.8407215308"/>
    <n v="-6785637.0113882031"/>
    <n v="0"/>
    <n v="0"/>
    <n v="0"/>
    <n v="-9856577.5721097346"/>
  </r>
  <r>
    <x v="3"/>
    <s v="S/E Gamboa (Control)"/>
    <s v="Jorge Cea"/>
    <s v="CHILOÉ-GAMBOA"/>
    <s v="100/TT-250"/>
    <s v="(en blanco)"/>
    <n v="0"/>
    <n v="0"/>
    <n v="0"/>
    <n v="0"/>
    <n v="0"/>
    <n v="0"/>
    <n v="0"/>
    <n v="0"/>
    <n v="-11768"/>
    <n v="0"/>
    <n v="0"/>
    <n v="0"/>
    <n v="0"/>
    <n v="0"/>
    <n v="-11768"/>
    <n v="-11768"/>
    <n v="0"/>
    <n v="0"/>
    <n v="0"/>
    <n v="0"/>
    <n v="0"/>
    <n v="-11768"/>
    <n v="-11768.334999999999"/>
    <n v="0.33499999999912689"/>
    <n v="0"/>
    <n v="0"/>
    <n v="0"/>
    <n v="0"/>
    <n v="-11768"/>
    <n v="-11768.334999999999"/>
    <m/>
    <n v="-11768.334999999999"/>
    <n v="0"/>
    <n v="-11768.334999999999"/>
    <n v="-11768.334999999999"/>
    <m/>
    <m/>
    <m/>
    <m/>
    <m/>
    <m/>
    <m/>
    <m/>
    <m/>
    <m/>
    <m/>
    <m/>
    <n v="0"/>
    <m/>
    <m/>
    <m/>
    <m/>
    <m/>
    <m/>
    <m/>
    <m/>
    <m/>
    <m/>
    <m/>
    <m/>
    <n v="0"/>
    <m/>
    <m/>
    <m/>
    <n v="-11768.334999999999"/>
    <n v="-0.33499999999912689"/>
    <n v="0"/>
    <n v="0"/>
    <n v="0"/>
    <n v="0"/>
    <n v="-0.33499999999912689"/>
  </r>
  <r>
    <x v="3"/>
    <s v="S/E La Misión (Proyecto La Misión)"/>
    <s v="Juan Bravo"/>
    <s v="REMEHUE- LA MISION"/>
    <s v="100/TT-187-01"/>
    <d v="2020-12-31T00:00:00"/>
    <n v="208952.86800000002"/>
    <n v="1039800.6630583984"/>
    <n v="1687382.733081423"/>
    <n v="0"/>
    <n v="0"/>
    <n v="0"/>
    <n v="0"/>
    <n v="2936136.2641398218"/>
    <n v="1039800.6630583984"/>
    <n v="1687383.1"/>
    <n v="0"/>
    <n v="0"/>
    <n v="0"/>
    <n v="0"/>
    <n v="2936136.6310583986"/>
    <n v="851888.72007333336"/>
    <n v="1875295.0429850654"/>
    <n v="0"/>
    <n v="0"/>
    <n v="0"/>
    <n v="0"/>
    <n v="2936136.6310583986"/>
    <n v="673082.40700000001"/>
    <n v="2054101.3560583987"/>
    <n v="0"/>
    <n v="0"/>
    <n v="0"/>
    <n v="0"/>
    <n v="2936136.6310583986"/>
    <n v="626852.56099999999"/>
    <m/>
    <n v="626852.56099999999"/>
    <n v="-46229.84600000002"/>
    <n v="627797.005"/>
    <n v="836749.87300000002"/>
    <n v="1584"/>
    <n v="79680.950000000012"/>
    <n v="167514.60199999998"/>
    <n v="468839.51687556441"/>
    <n v="584021.06643778225"/>
    <n v="301523.2884377822"/>
    <n v="228923.4132188911"/>
    <n v="347487.38199999998"/>
    <n v="142282.4132188911"/>
    <n v="161923.94"/>
    <n v="9249.9"/>
    <n v="0"/>
    <n v="2493030.4721889109"/>
    <m/>
    <m/>
    <m/>
    <m/>
    <m/>
    <m/>
    <m/>
    <m/>
    <m/>
    <m/>
    <m/>
    <m/>
    <n v="0"/>
    <n v="0"/>
    <n v="0"/>
    <n v="0"/>
    <n v="3328835.9011889109"/>
    <n v="438929.11613051221"/>
    <n v="0"/>
    <n v="0"/>
    <n v="0"/>
    <n v="0"/>
    <n v="392699.2701305123"/>
  </r>
  <r>
    <x v="3"/>
    <s v="S/E La Misión MASC"/>
    <s v="Juan Bravo"/>
    <s v="REMEHUE- LA MISION"/>
    <s v="100/TT-187-02"/>
    <d v="2020-12-31T00:00:00"/>
    <n v="46351.663999999997"/>
    <n v="21790.216623538487"/>
    <n v="41382.865000000005"/>
    <n v="0"/>
    <n v="0"/>
    <n v="0"/>
    <n v="0"/>
    <n v="109524.74562353849"/>
    <n v="51196.050999999999"/>
    <n v="3196.0306235384924"/>
    <n v="2200"/>
    <n v="6581"/>
    <n v="0"/>
    <n v="0"/>
    <n v="109524.74562353849"/>
    <n v="23006.508999999998"/>
    <n v="31385.572623538494"/>
    <n v="2200"/>
    <n v="6581"/>
    <n v="0"/>
    <n v="0"/>
    <n v="109524.74562353849"/>
    <n v="23006.508999999998"/>
    <n v="31385.572623538494"/>
    <n v="2200"/>
    <n v="6581"/>
    <n v="0"/>
    <n v="0"/>
    <n v="109524.74562353849"/>
    <n v="23006.508999999998"/>
    <m/>
    <n v="23006.508999999998"/>
    <n v="0"/>
    <n v="23006.508999999998"/>
    <n v="69358.172999999995"/>
    <n v="0"/>
    <n v="0"/>
    <n v="0"/>
    <n v="0"/>
    <n v="26321.542000000001"/>
    <n v="745"/>
    <n v="0"/>
    <n v="0"/>
    <n v="0"/>
    <n v="0"/>
    <n v="0"/>
    <n v="4318"/>
    <n v="31384.542000000001"/>
    <m/>
    <m/>
    <m/>
    <m/>
    <m/>
    <m/>
    <m/>
    <m/>
    <m/>
    <m/>
    <m/>
    <m/>
    <n v="0"/>
    <n v="0"/>
    <n v="0"/>
    <n v="0"/>
    <n v="100742.715"/>
    <n v="-1.0306235384923639"/>
    <n v="-2200"/>
    <n v="-6581"/>
    <n v="0"/>
    <n v="0"/>
    <n v="-8782.0306235384924"/>
  </r>
  <r>
    <x v="3"/>
    <s v="S/E Larqui"/>
    <s v="Alex Llaitul"/>
    <s v="LARQUI-TRES ESQUINAS"/>
    <s v="100/TT-025-01"/>
    <d v="2020-09-30T00:00:00"/>
    <n v="119618.662"/>
    <n v="308573.16805592098"/>
    <n v="943429.57617760496"/>
    <n v="0"/>
    <n v="0"/>
    <n v="0"/>
    <n v="0"/>
    <n v="1371621.4062335258"/>
    <n v="535546.88577306666"/>
    <n v="943429.18546045874"/>
    <n v="0"/>
    <n v="0"/>
    <n v="0"/>
    <n v="0"/>
    <n v="1598594.7332335254"/>
    <n v="795513.06310639996"/>
    <n v="683463.00812712545"/>
    <n v="0"/>
    <n v="0"/>
    <n v="0"/>
    <n v="0"/>
    <n v="1598594.7332335254"/>
    <n v="795513.06310639996"/>
    <n v="683463.00812712545"/>
    <n v="0"/>
    <n v="0"/>
    <n v="0"/>
    <n v="0"/>
    <n v="1598594.7332335254"/>
    <n v="478179.85"/>
    <m/>
    <n v="478179.85"/>
    <n v="-317333.21310639998"/>
    <n v="480188.391"/>
    <n v="599807.05299999996"/>
    <m/>
    <m/>
    <m/>
    <m/>
    <m/>
    <m/>
    <m/>
    <m/>
    <m/>
    <m/>
    <m/>
    <m/>
    <n v="0"/>
    <m/>
    <m/>
    <m/>
    <m/>
    <m/>
    <m/>
    <m/>
    <m/>
    <m/>
    <m/>
    <m/>
    <m/>
    <n v="0"/>
    <m/>
    <m/>
    <m/>
    <n v="597798.51199999999"/>
    <n v="-683463.00812712545"/>
    <n v="0"/>
    <n v="0"/>
    <n v="0"/>
    <n v="0"/>
    <n v="-1000796.2212335254"/>
  </r>
  <r>
    <x v="3"/>
    <s v="S/E Larqui (Control)"/>
    <s v="Alex Llaitul"/>
    <s v="LARQUI-TRES ESQUINAS"/>
    <s v="100/TT-151-01"/>
    <s v="(en blanco)"/>
    <n v="0"/>
    <n v="0"/>
    <n v="0"/>
    <n v="0"/>
    <n v="0"/>
    <n v="0"/>
    <n v="0"/>
    <n v="0"/>
    <n v="-492533.54000000004"/>
    <n v="0"/>
    <n v="0"/>
    <n v="0"/>
    <n v="0"/>
    <n v="0"/>
    <n v="-492533.54000000004"/>
    <n v="-492533.54000000004"/>
    <n v="0"/>
    <n v="0"/>
    <n v="0"/>
    <n v="0"/>
    <n v="0"/>
    <n v="-492533.54000000004"/>
    <n v="-492533.54000000004"/>
    <n v="0"/>
    <n v="0"/>
    <n v="0"/>
    <n v="0"/>
    <n v="0"/>
    <n v="-492533.54000000004"/>
    <n v="-492533.54000000004"/>
    <m/>
    <n v="-492533.54000000004"/>
    <n v="0"/>
    <n v="-492533.54000000004"/>
    <n v="-492533.54000000004"/>
    <m/>
    <m/>
    <m/>
    <m/>
    <m/>
    <m/>
    <m/>
    <m/>
    <m/>
    <m/>
    <m/>
    <m/>
    <n v="0"/>
    <m/>
    <m/>
    <m/>
    <m/>
    <m/>
    <m/>
    <m/>
    <m/>
    <m/>
    <m/>
    <m/>
    <m/>
    <n v="0"/>
    <m/>
    <m/>
    <m/>
    <n v="-492533.54000000004"/>
    <n v="0"/>
    <n v="0"/>
    <n v="0"/>
    <n v="0"/>
    <n v="0"/>
    <n v="0"/>
  </r>
  <r>
    <x v="3"/>
    <s v="S/E Larqui MASC"/>
    <s v="Alex Llaitul"/>
    <s v="LARQUI-TRES ESQUINAS"/>
    <s v="100/TT-025-02"/>
    <d v="2020-09-30T00:00:00"/>
    <n v="0"/>
    <n v="0"/>
    <n v="0"/>
    <n v="0"/>
    <n v="0"/>
    <n v="0"/>
    <n v="0"/>
    <n v="0"/>
    <n v="0"/>
    <n v="0"/>
    <n v="0"/>
    <n v="0"/>
    <n v="0"/>
    <n v="0"/>
    <n v="0"/>
    <n v="0"/>
    <n v="0"/>
    <n v="0"/>
    <n v="0"/>
    <n v="0"/>
    <n v="0"/>
    <n v="0"/>
    <n v="0"/>
    <n v="0"/>
    <n v="0"/>
    <n v="0"/>
    <n v="0"/>
    <n v="0"/>
    <n v="0"/>
    <n v="0"/>
    <m/>
    <n v="0"/>
    <n v="0"/>
    <n v="0"/>
    <n v="0"/>
    <m/>
    <m/>
    <m/>
    <m/>
    <m/>
    <m/>
    <m/>
    <m/>
    <m/>
    <m/>
    <m/>
    <m/>
    <n v="0"/>
    <m/>
    <m/>
    <m/>
    <m/>
    <m/>
    <m/>
    <m/>
    <m/>
    <m/>
    <m/>
    <m/>
    <m/>
    <n v="0"/>
    <m/>
    <m/>
    <m/>
    <n v="0"/>
    <n v="0"/>
    <n v="0"/>
    <n v="0"/>
    <n v="0"/>
    <n v="0"/>
    <n v="0"/>
  </r>
  <r>
    <x v="3"/>
    <s v="S/E Los tambores: Obras Sanitarias"/>
    <s v="Manuel Barrientos"/>
    <s v="Los tambores OOSS"/>
    <s v="100/TT-141-04"/>
    <d v="2019-10-31T00:00:00"/>
    <n v="1971.8520000000001"/>
    <n v="30048.177810157471"/>
    <n v="0"/>
    <n v="0"/>
    <n v="0"/>
    <n v="0"/>
    <n v="0"/>
    <n v="32020.02981015747"/>
    <n v="30048.177810157471"/>
    <n v="0"/>
    <n v="0"/>
    <n v="0"/>
    <n v="0"/>
    <n v="0"/>
    <n v="32020.02981015747"/>
    <n v="30048.177810157471"/>
    <n v="0"/>
    <n v="0"/>
    <n v="0"/>
    <n v="0"/>
    <n v="0"/>
    <n v="32020.02981015747"/>
    <n v="30048.1778101575"/>
    <n v="-2.9103830456733704E-11"/>
    <n v="0"/>
    <n v="0"/>
    <n v="0"/>
    <n v="0"/>
    <n v="32020.02981015747"/>
    <n v="15000"/>
    <m/>
    <n v="15000"/>
    <n v="-15048.1778101575"/>
    <n v="15000"/>
    <n v="16971.851999999999"/>
    <m/>
    <m/>
    <m/>
    <m/>
    <m/>
    <m/>
    <m/>
    <m/>
    <m/>
    <m/>
    <m/>
    <m/>
    <n v="0"/>
    <m/>
    <m/>
    <m/>
    <m/>
    <m/>
    <m/>
    <m/>
    <m/>
    <m/>
    <m/>
    <m/>
    <m/>
    <n v="0"/>
    <m/>
    <m/>
    <m/>
    <n v="16971.851999999999"/>
    <n v="2.9103830456733704E-11"/>
    <n v="0"/>
    <n v="0"/>
    <n v="0"/>
    <n v="0"/>
    <n v="-15048.177810157471"/>
  </r>
  <r>
    <x v="3"/>
    <s v="S/E Mantilhue: Obras sanitarias adicionales"/>
    <s v="Manuel Barrientos"/>
    <s v="Mantilhue OOSS"/>
    <s v="100/TT-146-03"/>
    <d v="2019-10-31T00:00:00"/>
    <n v="12638.723"/>
    <n v="71576.92980840517"/>
    <n v="0"/>
    <n v="0"/>
    <n v="0"/>
    <n v="0"/>
    <n v="0"/>
    <n v="84215.652808405168"/>
    <n v="71576.92980840517"/>
    <n v="0"/>
    <n v="0"/>
    <n v="0"/>
    <n v="0"/>
    <n v="0"/>
    <n v="84215.652808405168"/>
    <n v="71576.92980840517"/>
    <n v="0"/>
    <n v="0"/>
    <n v="0"/>
    <n v="0"/>
    <n v="0"/>
    <n v="84215.652808405168"/>
    <n v="71576.929808405199"/>
    <n v="0"/>
    <n v="0"/>
    <n v="0"/>
    <n v="0"/>
    <n v="0"/>
    <n v="84215.652808405197"/>
    <n v="41723.489000000001"/>
    <m/>
    <n v="41723.489000000001"/>
    <n v="-29853.440808405197"/>
    <n v="41723.489000000001"/>
    <n v="54362.212"/>
    <m/>
    <m/>
    <m/>
    <m/>
    <m/>
    <m/>
    <m/>
    <m/>
    <m/>
    <m/>
    <m/>
    <m/>
    <n v="0"/>
    <m/>
    <m/>
    <m/>
    <m/>
    <m/>
    <m/>
    <m/>
    <m/>
    <m/>
    <m/>
    <m/>
    <m/>
    <n v="0"/>
    <m/>
    <m/>
    <m/>
    <n v="54362.212"/>
    <n v="0"/>
    <n v="0"/>
    <n v="0"/>
    <n v="0"/>
    <n v="0"/>
    <n v="-29853.440808405197"/>
  </r>
  <r>
    <x v="3"/>
    <s v="S/E Nahuelbuta Conexión Central La Flor"/>
    <s v="Cristian Vivanco"/>
    <s v="La Flor"/>
    <s v="100/TT-011-02"/>
    <d v="2019-10-31T00:00:00"/>
    <n v="818295.89099999995"/>
    <n v="1346130.8182612206"/>
    <n v="0"/>
    <n v="0"/>
    <n v="0"/>
    <n v="0"/>
    <n v="0"/>
    <n v="2164426.7092612204"/>
    <n v="1338629.8859999999"/>
    <n v="1788"/>
    <n v="1848"/>
    <n v="1908"/>
    <n v="1956.9322612206452"/>
    <n v="0"/>
    <n v="2164426.7092612204"/>
    <n v="1336424.7239999999"/>
    <n v="3993.1620000000003"/>
    <n v="1848"/>
    <n v="1908"/>
    <n v="1956.9322612206452"/>
    <n v="0"/>
    <n v="2164426.7092612204"/>
    <n v="1336424.7239999999"/>
    <n v="3993.1620000000003"/>
    <n v="1848"/>
    <n v="1908"/>
    <n v="1956.9322612206452"/>
    <n v="0"/>
    <n v="2164426.7092612204"/>
    <n v="887584.23100000003"/>
    <m/>
    <n v="887584.23100000003"/>
    <n v="-448840.4929999999"/>
    <n v="888123.33299999998"/>
    <n v="1706419.2239999999"/>
    <m/>
    <m/>
    <m/>
    <m/>
    <m/>
    <m/>
    <m/>
    <m/>
    <m/>
    <m/>
    <m/>
    <m/>
    <n v="0"/>
    <m/>
    <m/>
    <m/>
    <m/>
    <m/>
    <m/>
    <m/>
    <m/>
    <m/>
    <m/>
    <m/>
    <m/>
    <n v="0"/>
    <m/>
    <m/>
    <m/>
    <n v="1705880.122"/>
    <n v="-3993.1620000000003"/>
    <n v="-1848"/>
    <n v="-1908"/>
    <n v="-1956.9322612206452"/>
    <n v="0"/>
    <n v="-458546.58726122044"/>
  </r>
  <r>
    <x v="3"/>
    <s v="S/E Nva. Pichirropulli STS: Construcción S/E 90 MVA 220/66 kV"/>
    <s v="Manuel Barrientos"/>
    <s v="LLOLLELHUE-AMPL. PICHIRROPULLI"/>
    <s v="100/TT-160-01"/>
    <d v="2019-11-20T00:00:00"/>
    <n v="2508954.054"/>
    <n v="2191664.2355988305"/>
    <n v="3468521.5292701777"/>
    <n v="0"/>
    <n v="0"/>
    <n v="0"/>
    <n v="0"/>
    <n v="8169139.8188690078"/>
    <n v="2191664.2355988314"/>
    <n v="3468521.1334011713"/>
    <n v="0"/>
    <n v="0"/>
    <n v="0"/>
    <n v="0"/>
    <n v="8169139.4230000023"/>
    <n v="2191664.2355988305"/>
    <n v="3468521.1334011718"/>
    <n v="0"/>
    <n v="0"/>
    <n v="0"/>
    <n v="0"/>
    <n v="8169139.4230000023"/>
    <n v="2191664.2355988305"/>
    <n v="3468521.1334011718"/>
    <n v="0"/>
    <n v="0"/>
    <n v="0"/>
    <n v="0"/>
    <n v="8169139.4230000023"/>
    <n v="1942705.3249999997"/>
    <m/>
    <n v="1942705.3249999997"/>
    <n v="-248958.91059883079"/>
    <n v="1950690.5269999998"/>
    <n v="4459644.5810000002"/>
    <m/>
    <m/>
    <m/>
    <m/>
    <m/>
    <m/>
    <m/>
    <m/>
    <m/>
    <m/>
    <m/>
    <m/>
    <n v="0"/>
    <m/>
    <m/>
    <m/>
    <m/>
    <m/>
    <m/>
    <m/>
    <m/>
    <m/>
    <m/>
    <m/>
    <m/>
    <n v="0"/>
    <m/>
    <m/>
    <m/>
    <n v="4451659.3789999997"/>
    <n v="-3468521.1334011718"/>
    <n v="0"/>
    <n v="0"/>
    <n v="0"/>
    <n v="0"/>
    <n v="-3717480.0440000026"/>
  </r>
  <r>
    <x v="3"/>
    <s v="S/E Nva. Pichirropulli STS: Interconexión obras S/E Pichirropulli"/>
    <s v="Manuel Barrientos"/>
    <s v="LLOLLELHUE-AMPL. PICHIRROPULLI"/>
    <s v="100/TT-119-04"/>
    <d v="2019-11-20T00:00:00"/>
    <n v="76432.048999999985"/>
    <n v="614239.67530881474"/>
    <n v="0"/>
    <n v="0"/>
    <n v="0"/>
    <n v="0"/>
    <n v="0"/>
    <n v="690671.72430881474"/>
    <n v="614239.67530881474"/>
    <n v="0"/>
    <n v="0"/>
    <n v="0"/>
    <n v="0"/>
    <n v="0"/>
    <n v="690671.72430881474"/>
    <n v="614239.67530881474"/>
    <n v="0"/>
    <n v="0"/>
    <n v="0"/>
    <n v="0"/>
    <n v="0"/>
    <n v="690671.72430881474"/>
    <n v="303239.67530881503"/>
    <n v="0"/>
    <n v="0"/>
    <n v="0"/>
    <n v="0"/>
    <n v="0"/>
    <n v="379671.72430881503"/>
    <n v="145815.92300000004"/>
    <m/>
    <n v="145815.92300000004"/>
    <n v="-157423.75230881499"/>
    <n v="145815.92300000004"/>
    <n v="222247.97200000001"/>
    <m/>
    <m/>
    <m/>
    <m/>
    <m/>
    <m/>
    <m/>
    <m/>
    <m/>
    <m/>
    <m/>
    <m/>
    <n v="0"/>
    <m/>
    <m/>
    <m/>
    <m/>
    <m/>
    <m/>
    <m/>
    <m/>
    <m/>
    <m/>
    <m/>
    <m/>
    <n v="0"/>
    <m/>
    <m/>
    <m/>
    <n v="222247.97200000001"/>
    <n v="0"/>
    <n v="0"/>
    <n v="0"/>
    <n v="0"/>
    <n v="0"/>
    <n v="-157423.75230881502"/>
  </r>
  <r>
    <x v="3"/>
    <s v="S/E Nva. Pichirropulli STS: Línea Nva. Pichirropulli-La Unión 66 kV"/>
    <s v="Manuel Barrientos"/>
    <s v="Ltx LLOLLELHUE-LA UNIÓN"/>
    <s v="100/TL-058-01"/>
    <d v="2020-12-31T00:00:00"/>
    <n v="163540.41199999998"/>
    <n v="2063865.8101550855"/>
    <n v="2984674.9399582902"/>
    <n v="0"/>
    <n v="0"/>
    <n v="0"/>
    <n v="0"/>
    <n v="5212081.162113376"/>
    <n v="2063865.8101550853"/>
    <n v="2984674.9399582897"/>
    <n v="0"/>
    <n v="0"/>
    <n v="0"/>
    <n v="0"/>
    <n v="5212081.162113375"/>
    <n v="1647872.2713998915"/>
    <n v="3400668.4787134845"/>
    <n v="0"/>
    <n v="0"/>
    <n v="0"/>
    <n v="0"/>
    <n v="5212081.162113376"/>
    <n v="1228900.1520762499"/>
    <n v="3819640.598037126"/>
    <n v="0"/>
    <n v="0"/>
    <n v="0"/>
    <n v="0"/>
    <n v="5212081.162113376"/>
    <n v="380523.03"/>
    <n v="760246.58050000004"/>
    <n v="1140769.6105"/>
    <n v="-88130.541576249991"/>
    <n v="380858.69500000001"/>
    <n v="544399.10699999996"/>
    <n v="22051.301909583464"/>
    <n v="197793.7322429168"/>
    <n v="386775.10966715927"/>
    <n v="541358.78279847233"/>
    <n v="588042.78279847233"/>
    <n v="646689.78279847233"/>
    <n v="490531.80807625013"/>
    <n v="333649.80807625013"/>
    <n v="155332"/>
    <n v="0"/>
    <n v="0"/>
    <n v="954503.8786518483"/>
    <n v="4316728.9870194253"/>
    <m/>
    <m/>
    <m/>
    <m/>
    <m/>
    <m/>
    <m/>
    <m/>
    <m/>
    <m/>
    <m/>
    <m/>
    <n v="0"/>
    <m/>
    <m/>
    <m/>
    <n v="5621039.0095194252"/>
    <n v="497088.38898229925"/>
    <n v="0"/>
    <n v="0"/>
    <n v="0"/>
    <n v="0"/>
    <n v="408957.84740604926"/>
  </r>
  <r>
    <x v="3"/>
    <s v="S/E Nva. Pichirropulli STS: Línea Nva. Pichirropulli-Pichirropulli tramo 66 kV"/>
    <s v="Manuel Barrientos"/>
    <s v="LLOLLELHUE-AMPL. PICHIRROPULLI"/>
    <s v="100/TL-066-01"/>
    <d v="2019-11-20T00:00:00"/>
    <n v="61148.564999999988"/>
    <n v="375110.03978470794"/>
    <n v="0"/>
    <n v="0"/>
    <n v="0"/>
    <n v="0"/>
    <n v="0"/>
    <n v="436258.60478470795"/>
    <n v="375110.03978470783"/>
    <n v="0"/>
    <n v="0"/>
    <n v="0"/>
    <n v="0"/>
    <n v="0"/>
    <n v="436258.60478470783"/>
    <n v="375110.03978470794"/>
    <n v="0"/>
    <n v="0"/>
    <n v="0"/>
    <n v="0"/>
    <n v="0"/>
    <n v="436258.60478470795"/>
    <n v="164110.039784708"/>
    <n v="0"/>
    <n v="0"/>
    <n v="0"/>
    <n v="0"/>
    <n v="0"/>
    <n v="225258.604784708"/>
    <n v="91640.320000000007"/>
    <m/>
    <n v="91640.320000000007"/>
    <n v="-72469.719784707995"/>
    <n v="91640.320000000007"/>
    <n v="152788.88500000001"/>
    <m/>
    <m/>
    <m/>
    <m/>
    <m/>
    <m/>
    <m/>
    <m/>
    <m/>
    <m/>
    <m/>
    <m/>
    <n v="0"/>
    <m/>
    <m/>
    <m/>
    <m/>
    <m/>
    <m/>
    <m/>
    <m/>
    <m/>
    <m/>
    <m/>
    <m/>
    <n v="0"/>
    <m/>
    <m/>
    <m/>
    <n v="152788.88500000001"/>
    <n v="0"/>
    <n v="0"/>
    <n v="0"/>
    <n v="0"/>
    <n v="0"/>
    <n v="-72469.719784707995"/>
  </r>
  <r>
    <x v="3"/>
    <s v="S/E Nva. Pichirropulli STS: Paño 220 kV conexión a S/E Nva. Pichirropulli Eletrans"/>
    <s v="Manuel Barrientos"/>
    <s v="LLOLLELHUE-AMPL. PICHIRROPULLI"/>
    <s v="100/TT-161-01"/>
    <d v="2019-11-20T00:00:00"/>
    <n v="2271859.9900000002"/>
    <n v="1833663.8935869085"/>
    <n v="1331379.3059289309"/>
    <n v="0"/>
    <n v="0"/>
    <n v="0"/>
    <n v="0"/>
    <n v="5436903.1895158393"/>
    <n v="1833663.8935869085"/>
    <n v="1328990.5459289311"/>
    <n v="1174.8"/>
    <n v="1213.96"/>
    <n v="0"/>
    <n v="0"/>
    <n v="5436903.1895158393"/>
    <n v="1833663.8935869085"/>
    <n v="1328990.5459289309"/>
    <n v="1174.8"/>
    <n v="1213.96"/>
    <n v="0"/>
    <n v="0"/>
    <n v="5436903.1895158393"/>
    <n v="1833663.8935869085"/>
    <n v="1328990.5459289309"/>
    <n v="1174.8"/>
    <n v="1213.96"/>
    <n v="0"/>
    <n v="0"/>
    <n v="5436903.1895158393"/>
    <n v="1489865.0160000001"/>
    <m/>
    <n v="1489865.0160000001"/>
    <n v="-343798.87758690841"/>
    <n v="1491783.5960000001"/>
    <n v="3763643.5860000001"/>
    <m/>
    <m/>
    <m/>
    <m/>
    <m/>
    <m/>
    <m/>
    <m/>
    <m/>
    <m/>
    <m/>
    <m/>
    <n v="0"/>
    <m/>
    <m/>
    <m/>
    <m/>
    <m/>
    <m/>
    <m/>
    <m/>
    <m/>
    <m/>
    <m/>
    <m/>
    <n v="0"/>
    <m/>
    <m/>
    <m/>
    <n v="3761725.0060000001"/>
    <n v="-1328990.5459289309"/>
    <n v="-1174.8"/>
    <n v="-1213.96"/>
    <n v="0"/>
    <n v="0"/>
    <n v="-1675178.1835158393"/>
  </r>
  <r>
    <x v="3"/>
    <s v="S/E Nva. Pichirropulli STS: Paño de línea y obras S/E La Unión"/>
    <s v="Manuel Barrientos"/>
    <s v="Ltx LLOLLELHUE-LA UNIÓN"/>
    <s v="100/TT-112-03"/>
    <d v="2020-12-31T00:00:00"/>
    <n v="1950.3810000000001"/>
    <n v="122876.62266444624"/>
    <n v="167879.4"/>
    <n v="0"/>
    <n v="0"/>
    <n v="0"/>
    <n v="0"/>
    <n v="292706.4036644462"/>
    <n v="122876.62266444624"/>
    <n v="167879.40000000002"/>
    <n v="0"/>
    <n v="0"/>
    <n v="0"/>
    <n v="0"/>
    <n v="292706.40366444626"/>
    <n v="137323.49559999999"/>
    <n v="153432.52706444636"/>
    <n v="0"/>
    <n v="0"/>
    <n v="0"/>
    <n v="0"/>
    <n v="292706.40366444632"/>
    <n v="137323.49559999999"/>
    <n v="153432.52706444636"/>
    <n v="0"/>
    <n v="0"/>
    <n v="0"/>
    <n v="0"/>
    <n v="292706.40366444632"/>
    <n v="37150.392"/>
    <m/>
    <n v="37150.392"/>
    <n v="-100173.1036"/>
    <n v="37999.17"/>
    <n v="39949.550999999999"/>
    <m/>
    <m/>
    <m/>
    <m/>
    <m/>
    <m/>
    <m/>
    <m/>
    <m/>
    <m/>
    <m/>
    <m/>
    <n v="0"/>
    <m/>
    <m/>
    <m/>
    <m/>
    <m/>
    <m/>
    <m/>
    <m/>
    <m/>
    <m/>
    <m/>
    <m/>
    <n v="0"/>
    <m/>
    <m/>
    <m/>
    <n v="39100.773000000001"/>
    <n v="-153432.52706444636"/>
    <n v="0"/>
    <n v="0"/>
    <n v="0"/>
    <n v="0"/>
    <n v="-253605.63066444633"/>
  </r>
  <r>
    <x v="3"/>
    <s v="S/E Pargua"/>
    <s v="Raul Ramirez"/>
    <s v="SE PARGUA"/>
    <s v="100/TT-163-02"/>
    <d v="2019-10-16T00:00:00"/>
    <n v="3302661.9040000001"/>
    <n v="5945095.0315012159"/>
    <n v="1995257.0337399989"/>
    <n v="0"/>
    <n v="0"/>
    <n v="0"/>
    <n v="0"/>
    <n v="11243013.969241215"/>
    <n v="5445095.4819999998"/>
    <n v="1995257"/>
    <n v="0"/>
    <n v="0"/>
    <n v="0"/>
    <n v="0"/>
    <n v="10743014.386"/>
    <n v="5445095.4819999998"/>
    <n v="1995257.0000000009"/>
    <n v="0"/>
    <n v="0"/>
    <n v="0"/>
    <n v="0"/>
    <n v="10743014.386"/>
    <n v="4668456.3899999997"/>
    <n v="1995257.0000000009"/>
    <n v="0"/>
    <n v="0"/>
    <n v="0"/>
    <n v="0"/>
    <n v="9966375.2939999998"/>
    <n v="4272677.6359999999"/>
    <m/>
    <n v="4272677.6359999999"/>
    <n v="-395778.75399999972"/>
    <n v="4272806.9450000003"/>
    <n v="7575468.8490000004"/>
    <m/>
    <m/>
    <m/>
    <m/>
    <m/>
    <m/>
    <m/>
    <m/>
    <m/>
    <m/>
    <m/>
    <m/>
    <n v="0"/>
    <m/>
    <m/>
    <m/>
    <m/>
    <m/>
    <m/>
    <m/>
    <m/>
    <m/>
    <m/>
    <m/>
    <m/>
    <n v="0"/>
    <m/>
    <m/>
    <m/>
    <n v="7575339.54"/>
    <n v="-1995257.0000000009"/>
    <n v="0"/>
    <n v="0"/>
    <n v="0"/>
    <n v="0"/>
    <n v="-2391035.7539999997"/>
  </r>
  <r>
    <x v="3"/>
    <s v="S/E Pargua 30 MVA 110/23 kV"/>
    <s v="Raul Ramirez"/>
    <s v="SE PARGUA"/>
    <s v="100/TT-163-01"/>
    <d v="2019-10-16T00:00:00"/>
    <n v="556318.61800000002"/>
    <n v="-361770.277"/>
    <n v="0"/>
    <n v="0"/>
    <n v="0"/>
    <n v="0"/>
    <n v="0"/>
    <n v="194548.34100000001"/>
    <n v="-361770.277"/>
    <n v="0"/>
    <n v="0"/>
    <n v="0"/>
    <n v="0"/>
    <n v="0"/>
    <n v="194548.34100000001"/>
    <n v="-361770.277"/>
    <n v="0"/>
    <n v="0"/>
    <n v="0"/>
    <n v="0"/>
    <n v="0"/>
    <n v="194548.34100000001"/>
    <n v="-1003.9340000000001"/>
    <n v="0"/>
    <n v="0"/>
    <n v="0"/>
    <n v="0"/>
    <n v="0"/>
    <n v="555314.68400000001"/>
    <n v="-1003.9340000000001"/>
    <m/>
    <n v="-1003.9340000000001"/>
    <n v="0"/>
    <n v="-1003.9340000000001"/>
    <n v="555314.68400000001"/>
    <m/>
    <m/>
    <m/>
    <m/>
    <m/>
    <m/>
    <m/>
    <m/>
    <m/>
    <m/>
    <m/>
    <m/>
    <n v="0"/>
    <m/>
    <m/>
    <m/>
    <m/>
    <m/>
    <m/>
    <m/>
    <m/>
    <m/>
    <m/>
    <m/>
    <m/>
    <n v="0"/>
    <m/>
    <m/>
    <m/>
    <n v="555314.68400000001"/>
    <n v="0"/>
    <n v="0"/>
    <n v="0"/>
    <n v="0"/>
    <n v="0"/>
    <n v="0"/>
  </r>
  <r>
    <x v="3"/>
    <s v="S/E Pargua MASC"/>
    <s v="Raul Ramirez"/>
    <s v="SE PARGUA"/>
    <s v="100/TT-163-03"/>
    <d v="2019-10-16T00:00:00"/>
    <n v="157754.848"/>
    <n v="32907.051179148933"/>
    <n v="264011.05798362067"/>
    <n v="0"/>
    <n v="0"/>
    <n v="0"/>
    <n v="0"/>
    <n v="454672.95716276963"/>
    <n v="32907.051179148933"/>
    <n v="20171.322"/>
    <n v="243839.86499999999"/>
    <n v="0"/>
    <n v="0"/>
    <n v="0"/>
    <n v="454673.08617914893"/>
    <n v="38581.273999999998"/>
    <n v="14487.964179148921"/>
    <n v="243839.86499999999"/>
    <n v="0"/>
    <n v="0"/>
    <n v="0"/>
    <n v="454663.95117914892"/>
    <n v="38581.273999999998"/>
    <n v="14487.964179148921"/>
    <n v="243839.86499999999"/>
    <n v="0"/>
    <n v="0"/>
    <n v="0"/>
    <n v="454663.95117914892"/>
    <n v="21843.273999999998"/>
    <m/>
    <n v="21843.273999999998"/>
    <n v="-16738"/>
    <n v="21843.273999999998"/>
    <n v="179598.122"/>
    <m/>
    <m/>
    <m/>
    <m/>
    <m/>
    <m/>
    <m/>
    <m/>
    <m/>
    <m/>
    <m/>
    <m/>
    <n v="0"/>
    <m/>
    <m/>
    <m/>
    <m/>
    <m/>
    <m/>
    <m/>
    <m/>
    <m/>
    <m/>
    <m/>
    <m/>
    <n v="0"/>
    <m/>
    <m/>
    <m/>
    <n v="179598.122"/>
    <n v="-14487.964179148921"/>
    <n v="-243839.86499999999"/>
    <n v="0"/>
    <n v="0"/>
    <n v="0"/>
    <n v="-275065.82917914889"/>
  </r>
  <r>
    <x v="3"/>
    <s v="S/E Pto. Montt-Melipulli:_x000a_ Cableado 23 kV Interconexión T33 con Barra Puerto Montt 2015"/>
    <s v="Raul Ramirez"/>
    <s v="SE PUERTO MONTT"/>
    <s v="100/TT-113-10"/>
    <s v="(en blanco)"/>
    <n v="42653.273999999998"/>
    <n v="0"/>
    <n v="0"/>
    <n v="0"/>
    <n v="0"/>
    <n v="0"/>
    <n v="0"/>
    <n v="42653.273999999998"/>
    <n v="0"/>
    <n v="0"/>
    <n v="0"/>
    <n v="0"/>
    <n v="0"/>
    <n v="0"/>
    <n v="42653.273999999998"/>
    <n v="0"/>
    <n v="0"/>
    <n v="0"/>
    <n v="0"/>
    <n v="0"/>
    <n v="0"/>
    <n v="42653.273999999998"/>
    <n v="0"/>
    <n v="0"/>
    <n v="0"/>
    <n v="0"/>
    <n v="0"/>
    <n v="0"/>
    <n v="42653.273999999998"/>
    <n v="0"/>
    <m/>
    <n v="0"/>
    <n v="0"/>
    <n v="0"/>
    <n v="42653.273999999998"/>
    <m/>
    <m/>
    <m/>
    <m/>
    <m/>
    <m/>
    <m/>
    <m/>
    <m/>
    <m/>
    <m/>
    <m/>
    <n v="0"/>
    <m/>
    <m/>
    <m/>
    <m/>
    <m/>
    <m/>
    <m/>
    <m/>
    <m/>
    <m/>
    <m/>
    <m/>
    <n v="0"/>
    <m/>
    <m/>
    <m/>
    <n v="42653.273999999998"/>
    <n v="0"/>
    <n v="0"/>
    <n v="0"/>
    <n v="0"/>
    <n v="0"/>
    <n v="0"/>
  </r>
  <r>
    <x v="3"/>
    <s v="S/E Remehue (Proyecto La Misión)"/>
    <s v="Juan Bravo"/>
    <s v="REMEHUE- LA MISION"/>
    <s v="100/TT-188-01"/>
    <d v="2020-12-31T00:00:00"/>
    <n v="314822.53499999997"/>
    <n v="1036013.4642541071"/>
    <n v="2277305.2355371299"/>
    <n v="0"/>
    <n v="0"/>
    <n v="0"/>
    <n v="0"/>
    <n v="3628141.2347912369"/>
    <n v="1036013.4642541071"/>
    <n v="2277305.6"/>
    <n v="0"/>
    <n v="0"/>
    <n v="0"/>
    <n v="0"/>
    <n v="3628141.5992541071"/>
    <n v="768005.87619999994"/>
    <n v="2545313.1880541071"/>
    <n v="0"/>
    <n v="0"/>
    <n v="0"/>
    <n v="0"/>
    <n v="3628141.5992541071"/>
    <n v="554685.96799999999"/>
    <n v="2758633.0962541071"/>
    <n v="0"/>
    <n v="0"/>
    <n v="0"/>
    <n v="0"/>
    <n v="3628141.5992541071"/>
    <n v="543422.39099999995"/>
    <m/>
    <n v="543422.39099999995"/>
    <n v="-11263.577000000048"/>
    <n v="544605.27999999991"/>
    <n v="859427.81499999994"/>
    <n v="20492.7"/>
    <n v="109120.07"/>
    <n v="341080.66799999995"/>
    <n v="275668.32799999998"/>
    <n v="473964.7460000001"/>
    <n v="580349.67400000012"/>
    <n v="568221.45799999998"/>
    <n v="488237.25800000003"/>
    <n v="336634.43800000008"/>
    <n v="282438.2"/>
    <n v="131506.46"/>
    <n v="0"/>
    <n v="3607714.0000000005"/>
    <m/>
    <m/>
    <m/>
    <m/>
    <m/>
    <m/>
    <m/>
    <m/>
    <m/>
    <m/>
    <m/>
    <m/>
    <n v="0"/>
    <n v="0"/>
    <n v="0"/>
    <n v="0"/>
    <n v="4465958.9260000009"/>
    <n v="849080.90374589339"/>
    <n v="0"/>
    <n v="0"/>
    <n v="0"/>
    <n v="0"/>
    <n v="837817.32674589381"/>
  </r>
  <r>
    <x v="3"/>
    <s v="S/E Remehue MASC"/>
    <s v="Juan Bravo"/>
    <s v="REMEHUE- LA MISION"/>
    <s v="100/TT-188-02"/>
    <d v="2020-12-31T00:00:00"/>
    <n v="214669.85199999998"/>
    <n v="1108"/>
    <n v="12668.1680549049"/>
    <n v="0"/>
    <n v="0"/>
    <n v="0"/>
    <n v="0"/>
    <n v="228446.02005490489"/>
    <n v="28820.529000000002"/>
    <n v="0"/>
    <n v="1200"/>
    <n v="0"/>
    <n v="0"/>
    <n v="0"/>
    <n v="244690.38099999999"/>
    <n v="33630.345000000001"/>
    <n v="82000"/>
    <n v="1200"/>
    <n v="0"/>
    <n v="0"/>
    <n v="0"/>
    <n v="331500.19699999999"/>
    <n v="33630.345000000001"/>
    <n v="82000"/>
    <n v="1200"/>
    <n v="0"/>
    <n v="0"/>
    <n v="0"/>
    <n v="331500.19699999999"/>
    <n v="33630.345000000001"/>
    <m/>
    <n v="33630.345000000001"/>
    <n v="0"/>
    <n v="33630.345000000001"/>
    <n v="248300.19699999999"/>
    <n v="0"/>
    <n v="0"/>
    <n v="81444.5"/>
    <n v="1000"/>
    <n v="0"/>
    <n v="0"/>
    <n v="0"/>
    <n v="0"/>
    <n v="0"/>
    <n v="0"/>
    <n v="0"/>
    <n v="0"/>
    <n v="82444.5"/>
    <m/>
    <m/>
    <m/>
    <m/>
    <m/>
    <m/>
    <m/>
    <m/>
    <m/>
    <m/>
    <m/>
    <m/>
    <n v="0"/>
    <n v="0"/>
    <n v="0"/>
    <n v="0"/>
    <n v="330744.69699999999"/>
    <n v="444.5"/>
    <n v="-1200"/>
    <n v="0"/>
    <n v="0"/>
    <n v="0"/>
    <n v="-755.5"/>
  </r>
  <r>
    <x v="3"/>
    <s v="S/E Río Negro MASC"/>
    <s v="Michael Monsalve"/>
    <s v="SE RIO NEGRO"/>
    <s v="100/TT-180-02"/>
    <d v="2019-05-17T00:00:00"/>
    <n v="50047.535000000003"/>
    <n v="6996.877445141532"/>
    <n v="0"/>
    <n v="0"/>
    <n v="0"/>
    <n v="0"/>
    <n v="0"/>
    <n v="57044.412445141534"/>
    <n v="6996.877445141532"/>
    <n v="0"/>
    <n v="0"/>
    <n v="0"/>
    <n v="0"/>
    <n v="0"/>
    <n v="57044.412445141534"/>
    <n v="6996.877445141532"/>
    <n v="0"/>
    <n v="0"/>
    <n v="0"/>
    <n v="0"/>
    <n v="0"/>
    <n v="57044.412445141534"/>
    <n v="6996.877445141532"/>
    <n v="0"/>
    <n v="0"/>
    <n v="0"/>
    <n v="0"/>
    <n v="0"/>
    <n v="57044.412445141534"/>
    <n v="668.9620000000001"/>
    <n v="0"/>
    <n v="668.9620000000001"/>
    <n v="-6327.9154451415316"/>
    <n v="668.9620000000001"/>
    <n v="50716.497000000003"/>
    <n v="0"/>
    <n v="0"/>
    <n v="0"/>
    <n v="0"/>
    <n v="0"/>
    <n v="1500"/>
    <n v="0"/>
    <n v="0"/>
    <n v="0"/>
    <n v="0"/>
    <n v="0"/>
    <n v="0"/>
    <n v="1500"/>
    <n v="0"/>
    <n v="0"/>
    <n v="0"/>
    <n v="0"/>
    <n v="0"/>
    <n v="0"/>
    <n v="0"/>
    <n v="0"/>
    <n v="0"/>
    <n v="0"/>
    <n v="0"/>
    <n v="0"/>
    <n v="0"/>
    <n v="0"/>
    <n v="0"/>
    <n v="0"/>
    <n v="52216.497000000003"/>
    <n v="1500"/>
    <n v="0"/>
    <n v="0"/>
    <n v="0"/>
    <n v="0"/>
    <n v="-4827.9154451415307"/>
  </r>
  <r>
    <x v="3"/>
    <s v="S/E Sangra Masc"/>
    <s v="Alex Llaitul"/>
    <s v="SE SANGRA"/>
    <s v="100/TT-186-02"/>
    <d v="2019-10-26T00:00:00"/>
    <n v="18148.080999999998"/>
    <n v="4864.0866657143288"/>
    <n v="17864"/>
    <n v="1138.4000000000001"/>
    <n v="0"/>
    <n v="0"/>
    <n v="0"/>
    <n v="42014.567665714327"/>
    <n v="5876.7079999999996"/>
    <n v="16850.892"/>
    <n v="1138.4000000000001"/>
    <n v="0"/>
    <n v="0"/>
    <n v="0"/>
    <n v="42014.080999999998"/>
    <n v="3666.462"/>
    <n v="19061.137999999999"/>
    <n v="1138.4000000000001"/>
    <n v="0"/>
    <n v="0"/>
    <n v="0"/>
    <n v="42014.080999999998"/>
    <n v="3666.462"/>
    <n v="19061.137999999999"/>
    <n v="1138.4000000000001"/>
    <n v="0"/>
    <n v="0"/>
    <n v="0"/>
    <n v="42014.080999999998"/>
    <n v="3666.462"/>
    <m/>
    <n v="3666.462"/>
    <n v="0"/>
    <n v="3666.462"/>
    <n v="21814.542999999998"/>
    <m/>
    <m/>
    <m/>
    <m/>
    <m/>
    <m/>
    <m/>
    <m/>
    <m/>
    <m/>
    <m/>
    <m/>
    <n v="0"/>
    <m/>
    <m/>
    <m/>
    <m/>
    <m/>
    <m/>
    <m/>
    <m/>
    <m/>
    <m/>
    <m/>
    <m/>
    <n v="0"/>
    <m/>
    <m/>
    <m/>
    <n v="21814.542999999998"/>
    <n v="-19061.137999999999"/>
    <n v="-1138.4000000000001"/>
    <n v="0"/>
    <n v="0"/>
    <n v="0"/>
    <n v="-20199.538"/>
  </r>
  <r>
    <x v="3"/>
    <s v="S/E Sangra Obras"/>
    <s v="Alex Llaitul"/>
    <s v="SE SANGRA"/>
    <s v="100/TT-186-01"/>
    <d v="2019-10-26T00:00:00"/>
    <n v="1103906.7930000001"/>
    <n v="2745411.6314731962"/>
    <n v="649299"/>
    <n v="0"/>
    <n v="0"/>
    <n v="0"/>
    <n v="0"/>
    <n v="4498617.4244731963"/>
    <n v="2745411.6314731962"/>
    <n v="649298.99999999988"/>
    <n v="0"/>
    <n v="0"/>
    <n v="0"/>
    <n v="0"/>
    <n v="4498617.4244731963"/>
    <n v="2745411.6314731962"/>
    <n v="649298.92163680401"/>
    <n v="0"/>
    <n v="0"/>
    <n v="0"/>
    <n v="0"/>
    <n v="4498617.3461100003"/>
    <n v="2745411.6314731962"/>
    <n v="649298.92163680401"/>
    <n v="0"/>
    <n v="0"/>
    <n v="0"/>
    <n v="0"/>
    <n v="4498617.3461100003"/>
    <n v="2535561.0430000001"/>
    <m/>
    <n v="2535561.0430000001"/>
    <n v="-209850.58847319614"/>
    <n v="2579333.6069999998"/>
    <n v="3683240.4"/>
    <m/>
    <m/>
    <m/>
    <m/>
    <m/>
    <m/>
    <m/>
    <m/>
    <m/>
    <m/>
    <m/>
    <m/>
    <n v="0"/>
    <m/>
    <m/>
    <m/>
    <m/>
    <m/>
    <m/>
    <m/>
    <m/>
    <m/>
    <m/>
    <m/>
    <m/>
    <n v="0"/>
    <m/>
    <m/>
    <m/>
    <n v="3639467.8360000001"/>
    <n v="-649298.92163680401"/>
    <n v="0"/>
    <n v="0"/>
    <n v="0"/>
    <n v="0"/>
    <n v="-859149.51011000015"/>
  </r>
  <r>
    <x v="3"/>
    <s v="S/E Tres Esquinas "/>
    <s v="Alex Llaitul"/>
    <s v="LARQUI-TRES ESQUINAS"/>
    <s v="100/TT-026-01"/>
    <d v="2020-09-30T00:00:00"/>
    <n v="118749.34500000002"/>
    <n v="433825.94925723353"/>
    <n v="1052728.1969600001"/>
    <n v="0"/>
    <n v="0"/>
    <n v="0"/>
    <n v="0"/>
    <n v="1605303.4912172337"/>
    <n v="433825.94925723353"/>
    <n v="1052728.1969599999"/>
    <n v="0"/>
    <n v="0"/>
    <n v="0"/>
    <n v="0"/>
    <n v="1605303.4912172335"/>
    <n v="433825.94925723359"/>
    <n v="1052728.3984227665"/>
    <n v="0"/>
    <n v="0"/>
    <n v="0"/>
    <n v="0"/>
    <n v="1605303.6926800001"/>
    <n v="433825.94925723365"/>
    <n v="1052728.3984227665"/>
    <n v="0"/>
    <n v="0"/>
    <n v="0"/>
    <n v="0"/>
    <n v="1605303.6926800001"/>
    <n v="154141.345"/>
    <m/>
    <n v="154141.345"/>
    <n v="-279684.60425723367"/>
    <n v="218193.93900000001"/>
    <n v="336943.28400000004"/>
    <m/>
    <m/>
    <m/>
    <m/>
    <m/>
    <m/>
    <m/>
    <m/>
    <m/>
    <m/>
    <m/>
    <m/>
    <n v="0"/>
    <m/>
    <m/>
    <m/>
    <m/>
    <m/>
    <m/>
    <m/>
    <m/>
    <m/>
    <m/>
    <m/>
    <m/>
    <n v="0"/>
    <m/>
    <m/>
    <m/>
    <n v="272890.69"/>
    <n v="-1052728.3984227665"/>
    <n v="0"/>
    <n v="0"/>
    <n v="0"/>
    <n v="0"/>
    <n v="-1332413.0026800002"/>
  </r>
  <r>
    <x v="3"/>
    <s v="S/E Tres Esquinas MASC"/>
    <s v="Alex Llaitul"/>
    <s v="LARQUI-TRES ESQUINAS"/>
    <s v="100/TT-026-02"/>
    <d v="2020-09-30T00:00:00"/>
    <n v="74502.990000000005"/>
    <n v="0"/>
    <n v="0"/>
    <n v="0"/>
    <n v="0"/>
    <n v="0"/>
    <n v="0"/>
    <n v="74502.990000000005"/>
    <n v="36400"/>
    <n v="0"/>
    <n v="0"/>
    <n v="0"/>
    <n v="0"/>
    <n v="0"/>
    <n v="110902.99"/>
    <n v="36400"/>
    <n v="0"/>
    <n v="0"/>
    <n v="0"/>
    <n v="0"/>
    <n v="0"/>
    <n v="110902.99"/>
    <n v="36400"/>
    <n v="0"/>
    <n v="0"/>
    <n v="0"/>
    <n v="0"/>
    <n v="0"/>
    <n v="110902.99"/>
    <n v="35943"/>
    <m/>
    <n v="35943"/>
    <n v="-457"/>
    <n v="35943"/>
    <n v="110445.99"/>
    <m/>
    <m/>
    <m/>
    <m/>
    <m/>
    <m/>
    <m/>
    <m/>
    <m/>
    <m/>
    <m/>
    <m/>
    <n v="0"/>
    <m/>
    <m/>
    <m/>
    <m/>
    <m/>
    <m/>
    <m/>
    <m/>
    <m/>
    <m/>
    <m/>
    <m/>
    <n v="0"/>
    <m/>
    <m/>
    <m/>
    <n v="110445.99"/>
    <n v="0"/>
    <n v="0"/>
    <n v="0"/>
    <n v="0"/>
    <n v="0"/>
    <n v="-457"/>
  </r>
  <r>
    <x v="3"/>
    <s v="SE Armazones: Subestación 66/23"/>
    <s v="Raul Ramirez"/>
    <s v="SIN ASIGNAR"/>
    <s v="100/TT-156-01"/>
    <s v="(en blanco)"/>
    <n v="2310565.1979999999"/>
    <n v="0"/>
    <n v="0"/>
    <n v="0"/>
    <n v="0"/>
    <n v="0"/>
    <n v="0"/>
    <n v="2310565.1979999999"/>
    <n v="0"/>
    <n v="0"/>
    <n v="0"/>
    <n v="0"/>
    <n v="0"/>
    <n v="0"/>
    <n v="2310565.1979999999"/>
    <n v="0"/>
    <n v="0"/>
    <n v="0"/>
    <n v="0"/>
    <n v="0"/>
    <n v="0"/>
    <n v="2310565.1979999999"/>
    <n v="0"/>
    <n v="0"/>
    <n v="0"/>
    <n v="0"/>
    <n v="0"/>
    <n v="0"/>
    <n v="2310565.1979999999"/>
    <n v="0"/>
    <m/>
    <n v="0"/>
    <n v="0"/>
    <n v="0"/>
    <n v="2310565.1979999999"/>
    <m/>
    <m/>
    <m/>
    <m/>
    <m/>
    <m/>
    <m/>
    <m/>
    <m/>
    <m/>
    <m/>
    <m/>
    <n v="0"/>
    <m/>
    <m/>
    <m/>
    <m/>
    <m/>
    <m/>
    <m/>
    <m/>
    <m/>
    <m/>
    <m/>
    <m/>
    <n v="0"/>
    <m/>
    <m/>
    <m/>
    <n v="2310565.1979999999"/>
    <n v="0"/>
    <n v="0"/>
    <n v="0"/>
    <n v="0"/>
    <n v="0"/>
    <n v="0"/>
  </r>
  <r>
    <x v="3"/>
    <s v="SE El Empalme"/>
    <s v="Jorge Cea"/>
    <s v="SE EL EMPALME"/>
    <s v="100/TT-289-01"/>
    <d v="2020-02-28T00:00:00"/>
    <n v="47706.803"/>
    <n v="1421205.6005137269"/>
    <n v="394801.92500000016"/>
    <n v="0"/>
    <n v="0"/>
    <n v="0"/>
    <n v="0"/>
    <n v="1863714.3285137271"/>
    <n v="1421205.6005137269"/>
    <n v="394801.915513727"/>
    <n v="0"/>
    <n v="0"/>
    <n v="0"/>
    <n v="0"/>
    <n v="1863714.3190274539"/>
    <n v="1421205.6005137269"/>
    <n v="394801.91551372688"/>
    <n v="0"/>
    <n v="0"/>
    <n v="0"/>
    <n v="0"/>
    <n v="1863714.3190274539"/>
    <n v="1421205.6005137269"/>
    <n v="394801.91551372688"/>
    <n v="0"/>
    <n v="0"/>
    <n v="0"/>
    <n v="0"/>
    <n v="1863714.3190274539"/>
    <n v="1078488.4370000002"/>
    <m/>
    <n v="1078488.4370000002"/>
    <n v="-342717.16351372679"/>
    <n v="1075167.2620000001"/>
    <n v="1122874.0650000002"/>
    <m/>
    <m/>
    <m/>
    <m/>
    <m/>
    <m/>
    <m/>
    <m/>
    <m/>
    <m/>
    <m/>
    <m/>
    <n v="0"/>
    <m/>
    <m/>
    <m/>
    <m/>
    <m/>
    <m/>
    <m/>
    <m/>
    <m/>
    <m/>
    <m/>
    <m/>
    <n v="0"/>
    <m/>
    <m/>
    <m/>
    <n v="1126195.2400000002"/>
    <n v="-394801.91551372688"/>
    <n v="0"/>
    <n v="0"/>
    <n v="0"/>
    <n v="0"/>
    <n v="-737519.07902745367"/>
  </r>
  <r>
    <x v="3"/>
    <s v="SE LLanquihue 220/66/23kV"/>
    <s v="Michael Monsalve"/>
    <s v="SE LLANQUIHUE"/>
    <s v="100/TT-184-01"/>
    <d v="2021-05-31T00:00:00"/>
    <n v="873694.61499999999"/>
    <n v="1248006.9941779664"/>
    <n v="3403087.9436999997"/>
    <n v="3114220"/>
    <n v="0"/>
    <n v="0"/>
    <n v="0"/>
    <n v="8639009.5528779663"/>
    <n v="2483292.1806999999"/>
    <n v="3917334.068"/>
    <n v="1828139.3661779659"/>
    <n v="0"/>
    <n v="0"/>
    <n v="0"/>
    <n v="9102460.2298779655"/>
    <n v="2483292.1806999999"/>
    <n v="4317572.1384260003"/>
    <n v="1427901.2957519665"/>
    <n v="0"/>
    <n v="0"/>
    <n v="0"/>
    <n v="9102460.2298779674"/>
    <n v="2289631.6059106668"/>
    <n v="4511232.7132153334"/>
    <n v="1427901.2957519665"/>
    <n v="0"/>
    <n v="0"/>
    <n v="0"/>
    <n v="9102460.2298779674"/>
    <n v="2086853.838"/>
    <n v="149956.77266000002"/>
    <n v="2236810.6106599998"/>
    <n v="-52820.99525066698"/>
    <n v="2162809.9580000001"/>
    <n v="3036504.5729999999"/>
    <n v="133823.55332400001"/>
    <n v="178726.634104"/>
    <n v="172762.93872400001"/>
    <n v="1064173.5363640001"/>
    <n v="109090.786414"/>
    <n v="790887.306384"/>
    <n v="580934.2633140001"/>
    <n v="260043.82948400002"/>
    <n v="940869.69714400009"/>
    <n v="788366.65407400008"/>
    <n v="388595.39762200008"/>
    <n v="338150"/>
    <n v="5746424.5969520006"/>
    <n v="0"/>
    <n v="0"/>
    <n v="0"/>
    <n v="0"/>
    <n v="0"/>
    <n v="0"/>
    <n v="1500"/>
    <n v="0"/>
    <n v="0"/>
    <n v="0"/>
    <n v="0"/>
    <n v="104989"/>
    <n v="106489"/>
    <n v="0"/>
    <n v="0"/>
    <n v="0"/>
    <n v="8963418.8226120006"/>
    <n v="1235191.8837366672"/>
    <n v="-1321412.2957519665"/>
    <n v="0"/>
    <n v="0"/>
    <n v="0"/>
    <n v="-139041.40726596676"/>
  </r>
  <r>
    <x v="3"/>
    <s v="SE LLanquihue 220/66/23kV (Control)"/>
    <s v="Michael Monsalve"/>
    <s v="SE LLANQUIHUE"/>
    <s v="100/TT-252"/>
    <s v="(en blanco)"/>
    <n v="433112"/>
    <n v="0"/>
    <n v="0"/>
    <n v="0"/>
    <n v="0"/>
    <n v="0"/>
    <n v="0"/>
    <n v="433112"/>
    <n v="-463450.67700000003"/>
    <n v="0"/>
    <n v="0"/>
    <n v="0"/>
    <n v="0"/>
    <n v="0"/>
    <n v="-30338.677000000025"/>
    <n v="-463450.67700000003"/>
    <n v="0"/>
    <n v="0"/>
    <n v="0"/>
    <n v="0"/>
    <n v="0"/>
    <n v="-30338.677000000025"/>
    <n v="-463450.67700000003"/>
    <n v="0"/>
    <n v="0"/>
    <n v="0"/>
    <n v="0"/>
    <n v="0"/>
    <n v="-30338.677000000025"/>
    <n v="-463450.67700000003"/>
    <n v="0"/>
    <n v="-463450.67700000003"/>
    <n v="0"/>
    <n v="-463450.67700000003"/>
    <n v="-30338.677000000025"/>
    <n v="0"/>
    <n v="0"/>
    <n v="0"/>
    <n v="0"/>
    <n v="0"/>
    <n v="0"/>
    <n v="0"/>
    <n v="0"/>
    <n v="0"/>
    <n v="0"/>
    <n v="0"/>
    <n v="0"/>
    <n v="0"/>
    <n v="0"/>
    <n v="0"/>
    <n v="0"/>
    <n v="0"/>
    <n v="0"/>
    <n v="0"/>
    <n v="0"/>
    <n v="0"/>
    <n v="0"/>
    <n v="0"/>
    <n v="0"/>
    <n v="0"/>
    <n v="0"/>
    <n v="0"/>
    <n v="0"/>
    <n v="0"/>
    <n v="-30338.677000000025"/>
    <n v="0"/>
    <n v="0"/>
    <n v="0"/>
    <n v="0"/>
    <n v="0"/>
    <n v="0"/>
  </r>
  <r>
    <x v="3"/>
    <s v="SE Lota Nuevo Paño C4"/>
    <s v="Alex Llaitul"/>
    <s v="SE Lota Nuevo Paño C4"/>
    <s v="100/TT-005-03"/>
    <d v="2019-01-09T00:00:00"/>
    <n v="91762.531000000003"/>
    <n v="7420.0103831960987"/>
    <n v="0"/>
    <n v="0"/>
    <n v="0"/>
    <n v="0"/>
    <n v="0"/>
    <n v="99182.541383196105"/>
    <n v="6919.4690000000001"/>
    <n v="0"/>
    <n v="0"/>
    <n v="0"/>
    <n v="0"/>
    <n v="0"/>
    <n v="98682"/>
    <n v="6919.4690000000001"/>
    <n v="0"/>
    <n v="0"/>
    <n v="0"/>
    <n v="0"/>
    <n v="0"/>
    <n v="98682"/>
    <n v="6919.4690000000001"/>
    <n v="0"/>
    <n v="0"/>
    <n v="0"/>
    <n v="0"/>
    <n v="0"/>
    <n v="98682"/>
    <n v="6919.4690000000001"/>
    <m/>
    <n v="6919.4690000000001"/>
    <n v="0"/>
    <n v="6919.4690000000001"/>
    <n v="98682"/>
    <m/>
    <m/>
    <m/>
    <m/>
    <m/>
    <m/>
    <m/>
    <m/>
    <m/>
    <m/>
    <m/>
    <m/>
    <n v="0"/>
    <m/>
    <m/>
    <m/>
    <m/>
    <m/>
    <m/>
    <m/>
    <m/>
    <m/>
    <m/>
    <m/>
    <m/>
    <n v="0"/>
    <m/>
    <m/>
    <m/>
    <n v="98682"/>
    <n v="0"/>
    <n v="0"/>
    <n v="0"/>
    <n v="0"/>
    <n v="0"/>
    <n v="0"/>
  </r>
  <r>
    <x v="3"/>
    <s v="SE Paposo: Conexión a barra 220 Kv (Transelec)"/>
    <s v="Raul Ramirez"/>
    <s v="ESO"/>
    <s v="100/TT-154-02"/>
    <d v="2017-07-07T00:00:00"/>
    <n v="999346.92499999981"/>
    <n v="30000"/>
    <n v="0"/>
    <n v="0"/>
    <n v="0"/>
    <n v="0"/>
    <n v="0"/>
    <n v="1029346.9249999998"/>
    <n v="30000.246999999999"/>
    <n v="0"/>
    <n v="0"/>
    <n v="0"/>
    <n v="0"/>
    <n v="0"/>
    <n v="1029347.1719999998"/>
    <n v="11663.246999999999"/>
    <n v="0"/>
    <n v="0"/>
    <n v="0"/>
    <n v="0"/>
    <n v="0"/>
    <n v="1011010.1719999998"/>
    <n v="11663.246999999999"/>
    <n v="0"/>
    <n v="0"/>
    <n v="0"/>
    <n v="0"/>
    <n v="0"/>
    <n v="1011010.1719999998"/>
    <n v="11663.246999999999"/>
    <m/>
    <n v="11663.246999999999"/>
    <n v="0"/>
    <n v="11663.246999999999"/>
    <n v="1011010.1719999998"/>
    <m/>
    <m/>
    <m/>
    <m/>
    <m/>
    <m/>
    <m/>
    <m/>
    <m/>
    <m/>
    <m/>
    <m/>
    <n v="0"/>
    <m/>
    <m/>
    <m/>
    <m/>
    <m/>
    <m/>
    <m/>
    <m/>
    <m/>
    <m/>
    <m/>
    <m/>
    <n v="0"/>
    <m/>
    <m/>
    <m/>
    <n v="1011010.1719999998"/>
    <n v="0"/>
    <n v="0"/>
    <n v="0"/>
    <n v="0"/>
    <n v="0"/>
    <n v="0"/>
  </r>
  <r>
    <x v="3"/>
    <s v="SE Pto Montt-Melipulli: Instalación Transformador 220/23 SE Puerto Montt"/>
    <s v="Raul Ramirez"/>
    <s v="SE PUERTO MONTT"/>
    <s v="100/TT-130-06"/>
    <d v="2020-02-28T00:00:00"/>
    <n v="353589.4800000001"/>
    <n v="3031897.442464652"/>
    <n v="949361.55662500206"/>
    <n v="0"/>
    <n v="0"/>
    <n v="0"/>
    <n v="0"/>
    <n v="4334848.4790896541"/>
    <n v="3031897.442464652"/>
    <n v="949361.55662500206"/>
    <n v="0"/>
    <n v="0"/>
    <n v="0"/>
    <n v="0"/>
    <n v="4334848.4790896541"/>
    <n v="3031897.442464652"/>
    <n v="949361.55662500206"/>
    <n v="0"/>
    <n v="0"/>
    <n v="0"/>
    <n v="0"/>
    <n v="4334848.4790896541"/>
    <n v="2781085.5286849998"/>
    <n v="1228673"/>
    <n v="0"/>
    <n v="0"/>
    <n v="0"/>
    <n v="0"/>
    <n v="4363348.0086850002"/>
    <n v="2155844.6229999997"/>
    <m/>
    <n v="2155844.6229999997"/>
    <n v="-625240.90568500012"/>
    <n v="2313722.9949999996"/>
    <n v="2667312.4749999996"/>
    <m/>
    <m/>
    <m/>
    <m/>
    <m/>
    <m/>
    <m/>
    <m/>
    <m/>
    <m/>
    <m/>
    <m/>
    <n v="0"/>
    <m/>
    <m/>
    <m/>
    <m/>
    <m/>
    <m/>
    <m/>
    <m/>
    <m/>
    <m/>
    <m/>
    <m/>
    <n v="0"/>
    <m/>
    <m/>
    <m/>
    <n v="2509434.1029999997"/>
    <n v="-1228673"/>
    <n v="0"/>
    <n v="0"/>
    <n v="0"/>
    <n v="0"/>
    <n v="-1853913.9056850006"/>
  </r>
  <r>
    <x v="3"/>
    <s v="SE Puerto Varas: Normalización Paño B4"/>
    <s v="Michael Monsalve"/>
    <s v="NORMALIZACION PTO VARAS"/>
    <s v="100/TT-290-01"/>
    <d v="2019-11-08T00:00:00"/>
    <n v="22678.862999999998"/>
    <n v="504288.05993155745"/>
    <n v="0"/>
    <n v="0"/>
    <n v="0"/>
    <n v="0"/>
    <n v="0"/>
    <n v="526966.9229315574"/>
    <n v="504288.06093155744"/>
    <n v="0"/>
    <n v="0"/>
    <n v="0"/>
    <n v="0"/>
    <n v="0"/>
    <n v="526966.92393155745"/>
    <n v="504288.06093155744"/>
    <n v="0"/>
    <n v="0"/>
    <n v="0"/>
    <n v="0"/>
    <n v="0"/>
    <n v="526966.92393155745"/>
    <n v="404288.06093155697"/>
    <n v="100000.00000000047"/>
    <n v="0"/>
    <n v="0"/>
    <n v="0"/>
    <n v="0"/>
    <n v="526966.92393155745"/>
    <n v="134057.065"/>
    <n v="239538.84672890001"/>
    <n v="373595.91172890004"/>
    <n v="-30692.149202656932"/>
    <n v="149907.9"/>
    <n v="172586.76299999998"/>
    <n v="26955.645"/>
    <n v="11223"/>
    <n v="0"/>
    <n v="65000"/>
    <n v="0"/>
    <n v="0"/>
    <n v="0"/>
    <n v="0"/>
    <n v="0"/>
    <n v="0"/>
    <n v="0"/>
    <n v="0"/>
    <n v="103178.645"/>
    <n v="0"/>
    <n v="0"/>
    <n v="0"/>
    <n v="0"/>
    <n v="0"/>
    <n v="0"/>
    <n v="0"/>
    <n v="0"/>
    <n v="0"/>
    <n v="0"/>
    <n v="0"/>
    <n v="0"/>
    <n v="0"/>
    <n v="0"/>
    <n v="0"/>
    <n v="0"/>
    <n v="499453.41972890007"/>
    <n v="3178.6449999995384"/>
    <n v="0"/>
    <n v="0"/>
    <n v="0"/>
    <n v="0"/>
    <n v="-27513.504202657379"/>
  </r>
  <r>
    <x v="3"/>
    <s v="SE Purranque: Normalización Paño B4"/>
    <s v="Michael Monsalve"/>
    <s v="NORMALIZACION PURRANQUE"/>
    <s v="100/TT-291-01"/>
    <d v="2019-11-08T00:00:00"/>
    <n v="22735.440999999999"/>
    <n v="452369.25672669313"/>
    <n v="0"/>
    <n v="0"/>
    <n v="0"/>
    <n v="0"/>
    <n v="0"/>
    <n v="475104.69772669312"/>
    <n v="452369.25672669313"/>
    <n v="0"/>
    <n v="0"/>
    <n v="0"/>
    <n v="0"/>
    <n v="0"/>
    <n v="475104.69772669312"/>
    <n v="452369.25672669313"/>
    <n v="0"/>
    <n v="0"/>
    <n v="0"/>
    <n v="0"/>
    <n v="0"/>
    <n v="475104.69772669312"/>
    <n v="352369.25672669301"/>
    <n v="100000.00000000012"/>
    <n v="0"/>
    <n v="0"/>
    <n v="0"/>
    <n v="0"/>
    <n v="475104.69772669312"/>
    <n v="137661.76999999999"/>
    <n v="217763.5703769"/>
    <n v="355425.34037689999"/>
    <n v="3056.0836502069724"/>
    <n v="154647.05099999998"/>
    <n v="177382.49199999997"/>
    <n v="26955.645"/>
    <n v="6000"/>
    <n v="18000"/>
    <n v="0"/>
    <n v="0"/>
    <n v="0"/>
    <n v="0"/>
    <n v="0"/>
    <n v="0"/>
    <n v="0"/>
    <n v="0"/>
    <n v="0"/>
    <n v="50955.645000000004"/>
    <n v="0"/>
    <n v="0"/>
    <n v="0"/>
    <n v="0"/>
    <n v="0"/>
    <n v="0"/>
    <n v="0"/>
    <n v="0"/>
    <n v="0"/>
    <n v="0"/>
    <n v="0"/>
    <n v="0"/>
    <n v="0"/>
    <n v="0"/>
    <n v="0"/>
    <n v="0"/>
    <n v="429116.4263769"/>
    <n v="-49044.355000000112"/>
    <n v="0"/>
    <n v="0"/>
    <n v="0"/>
    <n v="0"/>
    <n v="-45988.271349793125"/>
  </r>
  <r>
    <x v="3"/>
    <s v="SE Río Negro - Construcción subestación 66/23 kV 10 MVA"/>
    <s v="Michael Monsalve"/>
    <s v="SE RIO NEGRO"/>
    <s v="100/TT-180-01"/>
    <d v="2019-05-17T00:00:00"/>
    <n v="2086397.1260000002"/>
    <n v="679273.16876151436"/>
    <n v="0"/>
    <n v="0"/>
    <n v="0"/>
    <n v="0"/>
    <n v="0"/>
    <n v="2765670.2947615143"/>
    <n v="679273.16876151366"/>
    <n v="0"/>
    <n v="0"/>
    <n v="0"/>
    <n v="0"/>
    <n v="0"/>
    <n v="2765670.2947615138"/>
    <n v="426541.30960833328"/>
    <n v="0"/>
    <n v="0"/>
    <n v="0"/>
    <n v="0"/>
    <n v="0"/>
    <n v="2512938.4356083334"/>
    <n v="426541.30960833328"/>
    <n v="0"/>
    <n v="0"/>
    <n v="0"/>
    <n v="0"/>
    <n v="0"/>
    <n v="2512938.4356083334"/>
    <n v="400099.397"/>
    <n v="34497.033759999998"/>
    <n v="434596.43076000002"/>
    <n v="8055.121151666739"/>
    <n v="407745.49300000002"/>
    <n v="2494142.6189999999"/>
    <n v="0"/>
    <n v="0"/>
    <n v="0"/>
    <n v="0"/>
    <n v="0"/>
    <n v="0"/>
    <n v="0"/>
    <n v="0"/>
    <n v="0"/>
    <n v="0"/>
    <n v="0"/>
    <n v="0"/>
    <n v="0"/>
    <n v="0"/>
    <n v="0"/>
    <n v="0"/>
    <n v="0"/>
    <n v="0"/>
    <n v="0"/>
    <n v="0"/>
    <n v="0"/>
    <n v="0"/>
    <n v="0"/>
    <n v="0"/>
    <n v="0"/>
    <n v="0"/>
    <n v="0"/>
    <n v="0"/>
    <n v="0"/>
    <n v="2520993.5567600001"/>
    <n v="0"/>
    <n v="0"/>
    <n v="0"/>
    <n v="0"/>
    <n v="0"/>
    <n v="8055.1211516666226"/>
  </r>
  <r>
    <x v="3"/>
    <s v="Servicio Línea 1x100 kV Casualidad - Licán OBRAS"/>
    <s v="Manuel Barrientos"/>
    <s v="CASUALIDAD LICAN"/>
    <s v="100/TL-021-03"/>
    <s v="(en blanco)"/>
    <n v="0"/>
    <n v="0"/>
    <n v="0"/>
    <n v="0"/>
    <n v="0"/>
    <n v="0"/>
    <n v="0"/>
    <n v="0"/>
    <n v="0"/>
    <n v="0"/>
    <n v="0"/>
    <n v="0"/>
    <n v="0"/>
    <n v="0"/>
    <n v="0"/>
    <n v="0"/>
    <n v="0"/>
    <n v="0"/>
    <n v="0"/>
    <n v="0"/>
    <n v="0"/>
    <n v="0"/>
    <n v="0"/>
    <n v="0"/>
    <n v="0"/>
    <n v="0"/>
    <n v="0"/>
    <n v="0"/>
    <n v="0"/>
    <n v="0"/>
    <m/>
    <n v="0"/>
    <n v="0"/>
    <n v="0"/>
    <n v="0"/>
    <m/>
    <m/>
    <m/>
    <m/>
    <m/>
    <m/>
    <m/>
    <m/>
    <m/>
    <m/>
    <m/>
    <m/>
    <n v="0"/>
    <m/>
    <m/>
    <m/>
    <m/>
    <m/>
    <m/>
    <m/>
    <m/>
    <m/>
    <m/>
    <m/>
    <m/>
    <n v="0"/>
    <m/>
    <m/>
    <m/>
    <n v="0"/>
    <n v="0"/>
    <n v="0"/>
    <n v="0"/>
    <n v="0"/>
    <n v="0"/>
    <n v="0"/>
  </r>
  <r>
    <x v="3"/>
    <s v="Socialización del proyecto LAT Chiloé-Gamboa."/>
    <s v="Jorge Cea"/>
    <s v="CHILOÉ-GAMBOA"/>
    <s v="100/TL-044-03"/>
    <d v="2022-12-31T00:00:00"/>
    <n v="20000"/>
    <n v="100159.34678033221"/>
    <n v="62000"/>
    <n v="0"/>
    <n v="0"/>
    <n v="0"/>
    <n v="0"/>
    <n v="182159.34678033221"/>
    <n v="100159.34678033221"/>
    <n v="62000"/>
    <n v="0"/>
    <n v="0"/>
    <n v="0"/>
    <n v="0"/>
    <n v="182159.34678033221"/>
    <n v="27311.777000000002"/>
    <n v="134847.56978033198"/>
    <n v="0"/>
    <n v="0"/>
    <n v="0"/>
    <n v="0"/>
    <n v="182159.34678033198"/>
    <n v="53771.777000000002"/>
    <n v="108387.56978033199"/>
    <n v="0"/>
    <n v="0"/>
    <n v="0"/>
    <n v="0"/>
    <n v="182159.34678033198"/>
    <n v="53771.777000000002"/>
    <m/>
    <n v="53771.777000000002"/>
    <n v="0"/>
    <n v="53771.777000000002"/>
    <n v="73771.777000000002"/>
    <m/>
    <m/>
    <m/>
    <m/>
    <m/>
    <m/>
    <m/>
    <m/>
    <m/>
    <m/>
    <m/>
    <m/>
    <n v="0"/>
    <m/>
    <m/>
    <m/>
    <m/>
    <m/>
    <m/>
    <m/>
    <m/>
    <m/>
    <m/>
    <m/>
    <m/>
    <n v="0"/>
    <m/>
    <m/>
    <m/>
    <n v="73771.777000000002"/>
    <n v="-108387.56978033199"/>
    <n v="0"/>
    <n v="0"/>
    <n v="0"/>
    <n v="0"/>
    <n v="-108387.56978033198"/>
  </r>
  <r>
    <x v="3"/>
    <s v="Transformador Respaldo 220/23 kV Melipulli"/>
    <s v="Raul Ramirez"/>
    <s v="SE PUERTO MONTT"/>
    <s v="100/TT-113-08"/>
    <d v="2020-02-28T00:00:00"/>
    <n v="677853.853"/>
    <n v="28499.999999999996"/>
    <n v="0"/>
    <n v="0"/>
    <n v="0"/>
    <n v="0"/>
    <n v="0"/>
    <n v="706353.853"/>
    <n v="28499.999999999996"/>
    <n v="0"/>
    <n v="0"/>
    <n v="0"/>
    <n v="0"/>
    <n v="0"/>
    <n v="706353.853"/>
    <n v="28500"/>
    <n v="0"/>
    <n v="0"/>
    <n v="0"/>
    <n v="0"/>
    <n v="0"/>
    <n v="706353.853"/>
    <n v="0"/>
    <n v="0"/>
    <n v="0"/>
    <n v="0"/>
    <n v="0"/>
    <n v="0"/>
    <n v="677853.853"/>
    <n v="0"/>
    <m/>
    <n v="0"/>
    <n v="0"/>
    <n v="0"/>
    <n v="677853.853"/>
    <m/>
    <m/>
    <m/>
    <m/>
    <m/>
    <m/>
    <m/>
    <m/>
    <m/>
    <m/>
    <m/>
    <m/>
    <n v="0"/>
    <m/>
    <m/>
    <m/>
    <m/>
    <m/>
    <m/>
    <m/>
    <m/>
    <m/>
    <m/>
    <m/>
    <m/>
    <n v="0"/>
    <m/>
    <m/>
    <m/>
    <n v="677853.853"/>
    <n v="0"/>
    <n v="0"/>
    <n v="0"/>
    <n v="0"/>
    <n v="0"/>
    <n v="0"/>
  </r>
  <r>
    <x v="3"/>
    <s v="Traslado Torre AT-Construccion P.Chacao"/>
    <s v="Jorge Cea"/>
    <s v="Traslado Torre AT-Construccion P.Chacao"/>
    <s v="100/TL-080"/>
    <d v="2019-12-31T00:00:00"/>
    <n v="0"/>
    <n v="282664"/>
    <n v="0"/>
    <n v="0"/>
    <n v="0"/>
    <n v="0"/>
    <n v="0"/>
    <n v="282664"/>
    <n v="282664"/>
    <n v="0"/>
    <n v="0"/>
    <n v="0"/>
    <n v="0"/>
    <n v="0"/>
    <n v="282664"/>
    <n v="282664"/>
    <n v="0"/>
    <n v="0"/>
    <n v="0"/>
    <n v="0"/>
    <n v="0"/>
    <n v="282664"/>
    <n v="164151.93599999999"/>
    <n v="0"/>
    <n v="0"/>
    <n v="0"/>
    <n v="0"/>
    <n v="0"/>
    <n v="164151.93599999999"/>
    <n v="114151.93599999997"/>
    <m/>
    <n v="114151.93599999997"/>
    <n v="-50000.000000000015"/>
    <n v="114151.93599999997"/>
    <n v="114151.93599999997"/>
    <m/>
    <m/>
    <m/>
    <m/>
    <m/>
    <m/>
    <m/>
    <m/>
    <m/>
    <m/>
    <m/>
    <m/>
    <n v="0"/>
    <m/>
    <m/>
    <m/>
    <m/>
    <m/>
    <m/>
    <m/>
    <m/>
    <m/>
    <m/>
    <m/>
    <m/>
    <n v="0"/>
    <m/>
    <m/>
    <m/>
    <n v="114151.93599999997"/>
    <n v="0"/>
    <n v="0"/>
    <n v="0"/>
    <n v="0"/>
    <n v="0"/>
    <n v="-50000.000000000015"/>
  </r>
  <r>
    <x v="3"/>
    <s v="S/E Negrete"/>
    <s v="Alex Llaitul"/>
    <s v="S/E NEGRETE"/>
    <s v="100/TT-002-05"/>
    <s v="(en blanco)"/>
    <n v="0"/>
    <n v="0"/>
    <n v="0"/>
    <n v="0"/>
    <n v="0"/>
    <n v="0"/>
    <n v="0"/>
    <n v="0"/>
    <n v="0"/>
    <n v="0"/>
    <n v="0"/>
    <n v="0"/>
    <n v="0"/>
    <n v="0"/>
    <n v="0"/>
    <n v="0"/>
    <n v="0"/>
    <n v="0"/>
    <n v="0"/>
    <n v="0"/>
    <n v="0"/>
    <n v="0"/>
    <n v="454916.75300000003"/>
    <n v="0"/>
    <n v="0"/>
    <n v="0"/>
    <n v="0"/>
    <n v="0"/>
    <n v="454916.75300000003"/>
    <n v="0"/>
    <m/>
    <n v="0"/>
    <n v="-454916.75300000003"/>
    <n v="0"/>
    <n v="0"/>
    <m/>
    <m/>
    <m/>
    <m/>
    <m/>
    <m/>
    <m/>
    <m/>
    <m/>
    <m/>
    <m/>
    <m/>
    <n v="0"/>
    <m/>
    <m/>
    <m/>
    <m/>
    <m/>
    <m/>
    <m/>
    <m/>
    <m/>
    <m/>
    <m/>
    <m/>
    <n v="0"/>
    <m/>
    <m/>
    <m/>
    <n v="0"/>
    <n v="0"/>
    <n v="0"/>
    <n v="0"/>
    <n v="0"/>
    <n v="0"/>
    <n v="-454916.75300000003"/>
  </r>
  <r>
    <x v="3"/>
    <s v="Pillanlelbun"/>
    <s v="Jorge Cea"/>
    <s v="SIN ASIGNAR"/>
    <s v="(en blanco)"/>
    <s v="(en blanco)"/>
    <n v="0"/>
    <n v="0"/>
    <n v="0"/>
    <n v="0"/>
    <n v="0"/>
    <n v="0"/>
    <n v="0"/>
    <n v="0"/>
    <n v="0"/>
    <n v="0"/>
    <n v="0"/>
    <n v="0"/>
    <n v="0"/>
    <n v="0"/>
    <n v="0"/>
    <n v="0"/>
    <n v="0"/>
    <n v="0"/>
    <n v="0"/>
    <n v="0"/>
    <n v="0"/>
    <n v="0"/>
    <n v="0"/>
    <n v="0"/>
    <n v="0"/>
    <n v="0"/>
    <n v="0"/>
    <n v="0"/>
    <n v="0"/>
    <n v="0"/>
    <m/>
    <n v="0"/>
    <n v="0"/>
    <n v="0"/>
    <n v="0"/>
    <m/>
    <m/>
    <m/>
    <m/>
    <m/>
    <m/>
    <m/>
    <m/>
    <m/>
    <m/>
    <m/>
    <m/>
    <n v="0"/>
    <m/>
    <m/>
    <m/>
    <m/>
    <m/>
    <m/>
    <m/>
    <m/>
    <m/>
    <m/>
    <m/>
    <m/>
    <n v="0"/>
    <m/>
    <m/>
    <m/>
    <n v="0"/>
    <n v="0"/>
    <n v="0"/>
    <n v="0"/>
    <n v="0"/>
    <n v="0"/>
    <n v="0"/>
  </r>
  <r>
    <x v="3"/>
    <s v="Rio Tolten"/>
    <s v="Manuel Barrientos"/>
    <s v="SIN ASIGNAR"/>
    <s v="(en blanco)"/>
    <s v="(en blanco)"/>
    <n v="0"/>
    <n v="0"/>
    <n v="0"/>
    <n v="0"/>
    <n v="0"/>
    <n v="0"/>
    <n v="0"/>
    <n v="0"/>
    <n v="0"/>
    <n v="0"/>
    <n v="0"/>
    <n v="0"/>
    <n v="0"/>
    <n v="0"/>
    <n v="0"/>
    <n v="0"/>
    <n v="0"/>
    <n v="0"/>
    <n v="0"/>
    <n v="0"/>
    <n v="0"/>
    <n v="0"/>
    <n v="0"/>
    <n v="0"/>
    <n v="0"/>
    <n v="0"/>
    <n v="0"/>
    <n v="0"/>
    <n v="0"/>
    <n v="2062355"/>
    <n v="1447148.0959999999"/>
    <n v="3509503.0959999999"/>
    <n v="3509503.0959999999"/>
    <n v="0"/>
    <n v="0"/>
    <n v="31601.963"/>
    <n v="38101.963000000003"/>
    <n v="31601.963"/>
    <n v="49601.963000000003"/>
    <n v="38001.963000000003"/>
    <n v="125101.963"/>
    <n v="32601.963"/>
    <n v="3882042.5970000001"/>
    <n v="0"/>
    <n v="8900"/>
    <n v="0"/>
    <n v="7000"/>
    <n v="4244556.3380000005"/>
    <m/>
    <m/>
    <m/>
    <m/>
    <m/>
    <m/>
    <m/>
    <m/>
    <m/>
    <m/>
    <m/>
    <m/>
    <n v="0"/>
    <m/>
    <m/>
    <m/>
    <n v="7754059.4340000004"/>
    <n v="4244556.3380000005"/>
    <n v="0"/>
    <n v="0"/>
    <n v="0"/>
    <n v="0"/>
    <n v="7754059.4340000004"/>
  </r>
  <r>
    <x v="3"/>
    <s v="Picarte-Valdivia"/>
    <s v="SIN ASIGNAR"/>
    <s v="SIN ASIGNAR"/>
    <s v="(en blanco)"/>
    <s v="(en blanco)"/>
    <n v="0"/>
    <n v="0"/>
    <n v="0"/>
    <n v="0"/>
    <n v="0"/>
    <n v="0"/>
    <n v="0"/>
    <n v="0"/>
    <n v="0"/>
    <n v="0"/>
    <n v="0"/>
    <n v="0"/>
    <n v="0"/>
    <n v="0"/>
    <n v="0"/>
    <n v="0"/>
    <n v="0"/>
    <n v="0"/>
    <n v="0"/>
    <n v="0"/>
    <n v="0"/>
    <n v="0"/>
    <n v="0"/>
    <n v="0"/>
    <n v="0"/>
    <n v="0"/>
    <n v="0"/>
    <n v="0"/>
    <n v="0"/>
    <n v="0"/>
    <m/>
    <n v="0"/>
    <n v="0"/>
    <n v="0"/>
    <n v="0"/>
    <m/>
    <m/>
    <m/>
    <m/>
    <m/>
    <m/>
    <m/>
    <m/>
    <m/>
    <m/>
    <m/>
    <m/>
    <n v="0"/>
    <m/>
    <m/>
    <m/>
    <m/>
    <m/>
    <m/>
    <m/>
    <m/>
    <m/>
    <m/>
    <m/>
    <m/>
    <n v="0"/>
    <m/>
    <m/>
    <m/>
    <n v="0"/>
    <n v="0"/>
    <n v="0"/>
    <n v="0"/>
    <n v="0"/>
    <n v="0"/>
    <n v="0"/>
  </r>
  <r>
    <x v="3"/>
    <s v="Cmpc-Picoitue"/>
    <s v="SIN ASIGNAR"/>
    <s v="SIN ASIGNAR"/>
    <s v="(en blanco)"/>
    <s v="(en blanco)"/>
    <n v="0"/>
    <n v="0"/>
    <n v="0"/>
    <n v="0"/>
    <n v="0"/>
    <n v="0"/>
    <n v="0"/>
    <n v="0"/>
    <n v="0"/>
    <n v="0"/>
    <n v="0"/>
    <n v="0"/>
    <n v="0"/>
    <n v="0"/>
    <n v="0"/>
    <n v="0"/>
    <n v="0"/>
    <n v="0"/>
    <n v="0"/>
    <n v="0"/>
    <n v="0"/>
    <n v="0"/>
    <n v="0"/>
    <n v="0"/>
    <n v="0"/>
    <n v="0"/>
    <n v="0"/>
    <n v="0"/>
    <n v="0"/>
    <n v="0"/>
    <m/>
    <n v="0"/>
    <n v="0"/>
    <n v="0"/>
    <n v="0"/>
    <m/>
    <m/>
    <m/>
    <m/>
    <m/>
    <m/>
    <m/>
    <m/>
    <m/>
    <m/>
    <m/>
    <m/>
    <n v="0"/>
    <m/>
    <m/>
    <m/>
    <m/>
    <m/>
    <m/>
    <m/>
    <m/>
    <m/>
    <m/>
    <m/>
    <m/>
    <n v="0"/>
    <m/>
    <m/>
    <m/>
    <n v="0"/>
    <n v="0"/>
    <n v="0"/>
    <n v="0"/>
    <n v="0"/>
    <n v="0"/>
    <n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
  <r>
    <x v="0"/>
    <s v="Fuera del T13"/>
    <x v="0"/>
    <x v="0"/>
    <x v="0"/>
    <x v="0"/>
    <n v="2430.3989999999999"/>
    <n v="0"/>
    <n v="4085.797"/>
    <n v="0"/>
    <n v="0"/>
    <n v="0"/>
    <n v="11788.601000000001"/>
    <n v="4145.3670000000002"/>
    <n v="0"/>
    <n v="0"/>
    <n v="4174.2340000000004"/>
    <n v="0"/>
    <n v="26624.397999999997"/>
    <n v="0"/>
    <n v="0"/>
    <n v="0"/>
    <n v="0"/>
    <n v="0"/>
    <n v="0"/>
    <n v="0.01"/>
    <n v="0"/>
    <n v="0"/>
    <n v="0"/>
    <n v="0"/>
    <n v="0"/>
    <n v="0.97"/>
    <n v="0.97"/>
    <n v="0.97"/>
    <n v="0.97"/>
    <n v="0.97"/>
    <n v="0.97"/>
    <n v="0.98"/>
    <n v="0.98"/>
    <n v="0.98"/>
    <n v="0.98"/>
    <n v="0.98"/>
    <n v="0.98"/>
    <n v="0.97097975051632845"/>
    <n v="0.97097975051632845"/>
    <n v="0.97195950103265705"/>
    <n v="0.97195950103265705"/>
    <n v="0.97195950103265705"/>
    <n v="0.97293925154898553"/>
    <n v="0.97293925154898553"/>
    <n v="0.97293925154898553"/>
    <n v="0.97391900206531401"/>
    <n v="0.97391900206531401"/>
    <n v="0.97391900206531401"/>
    <n v="0.9748987525816426"/>
    <n v="0.98"/>
    <n v="0.97"/>
    <n v="819532.25899999996"/>
    <n v="3202.7600046713155"/>
    <n v="12842.07171873936"/>
    <n v="16093.971434114517"/>
    <n v="0"/>
    <n v="0"/>
    <n v="0"/>
    <n v="0"/>
    <n v="0"/>
    <n v="0"/>
    <n v="0"/>
    <n v="0"/>
    <n v="34022.651320033416"/>
    <n v="66161.454477558611"/>
    <n v="9.7975051632852219E-4"/>
    <n v="0"/>
    <n v="9.7975051632852219E-4"/>
    <n v="0"/>
    <n v="0"/>
    <n v="9.7975051632852219E-4"/>
    <n v="0"/>
    <n v="0"/>
    <n v="9.7975051632852219E-4"/>
    <n v="0"/>
    <n v="0"/>
    <n v="9.7975051632852219E-4"/>
    <n v="0.9748987525816426"/>
    <n v="0"/>
    <n v="0"/>
    <n v="2800"/>
    <n v="0"/>
    <n v="0"/>
    <n v="2800"/>
    <n v="0"/>
    <n v="0"/>
    <n v="2800"/>
    <n v="0"/>
    <n v="2858.0360000000001"/>
    <n v="2800"/>
    <n v="14058.036"/>
    <n v="0"/>
    <n v="0"/>
    <n v="0"/>
    <n v="0"/>
    <n v="899751.74947755854"/>
    <n v="3202.7600046713155"/>
    <n v="12842.07171873936"/>
    <n v="16093.971434114517"/>
    <n v="0"/>
    <n v="0"/>
    <n v="0"/>
    <n v="0"/>
    <n v="0"/>
    <n v="0"/>
    <n v="0"/>
    <n v="0"/>
    <n v="34022.651320033416"/>
    <n v="66161.454477558611"/>
    <n v="0"/>
    <n v="0"/>
    <n v="2800"/>
    <n v="0"/>
    <n v="0"/>
    <n v="2800"/>
    <n v="0"/>
    <n v="0"/>
    <n v="2800"/>
    <n v="0"/>
    <n v="2858.0360000000001"/>
    <n v="2800"/>
    <n v="14058.036"/>
    <n v="0"/>
    <n v="0"/>
    <n v="0"/>
    <n v="0"/>
    <n v="899751.74947755854"/>
    <n v="2430.3989999999999"/>
    <n v="0"/>
    <n v="4085.797"/>
    <n v="0"/>
    <n v="0"/>
    <n v="0"/>
    <n v="9588"/>
    <n v="2198"/>
    <n v="4179"/>
    <n v="0"/>
    <n v="4222"/>
    <n v="853"/>
    <n v="27556.196"/>
    <n v="0"/>
    <n v="0"/>
    <n v="0"/>
    <n v="0"/>
    <n v="0"/>
    <n v="8.194521256998169E-3"/>
    <n v="1.8786391154202364E-3"/>
    <n v="3.5720126190759188E-3"/>
    <n v="0"/>
    <n v="0"/>
    <n v="3.6100127533214071E-3"/>
    <n v="7.2935642279761887E-4"/>
    <n v="1.7984542167613353E-2"/>
    <n v="0.97"/>
    <n v="0.97"/>
    <n v="0.97"/>
    <n v="0.97"/>
    <n v="0.97"/>
    <n v="0.97819452125699813"/>
    <n v="0.98007316037241843"/>
    <n v="0.98364517299149434"/>
    <n v="0.98364517299149434"/>
    <n v="0.98364517299149434"/>
    <n v="0.98725518574481574"/>
    <n v="0.98798454216761333"/>
    <n v="52661"/>
    <n v="0"/>
    <n v="0"/>
    <n v="0"/>
    <n v="0"/>
    <n v="0"/>
    <n v="0"/>
    <n v="0"/>
    <n v="0"/>
    <n v="0"/>
    <n v="0"/>
    <n v="0"/>
    <n v="52661"/>
    <n v="0"/>
    <n v="0"/>
    <n v="0"/>
    <n v="0"/>
    <n v="899749.45499999996"/>
    <n v="2430.3989999999999"/>
    <n v="0"/>
    <n v="4085.797"/>
    <n v="0"/>
    <n v="0"/>
    <n v="0"/>
    <n v="11788.601000000001"/>
    <n v="4145.3670000000002"/>
    <n v="0"/>
    <n v="0"/>
    <n v="0"/>
    <n v="853.34400000000005"/>
    <n v="23303.507999999998"/>
    <n v="0"/>
    <n v="0"/>
    <n v="0"/>
    <n v="0"/>
    <n v="0"/>
    <n v="0"/>
    <n v="0"/>
    <n v="0"/>
    <n v="0"/>
    <n v="0"/>
    <n v="0"/>
    <n v="0"/>
    <n v="0"/>
    <n v="0"/>
    <n v="0"/>
    <n v="0"/>
    <n v="0"/>
    <n v="842835.76699999999"/>
    <n v="2430.3989999999999"/>
    <n v="0"/>
    <n v="4085.797"/>
    <n v="0"/>
    <n v="0"/>
    <n v="0"/>
    <n v="11788.601000000001"/>
    <n v="4145.3670000000002"/>
    <n v="0"/>
    <n v="0"/>
    <n v="4174.2340000000004"/>
    <n v="0"/>
    <n v="26624.397999999997"/>
    <n v="0"/>
    <n v="0"/>
    <n v="0"/>
    <n v="0"/>
    <n v="0"/>
    <n v="0"/>
    <n v="0"/>
    <n v="0"/>
    <n v="0"/>
    <n v="0"/>
    <n v="0"/>
    <n v="0"/>
    <n v="0"/>
    <n v="0"/>
    <n v="0"/>
    <n v="0"/>
    <n v="0"/>
    <n v="846156.65700000001"/>
    <n v="32138.803157525195"/>
    <n v="26624.397999999997"/>
    <n v="846156.65700000001"/>
    <n v="851671.06215752522"/>
    <n v="-5514.4051575252088"/>
    <n v="53595.09247755853"/>
    <n v="26703.196"/>
    <n v="26624.397999999997"/>
    <n v="846156.65700000001"/>
    <n v="846235.45499999996"/>
    <n v="-78.797999999951571"/>
    <n v="53592.797999999952"/>
    <n v="22450.163999999997"/>
    <n v="26624.397999999997"/>
    <n v="846156.65700000001"/>
    <n v="841982.42299999995"/>
    <n v="4174.2340000000549"/>
    <n v="-3320.890000000014"/>
    <n v="26624.397999999997"/>
    <n v="26624.397999999997"/>
    <n v="846156.65700000001"/>
    <n v="846156.65700000001"/>
    <n v="0"/>
    <n v="0"/>
    <n v="12573"/>
    <s v="SI"/>
    <s v="NO"/>
    <s v="GIC"/>
    <s v="SAESA"/>
    <m/>
    <s v="Transmission"/>
    <s v="Dedicated Tx (Base)"/>
    <s v="ESO Project"/>
    <s v="ESO Project"/>
    <s v="ESO"/>
    <s v="SAESA"/>
    <m/>
    <d v="2017-07-08T00:00:00"/>
    <x v="0"/>
    <d v="2017-07-08T00:00:00"/>
    <n v="0"/>
    <n v="0"/>
    <n v="0"/>
    <n v="0"/>
    <n v="0"/>
    <m/>
    <m/>
    <m/>
    <m/>
    <m/>
    <m/>
    <m/>
    <s v="Inversiones en Líneas"/>
    <s v="Abierto"/>
  </r>
  <r>
    <x v="1"/>
    <s v="T13"/>
    <x v="1"/>
    <x v="0"/>
    <x v="1"/>
    <x v="1"/>
    <n v="4900.6869999999999"/>
    <n v="6042.05"/>
    <n v="-672.07"/>
    <n v="5027.357"/>
    <n v="236.97499999999999"/>
    <n v="0"/>
    <n v="0"/>
    <n v="0"/>
    <n v="0"/>
    <n v="0"/>
    <n v="0"/>
    <n v="0"/>
    <n v="15534.999000000002"/>
    <n v="0"/>
    <n v="0"/>
    <n v="0"/>
    <n v="0"/>
    <n v="0"/>
    <n v="0.01"/>
    <n v="0"/>
    <n v="0"/>
    <n v="0"/>
    <n v="0"/>
    <n v="0"/>
    <n v="0"/>
    <n v="0.99"/>
    <n v="0.99"/>
    <n v="0.99"/>
    <n v="0.99"/>
    <n v="0.99"/>
    <n v="1"/>
    <n v="1"/>
    <n v="1"/>
    <n v="1"/>
    <n v="1"/>
    <n v="1"/>
    <n v="1"/>
    <n v="0.99"/>
    <n v="0.99"/>
    <n v="1"/>
    <n v="1"/>
    <n v="1"/>
    <n v="1"/>
    <n v="1"/>
    <n v="1"/>
    <n v="1"/>
    <n v="1"/>
    <n v="1"/>
    <n v="1"/>
    <n v="1"/>
    <n v="0.99"/>
    <n v="3196414.6970000002"/>
    <n v="14452.532298232687"/>
    <n v="0"/>
    <n v="0"/>
    <n v="0"/>
    <n v="0"/>
    <n v="0"/>
    <n v="0"/>
    <n v="0"/>
    <n v="0"/>
    <n v="303.86363913258884"/>
    <n v="0"/>
    <n v="243.81528137948476"/>
    <n v="15000.21121874476"/>
    <n v="0"/>
    <n v="0"/>
    <n v="0.01"/>
    <n v="0"/>
    <n v="0"/>
    <n v="0"/>
    <n v="0"/>
    <n v="0"/>
    <n v="0"/>
    <n v="0"/>
    <n v="0"/>
    <n v="0"/>
    <n v="1"/>
    <n v="0"/>
    <n v="0"/>
    <n v="0"/>
    <n v="0"/>
    <n v="0"/>
    <n v="0"/>
    <n v="0"/>
    <n v="0"/>
    <n v="0"/>
    <n v="0"/>
    <n v="0"/>
    <n v="0"/>
    <n v="0"/>
    <n v="0"/>
    <n v="0"/>
    <n v="0"/>
    <n v="0"/>
    <n v="3211414.9082187451"/>
    <n v="14452.532298232687"/>
    <n v="0"/>
    <n v="0"/>
    <n v="0"/>
    <n v="0"/>
    <n v="0"/>
    <n v="0"/>
    <n v="0"/>
    <n v="0"/>
    <n v="303.86363913258884"/>
    <n v="0"/>
    <n v="243.81528137948476"/>
    <n v="15000.21121874476"/>
    <n v="0"/>
    <n v="0"/>
    <n v="0"/>
    <n v="0"/>
    <n v="0"/>
    <n v="0"/>
    <n v="0"/>
    <n v="0"/>
    <n v="0"/>
    <n v="0"/>
    <n v="0"/>
    <n v="0"/>
    <n v="0"/>
    <n v="0"/>
    <n v="0"/>
    <n v="0"/>
    <n v="0"/>
    <n v="3211414.9082187451"/>
    <n v="4900.6869999999999"/>
    <n v="6042.05"/>
    <n v="-672.07"/>
    <n v="5027.357"/>
    <n v="236.97499999999999"/>
    <n v="0"/>
    <n v="10500"/>
    <n v="0"/>
    <n v="820"/>
    <n v="3000"/>
    <n v="0"/>
    <n v="3240"/>
    <n v="33094.999000000003"/>
    <n v="0"/>
    <n v="0"/>
    <n v="0"/>
    <n v="0"/>
    <n v="0"/>
    <n v="0.01"/>
    <n v="0"/>
    <n v="0"/>
    <n v="0"/>
    <n v="0"/>
    <n v="0"/>
    <n v="0"/>
    <n v="0.01"/>
    <n v="0.99"/>
    <n v="0.99"/>
    <n v="0.99"/>
    <n v="0.99"/>
    <n v="0.99"/>
    <n v="1"/>
    <n v="1"/>
    <n v="1"/>
    <n v="1"/>
    <n v="1"/>
    <n v="1"/>
    <n v="1"/>
    <n v="0"/>
    <n v="0"/>
    <n v="820"/>
    <n v="0"/>
    <n v="0"/>
    <n v="0"/>
    <n v="0"/>
    <n v="0"/>
    <n v="820"/>
    <n v="0"/>
    <n v="0"/>
    <n v="0"/>
    <n v="1640"/>
    <n v="820"/>
    <n v="0"/>
    <n v="0"/>
    <n v="0"/>
    <n v="3231969.696"/>
    <n v="4900.6869999999999"/>
    <n v="6042.05"/>
    <n v="-672.07"/>
    <n v="5027.357"/>
    <n v="236.97499999999999"/>
    <n v="0"/>
    <n v="0"/>
    <n v="0"/>
    <n v="0"/>
    <n v="19983"/>
    <n v="0"/>
    <n v="4965"/>
    <n v="40482.999000000003"/>
    <n v="0"/>
    <n v="0"/>
    <n v="820"/>
    <n v="0"/>
    <n v="0"/>
    <n v="0"/>
    <n v="0"/>
    <n v="0"/>
    <n v="820"/>
    <n v="0"/>
    <n v="0"/>
    <n v="0"/>
    <n v="1640"/>
    <n v="820"/>
    <n v="0"/>
    <n v="0"/>
    <n v="0"/>
    <n v="3239357.696"/>
    <n v="4900.6869999999999"/>
    <n v="6042.05"/>
    <n v="-672.07"/>
    <n v="5027.357"/>
    <n v="236.97499999999999"/>
    <n v="0"/>
    <n v="0"/>
    <n v="0"/>
    <n v="0"/>
    <n v="0"/>
    <n v="0"/>
    <n v="4964.7489999999998"/>
    <n v="20499.748"/>
    <n v="0"/>
    <n v="0"/>
    <n v="0"/>
    <n v="0"/>
    <n v="0"/>
    <n v="0"/>
    <n v="0"/>
    <n v="0"/>
    <n v="0"/>
    <n v="0"/>
    <n v="0"/>
    <n v="0"/>
    <n v="1640"/>
    <n v="820"/>
    <n v="0"/>
    <n v="0"/>
    <n v="0"/>
    <n v="3219374.4450000003"/>
    <n v="14756.395937365276"/>
    <n v="15534.999000000002"/>
    <n v="3211949.696"/>
    <n v="3211171.0929373656"/>
    <n v="778.60306263435632"/>
    <n v="-534.78778125485405"/>
    <n v="29854.999000000003"/>
    <n v="15534.999000000002"/>
    <n v="3211949.696"/>
    <n v="3226269.696"/>
    <n v="-14320"/>
    <n v="20020"/>
    <n v="35517.999000000003"/>
    <n v="15534.999000000002"/>
    <n v="3211949.696"/>
    <n v="3231932.696"/>
    <n v="-19983"/>
    <n v="27408"/>
    <n v="15534.999000000002"/>
    <n v="15534.999000000002"/>
    <n v="3211949.696"/>
    <n v="3211949.696"/>
    <n v="0"/>
    <n v="7424.7490000003017"/>
    <n v="12341"/>
    <s v="SI"/>
    <s v="NO"/>
    <s v="GIC"/>
    <s v="FRONTEL"/>
    <n v="5"/>
    <s v="Transmission"/>
    <s v="Zonal Tx"/>
    <s v="Growth Zonal Tx"/>
    <s v="Cunco Substation"/>
    <m/>
    <s v="FRONTEL"/>
    <m/>
    <d v="2017-12-30T00:00:00"/>
    <x v="1"/>
    <d v="2018-07-01T00:00:00"/>
    <s v="Rimalco"/>
    <s v="1 (Cont. Marco)"/>
    <n v="60102"/>
    <n v="3"/>
    <n v="20034"/>
    <s v="20.10.2017"/>
    <s v="PRODIEL"/>
    <s v="En operación"/>
    <m/>
    <m/>
    <s v="En operación desde 17 Agosto"/>
    <n v="2015"/>
    <s v="Inversiones en S/E"/>
    <s v="Abierto"/>
  </r>
  <r>
    <x v="2"/>
    <s v="T13"/>
    <x v="2"/>
    <x v="0"/>
    <x v="2"/>
    <x v="1"/>
    <n v="8075.5649999999996"/>
    <n v="805.19600000000003"/>
    <n v="1508.6130000000001"/>
    <n v="2593.2550000000001"/>
    <n v="-37307.752"/>
    <n v="237658.07399999999"/>
    <n v="0"/>
    <n v="0"/>
    <n v="0"/>
    <n v="0"/>
    <n v="0"/>
    <n v="0"/>
    <n v="213332.951"/>
    <n v="0"/>
    <n v="0.01"/>
    <n v="0"/>
    <n v="0"/>
    <n v="0"/>
    <n v="0.02"/>
    <n v="0"/>
    <n v="0"/>
    <n v="0"/>
    <n v="0"/>
    <n v="0"/>
    <n v="0"/>
    <n v="0.97"/>
    <n v="0.98"/>
    <n v="0.98"/>
    <n v="0.98"/>
    <n v="0.98"/>
    <n v="1"/>
    <n v="1"/>
    <n v="1"/>
    <n v="1"/>
    <n v="1"/>
    <n v="1"/>
    <n v="1"/>
    <n v="0.97"/>
    <n v="0.97"/>
    <n v="0.98"/>
    <n v="1"/>
    <n v="1"/>
    <n v="1"/>
    <n v="1"/>
    <n v="1"/>
    <n v="1"/>
    <n v="1"/>
    <n v="1"/>
    <n v="1"/>
    <n v="1"/>
    <n v="0.97"/>
    <n v="2253023.8719999995"/>
    <n v="33999.667000000001"/>
    <n v="0"/>
    <n v="499.99999999941781"/>
    <n v="0"/>
    <n v="153663.45250000097"/>
    <n v="0"/>
    <n v="0"/>
    <n v="0"/>
    <n v="0"/>
    <n v="0"/>
    <n v="0"/>
    <n v="0"/>
    <n v="188163.11950000038"/>
    <n v="0"/>
    <n v="0"/>
    <n v="0.01"/>
    <n v="0.02"/>
    <n v="0"/>
    <n v="0"/>
    <n v="0"/>
    <n v="0"/>
    <n v="0"/>
    <n v="0"/>
    <n v="0"/>
    <n v="0"/>
    <n v="1"/>
    <n v="0"/>
    <n v="0"/>
    <n v="0"/>
    <n v="0"/>
    <n v="0"/>
    <n v="0"/>
    <n v="0"/>
    <n v="0"/>
    <n v="0"/>
    <n v="0"/>
    <n v="0"/>
    <n v="0"/>
    <n v="0"/>
    <n v="0"/>
    <n v="0"/>
    <n v="0"/>
    <n v="0"/>
    <n v="2441186.9915"/>
    <n v="33999.667000000001"/>
    <n v="0"/>
    <n v="499.99999999941781"/>
    <n v="0"/>
    <n v="153663.45250000097"/>
    <n v="0"/>
    <n v="0"/>
    <n v="0"/>
    <n v="0"/>
    <n v="0"/>
    <n v="0"/>
    <n v="0"/>
    <n v="188163.11950000038"/>
    <n v="0"/>
    <n v="0"/>
    <n v="0"/>
    <n v="0"/>
    <n v="0"/>
    <n v="0"/>
    <n v="0"/>
    <n v="0"/>
    <n v="0"/>
    <n v="0"/>
    <n v="0"/>
    <n v="0"/>
    <n v="0"/>
    <n v="0"/>
    <n v="0"/>
    <n v="0"/>
    <n v="0"/>
    <n v="2441186.9915"/>
    <n v="8075.5649999999996"/>
    <n v="805.19600000000003"/>
    <n v="1508.6130000000001"/>
    <n v="2593.2550000000001"/>
    <n v="-37307.752"/>
    <n v="237658.07399999999"/>
    <n v="35598.65928285406"/>
    <n v="0"/>
    <n v="0"/>
    <n v="1666.0000000003799"/>
    <n v="0"/>
    <n v="175019.1925"/>
    <n v="425616.80278285441"/>
    <n v="0"/>
    <n v="0.01"/>
    <n v="0"/>
    <n v="0"/>
    <n v="0"/>
    <n v="0.01"/>
    <n v="0"/>
    <n v="0"/>
    <n v="0"/>
    <n v="0"/>
    <n v="0"/>
    <n v="0"/>
    <n v="0.02"/>
    <n v="0.97"/>
    <n v="0.98"/>
    <n v="0.98"/>
    <n v="0.98"/>
    <n v="0.98"/>
    <n v="0.99"/>
    <n v="0.99"/>
    <n v="0.99"/>
    <n v="0.99"/>
    <n v="0.99"/>
    <n v="0.99"/>
    <n v="0.99"/>
    <n v="0"/>
    <n v="0"/>
    <n v="0"/>
    <n v="0"/>
    <n v="0"/>
    <n v="0"/>
    <n v="0"/>
    <n v="0"/>
    <n v="0"/>
    <n v="0"/>
    <n v="0"/>
    <n v="0"/>
    <n v="0"/>
    <n v="0"/>
    <n v="0"/>
    <n v="0"/>
    <n v="0"/>
    <n v="2678640.674782854"/>
    <n v="8075.5649999999996"/>
    <n v="805.19600000000003"/>
    <n v="1508.6130000000001"/>
    <n v="2593.2550000000001"/>
    <n v="-37307.752"/>
    <n v="237658.07399999999"/>
    <n v="0"/>
    <n v="0"/>
    <n v="0"/>
    <n v="900"/>
    <n v="0"/>
    <n v="5500"/>
    <n v="219732.951"/>
    <n v="0"/>
    <n v="0"/>
    <n v="0"/>
    <n v="0"/>
    <n v="0"/>
    <n v="0"/>
    <n v="0"/>
    <n v="0"/>
    <n v="0"/>
    <n v="0"/>
    <n v="0"/>
    <n v="0"/>
    <n v="0"/>
    <n v="0"/>
    <n v="0"/>
    <n v="0"/>
    <n v="0"/>
    <n v="2472756.8229999994"/>
    <n v="8075.5649999999996"/>
    <n v="805.19600000000003"/>
    <n v="1508.6130000000001"/>
    <n v="2593.2550000000001"/>
    <n v="-37307.752"/>
    <n v="237658.07399999999"/>
    <n v="0"/>
    <n v="0"/>
    <n v="0"/>
    <n v="0"/>
    <n v="0"/>
    <n v="6400"/>
    <n v="219732.951"/>
    <n v="0"/>
    <n v="0"/>
    <n v="0"/>
    <n v="0"/>
    <n v="0"/>
    <n v="0"/>
    <n v="0"/>
    <n v="0"/>
    <n v="0"/>
    <n v="0"/>
    <n v="0"/>
    <n v="0"/>
    <n v="0"/>
    <n v="0"/>
    <n v="0"/>
    <n v="0"/>
    <n v="0"/>
    <n v="2472756.8229999994"/>
    <n v="188163.11950000038"/>
    <n v="213332.951"/>
    <n v="2466356.8229999994"/>
    <n v="2441186.9915"/>
    <n v="25169.831499999389"/>
    <n v="-25169.831499999389"/>
    <n v="250597.61028285444"/>
    <n v="213332.951"/>
    <n v="2466356.8229999994"/>
    <n v="2503621.4822828542"/>
    <n v="-37264.659282854758"/>
    <n v="212283.85178285465"/>
    <n v="214232.951"/>
    <n v="213332.951"/>
    <n v="2466356.8229999994"/>
    <n v="2467256.8229999994"/>
    <n v="-900"/>
    <n v="6400"/>
    <n v="213332.951"/>
    <n v="213332.951"/>
    <n v="2466356.8229999994"/>
    <n v="2466356.8229999994"/>
    <n v="0"/>
    <n v="6400"/>
    <n v="12735"/>
    <s v="SI"/>
    <s v="NO"/>
    <s v="GIC"/>
    <s v="FRONTEL"/>
    <n v="6"/>
    <s v="Transmission"/>
    <s v="Zonal Tx"/>
    <s v="Growth Zonal Tx"/>
    <s v="Deuco Substation"/>
    <m/>
    <s v="FRONTEL"/>
    <s v="FRONTEL"/>
    <d v="2018-07-01T00:00:00"/>
    <x v="2"/>
    <d v="2018-11-01T00:00:00"/>
    <s v="Rimalco"/>
    <s v="1 (Cont. Marco)"/>
    <n v="92657"/>
    <n v="3"/>
    <n v="30885.666666666668"/>
    <s v="24.11.2017"/>
    <s v="EMEC"/>
    <s v="En operación"/>
    <m/>
    <n v="333"/>
    <s v="En operación 16 de enero"/>
    <n v="2016"/>
    <s v="Mejoras en S/E"/>
    <s v="Abierto"/>
  </r>
  <r>
    <x v="3"/>
    <s v="Fuera del T13"/>
    <x v="3"/>
    <x v="0"/>
    <x v="3"/>
    <x v="1"/>
    <n v="1627.087"/>
    <n v="664.55700000000002"/>
    <n v="0"/>
    <n v="0"/>
    <n v="4627.8249999999998"/>
    <n v="0"/>
    <n v="0"/>
    <n v="0"/>
    <n v="0"/>
    <n v="0"/>
    <n v="0"/>
    <n v="0"/>
    <n v="6919.4690000000001"/>
    <n v="0.11"/>
    <n v="0"/>
    <n v="0"/>
    <n v="0"/>
    <n v="0"/>
    <n v="0"/>
    <n v="0"/>
    <n v="0.05"/>
    <n v="0"/>
    <n v="0"/>
    <n v="0"/>
    <n v="0"/>
    <n v="0.95000000000000007"/>
    <n v="0.95000000000000007"/>
    <n v="0.95000000000000007"/>
    <n v="0.95000000000000007"/>
    <n v="0.95000000000000007"/>
    <n v="0.95000000000000007"/>
    <n v="0.95000000000000007"/>
    <n v="1"/>
    <n v="1"/>
    <n v="1"/>
    <n v="1"/>
    <n v="1"/>
    <n v="0.98000000000000009"/>
    <n v="0.98000000000000009"/>
    <n v="0.98000000000000009"/>
    <n v="0.98000000000000009"/>
    <n v="0.98000000000000009"/>
    <n v="0.98000000000000009"/>
    <n v="0.9900000000000001"/>
    <n v="1"/>
    <n v="1"/>
    <n v="1"/>
    <n v="1"/>
    <n v="1"/>
    <n v="1"/>
    <n v="0.84000000000000008"/>
    <n v="91762.531000000003"/>
    <n v="7420.0103831960987"/>
    <n v="0"/>
    <n v="0"/>
    <n v="0"/>
    <n v="0"/>
    <n v="0"/>
    <n v="0"/>
    <n v="0"/>
    <n v="0"/>
    <n v="0"/>
    <n v="0"/>
    <n v="0"/>
    <n v="7420.0103831960987"/>
    <n v="0.14000000000000001"/>
    <n v="0"/>
    <n v="0"/>
    <n v="0"/>
    <n v="0"/>
    <n v="0"/>
    <n v="0.01"/>
    <n v="0.01"/>
    <n v="0"/>
    <n v="0"/>
    <n v="0"/>
    <n v="0"/>
    <n v="1"/>
    <n v="0"/>
    <n v="0"/>
    <n v="0"/>
    <n v="0"/>
    <n v="0"/>
    <n v="0"/>
    <n v="0"/>
    <n v="0"/>
    <n v="0"/>
    <n v="0"/>
    <n v="0"/>
    <n v="0"/>
    <n v="0"/>
    <n v="0"/>
    <n v="0"/>
    <n v="0"/>
    <n v="0"/>
    <n v="99182.541383196105"/>
    <n v="7420.0103831960987"/>
    <n v="0"/>
    <n v="0"/>
    <n v="0"/>
    <n v="0"/>
    <n v="0"/>
    <n v="0"/>
    <n v="0"/>
    <n v="0"/>
    <n v="0"/>
    <n v="0"/>
    <n v="0"/>
    <n v="7420.0103831960987"/>
    <n v="0"/>
    <n v="0"/>
    <n v="0"/>
    <n v="0"/>
    <n v="0"/>
    <n v="0"/>
    <n v="0"/>
    <n v="0"/>
    <n v="0"/>
    <n v="0"/>
    <n v="0"/>
    <n v="0"/>
    <n v="0"/>
    <n v="0"/>
    <n v="0"/>
    <n v="0"/>
    <n v="0"/>
    <n v="99182.541383196105"/>
    <n v="1627.087"/>
    <n v="664.55700000000002"/>
    <n v="0"/>
    <n v="0"/>
    <n v="4627.8249999999998"/>
    <n v="0"/>
    <n v="0"/>
    <n v="0"/>
    <n v="0"/>
    <n v="0"/>
    <n v="0"/>
    <n v="0"/>
    <n v="6919.4690000000001"/>
    <n v="0.11"/>
    <n v="0"/>
    <n v="0"/>
    <n v="0"/>
    <n v="0"/>
    <n v="2.220348510399206E-3"/>
    <n v="0"/>
    <n v="0"/>
    <n v="2.5295109612141653E-2"/>
    <n v="0"/>
    <n v="1.0955593029792017E-2"/>
    <n v="1.152894884766723E-2"/>
    <n v="0.16000000000000009"/>
    <n v="0.95000000000000007"/>
    <n v="0.95000000000000007"/>
    <n v="0.95000000000000007"/>
    <n v="0.95000000000000007"/>
    <n v="0.95000000000000007"/>
    <n v="0.95222034851039927"/>
    <n v="0.95222034851039927"/>
    <n v="0.95222034851039927"/>
    <n v="0.97751545812254093"/>
    <n v="0.97751545812254093"/>
    <n v="0.98847105115233291"/>
    <n v="1.0000000000000002"/>
    <n v="0"/>
    <n v="0"/>
    <n v="0"/>
    <n v="0"/>
    <n v="0"/>
    <n v="0"/>
    <n v="0"/>
    <n v="0"/>
    <n v="0"/>
    <n v="0"/>
    <n v="0"/>
    <n v="0"/>
    <n v="0"/>
    <n v="0"/>
    <n v="0"/>
    <n v="0"/>
    <n v="0"/>
    <n v="98682"/>
    <n v="1627.087"/>
    <n v="664.55700000000002"/>
    <n v="0"/>
    <n v="0"/>
    <n v="4627.8249999999998"/>
    <n v="0"/>
    <n v="0"/>
    <n v="0"/>
    <n v="0"/>
    <n v="0"/>
    <n v="0"/>
    <n v="0"/>
    <n v="6919.4690000000001"/>
    <n v="0"/>
    <n v="0"/>
    <n v="0"/>
    <n v="0"/>
    <n v="0"/>
    <n v="0"/>
    <n v="0"/>
    <n v="0"/>
    <n v="0"/>
    <n v="0"/>
    <n v="0"/>
    <n v="0"/>
    <n v="0"/>
    <n v="0"/>
    <n v="0"/>
    <n v="0"/>
    <n v="0"/>
    <n v="98682"/>
    <n v="1627.087"/>
    <n v="664.55700000000002"/>
    <n v="0"/>
    <n v="0"/>
    <n v="4627.8249999999998"/>
    <n v="0"/>
    <n v="0"/>
    <n v="0"/>
    <n v="0"/>
    <n v="0"/>
    <n v="0"/>
    <n v="0"/>
    <n v="6919.4690000000001"/>
    <n v="0"/>
    <n v="0"/>
    <n v="0"/>
    <n v="0"/>
    <n v="0"/>
    <n v="0"/>
    <n v="0"/>
    <n v="0"/>
    <n v="0"/>
    <n v="0"/>
    <n v="0"/>
    <n v="0"/>
    <n v="0"/>
    <n v="0"/>
    <n v="0"/>
    <n v="0"/>
    <n v="0"/>
    <n v="98682"/>
    <n v="7420.0103831960987"/>
    <n v="6919.4690000000001"/>
    <n v="98682"/>
    <n v="99182.541383196105"/>
    <n v="-500.54138319610502"/>
    <n v="500.54138319610502"/>
    <n v="6919.4690000000001"/>
    <n v="6919.4690000000001"/>
    <n v="98682"/>
    <n v="98682"/>
    <n v="0"/>
    <n v="0"/>
    <n v="6919.4690000000001"/>
    <n v="6919.4690000000001"/>
    <n v="98682"/>
    <n v="98682"/>
    <n v="0"/>
    <n v="0"/>
    <n v="6919.4690000000001"/>
    <n v="6919.4690000000001"/>
    <n v="98682"/>
    <n v="98682"/>
    <n v="0"/>
    <n v="0"/>
    <n v="13056"/>
    <s v="SI"/>
    <s v="NO"/>
    <s v="GIC"/>
    <s v="FRONTEL"/>
    <n v="5"/>
    <s v="Transmission"/>
    <s v="Zonal Tx"/>
    <s v="Growth Zonal Tx"/>
    <s v="Lota Substation"/>
    <m/>
    <m/>
    <m/>
    <d v="2017-11-01T00:00:00"/>
    <x v="3"/>
    <d v="2018-01-01T00:00:00"/>
    <n v="0"/>
    <n v="0"/>
    <n v="0"/>
    <n v="0"/>
    <n v="0"/>
    <m/>
    <m/>
    <s v="En operación"/>
    <m/>
    <m/>
    <s v="En operación"/>
    <m/>
    <m/>
    <m/>
  </r>
  <r>
    <x v="4"/>
    <s v="T13"/>
    <x v="4"/>
    <x v="0"/>
    <x v="4"/>
    <x v="1"/>
    <n v="31213.866999999998"/>
    <n v="219629.41500000001"/>
    <n v="38958.624000000003"/>
    <n v="347555.08799999999"/>
    <n v="210601.74600000001"/>
    <n v="23715.672999999999"/>
    <n v="83806.786999999997"/>
    <n v="16101.983"/>
    <n v="210399.47500000001"/>
    <n v="5534.5690000000004"/>
    <n v="9872.74"/>
    <n v="658.54200000000003"/>
    <n v="1198048.5089999998"/>
    <n v="0.04"/>
    <n v="0.17"/>
    <n v="0.02"/>
    <n v="0.03"/>
    <n v="0"/>
    <n v="0.01"/>
    <n v="0"/>
    <n v="0.02"/>
    <n v="0.01"/>
    <n v="0"/>
    <n v="0"/>
    <n v="0"/>
    <n v="0.72004000000000012"/>
    <n v="0.89004000000000016"/>
    <n v="0.91004000000000007"/>
    <n v="0.9400400000000001"/>
    <n v="0.9400400000000001"/>
    <n v="0.95004000000000011"/>
    <n v="0.95004000000000011"/>
    <n v="0.97004000000000012"/>
    <n v="0.98004000000000013"/>
    <n v="0.98004000000000013"/>
    <n v="0.98004000000000013"/>
    <n v="0.98004000000000013"/>
    <n v="0.78310824381710908"/>
    <n v="0.81548594997440793"/>
    <n v="0.82556306385659406"/>
    <n v="0.82776567481677721"/>
    <n v="0.83984741215710768"/>
    <n v="0.85473359746666"/>
    <n v="0.86789526663629357"/>
    <n v="0.86843298269296754"/>
    <n v="0.87848647306638772"/>
    <n v="0.8894961530803368"/>
    <n v="0.89039384641344521"/>
    <n v="0.89039384641344521"/>
    <n v="0.98004000000000013"/>
    <n v="0.68004000000000009"/>
    <n v="1693905.3080000002"/>
    <n v="38617.215359116693"/>
    <n v="123302.50202765968"/>
    <n v="172120.02245545379"/>
    <n v="211119.5889670575"/>
    <n v="187216.66418899689"/>
    <n v="110682.83397477321"/>
    <n v="203861.48020169945"/>
    <n v="141395.80658485452"/>
    <n v="3030.2996171788436"/>
    <n v="506.32479011485964"/>
    <n v="837.72816489884758"/>
    <n v="14868.981838997352"/>
    <n v="1207559.4481708016"/>
    <n v="0.10306824381710902"/>
    <n v="3.2377706157298812E-2"/>
    <n v="1.0077113882186184E-2"/>
    <n v="2.2026109601831377E-3"/>
    <n v="1.2081737340330389E-2"/>
    <n v="1.4886185309552331E-2"/>
    <n v="1.3161669169633664E-2"/>
    <n v="5.3771605667392232E-4"/>
    <n v="1.0053490373420175E-2"/>
    <n v="1.1009680013949117E-2"/>
    <n v="8.976933331083473E-4"/>
    <n v="0"/>
    <n v="0.89039384641344521"/>
    <n v="0"/>
    <n v="0"/>
    <n v="0"/>
    <n v="0"/>
    <n v="0"/>
    <n v="0"/>
    <n v="0"/>
    <n v="0"/>
    <n v="0"/>
    <n v="0"/>
    <n v="0"/>
    <n v="0"/>
    <n v="0"/>
    <n v="0"/>
    <n v="0"/>
    <n v="0"/>
    <n v="0"/>
    <n v="2901464.7561708018"/>
    <n v="38617.215359116693"/>
    <n v="123302.50202765968"/>
    <n v="172120.02245545379"/>
    <n v="211119.5889670575"/>
    <n v="187216.66418899689"/>
    <n v="110682.83397477321"/>
    <n v="203861.48020169945"/>
    <n v="141395.80658485452"/>
    <n v="3030.2996171788436"/>
    <n v="506.32479011485964"/>
    <n v="837.72816489884758"/>
    <n v="14868.981838997352"/>
    <n v="1207559.4481708016"/>
    <n v="0"/>
    <n v="0"/>
    <n v="0"/>
    <n v="0"/>
    <n v="0"/>
    <n v="0"/>
    <n v="0"/>
    <n v="0"/>
    <n v="0"/>
    <n v="0"/>
    <n v="0"/>
    <n v="0"/>
    <n v="0"/>
    <n v="0"/>
    <n v="0"/>
    <n v="0"/>
    <n v="0"/>
    <n v="2901464.7561708018"/>
    <n v="31213.866999999998"/>
    <n v="219629.41500000001"/>
    <n v="38958.624000000003"/>
    <n v="347555.08799999999"/>
    <n v="210601.74600000001"/>
    <n v="23715.672999999999"/>
    <n v="144072.32699999999"/>
    <n v="109500"/>
    <n v="160172"/>
    <n v="3400"/>
    <n v="900"/>
    <n v="8071.101999999999"/>
    <n v="1297789.8419999999"/>
    <n v="0.04"/>
    <n v="0.17"/>
    <n v="0.02"/>
    <n v="0.03"/>
    <n v="0"/>
    <n v="7.6886012858626797E-3"/>
    <n v="2.5522701699655159E-2"/>
    <n v="4.4371478013932649E-3"/>
    <n v="3.2675611501542198E-3"/>
    <n v="1.154E-2"/>
    <n v="7.5044684353820449E-3"/>
    <n v="0"/>
    <n v="0.31996048037244734"/>
    <n v="0.72004000000000012"/>
    <n v="0.89004000000000016"/>
    <n v="0.91004000000000007"/>
    <n v="0.9400400000000001"/>
    <n v="0.9400400000000001"/>
    <n v="0.94772860128586278"/>
    <n v="0.97325130298551787"/>
    <n v="0.97768845078691125"/>
    <n v="0.98095601193706539"/>
    <n v="0.99249601193706538"/>
    <n v="1.0000004803724474"/>
    <n v="1.0000004803724474"/>
    <n v="0"/>
    <n v="0"/>
    <n v="0"/>
    <n v="0"/>
    <n v="0"/>
    <n v="0"/>
    <n v="0"/>
    <n v="0"/>
    <n v="0"/>
    <n v="0"/>
    <n v="0"/>
    <n v="0"/>
    <n v="0"/>
    <n v="0"/>
    <n v="0"/>
    <n v="0"/>
    <n v="0"/>
    <n v="2991695.1500000004"/>
    <n v="31213.866999999998"/>
    <n v="219629.41500000001"/>
    <n v="38958.624000000003"/>
    <n v="347555.08799999999"/>
    <n v="210601.74600000001"/>
    <n v="23715.672999999999"/>
    <n v="83806.786999999997"/>
    <n v="16101.983"/>
    <n v="210399.47500000001"/>
    <n v="42229.524999999994"/>
    <n v="45216"/>
    <n v="28361.658999999985"/>
    <n v="1297789.8419999999"/>
    <n v="0"/>
    <n v="0"/>
    <n v="0"/>
    <n v="0"/>
    <n v="0"/>
    <n v="0"/>
    <n v="0"/>
    <n v="0"/>
    <n v="0"/>
    <n v="0"/>
    <n v="0"/>
    <n v="0"/>
    <n v="0"/>
    <n v="0"/>
    <n v="0"/>
    <n v="0"/>
    <n v="0"/>
    <n v="2991695.1500000004"/>
    <n v="31213.866999999998"/>
    <n v="219629.41500000001"/>
    <n v="38958.624000000003"/>
    <n v="347555.08799999999"/>
    <n v="210601.74600000001"/>
    <n v="23715.672999999999"/>
    <n v="83806.786999999997"/>
    <n v="16101.983"/>
    <n v="210399.47500000001"/>
    <n v="5534.5690000000004"/>
    <n v="9872.74"/>
    <n v="100399.875"/>
    <n v="1297789.8419999999"/>
    <n v="0"/>
    <n v="0"/>
    <n v="0"/>
    <n v="0"/>
    <n v="0"/>
    <n v="0"/>
    <n v="0"/>
    <n v="0"/>
    <n v="0"/>
    <n v="0"/>
    <n v="0"/>
    <n v="0"/>
    <n v="0"/>
    <n v="0"/>
    <n v="0"/>
    <n v="0"/>
    <n v="0"/>
    <n v="2991695.1500000004"/>
    <n v="1192690.4663318042"/>
    <n v="1197389.9669999999"/>
    <n v="2891295.2750000004"/>
    <n v="2886595.7743318044"/>
    <n v="4699.5006681960076"/>
    <n v="10169.481170801446"/>
    <n v="1289718.74"/>
    <n v="1197389.9669999999"/>
    <n v="2891295.2750000004"/>
    <n v="2983624.0480000004"/>
    <n v="-92328.773000000045"/>
    <n v="100399.875"/>
    <n v="1269428.183"/>
    <n v="1197389.9669999999"/>
    <n v="2891295.2750000004"/>
    <n v="2963333.4910000004"/>
    <n v="-72038.216000000015"/>
    <n v="100399.875"/>
    <n v="1197389.9669999999"/>
    <n v="1198048.5089999998"/>
    <n v="2891953.8169999998"/>
    <n v="2891295.2750000004"/>
    <n v="658.54199999943376"/>
    <n v="99741.333000000566"/>
    <n v="13100"/>
    <s v="SI"/>
    <s v="NO"/>
    <s v="GIC"/>
    <s v="STS"/>
    <n v="6"/>
    <s v="Transmission"/>
    <s v="Zonal Tx"/>
    <s v="Growth Zonal Tx"/>
    <s v="Chirre Substation"/>
    <m/>
    <s v="STS"/>
    <s v="S/E Chirre"/>
    <d v="2019-02-01T00:00:00"/>
    <x v="4"/>
    <m/>
    <s v="Rimalco"/>
    <n v="1"/>
    <n v="196203"/>
    <n v="11"/>
    <n v="17836.636363636364"/>
    <s v="16.04.2018"/>
    <s v="EBCO"/>
    <s v="Comisionamiento"/>
    <m/>
    <n v="544"/>
    <s v="Comisionamiento"/>
    <n v="2017"/>
    <s v="Inversiones en S/E"/>
    <s v="Abierto"/>
  </r>
  <r>
    <x v="5"/>
    <s v="T13"/>
    <x v="5"/>
    <x v="0"/>
    <x v="5"/>
    <x v="1"/>
    <n v="-2346.4160000000002"/>
    <n v="1791.0070000000001"/>
    <n v="315.84699999999998"/>
    <n v="17063.671999999999"/>
    <n v="185525.63"/>
    <n v="58412.728999999999"/>
    <n v="7193.4210000000003"/>
    <n v="6804.4229999999998"/>
    <n v="-20550.733"/>
    <n v="222414.163"/>
    <n v="1556.107"/>
    <n v="2008.5409999999999"/>
    <n v="480188.391"/>
    <n v="0"/>
    <n v="0"/>
    <n v="0"/>
    <n v="0.01"/>
    <n v="0.01"/>
    <n v="0"/>
    <n v="0.01"/>
    <n v="0"/>
    <n v="0.01"/>
    <n v="1.0000000000000009E-2"/>
    <n v="0.01"/>
    <n v="0"/>
    <n v="0.29002"/>
    <n v="0.29002"/>
    <n v="0.29002"/>
    <n v="0.30002000000000001"/>
    <n v="0.31002000000000002"/>
    <n v="0.31002000000000002"/>
    <n v="0.32001999999999997"/>
    <n v="0.32001999999999997"/>
    <n v="0.33001999999999998"/>
    <n v="0.34001999999999999"/>
    <n v="0.35002"/>
    <n v="0.35002"/>
    <n v="0.29340940350901279"/>
    <n v="0.29642737649931589"/>
    <n v="0.30688555732911726"/>
    <n v="0.31748373531413265"/>
    <n v="0.32884688376106025"/>
    <n v="0.34643115482833975"/>
    <n v="0.34859157073432739"/>
    <n v="0.34871364525554582"/>
    <n v="0.34966158284694859"/>
    <n v="0.38266671224063409"/>
    <n v="0.41677497644998918"/>
    <n v="0.46007095343028398"/>
    <n v="0.35002"/>
    <n v="0.29002"/>
    <n v="119618.662"/>
    <n v="6031.7472177962773"/>
    <n v="5383.762705095759"/>
    <n v="18704.445157819555"/>
    <n v="19001.757806267564"/>
    <n v="20424.722066553368"/>
    <n v="31685.142868618888"/>
    <n v="3902.6854292516873"/>
    <n v="221.07295234275946"/>
    <n v="1720.9338019150241"/>
    <n v="60070.428430684951"/>
    <n v="62231.858650743619"/>
    <n v="79194.610968831519"/>
    <n v="308573.16805592098"/>
    <n v="3.389403509012782E-3"/>
    <n v="3.017972990303082E-3"/>
    <n v="1.0458180829801371E-2"/>
    <n v="1.0598177985015399E-2"/>
    <n v="1.1363148446927599E-2"/>
    <n v="1.7584271067279507E-2"/>
    <n v="2.1604159059876514E-3"/>
    <n v="1.2207452121843491E-4"/>
    <n v="9.4793759140274507E-4"/>
    <n v="3.3005129393685495E-2"/>
    <n v="3.4108264209355109E-2"/>
    <n v="4.3295976980294804E-2"/>
    <n v="0.46007095343028398"/>
    <n v="36220.801111872097"/>
    <n v="37924.801111872097"/>
    <n v="195120.8011118721"/>
    <n v="27878.801111872097"/>
    <n v="138678.76394701211"/>
    <n v="77500.801111872104"/>
    <n v="70460.801111872104"/>
    <n v="111360.8011118721"/>
    <n v="71056.801111872104"/>
    <n v="132678.8011118721"/>
    <n v="30224.801111872097"/>
    <n v="14322.801111872097"/>
    <n v="943429.57617760496"/>
    <n v="0"/>
    <n v="0"/>
    <n v="0"/>
    <n v="0"/>
    <n v="1371621.4062335258"/>
    <n v="6031.7472177962773"/>
    <n v="5383.762705095759"/>
    <n v="18704.445157819555"/>
    <n v="19001.757806267564"/>
    <n v="20424.722066553368"/>
    <n v="31685.142868618888"/>
    <n v="3902.6854292516873"/>
    <n v="221.07295234275946"/>
    <n v="1720.9338019150241"/>
    <n v="60070.428430684951"/>
    <n v="62231.858650743619"/>
    <n v="79194.610968831519"/>
    <n v="308573.16805592098"/>
    <n v="36220.801111872097"/>
    <n v="37924.801111872097"/>
    <n v="195120.8011118721"/>
    <n v="27878.801111872097"/>
    <n v="138678.76394701211"/>
    <n v="77500.801111872104"/>
    <n v="70460.801111872104"/>
    <n v="111360.8011118721"/>
    <n v="71056.801111872104"/>
    <n v="132678.8011118721"/>
    <n v="30224.801111872097"/>
    <n v="14322.801111872097"/>
    <n v="943429.57617760496"/>
    <n v="0"/>
    <n v="0"/>
    <n v="0"/>
    <n v="0"/>
    <n v="1371621.4062335258"/>
    <n v="-2346.4160000000002"/>
    <n v="1791.0070000000001"/>
    <n v="315.84699999999998"/>
    <n v="17063.671999999999"/>
    <n v="185525.63"/>
    <n v="58412.728999999999"/>
    <n v="10155.050000000003"/>
    <n v="2952"/>
    <n v="138842"/>
    <n v="44326.666666666664"/>
    <n v="25116.552"/>
    <n v="53392.148106400004"/>
    <n v="535546.88577306666"/>
    <n v="0"/>
    <n v="0"/>
    <n v="0"/>
    <n v="0.01"/>
    <n v="0.01"/>
    <n v="5.8428407544346235E-3"/>
    <n v="5.9936360564928834E-3"/>
    <n v="1.8142201878642236E-2"/>
    <n v="2.1467333729091469E-2"/>
    <n v="2.0206570475806901E-2"/>
    <n v="5.4569765732817452E-2"/>
    <n v="5.0868600027868506E-2"/>
    <n v="0.19709094865515406"/>
    <n v="0.29002"/>
    <n v="0.29002"/>
    <n v="0.29002"/>
    <n v="0.30002000000000001"/>
    <n v="0.31002000000000002"/>
    <n v="0.3158628407544346"/>
    <n v="0.32185647681092749"/>
    <n v="0.33999867868956973"/>
    <n v="0.36146601241866122"/>
    <n v="0.38167258289446815"/>
    <n v="0.43624234862728556"/>
    <n v="0.48711094865515403"/>
    <n v="190720.37601059378"/>
    <n v="133893.3260105938"/>
    <n v="175227.35934392712"/>
    <n v="81222.659343927124"/>
    <n v="-67504.550656072883"/>
    <n v="177539.7093439271"/>
    <n v="-65237.340656072876"/>
    <n v="274302.65934392711"/>
    <n v="-7848.9906560728705"/>
    <n v="131222.65934392711"/>
    <n v="9722.6593439271237"/>
    <n v="-89831.340656072876"/>
    <n v="943429.18546045874"/>
    <n v="0"/>
    <n v="0"/>
    <n v="0"/>
    <n v="0"/>
    <n v="1598594.7332335254"/>
    <n v="-2346.4160000000002"/>
    <n v="1791.0070000000001"/>
    <n v="315.84699999999998"/>
    <n v="17063.671999999999"/>
    <n v="185525.63"/>
    <n v="58412.728999999999"/>
    <n v="7193.4210000000003"/>
    <n v="6804.4229999999998"/>
    <n v="-20550.733"/>
    <n v="77566.733000000007"/>
    <n v="145556.552"/>
    <n v="318180.19810639997"/>
    <n v="795513.06310639996"/>
    <n v="75940.334236347277"/>
    <n v="75940.334236347277"/>
    <n v="75940.334236347277"/>
    <n v="75940.334236347277"/>
    <n v="75940.334236347277"/>
    <n v="75940.334236347277"/>
    <n v="75940.334236347277"/>
    <n v="75940.334236347277"/>
    <n v="75940.334236347277"/>
    <n v="0"/>
    <n v="0"/>
    <n v="0"/>
    <n v="683463.00812712545"/>
    <n v="0"/>
    <n v="0"/>
    <n v="0"/>
    <n v="0"/>
    <n v="1598594.7332335254"/>
    <n v="-2346.4160000000002"/>
    <n v="1791.0070000000001"/>
    <n v="315.84699999999998"/>
    <n v="17063.671999999999"/>
    <n v="185525.63"/>
    <n v="58412.728999999999"/>
    <n v="7193.4210000000003"/>
    <n v="6804.4229999999998"/>
    <n v="-20550.733"/>
    <n v="222414.163"/>
    <n v="1556.107"/>
    <n v="317333.21310639998"/>
    <n v="795513.06310639996"/>
    <n v="0"/>
    <n v="0"/>
    <n v="0"/>
    <n v="0"/>
    <n v="0"/>
    <n v="0"/>
    <n v="0"/>
    <n v="0"/>
    <n v="0"/>
    <n v="0"/>
    <n v="0"/>
    <n v="0"/>
    <n v="683463.00812712545"/>
    <n v="0"/>
    <n v="0"/>
    <n v="0"/>
    <n v="0"/>
    <n v="1598594.7332335254"/>
    <n v="229378.55708708946"/>
    <n v="478179.85"/>
    <n v="597798.51199999999"/>
    <n v="348997.21908708947"/>
    <n v="248801.29291291052"/>
    <n v="773822.89423352585"/>
    <n v="482154.73766666668"/>
    <n v="478179.85"/>
    <n v="597798.51199999999"/>
    <n v="601773.39966666664"/>
    <n v="-3974.8876666666474"/>
    <n v="1000796.2212335254"/>
    <n v="477332.86499999999"/>
    <n v="478179.85"/>
    <n v="597798.51199999999"/>
    <n v="596951.527"/>
    <n v="846.98499999998603"/>
    <n v="1000796.2212335254"/>
    <n v="478179.85"/>
    <n v="480188.391"/>
    <n v="599807.05299999996"/>
    <n v="597798.51199999999"/>
    <n v="2008.5409999999683"/>
    <n v="998787.68023352546"/>
    <n v="13103"/>
    <s v="SI"/>
    <s v="NO"/>
    <s v="GIC"/>
    <s v="FRONTEL"/>
    <n v="4"/>
    <s v="Transmission"/>
    <s v="Zonal Tx"/>
    <s v="Growth Zonal Tx"/>
    <s v="Larqui Substation"/>
    <m/>
    <s v="FRONTEL"/>
    <s v="S/E Larqui"/>
    <d v="2020-09-01T00:00:00"/>
    <x v="5"/>
    <m/>
    <n v="0"/>
    <n v="0"/>
    <n v="0"/>
    <n v="0"/>
    <n v="0"/>
    <s v="02.11.2019"/>
    <m/>
    <s v="Ingeniería detalle"/>
    <m/>
    <m/>
    <s v="Ingeniería detalle"/>
    <n v="2017"/>
    <s v="Inversiones en S/E"/>
    <s v="Abierto"/>
  </r>
  <r>
    <x v="6"/>
    <s v="T13"/>
    <x v="6"/>
    <x v="0"/>
    <x v="5"/>
    <x v="1"/>
    <n v="1534.586"/>
    <n v="0"/>
    <n v="869.99"/>
    <n v="19502.772000000001"/>
    <n v="6472.7150000000001"/>
    <n v="7812.6710000000003"/>
    <n v="9096.6260000000002"/>
    <n v="8000.9120000000003"/>
    <n v="364.73700000000002"/>
    <n v="99086.516000000003"/>
    <n v="1399.82"/>
    <n v="64052.593999999997"/>
    <n v="218193.93900000001"/>
    <n v="0"/>
    <n v="0"/>
    <n v="0.01"/>
    <n v="0.01"/>
    <n v="0.01"/>
    <n v="0"/>
    <n v="0"/>
    <n v="0.01"/>
    <n v="0"/>
    <n v="1.0000000000000009E-2"/>
    <n v="0.01"/>
    <n v="0"/>
    <n v="0.23002"/>
    <n v="0.23002"/>
    <n v="0.24002000000000001"/>
    <n v="0.25002000000000002"/>
    <n v="0.26002000000000003"/>
    <n v="0.26002000000000003"/>
    <n v="0.26002000000000003"/>
    <n v="0.27001999999999998"/>
    <n v="0.27001999999999998"/>
    <n v="0.28001999999999999"/>
    <n v="0.29002"/>
    <n v="0.29002"/>
    <n v="0.2303654159042168"/>
    <n v="0.2327982412255952"/>
    <n v="0.24113407565338521"/>
    <n v="0.24958098284956121"/>
    <n v="0.25863481228503687"/>
    <n v="0.27298226911709944"/>
    <n v="0.27576668442818197"/>
    <n v="0.27622071363025974"/>
    <n v="0.29897499945655914"/>
    <n v="0.31416171529363091"/>
    <n v="0.34494878641146504"/>
    <n v="0.4197041382791738"/>
    <n v="0.29002"/>
    <n v="0.23002"/>
    <n v="118749.34500000002"/>
    <n v="773.30622454122147"/>
    <n v="5459.7254768486955"/>
    <n v="18755.432387518951"/>
    <n v="19052.396464377485"/>
    <n v="20472.88758257353"/>
    <n v="32523.370340143385"/>
    <n v="6327.7529067284586"/>
    <n v="1034.3885056750016"/>
    <n v="51968.11281171177"/>
    <n v="34772.224462841245"/>
    <n v="70666.054892207292"/>
    <n v="172020.29720206646"/>
    <n v="433825.94925723353"/>
    <n v="3.4541590421680783E-4"/>
    <n v="2.4328253213783983E-3"/>
    <n v="8.3358344277900068E-3"/>
    <n v="8.4469071961759835E-3"/>
    <n v="9.0538294354757E-3"/>
    <n v="1.4347456832062571E-2"/>
    <n v="2.7844153110825154E-3"/>
    <n v="4.5402920207776137E-4"/>
    <n v="2.2754285826299396E-2"/>
    <n v="1.5186715837071775E-2"/>
    <n v="3.078707111783412E-2"/>
    <n v="7.4755351867708764E-2"/>
    <n v="0.4197041382791738"/>
    <n v="61845.326506666672"/>
    <n v="54550.160386666677"/>
    <n v="160644.20250666668"/>
    <n v="37019.202506666676"/>
    <n v="84916.702506666683"/>
    <n v="78719.202506666683"/>
    <n v="113656.70250666668"/>
    <n v="162522.88750666668"/>
    <n v="80935.202506666683"/>
    <n v="73055.202506666683"/>
    <n v="88789.202506666683"/>
    <n v="56074.202506666676"/>
    <n v="1052728.1969600001"/>
    <n v="0"/>
    <n v="0"/>
    <n v="0"/>
    <n v="0"/>
    <n v="1605303.4912172337"/>
    <n v="773.30622454122147"/>
    <n v="5459.7254768486955"/>
    <n v="18755.432387518951"/>
    <n v="19052.396464377485"/>
    <n v="20472.88758257353"/>
    <n v="32523.370340143385"/>
    <n v="6327.7529067284586"/>
    <n v="1034.3885056750016"/>
    <n v="51968.11281171177"/>
    <n v="34772.224462841245"/>
    <n v="70666.054892207292"/>
    <n v="172020.29720206646"/>
    <n v="433825.94925723353"/>
    <n v="61845.326506666672"/>
    <n v="54550.160386666677"/>
    <n v="160644.20250666668"/>
    <n v="37019.202506666676"/>
    <n v="84916.702506666683"/>
    <n v="78719.202506666683"/>
    <n v="113656.70250666668"/>
    <n v="162522.88750666668"/>
    <n v="80935.202506666683"/>
    <n v="73055.202506666683"/>
    <n v="88789.202506666683"/>
    <n v="56074.202506666676"/>
    <n v="1052728.1969600001"/>
    <n v="0"/>
    <n v="0"/>
    <n v="0"/>
    <n v="0"/>
    <n v="1605303.4912172337"/>
    <n v="1534.586"/>
    <n v="0"/>
    <n v="869.99"/>
    <n v="19502.772000000001"/>
    <n v="6472.7150000000001"/>
    <n v="7812.6710000000003"/>
    <n v="10434.85025"/>
    <n v="11797.3508"/>
    <n v="218452.68413333336"/>
    <n v="42751.684133333336"/>
    <n v="48821.684133333336"/>
    <n v="65374.961807233507"/>
    <n v="433825.94925723353"/>
    <n v="0"/>
    <n v="0"/>
    <n v="0.01"/>
    <n v="0.01"/>
    <n v="0.01"/>
    <n v="1.4570271354124463E-2"/>
    <n v="2.768310531600545E-2"/>
    <n v="6.0395959380471154E-2"/>
    <n v="5.4780569005711793E-2"/>
    <n v="0.11682883777316692"/>
    <n v="0.12998372306022876"/>
    <n v="0.12088320090584705"/>
    <n v="0.55512566679555564"/>
    <n v="0.23002"/>
    <n v="0.23002"/>
    <n v="0.24002000000000001"/>
    <n v="0.25002000000000002"/>
    <n v="0.26002000000000003"/>
    <n v="0.27459027135412445"/>
    <n v="0.30227337667012988"/>
    <n v="0.36266933605060103"/>
    <n v="0.41744990505631285"/>
    <n v="0.53427874282947974"/>
    <n v="0.6642624658897085"/>
    <n v="0.78514566679555564"/>
    <n v="153480.54886777778"/>
    <n v="136609.56608111109"/>
    <n v="43878.608201111085"/>
    <n v="34678.608201111085"/>
    <n v="132573.60820111108"/>
    <n v="76378.608201111085"/>
    <n v="61318.608201111085"/>
    <n v="120318.60820111108"/>
    <n v="82594.608201111085"/>
    <n v="112569.60820111108"/>
    <n v="86448.608201111085"/>
    <n v="11878.608201111085"/>
    <n v="1052728.1969599999"/>
    <n v="0"/>
    <n v="0"/>
    <n v="0"/>
    <n v="0"/>
    <n v="1605303.4912172335"/>
    <n v="1534.586"/>
    <n v="0"/>
    <n v="869.99"/>
    <n v="19502.772000000001"/>
    <n v="6472.7150000000001"/>
    <n v="7812.6710000000003"/>
    <n v="9096.6260000000002"/>
    <n v="8000.9120000000003"/>
    <n v="364.73700000000002"/>
    <n v="88419.784250000012"/>
    <n v="77218.3508"/>
    <n v="214532.80520723358"/>
    <n v="433825.94925723359"/>
    <n v="116969.82204697405"/>
    <n v="116969.82204697405"/>
    <n v="116969.82204697405"/>
    <n v="116969.82204697405"/>
    <n v="116969.82204697405"/>
    <n v="116969.82204697405"/>
    <n v="116969.82204697405"/>
    <n v="116969.82204697405"/>
    <n v="116969.82204697405"/>
    <n v="0"/>
    <n v="0"/>
    <n v="0"/>
    <n v="1052728.3984227665"/>
    <n v="0"/>
    <n v="0"/>
    <n v="0"/>
    <n v="0"/>
    <n v="1605303.6926800001"/>
    <n v="1534.586"/>
    <n v="0"/>
    <n v="869.99"/>
    <n v="19502.772000000001"/>
    <n v="6472.7150000000001"/>
    <n v="7812.6710000000003"/>
    <n v="9096.6260000000002"/>
    <n v="8000.9120000000003"/>
    <n v="364.73700000000002"/>
    <n v="99086.516000000003"/>
    <n v="1399.82"/>
    <n v="279684.60425723367"/>
    <n v="433825.94925723365"/>
    <n v="0"/>
    <n v="0"/>
    <n v="0"/>
    <n v="0"/>
    <n v="0"/>
    <n v="0"/>
    <n v="0"/>
    <n v="0"/>
    <n v="0"/>
    <n v="0"/>
    <n v="0"/>
    <n v="0"/>
    <n v="1052728.3984227665"/>
    <n v="0"/>
    <n v="0"/>
    <n v="0"/>
    <n v="0"/>
    <n v="1605303.6926800001"/>
    <n v="261805.65205516704"/>
    <n v="154141.345"/>
    <n v="272890.69"/>
    <n v="380554.99705516704"/>
    <n v="-107664.30705516704"/>
    <n v="1332412.8012172338"/>
    <n v="368450.98745000002"/>
    <n v="154141.345"/>
    <n v="272890.69"/>
    <n v="487200.33245000005"/>
    <n v="-214309.64245000004"/>
    <n v="1332412.8012172335"/>
    <n v="219293.14405"/>
    <n v="154141.345"/>
    <n v="272890.69"/>
    <n v="338042.48905000003"/>
    <n v="-65151.799050000031"/>
    <n v="1332413.0026800002"/>
    <n v="154141.345"/>
    <n v="218193.93900000001"/>
    <n v="336943.28400000004"/>
    <n v="272890.69"/>
    <n v="64052.594000000041"/>
    <n v="1268360.4086800001"/>
    <n v="13192"/>
    <s v="SI"/>
    <s v="NO"/>
    <s v="GIC"/>
    <s v="FRONTEL"/>
    <n v="4"/>
    <s v="Transmission"/>
    <s v="Zonal Tx"/>
    <s v="Growth Zonal Tx"/>
    <s v="Tres Esquinas Substation"/>
    <m/>
    <s v="FRONTEL"/>
    <s v="S/E Tres Esquinas"/>
    <d v="2020-09-01T00:00:00"/>
    <x v="5"/>
    <m/>
    <n v="0"/>
    <n v="0"/>
    <n v="0"/>
    <n v="0"/>
    <n v="0"/>
    <s v="16.09.2019"/>
    <m/>
    <s v="Ingeniería detalle"/>
    <m/>
    <m/>
    <s v="Ingeniería detalle"/>
    <n v="2017"/>
    <s v="Inversiones en S/E"/>
    <s v="Abierto"/>
  </r>
  <r>
    <x v="7"/>
    <s v="T13"/>
    <x v="7"/>
    <x v="0"/>
    <x v="5"/>
    <x v="1"/>
    <n v="457.887"/>
    <n v="996.65499999999997"/>
    <n v="9081.3780000000006"/>
    <n v="385.37"/>
    <n v="371.57400000000001"/>
    <n v="31730.991999999998"/>
    <n v="0"/>
    <n v="2330.6640000000002"/>
    <n v="6512.8689999999997"/>
    <n v="1639.0160000000001"/>
    <n v="41963.256000000001"/>
    <n v="0"/>
    <n v="95469.660999999993"/>
    <n v="0"/>
    <n v="0"/>
    <n v="0"/>
    <n v="0"/>
    <n v="0"/>
    <n v="0"/>
    <n v="0"/>
    <n v="0"/>
    <n v="0.01"/>
    <n v="1.0000000000000009E-2"/>
    <n v="0"/>
    <n v="0"/>
    <n v="0.26001000000000002"/>
    <n v="0.26001000000000002"/>
    <n v="0.26001000000000002"/>
    <n v="0.26001000000000002"/>
    <n v="0.26001000000000002"/>
    <n v="0.26001000000000002"/>
    <n v="0.26001000000000002"/>
    <n v="0.26001000000000002"/>
    <n v="0.27001000000000003"/>
    <n v="0.28001000000000004"/>
    <n v="0.28001000000000004"/>
    <n v="0.28001000000000004"/>
    <n v="0.26001000000000002"/>
    <n v="0.26147861293720887"/>
    <n v="0.26326476380678715"/>
    <n v="0.26584475950728914"/>
    <n v="0.26604322071502007"/>
    <n v="0.27795089317887545"/>
    <n v="0.29204163892777096"/>
    <n v="0.30514007863801185"/>
    <n v="0.32101697525648565"/>
    <n v="0.32855850115026075"/>
    <n v="0.35058293213940761"/>
    <n v="0.40897717007340051"/>
    <n v="0.28001000000000004"/>
    <n v="0.26001000000000002"/>
    <n v="52645.534"/>
    <n v="0"/>
    <n v="3628.7078460678831"/>
    <n v="4424.6703042579275"/>
    <n v="6407.0135866287446"/>
    <n v="494.09129021781581"/>
    <n v="29718.868699324492"/>
    <n v="35256.098645361177"/>
    <n v="32855.209445537541"/>
    <n v="39923.088270294167"/>
    <n v="19011.334769542034"/>
    <n v="55658.557144669459"/>
    <n v="147942.23451537665"/>
    <n v="375319.87451727793"/>
    <n v="0"/>
    <n v="1.4686129372088283E-3"/>
    <n v="1.7861508695783048E-3"/>
    <n v="2.5799957005019957E-3"/>
    <n v="1.9846120773092272E-4"/>
    <n v="1.1907672463855365E-2"/>
    <n v="1.4090745748895517E-2"/>
    <n v="1.3098439710240901E-2"/>
    <n v="1.5876896618473819E-2"/>
    <n v="7.5415258937750647E-3"/>
    <n v="2.2024430989146884E-2"/>
    <n v="5.8394237933992905E-2"/>
    <n v="0.40897717007340051"/>
    <n v="0"/>
    <n v="0"/>
    <n v="0"/>
    <n v="163749.99999999997"/>
    <n v="163750"/>
    <n v="116249.99999999997"/>
    <n v="113250"/>
    <n v="171750"/>
    <n v="206650.99999999997"/>
    <n v="167750"/>
    <n v="167750"/>
    <n v="167750"/>
    <n v="1438651"/>
    <n v="403059"/>
    <n v="0"/>
    <n v="0"/>
    <n v="0"/>
    <n v="2269675.4085172778"/>
    <n v="0"/>
    <n v="3628.7078460678831"/>
    <n v="4424.6703042579275"/>
    <n v="6407.0135866287446"/>
    <n v="494.09129021781581"/>
    <n v="29718.868699324492"/>
    <n v="35256.098645361177"/>
    <n v="32855.209445537541"/>
    <n v="39923.088270294167"/>
    <n v="19011.334769542034"/>
    <n v="55658.557144669459"/>
    <n v="147942.23451537665"/>
    <n v="375319.87451727793"/>
    <n v="0"/>
    <n v="0"/>
    <n v="0"/>
    <n v="163749.99999999997"/>
    <n v="163750"/>
    <n v="116249.99999999997"/>
    <n v="113250"/>
    <n v="171750"/>
    <n v="206650.99999999997"/>
    <n v="167750"/>
    <n v="167750"/>
    <n v="167750"/>
    <n v="1438651"/>
    <n v="403059"/>
    <n v="0"/>
    <n v="0"/>
    <n v="0"/>
    <n v="2269675.4085172778"/>
    <n v="457.887"/>
    <n v="996.65499999999997"/>
    <n v="9081.3780000000006"/>
    <n v="385.37"/>
    <n v="371.57400000000001"/>
    <n v="31730.991999999998"/>
    <n v="6437.1470000000008"/>
    <n v="2000"/>
    <n v="0"/>
    <n v="99000"/>
    <n v="124250"/>
    <n v="128715.01051727794"/>
    <n v="403426.01351727796"/>
    <n v="0"/>
    <n v="0"/>
    <n v="0"/>
    <n v="0"/>
    <n v="0"/>
    <n v="1.2813034948166168E-3"/>
    <n v="6.3519097278555694E-3"/>
    <n v="6.4131653736238248E-2"/>
    <n v="6.1182044023340452E-2"/>
    <n v="6.0999226785970077E-2"/>
    <n v="8.5078077205856154E-2"/>
    <n v="0.13354680477414155"/>
    <n v="0.41257101974821869"/>
    <n v="0.26001000000000002"/>
    <n v="0.26001000000000002"/>
    <n v="0.26001000000000002"/>
    <n v="0.26001000000000002"/>
    <n v="0.26001000000000002"/>
    <n v="0.26129130349481666"/>
    <n v="0.2676432132226722"/>
    <n v="0.33177486695891045"/>
    <n v="0.39295691098225094"/>
    <n v="0.45395613776822097"/>
    <n v="0.53903421497407722"/>
    <n v="0.67258101974821871"/>
    <n v="116650.68676272209"/>
    <n v="30750"/>
    <n v="40750"/>
    <n v="167750"/>
    <n v="167750"/>
    <n v="124250"/>
    <n v="115250"/>
    <n v="169750"/>
    <n v="210651"/>
    <n v="190394"/>
    <n v="100872.66371999972"/>
    <n v="3892"/>
    <n v="1438710.3504827218"/>
    <n v="403000"/>
    <n v="0"/>
    <n v="0"/>
    <n v="0"/>
    <n v="2297781.898"/>
    <n v="457.887"/>
    <n v="996.65499999999997"/>
    <n v="9081.3780000000006"/>
    <n v="385.37"/>
    <n v="371.57400000000001"/>
    <n v="31730.991999999998"/>
    <n v="0"/>
    <n v="2330.6640000000002"/>
    <n v="6512.8689999999997"/>
    <n v="144499.62139079999"/>
    <n v="140082.4903908"/>
    <n v="117952.94192439999"/>
    <n v="454402.442706"/>
    <n v="156996.45153359999"/>
    <n v="322985.45153359999"/>
    <n v="104734.4515336"/>
    <n v="103818.83189640001"/>
    <n v="172118.83189639999"/>
    <n v="208034.45153359999"/>
    <n v="174034.45153359999"/>
    <n v="167733.16072720004"/>
    <n v="139401"/>
    <n v="120500"/>
    <n v="120000"/>
    <n v="376.83910599956198"/>
    <n v="1790733.9212939995"/>
    <n v="0"/>
    <n v="0"/>
    <n v="0"/>
    <n v="0"/>
    <n v="2297781.8979999996"/>
    <n v="457.887"/>
    <n v="996.65499999999997"/>
    <n v="9081.3780000000006"/>
    <n v="385.37"/>
    <n v="371.57400000000001"/>
    <n v="31730.991999999998"/>
    <n v="0"/>
    <n v="2330.6640000000002"/>
    <n v="6512.8689999999997"/>
    <n v="1639.0160000000001"/>
    <n v="41963.256000000001"/>
    <n v="358932.7817060001"/>
    <n v="454402.44270600006"/>
    <n v="0"/>
    <n v="0"/>
    <n v="0"/>
    <n v="0"/>
    <n v="0"/>
    <n v="0"/>
    <n v="0"/>
    <n v="0"/>
    <n v="0"/>
    <n v="0"/>
    <n v="0"/>
    <n v="0"/>
    <n v="1790733.9212939995"/>
    <n v="0"/>
    <n v="0"/>
    <n v="0"/>
    <n v="0"/>
    <n v="2297781.8979999996"/>
    <n v="227377.64000190125"/>
    <n v="95469.660999999993"/>
    <n v="148115.19500000001"/>
    <n v="280023.17400190124"/>
    <n v="-131907.97900190123"/>
    <n v="2121560.213517278"/>
    <n v="274711.00300000003"/>
    <n v="95469.660999999993"/>
    <n v="148115.19500000001"/>
    <n v="327356.53700000001"/>
    <n v="-179241.342"/>
    <n v="2149666.7030000002"/>
    <n v="336449.50078160001"/>
    <n v="95469.660999999993"/>
    <n v="148115.19500000001"/>
    <n v="389095.0347816"/>
    <n v="-240979.83978159999"/>
    <n v="2149666.7029999997"/>
    <n v="95469.660999999993"/>
    <n v="95469.660999999993"/>
    <n v="148115.19500000001"/>
    <n v="148115.19500000001"/>
    <n v="0"/>
    <n v="2149666.7029999997"/>
    <n v="13193"/>
    <s v="SI"/>
    <s v="NO"/>
    <s v="GIC"/>
    <s v="FRONTEL"/>
    <n v="4"/>
    <s v="Transmission"/>
    <s v="Zonal Tx"/>
    <s v="Growth Zonal Tx"/>
    <s v="Tres Esquinas Substation"/>
    <m/>
    <s v="FRONTEL"/>
    <s v="S/E Tres Esquinas"/>
    <d v="2020-09-01T00:00:00"/>
    <x v="5"/>
    <m/>
    <n v="0"/>
    <n v="0"/>
    <n v="0"/>
    <n v="0"/>
    <n v="0"/>
    <s v="09.01.2020"/>
    <m/>
    <s v="Ingeniería detalle"/>
    <m/>
    <m/>
    <s v="Ingeniería detalle"/>
    <n v="2017"/>
    <s v="Inversiones en Líneas"/>
    <s v="Abierto"/>
  </r>
  <r>
    <x v="8"/>
    <s v="T13"/>
    <x v="8"/>
    <x v="0"/>
    <x v="4"/>
    <x v="1"/>
    <n v="1147.2370000000001"/>
    <n v="50"/>
    <n v="9385.2999999999993"/>
    <n v="0"/>
    <n v="0"/>
    <n v="0"/>
    <n v="0"/>
    <n v="0"/>
    <n v="0"/>
    <n v="0"/>
    <n v="362.41"/>
    <n v="0"/>
    <n v="10944.947"/>
    <n v="0"/>
    <n v="0"/>
    <n v="0"/>
    <n v="0"/>
    <n v="0"/>
    <n v="0.02"/>
    <n v="0"/>
    <n v="0"/>
    <n v="0"/>
    <n v="0"/>
    <n v="0"/>
    <n v="0"/>
    <n v="0.92"/>
    <n v="0.92"/>
    <n v="0.92"/>
    <n v="0.92"/>
    <n v="0.92"/>
    <n v="0.94000000000000006"/>
    <n v="0.94000000000000006"/>
    <n v="0.94000000000000006"/>
    <n v="0.94000000000000006"/>
    <n v="0.94000000000000006"/>
    <n v="0.94000000000000006"/>
    <n v="0.94000000000000006"/>
    <n v="0.92"/>
    <n v="0.92"/>
    <n v="0.94220000000000004"/>
    <n v="0.94220000000000004"/>
    <n v="0.94220000000000004"/>
    <n v="0.94220000000000004"/>
    <n v="0.94220000000000004"/>
    <n v="0.94220000000000004"/>
    <n v="0.94220000000000004"/>
    <n v="0.94220000000000004"/>
    <n v="0.95077968140783042"/>
    <n v="0.99999845375075069"/>
    <n v="0.94000000000000006"/>
    <n v="0.92"/>
    <n v="41001.425999999999"/>
    <n v="0"/>
    <n v="0"/>
    <n v="6233.6462164882141"/>
    <n v="0"/>
    <n v="0"/>
    <n v="0"/>
    <n v="0"/>
    <n v="0"/>
    <n v="0"/>
    <n v="0"/>
    <n v="0"/>
    <n v="6409.8250781142169"/>
    <n v="12643.47129460243"/>
    <n v="0"/>
    <n v="0"/>
    <n v="2.2200000000000001E-2"/>
    <n v="0"/>
    <n v="0"/>
    <n v="0"/>
    <n v="0"/>
    <n v="0"/>
    <n v="0"/>
    <n v="0"/>
    <n v="8.579681407830388E-3"/>
    <n v="4.9218772342920325E-2"/>
    <n v="0.99999845375075069"/>
    <n v="0"/>
    <n v="0"/>
    <n v="0"/>
    <n v="0"/>
    <n v="0"/>
    <n v="0"/>
    <n v="0"/>
    <n v="0"/>
    <n v="0"/>
    <n v="0"/>
    <n v="0"/>
    <n v="0"/>
    <n v="0"/>
    <n v="0"/>
    <n v="0"/>
    <n v="0"/>
    <n v="0"/>
    <n v="53644.89729460243"/>
    <n v="0"/>
    <n v="0"/>
    <n v="6233.6462164882141"/>
    <n v="0"/>
    <n v="0"/>
    <n v="0"/>
    <n v="0"/>
    <n v="0"/>
    <n v="0"/>
    <n v="0"/>
    <n v="0"/>
    <n v="6409.8250781142169"/>
    <n v="12643.47129460243"/>
    <n v="0"/>
    <n v="0"/>
    <n v="0"/>
    <n v="0"/>
    <n v="0"/>
    <n v="0"/>
    <n v="0"/>
    <n v="0"/>
    <n v="0"/>
    <n v="0"/>
    <n v="0"/>
    <n v="0"/>
    <n v="0"/>
    <n v="0"/>
    <n v="0"/>
    <n v="0"/>
    <n v="0"/>
    <n v="53644.89729460243"/>
    <n v="1147.2370000000001"/>
    <n v="50"/>
    <n v="9385.2999999999993"/>
    <n v="0"/>
    <n v="0"/>
    <n v="0"/>
    <n v="0"/>
    <n v="0"/>
    <n v="0"/>
    <n v="0"/>
    <n v="0"/>
    <n v="2060.9342946024299"/>
    <n v="12643.47129460243"/>
    <n v="0"/>
    <n v="0"/>
    <n v="0"/>
    <n v="0"/>
    <n v="0"/>
    <n v="0"/>
    <n v="0"/>
    <n v="0"/>
    <n v="0"/>
    <n v="0"/>
    <n v="0"/>
    <n v="2.9208491816093269E-2"/>
    <n v="2.9208491816093269E-2"/>
    <n v="0.92"/>
    <n v="0.92"/>
    <n v="0.92"/>
    <n v="0.92"/>
    <n v="0.92"/>
    <n v="0.92"/>
    <n v="0.92"/>
    <n v="0.92"/>
    <n v="0.92"/>
    <n v="0.92"/>
    <n v="0.92"/>
    <n v="0.94920849181609335"/>
    <n v="0"/>
    <n v="0"/>
    <n v="0"/>
    <n v="0"/>
    <n v="0"/>
    <n v="0"/>
    <n v="0"/>
    <n v="0"/>
    <n v="0"/>
    <n v="0"/>
    <n v="0"/>
    <n v="0"/>
    <n v="0"/>
    <n v="0"/>
    <n v="0"/>
    <n v="0"/>
    <n v="0"/>
    <n v="53644.89729460243"/>
    <n v="1147.2370000000001"/>
    <n v="50"/>
    <n v="9385.2999999999993"/>
    <n v="0"/>
    <n v="0"/>
    <n v="0"/>
    <n v="0"/>
    <n v="0"/>
    <n v="0"/>
    <n v="0"/>
    <n v="0"/>
    <n v="2060.9342946024299"/>
    <n v="12643.47129460243"/>
    <n v="0"/>
    <n v="0"/>
    <n v="0"/>
    <n v="0"/>
    <n v="0"/>
    <n v="0"/>
    <n v="0"/>
    <n v="0"/>
    <n v="0"/>
    <n v="0"/>
    <n v="0"/>
    <n v="0"/>
    <n v="0"/>
    <n v="0"/>
    <n v="0"/>
    <n v="0"/>
    <n v="0"/>
    <n v="53644.89729460243"/>
    <n v="1147.2370000000001"/>
    <n v="50"/>
    <n v="9385.2999999999993"/>
    <n v="0"/>
    <n v="0"/>
    <n v="0"/>
    <n v="0"/>
    <n v="0"/>
    <n v="0"/>
    <n v="0"/>
    <n v="362.41"/>
    <n v="1698.52429460243"/>
    <n v="12643.47129460243"/>
    <n v="0"/>
    <n v="0"/>
    <n v="0"/>
    <n v="0"/>
    <n v="0"/>
    <n v="0"/>
    <n v="0"/>
    <n v="0"/>
    <n v="0"/>
    <n v="0"/>
    <n v="0"/>
    <n v="0"/>
    <n v="0"/>
    <n v="0"/>
    <n v="0"/>
    <n v="0"/>
    <n v="0"/>
    <n v="53644.89729460243"/>
    <n v="6233.6462164882141"/>
    <n v="10944.947"/>
    <n v="51946.373"/>
    <n v="47235.072216488217"/>
    <n v="4711.3007835117824"/>
    <n v="1698.52429460243"/>
    <n v="10582.537"/>
    <n v="10944.947"/>
    <n v="51946.373"/>
    <n v="51583.963000000003"/>
    <n v="362.40999999999622"/>
    <n v="1698.52429460243"/>
    <n v="10582.537"/>
    <n v="10944.947"/>
    <n v="51946.373"/>
    <n v="51583.963000000003"/>
    <n v="362.40999999999622"/>
    <n v="1698.52429460243"/>
    <n v="10944.947"/>
    <n v="10944.947"/>
    <n v="51946.373"/>
    <n v="51946.373"/>
    <n v="0"/>
    <n v="1698.52429460243"/>
    <n v="13252"/>
    <s v="SI"/>
    <s v="NO"/>
    <s v="GIC"/>
    <s v="STS"/>
    <n v="6"/>
    <s v="Transmission"/>
    <s v="Zonal Tx"/>
    <s v="Growth Zonal Tx"/>
    <s v="Chirre Substation"/>
    <m/>
    <s v="STS"/>
    <s v="S/E Chirre"/>
    <d v="2019-02-01T00:00:00"/>
    <x v="4"/>
    <m/>
    <s v="Rimalco"/>
    <n v="0"/>
    <n v="0"/>
    <n v="0"/>
    <n v="0"/>
    <s v="16.04.2018"/>
    <s v="EBCO"/>
    <s v="Comisionamiento"/>
    <m/>
    <n v="544"/>
    <s v="Comisionamiento"/>
    <n v="2017"/>
    <s v="Inversiones en S/E"/>
    <s v="Abierto"/>
  </r>
  <r>
    <x v="9"/>
    <s v="T13"/>
    <x v="9"/>
    <x v="0"/>
    <x v="5"/>
    <x v="1"/>
    <n v="0"/>
    <n v="16500"/>
    <n v="0"/>
    <n v="243"/>
    <n v="0"/>
    <n v="0"/>
    <n v="17700"/>
    <n v="1500"/>
    <n v="0"/>
    <n v="0"/>
    <n v="0"/>
    <n v="0"/>
    <n v="35943"/>
    <n v="0"/>
    <n v="0"/>
    <n v="0"/>
    <n v="0"/>
    <n v="0"/>
    <n v="0"/>
    <n v="0"/>
    <n v="0"/>
    <n v="0"/>
    <n v="0"/>
    <n v="0"/>
    <n v="0"/>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5996999999999999"/>
    <n v="0.96167000000000002"/>
    <n v="0.98129999999999995"/>
    <n v="0.99997000000000003"/>
    <n v="0.99997000000000003"/>
    <n v="0.99997000000000003"/>
    <n v="0.99997000000000003"/>
    <n v="0.99997000000000003"/>
    <n v="0.95996999999999999"/>
    <n v="0.95996999999999999"/>
    <n v="74502.990000000005"/>
    <n v="0"/>
    <n v="0"/>
    <n v="0"/>
    <n v="0"/>
    <n v="0"/>
    <n v="0"/>
    <n v="0"/>
    <n v="0"/>
    <n v="0"/>
    <n v="0"/>
    <n v="0"/>
    <n v="0"/>
    <n v="0"/>
    <n v="0"/>
    <n v="0"/>
    <n v="0"/>
    <n v="0"/>
    <n v="0"/>
    <n v="1.6999999999999999E-3"/>
    <n v="1.9629999999999998E-2"/>
    <n v="1.8669999999999999E-2"/>
    <n v="0"/>
    <n v="0"/>
    <n v="0"/>
    <n v="0"/>
    <n v="0.99997000000000003"/>
    <n v="0"/>
    <n v="0"/>
    <n v="0"/>
    <n v="0"/>
    <n v="0"/>
    <n v="0"/>
    <n v="0"/>
    <n v="0"/>
    <n v="0"/>
    <n v="0"/>
    <n v="0"/>
    <n v="0"/>
    <n v="0"/>
    <n v="0"/>
    <n v="0"/>
    <n v="0"/>
    <n v="0"/>
    <n v="74502.990000000005"/>
    <n v="0"/>
    <n v="0"/>
    <n v="0"/>
    <n v="0"/>
    <n v="0"/>
    <n v="0"/>
    <n v="0"/>
    <n v="0"/>
    <n v="0"/>
    <n v="0"/>
    <n v="0"/>
    <n v="0"/>
    <n v="0"/>
    <n v="0"/>
    <n v="0"/>
    <n v="0"/>
    <n v="0"/>
    <n v="0"/>
    <n v="0"/>
    <n v="0"/>
    <n v="0"/>
    <n v="0"/>
    <n v="0"/>
    <n v="0"/>
    <n v="0"/>
    <n v="0"/>
    <n v="0"/>
    <n v="0"/>
    <n v="0"/>
    <n v="0"/>
    <n v="74502.990000000005"/>
    <n v="0"/>
    <n v="16500"/>
    <n v="0"/>
    <n v="243"/>
    <n v="0"/>
    <n v="0"/>
    <n v="1100"/>
    <n v="16500"/>
    <n v="2057"/>
    <n v="0"/>
    <n v="0"/>
    <n v="0"/>
    <n v="36400"/>
    <n v="0"/>
    <n v="0"/>
    <n v="0"/>
    <n v="0"/>
    <n v="0"/>
    <n v="0"/>
    <n v="0"/>
    <n v="0"/>
    <n v="0"/>
    <n v="0"/>
    <n v="0"/>
    <n v="0"/>
    <n v="0"/>
    <n v="0.95996999999999999"/>
    <n v="0.95996999999999999"/>
    <n v="0.95996999999999999"/>
    <n v="0.95996999999999999"/>
    <n v="0.95996999999999999"/>
    <n v="0.95996999999999999"/>
    <n v="0.95996999999999999"/>
    <n v="0.95996999999999999"/>
    <n v="0.95996999999999999"/>
    <n v="0.95996999999999999"/>
    <n v="0.95996999999999999"/>
    <n v="0.95996999999999999"/>
    <n v="0"/>
    <n v="0"/>
    <n v="0"/>
    <n v="0"/>
    <n v="0"/>
    <n v="0"/>
    <n v="0"/>
    <n v="0"/>
    <n v="0"/>
    <n v="0"/>
    <n v="0"/>
    <n v="0"/>
    <n v="0"/>
    <n v="0"/>
    <n v="0"/>
    <n v="0"/>
    <n v="0"/>
    <n v="110902.99"/>
    <n v="0"/>
    <n v="16500"/>
    <n v="0"/>
    <n v="243"/>
    <n v="0"/>
    <n v="0"/>
    <n v="17700"/>
    <n v="1500"/>
    <n v="0"/>
    <n v="0"/>
    <n v="0"/>
    <n v="457"/>
    <n v="36400"/>
    <n v="0"/>
    <n v="0"/>
    <n v="0"/>
    <n v="0"/>
    <n v="0"/>
    <n v="0"/>
    <n v="0"/>
    <n v="0"/>
    <n v="0"/>
    <n v="0"/>
    <n v="0"/>
    <n v="0"/>
    <n v="0"/>
    <n v="0"/>
    <n v="0"/>
    <n v="0"/>
    <n v="0"/>
    <n v="110902.99"/>
    <n v="0"/>
    <n v="16500"/>
    <n v="0"/>
    <n v="243"/>
    <n v="0"/>
    <n v="0"/>
    <n v="17700"/>
    <n v="1500"/>
    <n v="0"/>
    <n v="0"/>
    <n v="0"/>
    <n v="457"/>
    <n v="36400"/>
    <n v="0"/>
    <n v="0"/>
    <n v="0"/>
    <n v="0"/>
    <n v="0"/>
    <n v="0"/>
    <n v="0"/>
    <n v="0"/>
    <n v="0"/>
    <n v="0"/>
    <n v="0"/>
    <n v="0"/>
    <n v="0"/>
    <n v="0"/>
    <n v="0"/>
    <n v="0"/>
    <n v="0"/>
    <n v="110902.99"/>
    <n v="0"/>
    <n v="35943"/>
    <n v="110445.99"/>
    <n v="74502.990000000005"/>
    <n v="35943"/>
    <n v="-35943"/>
    <n v="36400"/>
    <n v="35943"/>
    <n v="110445.99"/>
    <n v="110902.99"/>
    <n v="-457"/>
    <n v="457"/>
    <n v="35943"/>
    <n v="35943"/>
    <n v="110445.99"/>
    <n v="110445.99"/>
    <n v="0"/>
    <n v="457"/>
    <n v="35943"/>
    <n v="35943"/>
    <n v="110445.99"/>
    <n v="110445.99"/>
    <n v="0"/>
    <n v="457"/>
    <n v="13257"/>
    <s v="SI"/>
    <s v="NO"/>
    <s v="GIC"/>
    <s v="FRONTEL"/>
    <n v="4"/>
    <s v="Transmission"/>
    <s v="Zonal Tx"/>
    <s v="Growth Zonal Tx"/>
    <s v="Tres Esquinas Substation"/>
    <m/>
    <s v="STS"/>
    <s v="S/E Tres Esquinas"/>
    <d v="2019-02-01T00:00:00"/>
    <x v="5"/>
    <m/>
    <n v="0"/>
    <n v="0"/>
    <n v="0"/>
    <n v="0"/>
    <n v="0"/>
    <s v="16.09.2019"/>
    <m/>
    <s v="Ingeniería detalle"/>
    <m/>
    <m/>
    <s v="Ingeniería detalle"/>
    <n v="2017"/>
    <s v="Inversiones en S/E"/>
    <s v="Abierto"/>
  </r>
  <r>
    <x v="10"/>
    <s v="T13"/>
    <x v="10"/>
    <x v="0"/>
    <x v="5"/>
    <x v="1"/>
    <n v="3616.9789999999998"/>
    <n v="4927"/>
    <n v="13782.895"/>
    <n v="10221.603999999999"/>
    <n v="4057.393"/>
    <n v="4164.7250000000004"/>
    <n v="1299.412"/>
    <n v="5444.69"/>
    <n v="25444.29"/>
    <n v="87459.038"/>
    <n v="0.26900000000000002"/>
    <n v="0"/>
    <n v="160418.29500000001"/>
    <n v="0"/>
    <n v="0"/>
    <n v="7.5499999999999998E-2"/>
    <n v="0"/>
    <n v="0"/>
    <n v="0"/>
    <n v="0"/>
    <n v="0"/>
    <n v="0"/>
    <n v="0"/>
    <n v="0"/>
    <n v="0"/>
    <n v="0.64446999999999999"/>
    <n v="0.64446999999999999"/>
    <n v="0.71997"/>
    <n v="0.71997"/>
    <n v="0.71997"/>
    <n v="0.71997"/>
    <n v="0.71997"/>
    <n v="0.71997"/>
    <n v="0.71997"/>
    <n v="0.71997"/>
    <n v="0.71997"/>
    <n v="0.71997"/>
    <n v="0.64536548372613833"/>
    <n v="0.64650822505472039"/>
    <n v="0.64650822505472039"/>
    <n v="0.65026518284731893"/>
    <n v="0.6512106838917896"/>
    <n v="0.6512106838917896"/>
    <n v="0.65225950127555665"/>
    <n v="0.65225950127555665"/>
    <n v="0.65225950127555665"/>
    <n v="0.65225950127555665"/>
    <n v="0.65225950127555665"/>
    <n v="0.66109665465180512"/>
    <n v="0.71997"/>
    <n v="0.64446999999999999"/>
    <n v="785836.21000000008"/>
    <n v="2785.3170070506731"/>
    <n v="3562.997936520137"/>
    <n v="0"/>
    <n v="11773.239017153828"/>
    <n v="2970.4111304457447"/>
    <n v="0"/>
    <n v="3311.4876011871643"/>
    <n v="0"/>
    <n v="0"/>
    <n v="0"/>
    <n v="0"/>
    <n v="528713.53911074332"/>
    <n v="553116.99180310091"/>
    <n v="8.954837261383261E-4"/>
    <n v="1.1427413285820635E-3"/>
    <n v="0"/>
    <n v="3.7569577925985653E-3"/>
    <n v="9.4550104447063894E-4"/>
    <n v="0"/>
    <n v="1.0488173837670995E-3"/>
    <n v="0"/>
    <n v="0"/>
    <n v="0"/>
    <n v="0"/>
    <n v="8.8371533762484564E-3"/>
    <n v="0.66109665465180512"/>
    <n v="0"/>
    <n v="20000"/>
    <n v="223391.57199999999"/>
    <n v="0"/>
    <n v="0"/>
    <n v="0"/>
    <n v="0"/>
    <n v="7500"/>
    <n v="0"/>
    <n v="0"/>
    <n v="254105.11900000001"/>
    <n v="0"/>
    <n v="504996.69099999999"/>
    <n v="1000"/>
    <n v="5350"/>
    <n v="21531.599999999999"/>
    <n v="0"/>
    <n v="1871831.492803101"/>
    <n v="2785.3170070506731"/>
    <n v="3562.997936520137"/>
    <n v="0"/>
    <n v="11773.239017153828"/>
    <n v="2970.4111304457447"/>
    <n v="0"/>
    <n v="3311.4876011871643"/>
    <n v="0"/>
    <n v="0"/>
    <n v="0"/>
    <n v="0"/>
    <n v="528713.53911074332"/>
    <n v="553116.99180310091"/>
    <n v="0"/>
    <n v="20000"/>
    <n v="223391.57199999999"/>
    <n v="0"/>
    <n v="0"/>
    <n v="0"/>
    <n v="0"/>
    <n v="7500"/>
    <n v="0"/>
    <n v="0"/>
    <n v="254105.11900000001"/>
    <n v="0"/>
    <n v="504996.69099999999"/>
    <n v="1000"/>
    <n v="5350"/>
    <n v="21531.599999999999"/>
    <n v="0"/>
    <n v="1871831.492803101"/>
    <n v="3616.9789999999998"/>
    <n v="4927"/>
    <n v="13782.895"/>
    <n v="10221.603999999999"/>
    <n v="4057.393"/>
    <n v="4164.7250000000004"/>
    <n v="0"/>
    <n v="0"/>
    <n v="0"/>
    <n v="0"/>
    <n v="0"/>
    <n v="512346.3958031009"/>
    <n v="553116.99180310091"/>
    <n v="0"/>
    <n v="0"/>
    <n v="7.5499999999999998E-2"/>
    <n v="0"/>
    <n v="0"/>
    <n v="1.4668706360289451E-3"/>
    <n v="1.6135576996318393E-3"/>
    <n v="1.5412471753205534E-3"/>
    <n v="3.0163818712707884E-3"/>
    <n v="1.9108572553002412E-2"/>
    <n v="1.7575589437603147E-2"/>
    <n v="3.7047780627142313E-2"/>
    <n v="0.15687000000000001"/>
    <n v="0.64446999999999999"/>
    <n v="0.64446999999999999"/>
    <n v="0.71997"/>
    <n v="0.71997"/>
    <n v="0.71997"/>
    <n v="0.7214368706360289"/>
    <n v="0.7230504283356608"/>
    <n v="0.72459167551098136"/>
    <n v="0.72760805738225209"/>
    <n v="0.74671662993525456"/>
    <n v="0.76429221937285763"/>
    <n v="0.80133999999999994"/>
    <n v="0"/>
    <n v="20000"/>
    <n v="223391.57199999999"/>
    <n v="0"/>
    <n v="0"/>
    <n v="0"/>
    <n v="0"/>
    <n v="7500"/>
    <n v="0"/>
    <n v="0"/>
    <n v="253948.11900000001"/>
    <n v="0"/>
    <n v="504839.69099999999"/>
    <n v="1000"/>
    <n v="5350"/>
    <n v="21688.238803100678"/>
    <n v="0"/>
    <n v="1871831.1316062016"/>
    <n v="3616.9789999999998"/>
    <n v="4927"/>
    <n v="13782.895"/>
    <n v="10221.603999999999"/>
    <n v="4057.393"/>
    <n v="4164.7250000000004"/>
    <n v="1299.412"/>
    <n v="5444.69"/>
    <n v="25444.29"/>
    <n v="1655.25"/>
    <n v="49870.1"/>
    <n v="11695.907000000001"/>
    <n v="136180.245"/>
    <n v="0"/>
    <n v="0"/>
    <n v="0"/>
    <n v="18414.78680310084"/>
    <n v="0"/>
    <n v="223391.57199999999"/>
    <n v="0"/>
    <n v="427605.96"/>
    <n v="0"/>
    <n v="0"/>
    <n v="252364.11900000001"/>
    <n v="0"/>
    <n v="921776.43780310079"/>
    <n v="1000"/>
    <n v="5350"/>
    <n v="21688.238803100678"/>
    <n v="0"/>
    <n v="1871831.1316062016"/>
    <n v="3616.9789999999998"/>
    <n v="4927"/>
    <n v="13782.895"/>
    <n v="10221.603999999999"/>
    <n v="4057.393"/>
    <n v="4164.7250000000004"/>
    <n v="1299.412"/>
    <n v="5444.69"/>
    <n v="25444.29"/>
    <n v="87459.038"/>
    <n v="0.26900000000000002"/>
    <n v="0"/>
    <n v="160418.29500000001"/>
    <n v="0"/>
    <n v="0"/>
    <n v="0"/>
    <n v="0"/>
    <n v="0"/>
    <n v="0"/>
    <n v="0"/>
    <n v="0"/>
    <n v="0"/>
    <n v="0"/>
    <n v="0"/>
    <n v="0"/>
    <n v="897538.38780310075"/>
    <n v="1000"/>
    <n v="5350"/>
    <n v="21688.238803100678"/>
    <n v="0"/>
    <n v="1871831.1316062016"/>
    <n v="24403.452692357547"/>
    <n v="160418.29500000001"/>
    <n v="946254.50500000012"/>
    <n v="810239.66269235767"/>
    <n v="136014.84230764245"/>
    <n v="925576.98780310084"/>
    <n v="40770.595999999998"/>
    <n v="160418.29500000001"/>
    <n v="946254.50500000012"/>
    <n v="826606.8060000001"/>
    <n v="119647.69900000002"/>
    <n v="925576.62660620152"/>
    <n v="124484.33799999999"/>
    <n v="160418.29500000001"/>
    <n v="946254.50500000012"/>
    <n v="910320.54800000007"/>
    <n v="35933.957000000053"/>
    <n v="925576.62660620152"/>
    <n v="160418.29500000001"/>
    <n v="160418.29500000001"/>
    <n v="946254.50500000012"/>
    <n v="946254.50500000012"/>
    <n v="0"/>
    <n v="925576.62660620152"/>
    <n v="13261"/>
    <s v="SI"/>
    <s v="NO"/>
    <s v="GIC"/>
    <s v="FRONTEL"/>
    <n v="5"/>
    <s v="Transmission"/>
    <s v="Zonal Tx"/>
    <s v="Growth Zonal Tx"/>
    <s v="Tres Esquinas Substation"/>
    <m/>
    <s v="FRONTEL"/>
    <s v="S/E Tres Esquinas"/>
    <d v="2020-09-01T00:00:00"/>
    <x v="5"/>
    <m/>
    <n v="0"/>
    <n v="0"/>
    <n v="0"/>
    <n v="0"/>
    <n v="0"/>
    <s v="09.01.2020"/>
    <m/>
    <s v="Ingeniería detalle"/>
    <m/>
    <m/>
    <s v="Ingeniería detalle"/>
    <n v="2017"/>
    <s v="Inversiones en Líneas"/>
    <s v="Abierto"/>
  </r>
  <r>
    <x v="11"/>
    <s v="Fuera del T13"/>
    <x v="11"/>
    <x v="1"/>
    <x v="6"/>
    <x v="2"/>
    <n v="739.30600000000004"/>
    <n v="0"/>
    <n v="0"/>
    <n v="0"/>
    <n v="0"/>
    <n v="0"/>
    <n v="0"/>
    <n v="0"/>
    <n v="0"/>
    <n v="0"/>
    <n v="0"/>
    <n v="0"/>
    <n v="739.30600000000004"/>
    <n v="0"/>
    <n v="0"/>
    <n v="0"/>
    <n v="0"/>
    <n v="0"/>
    <n v="0"/>
    <n v="0"/>
    <n v="0"/>
    <n v="0"/>
    <n v="0"/>
    <n v="0"/>
    <n v="0"/>
    <n v="0.98"/>
    <n v="0.98"/>
    <n v="0.98"/>
    <n v="0.98"/>
    <n v="0.98"/>
    <n v="0.98"/>
    <n v="0.98"/>
    <n v="0.98"/>
    <n v="0.98"/>
    <n v="0.98"/>
    <n v="0.98"/>
    <n v="0.98"/>
    <n v="0.98"/>
    <n v="0.98"/>
    <n v="1"/>
    <n v="1"/>
    <n v="1"/>
    <n v="1"/>
    <n v="1"/>
    <n v="1"/>
    <n v="1"/>
    <n v="1"/>
    <n v="1"/>
    <n v="1"/>
    <n v="0.98"/>
    <n v="0.98"/>
    <n v="40079.326000000001"/>
    <n v="0"/>
    <n v="0"/>
    <n v="0"/>
    <n v="0"/>
    <n v="0"/>
    <n v="0"/>
    <n v="0"/>
    <n v="0"/>
    <n v="0"/>
    <n v="0"/>
    <n v="0"/>
    <n v="0"/>
    <n v="0"/>
    <n v="0"/>
    <n v="0"/>
    <n v="0.02"/>
    <n v="0"/>
    <n v="0"/>
    <n v="0"/>
    <n v="0"/>
    <n v="0"/>
    <n v="0"/>
    <n v="0"/>
    <n v="0"/>
    <n v="0"/>
    <n v="1"/>
    <n v="0"/>
    <n v="0"/>
    <n v="0"/>
    <n v="0"/>
    <n v="0"/>
    <n v="0"/>
    <n v="0"/>
    <n v="0"/>
    <n v="0"/>
    <n v="0"/>
    <n v="0"/>
    <n v="0"/>
    <n v="0"/>
    <n v="0"/>
    <n v="0"/>
    <n v="0"/>
    <n v="0"/>
    <n v="40079.326000000001"/>
    <n v="0"/>
    <n v="0"/>
    <n v="0"/>
    <n v="0"/>
    <n v="0"/>
    <n v="0"/>
    <n v="0"/>
    <n v="0"/>
    <n v="0"/>
    <n v="0"/>
    <n v="0"/>
    <n v="0"/>
    <n v="0"/>
    <n v="0"/>
    <n v="0"/>
    <n v="0"/>
    <n v="0"/>
    <n v="0"/>
    <n v="0"/>
    <n v="0"/>
    <n v="0"/>
    <n v="0"/>
    <n v="0"/>
    <n v="0"/>
    <n v="0"/>
    <n v="0"/>
    <n v="0"/>
    <n v="0"/>
    <n v="0"/>
    <n v="0"/>
    <n v="40079.326000000001"/>
    <n v="739.30600000000004"/>
    <n v="0"/>
    <n v="0"/>
    <n v="0"/>
    <n v="0"/>
    <n v="0"/>
    <n v="0"/>
    <n v="0"/>
    <n v="0"/>
    <n v="0"/>
    <n v="0"/>
    <n v="0"/>
    <n v="739.30600000000004"/>
    <n v="0"/>
    <n v="0"/>
    <n v="0"/>
    <n v="0"/>
    <n v="0"/>
    <n v="0"/>
    <n v="0"/>
    <n v="0"/>
    <n v="0"/>
    <n v="0"/>
    <n v="0"/>
    <n v="0"/>
    <n v="0"/>
    <n v="0.98"/>
    <n v="0.98"/>
    <n v="0.98"/>
    <n v="0.98"/>
    <n v="0.98"/>
    <n v="0.98"/>
    <n v="0.98"/>
    <n v="0.98"/>
    <n v="0.98"/>
    <n v="0.98"/>
    <n v="0.98"/>
    <n v="0.98"/>
    <n v="0"/>
    <n v="0"/>
    <n v="0"/>
    <n v="0"/>
    <n v="0"/>
    <n v="0"/>
    <n v="0"/>
    <n v="0"/>
    <n v="0"/>
    <n v="0"/>
    <n v="0"/>
    <n v="0"/>
    <n v="0"/>
    <n v="0"/>
    <n v="0"/>
    <n v="0"/>
    <n v="0"/>
    <n v="40818.631999999998"/>
    <n v="739.30600000000004"/>
    <n v="0"/>
    <n v="0"/>
    <n v="0"/>
    <n v="0"/>
    <n v="0"/>
    <n v="0"/>
    <n v="0"/>
    <n v="0"/>
    <n v="0"/>
    <n v="0"/>
    <n v="0"/>
    <n v="739.30600000000004"/>
    <n v="0"/>
    <n v="0"/>
    <n v="0"/>
    <n v="0"/>
    <n v="0"/>
    <n v="0"/>
    <n v="0"/>
    <n v="0"/>
    <n v="0"/>
    <n v="0"/>
    <n v="0"/>
    <n v="0"/>
    <n v="0"/>
    <n v="0"/>
    <n v="0"/>
    <n v="0"/>
    <n v="0"/>
    <n v="40818.631999999998"/>
    <n v="739.30600000000004"/>
    <n v="0"/>
    <n v="0"/>
    <n v="0"/>
    <n v="0"/>
    <n v="0"/>
    <n v="0"/>
    <n v="0"/>
    <n v="0"/>
    <n v="0"/>
    <n v="0"/>
    <n v="0"/>
    <n v="739.30600000000004"/>
    <n v="0"/>
    <n v="0"/>
    <n v="0"/>
    <n v="0"/>
    <n v="0"/>
    <n v="0"/>
    <n v="0"/>
    <n v="0"/>
    <n v="0"/>
    <n v="0"/>
    <n v="0"/>
    <n v="0"/>
    <n v="0"/>
    <n v="0"/>
    <n v="0"/>
    <n v="0"/>
    <n v="0"/>
    <n v="40818.631999999998"/>
    <n v="0"/>
    <n v="739.30600000000004"/>
    <n v="40818.631999999998"/>
    <n v="40079.326000000001"/>
    <n v="739.30599999999686"/>
    <n v="-739.30599999999686"/>
    <n v="739.30600000000004"/>
    <n v="739.30600000000004"/>
    <n v="40818.631999999998"/>
    <n v="40818.631999999998"/>
    <n v="0"/>
    <n v="0"/>
    <n v="739.30600000000004"/>
    <n v="739.30600000000004"/>
    <n v="40818.631999999998"/>
    <n v="40818.631999999998"/>
    <n v="0"/>
    <n v="0"/>
    <n v="739.30600000000004"/>
    <n v="739.30600000000004"/>
    <n v="40818.631999999998"/>
    <n v="40818.631999999998"/>
    <n v="0"/>
    <n v="0"/>
    <n v="13251"/>
    <s v="SI"/>
    <s v="NO"/>
    <s v="GOT"/>
    <s v="STS"/>
    <n v="6"/>
    <s v="Transmission"/>
    <s v="Zonal Tx"/>
    <s v="Others Tx"/>
    <n v="0"/>
    <m/>
    <s v="STS"/>
    <m/>
    <d v="2018-12-01T00:00:00"/>
    <x v="6"/>
    <m/>
    <m/>
    <m/>
    <n v="0"/>
    <n v="0"/>
    <n v="0"/>
    <m/>
    <m/>
    <m/>
    <m/>
    <m/>
    <m/>
    <n v="2017"/>
    <m/>
    <s v="Abierto"/>
  </r>
  <r>
    <x v="12"/>
    <s v="T13"/>
    <x v="12"/>
    <x v="0"/>
    <x v="7"/>
    <x v="3"/>
    <n v="0"/>
    <n v="0"/>
    <n v="0"/>
    <n v="0"/>
    <n v="0"/>
    <n v="0"/>
    <n v="0"/>
    <n v="0"/>
    <n v="0"/>
    <n v="0"/>
    <n v="0"/>
    <n v="0"/>
    <n v="0"/>
    <n v="0"/>
    <n v="0"/>
    <n v="0"/>
    <n v="0"/>
    <n v="0"/>
    <n v="0"/>
    <n v="0"/>
    <n v="0"/>
    <n v="0"/>
    <n v="0"/>
    <n v="0"/>
    <n v="0"/>
    <n v="0.99"/>
    <n v="0.99"/>
    <n v="0.99"/>
    <n v="0.99"/>
    <n v="0.99"/>
    <n v="0.99"/>
    <n v="0.99"/>
    <n v="0.99"/>
    <n v="0.99"/>
    <n v="0.99"/>
    <n v="0.99"/>
    <n v="0.99"/>
    <n v="0.99"/>
    <n v="0.99"/>
    <n v="0.99"/>
    <n v="0.995"/>
    <n v="0.99749999999999994"/>
    <n v="1"/>
    <n v="1"/>
    <n v="1"/>
    <n v="1"/>
    <n v="1"/>
    <n v="1"/>
    <n v="1"/>
    <n v="0.99"/>
    <n v="0.99"/>
    <n v="677853.853"/>
    <n v="0"/>
    <n v="0"/>
    <n v="0"/>
    <n v="28499.999999999996"/>
    <n v="0"/>
    <n v="0"/>
    <n v="0"/>
    <n v="0"/>
    <n v="0"/>
    <n v="0"/>
    <n v="0"/>
    <n v="0"/>
    <n v="28499.999999999996"/>
    <n v="0"/>
    <n v="0"/>
    <n v="0"/>
    <n v="5.0000000000000001E-3"/>
    <n v="2.5000000000000001E-3"/>
    <n v="2.5000000000000001E-3"/>
    <n v="0"/>
    <n v="0"/>
    <n v="0"/>
    <n v="0"/>
    <n v="0"/>
    <n v="0"/>
    <n v="1"/>
    <n v="0"/>
    <n v="0"/>
    <n v="0"/>
    <n v="0"/>
    <n v="0"/>
    <n v="0"/>
    <n v="0"/>
    <n v="0"/>
    <n v="0"/>
    <n v="0"/>
    <n v="0"/>
    <n v="0"/>
    <n v="0"/>
    <n v="0"/>
    <n v="0"/>
    <n v="0"/>
    <n v="0"/>
    <n v="706353.853"/>
    <n v="0"/>
    <n v="0"/>
    <n v="0"/>
    <n v="28499.999999999996"/>
    <n v="0"/>
    <n v="0"/>
    <n v="0"/>
    <n v="0"/>
    <n v="0"/>
    <n v="0"/>
    <n v="0"/>
    <n v="0"/>
    <n v="28499.999999999996"/>
    <n v="0"/>
    <n v="0"/>
    <n v="0"/>
    <n v="0"/>
    <n v="0"/>
    <n v="0"/>
    <n v="0"/>
    <n v="0"/>
    <n v="0"/>
    <n v="0"/>
    <n v="0"/>
    <n v="0"/>
    <n v="0"/>
    <n v="0"/>
    <n v="0"/>
    <n v="0"/>
    <n v="0"/>
    <n v="706353.853"/>
    <n v="0"/>
    <n v="0"/>
    <n v="0"/>
    <n v="0"/>
    <n v="0"/>
    <n v="0"/>
    <n v="0"/>
    <n v="0"/>
    <n v="0"/>
    <n v="0"/>
    <n v="0"/>
    <n v="28499.999999999996"/>
    <n v="28499.999999999996"/>
    <n v="0"/>
    <n v="0"/>
    <n v="0"/>
    <n v="0"/>
    <n v="0"/>
    <n v="0"/>
    <n v="0"/>
    <n v="0"/>
    <n v="0"/>
    <n v="0"/>
    <n v="0"/>
    <n v="0.01"/>
    <n v="0.01"/>
    <n v="0.99"/>
    <n v="0.99"/>
    <n v="0.99"/>
    <n v="0.99"/>
    <n v="0.99"/>
    <n v="0.99"/>
    <n v="0.99"/>
    <n v="0.99"/>
    <n v="0.99"/>
    <n v="0.99"/>
    <n v="0.99"/>
    <n v="1"/>
    <n v="0"/>
    <n v="0"/>
    <n v="0"/>
    <n v="0"/>
    <n v="0"/>
    <n v="0"/>
    <n v="0"/>
    <n v="0"/>
    <n v="0"/>
    <n v="0"/>
    <n v="0"/>
    <n v="0"/>
    <n v="0"/>
    <n v="0"/>
    <n v="0"/>
    <n v="0"/>
    <n v="0"/>
    <n v="706353.853"/>
    <n v="0"/>
    <n v="0"/>
    <n v="0"/>
    <n v="0"/>
    <n v="0"/>
    <n v="0"/>
    <n v="0"/>
    <n v="0"/>
    <n v="0"/>
    <n v="0"/>
    <n v="0"/>
    <n v="28500"/>
    <n v="28500"/>
    <n v="0"/>
    <n v="0"/>
    <n v="0"/>
    <n v="0"/>
    <n v="0"/>
    <n v="0"/>
    <n v="0"/>
    <n v="0"/>
    <n v="0"/>
    <n v="0"/>
    <n v="0"/>
    <n v="0"/>
    <n v="0"/>
    <n v="0"/>
    <n v="0"/>
    <n v="0"/>
    <n v="0"/>
    <n v="706353.853"/>
    <n v="0"/>
    <n v="0"/>
    <n v="0"/>
    <n v="0"/>
    <n v="0"/>
    <n v="0"/>
    <n v="0"/>
    <n v="0"/>
    <n v="0"/>
    <n v="0"/>
    <n v="0"/>
    <n v="0"/>
    <n v="0"/>
    <n v="0"/>
    <n v="0"/>
    <n v="0"/>
    <n v="0"/>
    <n v="0"/>
    <n v="0"/>
    <n v="0"/>
    <n v="0"/>
    <n v="0"/>
    <n v="0"/>
    <n v="0"/>
    <n v="0"/>
    <n v="0"/>
    <n v="0"/>
    <n v="0"/>
    <n v="0"/>
    <n v="0"/>
    <n v="677853.853"/>
    <n v="28499.999999999996"/>
    <n v="0"/>
    <n v="677853.853"/>
    <n v="706353.853"/>
    <n v="-28500"/>
    <n v="28500"/>
    <n v="0"/>
    <n v="0"/>
    <n v="677853.853"/>
    <n v="677853.853"/>
    <n v="0"/>
    <n v="28500"/>
    <n v="0"/>
    <n v="0"/>
    <n v="677853.853"/>
    <n v="677853.853"/>
    <n v="0"/>
    <n v="28500"/>
    <n v="0"/>
    <n v="0"/>
    <n v="677853.853"/>
    <n v="677853.853"/>
    <n v="0"/>
    <n v="0"/>
    <n v="11710"/>
    <s v="SI"/>
    <s v="NO"/>
    <s v="GIC"/>
    <s v="STS"/>
    <n v="6"/>
    <s v="Transmission"/>
    <s v="Zonal Tx"/>
    <s v="Technical Standard"/>
    <s v="Transformers Replacement"/>
    <s v="TECHSTAN"/>
    <s v="STS"/>
    <m/>
    <d v="2016-09-01T00:00:00"/>
    <x v="7"/>
    <m/>
    <n v="0"/>
    <n v="0"/>
    <n v="0"/>
    <n v="0"/>
    <n v="0"/>
    <m/>
    <m/>
    <m/>
    <m/>
    <m/>
    <m/>
    <m/>
    <s v="Mejoras en S/E"/>
    <s v="CERRADO"/>
  </r>
  <r>
    <x v="13"/>
    <s v="Fuera del T13"/>
    <x v="13"/>
    <x v="1"/>
    <x v="8"/>
    <x v="4"/>
    <n v="0"/>
    <n v="0"/>
    <n v="0"/>
    <n v="0"/>
    <n v="0"/>
    <n v="0"/>
    <n v="0"/>
    <n v="0"/>
    <n v="0"/>
    <n v="0"/>
    <n v="0"/>
    <n v="0"/>
    <n v="0"/>
    <n v="0"/>
    <n v="0"/>
    <n v="0"/>
    <n v="0"/>
    <n v="0"/>
    <n v="0"/>
    <n v="0"/>
    <n v="0"/>
    <n v="0"/>
    <n v="0"/>
    <n v="0"/>
    <n v="0"/>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41000000000000003"/>
    <n v="0.98"/>
    <n v="1"/>
    <n v="0.41000000000000003"/>
    <n v="0.41000000000000003"/>
    <n v="1874492.2880000002"/>
    <n v="0"/>
    <n v="0"/>
    <n v="0"/>
    <n v="13540.29"/>
    <n v="0"/>
    <n v="0"/>
    <n v="0"/>
    <n v="0"/>
    <n v="0"/>
    <n v="0"/>
    <n v="0"/>
    <n v="0"/>
    <n v="13540.29"/>
    <n v="0"/>
    <n v="0"/>
    <n v="0"/>
    <n v="0"/>
    <n v="0"/>
    <n v="0"/>
    <n v="0"/>
    <n v="0"/>
    <n v="0"/>
    <n v="0"/>
    <n v="0.56999999999999995"/>
    <n v="0.02"/>
    <n v="1"/>
    <n v="0"/>
    <n v="0"/>
    <n v="0"/>
    <n v="0"/>
    <n v="0"/>
    <n v="0"/>
    <n v="0"/>
    <n v="0"/>
    <n v="0"/>
    <n v="0"/>
    <n v="0"/>
    <n v="0"/>
    <n v="0"/>
    <n v="0"/>
    <n v="0"/>
    <n v="0"/>
    <n v="0"/>
    <n v="1888032.5780000002"/>
    <n v="0"/>
    <n v="0"/>
    <n v="0"/>
    <n v="13540.29"/>
    <n v="0"/>
    <n v="0"/>
    <n v="0"/>
    <n v="0"/>
    <n v="0"/>
    <n v="0"/>
    <n v="0"/>
    <n v="0"/>
    <n v="13540.29"/>
    <n v="0"/>
    <n v="0"/>
    <n v="0"/>
    <n v="0"/>
    <n v="0"/>
    <n v="0"/>
    <n v="0"/>
    <n v="0"/>
    <n v="0"/>
    <n v="0"/>
    <n v="0"/>
    <n v="0"/>
    <n v="0"/>
    <n v="0"/>
    <n v="0"/>
    <n v="0"/>
    <n v="0"/>
    <n v="1888032.5780000002"/>
    <n v="0"/>
    <n v="0"/>
    <n v="0"/>
    <n v="0"/>
    <n v="0"/>
    <n v="0"/>
    <n v="0"/>
    <n v="0"/>
    <n v="0"/>
    <n v="0"/>
    <n v="0"/>
    <n v="13540.29"/>
    <n v="13540.29"/>
    <n v="0"/>
    <n v="0"/>
    <n v="0"/>
    <n v="0"/>
    <n v="0"/>
    <n v="0"/>
    <n v="0"/>
    <n v="0"/>
    <n v="0"/>
    <n v="0"/>
    <n v="0"/>
    <n v="0.57999999999999996"/>
    <n v="0.57999999999999996"/>
    <n v="0.41000000000000003"/>
    <n v="0.41000000000000003"/>
    <n v="0.41000000000000003"/>
    <n v="0.41000000000000003"/>
    <n v="0.41000000000000003"/>
    <n v="0.41000000000000003"/>
    <n v="0.41000000000000003"/>
    <n v="0.41000000000000003"/>
    <n v="0.41000000000000003"/>
    <n v="0.41000000000000003"/>
    <n v="0.41000000000000003"/>
    <n v="0.99"/>
    <n v="0"/>
    <n v="0"/>
    <n v="0"/>
    <n v="0"/>
    <n v="0"/>
    <n v="0"/>
    <n v="0"/>
    <n v="0"/>
    <n v="0"/>
    <n v="0"/>
    <n v="0"/>
    <n v="0"/>
    <n v="0"/>
    <n v="0"/>
    <n v="0"/>
    <n v="0"/>
    <n v="0"/>
    <n v="1888032.5780000002"/>
    <n v="0"/>
    <n v="0"/>
    <n v="0"/>
    <n v="0"/>
    <n v="0"/>
    <n v="0"/>
    <n v="0"/>
    <n v="0"/>
    <n v="0"/>
    <n v="0"/>
    <n v="0"/>
    <n v="0"/>
    <n v="0"/>
    <n v="0"/>
    <n v="0"/>
    <n v="0"/>
    <n v="0"/>
    <n v="0"/>
    <n v="0"/>
    <n v="0"/>
    <n v="0"/>
    <n v="0"/>
    <n v="0"/>
    <n v="0"/>
    <n v="0"/>
    <n v="0"/>
    <n v="0"/>
    <n v="0"/>
    <n v="0"/>
    <n v="0"/>
    <n v="1874492.2880000002"/>
    <n v="0"/>
    <n v="0"/>
    <n v="0"/>
    <n v="0"/>
    <n v="0"/>
    <n v="0"/>
    <n v="0"/>
    <n v="0"/>
    <n v="0"/>
    <n v="0"/>
    <n v="0"/>
    <n v="0"/>
    <n v="0"/>
    <n v="0"/>
    <n v="0"/>
    <n v="0"/>
    <n v="0"/>
    <n v="0"/>
    <n v="0"/>
    <n v="0"/>
    <n v="0"/>
    <n v="0"/>
    <n v="0"/>
    <n v="0"/>
    <n v="0"/>
    <n v="0"/>
    <n v="0"/>
    <n v="0"/>
    <n v="0"/>
    <n v="0"/>
    <n v="1874492.2880000002"/>
    <n v="13540.29"/>
    <n v="0"/>
    <n v="1874492.2880000002"/>
    <n v="1888032.5780000002"/>
    <n v="-13540.290000000037"/>
    <n v="13540.290000000037"/>
    <n v="0"/>
    <n v="0"/>
    <n v="1874492.2880000002"/>
    <n v="1874492.2880000002"/>
    <n v="0"/>
    <n v="13540.290000000037"/>
    <n v="0"/>
    <n v="0"/>
    <n v="1874492.2880000002"/>
    <n v="1874492.2880000002"/>
    <n v="0"/>
    <n v="0"/>
    <n v="0"/>
    <n v="0"/>
    <n v="1874492.2880000002"/>
    <n v="1874492.2880000002"/>
    <n v="0"/>
    <n v="0"/>
    <n v="12961"/>
    <s v="SI"/>
    <s v="NO"/>
    <s v="GIC"/>
    <s v="FRONTEL"/>
    <n v="5"/>
    <s v="Transmission"/>
    <s v="Zonal Tx"/>
    <s v="Growth Zonal Tx"/>
    <s v="Lota Substation"/>
    <s v="GROWTHTX"/>
    <s v="Concepción"/>
    <s v="S/E ENACAR"/>
    <d v="2016-07-01T00:00:00"/>
    <x v="8"/>
    <s v="Revisar con Cristian Suarez"/>
    <n v="0"/>
    <n v="0"/>
    <n v="197162"/>
    <n v="8"/>
    <n v="24645.25"/>
    <m/>
    <m/>
    <m/>
    <m/>
    <n v="925"/>
    <m/>
    <m/>
    <s v="Inversiones en S/E"/>
    <s v="Abierto"/>
  </r>
  <r>
    <x v="14"/>
    <s v="Fuera del T13"/>
    <x v="14"/>
    <x v="0"/>
    <x v="9"/>
    <x v="5"/>
    <n v="26840.170999999998"/>
    <n v="27887.005000000001"/>
    <n v="55556.313999999998"/>
    <n v="330.51"/>
    <n v="24234.885999999999"/>
    <n v="225857.35800000001"/>
    <n v="239142.603"/>
    <n v="210187.89600000001"/>
    <n v="1152.1880000000001"/>
    <n v="74331.952000000005"/>
    <n v="2063.348"/>
    <n v="539.10199999999998"/>
    <n v="888123.33299999998"/>
    <n v="0.02"/>
    <n v="0.3"/>
    <n v="0"/>
    <n v="0"/>
    <n v="0"/>
    <n v="0.55500000000000005"/>
    <n v="0"/>
    <n v="0.02"/>
    <n v="0.02"/>
    <n v="7.0000000000000062E-2"/>
    <n v="0"/>
    <n v="0"/>
    <n v="2.5000000000000001E-2"/>
    <n v="0.32500000000000001"/>
    <n v="0.32500000000000001"/>
    <n v="0.32500000000000001"/>
    <n v="0.32500000000000001"/>
    <n v="0.88"/>
    <n v="0.88"/>
    <n v="0.9"/>
    <n v="0.92"/>
    <n v="0.9900000000000001"/>
    <n v="0.9900000000000001"/>
    <n v="0.9900000000000001"/>
    <n v="5.0000000000000001E-3"/>
    <n v="5.0000000000000001E-3"/>
    <n v="0.20400000000000001"/>
    <n v="0.40300000000000002"/>
    <n v="0.60199999999999998"/>
    <n v="0.80100000000000005"/>
    <n v="1"/>
    <n v="1"/>
    <n v="1"/>
    <n v="1"/>
    <n v="1"/>
    <n v="1"/>
    <n v="0.9900000000000001"/>
    <n v="5.0000000000000001E-3"/>
    <n v="818295.89099999995"/>
    <n v="0"/>
    <n v="0"/>
    <n v="268207.62641971244"/>
    <n v="268711.67917930428"/>
    <n v="269226.88257482363"/>
    <n v="269733.42955560976"/>
    <n v="270251.20053177036"/>
    <n v="0"/>
    <n v="0"/>
    <n v="0"/>
    <n v="0"/>
    <n v="0"/>
    <n v="1346130.8182612206"/>
    <n v="0"/>
    <n v="0"/>
    <n v="0.19900000000000001"/>
    <n v="0.19900000000000001"/>
    <n v="0.19900000000000001"/>
    <n v="0.19900000000000001"/>
    <n v="0.19900000000000001"/>
    <n v="0"/>
    <n v="0"/>
    <n v="0"/>
    <n v="0"/>
    <n v="0"/>
    <n v="1"/>
    <n v="0"/>
    <n v="0"/>
    <n v="0"/>
    <n v="0"/>
    <n v="0"/>
    <n v="0"/>
    <n v="0"/>
    <n v="0"/>
    <n v="0"/>
    <n v="0"/>
    <n v="0"/>
    <n v="0"/>
    <n v="0"/>
    <n v="0"/>
    <n v="0"/>
    <n v="0"/>
    <n v="0"/>
    <n v="2164426.7092612204"/>
    <n v="0"/>
    <n v="0"/>
    <n v="268207.62641971244"/>
    <n v="268711.67917930428"/>
    <n v="269226.88257482363"/>
    <n v="269733.42955560976"/>
    <n v="270251.20053177036"/>
    <n v="0"/>
    <n v="0"/>
    <n v="0"/>
    <n v="0"/>
    <n v="0"/>
    <n v="1346130.8182612206"/>
    <n v="0"/>
    <n v="0"/>
    <n v="0"/>
    <n v="0"/>
    <n v="0"/>
    <n v="0"/>
    <n v="0"/>
    <n v="0"/>
    <n v="0"/>
    <n v="0"/>
    <n v="0"/>
    <n v="0"/>
    <n v="0"/>
    <n v="0"/>
    <n v="0"/>
    <n v="0"/>
    <n v="0"/>
    <n v="2164426.7092612204"/>
    <n v="26840.170999999998"/>
    <n v="27887.005000000001"/>
    <n v="55556.313999999998"/>
    <n v="330.51"/>
    <n v="24234.885999999999"/>
    <n v="225857.35800000001"/>
    <n v="469659.21519224998"/>
    <n v="216209.49903400001"/>
    <n v="9325"/>
    <n v="98719.038090000002"/>
    <n v="2040"/>
    <n v="181970.88968375005"/>
    <n v="1338629.8859999999"/>
    <n v="0.02"/>
    <n v="0.3"/>
    <n v="0"/>
    <n v="0"/>
    <n v="0"/>
    <n v="0"/>
    <n v="0"/>
    <n v="0"/>
    <n v="0"/>
    <n v="0.65500000000000003"/>
    <n v="0"/>
    <n v="0"/>
    <n v="0.97500000000000009"/>
    <n v="2.5000000000000001E-2"/>
    <n v="0.32500000000000001"/>
    <n v="0.32500000000000001"/>
    <n v="0.32500000000000001"/>
    <n v="0.32500000000000001"/>
    <n v="0.32500000000000001"/>
    <n v="0.32500000000000001"/>
    <n v="0.32500000000000001"/>
    <n v="0.32500000000000001"/>
    <n v="0.98000000000000009"/>
    <n v="0.98000000000000009"/>
    <n v="0.98000000000000009"/>
    <n v="0"/>
    <n v="0"/>
    <n v="0"/>
    <n v="0"/>
    <n v="0"/>
    <n v="0"/>
    <n v="0"/>
    <n v="0"/>
    <n v="0"/>
    <n v="0"/>
    <n v="1788"/>
    <n v="0"/>
    <n v="1788"/>
    <n v="1848"/>
    <n v="1908"/>
    <n v="1956.9322612206452"/>
    <n v="0"/>
    <n v="2164426.7092612204"/>
    <n v="26840.170999999998"/>
    <n v="27887.005000000001"/>
    <n v="55556.313999999998"/>
    <n v="330.51"/>
    <n v="24234.885999999999"/>
    <n v="225857.35800000001"/>
    <n v="239142.603"/>
    <n v="210187.89600000001"/>
    <n v="1152.1880000000001"/>
    <n v="121331.81200000001"/>
    <n v="157811"/>
    <n v="246092.981"/>
    <n v="1336424.7239999999"/>
    <n v="0"/>
    <n v="0"/>
    <n v="0"/>
    <n v="0"/>
    <n v="855"/>
    <n v="0"/>
    <n v="1350.162"/>
    <n v="0"/>
    <n v="0"/>
    <n v="0"/>
    <n v="1788"/>
    <n v="0"/>
    <n v="3993.1620000000003"/>
    <n v="1848"/>
    <n v="1908"/>
    <n v="1956.9322612206452"/>
    <n v="0"/>
    <n v="2164426.7092612204"/>
    <n v="26840.170999999998"/>
    <n v="27887.005000000001"/>
    <n v="55556.313999999998"/>
    <n v="330.51"/>
    <n v="24234.885999999999"/>
    <n v="225857.35800000001"/>
    <n v="239142.603"/>
    <n v="210187.89600000001"/>
    <n v="1152.1880000000001"/>
    <n v="74331.952000000005"/>
    <n v="2063.348"/>
    <n v="448840.49300000002"/>
    <n v="1336424.7239999999"/>
    <n v="0"/>
    <n v="0"/>
    <n v="0"/>
    <n v="0"/>
    <n v="0"/>
    <n v="0"/>
    <n v="0"/>
    <n v="0"/>
    <n v="0"/>
    <n v="0"/>
    <n v="0"/>
    <n v="0"/>
    <n v="3993.1620000000003"/>
    <n v="1848"/>
    <n v="1908"/>
    <n v="1956.9322612206452"/>
    <n v="0"/>
    <n v="2164426.7092612204"/>
    <n v="1346130.8182612206"/>
    <n v="887584.23100000003"/>
    <n v="1705880.122"/>
    <n v="2164426.7092612204"/>
    <n v="-458546.58726122044"/>
    <n v="458546.58726122044"/>
    <n v="1156658.9963162499"/>
    <n v="887584.23100000003"/>
    <n v="1705880.122"/>
    <n v="1974954.8873162498"/>
    <n v="-269074.7653162498"/>
    <n v="458546.58726122044"/>
    <n v="1090331.743"/>
    <n v="887584.23100000003"/>
    <n v="1705880.122"/>
    <n v="1908627.6340000001"/>
    <n v="-202747.5120000001"/>
    <n v="458546.58726122044"/>
    <n v="887584.23100000003"/>
    <n v="888123.33299999998"/>
    <n v="1706419.2239999999"/>
    <n v="1705880.122"/>
    <n v="539.1019999999553"/>
    <n v="458007.48526122048"/>
    <n v="13038"/>
    <s v="SI"/>
    <s v="NO"/>
    <s v="GIC"/>
    <s v="FRONTEL"/>
    <n v="6"/>
    <s v="Transmission"/>
    <s v="Dedicated Tx (Base)"/>
    <s v="La Flor Project"/>
    <s v=" La Flor Project"/>
    <s v="TX_D2017"/>
    <s v="FRONTEL"/>
    <m/>
    <m/>
    <x v="9"/>
    <d v="2019-10-18T00:00:00"/>
    <s v="HDK"/>
    <n v="1"/>
    <n v="0"/>
    <n v="0"/>
    <n v="0"/>
    <m/>
    <s v="GES"/>
    <s v="Construcción"/>
    <m/>
    <n v="318"/>
    <m/>
    <s v="2017-1"/>
    <m/>
    <s v="Abierto"/>
  </r>
  <r>
    <x v="15"/>
    <s v="Fuera del T13"/>
    <x v="15"/>
    <x v="0"/>
    <x v="10"/>
    <x v="1"/>
    <n v="1253.223"/>
    <n v="71.62"/>
    <n v="4024.5680000000002"/>
    <n v="24.981000000000002"/>
    <n v="0"/>
    <n v="0"/>
    <n v="0"/>
    <n v="0"/>
    <n v="19.344999999999999"/>
    <n v="534.41399999999999"/>
    <n v="396.77199999999999"/>
    <n v="676.58699999999999"/>
    <n v="7001.51"/>
    <n v="0"/>
    <n v="0"/>
    <n v="0"/>
    <n v="0"/>
    <n v="0"/>
    <n v="0"/>
    <n v="0"/>
    <n v="0"/>
    <n v="0"/>
    <n v="0.1283"/>
    <n v="0"/>
    <n v="0"/>
    <n v="1.6999999999999999E-3"/>
    <n v="1.6999999999999999E-3"/>
    <n v="1.6999999999999999E-3"/>
    <n v="1.6999999999999999E-3"/>
    <n v="1.6999999999999999E-3"/>
    <n v="1.6999999999999999E-3"/>
    <n v="1.6999999999999999E-3"/>
    <n v="1.6999999999999999E-3"/>
    <n v="1.6999999999999999E-3"/>
    <n v="0.13"/>
    <n v="0.13"/>
    <n v="0.13"/>
    <n v="1.6999999999999999E-3"/>
    <n v="1.6999999999999999E-3"/>
    <n v="0.15840417903191037"/>
    <n v="0.3151083580638207"/>
    <n v="0.3151083580638207"/>
    <n v="0.3151083580638207"/>
    <n v="0.3151083580638207"/>
    <n v="0.3151083580638207"/>
    <n v="0.3151083580638207"/>
    <n v="0.3151083580638207"/>
    <n v="0.32510835806382071"/>
    <n v="0.33510835806382072"/>
    <n v="0.13"/>
    <n v="1.6999999999999999E-3"/>
    <n v="51581"/>
    <n v="0"/>
    <n v="0"/>
    <n v="34145.190870938735"/>
    <n v="34183.206129486382"/>
    <n v="0"/>
    <n v="0"/>
    <n v="0"/>
    <n v="0"/>
    <n v="0"/>
    <n v="0"/>
    <n v="0"/>
    <n v="0"/>
    <n v="68328.397000425117"/>
    <n v="0"/>
    <n v="0"/>
    <n v="0.15670417903191036"/>
    <n v="0.15670417903191036"/>
    <n v="0"/>
    <n v="0"/>
    <n v="0"/>
    <n v="0"/>
    <n v="0"/>
    <n v="0"/>
    <n v="0.01"/>
    <n v="0.01"/>
    <n v="0.33510835806382072"/>
    <n v="0"/>
    <n v="0"/>
    <n v="0"/>
    <n v="0"/>
    <n v="0"/>
    <n v="0"/>
    <n v="0"/>
    <n v="0"/>
    <n v="0"/>
    <n v="0"/>
    <n v="0"/>
    <n v="0"/>
    <n v="0"/>
    <n v="0"/>
    <n v="0"/>
    <n v="0"/>
    <n v="0"/>
    <n v="119909.39700042512"/>
    <n v="0"/>
    <n v="0"/>
    <n v="34145.190870938735"/>
    <n v="34183.206129486382"/>
    <n v="0"/>
    <n v="0"/>
    <n v="0"/>
    <n v="0"/>
    <n v="0"/>
    <n v="0"/>
    <n v="0"/>
    <n v="0"/>
    <n v="68328.397000425117"/>
    <n v="0"/>
    <n v="0"/>
    <n v="0"/>
    <n v="0"/>
    <n v="0"/>
    <n v="0"/>
    <n v="0"/>
    <n v="0"/>
    <n v="0"/>
    <n v="0"/>
    <n v="0"/>
    <n v="0"/>
    <n v="0"/>
    <n v="0"/>
    <n v="0"/>
    <n v="0"/>
    <n v="0"/>
    <n v="119909.39700042512"/>
    <n v="1253.223"/>
    <n v="71.62"/>
    <n v="4024.5680000000002"/>
    <n v="24.981000000000002"/>
    <n v="0"/>
    <n v="0"/>
    <n v="0"/>
    <n v="0"/>
    <n v="0"/>
    <n v="0"/>
    <n v="0"/>
    <n v="0"/>
    <n v="5374.3919999999998"/>
    <n v="0"/>
    <n v="0"/>
    <n v="0"/>
    <n v="0"/>
    <n v="0"/>
    <n v="0"/>
    <n v="0"/>
    <n v="0"/>
    <n v="0"/>
    <n v="0"/>
    <n v="0"/>
    <n v="0.99829999999999997"/>
    <n v="0.99829999999999997"/>
    <n v="1.6999999999999999E-3"/>
    <n v="1.6999999999999999E-3"/>
    <n v="1.6999999999999999E-3"/>
    <n v="1.6999999999999999E-3"/>
    <n v="1.6999999999999999E-3"/>
    <n v="1.6999999999999999E-3"/>
    <n v="1.6999999999999999E-3"/>
    <n v="1.6999999999999999E-3"/>
    <n v="1.6999999999999999E-3"/>
    <n v="1.6999999999999999E-3"/>
    <n v="1.6999999999999999E-3"/>
    <n v="1"/>
    <n v="0"/>
    <n v="0"/>
    <n v="0"/>
    <n v="0"/>
    <n v="0"/>
    <n v="0"/>
    <n v="0"/>
    <n v="0"/>
    <n v="0"/>
    <n v="0"/>
    <n v="0"/>
    <n v="0"/>
    <n v="0"/>
    <n v="0"/>
    <n v="0"/>
    <n v="0"/>
    <n v="0"/>
    <n v="56955.392"/>
    <n v="1253.223"/>
    <n v="71.62"/>
    <n v="4024.5680000000002"/>
    <n v="24.981000000000002"/>
    <n v="0"/>
    <n v="0"/>
    <n v="0"/>
    <n v="0"/>
    <n v="19.344999999999999"/>
    <n v="0"/>
    <n v="0"/>
    <n v="0"/>
    <n v="5393.7370000000001"/>
    <n v="0"/>
    <n v="0"/>
    <n v="0"/>
    <n v="0"/>
    <n v="0"/>
    <n v="0"/>
    <n v="0"/>
    <n v="0"/>
    <n v="0"/>
    <n v="0"/>
    <n v="0"/>
    <n v="0"/>
    <n v="0"/>
    <n v="0"/>
    <n v="0"/>
    <n v="0"/>
    <n v="0"/>
    <n v="56974.737000000001"/>
    <n v="1253.223"/>
    <n v="71.62"/>
    <n v="4024.5680000000002"/>
    <n v="24.981000000000002"/>
    <n v="0"/>
    <n v="0"/>
    <n v="0"/>
    <n v="0"/>
    <n v="19.344999999999999"/>
    <n v="534.41399999999999"/>
    <n v="396.77199999999999"/>
    <n v="0"/>
    <n v="6324.9229999999998"/>
    <n v="0"/>
    <n v="0"/>
    <n v="0"/>
    <n v="0"/>
    <n v="0"/>
    <n v="0"/>
    <n v="0"/>
    <n v="0"/>
    <n v="0"/>
    <n v="0"/>
    <n v="0"/>
    <n v="0"/>
    <n v="0"/>
    <n v="0"/>
    <n v="0"/>
    <n v="0"/>
    <n v="0"/>
    <n v="57905.923000000003"/>
    <n v="68328.397000425117"/>
    <n v="6324.9229999999998"/>
    <n v="57905.923000000003"/>
    <n v="119909.39700042512"/>
    <n v="-62003.474000425114"/>
    <n v="62003.474000425114"/>
    <n v="5374.3919999999998"/>
    <n v="6324.9229999999998"/>
    <n v="57905.923000000003"/>
    <n v="56955.392"/>
    <n v="950.53100000000268"/>
    <n v="-950.53100000000268"/>
    <n v="5393.7370000000001"/>
    <n v="6324.9229999999998"/>
    <n v="57905.923000000003"/>
    <n v="56974.737000000001"/>
    <n v="931.18600000000151"/>
    <n v="-931.18600000000151"/>
    <n v="6324.9229999999998"/>
    <n v="7001.51"/>
    <n v="58582.51"/>
    <n v="57905.923000000003"/>
    <n v="676.58699999999953"/>
    <n v="-676.58699999999953"/>
    <n v="13907"/>
    <s v="SI"/>
    <s v="NO"/>
    <s v="GIC"/>
    <s v="STS"/>
    <n v="5"/>
    <s v="Transmission"/>
    <s v="Dedicated Tx (Base)"/>
    <s v="Negrete Project"/>
    <s v="Negrete Project"/>
    <m/>
    <s v="Centralizado"/>
    <m/>
    <m/>
    <x v="10"/>
    <m/>
    <n v="0"/>
    <n v="0"/>
    <n v="0"/>
    <n v="0"/>
    <n v="0"/>
    <m/>
    <m/>
    <s v="Ingeniería"/>
    <m/>
    <m/>
    <m/>
    <s v="2018 6+6"/>
    <m/>
    <m/>
  </r>
  <r>
    <x v="16"/>
    <s v="Fuera del T13"/>
    <x v="16"/>
    <x v="0"/>
    <x v="11"/>
    <x v="6"/>
    <n v="0"/>
    <n v="0"/>
    <n v="0"/>
    <n v="0"/>
    <n v="0"/>
    <n v="0"/>
    <n v="0"/>
    <n v="15000"/>
    <n v="0"/>
    <n v="0"/>
    <n v="0"/>
    <n v="0"/>
    <n v="15000"/>
    <n v="0"/>
    <n v="0"/>
    <n v="0"/>
    <n v="0"/>
    <n v="0"/>
    <n v="0"/>
    <n v="0"/>
    <n v="0"/>
    <n v="0"/>
    <n v="5.0000000000000044E-2"/>
    <n v="0"/>
    <n v="0"/>
    <n v="0.55000000000000004"/>
    <n v="0.55000000000000004"/>
    <n v="0.55000000000000004"/>
    <n v="0.55000000000000004"/>
    <n v="0.55000000000000004"/>
    <n v="0.55000000000000004"/>
    <n v="0.55000000000000004"/>
    <n v="0.55000000000000004"/>
    <n v="0.55000000000000004"/>
    <n v="0.60000000000000009"/>
    <n v="0.60000000000000009"/>
    <n v="0.60000000000000009"/>
    <n v="0.55000000000000004"/>
    <n v="0.98"/>
    <n v="0.98"/>
    <n v="0.98"/>
    <n v="0.98"/>
    <n v="0.98"/>
    <n v="0.98"/>
    <n v="0.99"/>
    <n v="1"/>
    <n v="1"/>
    <n v="1"/>
    <n v="1"/>
    <n v="0.60000000000000009"/>
    <n v="0.55000000000000004"/>
    <n v="1971.8520000000001"/>
    <n v="0"/>
    <n v="14308.436211312319"/>
    <n v="15739.741598845152"/>
    <n v="0"/>
    <n v="0"/>
    <n v="0"/>
    <n v="0"/>
    <n v="0"/>
    <n v="0"/>
    <n v="0"/>
    <n v="0"/>
    <n v="0"/>
    <n v="30048.177810157471"/>
    <n v="0"/>
    <n v="0.43"/>
    <n v="0"/>
    <n v="0"/>
    <n v="0"/>
    <n v="0"/>
    <n v="0"/>
    <n v="0.01"/>
    <n v="0.01"/>
    <n v="0"/>
    <n v="0"/>
    <n v="0"/>
    <n v="1"/>
    <n v="0"/>
    <n v="0"/>
    <n v="0"/>
    <n v="0"/>
    <n v="0"/>
    <n v="0"/>
    <n v="0"/>
    <n v="0"/>
    <n v="0"/>
    <n v="0"/>
    <n v="0"/>
    <n v="0"/>
    <n v="0"/>
    <n v="0"/>
    <n v="0"/>
    <n v="0"/>
    <n v="0"/>
    <n v="32020.02981015747"/>
    <n v="0"/>
    <n v="14308.436211312319"/>
    <n v="15739.741598845152"/>
    <n v="0"/>
    <n v="0"/>
    <n v="0"/>
    <n v="0"/>
    <n v="0"/>
    <n v="0"/>
    <n v="0"/>
    <n v="0"/>
    <n v="0"/>
    <n v="30048.177810157471"/>
    <n v="0"/>
    <n v="0"/>
    <n v="0"/>
    <n v="0"/>
    <n v="0"/>
    <n v="0"/>
    <n v="0"/>
    <n v="0"/>
    <n v="0"/>
    <n v="0"/>
    <n v="0"/>
    <n v="0"/>
    <n v="0"/>
    <n v="0"/>
    <n v="0"/>
    <n v="0"/>
    <n v="0"/>
    <n v="32020.02981015747"/>
    <n v="0"/>
    <n v="0"/>
    <n v="0"/>
    <n v="0"/>
    <n v="0"/>
    <n v="0"/>
    <n v="19188"/>
    <n v="5000"/>
    <n v="4486"/>
    <n v="0"/>
    <n v="0"/>
    <n v="1374.177810157471"/>
    <n v="30048.177810157471"/>
    <n v="0"/>
    <n v="0"/>
    <n v="0"/>
    <n v="0"/>
    <n v="0"/>
    <n v="0"/>
    <n v="0.43"/>
    <n v="0"/>
    <n v="0"/>
    <n v="0"/>
    <n v="0"/>
    <n v="0.02"/>
    <n v="0.45"/>
    <n v="0.55000000000000004"/>
    <n v="0.55000000000000004"/>
    <n v="0.55000000000000004"/>
    <n v="0.55000000000000004"/>
    <n v="0.55000000000000004"/>
    <n v="0.55000000000000004"/>
    <n v="0.98"/>
    <n v="0.98"/>
    <n v="0.98"/>
    <n v="0.98"/>
    <n v="0.98"/>
    <n v="1"/>
    <n v="0"/>
    <n v="0"/>
    <n v="0"/>
    <n v="0"/>
    <n v="0"/>
    <n v="0"/>
    <n v="0"/>
    <n v="0"/>
    <n v="0"/>
    <n v="0"/>
    <n v="0"/>
    <n v="0"/>
    <n v="0"/>
    <n v="0"/>
    <n v="0"/>
    <n v="0"/>
    <n v="0"/>
    <n v="32020.02981015747"/>
    <n v="0"/>
    <n v="0"/>
    <n v="0"/>
    <n v="0"/>
    <n v="0"/>
    <n v="0"/>
    <n v="0"/>
    <n v="15000"/>
    <n v="0"/>
    <n v="8703.177810157471"/>
    <n v="5000"/>
    <n v="1345"/>
    <n v="30048.177810157471"/>
    <n v="0"/>
    <n v="0"/>
    <n v="0"/>
    <n v="0"/>
    <n v="0"/>
    <n v="0"/>
    <n v="0"/>
    <n v="0"/>
    <n v="0"/>
    <n v="0"/>
    <n v="0"/>
    <n v="0"/>
    <n v="0"/>
    <n v="0"/>
    <n v="0"/>
    <n v="0"/>
    <n v="0"/>
    <n v="32020.02981015747"/>
    <n v="0"/>
    <n v="0"/>
    <n v="0"/>
    <n v="0"/>
    <n v="0"/>
    <n v="0"/>
    <n v="0"/>
    <n v="15000"/>
    <n v="0"/>
    <n v="0"/>
    <n v="0"/>
    <n v="15048.1778101575"/>
    <n v="30048.1778101575"/>
    <n v="0"/>
    <n v="0"/>
    <n v="0"/>
    <n v="0"/>
    <n v="0"/>
    <n v="0"/>
    <n v="0"/>
    <n v="0"/>
    <n v="0"/>
    <n v="0"/>
    <n v="0"/>
    <n v="0"/>
    <n v="-2.9103830456733704E-11"/>
    <n v="0"/>
    <n v="0"/>
    <n v="0"/>
    <n v="0"/>
    <n v="32020.02981015747"/>
    <n v="30048.177810157471"/>
    <n v="15000"/>
    <n v="16971.851999999999"/>
    <n v="32020.02981015747"/>
    <n v="-15048.177810157471"/>
    <n v="15048.177810157471"/>
    <n v="28674"/>
    <n v="15000"/>
    <n v="16971.851999999999"/>
    <n v="30645.851999999999"/>
    <n v="-13674"/>
    <n v="15048.177810157471"/>
    <n v="28703.177810157471"/>
    <n v="15000"/>
    <n v="16971.851999999999"/>
    <n v="30675.02981015747"/>
    <n v="-13703.177810157471"/>
    <n v="15048.177810157471"/>
    <n v="15000"/>
    <n v="15000"/>
    <n v="16971.851999999999"/>
    <n v="16971.851999999999"/>
    <n v="0"/>
    <n v="15048.177810157471"/>
    <n v="13921"/>
    <s v="SI"/>
    <s v="NO"/>
    <s v="GIC"/>
    <s v="STS"/>
    <m/>
    <s v="Transmission"/>
    <s v="Zonal Tx"/>
    <s v="Others Tx"/>
    <s v="SE Los Tambores"/>
    <m/>
    <s v="Centralizado"/>
    <m/>
    <d v="2019-06-01T00:00:00"/>
    <x v="9"/>
    <s v="validar con Felipe Olivos"/>
    <n v="0"/>
    <n v="0"/>
    <n v="49555"/>
    <n v="2"/>
    <n v="24777.5"/>
    <m/>
    <m/>
    <m/>
    <m/>
    <m/>
    <m/>
    <s v="2018 9+3"/>
    <m/>
    <m/>
  </r>
  <r>
    <x v="17"/>
    <s v="Fuera del T13"/>
    <x v="17"/>
    <x v="2"/>
    <x v="6"/>
    <x v="7"/>
    <n v="0"/>
    <n v="0"/>
    <n v="2634.1959999999999"/>
    <n v="-0.18"/>
    <n v="0"/>
    <n v="0"/>
    <n v="0"/>
    <n v="0"/>
    <n v="0"/>
    <n v="0"/>
    <n v="0"/>
    <n v="0"/>
    <n v="2634.0160000000001"/>
    <n v="0"/>
    <n v="0"/>
    <n v="0"/>
    <n v="0"/>
    <n v="0.03"/>
    <n v="0"/>
    <n v="0"/>
    <n v="0"/>
    <n v="0"/>
    <n v="0"/>
    <n v="0"/>
    <n v="0"/>
    <n v="0.96"/>
    <n v="0.96"/>
    <n v="0.96"/>
    <n v="0.96"/>
    <n v="0.99"/>
    <n v="0.99"/>
    <n v="0.99"/>
    <n v="0.99"/>
    <n v="0.99"/>
    <n v="0.99"/>
    <n v="0.99"/>
    <n v="0.99"/>
    <n v="0.96"/>
    <n v="0.96"/>
    <n v="0.96"/>
    <n v="0.96"/>
    <n v="0.96"/>
    <n v="0.96"/>
    <n v="0.96"/>
    <n v="0.96"/>
    <n v="0.96"/>
    <n v="0.96"/>
    <n v="0.96"/>
    <n v="0.96"/>
    <n v="0.99"/>
    <n v="0.96"/>
    <n v="186248.97700000001"/>
    <n v="0"/>
    <n v="0"/>
    <n v="2017.5099999999948"/>
    <n v="0"/>
    <n v="0"/>
    <n v="0"/>
    <n v="0"/>
    <n v="0"/>
    <n v="0"/>
    <n v="0"/>
    <n v="0"/>
    <n v="0"/>
    <n v="2017.5099999999948"/>
    <n v="0"/>
    <n v="0"/>
    <n v="0"/>
    <n v="0"/>
    <n v="0"/>
    <n v="0"/>
    <n v="0"/>
    <n v="0"/>
    <n v="0"/>
    <n v="0"/>
    <n v="0"/>
    <n v="0"/>
    <n v="0.96"/>
    <n v="0"/>
    <n v="0"/>
    <n v="0"/>
    <n v="0"/>
    <n v="0"/>
    <n v="0"/>
    <n v="0"/>
    <n v="0"/>
    <n v="0"/>
    <n v="0"/>
    <n v="0"/>
    <n v="0"/>
    <n v="0"/>
    <n v="0"/>
    <n v="0"/>
    <n v="0"/>
    <n v="0"/>
    <n v="188266.48700000002"/>
    <n v="0"/>
    <n v="0"/>
    <n v="2017.5099999999948"/>
    <n v="0"/>
    <n v="0"/>
    <n v="0"/>
    <n v="0"/>
    <n v="0"/>
    <n v="0"/>
    <n v="0"/>
    <n v="0"/>
    <n v="0"/>
    <n v="2017.5099999999948"/>
    <n v="0"/>
    <n v="0"/>
    <n v="0"/>
    <n v="0"/>
    <n v="0"/>
    <n v="0"/>
    <n v="0"/>
    <n v="0"/>
    <n v="0"/>
    <n v="0"/>
    <n v="0"/>
    <n v="0"/>
    <n v="0"/>
    <n v="0"/>
    <n v="0"/>
    <n v="0"/>
    <n v="0"/>
    <n v="188266.48700000002"/>
    <n v="0"/>
    <n v="0"/>
    <n v="2634.1959999999999"/>
    <n v="-0.18"/>
    <n v="0"/>
    <n v="0"/>
    <n v="0"/>
    <n v="0"/>
    <n v="0"/>
    <n v="0"/>
    <n v="0"/>
    <n v="0"/>
    <n v="2634.0160000000001"/>
    <n v="0"/>
    <n v="0"/>
    <n v="0"/>
    <n v="0"/>
    <n v="0.03"/>
    <n v="0"/>
    <n v="0"/>
    <n v="0"/>
    <n v="0"/>
    <n v="0"/>
    <n v="0"/>
    <n v="0.01"/>
    <n v="0.04"/>
    <n v="0.96"/>
    <n v="0.96"/>
    <n v="0.96"/>
    <n v="0.96"/>
    <n v="0.99"/>
    <n v="0.99"/>
    <n v="0.99"/>
    <n v="0.99"/>
    <n v="0.99"/>
    <n v="0.99"/>
    <n v="0.99"/>
    <n v="1"/>
    <n v="0"/>
    <n v="0"/>
    <n v="0"/>
    <n v="0"/>
    <n v="0"/>
    <n v="0"/>
    <n v="0"/>
    <n v="0"/>
    <n v="0"/>
    <n v="0"/>
    <n v="0"/>
    <n v="0"/>
    <n v="0"/>
    <n v="0"/>
    <n v="0"/>
    <n v="0"/>
    <n v="0"/>
    <n v="188882.99300000002"/>
    <n v="0"/>
    <n v="0"/>
    <n v="2634.1959999999999"/>
    <n v="-0.18"/>
    <n v="0"/>
    <n v="0"/>
    <n v="0"/>
    <n v="0"/>
    <n v="0"/>
    <n v="0"/>
    <n v="0"/>
    <n v="0"/>
    <n v="2634.0160000000001"/>
    <n v="0"/>
    <n v="0"/>
    <n v="0"/>
    <n v="0"/>
    <n v="0"/>
    <n v="0"/>
    <n v="0"/>
    <n v="0"/>
    <n v="0"/>
    <n v="0"/>
    <n v="0"/>
    <n v="0"/>
    <n v="0"/>
    <n v="0"/>
    <n v="0"/>
    <n v="0"/>
    <n v="0"/>
    <n v="188882.99300000002"/>
    <n v="0"/>
    <n v="0"/>
    <n v="2634.1959999999999"/>
    <n v="-0.18"/>
    <n v="0"/>
    <n v="0"/>
    <n v="0"/>
    <n v="0"/>
    <n v="0"/>
    <n v="0"/>
    <n v="0"/>
    <n v="0"/>
    <n v="2634.0160000000001"/>
    <n v="0"/>
    <n v="0"/>
    <n v="0"/>
    <n v="0"/>
    <n v="0"/>
    <n v="0"/>
    <n v="0"/>
    <n v="0"/>
    <n v="0"/>
    <n v="0"/>
    <n v="0"/>
    <n v="0"/>
    <n v="0"/>
    <n v="0"/>
    <n v="0"/>
    <n v="0"/>
    <n v="0"/>
    <n v="188882.99300000002"/>
    <n v="2017.5099999999948"/>
    <n v="2634.0160000000001"/>
    <n v="188882.99300000002"/>
    <n v="188266.48700000002"/>
    <n v="616.50599999999395"/>
    <n v="-616.50599999999395"/>
    <n v="2634.0160000000001"/>
    <n v="2634.0160000000001"/>
    <n v="188882.99300000002"/>
    <n v="188882.99300000002"/>
    <n v="0"/>
    <n v="0"/>
    <n v="2634.0160000000001"/>
    <n v="2634.0160000000001"/>
    <n v="188882.99300000002"/>
    <n v="188882.99300000002"/>
    <n v="0"/>
    <n v="0"/>
    <n v="2634.0160000000001"/>
    <n v="2634.0160000000001"/>
    <n v="188882.99300000002"/>
    <n v="188882.99300000002"/>
    <n v="0"/>
    <n v="0"/>
    <n v="12955"/>
    <s v="SI"/>
    <s v="NO"/>
    <s v="GOT"/>
    <s v="STS"/>
    <n v="6"/>
    <s v="Transmission"/>
    <s v="Zonal Tx"/>
    <s v="Others Tx"/>
    <s v="Others Tx"/>
    <m/>
    <s v="STN"/>
    <s v="STS"/>
    <d v="2017-07-01T00:00:00"/>
    <x v="8"/>
    <m/>
    <m/>
    <m/>
    <n v="0"/>
    <n v="0"/>
    <n v="0"/>
    <m/>
    <m/>
    <m/>
    <m/>
    <m/>
    <m/>
    <n v="2016"/>
    <s v="Mejoras en S/E"/>
    <s v="Abierto"/>
  </r>
  <r>
    <x v="18"/>
    <s v="Fuera del T13"/>
    <x v="18"/>
    <x v="3"/>
    <x v="6"/>
    <x v="8"/>
    <n v="0"/>
    <n v="0"/>
    <n v="5475.7359999999999"/>
    <n v="36378.258999999998"/>
    <n v="3.9510000000000001"/>
    <n v="1610.2670000000001"/>
    <n v="567.52"/>
    <n v="1883.2439999999999"/>
    <n v="-20.692"/>
    <n v="15.03"/>
    <n v="0"/>
    <n v="0"/>
    <n v="45913.314999999988"/>
    <n v="0"/>
    <n v="7.0000000000000007E-2"/>
    <n v="0"/>
    <n v="0.02"/>
    <n v="0.14000000000000001"/>
    <n v="0.12"/>
    <n v="0"/>
    <n v="0"/>
    <n v="0"/>
    <n v="0"/>
    <n v="0"/>
    <n v="0"/>
    <n v="0.6"/>
    <n v="0.66999999999999993"/>
    <n v="0.66999999999999993"/>
    <n v="0.69"/>
    <n v="0.83000000000000007"/>
    <n v="0.95"/>
    <n v="0.95"/>
    <n v="0.95"/>
    <n v="0.95"/>
    <n v="0.95"/>
    <n v="0.95"/>
    <n v="0.95"/>
    <n v="0.64278074866310153"/>
    <n v="0.68856951871657746"/>
    <n v="0.76318951871657759"/>
    <n v="0.79730099547511313"/>
    <n v="0.8280702262443439"/>
    <n v="0.83737311085972854"/>
    <n v="0.83941638009049768"/>
    <n v="0.83941638009049768"/>
    <n v="0.83941638009049768"/>
    <n v="0.9832439662973943"/>
    <n v="0.99057155250429085"/>
    <n v="0.99999155250429084"/>
    <n v="0.95"/>
    <n v="0.6"/>
    <n v="12402.696"/>
    <n v="0"/>
    <n v="13692.523700669444"/>
    <n v="0"/>
    <n v="4053.692737887437"/>
    <n v="0"/>
    <n v="0"/>
    <n v="29679.033726402966"/>
    <n v="0"/>
    <n v="0"/>
    <n v="0"/>
    <n v="0"/>
    <n v="173.06448672849612"/>
    <n v="47598.314651688343"/>
    <n v="4.2780748663101602E-2"/>
    <n v="4.5788770053475938E-2"/>
    <n v="7.4620000000000006E-2"/>
    <n v="3.4111476758535583E-2"/>
    <n v="3.0769230769230771E-2"/>
    <n v="9.3028846153846156E-3"/>
    <n v="2.0432692307692309E-3"/>
    <n v="0"/>
    <n v="0"/>
    <n v="0.14382758620689653"/>
    <n v="7.3275862068965499E-3"/>
    <n v="9.4199999999999996E-3"/>
    <n v="0.99999155250429084"/>
    <n v="0"/>
    <n v="0"/>
    <n v="0"/>
    <n v="0"/>
    <n v="0"/>
    <n v="0"/>
    <n v="0"/>
    <n v="0"/>
    <n v="0"/>
    <n v="0"/>
    <n v="0"/>
    <n v="0"/>
    <n v="0"/>
    <n v="0"/>
    <n v="0"/>
    <n v="0"/>
    <n v="0"/>
    <n v="60001.010651688339"/>
    <n v="0"/>
    <n v="13692.523700669444"/>
    <n v="0"/>
    <n v="4053.692737887437"/>
    <n v="0"/>
    <n v="0"/>
    <n v="29679.033726402966"/>
    <n v="0"/>
    <n v="0"/>
    <n v="0"/>
    <n v="0"/>
    <n v="173.06448672849612"/>
    <n v="47598.314651688343"/>
    <n v="0"/>
    <n v="0"/>
    <n v="0"/>
    <n v="0"/>
    <n v="0"/>
    <n v="0"/>
    <n v="0"/>
    <n v="0"/>
    <n v="0"/>
    <n v="0"/>
    <n v="0"/>
    <n v="0"/>
    <n v="0"/>
    <n v="0"/>
    <n v="0"/>
    <n v="0"/>
    <n v="0"/>
    <n v="60001.010651688339"/>
    <n v="0"/>
    <n v="0"/>
    <n v="5475.7359999999999"/>
    <n v="36378.258999999998"/>
    <n v="3.9510000000000001"/>
    <n v="1610.2670000000001"/>
    <n v="3957.0371649598455"/>
    <n v="0"/>
    <n v="0"/>
    <n v="0"/>
    <n v="0"/>
    <n v="173.06448672849612"/>
    <n v="47598.314651688335"/>
    <n v="0"/>
    <n v="7.0000000000000007E-2"/>
    <n v="0"/>
    <n v="0.02"/>
    <n v="0.14000000000000001"/>
    <n v="0"/>
    <n v="0.15"/>
    <n v="0"/>
    <n v="0"/>
    <n v="0"/>
    <n v="0"/>
    <n v="0.02"/>
    <n v="0.4"/>
    <n v="0.6"/>
    <n v="0.66999999999999993"/>
    <n v="0.66999999999999993"/>
    <n v="0.69"/>
    <n v="0.83000000000000007"/>
    <n v="0.83000000000000007"/>
    <n v="0.98"/>
    <n v="0.98"/>
    <n v="0.98"/>
    <n v="0.98"/>
    <n v="0.98"/>
    <n v="1"/>
    <n v="0"/>
    <n v="0"/>
    <n v="0"/>
    <n v="0"/>
    <n v="0"/>
    <n v="0"/>
    <n v="0"/>
    <n v="0"/>
    <n v="0"/>
    <n v="0"/>
    <n v="0"/>
    <n v="0"/>
    <n v="0"/>
    <n v="0"/>
    <n v="0"/>
    <n v="0"/>
    <n v="0"/>
    <n v="60001.010651688339"/>
    <n v="0"/>
    <n v="0"/>
    <n v="5475.7359999999999"/>
    <n v="36378.258999999998"/>
    <n v="3.9510000000000001"/>
    <n v="1610.2670000000001"/>
    <n v="567.52"/>
    <n v="1883.2439999999999"/>
    <n v="-20.692"/>
    <n v="1700.0296516883436"/>
    <n v="0"/>
    <n v="0"/>
    <n v="47598.314651688335"/>
    <n v="0"/>
    <n v="0"/>
    <n v="0"/>
    <n v="0"/>
    <n v="0"/>
    <n v="0"/>
    <n v="0"/>
    <n v="0"/>
    <n v="0"/>
    <n v="0"/>
    <n v="0"/>
    <n v="0"/>
    <n v="0"/>
    <n v="0"/>
    <n v="0"/>
    <n v="0"/>
    <n v="0"/>
    <n v="60001.010651688339"/>
    <n v="0"/>
    <n v="0"/>
    <n v="5475.7359999999999"/>
    <n v="36378.258999999998"/>
    <n v="3.9510000000000001"/>
    <n v="1610.2670000000001"/>
    <n v="567.52"/>
    <n v="1883.2439999999999"/>
    <n v="-20.692"/>
    <n v="15.03"/>
    <n v="0"/>
    <n v="1684.9996516883475"/>
    <n v="47598.314651688335"/>
    <n v="0"/>
    <n v="0"/>
    <n v="0"/>
    <n v="0"/>
    <n v="0"/>
    <n v="0"/>
    <n v="0"/>
    <n v="0"/>
    <n v="0"/>
    <n v="0"/>
    <n v="0"/>
    <n v="0"/>
    <n v="0"/>
    <n v="0"/>
    <n v="0"/>
    <n v="0"/>
    <n v="0"/>
    <n v="60001.010651688339"/>
    <n v="47425.250164959849"/>
    <n v="45913.314999999988"/>
    <n v="58316.010999999984"/>
    <n v="59827.946164959852"/>
    <n v="-1511.9351649598684"/>
    <n v="1684.9996516883548"/>
    <n v="47425.250164959842"/>
    <n v="45913.314999999988"/>
    <n v="58316.010999999984"/>
    <n v="59827.946164959838"/>
    <n v="-1511.9351649598539"/>
    <n v="1684.9996516883548"/>
    <n v="47598.314651688335"/>
    <n v="45913.314999999988"/>
    <n v="58316.010999999984"/>
    <n v="60001.010651688339"/>
    <n v="-1684.9996516883548"/>
    <n v="1684.9996516883548"/>
    <n v="45913.314999999988"/>
    <n v="45913.314999999988"/>
    <n v="58316.010999999984"/>
    <n v="58316.010999999984"/>
    <n v="0"/>
    <n v="1684.9996516883548"/>
    <n v="13241"/>
    <s v="SI"/>
    <s v="NO"/>
    <s v="GOT"/>
    <s v="STS"/>
    <m/>
    <s v="Transmission"/>
    <s v="Others"/>
    <s v="IT&amp;Communications"/>
    <s v="SCADA"/>
    <m/>
    <s v="STS"/>
    <m/>
    <d v="2019-12-01T00:00:00"/>
    <x v="11"/>
    <m/>
    <m/>
    <m/>
    <n v="0"/>
    <n v="0"/>
    <n v="0"/>
    <m/>
    <m/>
    <m/>
    <m/>
    <m/>
    <m/>
    <n v="2017"/>
    <m/>
    <s v="Abierto"/>
  </r>
  <r>
    <x v="19"/>
    <s v="Fuera del T13"/>
    <x v="19"/>
    <x v="2"/>
    <x v="6"/>
    <x v="7"/>
    <n v="181.56"/>
    <n v="0"/>
    <n v="551.31500000000005"/>
    <n v="0"/>
    <n v="0"/>
    <n v="0"/>
    <n v="0"/>
    <n v="0"/>
    <n v="0"/>
    <n v="0"/>
    <n v="0"/>
    <n v="0"/>
    <n v="732.875"/>
    <n v="0"/>
    <n v="0"/>
    <n v="0"/>
    <n v="0"/>
    <n v="0"/>
    <n v="0"/>
    <n v="0"/>
    <n v="0"/>
    <n v="0"/>
    <n v="0"/>
    <n v="0"/>
    <n v="0"/>
    <n v="0.9"/>
    <n v="0.9"/>
    <n v="0.9"/>
    <n v="0.9"/>
    <n v="0.9"/>
    <n v="0.9"/>
    <n v="0.9"/>
    <n v="0.9"/>
    <n v="0.9"/>
    <n v="0.9"/>
    <n v="0.9"/>
    <n v="0.9"/>
    <n v="0.9"/>
    <n v="0.9"/>
    <n v="0.9"/>
    <n v="0.9"/>
    <n v="0.9"/>
    <n v="0.9"/>
    <n v="0.9"/>
    <n v="0.9"/>
    <n v="0.9"/>
    <n v="0.9"/>
    <n v="0.9"/>
    <n v="0.9"/>
    <n v="0.9"/>
    <n v="0.9"/>
    <n v="74631.824999999997"/>
    <n v="2121"/>
    <n v="0"/>
    <n v="0"/>
    <n v="0"/>
    <n v="0"/>
    <n v="0"/>
    <n v="0"/>
    <n v="0"/>
    <n v="0"/>
    <n v="0"/>
    <n v="0"/>
    <n v="0"/>
    <n v="2121"/>
    <n v="0"/>
    <n v="0"/>
    <n v="0"/>
    <n v="0"/>
    <n v="0"/>
    <n v="0"/>
    <n v="0"/>
    <n v="0"/>
    <n v="0"/>
    <n v="0"/>
    <n v="0"/>
    <n v="0"/>
    <n v="0.9"/>
    <n v="0"/>
    <n v="0"/>
    <n v="0"/>
    <n v="0"/>
    <n v="0"/>
    <n v="0"/>
    <n v="0"/>
    <n v="0"/>
    <n v="0"/>
    <n v="0"/>
    <n v="0"/>
    <n v="0"/>
    <n v="0"/>
    <n v="0"/>
    <n v="0"/>
    <n v="0"/>
    <n v="0"/>
    <n v="76752.824999999997"/>
    <n v="2121"/>
    <n v="0"/>
    <n v="0"/>
    <n v="0"/>
    <n v="0"/>
    <n v="0"/>
    <n v="0"/>
    <n v="0"/>
    <n v="0"/>
    <n v="0"/>
    <n v="0"/>
    <n v="0"/>
    <n v="2121"/>
    <n v="0"/>
    <n v="0"/>
    <n v="0"/>
    <n v="0"/>
    <n v="0"/>
    <n v="0"/>
    <n v="0"/>
    <n v="0"/>
    <n v="0"/>
    <n v="0"/>
    <n v="0"/>
    <n v="0"/>
    <n v="0"/>
    <n v="0"/>
    <n v="0"/>
    <n v="0"/>
    <n v="0"/>
    <n v="76752.824999999997"/>
    <n v="181.56"/>
    <n v="0"/>
    <n v="551.31500000000005"/>
    <n v="0"/>
    <n v="0"/>
    <n v="0"/>
    <n v="0"/>
    <n v="0"/>
    <n v="0"/>
    <n v="0"/>
    <n v="0"/>
    <n v="0"/>
    <n v="732.875"/>
    <n v="0"/>
    <n v="0"/>
    <n v="0"/>
    <n v="0"/>
    <n v="0"/>
    <n v="0"/>
    <n v="0"/>
    <n v="0"/>
    <n v="0"/>
    <n v="0"/>
    <n v="0"/>
    <n v="0.1"/>
    <n v="0.1"/>
    <n v="0.9"/>
    <n v="0.9"/>
    <n v="0.9"/>
    <n v="0.9"/>
    <n v="0.9"/>
    <n v="0.9"/>
    <n v="0.9"/>
    <n v="0.9"/>
    <n v="0.9"/>
    <n v="0.9"/>
    <n v="0.9"/>
    <n v="1"/>
    <n v="0"/>
    <n v="0"/>
    <n v="0"/>
    <n v="0"/>
    <n v="0"/>
    <n v="0"/>
    <n v="0"/>
    <n v="0"/>
    <n v="0"/>
    <n v="0"/>
    <n v="0"/>
    <n v="0"/>
    <n v="0"/>
    <n v="0"/>
    <n v="0"/>
    <n v="0"/>
    <n v="0"/>
    <n v="75364.7"/>
    <n v="181.56"/>
    <n v="0"/>
    <n v="551.31500000000005"/>
    <n v="0"/>
    <n v="0"/>
    <n v="0"/>
    <n v="0"/>
    <n v="0"/>
    <n v="0"/>
    <n v="0"/>
    <n v="0"/>
    <n v="0"/>
    <n v="732.875"/>
    <n v="0"/>
    <n v="0"/>
    <n v="0"/>
    <n v="0"/>
    <n v="0"/>
    <n v="0"/>
    <n v="0"/>
    <n v="0"/>
    <n v="0"/>
    <n v="0"/>
    <n v="0"/>
    <n v="0"/>
    <n v="0"/>
    <n v="0"/>
    <n v="0"/>
    <n v="0"/>
    <n v="0"/>
    <n v="75364.7"/>
    <n v="181.56"/>
    <n v="0"/>
    <n v="551.31500000000005"/>
    <n v="0"/>
    <n v="0"/>
    <n v="0"/>
    <n v="0"/>
    <n v="0"/>
    <n v="0"/>
    <n v="0"/>
    <n v="0"/>
    <n v="0"/>
    <n v="732.875"/>
    <n v="0"/>
    <n v="0"/>
    <n v="0"/>
    <n v="0"/>
    <n v="0"/>
    <n v="0"/>
    <n v="0"/>
    <n v="0"/>
    <n v="0"/>
    <n v="0"/>
    <n v="0"/>
    <n v="0"/>
    <n v="0"/>
    <n v="0"/>
    <n v="0"/>
    <n v="0"/>
    <n v="0"/>
    <n v="75364.7"/>
    <n v="2121"/>
    <n v="732.875"/>
    <n v="75364.7"/>
    <n v="76752.824999999997"/>
    <n v="-1388.125"/>
    <n v="1388.125"/>
    <n v="732.875"/>
    <n v="732.875"/>
    <n v="75364.7"/>
    <n v="75364.7"/>
    <n v="0"/>
    <n v="0"/>
    <n v="732.875"/>
    <n v="732.875"/>
    <n v="75364.7"/>
    <n v="75364.7"/>
    <n v="0"/>
    <n v="0"/>
    <n v="732.875"/>
    <n v="732.875"/>
    <n v="75364.7"/>
    <n v="75364.7"/>
    <n v="0"/>
    <n v="0"/>
    <n v="13058"/>
    <s v="SI"/>
    <s v="NO"/>
    <s v="GOT"/>
    <s v="STN"/>
    <m/>
    <s v="Transmission"/>
    <s v="Dedicated Tx (Business Development)"/>
    <s v="Sitramel Project"/>
    <s v="Sitramel Project"/>
    <m/>
    <m/>
    <m/>
    <d v="2018-03-01T00:00:00"/>
    <x v="8"/>
    <m/>
    <m/>
    <m/>
    <n v="0"/>
    <n v="0"/>
    <n v="0"/>
    <m/>
    <m/>
    <m/>
    <m/>
    <m/>
    <m/>
    <m/>
    <m/>
    <m/>
  </r>
  <r>
    <x v="20"/>
    <s v="T13"/>
    <x v="20"/>
    <x v="0"/>
    <x v="7"/>
    <x v="3"/>
    <n v="-709.38800000000003"/>
    <n v="134.27000000000001"/>
    <n v="8206.9560000000001"/>
    <n v="242173.99799999999"/>
    <n v="86694.782000000007"/>
    <n v="234430.79199999999"/>
    <n v="221714.17"/>
    <n v="89513.907999999996"/>
    <n v="261053.57500000001"/>
    <n v="343190.69799999997"/>
    <n v="669440.86199999996"/>
    <n v="157878.372"/>
    <n v="2313722.9949999996"/>
    <n v="0.01"/>
    <n v="0.01"/>
    <n v="7.0000000000000007E-2"/>
    <n v="0.01"/>
    <n v="0.01"/>
    <n v="0"/>
    <n v="0.12"/>
    <n v="0.01"/>
    <n v="0.01"/>
    <n v="5.0000000000000044E-2"/>
    <n v="0.08"/>
    <n v="0"/>
    <n v="0.31000000000000005"/>
    <n v="0.32000000000000006"/>
    <n v="0.39000000000000007"/>
    <n v="0.4"/>
    <n v="0.41000000000000003"/>
    <n v="0.41000000000000003"/>
    <n v="0.53"/>
    <n v="0.54"/>
    <n v="0.55000000000000004"/>
    <n v="0.60000000000000009"/>
    <n v="0.68000000000000016"/>
    <n v="0.68000000000000016"/>
    <n v="0.32387063004955641"/>
    <n v="0.34427147090358046"/>
    <n v="0.39357244767878707"/>
    <n v="0.45197001291673355"/>
    <n v="0.49351672843623107"/>
    <n v="0.54657347764054343"/>
    <n v="0.63804379025926339"/>
    <n v="0.72879334070628365"/>
    <n v="0.78431207841217054"/>
    <n v="0.82185186279558653"/>
    <n v="0.85781293530658265"/>
    <n v="0.85844610851744618"/>
    <n v="0.68000000000000016"/>
    <n v="0.30000000000000004"/>
    <n v="353589.4800000001"/>
    <n v="9861.9260865857104"/>
    <n v="6956.9954799238867"/>
    <n v="279449.49183922494"/>
    <n v="324403.32036773494"/>
    <n v="36223.243103989618"/>
    <n v="427489.68012006301"/>
    <n v="250299.49847928644"/>
    <n v="653598.65197904198"/>
    <n v="336279.83998558449"/>
    <n v="190096.18645008144"/>
    <n v="383545.85664312576"/>
    <n v="133692.75193000937"/>
    <n v="3031897.442464652"/>
    <n v="2.3870630049556359E-2"/>
    <n v="2.0400840854024029E-2"/>
    <n v="4.9300976775206638E-2"/>
    <n v="5.8397565237946501E-2"/>
    <n v="4.1546715519497519E-2"/>
    <n v="5.3056749204312338E-2"/>
    <n v="9.147031261871999E-2"/>
    <n v="9.0749550447020308E-2"/>
    <n v="5.5518737705886834E-2"/>
    <n v="3.7539784383415938E-2"/>
    <n v="3.596107251099611E-2"/>
    <n v="6.3317321086356392E-4"/>
    <n v="0.85844610851744618"/>
    <n v="684884"/>
    <n v="264477.55662500206"/>
    <n v="0"/>
    <n v="0"/>
    <n v="0"/>
    <n v="0"/>
    <n v="0"/>
    <n v="0"/>
    <n v="0"/>
    <n v="0"/>
    <n v="0"/>
    <n v="0"/>
    <n v="949361.55662500206"/>
    <n v="0"/>
    <n v="0"/>
    <n v="0"/>
    <n v="0"/>
    <n v="4334848.4790896541"/>
    <n v="9861.9260865857104"/>
    <n v="6956.9954799238867"/>
    <n v="279449.49183922494"/>
    <n v="324403.32036773494"/>
    <n v="36223.243103989618"/>
    <n v="427489.68012006301"/>
    <n v="250299.49847928644"/>
    <n v="653598.65197904198"/>
    <n v="336279.83998558449"/>
    <n v="190096.18645008144"/>
    <n v="383545.85664312576"/>
    <n v="133692.75193000937"/>
    <n v="3031897.442464652"/>
    <n v="684884"/>
    <n v="264477.55662500206"/>
    <n v="0"/>
    <n v="0"/>
    <n v="0"/>
    <n v="0"/>
    <n v="0"/>
    <n v="0"/>
    <n v="0"/>
    <n v="0"/>
    <n v="0"/>
    <n v="0"/>
    <n v="949361.55662500206"/>
    <n v="0"/>
    <n v="0"/>
    <n v="0"/>
    <n v="0"/>
    <n v="4334848.4790896541"/>
    <n v="-709.38800000000003"/>
    <n v="134.27000000000001"/>
    <n v="8206.9560000000001"/>
    <n v="242173.99799999999"/>
    <n v="86694.782000000007"/>
    <n v="234430.79199999999"/>
    <n v="41305.294435000018"/>
    <n v="93816"/>
    <n v="259527.68124999999"/>
    <n v="889907"/>
    <n v="504416.0567796519"/>
    <n v="671994"/>
    <n v="3031897.442464652"/>
    <n v="0.01"/>
    <n v="0.01"/>
    <n v="7.0000000000000007E-2"/>
    <n v="0.01"/>
    <n v="0.01"/>
    <n v="3.9489644248190868E-2"/>
    <n v="5.9525230278504093E-2"/>
    <n v="4.8317800609736263E-2"/>
    <n v="7.5518330060431155E-2"/>
    <n v="0.12145143266320212"/>
    <n v="9.4694643651473898E-2"/>
    <n v="3.3036421434073628E-2"/>
    <n v="0.58203350294561196"/>
    <n v="0.31000000000000005"/>
    <n v="0.32000000000000006"/>
    <n v="0.39000000000000007"/>
    <n v="0.4"/>
    <n v="0.41000000000000003"/>
    <n v="0.44948964424819093"/>
    <n v="0.50901487452669503"/>
    <n v="0.55733267513643125"/>
    <n v="0.63285100519686244"/>
    <n v="0.75430243786006457"/>
    <n v="0.84899708151153841"/>
    <n v="0.882033502945612"/>
    <n v="26500"/>
    <n v="317186"/>
    <n v="328827"/>
    <n v="224505"/>
    <n v="1390"/>
    <n v="0"/>
    <n v="0"/>
    <n v="0"/>
    <n v="0"/>
    <n v="0"/>
    <n v="0"/>
    <n v="50953.556625002064"/>
    <n v="949361.55662500206"/>
    <n v="0"/>
    <n v="0"/>
    <n v="0"/>
    <n v="0"/>
    <n v="4334848.4790896541"/>
    <n v="-709.38800000000003"/>
    <n v="134.27000000000001"/>
    <n v="8206.9560000000001"/>
    <n v="242173.99799999999"/>
    <n v="86694.782000000007"/>
    <n v="234430.79199999999"/>
    <n v="221714.17"/>
    <n v="89513.907999999996"/>
    <n v="261053.57500000001"/>
    <n v="825952.51143499999"/>
    <n v="657442.68125000002"/>
    <n v="405289.18677965179"/>
    <n v="3031897.442464652"/>
    <n v="334206"/>
    <n v="156454.81322034821"/>
    <n v="109593"/>
    <n v="40118"/>
    <n v="1390"/>
    <n v="0"/>
    <n v="0"/>
    <n v="0"/>
    <n v="0"/>
    <n v="0"/>
    <n v="0"/>
    <n v="307599.74340465385"/>
    <n v="949361.55662500206"/>
    <n v="0"/>
    <n v="0"/>
    <n v="0"/>
    <n v="0"/>
    <n v="4334848.4790896541"/>
    <n v="-709.38800000000003"/>
    <n v="134.27000000000001"/>
    <n v="8206.9560000000001"/>
    <n v="242173.99799999999"/>
    <n v="86694.782000000007"/>
    <n v="234430.79199999999"/>
    <n v="221714.17"/>
    <n v="89513.907999999996"/>
    <n v="261053.57500000001"/>
    <n v="343190.69799999997"/>
    <n v="669440.86199999996"/>
    <n v="625240.90568500012"/>
    <n v="2781085.5286849998"/>
    <n v="0"/>
    <n v="0"/>
    <n v="0"/>
    <n v="0"/>
    <n v="0"/>
    <n v="0"/>
    <n v="0"/>
    <n v="0"/>
    <n v="0"/>
    <n v="0"/>
    <n v="0"/>
    <n v="0"/>
    <n v="1228673"/>
    <n v="0"/>
    <n v="0"/>
    <n v="0"/>
    <n v="0"/>
    <n v="4363348.0086850002"/>
    <n v="2898204.6905346424"/>
    <n v="2155844.6229999997"/>
    <n v="2509434.1029999997"/>
    <n v="3251794.1705346424"/>
    <n v="-742360.06753464276"/>
    <n v="1825414.3760896544"/>
    <n v="2359903.442464652"/>
    <n v="2155844.6229999997"/>
    <n v="2509434.1029999997"/>
    <n v="2713492.922464652"/>
    <n v="-204058.81946465233"/>
    <n v="1825414.3760896544"/>
    <n v="2626608.2556850002"/>
    <n v="2155844.6229999997"/>
    <n v="2509434.1029999997"/>
    <n v="2980197.7356850002"/>
    <n v="-470763.63268500054"/>
    <n v="1825414.3760896544"/>
    <n v="2155844.6229999997"/>
    <n v="2313722.9949999996"/>
    <n v="2667312.4749999996"/>
    <n v="2509434.1029999997"/>
    <n v="157878.37199999997"/>
    <n v="1696035.5336850006"/>
    <n v="10074"/>
    <s v="SI"/>
    <s v="NO"/>
    <s v="GIC"/>
    <s v="STS"/>
    <n v="6"/>
    <s v="Transmission"/>
    <s v="Zonal Tx"/>
    <s v="Puerto Montt Substation"/>
    <s v="Melipulli Substation I"/>
    <s v="SGPROYEC"/>
    <s v="STS"/>
    <m/>
    <d v="2019-12-01T00:00:00"/>
    <x v="7"/>
    <m/>
    <s v="DRS"/>
    <n v="1"/>
    <n v="0"/>
    <n v="0"/>
    <n v="0"/>
    <s v="MT 13.03.2019/ Constr. 06.05.2019"/>
    <m/>
    <s v="Licitacion"/>
    <m/>
    <n v="1023"/>
    <m/>
    <m/>
    <s v="Inversiones en S/E"/>
    <s v="CERRADO"/>
  </r>
  <r>
    <x v="21"/>
    <s v="Fuera del T13"/>
    <x v="21"/>
    <x v="0"/>
    <x v="0"/>
    <x v="3"/>
    <n v="0"/>
    <n v="0"/>
    <n v="11663.246999999999"/>
    <n v="0"/>
    <n v="0"/>
    <n v="0"/>
    <n v="0"/>
    <n v="0"/>
    <n v="0"/>
    <n v="0"/>
    <n v="0"/>
    <n v="0"/>
    <n v="11663.246999999999"/>
    <n v="0"/>
    <n v="0"/>
    <n v="0.11"/>
    <n v="0.01"/>
    <n v="0"/>
    <n v="0"/>
    <n v="0"/>
    <n v="0.02"/>
    <n v="0"/>
    <n v="0"/>
    <n v="0"/>
    <n v="0"/>
    <n v="0.84"/>
    <n v="0.84"/>
    <n v="0.95"/>
    <n v="0.96"/>
    <n v="0.96"/>
    <n v="0.96"/>
    <n v="0.96"/>
    <n v="0.98"/>
    <n v="0.98"/>
    <n v="0.98"/>
    <n v="0.98"/>
    <n v="0.98"/>
    <n v="0.84"/>
    <n v="0.84"/>
    <n v="0.84"/>
    <n v="0.84"/>
    <n v="0.84"/>
    <n v="0.84"/>
    <n v="0.84"/>
    <n v="0.84"/>
    <n v="0.84"/>
    <n v="0.84"/>
    <n v="0.84"/>
    <n v="0.84"/>
    <n v="0.98"/>
    <n v="0.84"/>
    <n v="999346.92499999981"/>
    <n v="0"/>
    <n v="0"/>
    <n v="0"/>
    <n v="30000"/>
    <n v="0"/>
    <n v="0"/>
    <n v="0"/>
    <n v="0"/>
    <n v="0"/>
    <n v="0"/>
    <n v="0"/>
    <n v="0"/>
    <n v="30000"/>
    <n v="0"/>
    <n v="0"/>
    <n v="0"/>
    <n v="0"/>
    <n v="0"/>
    <n v="0"/>
    <n v="0"/>
    <n v="0"/>
    <n v="0"/>
    <n v="0"/>
    <n v="0"/>
    <n v="0"/>
    <n v="0.84"/>
    <n v="0"/>
    <n v="0"/>
    <n v="0"/>
    <n v="0"/>
    <n v="0"/>
    <n v="0"/>
    <n v="0"/>
    <n v="0"/>
    <n v="0"/>
    <n v="0"/>
    <n v="0"/>
    <n v="0"/>
    <n v="0"/>
    <n v="0"/>
    <n v="0"/>
    <n v="0"/>
    <n v="0"/>
    <n v="1029346.9249999998"/>
    <n v="0"/>
    <n v="0"/>
    <n v="0"/>
    <n v="30000"/>
    <n v="0"/>
    <n v="0"/>
    <n v="0"/>
    <n v="0"/>
    <n v="0"/>
    <n v="0"/>
    <n v="0"/>
    <n v="0"/>
    <n v="30000"/>
    <n v="0"/>
    <n v="0"/>
    <n v="0"/>
    <n v="0"/>
    <n v="0"/>
    <n v="0"/>
    <n v="0"/>
    <n v="0"/>
    <n v="0"/>
    <n v="0"/>
    <n v="0"/>
    <n v="0"/>
    <n v="0"/>
    <n v="0"/>
    <n v="0"/>
    <n v="0"/>
    <n v="0"/>
    <n v="1029346.9249999998"/>
    <n v="0"/>
    <n v="0"/>
    <n v="11663.246999999999"/>
    <n v="0"/>
    <n v="0"/>
    <n v="0"/>
    <n v="0"/>
    <n v="18337"/>
    <n v="0"/>
    <n v="0"/>
    <n v="0"/>
    <n v="0"/>
    <n v="30000.246999999999"/>
    <n v="0"/>
    <n v="0"/>
    <n v="0.11"/>
    <n v="0.01"/>
    <n v="0"/>
    <n v="0"/>
    <n v="0"/>
    <n v="2.8040498967343098E-2"/>
    <n v="0"/>
    <n v="0"/>
    <n v="0"/>
    <n v="1.1959501032656972E-2"/>
    <n v="0.16000000000000006"/>
    <n v="0.84"/>
    <n v="0.84"/>
    <n v="0.95"/>
    <n v="0.96"/>
    <n v="0.96"/>
    <n v="0.96"/>
    <n v="0.96"/>
    <n v="0.98804049896734303"/>
    <n v="0.98804049896734303"/>
    <n v="0.98804049896734303"/>
    <n v="0.98804049896734303"/>
    <n v="1"/>
    <n v="0"/>
    <n v="0"/>
    <n v="0"/>
    <n v="0"/>
    <n v="0"/>
    <n v="0"/>
    <n v="0"/>
    <n v="0"/>
    <n v="0"/>
    <n v="0"/>
    <n v="0"/>
    <n v="0"/>
    <n v="0"/>
    <n v="0"/>
    <n v="0"/>
    <n v="0"/>
    <n v="0"/>
    <n v="1029347.1719999998"/>
    <n v="0"/>
    <n v="0"/>
    <n v="11663.246999999999"/>
    <n v="0"/>
    <n v="0"/>
    <n v="0"/>
    <n v="0"/>
    <n v="0"/>
    <n v="0"/>
    <n v="0"/>
    <n v="0"/>
    <n v="0"/>
    <n v="11663.246999999999"/>
    <n v="0"/>
    <n v="0"/>
    <n v="0"/>
    <n v="0"/>
    <n v="0"/>
    <n v="0"/>
    <n v="0"/>
    <n v="0"/>
    <n v="0"/>
    <n v="0"/>
    <n v="0"/>
    <n v="0"/>
    <n v="0"/>
    <n v="0"/>
    <n v="0"/>
    <n v="0"/>
    <n v="0"/>
    <n v="1011010.1719999998"/>
    <n v="0"/>
    <n v="0"/>
    <n v="11663.246999999999"/>
    <n v="0"/>
    <n v="0"/>
    <n v="0"/>
    <n v="0"/>
    <n v="0"/>
    <n v="0"/>
    <n v="0"/>
    <n v="0"/>
    <n v="0"/>
    <n v="11663.246999999999"/>
    <n v="0"/>
    <n v="0"/>
    <n v="0"/>
    <n v="0"/>
    <n v="0"/>
    <n v="0"/>
    <n v="0"/>
    <n v="0"/>
    <n v="0"/>
    <n v="0"/>
    <n v="0"/>
    <n v="0"/>
    <n v="0"/>
    <n v="0"/>
    <n v="0"/>
    <n v="0"/>
    <n v="0"/>
    <n v="1011010.1719999998"/>
    <n v="30000"/>
    <n v="11663.246999999999"/>
    <n v="1011010.1719999998"/>
    <n v="1029346.9249999998"/>
    <n v="-18336.753000000026"/>
    <n v="18336.753000000026"/>
    <n v="30000.246999999999"/>
    <n v="11663.246999999999"/>
    <n v="1011010.1719999998"/>
    <n v="1029347.1719999998"/>
    <n v="-18337"/>
    <n v="18337"/>
    <n v="11663.246999999999"/>
    <n v="11663.246999999999"/>
    <n v="1011010.1719999998"/>
    <n v="1011010.1719999998"/>
    <n v="0"/>
    <n v="0"/>
    <n v="11663.246999999999"/>
    <n v="11663.246999999999"/>
    <n v="1011010.1719999998"/>
    <n v="1011010.1719999998"/>
    <n v="0"/>
    <n v="0"/>
    <n v="11985"/>
    <s v="SI"/>
    <s v="NO"/>
    <s v="GIC"/>
    <s v="STS"/>
    <m/>
    <s v="Transmission"/>
    <s v="Dedicated Tx (Base)"/>
    <s v="ESO Project"/>
    <s v="ESO Project"/>
    <s v="ESO"/>
    <s v="STS"/>
    <m/>
    <d v="2017-06-01T00:00:00"/>
    <x v="0"/>
    <d v="2017-07-08T00:00:00"/>
    <n v="0"/>
    <n v="0"/>
    <n v="0"/>
    <n v="0"/>
    <n v="0"/>
    <m/>
    <m/>
    <m/>
    <m/>
    <m/>
    <m/>
    <m/>
    <s v="Inversiones en S/E"/>
    <s v="Abierto"/>
  </r>
  <r>
    <x v="22"/>
    <s v="Fuera del T13"/>
    <x v="22"/>
    <x v="0"/>
    <x v="6"/>
    <x v="3"/>
    <n v="0"/>
    <n v="0"/>
    <n v="0"/>
    <n v="0"/>
    <n v="0"/>
    <n v="0"/>
    <n v="0"/>
    <n v="0"/>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0"/>
    <n v="0"/>
    <n v="0"/>
    <n v="0"/>
    <n v="0"/>
    <n v="0"/>
    <n v="0"/>
    <n v="0"/>
    <n v="0"/>
    <n v="0"/>
    <n v="0"/>
    <n v="0"/>
    <n v="0"/>
    <n v="0"/>
    <n v="0"/>
    <n v="0"/>
    <n v="0"/>
    <n v="0"/>
    <n v="0"/>
    <n v="0"/>
    <n v="0"/>
    <n v="0"/>
    <n v="0"/>
    <n v="0"/>
    <n v="0"/>
    <n v="0"/>
    <n v="0"/>
    <n v="0"/>
    <n v="2310565.1979999999"/>
    <n v="0"/>
    <n v="0"/>
    <n v="2310565.1979999999"/>
    <n v="2310565.1979999999"/>
    <n v="0"/>
    <n v="0"/>
    <n v="0"/>
    <n v="0"/>
    <n v="2310565.1979999999"/>
    <n v="2310565.1979999999"/>
    <n v="0"/>
    <n v="0"/>
    <n v="0"/>
    <n v="0"/>
    <n v="2310565.1979999999"/>
    <n v="2310565.1979999999"/>
    <n v="0"/>
    <n v="0"/>
    <n v="0"/>
    <n v="0"/>
    <n v="2310565.1979999999"/>
    <n v="2310565.1979999999"/>
    <n v="0"/>
    <n v="0"/>
    <n v="11987"/>
    <s v="SI"/>
    <s v="NO"/>
    <s v="GIC"/>
    <s v="STS"/>
    <m/>
    <s v="Transmission"/>
    <s v="Dedicated Tx (Base)"/>
    <s v="ESO Project"/>
    <s v="ESO Project"/>
    <s v="ESO"/>
    <s v="STS"/>
    <m/>
    <d v="2017-06-01T00:00:00"/>
    <x v="8"/>
    <d v="2017-07-08T00:00:00"/>
    <n v="0"/>
    <n v="0"/>
    <n v="278557"/>
    <n v="12"/>
    <n v="23213.083333333332"/>
    <m/>
    <m/>
    <m/>
    <m/>
    <m/>
    <m/>
    <m/>
    <s v="Inversiones en S/E"/>
    <s v="CERRADO"/>
  </r>
  <r>
    <x v="23"/>
    <s v="T13"/>
    <x v="23"/>
    <x v="0"/>
    <x v="12"/>
    <x v="3"/>
    <n v="-1657.0940000000001"/>
    <n v="653.16"/>
    <n v="0"/>
    <n v="0"/>
    <n v="0"/>
    <n v="0"/>
    <n v="0"/>
    <n v="0"/>
    <n v="0"/>
    <n v="0"/>
    <n v="0"/>
    <n v="0"/>
    <n v="-1003.9340000000001"/>
    <n v="0"/>
    <n v="0"/>
    <n v="0"/>
    <n v="0"/>
    <n v="0"/>
    <n v="0"/>
    <n v="0"/>
    <n v="0"/>
    <n v="0"/>
    <n v="0"/>
    <n v="0"/>
    <n v="0"/>
    <n v="0.15"/>
    <n v="0.15"/>
    <n v="0.15"/>
    <n v="0.15"/>
    <n v="0.15"/>
    <n v="0.15"/>
    <n v="0.15"/>
    <n v="0.15"/>
    <n v="0.15"/>
    <n v="0.15"/>
    <n v="0.15"/>
    <n v="0.15"/>
    <n v="0.15"/>
    <n v="0.15"/>
    <n v="0.15"/>
    <n v="0.15"/>
    <n v="0.15"/>
    <n v="0.15"/>
    <n v="0.15"/>
    <n v="0.15"/>
    <n v="0.15"/>
    <n v="0.15"/>
    <n v="0.15"/>
    <n v="0.15"/>
    <n v="0.15"/>
    <n v="0.15"/>
    <n v="556318.61800000002"/>
    <n v="0"/>
    <n v="0"/>
    <n v="0"/>
    <n v="0"/>
    <n v="-361770.277"/>
    <n v="0"/>
    <n v="0"/>
    <n v="0"/>
    <n v="0"/>
    <n v="0"/>
    <n v="0"/>
    <n v="0"/>
    <n v="-361770.277"/>
    <n v="0"/>
    <n v="0"/>
    <n v="0"/>
    <n v="0"/>
    <n v="0"/>
    <n v="0"/>
    <n v="0"/>
    <n v="0"/>
    <n v="0"/>
    <n v="0"/>
    <n v="0"/>
    <n v="0"/>
    <n v="0.15"/>
    <n v="0"/>
    <n v="0"/>
    <n v="0"/>
    <n v="0"/>
    <n v="0"/>
    <n v="0"/>
    <n v="0"/>
    <n v="0"/>
    <n v="0"/>
    <n v="0"/>
    <n v="0"/>
    <n v="0"/>
    <n v="0"/>
    <n v="0"/>
    <n v="0"/>
    <n v="0"/>
    <n v="0"/>
    <n v="194548.34100000001"/>
    <n v="0"/>
    <n v="0"/>
    <n v="0"/>
    <n v="0"/>
    <n v="-361770.277"/>
    <n v="0"/>
    <n v="0"/>
    <n v="0"/>
    <n v="0"/>
    <n v="0"/>
    <n v="0"/>
    <n v="0"/>
    <n v="-361770.277"/>
    <n v="0"/>
    <n v="0"/>
    <n v="0"/>
    <n v="0"/>
    <n v="0"/>
    <n v="0"/>
    <n v="0"/>
    <n v="0"/>
    <n v="0"/>
    <n v="0"/>
    <n v="0"/>
    <n v="0"/>
    <n v="0"/>
    <n v="0"/>
    <n v="0"/>
    <n v="0"/>
    <n v="0"/>
    <n v="194548.34100000001"/>
    <n v="-1657.0940000000001"/>
    <n v="653.16"/>
    <n v="0"/>
    <n v="0"/>
    <n v="0"/>
    <n v="0"/>
    <n v="0"/>
    <n v="0"/>
    <n v="0"/>
    <n v="0"/>
    <n v="0"/>
    <n v="-360766.34299999999"/>
    <n v="-361770.277"/>
    <n v="0"/>
    <n v="0"/>
    <n v="0"/>
    <n v="0"/>
    <n v="0"/>
    <n v="0"/>
    <n v="0"/>
    <n v="0"/>
    <n v="0"/>
    <n v="0"/>
    <n v="0"/>
    <n v="0"/>
    <n v="0"/>
    <n v="0.15"/>
    <n v="0.15"/>
    <n v="0.15"/>
    <n v="0.15"/>
    <n v="0.15"/>
    <n v="0.15"/>
    <n v="0.15"/>
    <n v="0.15"/>
    <n v="0.15"/>
    <n v="0.15"/>
    <n v="0.15"/>
    <n v="0.15"/>
    <n v="0"/>
    <n v="0"/>
    <n v="0"/>
    <n v="0"/>
    <n v="0"/>
    <n v="0"/>
    <n v="0"/>
    <n v="0"/>
    <n v="0"/>
    <n v="0"/>
    <n v="0"/>
    <n v="0"/>
    <n v="0"/>
    <n v="0"/>
    <n v="0"/>
    <n v="0"/>
    <n v="0"/>
    <n v="194548.34100000001"/>
    <n v="-1657.0940000000001"/>
    <n v="653.16"/>
    <n v="0"/>
    <n v="0"/>
    <n v="0"/>
    <n v="0"/>
    <n v="0"/>
    <n v="0"/>
    <n v="0"/>
    <n v="0"/>
    <n v="-360766.34299999999"/>
    <n v="0"/>
    <n v="-361770.277"/>
    <n v="0"/>
    <n v="0"/>
    <n v="0"/>
    <n v="0"/>
    <n v="0"/>
    <n v="0"/>
    <n v="0"/>
    <n v="0"/>
    <n v="0"/>
    <n v="0"/>
    <n v="0"/>
    <n v="0"/>
    <n v="0"/>
    <n v="0"/>
    <n v="0"/>
    <n v="0"/>
    <n v="0"/>
    <n v="194548.34100000001"/>
    <n v="-1657.0940000000001"/>
    <n v="653.16"/>
    <n v="0"/>
    <n v="0"/>
    <n v="0"/>
    <n v="0"/>
    <n v="0"/>
    <n v="0"/>
    <n v="0"/>
    <n v="0"/>
    <n v="0"/>
    <n v="0"/>
    <n v="-1003.9340000000001"/>
    <n v="0"/>
    <n v="0"/>
    <n v="0"/>
    <n v="0"/>
    <n v="0"/>
    <n v="0"/>
    <n v="0"/>
    <n v="0"/>
    <n v="0"/>
    <n v="0"/>
    <n v="0"/>
    <n v="0"/>
    <n v="0"/>
    <n v="0"/>
    <n v="0"/>
    <n v="0"/>
    <n v="0"/>
    <n v="555314.68400000001"/>
    <n v="-361770.277"/>
    <n v="-1003.9340000000001"/>
    <n v="555314.68400000001"/>
    <n v="194548.34100000001"/>
    <n v="360766.34299999999"/>
    <n v="-360766.34299999999"/>
    <n v="-1003.9340000000001"/>
    <n v="-1003.9340000000001"/>
    <n v="555314.68400000001"/>
    <n v="555314.68400000001"/>
    <n v="0"/>
    <n v="-360766.34299999999"/>
    <n v="-361770.277"/>
    <n v="-1003.9340000000001"/>
    <n v="555314.68400000001"/>
    <n v="194548.34100000001"/>
    <n v="360766.34299999999"/>
    <n v="-360766.34299999999"/>
    <n v="-1003.9340000000001"/>
    <n v="-1003.9340000000001"/>
    <n v="555314.68400000001"/>
    <n v="555314.68400000001"/>
    <n v="0"/>
    <n v="0"/>
    <n v="12342"/>
    <s v="SI"/>
    <s v="NO"/>
    <s v="GIC"/>
    <s v="STS"/>
    <n v="6"/>
    <s v="Transmission"/>
    <s v="Zonal Tx"/>
    <s v="Growth Zonal Tx"/>
    <s v="Pargua Substation"/>
    <m/>
    <s v="STS"/>
    <m/>
    <d v="2018-12-30T00:00:00"/>
    <x v="12"/>
    <m/>
    <s v="DRS"/>
    <n v="0"/>
    <n v="0"/>
    <n v="0"/>
    <n v="0"/>
    <s v="02.04.2018"/>
    <m/>
    <s v="Construcción"/>
    <m/>
    <n v="655"/>
    <m/>
    <n v="2015"/>
    <s v="Inversiones en S/E"/>
    <s v="Abierto"/>
  </r>
  <r>
    <x v="24"/>
    <s v="Fuera del T13"/>
    <x v="24"/>
    <x v="0"/>
    <x v="13"/>
    <x v="3"/>
    <n v="35.49"/>
    <n v="0"/>
    <n v="1378839.852"/>
    <n v="-78458.289000000004"/>
    <n v="68.33"/>
    <n v="-69755.785000000003"/>
    <n v="12.3"/>
    <n v="-6995.01"/>
    <n v="24.65"/>
    <n v="103.89100000000001"/>
    <n v="0"/>
    <n v="0"/>
    <n v="1223875.429"/>
    <n v="0"/>
    <n v="0"/>
    <n v="0"/>
    <n v="0"/>
    <n v="0"/>
    <n v="0"/>
    <n v="0"/>
    <n v="0.05"/>
    <n v="1.6799999999999999E-2"/>
    <n v="3.1999999999999806E-3"/>
    <n v="0.04"/>
    <n v="0"/>
    <n v="0.8299700000000001"/>
    <n v="0.8299700000000001"/>
    <n v="0.8299700000000001"/>
    <n v="0.8299700000000001"/>
    <n v="0.8299700000000001"/>
    <n v="0.8299700000000001"/>
    <n v="0.8299700000000001"/>
    <n v="0.87997000000000014"/>
    <n v="0.89677000000000007"/>
    <n v="0.89997000000000005"/>
    <n v="0.93997000000000008"/>
    <n v="0.93997000000000008"/>
    <n v="0.8299700000000001"/>
    <n v="0.8299700000000001"/>
    <n v="0.84540362250395129"/>
    <n v="0.867451654652453"/>
    <n v="0.867451654652453"/>
    <n v="0.867451654652453"/>
    <n v="0.867451654652453"/>
    <n v="0.867451654652453"/>
    <n v="0.867451654652453"/>
    <n v="0.867451654652453"/>
    <n v="0.89611404576503406"/>
    <n v="0.92092147752366227"/>
    <n v="0.93997000000000008"/>
    <n v="0.8299700000000001"/>
    <n v="5740504.1239999998"/>
    <n v="0"/>
    <n v="0"/>
    <n v="300604.28710274928"/>
    <n v="430497.87938629149"/>
    <n v="0"/>
    <n v="0"/>
    <n v="0"/>
    <n v="0"/>
    <n v="0"/>
    <n v="0"/>
    <n v="569513.71196891146"/>
    <n v="494161.04246381513"/>
    <n v="1794776.9209217674"/>
    <n v="0"/>
    <n v="0"/>
    <n v="1.5433622503951177E-2"/>
    <n v="2.2048032148501682E-2"/>
    <n v="0"/>
    <n v="0"/>
    <n v="0"/>
    <n v="0"/>
    <n v="0"/>
    <n v="0"/>
    <n v="2.8662391112581086E-2"/>
    <n v="2.4807431758628273E-2"/>
    <n v="0.92092147752366227"/>
    <n v="1087600"/>
    <n v="472143.245405372"/>
    <n v="0"/>
    <n v="0"/>
    <n v="0"/>
    <n v="0"/>
    <n v="0"/>
    <n v="0"/>
    <n v="0"/>
    <n v="0"/>
    <n v="0"/>
    <n v="0"/>
    <n v="1559743.245405372"/>
    <n v="0"/>
    <n v="0"/>
    <n v="0"/>
    <n v="0"/>
    <n v="9095024.2903271392"/>
    <n v="0"/>
    <n v="0"/>
    <n v="300604.28710274928"/>
    <n v="430497.87938629149"/>
    <n v="0"/>
    <n v="0"/>
    <n v="0"/>
    <n v="0"/>
    <n v="0"/>
    <n v="0"/>
    <n v="569513.71196891146"/>
    <n v="494161.04246381513"/>
    <n v="1794776.9209217674"/>
    <n v="1087600"/>
    <n v="472143.245405372"/>
    <n v="0"/>
    <n v="0"/>
    <n v="0"/>
    <n v="0"/>
    <n v="0"/>
    <n v="0"/>
    <n v="0"/>
    <n v="0"/>
    <n v="0"/>
    <n v="0"/>
    <n v="1559743.245405372"/>
    <n v="0"/>
    <n v="0"/>
    <n v="0"/>
    <n v="0"/>
    <n v="9095024.2903271392"/>
    <n v="35.49"/>
    <n v="0"/>
    <n v="1378839.852"/>
    <n v="-78458.289000000004"/>
    <n v="68.33"/>
    <n v="74211.581999999995"/>
    <n v="245985.41800000001"/>
    <n v="352845"/>
    <n v="192694"/>
    <n v="136729"/>
    <n v="279636.52999999997"/>
    <n v="7800"/>
    <n v="2590386.9129999997"/>
    <n v="0"/>
    <n v="0"/>
    <n v="0"/>
    <n v="0"/>
    <n v="0"/>
    <n v="0.01"/>
    <n v="0.03"/>
    <n v="0.05"/>
    <n v="0.03"/>
    <n v="0.01"/>
    <n v="0.01"/>
    <n v="0.01"/>
    <n v="0.15000000000000002"/>
    <n v="0.8299700000000001"/>
    <n v="0.8299700000000001"/>
    <n v="0.8299700000000001"/>
    <n v="0.8299700000000001"/>
    <n v="0.8299700000000001"/>
    <n v="0.83997000000000011"/>
    <n v="0.86997000000000013"/>
    <n v="0.91997000000000007"/>
    <n v="0.94997000000000009"/>
    <n v="0.9599700000000001"/>
    <n v="0.96997000000000011"/>
    <n v="0.97997000000000012"/>
    <n v="383768.39899999998"/>
    <n v="206709.6413271394"/>
    <n v="0"/>
    <n v="0"/>
    <n v="0"/>
    <n v="0"/>
    <n v="0"/>
    <n v="0"/>
    <n v="0"/>
    <n v="0"/>
    <n v="0"/>
    <n v="0"/>
    <n v="590478.04032713943"/>
    <n v="0"/>
    <n v="0"/>
    <n v="0"/>
    <n v="0"/>
    <n v="8921369.0773271397"/>
    <n v="35.49"/>
    <n v="0"/>
    <n v="1378839.852"/>
    <n v="-78458.289000000004"/>
    <n v="68.33"/>
    <n v="-69755.785000000003"/>
    <n v="12.3"/>
    <n v="-6995.01"/>
    <n v="413817.84899999999"/>
    <n v="0"/>
    <n v="225369.201"/>
    <n v="135413.65000000014"/>
    <n v="1998347.5880000002"/>
    <n v="313409.3"/>
    <n v="78944"/>
    <n v="197921.99132713999"/>
    <n v="0"/>
    <n v="0"/>
    <n v="0"/>
    <n v="0"/>
    <n v="0"/>
    <n v="0"/>
    <n v="0"/>
    <n v="0"/>
    <n v="0"/>
    <n v="590275.29132713994"/>
    <n v="0"/>
    <n v="0"/>
    <n v="0"/>
    <n v="0"/>
    <n v="8329127.0033271406"/>
    <n v="35.49"/>
    <n v="0"/>
    <n v="1378839.852"/>
    <n v="-78458.289000000004"/>
    <n v="68.33"/>
    <n v="-69755.785000000003"/>
    <n v="12.3"/>
    <n v="-6995.01"/>
    <n v="24.65"/>
    <n v="103.89100000000001"/>
    <n v="0"/>
    <n v="284835.288"/>
    <n v="1508710.7169999999"/>
    <n v="0"/>
    <n v="0"/>
    <n v="0"/>
    <n v="0"/>
    <n v="0"/>
    <n v="0"/>
    <n v="0"/>
    <n v="0"/>
    <n v="0"/>
    <n v="0"/>
    <n v="0"/>
    <n v="0"/>
    <n v="422894.9903271395"/>
    <n v="0"/>
    <n v="0"/>
    <n v="0"/>
    <n v="0"/>
    <n v="7672109.8313271394"/>
    <n v="1300615.8784579523"/>
    <n v="1223875.429"/>
    <n v="6964379.5529999994"/>
    <n v="7041120.0024579521"/>
    <n v="-76740.449457952753"/>
    <n v="2130644.7373271398"/>
    <n v="2582586.9129999997"/>
    <n v="1223875.429"/>
    <n v="6964379.5529999994"/>
    <n v="8323091.0369999995"/>
    <n v="-1358711.4840000002"/>
    <n v="1956989.5243271403"/>
    <n v="1862933.9380000001"/>
    <n v="1223875.429"/>
    <n v="6964379.5529999994"/>
    <n v="7603438.0619999999"/>
    <n v="-639058.50900000054"/>
    <n v="1364747.4503271412"/>
    <n v="1223875.429"/>
    <n v="1223875.429"/>
    <n v="6964379.5529999994"/>
    <n v="6964379.5529999994"/>
    <n v="0"/>
    <n v="707730.27832714003"/>
    <n v="12738"/>
    <s v="SI"/>
    <s v="NO"/>
    <s v="GIC"/>
    <s v="STS"/>
    <n v="6"/>
    <s v="Transmission"/>
    <s v="National Tx"/>
    <s v="Melipulli Substation (GIS)"/>
    <s v="Melipulli Substation (GIS)"/>
    <m/>
    <s v="STS"/>
    <s v="STS"/>
    <d v="2018-12-01T00:00:00"/>
    <x v="13"/>
    <m/>
    <n v="0"/>
    <n v="0"/>
    <n v="443649"/>
    <n v="18"/>
    <n v="24647.166666666668"/>
    <m/>
    <m/>
    <m/>
    <m/>
    <n v="350"/>
    <m/>
    <n v="2016"/>
    <s v="Mejoras en S/E"/>
    <s v="Abierto"/>
  </r>
  <r>
    <x v="25"/>
    <s v="Fuera del T13"/>
    <x v="25"/>
    <x v="0"/>
    <x v="14"/>
    <x v="6"/>
    <n v="1246.326"/>
    <n v="19455.523000000001"/>
    <n v="7798.9960000000001"/>
    <n v="3775.6849999999999"/>
    <n v="0"/>
    <n v="0"/>
    <n v="0"/>
    <n v="0"/>
    <n v="0"/>
    <n v="0"/>
    <n v="9446.9590000000007"/>
    <n v="0"/>
    <n v="41723.489000000001"/>
    <n v="0"/>
    <n v="0"/>
    <n v="0"/>
    <n v="0"/>
    <n v="0"/>
    <n v="0"/>
    <n v="7.0000000000000007E-2"/>
    <n v="0"/>
    <n v="0"/>
    <n v="0"/>
    <n v="0.54"/>
    <n v="0"/>
    <n v="0.36"/>
    <n v="0.36"/>
    <n v="0.36"/>
    <n v="0.36"/>
    <n v="0.36"/>
    <n v="0.36"/>
    <n v="0.43"/>
    <n v="0.43"/>
    <n v="0.43"/>
    <n v="0.43"/>
    <n v="0.97000000000000008"/>
    <n v="0.97000000000000008"/>
    <n v="0.40752989828992958"/>
    <n v="0.56445400692969705"/>
    <n v="0.57803397786967703"/>
    <n v="0.57893930926567561"/>
    <n v="0.9"/>
    <n v="0.9"/>
    <n v="0.9"/>
    <n v="0.9"/>
    <n v="0.9"/>
    <n v="0.9"/>
    <n v="0.91"/>
    <n v="0.92"/>
    <n v="0.97000000000000008"/>
    <n v="0.36"/>
    <n v="12638.723"/>
    <n v="6257.4833284301885"/>
    <n v="20709.670535136371"/>
    <n v="1796.6044284698607"/>
    <n v="120.08343696667787"/>
    <n v="42693.08807940207"/>
    <n v="0"/>
    <n v="0"/>
    <n v="0"/>
    <n v="0"/>
    <n v="0"/>
    <n v="0"/>
    <n v="0"/>
    <n v="71576.92980840517"/>
    <n v="4.7529898289929588E-2"/>
    <n v="0.15692410863976752"/>
    <n v="1.3579970939979882E-2"/>
    <n v="9.0533139599865888E-4"/>
    <n v="0.32106069073432436"/>
    <n v="0"/>
    <n v="0"/>
    <n v="0"/>
    <n v="0"/>
    <n v="0"/>
    <n v="0.01"/>
    <n v="0.01"/>
    <n v="0.92"/>
    <n v="0"/>
    <n v="0"/>
    <n v="0"/>
    <n v="0"/>
    <n v="0"/>
    <n v="0"/>
    <n v="0"/>
    <n v="0"/>
    <n v="0"/>
    <n v="0"/>
    <n v="0"/>
    <n v="0"/>
    <n v="0"/>
    <n v="0"/>
    <n v="0"/>
    <n v="0"/>
    <n v="0"/>
    <n v="84215.652808405168"/>
    <n v="6257.4833284301885"/>
    <n v="20709.670535136371"/>
    <n v="1796.6044284698607"/>
    <n v="120.08343696667787"/>
    <n v="42693.08807940207"/>
    <n v="0"/>
    <n v="0"/>
    <n v="0"/>
    <n v="0"/>
    <n v="0"/>
    <n v="0"/>
    <n v="0"/>
    <n v="71576.92980840517"/>
    <n v="0"/>
    <n v="0"/>
    <n v="0"/>
    <n v="0"/>
    <n v="0"/>
    <n v="0"/>
    <n v="0"/>
    <n v="0"/>
    <n v="0"/>
    <n v="0"/>
    <n v="0"/>
    <n v="0"/>
    <n v="0"/>
    <n v="0"/>
    <n v="0"/>
    <n v="0"/>
    <n v="0"/>
    <n v="84215.652808405168"/>
    <n v="1246.326"/>
    <n v="19455.523000000001"/>
    <n v="7798.9960000000001"/>
    <n v="3775.6849999999999"/>
    <n v="0"/>
    <n v="0"/>
    <n v="14797.212"/>
    <n v="13036.106"/>
    <n v="8036.1059999999998"/>
    <n v="3036.1060000000002"/>
    <n v="0"/>
    <n v="394.86980840517208"/>
    <n v="71576.92980840517"/>
    <n v="0"/>
    <n v="0"/>
    <n v="0"/>
    <n v="0"/>
    <n v="0"/>
    <n v="0"/>
    <n v="0.54"/>
    <n v="0"/>
    <n v="0"/>
    <n v="0"/>
    <n v="0"/>
    <n v="0.02"/>
    <n v="0.56000000000000005"/>
    <n v="0.36"/>
    <n v="0.36"/>
    <n v="0.36"/>
    <n v="0.36"/>
    <n v="0.36"/>
    <n v="0.36"/>
    <n v="0.9"/>
    <n v="0.9"/>
    <n v="0.9"/>
    <n v="0.9"/>
    <n v="0.9"/>
    <n v="0.92"/>
    <n v="0"/>
    <n v="0"/>
    <n v="0"/>
    <n v="0"/>
    <n v="0"/>
    <n v="0"/>
    <n v="0"/>
    <n v="0"/>
    <n v="0"/>
    <n v="0"/>
    <n v="0"/>
    <n v="0"/>
    <n v="0"/>
    <n v="0"/>
    <n v="0"/>
    <n v="0"/>
    <n v="0"/>
    <n v="84215.652808405168"/>
    <n v="1246.326"/>
    <n v="19455.523000000001"/>
    <n v="7798.9960000000001"/>
    <n v="3775.6849999999999"/>
    <n v="0"/>
    <n v="0"/>
    <n v="0"/>
    <n v="0"/>
    <n v="0"/>
    <n v="25000"/>
    <n v="14300.399808405171"/>
    <n v="0"/>
    <n v="71576.92980840517"/>
    <n v="0"/>
    <n v="0"/>
    <n v="0"/>
    <n v="0"/>
    <n v="0"/>
    <n v="0"/>
    <n v="0"/>
    <n v="0"/>
    <n v="0"/>
    <n v="0"/>
    <n v="0"/>
    <n v="0"/>
    <n v="0"/>
    <n v="0"/>
    <n v="0"/>
    <n v="0"/>
    <n v="0"/>
    <n v="84215.652808405168"/>
    <n v="1246.326"/>
    <n v="19455.523000000001"/>
    <n v="7798.9960000000001"/>
    <n v="3775.6849999999999"/>
    <n v="0"/>
    <n v="0"/>
    <n v="0"/>
    <n v="0"/>
    <n v="0"/>
    <n v="0"/>
    <n v="9446.9590000000007"/>
    <n v="29853.440808405197"/>
    <n v="71576.929808405199"/>
    <n v="0"/>
    <n v="0"/>
    <n v="0"/>
    <n v="0"/>
    <n v="0"/>
    <n v="0"/>
    <n v="0"/>
    <n v="0"/>
    <n v="0"/>
    <n v="0"/>
    <n v="0"/>
    <n v="0"/>
    <n v="0"/>
    <n v="0"/>
    <n v="0"/>
    <n v="0"/>
    <n v="0"/>
    <n v="84215.652808405197"/>
    <n v="71576.92980840517"/>
    <n v="41723.489000000001"/>
    <n v="54362.212"/>
    <n v="84215.652808405168"/>
    <n v="-29853.440808405168"/>
    <n v="29853.440808405168"/>
    <n v="71182.06"/>
    <n v="41723.489000000001"/>
    <n v="54362.212"/>
    <n v="83820.782999999996"/>
    <n v="-29458.570999999996"/>
    <n v="29853.440808405168"/>
    <n v="71576.92980840517"/>
    <n v="41723.489000000001"/>
    <n v="54362.212"/>
    <n v="84215.652808405168"/>
    <n v="-29853.440808405168"/>
    <n v="29853.440808405168"/>
    <n v="41723.489000000001"/>
    <n v="41723.489000000001"/>
    <n v="54362.212"/>
    <n v="54362.212"/>
    <n v="0"/>
    <n v="29853.440808405197"/>
    <n v="13073"/>
    <s v="SI"/>
    <s v="NO"/>
    <s v="GIC"/>
    <s v="STS"/>
    <n v="6"/>
    <s v="Transmission"/>
    <s v="Dedicated Tx (Base)"/>
    <s v="Puyehue-Rupanco Project"/>
    <s v="Puyehue-Rupanco Project"/>
    <m/>
    <s v="STS"/>
    <s v="S/E PILAUCO-ANTILLANCA"/>
    <m/>
    <x v="9"/>
    <s v="validar con Felipe Olivos"/>
    <n v="0"/>
    <n v="0"/>
    <n v="443649"/>
    <n v="18"/>
    <n v="24647.166666666668"/>
    <m/>
    <m/>
    <m/>
    <m/>
    <m/>
    <m/>
    <m/>
    <m/>
    <m/>
  </r>
  <r>
    <x v="26"/>
    <s v="T13"/>
    <x v="26"/>
    <x v="0"/>
    <x v="12"/>
    <x v="3"/>
    <n v="54745.906000000003"/>
    <n v="820060.15599999996"/>
    <n v="618741.08499999996"/>
    <n v="1326842.567"/>
    <n v="32858.425000000003"/>
    <n v="610235.91700000002"/>
    <n v="79272.645999999993"/>
    <n v="10978.272000000001"/>
    <n v="47350.877"/>
    <n v="641657.53899999999"/>
    <n v="29934.245999999999"/>
    <n v="129.309"/>
    <n v="4272806.9450000003"/>
    <n v="0.05"/>
    <n v="0.08"/>
    <n v="0.11"/>
    <n v="0.04"/>
    <n v="0"/>
    <n v="0.02"/>
    <n v="0.02"/>
    <n v="0.03"/>
    <n v="0.01"/>
    <n v="0"/>
    <n v="0"/>
    <n v="0"/>
    <n v="0.67"/>
    <n v="0.75"/>
    <n v="0.86"/>
    <n v="0.89999999999999991"/>
    <n v="0.89999999999999991"/>
    <n v="0.91999999999999993"/>
    <n v="0.94"/>
    <n v="0.97"/>
    <n v="0.98"/>
    <n v="0.98"/>
    <n v="0.98"/>
    <n v="0.98"/>
    <n v="0.62408173889884422"/>
    <n v="0.62687438954081953"/>
    <n v="0.63430287041609312"/>
    <n v="0.68251074657703337"/>
    <n v="0.71110756245278928"/>
    <n v="0.82428670615434041"/>
    <n v="0.85314740287783231"/>
    <n v="0.85416887901989835"/>
    <n v="0.85450268610914792"/>
    <n v="0.85483649319839761"/>
    <n v="0.85517030028764718"/>
    <n v="0.91467624649121126"/>
    <n v="0.98"/>
    <n v="0.62"/>
    <n v="3302661.9040000001"/>
    <n v="81179.721572397815"/>
    <n v="55676.208122239652"/>
    <n v="148481.09856357073"/>
    <n v="965968.6851339665"/>
    <n v="574457.14262850257"/>
    <n v="2279188.1746678376"/>
    <n v="582660.35804610502"/>
    <n v="20673.846548657224"/>
    <n v="6772.7095961155765"/>
    <n v="6789.8053617971245"/>
    <n v="6806.615036054669"/>
    <n v="1216440.6662239721"/>
    <n v="5945095.0315012159"/>
    <n v="4.0817388988442435E-3"/>
    <n v="2.7926506419752493E-3"/>
    <n v="7.4284808752736794E-3"/>
    <n v="4.8207876160940237E-2"/>
    <n v="2.8596815875755847E-2"/>
    <n v="0.11317914370155113"/>
    <n v="2.8860696723491942E-2"/>
    <n v="1.0214761420660056E-3"/>
    <n v="3.3380708924959544E-4"/>
    <n v="3.3380708924959544E-4"/>
    <n v="3.3380708924959544E-4"/>
    <n v="5.9505946203564107E-2"/>
    <n v="0.91467624649121126"/>
    <n v="6734.2070000000003"/>
    <n v="800627.20699999994"/>
    <n v="449868.75673999963"/>
    <n v="684153.20700000005"/>
    <n v="6734.2070000000003"/>
    <n v="6734.2070000000003"/>
    <n v="6734.2070000000003"/>
    <n v="6734.2070000000003"/>
    <n v="6734.2070000000003"/>
    <n v="6734.2070000000003"/>
    <n v="6734.2070000000003"/>
    <n v="6734.2070000000003"/>
    <n v="1995257.0337399989"/>
    <n v="0"/>
    <n v="0"/>
    <n v="0"/>
    <n v="0"/>
    <n v="11243013.969241215"/>
    <n v="81179.721572397815"/>
    <n v="55676.208122239652"/>
    <n v="148481.09856357073"/>
    <n v="965968.6851339665"/>
    <n v="574457.14262850257"/>
    <n v="2279188.1746678376"/>
    <n v="582660.35804610502"/>
    <n v="20673.846548657224"/>
    <n v="6772.7095961155765"/>
    <n v="6789.8053617971245"/>
    <n v="6806.615036054669"/>
    <n v="1216440.6662239721"/>
    <n v="5945095.0315012159"/>
    <n v="6734.2070000000003"/>
    <n v="800627.20699999994"/>
    <n v="449868.75673999963"/>
    <n v="684153.20700000005"/>
    <n v="6734.2070000000003"/>
    <n v="6734.2070000000003"/>
    <n v="6734.2070000000003"/>
    <n v="6734.2070000000003"/>
    <n v="6734.2070000000003"/>
    <n v="6734.2070000000003"/>
    <n v="6734.2070000000003"/>
    <n v="6734.2070000000003"/>
    <n v="1995257.0337399989"/>
    <n v="0"/>
    <n v="0"/>
    <n v="0"/>
    <n v="0"/>
    <n v="11243013.969241215"/>
    <n v="54745.906000000003"/>
    <n v="820060.15599999996"/>
    <n v="618741.08499999996"/>
    <n v="1326842.567"/>
    <n v="32858.425000000003"/>
    <n v="610235.91700000002"/>
    <n v="152213.08299999998"/>
    <n v="76216"/>
    <n v="327598"/>
    <n v="589098"/>
    <n v="15798"/>
    <n v="820688.34299999999"/>
    <n v="5445095.4819999998"/>
    <n v="0.05"/>
    <n v="0.08"/>
    <n v="0.11"/>
    <n v="0.04"/>
    <n v="0"/>
    <n v="0.01"/>
    <n v="7.0000000000000007E-2"/>
    <n v="0"/>
    <n v="0"/>
    <n v="0"/>
    <n v="0.01"/>
    <n v="0.01"/>
    <n v="0.38"/>
    <n v="0.67"/>
    <n v="0.75"/>
    <n v="0.86"/>
    <n v="0.89999999999999991"/>
    <n v="0.89999999999999991"/>
    <n v="0.90999999999999992"/>
    <n v="0.98"/>
    <n v="0.98"/>
    <n v="0.98"/>
    <n v="0.98"/>
    <n v="0.99"/>
    <n v="1"/>
    <n v="15000"/>
    <n v="15000"/>
    <n v="15000"/>
    <n v="15000"/>
    <n v="15000"/>
    <n v="15000"/>
    <n v="15000"/>
    <n v="15000"/>
    <n v="15000"/>
    <n v="15000"/>
    <n v="208172"/>
    <n v="1637085"/>
    <n v="1995257"/>
    <n v="0"/>
    <n v="0"/>
    <n v="0"/>
    <n v="0"/>
    <n v="10743014.386"/>
    <n v="54745.906000000003"/>
    <n v="820060.15599999996"/>
    <n v="618741.08499999996"/>
    <n v="1326842.567"/>
    <n v="32858.425000000003"/>
    <n v="610235.91700000002"/>
    <n v="79272.645999999993"/>
    <n v="10978.272000000001"/>
    <n v="47350.877"/>
    <n v="653769.12300000002"/>
    <n v="36598"/>
    <n v="1153642.5080000004"/>
    <n v="5445095.4819999998"/>
    <n v="0"/>
    <n v="377146.5130000012"/>
    <n v="0"/>
    <n v="0"/>
    <n v="0"/>
    <n v="0"/>
    <n v="0"/>
    <n v="0"/>
    <n v="0"/>
    <n v="0"/>
    <n v="0"/>
    <n v="1618110.4869999997"/>
    <n v="1995257.0000000009"/>
    <n v="0"/>
    <n v="0"/>
    <n v="0"/>
    <n v="0"/>
    <n v="10743014.386"/>
    <n v="54745.906000000003"/>
    <n v="820060.15599999996"/>
    <n v="618741.08499999996"/>
    <n v="1326842.567"/>
    <n v="32858.425000000003"/>
    <n v="610235.91700000002"/>
    <n v="79272.645999999993"/>
    <n v="10978.272000000001"/>
    <n v="47350.877"/>
    <n v="641657.53899999999"/>
    <n v="29934.245999999999"/>
    <n v="395778.75399999972"/>
    <n v="4668456.3899999997"/>
    <n v="0"/>
    <n v="0"/>
    <n v="0"/>
    <n v="0"/>
    <n v="0"/>
    <n v="0"/>
    <n v="0"/>
    <n v="0"/>
    <n v="0"/>
    <n v="0"/>
    <n v="0"/>
    <n v="0"/>
    <n v="1995257.0000000009"/>
    <n v="0"/>
    <n v="0"/>
    <n v="0"/>
    <n v="0"/>
    <n v="9966375.2939999998"/>
    <n v="4728654.3652772438"/>
    <n v="4272677.6359999999"/>
    <n v="7575339.54"/>
    <n v="8031316.2692772439"/>
    <n v="-455976.72927724384"/>
    <n v="3667674.4292412149"/>
    <n v="4624407.1389999995"/>
    <n v="4272677.6359999999"/>
    <n v="7575339.54"/>
    <n v="7927069.0429999996"/>
    <n v="-351729.50299999956"/>
    <n v="3167674.8459999999"/>
    <n v="4291452.9739999995"/>
    <n v="4272677.6359999999"/>
    <n v="7575339.54"/>
    <n v="7594114.8779999996"/>
    <n v="-18775.337999999523"/>
    <n v="3167674.8459999999"/>
    <n v="4272677.6359999999"/>
    <n v="4272806.9450000003"/>
    <n v="7575468.8490000004"/>
    <n v="7575339.54"/>
    <n v="129.30900000035763"/>
    <n v="2390906.4449999994"/>
    <n v="13104"/>
    <s v="SI"/>
    <s v="NO"/>
    <s v="GIC"/>
    <s v="STS"/>
    <n v="6"/>
    <s v="Transmission"/>
    <s v="Zonal Tx"/>
    <s v="Growth Zonal Tx"/>
    <s v="Pargua Expansion Substation"/>
    <m/>
    <s v="STS"/>
    <s v="S/E Pargua"/>
    <d v="2019-04-30T00:00:00"/>
    <x v="12"/>
    <m/>
    <s v="DRS"/>
    <n v="1"/>
    <n v="0"/>
    <n v="0"/>
    <n v="0"/>
    <s v="02.04.2018"/>
    <m/>
    <s v="Construcción"/>
    <m/>
    <n v="656"/>
    <m/>
    <n v="2017"/>
    <s v="Inversiones en S/E"/>
    <s v="Abierto"/>
  </r>
  <r>
    <x v="27"/>
    <s v="T13"/>
    <x v="27"/>
    <x v="0"/>
    <x v="12"/>
    <x v="3"/>
    <n v="0"/>
    <n v="0"/>
    <n v="6332.8639999999996"/>
    <n v="0"/>
    <n v="-930"/>
    <n v="5776.4380000000001"/>
    <n v="0"/>
    <n v="10663.972"/>
    <n v="0"/>
    <n v="0"/>
    <n v="0"/>
    <n v="0"/>
    <n v="21843.273999999998"/>
    <n v="0"/>
    <n v="0"/>
    <n v="0"/>
    <n v="0.01"/>
    <n v="0.02"/>
    <n v="0"/>
    <n v="0.25"/>
    <n v="0.01"/>
    <n v="0"/>
    <n v="0"/>
    <n v="0"/>
    <n v="0"/>
    <n v="0.67999999999999994"/>
    <n v="0.67999999999999994"/>
    <n v="0.67999999999999994"/>
    <n v="0.69"/>
    <n v="0.71"/>
    <n v="0.71"/>
    <n v="0.96"/>
    <n v="0.97"/>
    <n v="0.97"/>
    <n v="0.97"/>
    <n v="0.97"/>
    <n v="0.97"/>
    <n v="0.67999999999999994"/>
    <n v="0.67999999999999994"/>
    <n v="0.68771792469457604"/>
    <n v="0.69079767349096943"/>
    <n v="0.69480505746699928"/>
    <n v="0.69772710828285445"/>
    <n v="0.70134488548343699"/>
    <n v="0.70134488548343699"/>
    <n v="0.70412779102234668"/>
    <n v="0.70412779102234668"/>
    <n v="0.70412779102234668"/>
    <n v="0.71618704835762181"/>
    <n v="0.97"/>
    <n v="0.67999999999999994"/>
    <n v="157754.848"/>
    <n v="0"/>
    <n v="0"/>
    <n v="4954.378871711363"/>
    <n v="0"/>
    <n v="6973.6443544582025"/>
    <n v="0"/>
    <n v="15388.063989023252"/>
    <n v="0"/>
    <n v="2867.6989607922683"/>
    <n v="0"/>
    <n v="1011.2474363082681"/>
    <n v="1712.017566855578"/>
    <n v="32907.051179148933"/>
    <n v="0"/>
    <n v="0"/>
    <n v="7.7179246945761112E-3"/>
    <n v="3.0797487963933516E-3"/>
    <n v="4.0073839760299042E-3"/>
    <n v="2.922050815855138E-3"/>
    <n v="3.6177772005825518E-3"/>
    <n v="0"/>
    <n v="2.7829055389096552E-3"/>
    <n v="0"/>
    <n v="0"/>
    <n v="1.2059257335275173E-2"/>
    <n v="0.71618704835762181"/>
    <n v="12319.6939836207"/>
    <n v="11335.322"/>
    <n v="224354.04199999999"/>
    <n v="2000"/>
    <n v="0"/>
    <n v="4000"/>
    <n v="0"/>
    <n v="0"/>
    <n v="0"/>
    <n v="1000"/>
    <n v="0"/>
    <n v="9002"/>
    <n v="264011.05798362067"/>
    <n v="0"/>
    <n v="0"/>
    <n v="0"/>
    <n v="0"/>
    <n v="454672.95716276963"/>
    <n v="0"/>
    <n v="0"/>
    <n v="4954.378871711363"/>
    <n v="0"/>
    <n v="6973.6443544582025"/>
    <n v="0"/>
    <n v="15388.063989023252"/>
    <n v="0"/>
    <n v="2867.6989607922683"/>
    <n v="0"/>
    <n v="1011.2474363082681"/>
    <n v="1712.017566855578"/>
    <n v="32907.051179148933"/>
    <n v="12319.6939836207"/>
    <n v="11335.322"/>
    <n v="224354.04199999999"/>
    <n v="2000"/>
    <n v="0"/>
    <n v="4000"/>
    <n v="0"/>
    <n v="0"/>
    <n v="0"/>
    <n v="1000"/>
    <n v="0"/>
    <n v="9002"/>
    <n v="264011.05798362067"/>
    <n v="0"/>
    <n v="0"/>
    <n v="0"/>
    <n v="0"/>
    <n v="454672.95716276963"/>
    <n v="0"/>
    <n v="0"/>
    <n v="6332.8639999999996"/>
    <n v="0"/>
    <n v="-930"/>
    <n v="5776.4380000000001"/>
    <n v="23.561999999999898"/>
    <n v="7000"/>
    <n v="0"/>
    <n v="0"/>
    <n v="1000"/>
    <n v="13704.187179148932"/>
    <n v="32907.051179148933"/>
    <n v="0"/>
    <n v="0"/>
    <n v="0"/>
    <n v="0.01"/>
    <n v="0.02"/>
    <n v="2.922050815855138E-3"/>
    <n v="3.6177772005825518E-3"/>
    <n v="0"/>
    <n v="2.7829055389096552E-3"/>
    <n v="0"/>
    <n v="0"/>
    <n v="1.2059257335275173E-2"/>
    <n v="5.1381990890622516E-2"/>
    <n v="0.67999999999999994"/>
    <n v="0.67999999999999994"/>
    <n v="0.67999999999999994"/>
    <n v="0.69"/>
    <n v="0.71"/>
    <n v="0.71292205081585502"/>
    <n v="0.71653982801643767"/>
    <n v="0.71653982801643767"/>
    <n v="0.71932273355534726"/>
    <n v="0.71932273355534726"/>
    <n v="0.71932273355534726"/>
    <n v="0.7313819908906225"/>
    <n v="0"/>
    <n v="8435.3220000000001"/>
    <n v="0"/>
    <n v="6736"/>
    <n v="0"/>
    <n v="4000"/>
    <n v="0"/>
    <n v="0"/>
    <n v="0"/>
    <n v="1000"/>
    <n v="0"/>
    <n v="0"/>
    <n v="20171.322"/>
    <n v="243839.86499999999"/>
    <n v="0"/>
    <n v="0"/>
    <n v="0"/>
    <n v="454673.08617914893"/>
    <n v="0"/>
    <n v="0"/>
    <n v="6332.8639999999996"/>
    <n v="0"/>
    <n v="-930"/>
    <n v="5776.4380000000001"/>
    <n v="0"/>
    <n v="10663.972"/>
    <n v="0"/>
    <n v="0"/>
    <n v="0"/>
    <n v="16738"/>
    <n v="38581.273999999998"/>
    <n v="0"/>
    <n v="8435.3220000000001"/>
    <n v="1061.49"/>
    <n v="0"/>
    <n v="0"/>
    <n v="0"/>
    <n v="4000"/>
    <n v="0"/>
    <n v="0"/>
    <n v="0"/>
    <n v="0"/>
    <n v="991.15217914892105"/>
    <n v="14487.964179148921"/>
    <n v="243839.86499999999"/>
    <n v="0"/>
    <n v="0"/>
    <n v="0"/>
    <n v="454663.95117914892"/>
    <n v="0"/>
    <n v="0"/>
    <n v="6332.8639999999996"/>
    <n v="0"/>
    <n v="-930"/>
    <n v="5776.4380000000001"/>
    <n v="0"/>
    <n v="10663.972"/>
    <n v="0"/>
    <n v="0"/>
    <n v="0"/>
    <n v="16738"/>
    <n v="38581.273999999998"/>
    <n v="0"/>
    <n v="0"/>
    <n v="0"/>
    <n v="0"/>
    <n v="0"/>
    <n v="0"/>
    <n v="0"/>
    <n v="0"/>
    <n v="0"/>
    <n v="0"/>
    <n v="0"/>
    <n v="0"/>
    <n v="14487.964179148921"/>
    <n v="243839.86499999999"/>
    <n v="0"/>
    <n v="0"/>
    <n v="0"/>
    <n v="454663.95117914892"/>
    <n v="31195.033612293359"/>
    <n v="21843.273999999998"/>
    <n v="179598.122"/>
    <n v="188949.88161229336"/>
    <n v="-9351.759612293361"/>
    <n v="275074.83516276965"/>
    <n v="19202.864000000001"/>
    <n v="21843.273999999998"/>
    <n v="179598.122"/>
    <n v="176957.712"/>
    <n v="2640.4100000000035"/>
    <n v="275074.9641791489"/>
    <n v="21843.273999999998"/>
    <n v="21843.273999999998"/>
    <n v="179598.122"/>
    <n v="179598.122"/>
    <n v="0"/>
    <n v="275065.82917914889"/>
    <n v="21843.273999999998"/>
    <n v="21843.273999999998"/>
    <n v="179598.122"/>
    <n v="179598.122"/>
    <n v="0"/>
    <n v="275065.82917914889"/>
    <n v="13258"/>
    <s v="SI"/>
    <s v="NO"/>
    <s v="GIC"/>
    <s v="STS"/>
    <n v="6"/>
    <s v="Transmission"/>
    <s v="Zonal Tx"/>
    <s v="Growth Zonal Tx"/>
    <s v="Pargua Expansion Substation"/>
    <m/>
    <s v="STS"/>
    <s v="S/E Pargua"/>
    <d v="2019-04-30T00:00:00"/>
    <x v="12"/>
    <m/>
    <s v="DRS"/>
    <n v="0"/>
    <n v="0"/>
    <n v="0"/>
    <n v="0"/>
    <s v="02.04.2018"/>
    <m/>
    <s v="Construcción"/>
    <m/>
    <n v="655"/>
    <m/>
    <n v="2017"/>
    <s v="Inversiones en S/E"/>
    <s v="Abierto"/>
  </r>
  <r>
    <x v="28"/>
    <s v="Fuera del T13"/>
    <x v="28"/>
    <x v="1"/>
    <x v="6"/>
    <x v="2"/>
    <n v="10657.5"/>
    <n v="0"/>
    <n v="0"/>
    <n v="0"/>
    <n v="0"/>
    <n v="0"/>
    <n v="0"/>
    <n v="0"/>
    <n v="0"/>
    <n v="0"/>
    <n v="0"/>
    <n v="0"/>
    <n v="10657.5"/>
    <n v="0"/>
    <n v="0"/>
    <n v="0"/>
    <n v="0.02"/>
    <n v="0"/>
    <n v="0"/>
    <n v="0"/>
    <n v="0"/>
    <n v="0"/>
    <n v="0"/>
    <n v="0"/>
    <n v="0"/>
    <n v="0.98"/>
    <n v="0.98"/>
    <n v="0.98"/>
    <n v="1"/>
    <n v="1"/>
    <n v="1"/>
    <n v="1"/>
    <n v="1"/>
    <n v="1"/>
    <n v="1"/>
    <n v="1"/>
    <n v="1"/>
    <n v="1"/>
    <n v="1"/>
    <n v="1"/>
    <n v="1"/>
    <n v="1"/>
    <n v="1"/>
    <n v="1"/>
    <n v="1"/>
    <n v="1"/>
    <n v="1"/>
    <n v="1"/>
    <n v="1"/>
    <n v="1"/>
    <n v="0.98"/>
    <n v="88655.842999999979"/>
    <n v="0"/>
    <n v="0"/>
    <n v="0"/>
    <n v="10700.000000000002"/>
    <n v="0"/>
    <n v="0"/>
    <n v="0"/>
    <n v="0"/>
    <n v="0"/>
    <n v="0"/>
    <n v="0"/>
    <n v="0"/>
    <n v="10700.000000000002"/>
    <n v="0.02"/>
    <n v="0"/>
    <n v="0"/>
    <n v="0"/>
    <n v="0"/>
    <n v="0"/>
    <n v="0"/>
    <n v="0"/>
    <n v="0"/>
    <n v="0"/>
    <n v="0"/>
    <n v="0"/>
    <n v="1"/>
    <n v="0"/>
    <n v="0"/>
    <n v="0"/>
    <n v="0"/>
    <n v="0"/>
    <n v="0"/>
    <n v="0"/>
    <n v="0"/>
    <n v="0"/>
    <n v="0"/>
    <n v="0"/>
    <n v="0"/>
    <n v="0"/>
    <n v="0"/>
    <n v="0"/>
    <n v="0"/>
    <n v="0"/>
    <n v="99355.842999999979"/>
    <n v="0"/>
    <n v="0"/>
    <n v="0"/>
    <n v="10700.000000000002"/>
    <n v="0"/>
    <n v="0"/>
    <n v="0"/>
    <n v="0"/>
    <n v="0"/>
    <n v="0"/>
    <n v="0"/>
    <n v="0"/>
    <n v="10700.000000000002"/>
    <n v="0"/>
    <n v="0"/>
    <n v="0"/>
    <n v="0"/>
    <n v="0"/>
    <n v="0"/>
    <n v="0"/>
    <n v="0"/>
    <n v="0"/>
    <n v="0"/>
    <n v="0"/>
    <n v="0"/>
    <n v="0"/>
    <n v="0"/>
    <n v="0"/>
    <n v="0"/>
    <n v="0"/>
    <n v="99355.842999999979"/>
    <n v="10657.5"/>
    <n v="0"/>
    <n v="0"/>
    <n v="0"/>
    <n v="0"/>
    <n v="0"/>
    <n v="0"/>
    <n v="0"/>
    <n v="0"/>
    <n v="0"/>
    <n v="0"/>
    <n v="0"/>
    <n v="10657.5"/>
    <n v="0"/>
    <n v="0"/>
    <n v="0"/>
    <n v="0.02"/>
    <n v="0"/>
    <n v="0"/>
    <n v="0"/>
    <n v="0"/>
    <n v="0"/>
    <n v="0"/>
    <n v="0"/>
    <n v="0"/>
    <n v="0.02"/>
    <n v="0.98"/>
    <n v="0.98"/>
    <n v="0.98"/>
    <n v="1"/>
    <n v="1"/>
    <n v="1"/>
    <n v="1"/>
    <n v="1"/>
    <n v="1"/>
    <n v="1"/>
    <n v="1"/>
    <n v="1"/>
    <n v="0"/>
    <n v="0"/>
    <n v="0"/>
    <n v="0"/>
    <n v="0"/>
    <n v="0"/>
    <n v="0"/>
    <n v="0"/>
    <n v="0"/>
    <n v="0"/>
    <n v="0"/>
    <n v="0"/>
    <n v="0"/>
    <n v="0"/>
    <n v="0"/>
    <n v="0"/>
    <n v="0"/>
    <n v="99313.342999999979"/>
    <n v="10657.5"/>
    <n v="0"/>
    <n v="0"/>
    <n v="0"/>
    <n v="0"/>
    <n v="0"/>
    <n v="0"/>
    <n v="0"/>
    <n v="0"/>
    <n v="0"/>
    <n v="0"/>
    <n v="0"/>
    <n v="10657.5"/>
    <n v="0"/>
    <n v="0"/>
    <n v="0"/>
    <n v="0"/>
    <n v="0"/>
    <n v="0"/>
    <n v="0"/>
    <n v="0"/>
    <n v="0"/>
    <n v="0"/>
    <n v="0"/>
    <n v="0"/>
    <n v="0"/>
    <n v="0"/>
    <n v="0"/>
    <n v="0"/>
    <n v="0"/>
    <n v="99313.342999999979"/>
    <n v="10657.5"/>
    <n v="0"/>
    <n v="0"/>
    <n v="0"/>
    <n v="0"/>
    <n v="0"/>
    <n v="0"/>
    <n v="0"/>
    <n v="0"/>
    <n v="0"/>
    <n v="0"/>
    <n v="0"/>
    <n v="10657.5"/>
    <n v="0"/>
    <n v="0"/>
    <n v="0"/>
    <n v="0"/>
    <n v="0"/>
    <n v="0"/>
    <n v="0"/>
    <n v="0"/>
    <n v="0"/>
    <n v="0"/>
    <n v="0"/>
    <n v="0"/>
    <n v="0"/>
    <n v="0"/>
    <n v="0"/>
    <n v="0"/>
    <n v="0"/>
    <n v="99313.342999999979"/>
    <n v="10700.000000000002"/>
    <n v="10657.5"/>
    <n v="99313.342999999979"/>
    <n v="99355.842999999979"/>
    <n v="-42.5"/>
    <n v="42.5"/>
    <n v="10657.5"/>
    <n v="10657.5"/>
    <n v="99313.342999999979"/>
    <n v="99313.342999999979"/>
    <n v="0"/>
    <n v="0"/>
    <n v="10657.5"/>
    <n v="10657.5"/>
    <n v="99313.342999999979"/>
    <n v="99313.342999999979"/>
    <n v="0"/>
    <n v="0"/>
    <n v="10657.5"/>
    <n v="10657.5"/>
    <n v="99313.342999999979"/>
    <n v="99313.342999999979"/>
    <n v="0"/>
    <n v="0"/>
    <n v="13913"/>
    <s v="SI"/>
    <s v="NO"/>
    <s v="GOT"/>
    <s v="STS"/>
    <m/>
    <s v="Transmission"/>
    <s v="Zonal Tx"/>
    <s v="Technical Standard"/>
    <s v="Technical Standard"/>
    <m/>
    <s v="Centralizado"/>
    <m/>
    <m/>
    <x v="6"/>
    <m/>
    <m/>
    <m/>
    <n v="0"/>
    <n v="0"/>
    <n v="0"/>
    <m/>
    <m/>
    <m/>
    <m/>
    <m/>
    <m/>
    <s v="2018 B2"/>
    <m/>
    <m/>
  </r>
  <r>
    <x v="29"/>
    <s v="Fuera del T13"/>
    <x v="29"/>
    <x v="1"/>
    <x v="6"/>
    <x v="9"/>
    <n v="0"/>
    <n v="0"/>
    <n v="0"/>
    <n v="0"/>
    <n v="0"/>
    <n v="0"/>
    <n v="0"/>
    <n v="0"/>
    <n v="0"/>
    <n v="0"/>
    <n v="0"/>
    <n v="0"/>
    <n v="0"/>
    <n v="0"/>
    <n v="0"/>
    <n v="0"/>
    <n v="0"/>
    <n v="0"/>
    <n v="0"/>
    <n v="0"/>
    <n v="0"/>
    <n v="0"/>
    <n v="0"/>
    <n v="0"/>
    <n v="0"/>
    <n v="0.52"/>
    <n v="0.52"/>
    <n v="0.52"/>
    <n v="0.52"/>
    <n v="0.52"/>
    <n v="0.52"/>
    <n v="0.52"/>
    <n v="0.52"/>
    <n v="0.52"/>
    <n v="0.52"/>
    <n v="0.52"/>
    <n v="0.52"/>
    <n v="0.52"/>
    <n v="0.52"/>
    <n v="0.52"/>
    <n v="0.52"/>
    <n v="0.52"/>
    <n v="0.52"/>
    <n v="0.52"/>
    <n v="0.52"/>
    <n v="0.52"/>
    <n v="0.52"/>
    <n v="0.52"/>
    <n v="0.98"/>
    <n v="0.52"/>
    <n v="0.52"/>
    <n v="18343.738000000001"/>
    <n v="0"/>
    <n v="0"/>
    <n v="0"/>
    <n v="0"/>
    <n v="0"/>
    <n v="0"/>
    <n v="0"/>
    <n v="0"/>
    <n v="0"/>
    <n v="0"/>
    <n v="0"/>
    <n v="16488"/>
    <n v="16488"/>
    <n v="0"/>
    <n v="0"/>
    <n v="0"/>
    <n v="0"/>
    <n v="0"/>
    <n v="0"/>
    <n v="0"/>
    <n v="0"/>
    <n v="0"/>
    <n v="0"/>
    <n v="0"/>
    <n v="0.46"/>
    <n v="0.9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0"/>
    <n v="0"/>
    <n v="0"/>
    <n v="0"/>
    <n v="0"/>
    <n v="0"/>
    <n v="0"/>
    <n v="0"/>
    <n v="0"/>
    <n v="16488"/>
    <n v="16488"/>
    <n v="0"/>
    <n v="0"/>
    <n v="0"/>
    <n v="0"/>
    <n v="0"/>
    <n v="0"/>
    <n v="0"/>
    <n v="0"/>
    <n v="0"/>
    <n v="0"/>
    <n v="0"/>
    <n v="0.46"/>
    <n v="0.46"/>
    <n v="0.52"/>
    <n v="0.52"/>
    <n v="0.52"/>
    <n v="0.52"/>
    <n v="0.52"/>
    <n v="0.52"/>
    <n v="0.52"/>
    <n v="0.52"/>
    <n v="0.52"/>
    <n v="0.52"/>
    <n v="0.52"/>
    <n v="0.9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0"/>
    <n v="0"/>
    <n v="0"/>
    <n v="0"/>
    <n v="0"/>
    <n v="0"/>
    <n v="0"/>
    <n v="0"/>
    <n v="0"/>
    <n v="16488"/>
    <n v="16488"/>
    <n v="0"/>
    <n v="0"/>
    <n v="0"/>
    <n v="0"/>
    <n v="0"/>
    <n v="0"/>
    <n v="0"/>
    <n v="0"/>
    <n v="0"/>
    <n v="0"/>
    <n v="0"/>
    <n v="0"/>
    <n v="0"/>
    <n v="0"/>
    <n v="0"/>
    <n v="0"/>
    <n v="0"/>
    <n v="34831.737999999998"/>
    <n v="0"/>
    <n v="0"/>
    <n v="18343.738000000001"/>
    <n v="18343.738000000001"/>
    <n v="0"/>
    <n v="16487.999999999996"/>
    <n v="0"/>
    <n v="0"/>
    <n v="18343.738000000001"/>
    <n v="18343.738000000001"/>
    <n v="0"/>
    <n v="16487.999999999996"/>
    <n v="0"/>
    <n v="0"/>
    <n v="18343.738000000001"/>
    <n v="18343.738000000001"/>
    <n v="0"/>
    <n v="16487.999999999996"/>
    <n v="0"/>
    <n v="0"/>
    <n v="18343.738000000001"/>
    <n v="18343.738000000001"/>
    <n v="0"/>
    <n v="16487.999999999996"/>
    <n v="12325"/>
    <s v="SI"/>
    <s v="NO"/>
    <s v="GOT"/>
    <s v="EDELAYSEN"/>
    <m/>
    <s v="Transmission"/>
    <s v="Zonal Tx"/>
    <s v="Technical Standard"/>
    <s v="Technical Standard"/>
    <m/>
    <s v="EDELAYSEN"/>
    <m/>
    <d v="2016-03-01T00:00:00"/>
    <x v="8"/>
    <m/>
    <m/>
    <m/>
    <n v="0"/>
    <n v="0"/>
    <n v="0"/>
    <m/>
    <m/>
    <m/>
    <m/>
    <m/>
    <s v="Proyecto se traspará a DX"/>
    <n v="2015"/>
    <s v="Otros"/>
    <s v="Abierto"/>
  </r>
  <r>
    <x v="30"/>
    <s v="Fuera del T13"/>
    <x v="30"/>
    <x v="3"/>
    <x v="6"/>
    <x v="10"/>
    <n v="0.501"/>
    <n v="0"/>
    <n v="0"/>
    <n v="0"/>
    <n v="0"/>
    <n v="0"/>
    <n v="0"/>
    <n v="0"/>
    <n v="0"/>
    <n v="0"/>
    <n v="0"/>
    <n v="0"/>
    <n v="0.501"/>
    <n v="0"/>
    <n v="0"/>
    <n v="0"/>
    <n v="0"/>
    <n v="0"/>
    <n v="0"/>
    <n v="0"/>
    <n v="0"/>
    <n v="0"/>
    <n v="0"/>
    <n v="0"/>
    <n v="0"/>
    <n v="0"/>
    <n v="0"/>
    <n v="0"/>
    <n v="0"/>
    <n v="0"/>
    <n v="0"/>
    <n v="0"/>
    <n v="0"/>
    <n v="0"/>
    <n v="0"/>
    <n v="0"/>
    <n v="0"/>
    <n v="0"/>
    <n v="0"/>
    <n v="0"/>
    <n v="0"/>
    <n v="0"/>
    <n v="0"/>
    <n v="0"/>
    <n v="0"/>
    <n v="0"/>
    <n v="0"/>
    <n v="0"/>
    <n v="0"/>
    <n v="0"/>
    <n v="0"/>
    <n v="20030.437000000002"/>
    <n v="0"/>
    <n v="0"/>
    <n v="0"/>
    <n v="0"/>
    <n v="0"/>
    <n v="0"/>
    <n v="0"/>
    <n v="0"/>
    <n v="0"/>
    <n v="0"/>
    <n v="0"/>
    <n v="0"/>
    <n v="0"/>
    <n v="0"/>
    <n v="0"/>
    <n v="0"/>
    <n v="0"/>
    <n v="0"/>
    <n v="0"/>
    <n v="0"/>
    <n v="0"/>
    <n v="0"/>
    <n v="0"/>
    <n v="0"/>
    <n v="0"/>
    <n v="0"/>
    <n v="0"/>
    <n v="0"/>
    <n v="0"/>
    <n v="0"/>
    <n v="0"/>
    <n v="0"/>
    <n v="0"/>
    <n v="0"/>
    <n v="0"/>
    <n v="0"/>
    <n v="0"/>
    <n v="0"/>
    <n v="0"/>
    <n v="0"/>
    <n v="0"/>
    <n v="0"/>
    <n v="0"/>
    <n v="20030.437000000002"/>
    <n v="0"/>
    <n v="0"/>
    <n v="0"/>
    <n v="0"/>
    <n v="0"/>
    <n v="0"/>
    <n v="0"/>
    <n v="0"/>
    <n v="0"/>
    <n v="0"/>
    <n v="0"/>
    <n v="0"/>
    <n v="0"/>
    <n v="0"/>
    <n v="0"/>
    <n v="0"/>
    <n v="0"/>
    <n v="0"/>
    <n v="0"/>
    <n v="0"/>
    <n v="0"/>
    <n v="0"/>
    <n v="0"/>
    <n v="0"/>
    <n v="0"/>
    <n v="0"/>
    <n v="0"/>
    <n v="0"/>
    <n v="0"/>
    <n v="0"/>
    <n v="20030.437000000002"/>
    <n v="0.501"/>
    <n v="0"/>
    <n v="0"/>
    <n v="0"/>
    <n v="0"/>
    <n v="0"/>
    <n v="0"/>
    <n v="0"/>
    <n v="0"/>
    <n v="0"/>
    <n v="0"/>
    <n v="0"/>
    <n v="0.501"/>
    <n v="0"/>
    <n v="0"/>
    <n v="0"/>
    <n v="0"/>
    <n v="0"/>
    <n v="0"/>
    <n v="0"/>
    <n v="0"/>
    <n v="0"/>
    <n v="0"/>
    <n v="0"/>
    <n v="0"/>
    <n v="0"/>
    <n v="0"/>
    <n v="0"/>
    <n v="0"/>
    <n v="0"/>
    <n v="0"/>
    <n v="0"/>
    <n v="0"/>
    <n v="0"/>
    <n v="0"/>
    <n v="0"/>
    <n v="0"/>
    <n v="0"/>
    <n v="0"/>
    <n v="0"/>
    <n v="0"/>
    <n v="0"/>
    <n v="0"/>
    <n v="0"/>
    <n v="0"/>
    <n v="0"/>
    <n v="0"/>
    <n v="0"/>
    <n v="0"/>
    <n v="0"/>
    <n v="0"/>
    <n v="0"/>
    <n v="0"/>
    <n v="0"/>
    <n v="0"/>
    <n v="20030.938000000002"/>
    <n v="0.501"/>
    <n v="0"/>
    <n v="0"/>
    <n v="0"/>
    <n v="0"/>
    <n v="0"/>
    <n v="0"/>
    <n v="0"/>
    <n v="0"/>
    <n v="0"/>
    <n v="0"/>
    <n v="0"/>
    <n v="0.501"/>
    <n v="0"/>
    <n v="0"/>
    <n v="0"/>
    <n v="0"/>
    <n v="0"/>
    <n v="0"/>
    <n v="0"/>
    <n v="0"/>
    <n v="0"/>
    <n v="0"/>
    <n v="0"/>
    <n v="0"/>
    <n v="0"/>
    <n v="0"/>
    <n v="0"/>
    <n v="0"/>
    <n v="0"/>
    <n v="20030.938000000002"/>
    <n v="0.501"/>
    <n v="0"/>
    <n v="0"/>
    <n v="0"/>
    <n v="0"/>
    <n v="0"/>
    <n v="0"/>
    <n v="0"/>
    <n v="0"/>
    <n v="0"/>
    <n v="0"/>
    <n v="0"/>
    <n v="0.501"/>
    <n v="0"/>
    <n v="0"/>
    <n v="0"/>
    <n v="0"/>
    <n v="0"/>
    <n v="0"/>
    <n v="0"/>
    <n v="0"/>
    <n v="0"/>
    <n v="0"/>
    <n v="0"/>
    <n v="0"/>
    <n v="0"/>
    <n v="0"/>
    <n v="0"/>
    <n v="0"/>
    <n v="0"/>
    <n v="20030.938000000002"/>
    <n v="0"/>
    <n v="0.501"/>
    <n v="20030.938000000002"/>
    <n v="20030.437000000002"/>
    <n v="0.50100000000020373"/>
    <n v="-0.50100000000020373"/>
    <n v="0.501"/>
    <n v="0.501"/>
    <n v="20030.938000000002"/>
    <n v="20030.938000000002"/>
    <n v="0"/>
    <n v="0"/>
    <n v="0.501"/>
    <n v="0.501"/>
    <n v="20030.938000000002"/>
    <n v="20030.938000000002"/>
    <n v="0"/>
    <n v="0"/>
    <n v="0.501"/>
    <n v="0.501"/>
    <n v="20030.938000000002"/>
    <n v="20030.938000000002"/>
    <n v="0"/>
    <n v="0"/>
    <n v="13244"/>
    <s v="SI"/>
    <s v="NO"/>
    <s v="GOT"/>
    <s v="STS"/>
    <m/>
    <s v="Transmission"/>
    <s v="Others"/>
    <s v="IT&amp;Communications"/>
    <s v="SCADA"/>
    <m/>
    <s v="STS"/>
    <m/>
    <d v="2018-12-01T00:00:00"/>
    <x v="14"/>
    <m/>
    <m/>
    <m/>
    <n v="0"/>
    <n v="0"/>
    <n v="0"/>
    <m/>
    <m/>
    <m/>
    <m/>
    <m/>
    <m/>
    <n v="2017"/>
    <m/>
    <s v="Abierto"/>
  </r>
  <r>
    <x v="31"/>
    <s v="T13"/>
    <x v="31"/>
    <x v="0"/>
    <x v="15"/>
    <x v="11"/>
    <n v="25404.132000000001"/>
    <n v="26867.048999999999"/>
    <n v="453043.217"/>
    <n v="988350.23899999994"/>
    <n v="209362.804"/>
    <n v="266587.55499999999"/>
    <n v="316292.15000000002"/>
    <n v="214660.83"/>
    <n v="238878.83900000001"/>
    <n v="307923.33399999997"/>
    <n v="25906.627"/>
    <n v="0"/>
    <n v="3073276.7759999996"/>
    <n v="0.01"/>
    <n v="0.14000000000000001"/>
    <n v="0.1"/>
    <n v="0.12"/>
    <n v="0.04"/>
    <n v="0.04"/>
    <n v="0.03"/>
    <n v="0.09"/>
    <n v="0.04"/>
    <n v="0"/>
    <n v="0"/>
    <n v="0"/>
    <n v="0.35000000000000009"/>
    <n v="0.4900000000000001"/>
    <n v="0.59000000000000008"/>
    <n v="0.71000000000000008"/>
    <n v="0.75"/>
    <n v="0.79"/>
    <n v="0.82000000000000006"/>
    <n v="0.91"/>
    <n v="0.95000000000000007"/>
    <n v="0.95000000000000007"/>
    <n v="0.95000000000000007"/>
    <n v="0.95000000000000007"/>
    <n v="0.40042216905991324"/>
    <n v="0.44254858601454239"/>
    <n v="0.49216862631986752"/>
    <n v="0.54737447945239059"/>
    <n v="0.61801248371668649"/>
    <n v="0.70329651560653117"/>
    <n v="0.76092860603524182"/>
    <n v="0.76529470205542083"/>
    <n v="0.78484410435648155"/>
    <n v="0.81442270822375684"/>
    <n v="0.83311717764694582"/>
    <n v="0.8535903221975264"/>
    <n v="0.95000000000000007"/>
    <n v="0.34000000000000008"/>
    <n v="1570831.399"/>
    <n v="31272.359408394655"/>
    <n v="28734.45656695863"/>
    <n v="363882.48277537408"/>
    <n v="680373.78861271066"/>
    <n v="41634.925819256219"/>
    <n v="680020.84440095106"/>
    <n v="21671.480703557307"/>
    <n v="391132.46819287899"/>
    <n v="390933.99285937403"/>
    <n v="0"/>
    <n v="0"/>
    <n v="1519.8952608387017"/>
    <n v="2631176.6946002943"/>
    <n v="6.0422169059913163E-2"/>
    <n v="4.2126416954629174E-2"/>
    <n v="4.9620040305325089E-2"/>
    <n v="5.5205853132523075E-2"/>
    <n v="7.0638004264295853E-2"/>
    <n v="8.5284031889844666E-2"/>
    <n v="5.7632090428710654E-2"/>
    <n v="4.3660960201790553E-3"/>
    <n v="1.9549402301060795E-2"/>
    <n v="2.9578603867275205E-2"/>
    <n v="1.8694469423188947E-2"/>
    <n v="2.0473144550580542E-2"/>
    <n v="0.8535903221975264"/>
    <n v="739519"/>
    <n v="421145.98574251297"/>
    <n v="421145.98574251297"/>
    <n v="0"/>
    <n v="0"/>
    <n v="0"/>
    <n v="0"/>
    <n v="0"/>
    <n v="0"/>
    <n v="0"/>
    <n v="0"/>
    <n v="0"/>
    <n v="1581810.9714850262"/>
    <n v="0"/>
    <n v="0"/>
    <n v="0"/>
    <n v="0"/>
    <n v="5783819.0650853207"/>
    <n v="31272.359408394655"/>
    <n v="28734.45656695863"/>
    <n v="363882.48277537408"/>
    <n v="680373.78861271066"/>
    <n v="41634.925819256219"/>
    <n v="680020.84440095106"/>
    <n v="21671.480703557307"/>
    <n v="391132.46819287899"/>
    <n v="390933.99285937403"/>
    <n v="0"/>
    <n v="0"/>
    <n v="1519.8952608387017"/>
    <n v="2631176.6946002943"/>
    <n v="739519"/>
    <n v="421145.98574251297"/>
    <n v="421145.98574251297"/>
    <n v="0"/>
    <n v="0"/>
    <n v="0"/>
    <n v="0"/>
    <n v="0"/>
    <n v="0"/>
    <n v="0"/>
    <n v="0"/>
    <n v="0"/>
    <n v="1581810.9714850262"/>
    <n v="0"/>
    <n v="0"/>
    <n v="0"/>
    <n v="0"/>
    <n v="5783819.0650853207"/>
    <n v="25404.132000000001"/>
    <n v="26867.048999999999"/>
    <n v="453043.217"/>
    <n v="988350.23899999994"/>
    <n v="209362.804"/>
    <n v="266587.55499999999"/>
    <n v="89412.445000000007"/>
    <n v="6000"/>
    <n v="366100"/>
    <n v="23050"/>
    <n v="151007"/>
    <n v="25992.253600294702"/>
    <n v="2631176.6946002943"/>
    <n v="0.01"/>
    <n v="0.14000000000000001"/>
    <n v="0.1"/>
    <n v="0.12"/>
    <n v="0.04"/>
    <n v="6.9107929515418495E-3"/>
    <n v="3.8059838472834062E-2"/>
    <n v="5.8370044052863432E-2"/>
    <n v="3.1571218795888402E-2"/>
    <n v="4.0381791483113071E-3"/>
    <n v="3.6710719530102789E-3"/>
    <n v="2.0778267254038179E-2"/>
    <n v="0.57339941262848748"/>
    <n v="0.35000000000000009"/>
    <n v="0.4900000000000001"/>
    <n v="0.59000000000000008"/>
    <n v="0.71000000000000008"/>
    <n v="0.75"/>
    <n v="0.75691079295154196"/>
    <n v="0.79497063142437596"/>
    <n v="0.85334067547723935"/>
    <n v="0.88491189427312777"/>
    <n v="0.88895007342143906"/>
    <n v="0.89262114537444937"/>
    <n v="0.91339941262848756"/>
    <n v="251127"/>
    <n v="390132"/>
    <n v="154689"/>
    <n v="785862.9714850263"/>
    <n v="0"/>
    <n v="0"/>
    <n v="0"/>
    <n v="0"/>
    <n v="0"/>
    <n v="0"/>
    <n v="0"/>
    <n v="0"/>
    <n v="1581810.9714850262"/>
    <n v="0"/>
    <n v="0"/>
    <n v="0"/>
    <n v="0"/>
    <n v="5783819.0650853207"/>
    <n v="25404.132000000001"/>
    <n v="26867.048999999999"/>
    <n v="453043.217"/>
    <n v="988350.23899999994"/>
    <n v="209362.804"/>
    <n v="266587.55499999999"/>
    <n v="316292.15000000002"/>
    <n v="214660.83"/>
    <n v="238878.83900000001"/>
    <n v="0"/>
    <n v="148144.16099999999"/>
    <n v="39650"/>
    <n v="2927240.9759999998"/>
    <n v="215316"/>
    <n v="378600"/>
    <n v="691830.69008532097"/>
    <n v="0"/>
    <n v="0"/>
    <n v="0"/>
    <n v="0"/>
    <n v="0"/>
    <n v="0"/>
    <n v="0"/>
    <n v="0"/>
    <n v="0"/>
    <n v="1285746.690085321"/>
    <n v="0"/>
    <n v="0"/>
    <n v="0"/>
    <n v="0"/>
    <n v="5783819.0650853207"/>
    <n v="25404.132000000001"/>
    <n v="26867.048999999999"/>
    <n v="453043.217"/>
    <n v="988350.23899999994"/>
    <n v="209362.804"/>
    <n v="266587.55499999999"/>
    <n v="316292.15000000002"/>
    <n v="214660.83"/>
    <n v="238878.83900000001"/>
    <n v="307923.33399999997"/>
    <n v="25906.627"/>
    <n v="229293.37300000014"/>
    <n v="3302570.1489999997"/>
    <n v="0"/>
    <n v="0"/>
    <n v="0"/>
    <n v="0"/>
    <n v="0"/>
    <n v="0"/>
    <n v="0"/>
    <n v="0"/>
    <n v="0"/>
    <n v="0"/>
    <n v="0"/>
    <n v="0"/>
    <n v="910417.51708532101"/>
    <n v="0"/>
    <n v="0"/>
    <n v="0"/>
    <n v="0"/>
    <n v="5783819.0650853207"/>
    <n v="2629656.7993394556"/>
    <n v="3073276.7759999996"/>
    <n v="4644108.1749999998"/>
    <n v="4200488.1983394558"/>
    <n v="443619.97666054405"/>
    <n v="1139710.8900853209"/>
    <n v="2605184.4409999996"/>
    <n v="3073276.7759999996"/>
    <n v="4644108.1749999998"/>
    <n v="4176015.84"/>
    <n v="468092.33499999996"/>
    <n v="1139710.8900853209"/>
    <n v="2887590.9759999998"/>
    <n v="3073276.7759999996"/>
    <n v="4644108.1749999998"/>
    <n v="4458422.375"/>
    <n v="185685.79999999981"/>
    <n v="1139710.8900853209"/>
    <n v="3073276.7759999996"/>
    <n v="3073276.7759999996"/>
    <n v="4644108.1749999998"/>
    <n v="4644108.1749999998"/>
    <n v="0"/>
    <n v="1139710.8900853209"/>
    <n v="11833"/>
    <s v="SI"/>
    <s v="NO"/>
    <s v="GIC"/>
    <s v="STS"/>
    <n v="6"/>
    <s v="Transmission"/>
    <s v="Zonal Tx"/>
    <s v="Chiloé - Gamboa Project"/>
    <s v="Gamboa: Construction of new substation"/>
    <s v="CASTRO"/>
    <s v="STS"/>
    <m/>
    <d v="2019-04-01T00:00:00"/>
    <x v="15"/>
    <m/>
    <s v="WSP"/>
    <n v="2"/>
    <n v="0"/>
    <n v="0"/>
    <n v="0"/>
    <s v="25.08.2018"/>
    <s v="BBOSCH"/>
    <s v="Construcción"/>
    <m/>
    <n v="943"/>
    <m/>
    <m/>
    <s v="Inversiones en S/E"/>
    <s v="Abierto"/>
  </r>
  <r>
    <x v="32"/>
    <s v="T13"/>
    <x v="32"/>
    <x v="0"/>
    <x v="15"/>
    <x v="11"/>
    <n v="402497.62699999998"/>
    <n v="178327.93700000001"/>
    <n v="608144.05200000003"/>
    <n v="525314.24"/>
    <n v="357529.59100000001"/>
    <n v="304157.86"/>
    <n v="378357.58"/>
    <n v="348613.75900000002"/>
    <n v="946892.20900000003"/>
    <n v="466943.86900000001"/>
    <n v="485055.12"/>
    <n v="0"/>
    <n v="5001833.8440000005"/>
    <n v="0.02"/>
    <n v="0.01"/>
    <n v="0.02"/>
    <n v="0.01"/>
    <n v="0.01"/>
    <n v="7.0000000000000007E-2"/>
    <n v="0.02"/>
    <n v="3.8999999999999998E-3"/>
    <n v="1.61E-2"/>
    <n v="1.0000000000000009E-2"/>
    <n v="0.02"/>
    <n v="0"/>
    <n v="0.69003000000000003"/>
    <n v="0.70003000000000004"/>
    <n v="0.72003000000000006"/>
    <n v="0.73003000000000007"/>
    <n v="0.74002999999999997"/>
    <n v="0.81003000000000003"/>
    <n v="0.83003000000000005"/>
    <n v="0.83393000000000006"/>
    <n v="0.85003000000000006"/>
    <n v="0.86003000000000007"/>
    <n v="0.88002999999999998"/>
    <n v="0.88002999999999998"/>
    <n v="0.68993616199348518"/>
    <n v="0.72633199343289634"/>
    <n v="0.76688156616464287"/>
    <n v="0.80389553100878219"/>
    <n v="0.82442411655137138"/>
    <n v="0.84100282037132956"/>
    <n v="0.85007465613692879"/>
    <n v="0.85031337847816479"/>
    <n v="0.8505521008194008"/>
    <n v="0.85077301612302192"/>
    <n v="0.85077301612302192"/>
    <n v="0.85077301612302192"/>
    <n v="0.88002999999999998"/>
    <n v="0.67003000000000001"/>
    <n v="8545235.8469999991"/>
    <n v="337878.23735466029"/>
    <n v="619262.85984219017"/>
    <n v="691715.95580156904"/>
    <n v="632966.90866152756"/>
    <n v="351939.85014780291"/>
    <n v="284927.71863346396"/>
    <n v="156305.47415390026"/>
    <n v="4123.4095711499958"/>
    <n v="4133.6177375187517"/>
    <n v="3834.9342282093621"/>
    <n v="0"/>
    <n v="-478506.41264370905"/>
    <n v="2608582.5534882825"/>
    <n v="1.9906161993485178E-2"/>
    <n v="3.6395831439411178E-2"/>
    <n v="4.0549572731746461E-2"/>
    <n v="3.7013964844139352E-2"/>
    <n v="2.0528585542589198E-2"/>
    <n v="1.6578703819958164E-2"/>
    <n v="9.07183576559931E-3"/>
    <n v="2.3872234123594661E-4"/>
    <n v="2.3872234123594661E-4"/>
    <n v="2.2091530362113048E-4"/>
    <n v="0"/>
    <n v="0"/>
    <n v="0.85077301612302192"/>
    <n v="0"/>
    <n v="0"/>
    <n v="261086"/>
    <n v="261086"/>
    <n v="261086"/>
    <n v="261086"/>
    <n v="261086"/>
    <n v="261086"/>
    <n v="261086"/>
    <n v="261086"/>
    <n v="261086"/>
    <n v="316329.79539253749"/>
    <n v="2666103.7953925375"/>
    <n v="0"/>
    <n v="0"/>
    <n v="0"/>
    <n v="0"/>
    <n v="13819922.195880819"/>
    <n v="337878.23735466029"/>
    <n v="619262.85984219017"/>
    <n v="691715.95580156904"/>
    <n v="632966.90866152756"/>
    <n v="351939.85014780291"/>
    <n v="284927.71863346396"/>
    <n v="156305.47415390026"/>
    <n v="4123.4095711499958"/>
    <n v="4133.6177375187517"/>
    <n v="3834.9342282093621"/>
    <n v="0"/>
    <n v="-478506.41264370905"/>
    <n v="2608582.5534882825"/>
    <n v="0"/>
    <n v="0"/>
    <n v="261086"/>
    <n v="261086"/>
    <n v="261086"/>
    <n v="261086"/>
    <n v="261086"/>
    <n v="261086"/>
    <n v="261086"/>
    <n v="261086"/>
    <n v="261086"/>
    <n v="316329.79539253749"/>
    <n v="2666103.7953925375"/>
    <n v="0"/>
    <n v="0"/>
    <n v="0"/>
    <n v="0"/>
    <n v="13819922.195880819"/>
    <n v="402497.62699999998"/>
    <n v="178327.93700000001"/>
    <n v="608144.05200000003"/>
    <n v="525314.24"/>
    <n v="357529.59100000001"/>
    <n v="304157.86"/>
    <n v="99848.140000000014"/>
    <n v="427003"/>
    <n v="707107.94781513745"/>
    <n v="57003"/>
    <n v="4400"/>
    <n v="4400"/>
    <n v="3675733.3948151376"/>
    <n v="0.02"/>
    <n v="0.01"/>
    <n v="0.02"/>
    <n v="0.01"/>
    <n v="0.01"/>
    <n v="4.6086043737011494E-2"/>
    <n v="3.2194179019404454E-2"/>
    <n v="3.2765797756150412E-2"/>
    <n v="2.6264829480884089E-2"/>
    <n v="2.9118143743738077E-2"/>
    <n v="2.5957990660657584E-2"/>
    <n v="3.208138468673552E-2"/>
    <n v="0.29446836908458163"/>
    <n v="0.69003000000000003"/>
    <n v="0.70003000000000004"/>
    <n v="0.72003000000000006"/>
    <n v="0.73003000000000007"/>
    <n v="0.74002999999999997"/>
    <n v="0.78611604373701149"/>
    <n v="0.81831022275641596"/>
    <n v="0.85107602051256637"/>
    <n v="0.87734084999345052"/>
    <n v="0.90645899373718852"/>
    <n v="0.93241698439784615"/>
    <n v="0.96449836908458164"/>
    <n v="349001.67996807181"/>
    <n v="308539.67996807181"/>
    <n v="308539.67996807181"/>
    <n v="304139.67996807181"/>
    <n v="304139.67996807181"/>
    <n v="89319.35993614397"/>
    <n v="0"/>
    <n v="0"/>
    <n v="0"/>
    <n v="0"/>
    <n v="0"/>
    <n v="0"/>
    <n v="1663679.7597765031"/>
    <n v="0"/>
    <n v="0"/>
    <n v="0"/>
    <n v="0"/>
    <n v="13884649.00159164"/>
    <n v="402497.62699999998"/>
    <n v="178327.93700000001"/>
    <n v="608144.05200000003"/>
    <n v="525314.24"/>
    <n v="357529.59100000001"/>
    <n v="304157.86"/>
    <n v="378357.58"/>
    <n v="348613.75900000002"/>
    <n v="946892.20900000003"/>
    <n v="277570.22996807192"/>
    <n v="343539.67996807181"/>
    <n v="149675"/>
    <n v="4820619.7649361445"/>
    <n v="210253.70968742401"/>
    <n v="210253.70968742401"/>
    <n v="98285.970280647802"/>
    <n v="0"/>
    <n v="0"/>
    <n v="0"/>
    <n v="0"/>
    <n v="0"/>
    <n v="0"/>
    <n v="0"/>
    <n v="0"/>
    <n v="0"/>
    <n v="518793.38965549582"/>
    <n v="0"/>
    <n v="0"/>
    <n v="0"/>
    <n v="0"/>
    <n v="13884649.00159164"/>
    <n v="402497.62699999998"/>
    <n v="178327.93700000001"/>
    <n v="608144.05200000003"/>
    <n v="525314.24"/>
    <n v="357529.59100000001"/>
    <n v="304157.86"/>
    <n v="378357.58"/>
    <n v="348613.75900000002"/>
    <n v="946892.20900000003"/>
    <n v="466943.86900000001"/>
    <n v="485055.12"/>
    <n v="138553.87999999989"/>
    <n v="5140387.7240000004"/>
    <n v="0"/>
    <n v="0"/>
    <n v="0"/>
    <n v="0"/>
    <n v="0"/>
    <n v="0"/>
    <n v="0"/>
    <n v="0"/>
    <n v="0"/>
    <n v="0"/>
    <n v="0"/>
    <n v="0"/>
    <n v="199025.43059164268"/>
    <n v="0"/>
    <n v="0"/>
    <n v="0"/>
    <n v="0"/>
    <n v="13884649.001591641"/>
    <n v="3087088.9661319917"/>
    <n v="5001833.8440000005"/>
    <n v="13547069.691"/>
    <n v="11632324.813131992"/>
    <n v="1914744.8778680079"/>
    <n v="272852.50488081947"/>
    <n v="3671333.3948151376"/>
    <n v="5001833.8440000005"/>
    <n v="13547069.691"/>
    <n v="12216569.241815137"/>
    <n v="1330500.4491848629"/>
    <n v="337579.31059163995"/>
    <n v="4670944.7649361445"/>
    <n v="5001833.8440000005"/>
    <n v="13547069.691"/>
    <n v="13216180.611936145"/>
    <n v="330889.07906385511"/>
    <n v="337579.31059163995"/>
    <n v="5001833.8440000005"/>
    <n v="5001833.8440000005"/>
    <n v="13547069.691"/>
    <n v="13547069.691"/>
    <n v="0"/>
    <n v="337579.31059164181"/>
    <n v="12392"/>
    <s v="SI"/>
    <s v="NO"/>
    <s v="GIC"/>
    <s v="STS"/>
    <n v="6"/>
    <s v="Transmission"/>
    <s v="Zonal Tx"/>
    <s v="Chiloé - Gamboa Project"/>
    <s v="Gamboa: Construction of new substation"/>
    <s v="CASTRO"/>
    <s v="STS"/>
    <m/>
    <d v="2019-04-01T00:00:00"/>
    <x v="15"/>
    <m/>
    <s v="WSP"/>
    <n v="2"/>
    <n v="0"/>
    <n v="0"/>
    <n v="0"/>
    <s v="02.10.2017"/>
    <s v="EMEC"/>
    <s v="Construcción"/>
    <m/>
    <s v="943 / 1097"/>
    <m/>
    <m/>
    <s v="Inversiones en Líneas"/>
    <s v="Abierto"/>
  </r>
  <r>
    <x v="33"/>
    <s v="T13"/>
    <x v="33"/>
    <x v="0"/>
    <x v="15"/>
    <x v="11"/>
    <n v="9099.3369999999995"/>
    <n v="4010"/>
    <n v="69278.486000000004"/>
    <n v="76135.616999999998"/>
    <n v="274718.67599999998"/>
    <n v="113502.27800000001"/>
    <n v="11148.035"/>
    <n v="63547.413"/>
    <n v="5889.1189999999997"/>
    <n v="178902.8"/>
    <n v="3000"/>
    <n v="533.29999999999995"/>
    <n v="809765.06099999999"/>
    <n v="0"/>
    <n v="0.01"/>
    <n v="0"/>
    <n v="0"/>
    <n v="0"/>
    <n v="0.04"/>
    <n v="0"/>
    <n v="1.4999999999999999E-2"/>
    <n v="0"/>
    <n v="0"/>
    <n v="0"/>
    <n v="0"/>
    <n v="0.87300000000000011"/>
    <n v="0.88300000000000012"/>
    <n v="0.88300000000000012"/>
    <n v="0.88300000000000012"/>
    <n v="0.88300000000000012"/>
    <n v="0.92300000000000015"/>
    <n v="0.92300000000000015"/>
    <n v="0.93800000000000017"/>
    <n v="0.93800000000000017"/>
    <n v="0.93800000000000017"/>
    <n v="0.93800000000000017"/>
    <n v="0.93800000000000017"/>
    <n v="0.87351333975950329"/>
    <n v="0.87403424384743744"/>
    <n v="0.88366536724824096"/>
    <n v="0.89803312124957546"/>
    <n v="0.91341657646555963"/>
    <n v="0.91379888060055336"/>
    <n v="0.91379888060055336"/>
    <n v="0.91379888060055336"/>
    <n v="0.91896192735165405"/>
    <n v="0.93905683255927763"/>
    <n v="0.94243875375345287"/>
    <n v="0.95353033850115354"/>
    <n v="0.93800000000000017"/>
    <n v="0.87300000000000011"/>
    <n v="4534583.9570000004"/>
    <n v="3435.8080821187455"/>
    <n v="3494.8815656683246"/>
    <n v="64784.299448314508"/>
    <n v="96884.787152216697"/>
    <n v="68975.055085319764"/>
    <n v="2590.8628959693397"/>
    <n v="0"/>
    <n v="0"/>
    <n v="35252.880825640539"/>
    <n v="137552.78500565203"/>
    <n v="23207.094639976636"/>
    <n v="76303.739767074323"/>
    <n v="512482.19446795085"/>
    <n v="5.1333975950314378E-4"/>
    <n v="5.2090408793415051E-4"/>
    <n v="9.6311234008036074E-3"/>
    <n v="1.43677540013344E-2"/>
    <n v="1.5383455215984186E-2"/>
    <n v="3.8230413499373101E-4"/>
    <n v="0"/>
    <n v="0"/>
    <n v="5.1630467511007208E-3"/>
    <n v="2.009490520762356E-2"/>
    <n v="3.3819211941753125E-3"/>
    <n v="1.1091584747700688E-2"/>
    <n v="0.95353033850115354"/>
    <n v="0"/>
    <n v="0"/>
    <n v="0"/>
    <n v="7291.079999999999"/>
    <n v="1500"/>
    <n v="0"/>
    <n v="0"/>
    <n v="0"/>
    <n v="51010.424999999996"/>
    <n v="24216"/>
    <n v="535177.272"/>
    <n v="55221.744999999995"/>
    <n v="674416.522"/>
    <n v="81587.14499999999"/>
    <n v="56493.743999999999"/>
    <n v="0"/>
    <n v="0"/>
    <n v="5859563.5624679504"/>
    <n v="3435.8080821187455"/>
    <n v="3494.8815656683246"/>
    <n v="64784.299448314508"/>
    <n v="96884.787152216697"/>
    <n v="68975.055085319764"/>
    <n v="2590.8628959693397"/>
    <n v="0"/>
    <n v="0"/>
    <n v="35252.880825640539"/>
    <n v="137552.78500565203"/>
    <n v="23207.094639976636"/>
    <n v="76303.739767074323"/>
    <n v="512482.19446795085"/>
    <n v="0"/>
    <n v="0"/>
    <n v="0"/>
    <n v="7291.079999999999"/>
    <n v="1500"/>
    <n v="0"/>
    <n v="0"/>
    <n v="0"/>
    <n v="51010.424999999996"/>
    <n v="24216"/>
    <n v="535177.272"/>
    <n v="55221.744999999995"/>
    <n v="674416.522"/>
    <n v="81587.14499999999"/>
    <n v="56493.743999999999"/>
    <n v="0"/>
    <n v="0"/>
    <n v="5859563.5624679504"/>
    <n v="9099.3369999999995"/>
    <n v="4010"/>
    <n v="69278.486000000004"/>
    <n v="76135.616999999998"/>
    <n v="274718.67599999998"/>
    <n v="113502.27800000001"/>
    <n v="725.7219999999943"/>
    <n v="6876"/>
    <n v="35113"/>
    <n v="74803"/>
    <n v="25500"/>
    <n v="2010.157467950834"/>
    <n v="691772.27346795076"/>
    <n v="0"/>
    <n v="0.01"/>
    <n v="0"/>
    <n v="0"/>
    <n v="0"/>
    <n v="0"/>
    <n v="0"/>
    <n v="3.1681528662420378E-3"/>
    <n v="8.9006369426751584E-3"/>
    <n v="1.8554140127388534E-2"/>
    <n v="2.1118471337579613E-2"/>
    <n v="5.5834394904458592E-3"/>
    <n v="6.7324840764331206E-2"/>
    <n v="0.87300000000000011"/>
    <n v="0.88300000000000012"/>
    <n v="0.88300000000000012"/>
    <n v="0.88300000000000012"/>
    <n v="0.88300000000000012"/>
    <n v="0.88300000000000012"/>
    <n v="0.88300000000000012"/>
    <n v="0.88616815286624218"/>
    <n v="0.89506878980891735"/>
    <n v="0.91362292993630589"/>
    <n v="0.9347414012738855"/>
    <n v="0.94032484076433132"/>
    <n v="0"/>
    <n v="0"/>
    <n v="0"/>
    <n v="7291"/>
    <n v="1500"/>
    <n v="0"/>
    <n v="0"/>
    <n v="0"/>
    <n v="51010"/>
    <n v="24216"/>
    <n v="535177"/>
    <n v="55222"/>
    <n v="674416"/>
    <n v="81587.14499999999"/>
    <n v="56494.413289179749"/>
    <n v="0"/>
    <n v="0"/>
    <n v="6038853.4317571307"/>
    <n v="9099.3369999999995"/>
    <n v="4010"/>
    <n v="69278.486000000004"/>
    <n v="76135.616999999998"/>
    <n v="274718.67599999998"/>
    <n v="113502.27800000001"/>
    <n v="11148.035"/>
    <n v="63547.413"/>
    <n v="5889.1189999999997"/>
    <n v="148676.88099999999"/>
    <n v="25590"/>
    <n v="68574"/>
    <n v="870169.84199999995"/>
    <n v="11151"/>
    <n v="0"/>
    <n v="0"/>
    <n v="3715"/>
    <n v="45076"/>
    <n v="0"/>
    <n v="65692"/>
    <n v="0"/>
    <n v="34872"/>
    <n v="24216"/>
    <n v="311296.43146795081"/>
    <n v="0"/>
    <n v="496018.43146795081"/>
    <n v="81587.14499999999"/>
    <n v="56494.413289179749"/>
    <n v="0"/>
    <n v="0"/>
    <n v="6038853.7887571305"/>
    <n v="9099.3369999999995"/>
    <n v="4010"/>
    <n v="69278.486000000004"/>
    <n v="76135.616999999998"/>
    <n v="274718.67599999998"/>
    <n v="113502.27800000001"/>
    <n v="11148.035"/>
    <n v="63547.413"/>
    <n v="5889.1189999999997"/>
    <n v="178902.8"/>
    <n v="3000"/>
    <n v="41164"/>
    <n v="850395.76099999994"/>
    <n v="0"/>
    <n v="0"/>
    <n v="0"/>
    <n v="0"/>
    <n v="0"/>
    <n v="0"/>
    <n v="0"/>
    <n v="0"/>
    <n v="0"/>
    <n v="0"/>
    <n v="0"/>
    <n v="0"/>
    <n v="515792.51246795082"/>
    <n v="81587.14499999999"/>
    <n v="56494.413289179749"/>
    <n v="0"/>
    <n v="0"/>
    <n v="6038853.7887571305"/>
    <n v="436178.45470087649"/>
    <n v="809231.76099999994"/>
    <n v="5343815.7180000003"/>
    <n v="4970762.4117008764"/>
    <n v="373053.30629912391"/>
    <n v="515747.84446795005"/>
    <n v="689762.11599999992"/>
    <n v="809231.76099999994"/>
    <n v="5343815.7180000003"/>
    <n v="5224346.0730000008"/>
    <n v="119469.64499999955"/>
    <n v="695037.71375713032"/>
    <n v="801595.84199999995"/>
    <n v="809231.76099999994"/>
    <n v="5343815.7180000003"/>
    <n v="5336179.7990000006"/>
    <n v="7635.9189999997616"/>
    <n v="695038.07075713016"/>
    <n v="809231.76099999994"/>
    <n v="809765.06099999999"/>
    <n v="5344349.0180000002"/>
    <n v="5343815.7180000003"/>
    <n v="533.29999999981374"/>
    <n v="694504.77075713035"/>
    <n v="12393"/>
    <s v="SI"/>
    <s v="NO"/>
    <s v="GIC"/>
    <s v="STS"/>
    <n v="6"/>
    <s v="Transmission"/>
    <s v="Zonal Tx"/>
    <s v="Chiloé - Gamboa Project"/>
    <s v="Gamboa: Construction of new substation"/>
    <s v="CASTRO"/>
    <s v="STS"/>
    <m/>
    <d v="2019-04-01T00:00:00"/>
    <x v="15"/>
    <m/>
    <s v="WSP"/>
    <n v="0"/>
    <n v="0"/>
    <n v="0"/>
    <n v="0"/>
    <s v="02.10.2017"/>
    <s v="EMEC"/>
    <s v="Construcción"/>
    <m/>
    <n v="943"/>
    <m/>
    <m/>
    <s v="MASC"/>
    <s v="Abierto"/>
  </r>
  <r>
    <x v="34"/>
    <s v="T13"/>
    <x v="34"/>
    <x v="0"/>
    <x v="15"/>
    <x v="11"/>
    <n v="28606.733"/>
    <n v="15445.603999999999"/>
    <n v="19736.888999999999"/>
    <n v="759433.28700000001"/>
    <n v="30661.557000000001"/>
    <n v="29603.439999999999"/>
    <n v="32243.940999999999"/>
    <n v="4023.6080000000002"/>
    <n v="20191.149000000001"/>
    <n v="42784.79"/>
    <n v="14258.28"/>
    <n v="503.86799999999999"/>
    <n v="997493.14600000007"/>
    <n v="0.01"/>
    <n v="0"/>
    <n v="0.01"/>
    <n v="0"/>
    <n v="0"/>
    <n v="0"/>
    <n v="0"/>
    <n v="0"/>
    <n v="0"/>
    <n v="0"/>
    <n v="0"/>
    <n v="0"/>
    <n v="0.27"/>
    <n v="0.27"/>
    <n v="0.28000000000000003"/>
    <n v="0.28000000000000003"/>
    <n v="0.28000000000000003"/>
    <n v="0.28000000000000003"/>
    <n v="0.28000000000000003"/>
    <n v="0.28000000000000003"/>
    <n v="0.28000000000000003"/>
    <n v="0.28000000000000003"/>
    <n v="0.28000000000000003"/>
    <n v="0.28000000000000003"/>
    <n v="0.26006637191064008"/>
    <n v="0.26015537664280847"/>
    <n v="0.26236098160528909"/>
    <n v="0.30659259642253178"/>
    <n v="0.3203581306892852"/>
    <n v="0.32259220920143045"/>
    <n v="0.32321391488839613"/>
    <n v="0.32335999946371496"/>
    <n v="0.32335999946371496"/>
    <n v="0.33125493823435292"/>
    <n v="0.33129476138073699"/>
    <n v="0.33238646130150928"/>
    <n v="0.28000000000000003"/>
    <n v="0.26"/>
    <n v="2151098.2910000002"/>
    <n v="992.21485158330165"/>
    <n v="1333.0684658203704"/>
    <n v="33100.763200571142"/>
    <n v="665089.36344271258"/>
    <n v="201206.91835541328"/>
    <n v="33723.855750340415"/>
    <n v="9403.2575491469634"/>
    <n v="2213.8329015846925"/>
    <n v="0"/>
    <n v="120111.48155214006"/>
    <n v="607.03181373167581"/>
    <n v="16673.863171822279"/>
    <n v="1084455.6510548668"/>
    <n v="6.637191064008407E-5"/>
    <n v="8.9004732168352737E-5"/>
    <n v="2.2056049624806337E-3"/>
    <n v="4.423161481724272E-2"/>
    <n v="1.3765534266753435E-2"/>
    <n v="2.2340785121452295E-3"/>
    <n v="6.2170568696566747E-4"/>
    <n v="1.4608457531882504E-4"/>
    <n v="0"/>
    <n v="7.8949387706380002E-3"/>
    <n v="3.9823146384050438E-5"/>
    <n v="1.0916999207722649E-3"/>
    <n v="0.33238646130150928"/>
    <n v="709325.03833333333"/>
    <n v="285867.03833333333"/>
    <n v="379047.03833333333"/>
    <n v="237894.03833333333"/>
    <n v="30165.038333333334"/>
    <n v="2232032.0383333336"/>
    <n v="40165.03833333333"/>
    <n v="1663421.0383333333"/>
    <n v="34365.03833333333"/>
    <n v="1724997.0383333333"/>
    <n v="22603"/>
    <n v="0"/>
    <n v="7359881.3833333328"/>
    <n v="2397462.2346666702"/>
    <n v="0"/>
    <n v="0"/>
    <n v="0"/>
    <n v="12992897.56005487"/>
    <n v="992.21485158330165"/>
    <n v="1333.0684658203704"/>
    <n v="33100.763200571142"/>
    <n v="665089.36344271258"/>
    <n v="201206.91835541328"/>
    <n v="33723.855750340415"/>
    <n v="9403.2575491469634"/>
    <n v="2213.8329015846925"/>
    <n v="0"/>
    <n v="120111.48155214006"/>
    <n v="607.03181373167581"/>
    <n v="16673.863171822279"/>
    <n v="1084455.6510548668"/>
    <n v="709325.03833333333"/>
    <n v="285867.03833333333"/>
    <n v="379047.03833333333"/>
    <n v="237894.03833333333"/>
    <n v="30165.038333333334"/>
    <n v="2232032.0383333336"/>
    <n v="40165.03833333333"/>
    <n v="1663421.0383333333"/>
    <n v="34365.03833333333"/>
    <n v="1724997.0383333333"/>
    <n v="22603"/>
    <n v="0"/>
    <n v="7359881.3833333328"/>
    <n v="2397462.2346666702"/>
    <n v="0"/>
    <n v="0"/>
    <n v="0"/>
    <n v="12992897.56005487"/>
    <n v="28606.733"/>
    <n v="15445.603999999999"/>
    <n v="19736.888999999999"/>
    <n v="759433.28700000001"/>
    <n v="30661.557000000001"/>
    <n v="29603.439999999999"/>
    <n v="10646.219000000001"/>
    <n v="3000"/>
    <n v="73000"/>
    <n v="5103"/>
    <n v="3600"/>
    <n v="117386.92205486678"/>
    <n v="1096223.6510548668"/>
    <n v="0.01"/>
    <n v="0"/>
    <n v="0.01"/>
    <n v="0"/>
    <n v="0"/>
    <n v="2.9720359281993273E-3"/>
    <n v="4.8295583833239068E-3"/>
    <n v="4.862993787516149E-3"/>
    <n v="1.0182938098992945E-2"/>
    <n v="7.1551764971398814E-3"/>
    <n v="2.8020726235554284E-2"/>
    <n v="2.5135065101518247E-2"/>
    <n v="0.10315849403224474"/>
    <n v="0.27"/>
    <n v="0.27"/>
    <n v="0.28000000000000003"/>
    <n v="0.28000000000000003"/>
    <n v="0.28000000000000003"/>
    <n v="0.28297203592819936"/>
    <n v="0.28780159431152325"/>
    <n v="0.29266458809903939"/>
    <n v="0.30284752619803235"/>
    <n v="0.31000270269517222"/>
    <n v="0.33802342893072651"/>
    <n v="0.36315849403224476"/>
    <n v="691351.91933333303"/>
    <n v="353562.03833333333"/>
    <n v="3562.0383333333334"/>
    <n v="85722.03833333333"/>
    <n v="3562.0383333333334"/>
    <n v="28562.038333333334"/>
    <n v="3562.0383333333334"/>
    <n v="3562.0383333333334"/>
    <n v="64763"/>
    <n v="738366"/>
    <n v="464908"/>
    <n v="530223"/>
    <n v="2971706.1876666662"/>
    <n v="6785637.0113882031"/>
    <n v="0"/>
    <n v="0"/>
    <n v="0"/>
    <n v="13004665.141109738"/>
    <n v="28606.733"/>
    <n v="15445.603999999999"/>
    <n v="19736.888999999999"/>
    <n v="759433.28700000001"/>
    <n v="30661.557000000001"/>
    <n v="29603.439999999999"/>
    <n v="32243.940999999999"/>
    <n v="4023.6080000000002"/>
    <n v="20191.149000000001"/>
    <n v="54353.850999999995"/>
    <n v="24750"/>
    <n v="146007"/>
    <n v="1165057.0589999999"/>
    <n v="2000"/>
    <n v="4000"/>
    <n v="590409"/>
    <n v="439875"/>
    <n v="284295"/>
    <n v="26700"/>
    <n v="48259"/>
    <n v="2000"/>
    <n v="56763"/>
    <n v="731866"/>
    <n v="463408"/>
    <n v="253297.77972153109"/>
    <n v="2902872.7797215311"/>
    <n v="6785637.0113882031"/>
    <n v="0"/>
    <n v="0"/>
    <n v="0"/>
    <n v="13004665.141109735"/>
    <n v="28606.733"/>
    <n v="15445.603999999999"/>
    <n v="19736.888999999999"/>
    <n v="759433.28700000001"/>
    <n v="30661.557000000001"/>
    <n v="29603.439999999999"/>
    <n v="32243.940999999999"/>
    <n v="4023.6080000000002"/>
    <n v="20191.149000000001"/>
    <n v="42784.79"/>
    <n v="14258.28"/>
    <n v="80417.720000000088"/>
    <n v="1077406.9980000001"/>
    <n v="0"/>
    <n v="0"/>
    <n v="0"/>
    <n v="0"/>
    <n v="0"/>
    <n v="0"/>
    <n v="0"/>
    <n v="0"/>
    <n v="0"/>
    <n v="0"/>
    <n v="0"/>
    <n v="0"/>
    <n v="2990522.8407215308"/>
    <n v="6785637.0113882031"/>
    <n v="0"/>
    <n v="0"/>
    <n v="0"/>
    <n v="13004665.141109735"/>
    <n v="1067781.7878830445"/>
    <n v="996989.27800000005"/>
    <n v="3148087.5690000001"/>
    <n v="3218880.0788830444"/>
    <n v="-70792.509883044288"/>
    <n v="9844809.9910548702"/>
    <n v="978836.72900000005"/>
    <n v="996989.27800000005"/>
    <n v="3148087.5690000001"/>
    <n v="3129935.0200000005"/>
    <n v="18152.54899999965"/>
    <n v="9856577.5721097384"/>
    <n v="1019050.059"/>
    <n v="996989.27800000005"/>
    <n v="3148087.5690000001"/>
    <n v="3170148.35"/>
    <n v="-22060.780999999959"/>
    <n v="9856577.5721097346"/>
    <n v="996989.27800000005"/>
    <n v="997493.14600000007"/>
    <n v="3148591.4370000004"/>
    <n v="3148087.5690000001"/>
    <n v="503.86800000024959"/>
    <n v="9856073.7041097339"/>
    <n v="12394"/>
    <s v="SI"/>
    <s v="NO"/>
    <s v="GIC"/>
    <s v="STS"/>
    <n v="6"/>
    <s v="Transmission"/>
    <s v="Zonal Tx"/>
    <s v="Chiloé - Gamboa Project"/>
    <s v="Gamboa: Construction of new substation"/>
    <s v="CASTRO"/>
    <s v="STS"/>
    <m/>
    <d v="2019-04-01T00:00:00"/>
    <x v="15"/>
    <m/>
    <n v="0"/>
    <n v="0"/>
    <n v="0"/>
    <n v="0"/>
    <n v="0"/>
    <s v="02.01.2022"/>
    <m/>
    <m/>
    <m/>
    <n v="943"/>
    <m/>
    <m/>
    <s v="Inversiones en S/E"/>
    <s v="Abierto"/>
  </r>
  <r>
    <x v="35"/>
    <s v="T13"/>
    <x v="35"/>
    <x v="0"/>
    <x v="15"/>
    <x v="11"/>
    <n v="1578.364"/>
    <n v="0"/>
    <n v="4638.37"/>
    <n v="0"/>
    <n v="89.263999999999996"/>
    <n v="2369.89"/>
    <n v="35"/>
    <n v="17002.210999999999"/>
    <n v="1598.6780000000001"/>
    <n v="21168"/>
    <n v="5292"/>
    <n v="0"/>
    <n v="53771.777000000002"/>
    <n v="5.0000000000000001E-3"/>
    <n v="0"/>
    <n v="0"/>
    <n v="0"/>
    <n v="0"/>
    <n v="0"/>
    <n v="0"/>
    <n v="0.14000000000000001"/>
    <n v="0"/>
    <n v="5.0000000000000044E-3"/>
    <n v="0"/>
    <n v="0"/>
    <n v="8.5000000000000006E-2"/>
    <n v="8.5000000000000006E-2"/>
    <n v="8.5000000000000006E-2"/>
    <n v="8.5000000000000006E-2"/>
    <n v="8.5000000000000006E-2"/>
    <n v="8.5000000000000006E-2"/>
    <n v="8.5000000000000006E-2"/>
    <n v="0.22500000000000003"/>
    <n v="0.22500000000000003"/>
    <n v="0.23000000000000004"/>
    <n v="0.23000000000000004"/>
    <n v="0.23000000000000004"/>
    <n v="8.6632115270004112E-2"/>
    <n v="8.6632115270004112E-2"/>
    <n v="0.1177134606208574"/>
    <n v="0.21534676541218312"/>
    <n v="0.27084916782442114"/>
    <n v="0.27084916782442114"/>
    <n v="0.27084916782442114"/>
    <n v="0.27084916782442114"/>
    <n v="0.27084916782442114"/>
    <n v="0.27084916782442114"/>
    <n v="0.63588510504412443"/>
    <n v="0.63588510504412443"/>
    <n v="0.23000000000000004"/>
    <n v="0.08"/>
    <n v="20000"/>
    <n v="1181.4773845315217"/>
    <n v="0"/>
    <n v="5553.4885615756002"/>
    <n v="17470.491231367887"/>
    <n v="9946.5659639974201"/>
    <n v="0"/>
    <n v="0"/>
    <n v="0"/>
    <n v="0"/>
    <n v="0"/>
    <n v="66007.323638859787"/>
    <n v="0"/>
    <n v="100159.34678033221"/>
    <n v="6.6321152700041103E-3"/>
    <n v="0"/>
    <n v="3.1081345350853291E-2"/>
    <n v="9.763330479132569E-2"/>
    <n v="5.5502402412238021E-2"/>
    <n v="0"/>
    <n v="0"/>
    <n v="0"/>
    <n v="0"/>
    <n v="0"/>
    <n v="0.36503593721970329"/>
    <n v="0"/>
    <n v="0.63588510504412443"/>
    <n v="0"/>
    <n v="0"/>
    <n v="0"/>
    <n v="0"/>
    <n v="40000"/>
    <n v="22000"/>
    <n v="0"/>
    <n v="0"/>
    <n v="0"/>
    <n v="0"/>
    <n v="0"/>
    <n v="0"/>
    <n v="62000"/>
    <n v="0"/>
    <n v="0"/>
    <n v="0"/>
    <n v="0"/>
    <n v="182159.34678033221"/>
    <n v="1181.4773845315217"/>
    <n v="0"/>
    <n v="5553.4885615756002"/>
    <n v="17470.491231367887"/>
    <n v="9946.5659639974201"/>
    <n v="0"/>
    <n v="0"/>
    <n v="0"/>
    <n v="0"/>
    <n v="0"/>
    <n v="66007.323638859787"/>
    <n v="0"/>
    <n v="100159.34678033221"/>
    <n v="0"/>
    <n v="0"/>
    <n v="0"/>
    <n v="0"/>
    <n v="40000"/>
    <n v="22000"/>
    <n v="0"/>
    <n v="0"/>
    <n v="0"/>
    <n v="0"/>
    <n v="0"/>
    <n v="0"/>
    <n v="62000"/>
    <n v="0"/>
    <n v="0"/>
    <n v="0"/>
    <n v="0"/>
    <n v="182159.34678033221"/>
    <n v="1578.364"/>
    <n v="0"/>
    <n v="4638.37"/>
    <n v="0"/>
    <n v="89.263999999999996"/>
    <n v="2369.89"/>
    <n v="20730.11"/>
    <n v="0"/>
    <n v="0"/>
    <n v="18169.014999999999"/>
    <n v="14099.428"/>
    <n v="38484.905780332221"/>
    <n v="100159.34678033221"/>
    <n v="5.0000000000000001E-3"/>
    <n v="0"/>
    <n v="0"/>
    <n v="0"/>
    <n v="0"/>
    <n v="0.12857279074730243"/>
    <n v="7.0450844245097234E-3"/>
    <n v="0"/>
    <n v="0"/>
    <n v="0.10666853715431961"/>
    <n v="8.2776383831080227E-2"/>
    <n v="0.22594117524311896"/>
    <n v="0.55600397140033087"/>
    <n v="8.5000000000000006E-2"/>
    <n v="8.5000000000000006E-2"/>
    <n v="8.5000000000000006E-2"/>
    <n v="8.5000000000000006E-2"/>
    <n v="8.5000000000000006E-2"/>
    <n v="0.21357279074730245"/>
    <n v="0.22061787517181214"/>
    <n v="0.22061787517181214"/>
    <n v="0.22061787517181214"/>
    <n v="0.32728641232613176"/>
    <n v="0.41006279615721197"/>
    <n v="0.63600397140033083"/>
    <n v="0"/>
    <n v="0"/>
    <n v="0"/>
    <n v="0"/>
    <n v="40000"/>
    <n v="22000"/>
    <n v="0"/>
    <n v="0"/>
    <n v="0"/>
    <n v="0"/>
    <n v="0"/>
    <n v="0"/>
    <n v="62000"/>
    <n v="0"/>
    <n v="0"/>
    <n v="0"/>
    <n v="0"/>
    <n v="182159.34678033221"/>
    <n v="1578.364"/>
    <n v="0"/>
    <n v="4638.37"/>
    <n v="0"/>
    <n v="89.263999999999996"/>
    <n v="2369.89"/>
    <n v="35"/>
    <n v="17002.210999999999"/>
    <n v="1598.6780000000001"/>
    <n v="0"/>
    <n v="0"/>
    <n v="0"/>
    <n v="27311.777000000002"/>
    <n v="134847.56978033198"/>
    <n v="0"/>
    <n v="0"/>
    <n v="0"/>
    <n v="0"/>
    <n v="0"/>
    <n v="0"/>
    <n v="0"/>
    <n v="0"/>
    <n v="0"/>
    <n v="0"/>
    <n v="0"/>
    <n v="134847.56978033198"/>
    <n v="0"/>
    <n v="0"/>
    <n v="0"/>
    <n v="0"/>
    <n v="182159.34678033198"/>
    <n v="1578.364"/>
    <n v="0"/>
    <n v="4638.37"/>
    <n v="0"/>
    <n v="89.263999999999996"/>
    <n v="2369.89"/>
    <n v="35"/>
    <n v="17002.210999999999"/>
    <n v="1598.6780000000001"/>
    <n v="21168"/>
    <n v="5292"/>
    <n v="0"/>
    <n v="53771.777000000002"/>
    <n v="0"/>
    <n v="0"/>
    <n v="0"/>
    <n v="0"/>
    <n v="0"/>
    <n v="0"/>
    <n v="0"/>
    <n v="0"/>
    <n v="0"/>
    <n v="0"/>
    <n v="0"/>
    <n v="0"/>
    <n v="108387.56978033199"/>
    <n v="0"/>
    <n v="0"/>
    <n v="0"/>
    <n v="0"/>
    <n v="182159.34678033198"/>
    <n v="100159.34678033221"/>
    <n v="53771.777000000002"/>
    <n v="73771.777000000002"/>
    <n v="120159.34678033221"/>
    <n v="-46387.569780332211"/>
    <n v="108387.56978033221"/>
    <n v="61674.440999999999"/>
    <n v="53771.777000000002"/>
    <n v="73771.777000000002"/>
    <n v="81674.440999999992"/>
    <n v="-7902.6639999999898"/>
    <n v="108387.56978033221"/>
    <n v="27311.777000000002"/>
    <n v="53771.777000000002"/>
    <n v="73771.777000000002"/>
    <n v="47311.777000000002"/>
    <n v="26460"/>
    <n v="108387.56978033198"/>
    <n v="53771.777000000002"/>
    <n v="53771.777000000002"/>
    <n v="73771.777000000002"/>
    <n v="73771.777000000002"/>
    <n v="0"/>
    <n v="108387.56978033198"/>
    <n v="13049"/>
    <s v="SI"/>
    <s v="NO"/>
    <s v="GIC"/>
    <s v="STS"/>
    <n v="6"/>
    <s v="Transmission"/>
    <s v="Zonal Tx"/>
    <s v="Chiloé - Gamboa Project"/>
    <s v="Gamboa: Construction of new substation"/>
    <m/>
    <s v="STS"/>
    <m/>
    <d v="2018-12-01T00:00:00"/>
    <x v="15"/>
    <m/>
    <s v="WSP"/>
    <n v="0"/>
    <n v="0"/>
    <n v="0"/>
    <n v="0"/>
    <s v="02.10.2017"/>
    <s v="EMEC"/>
    <s v="Construcción"/>
    <m/>
    <n v="943"/>
    <m/>
    <n v="2016"/>
    <s v="Inversiones en S/E"/>
    <s v="Abierto"/>
  </r>
  <r>
    <x v="36"/>
    <s v="T13"/>
    <x v="36"/>
    <x v="0"/>
    <x v="16"/>
    <x v="12"/>
    <n v="-365.69400000000002"/>
    <n v="-658.36800000000005"/>
    <n v="782.73699999999997"/>
    <n v="41702.894"/>
    <n v="70620.447"/>
    <n v="55248.889000000003"/>
    <n v="85111.741999999998"/>
    <n v="62307.016000000003"/>
    <n v="9254.1880000000001"/>
    <n v="238367.55600000001"/>
    <n v="64481.154000000002"/>
    <n v="944.44399999999996"/>
    <n v="627797.005"/>
    <n v="0"/>
    <n v="0"/>
    <n v="0.04"/>
    <n v="0.01"/>
    <n v="0.01"/>
    <n v="0.03"/>
    <n v="0"/>
    <n v="0.02"/>
    <n v="0.03"/>
    <n v="0"/>
    <n v="0.01"/>
    <n v="0"/>
    <n v="0.23001000000000002"/>
    <n v="0.23001000000000002"/>
    <n v="0.27001000000000003"/>
    <n v="0.28001000000000004"/>
    <n v="0.29001000000000005"/>
    <n v="0.32001000000000002"/>
    <n v="0.32001000000000002"/>
    <n v="0.34001000000000003"/>
    <n v="0.37001000000000006"/>
    <n v="0.37001000000000006"/>
    <n v="0.38001000000000007"/>
    <n v="0.38001000000000007"/>
    <n v="0.23001000000000002"/>
    <n v="0.23329275958902079"/>
    <n v="0.26596546627933937"/>
    <n v="0.33470033450719433"/>
    <n v="0.35421024498389847"/>
    <n v="0.35728351414429199"/>
    <n v="0.37470520619946696"/>
    <n v="0.37499436984961998"/>
    <n v="0.41659799894866367"/>
    <n v="0.44067184784584712"/>
    <n v="0.47984544368835413"/>
    <n v="0.56172945782263906"/>
    <n v="0.38001000000000007"/>
    <n v="0.23001000000000002"/>
    <n v="208952.86800000002"/>
    <n v="0"/>
    <n v="11608.710061246369"/>
    <n v="16071.277315715601"/>
    <n v="95778.245050247264"/>
    <n v="119146.81119540347"/>
    <n v="160237.49841050059"/>
    <n v="112265.42974986647"/>
    <n v="1038.0746953652642"/>
    <n v="149723.49617222455"/>
    <n v="86855.864008236123"/>
    <n v="141684.03507472551"/>
    <n v="145391.22132486719"/>
    <n v="1039800.6630583984"/>
    <n v="0"/>
    <n v="3.2827595890207845E-3"/>
    <n v="3.2672706690318541E-2"/>
    <n v="6.8734868227854989E-2"/>
    <n v="1.9509910476704143E-2"/>
    <n v="3.0732691603935249E-3"/>
    <n v="1.7421692055174968E-2"/>
    <n v="2.8916365015305281E-4"/>
    <n v="4.1603629099043707E-2"/>
    <n v="2.4073848897183395E-2"/>
    <n v="3.9173595842507021E-2"/>
    <n v="8.1884014134284908E-2"/>
    <n v="0.56172945782263906"/>
    <n v="331750"/>
    <n v="186250"/>
    <n v="55750"/>
    <n v="345420"/>
    <n v="225305"/>
    <n v="226500"/>
    <n v="176500"/>
    <n v="139907.73308142301"/>
    <n v="0"/>
    <n v="0"/>
    <n v="0"/>
    <n v="0"/>
    <n v="1687382.733081423"/>
    <n v="0"/>
    <n v="0"/>
    <n v="0"/>
    <n v="0"/>
    <n v="2936136.2641398218"/>
    <n v="0"/>
    <n v="11608.710061246369"/>
    <n v="16071.277315715601"/>
    <n v="95778.245050247264"/>
    <n v="119146.81119540347"/>
    <n v="160237.49841050059"/>
    <n v="112265.42974986647"/>
    <n v="1038.0746953652642"/>
    <n v="149723.49617222455"/>
    <n v="86855.864008236123"/>
    <n v="141684.03507472551"/>
    <n v="145391.22132486719"/>
    <n v="1039800.6630583984"/>
    <n v="331750"/>
    <n v="186250"/>
    <n v="55750"/>
    <n v="345420"/>
    <n v="225305"/>
    <n v="226500"/>
    <n v="176500"/>
    <n v="139907.73308142301"/>
    <n v="0"/>
    <n v="0"/>
    <n v="0"/>
    <n v="0"/>
    <n v="1687382.733081423"/>
    <n v="0"/>
    <n v="0"/>
    <n v="0"/>
    <n v="0"/>
    <n v="2936136.2641398218"/>
    <n v="-365.69400000000002"/>
    <n v="-658.36800000000005"/>
    <n v="782.73699999999997"/>
    <n v="41702.894"/>
    <n v="70620.447"/>
    <n v="55248.889000000003"/>
    <n v="146398.01100000003"/>
    <n v="58297.400000000009"/>
    <n v="196702.1"/>
    <n v="144280.6"/>
    <n v="83082"/>
    <n v="243709.64705839835"/>
    <n v="1039800.6630583984"/>
    <n v="0"/>
    <n v="0"/>
    <n v="0.04"/>
    <n v="0.01"/>
    <n v="0.01"/>
    <n v="2.4224159478105533E-2"/>
    <n v="2.3637368632759417E-2"/>
    <n v="3.220451497481279E-2"/>
    <n v="5.9855353816962463E-2"/>
    <n v="6.8521941050364576E-2"/>
    <n v="4.9972183426338933E-2"/>
    <n v="4.7836443922056264E-2"/>
    <n v="0.36625196530139997"/>
    <n v="0.23001000000000002"/>
    <n v="0.23001000000000002"/>
    <n v="0.27001000000000003"/>
    <n v="0.28001000000000004"/>
    <n v="0.29001000000000005"/>
    <n v="0.31423415947810557"/>
    <n v="0.33787152811086496"/>
    <n v="0.37007604308567776"/>
    <n v="0.42993139690264026"/>
    <n v="0.49845333795300484"/>
    <n v="0.54842552137934375"/>
    <n v="0.59626196530139997"/>
    <n v="346905.75"/>
    <n v="212816.76500000001"/>
    <n v="291490.27500000002"/>
    <n v="353730.03"/>
    <n v="260540.3125"/>
    <n v="80893.967499999999"/>
    <n v="89540"/>
    <n v="51466"/>
    <n v="0"/>
    <n v="0"/>
    <n v="0"/>
    <n v="0"/>
    <n v="1687383.1"/>
    <n v="0"/>
    <n v="0"/>
    <n v="0"/>
    <n v="0"/>
    <n v="2936136.6310583986"/>
    <n v="-365.69400000000002"/>
    <n v="-658.36800000000005"/>
    <n v="782.73699999999997"/>
    <n v="41702.894"/>
    <n v="70620.447"/>
    <n v="55248.889000000003"/>
    <n v="85111.741999999998"/>
    <n v="62307.016000000003"/>
    <n v="9254.1880000000001"/>
    <n v="308678.72453666665"/>
    <n v="22169.281268333332"/>
    <n v="197036.86326833334"/>
    <n v="851888.72007333336"/>
    <n v="127417.12"/>
    <n v="314997.625"/>
    <n v="383164.14500000002"/>
    <n v="525727.70250000001"/>
    <n v="253258.71249999999"/>
    <n v="127788.16750000001"/>
    <n v="94525.447500000009"/>
    <n v="0"/>
    <n v="0"/>
    <n v="48416.122985065449"/>
    <n v="0"/>
    <n v="0"/>
    <n v="1875295.0429850654"/>
    <n v="0"/>
    <n v="0"/>
    <n v="0"/>
    <n v="0"/>
    <n v="2936136.6310583986"/>
    <n v="-365.69400000000002"/>
    <n v="-658.36800000000005"/>
    <n v="782.73699999999997"/>
    <n v="41702.894"/>
    <n v="70620.447"/>
    <n v="55248.889000000003"/>
    <n v="85111.741999999998"/>
    <n v="62307.016000000003"/>
    <n v="9254.1880000000001"/>
    <n v="238367.55600000001"/>
    <n v="64481.154000000002"/>
    <n v="46229.84600000002"/>
    <n v="673082.40700000001"/>
    <n v="0"/>
    <n v="0"/>
    <n v="0"/>
    <n v="0"/>
    <n v="0"/>
    <n v="0"/>
    <n v="0"/>
    <n v="0"/>
    <n v="0"/>
    <n v="0"/>
    <n v="0"/>
    <n v="0"/>
    <n v="2054101.3560583987"/>
    <n v="0"/>
    <n v="0"/>
    <n v="0"/>
    <n v="0"/>
    <n v="2936136.6310583986"/>
    <n v="894409.44173353119"/>
    <n v="626852.56099999999"/>
    <n v="835805.429"/>
    <n v="1103362.3097335312"/>
    <n v="-267556.8807335312"/>
    <n v="2100330.8351398217"/>
    <n v="796091.01600000006"/>
    <n v="626852.56099999999"/>
    <n v="835805.429"/>
    <n v="1005043.8840000001"/>
    <n v="-169238.45500000007"/>
    <n v="2100331.2020583986"/>
    <n v="654851.85680499999"/>
    <n v="626852.56099999999"/>
    <n v="835805.429"/>
    <n v="863804.72480500001"/>
    <n v="-27999.295805000002"/>
    <n v="2100331.2020583986"/>
    <n v="626852.56099999999"/>
    <n v="627797.005"/>
    <n v="836749.87300000002"/>
    <n v="835805.429"/>
    <n v="944.4440000000177"/>
    <n v="2099386.7580583985"/>
    <n v="13102"/>
    <s v="SI"/>
    <s v="NO"/>
    <s v="GIC"/>
    <s v="STS"/>
    <n v="6"/>
    <s v="Transmission"/>
    <s v="Zonal Tx"/>
    <s v="Growth Zonal Tx"/>
    <s v="La Misión Substation"/>
    <m/>
    <s v="STS"/>
    <s v="S/E La Misión"/>
    <d v="2020-03-01T00:00:00"/>
    <x v="16"/>
    <m/>
    <n v="0"/>
    <n v="0"/>
    <n v="0"/>
    <n v="0"/>
    <n v="0"/>
    <s v="MT 15.04.2019/ Constr. 01.10.2019"/>
    <m/>
    <s v="Ingeniería detalle/Mov Tierra"/>
    <m/>
    <m/>
    <m/>
    <n v="2017"/>
    <s v="Inversiones en S/E"/>
    <s v="Abierto"/>
  </r>
  <r>
    <x v="37"/>
    <s v="T13"/>
    <x v="37"/>
    <x v="0"/>
    <x v="16"/>
    <x v="12"/>
    <n v="1562.74"/>
    <n v="1184.4269999999999"/>
    <n v="1593.7190000000001"/>
    <n v="42557.612999999998"/>
    <n v="98520.411999999997"/>
    <n v="77964.313999999998"/>
    <n v="115228.376"/>
    <n v="76134.019"/>
    <n v="31165.785"/>
    <n v="88815.562999999995"/>
    <n v="8695.4230000000007"/>
    <n v="1182.8889999999999"/>
    <n v="544605.27999999991"/>
    <n v="0"/>
    <n v="0"/>
    <n v="0.02"/>
    <n v="0.01"/>
    <n v="0"/>
    <n v="0.06"/>
    <n v="0.01"/>
    <n v="0.1"/>
    <n v="0"/>
    <n v="0"/>
    <n v="0"/>
    <n v="0"/>
    <n v="0.21001000000000003"/>
    <n v="0.21001000000000003"/>
    <n v="0.23001000000000002"/>
    <n v="0.24001000000000003"/>
    <n v="0.24001000000000003"/>
    <n v="0.30001"/>
    <n v="0.31001000000000001"/>
    <n v="0.41001000000000004"/>
    <n v="0.41001000000000004"/>
    <n v="0.41001000000000004"/>
    <n v="0.41001000000000004"/>
    <n v="0.41001000000000004"/>
    <n v="0.21001000000000003"/>
    <n v="0.21182364400375689"/>
    <n v="0.24140900231414447"/>
    <n v="0.28262222634518441"/>
    <n v="0.30129225513629304"/>
    <n v="0.31152665475667296"/>
    <n v="0.31229775557733741"/>
    <n v="0.31248785819075015"/>
    <n v="0.34107111079327002"/>
    <n v="0.35985664202798029"/>
    <n v="0.38886797410960317"/>
    <n v="0.47865381026329873"/>
    <n v="0.41001000000000004"/>
    <n v="0.21001000000000003"/>
    <n v="314822.53499999997"/>
    <n v="0"/>
    <n v="7676.5565255881966"/>
    <n v="26927.348359797998"/>
    <n v="27027.62839963103"/>
    <n v="129181.5508627469"/>
    <n v="192795.42316749319"/>
    <n v="53110.288633736098"/>
    <n v="816.8503803583518"/>
    <n v="123123.20531030226"/>
    <n v="81123.488388428188"/>
    <n v="125592.77914190484"/>
    <n v="268638.34508412005"/>
    <n v="1036013.4642541071"/>
    <n v="0"/>
    <n v="1.8136440037568697E-3"/>
    <n v="2.9585358310387559E-2"/>
    <n v="4.1213224031039941E-2"/>
    <n v="1.8670028791108646E-2"/>
    <n v="1.0234399620379937E-2"/>
    <n v="7.7110082066444042E-4"/>
    <n v="1.9010261341275236E-4"/>
    <n v="2.8583252602519846E-2"/>
    <n v="1.878553123471028E-2"/>
    <n v="2.901133208162289E-2"/>
    <n v="8.9785836153695564E-2"/>
    <n v="0.47865381026329873"/>
    <n v="213750"/>
    <n v="238250"/>
    <n v="118966"/>
    <n v="499530"/>
    <n v="193310"/>
    <n v="236500"/>
    <n v="156500"/>
    <n v="620499.23553713004"/>
    <n v="0"/>
    <n v="0"/>
    <n v="0"/>
    <n v="0"/>
    <n v="2277305.2355371299"/>
    <n v="0"/>
    <n v="0"/>
    <n v="0"/>
    <n v="0"/>
    <n v="3628141.2347912369"/>
    <n v="0"/>
    <n v="7676.5565255881966"/>
    <n v="26927.348359797998"/>
    <n v="27027.62839963103"/>
    <n v="129181.5508627469"/>
    <n v="192795.42316749319"/>
    <n v="53110.288633736098"/>
    <n v="816.8503803583518"/>
    <n v="123123.20531030226"/>
    <n v="81123.488388428188"/>
    <n v="125592.77914190484"/>
    <n v="268638.34508412005"/>
    <n v="1036013.4642541071"/>
    <n v="213750"/>
    <n v="238250"/>
    <n v="118966"/>
    <n v="499530"/>
    <n v="193310"/>
    <n v="236500"/>
    <n v="156500"/>
    <n v="620499.23553713004"/>
    <n v="0"/>
    <n v="0"/>
    <n v="0"/>
    <n v="0"/>
    <n v="2277305.2355371299"/>
    <n v="0"/>
    <n v="0"/>
    <n v="0"/>
    <n v="0"/>
    <n v="3628141.2347912369"/>
    <n v="1562.74"/>
    <n v="1184.4269999999999"/>
    <n v="1593.7190000000001"/>
    <n v="42557.612999999998"/>
    <n v="98520.411999999997"/>
    <n v="77964.313999999998"/>
    <n v="102578.086"/>
    <n v="78169.2"/>
    <n v="154984.6"/>
    <n v="189566.625"/>
    <n v="85326.6"/>
    <n v="202005.12825410708"/>
    <n v="1036013.4642541071"/>
    <n v="0"/>
    <n v="0"/>
    <n v="0.02"/>
    <n v="0.01"/>
    <n v="0"/>
    <n v="2.9491717952997959E-2"/>
    <n v="3.486675670226904E-2"/>
    <n v="2.0836810832020023E-2"/>
    <n v="5.8529283609979672E-2"/>
    <n v="5.5188717079378044E-2"/>
    <n v="4.0480252504341022E-2"/>
    <n v="5.2420447475498559E-2"/>
    <n v="0.32181398615648432"/>
    <n v="0.21001000000000003"/>
    <n v="0.21001000000000003"/>
    <n v="0.23001000000000002"/>
    <n v="0.24001000000000003"/>
    <n v="0.24001000000000003"/>
    <n v="0.26950171795299799"/>
    <n v="0.30436847465526706"/>
    <n v="0.32520528548728705"/>
    <n v="0.38373456909726672"/>
    <n v="0.43892328617664478"/>
    <n v="0.47940353868098579"/>
    <n v="0.53182398615648441"/>
    <n v="322267.22499999998"/>
    <n v="300156.565"/>
    <n v="404075.75"/>
    <n v="516201.78"/>
    <n v="284325.1875"/>
    <n v="97558.842499999999"/>
    <n v="78583.25"/>
    <n v="274137"/>
    <n v="0"/>
    <n v="0"/>
    <n v="0"/>
    <n v="0"/>
    <n v="2277305.6"/>
    <n v="0"/>
    <n v="0"/>
    <n v="0"/>
    <n v="0"/>
    <n v="3628141.5992541071"/>
    <n v="1562.74"/>
    <n v="1184.4269999999999"/>
    <n v="1593.7190000000001"/>
    <n v="42557.612999999998"/>
    <n v="98520.411999999997"/>
    <n v="77964.313999999998"/>
    <n v="115228.376"/>
    <n v="76134.019"/>
    <n v="31165.785"/>
    <n v="52441.214999999997"/>
    <n v="83235.225000000006"/>
    <n v="186418.0312"/>
    <n v="768005.87619999994"/>
    <n v="310196.59999999998"/>
    <n v="472159.065"/>
    <n v="394140.75"/>
    <n v="367431.60499999998"/>
    <n v="647761.29249999998"/>
    <n v="217827.3015"/>
    <n v="105599.875"/>
    <n v="14033.250000000004"/>
    <n v="16163.449054107114"/>
    <n v="0"/>
    <n v="0"/>
    <n v="0"/>
    <n v="2545313.1880541071"/>
    <n v="0"/>
    <n v="0"/>
    <n v="0"/>
    <n v="0"/>
    <n v="3628141.5992541071"/>
    <n v="1562.74"/>
    <n v="1184.4269999999999"/>
    <n v="1593.7190000000001"/>
    <n v="42557.612999999998"/>
    <n v="98520.411999999997"/>
    <n v="77964.313999999998"/>
    <n v="115228.376"/>
    <n v="76134.019"/>
    <n v="31165.785"/>
    <n v="88815.562999999995"/>
    <n v="8695.4230000000007"/>
    <n v="11263.577000000048"/>
    <n v="554685.96799999999"/>
    <n v="0"/>
    <n v="0"/>
    <n v="0"/>
    <n v="0"/>
    <n v="0"/>
    <n v="0"/>
    <n v="0"/>
    <n v="0"/>
    <n v="0"/>
    <n v="0"/>
    <n v="0"/>
    <n v="0"/>
    <n v="2758633.0962541071"/>
    <n v="0"/>
    <n v="0"/>
    <n v="0"/>
    <n v="0"/>
    <n v="3628141.5992541071"/>
    <n v="767375.11916998704"/>
    <n v="543422.39099999995"/>
    <n v="858244.92599999998"/>
    <n v="1082197.654169987"/>
    <n v="-223952.72816998698"/>
    <n v="2769896.308791237"/>
    <n v="834008.33600000001"/>
    <n v="543422.39099999995"/>
    <n v="858244.92599999998"/>
    <n v="1148830.871"/>
    <n v="-290585.94500000007"/>
    <n v="2769896.6732541071"/>
    <n v="581587.84499999997"/>
    <n v="543422.39099999995"/>
    <n v="858244.92599999998"/>
    <n v="896410.37999999989"/>
    <n v="-38165.453999999911"/>
    <n v="2769896.6732541071"/>
    <n v="543422.39099999995"/>
    <n v="544605.27999999991"/>
    <n v="859427.81499999994"/>
    <n v="858244.92599999998"/>
    <n v="1182.8889999999665"/>
    <n v="2768713.7842541072"/>
    <n v="13190"/>
    <s v="SI"/>
    <s v="NO"/>
    <s v="GIC"/>
    <s v="STS"/>
    <n v="6"/>
    <s v="Transmission"/>
    <s v="Zonal Tx"/>
    <s v="Growth Zonal Tx"/>
    <s v="Remehue Substation"/>
    <m/>
    <s v="STS"/>
    <s v="S/E La Misión"/>
    <d v="2020-03-01T00:00:00"/>
    <x v="16"/>
    <m/>
    <n v="0"/>
    <n v="0"/>
    <n v="435007"/>
    <n v="15"/>
    <n v="29000.466666666667"/>
    <s v="MT 15.04.2019/ Constr. 01.10.2019"/>
    <m/>
    <s v="Ingeniería detalle/Mov Tierra"/>
    <m/>
    <m/>
    <m/>
    <n v="2017"/>
    <s v="Inversiones en S/E"/>
    <s v="Abierto"/>
  </r>
  <r>
    <x v="38"/>
    <s v="T13"/>
    <x v="38"/>
    <x v="0"/>
    <x v="16"/>
    <x v="12"/>
    <n v="0"/>
    <n v="476.6"/>
    <n v="713.73599999999999"/>
    <n v="385.37"/>
    <n v="2937.5740000000001"/>
    <n v="673.60299999999995"/>
    <n v="0"/>
    <n v="2630.105"/>
    <n v="91908.456999999995"/>
    <n v="6501.5280000000002"/>
    <n v="30727.134999999998"/>
    <n v="942.53399999999999"/>
    <n v="137896.64200000002"/>
    <n v="0"/>
    <n v="0.01"/>
    <n v="0.01"/>
    <n v="0"/>
    <n v="0"/>
    <n v="3.6799999999999999E-2"/>
    <n v="0.01"/>
    <n v="0.09"/>
    <n v="0.01"/>
    <n v="1.0000000000000009E-2"/>
    <n v="0"/>
    <n v="0"/>
    <n v="0.13317999999999999"/>
    <n v="0.14318"/>
    <n v="0.15317999999999998"/>
    <n v="0.15317999999999998"/>
    <n v="0.15317999999999998"/>
    <n v="0.18997999999999998"/>
    <n v="0.19997999999999999"/>
    <n v="0.28998000000000002"/>
    <n v="0.29998000000000002"/>
    <n v="0.30998000000000003"/>
    <n v="0.30998000000000003"/>
    <n v="0.30998000000000003"/>
    <n v="0.13317999999999999"/>
    <n v="0.13317999999999999"/>
    <n v="0.13431761460375016"/>
    <n v="0.13736400861991391"/>
    <n v="0.13977713050665669"/>
    <n v="0.20012270728207537"/>
    <n v="0.20482064079714785"/>
    <n v="0.20482064079714785"/>
    <n v="0.20482064079714785"/>
    <n v="0.20482064079714785"/>
    <n v="0.20482064079714785"/>
    <n v="0.20533773834430702"/>
    <n v="0.30998000000000003"/>
    <n v="0.13317999999999999"/>
    <n v="53585.123999999996"/>
    <n v="0"/>
    <n v="0"/>
    <n v="3275.9165594727651"/>
    <n v="8794.2262168967954"/>
    <n v="6983.7023885911658"/>
    <n v="175075.64380784446"/>
    <n v="13664.13162695989"/>
    <n v="0"/>
    <n v="0"/>
    <n v="0"/>
    <n v="0"/>
    <n v="1522.8935705376491"/>
    <n v="209316.51417030272"/>
    <n v="0"/>
    <n v="0"/>
    <n v="1.1376146037501769E-3"/>
    <n v="3.0463940161637314E-3"/>
    <n v="2.4131218867427997E-3"/>
    <n v="6.0345576775418679E-2"/>
    <n v="4.6979335150724852E-3"/>
    <n v="0"/>
    <n v="0"/>
    <n v="0"/>
    <n v="0"/>
    <n v="5.1709754715917138E-4"/>
    <n v="0.20533773834430702"/>
    <n v="1200"/>
    <n v="0"/>
    <n v="0"/>
    <n v="151500"/>
    <n v="191500"/>
    <n v="11500"/>
    <n v="191500"/>
    <n v="191500"/>
    <n v="191500"/>
    <n v="191500"/>
    <n v="211500"/>
    <n v="923170"/>
    <n v="2256370"/>
    <n v="0"/>
    <n v="0"/>
    <n v="0"/>
    <n v="0"/>
    <n v="2519271.6381703028"/>
    <n v="0"/>
    <n v="0"/>
    <n v="3275.9165594727651"/>
    <n v="8794.2262168967954"/>
    <n v="6983.7023885911658"/>
    <n v="175075.64380784446"/>
    <n v="13664.13162695989"/>
    <n v="0"/>
    <n v="0"/>
    <n v="0"/>
    <n v="0"/>
    <n v="1522.8935705376491"/>
    <n v="209316.51417030272"/>
    <n v="1200"/>
    <n v="0"/>
    <n v="0"/>
    <n v="151500"/>
    <n v="191500"/>
    <n v="11500"/>
    <n v="191500"/>
    <n v="191500"/>
    <n v="191500"/>
    <n v="191500"/>
    <n v="211500"/>
    <n v="923170"/>
    <n v="2256370"/>
    <n v="0"/>
    <n v="0"/>
    <n v="0"/>
    <n v="0"/>
    <n v="2519271.6381703028"/>
    <n v="0"/>
    <n v="476.6"/>
    <n v="713.73599999999999"/>
    <n v="385.37"/>
    <n v="2937.5740000000001"/>
    <n v="673.60299999999995"/>
    <n v="0"/>
    <n v="21870"/>
    <n v="21150"/>
    <n v="3500"/>
    <n v="0"/>
    <n v="157609.63117030272"/>
    <n v="209316.51417030272"/>
    <n v="0"/>
    <n v="0.01"/>
    <n v="0.01"/>
    <n v="0"/>
    <n v="0"/>
    <n v="7.9152613309042538E-2"/>
    <n v="8.1900916648202371E-2"/>
    <n v="6.1632897576667706E-2"/>
    <n v="5.4712490870446488E-2"/>
    <n v="9.2138326070722212E-2"/>
    <n v="7.5147098648415747E-2"/>
    <n v="4.1110481958361013E-2"/>
    <n v="0.50579482508185802"/>
    <n v="0.13317999999999999"/>
    <n v="0.14318"/>
    <n v="0.15317999999999998"/>
    <n v="0.15317999999999998"/>
    <n v="0.15317999999999998"/>
    <n v="0.23233261330904253"/>
    <n v="0.31423352995724491"/>
    <n v="0.37586642753391264"/>
    <n v="0.43057891840435913"/>
    <n v="0.52271724447508128"/>
    <n v="0.59786434312349701"/>
    <n v="0.63897482508185799"/>
    <n v="170085"/>
    <n v="125854.925"/>
    <n v="174874.92499999999"/>
    <n v="154654.92499999999"/>
    <n v="196379.92499999999"/>
    <n v="185029.92499999999"/>
    <n v="180279.92499999999"/>
    <n v="127629.925"/>
    <n v="127629.925"/>
    <n v="82429.925000000003"/>
    <n v="82429.925000000003"/>
    <n v="649090.75"/>
    <n v="2256370"/>
    <n v="0"/>
    <n v="0"/>
    <n v="0"/>
    <n v="0"/>
    <n v="2519271.6381703024"/>
    <n v="0"/>
    <n v="476.6"/>
    <n v="713.73599999999999"/>
    <n v="385.37"/>
    <n v="2937.5740000000001"/>
    <n v="673.60299999999995"/>
    <n v="0"/>
    <n v="2630.105"/>
    <n v="91908.456999999995"/>
    <n v="0"/>
    <n v="0"/>
    <n v="140776.70800000001"/>
    <n v="240502.15299999999"/>
    <n v="249525.82500000001"/>
    <n v="246716.23499999999"/>
    <n v="226929.92499999999"/>
    <n v="210469.92499999999"/>
    <n v="186719.92499999999"/>
    <n v="137289.92499999999"/>
    <n v="136014.92499999999"/>
    <n v="168854.92499999999"/>
    <n v="81154.925000000003"/>
    <n v="70429.925000000003"/>
    <n v="0"/>
    <n v="511077.90117030201"/>
    <n v="2225184.3611703021"/>
    <n v="0"/>
    <n v="0"/>
    <n v="0"/>
    <n v="0"/>
    <n v="2519271.6381703019"/>
    <n v="0"/>
    <n v="476.6"/>
    <n v="713.73599999999999"/>
    <n v="385.37"/>
    <n v="2937.5740000000001"/>
    <n v="673.60299999999995"/>
    <n v="0"/>
    <n v="2630.105"/>
    <n v="91908.456999999995"/>
    <n v="6501.5280000000002"/>
    <n v="30727.134999999998"/>
    <n v="103548.04500000001"/>
    <n v="240502.15300000002"/>
    <n v="0"/>
    <n v="0"/>
    <n v="0"/>
    <n v="0"/>
    <n v="0"/>
    <n v="0"/>
    <n v="0"/>
    <n v="0"/>
    <n v="0"/>
    <n v="0"/>
    <n v="0"/>
    <n v="0"/>
    <n v="2225184.3611703021"/>
    <n v="0"/>
    <n v="0"/>
    <n v="0"/>
    <n v="0"/>
    <n v="2519271.6381703019"/>
    <n v="207793.62059976507"/>
    <n v="136954.10800000001"/>
    <n v="190539.23200000002"/>
    <n v="261378.74459976505"/>
    <n v="-70839.512599765032"/>
    <n v="2328732.406170303"/>
    <n v="51706.883000000002"/>
    <n v="136954.10800000001"/>
    <n v="190539.23200000002"/>
    <n v="105292.007"/>
    <n v="85247.22500000002"/>
    <n v="2328732.4061703025"/>
    <n v="99725.444999999992"/>
    <n v="136954.10800000001"/>
    <n v="190539.23200000002"/>
    <n v="153310.56899999999"/>
    <n v="37228.66300000003"/>
    <n v="2328732.4061703021"/>
    <n v="136954.10800000001"/>
    <n v="137896.64200000002"/>
    <n v="191481.766"/>
    <n v="190539.23200000002"/>
    <n v="942.5339999999851"/>
    <n v="2327789.8721703021"/>
    <n v="13191"/>
    <s v="SI"/>
    <s v="NO"/>
    <s v="GIC"/>
    <s v="STS"/>
    <n v="6"/>
    <s v="Transmission"/>
    <s v="Zonal Tx"/>
    <s v="Growth Zonal Tx"/>
    <s v="La Misión Substation"/>
    <m/>
    <s v="STS"/>
    <s v="S/E La Misión"/>
    <d v="2020-03-01T00:00:00"/>
    <x v="16"/>
    <m/>
    <n v="0"/>
    <n v="0"/>
    <n v="0"/>
    <n v="0"/>
    <n v="0"/>
    <s v="01.10.2019"/>
    <m/>
    <s v="Ingeniería detalle"/>
    <m/>
    <m/>
    <m/>
    <n v="2017"/>
    <s v="Inversiones en Líneas"/>
    <s v="Abierto"/>
  </r>
  <r>
    <x v="39"/>
    <s v="T13"/>
    <x v="39"/>
    <x v="0"/>
    <x v="16"/>
    <x v="12"/>
    <n v="0"/>
    <n v="0"/>
    <n v="0"/>
    <n v="0"/>
    <n v="21806.508999999998"/>
    <n v="0"/>
    <n v="450"/>
    <n v="500"/>
    <n v="250"/>
    <n v="0"/>
    <n v="0"/>
    <n v="0"/>
    <n v="23006.508999999998"/>
    <n v="0"/>
    <n v="0"/>
    <n v="0"/>
    <n v="0"/>
    <n v="0"/>
    <n v="5.1900000000000002E-2"/>
    <n v="0"/>
    <n v="0.01"/>
    <n v="0"/>
    <n v="0"/>
    <n v="0"/>
    <n v="0"/>
    <n v="0.76811999999999991"/>
    <n v="0.76811999999999991"/>
    <n v="0.76811999999999991"/>
    <n v="0.76811999999999991"/>
    <n v="0.76811999999999991"/>
    <n v="0.82001999999999997"/>
    <n v="0.82001999999999997"/>
    <n v="0.83001999999999987"/>
    <n v="0.83001999999999987"/>
    <n v="0.83001999999999987"/>
    <n v="0.83001999999999987"/>
    <n v="0.83001999999999987"/>
    <n v="0.76811999999999991"/>
    <n v="0.76811999999999991"/>
    <n v="0.76811999999999991"/>
    <n v="0.76811999999999991"/>
    <n v="0.76811999999999991"/>
    <n v="0.7718488046891353"/>
    <n v="0.89590242969785772"/>
    <n v="0.89590242969785772"/>
    <n v="0.89590242969785772"/>
    <n v="0.89590242969785772"/>
    <n v="0.89590242969785772"/>
    <n v="0.89590242969785772"/>
    <n v="0.83001999999999987"/>
    <n v="0.76811999999999991"/>
    <n v="46351.663999999997"/>
    <n v="0"/>
    <n v="0"/>
    <n v="0"/>
    <n v="0"/>
    <n v="0"/>
    <n v="0"/>
    <n v="20280.756544884593"/>
    <n v="0"/>
    <n v="0"/>
    <n v="0"/>
    <n v="0"/>
    <n v="1509.4600786538929"/>
    <n v="21790.216623538487"/>
    <n v="0"/>
    <n v="0"/>
    <n v="0"/>
    <n v="0"/>
    <n v="0"/>
    <n v="3.7288046891354415E-3"/>
    <n v="0.12405362500872237"/>
    <n v="0"/>
    <n v="0"/>
    <n v="0"/>
    <n v="0"/>
    <n v="0"/>
    <n v="0.89590242969785772"/>
    <n v="0"/>
    <n v="0"/>
    <n v="0"/>
    <n v="0"/>
    <n v="0"/>
    <n v="0"/>
    <n v="0"/>
    <n v="0"/>
    <n v="0"/>
    <n v="0"/>
    <n v="29782.865000000002"/>
    <n v="11600"/>
    <n v="41382.865000000005"/>
    <n v="0"/>
    <n v="0"/>
    <n v="0"/>
    <n v="0"/>
    <n v="109524.74562353849"/>
    <n v="0"/>
    <n v="0"/>
    <n v="0"/>
    <n v="0"/>
    <n v="0"/>
    <n v="0"/>
    <n v="20280.756544884593"/>
    <n v="0"/>
    <n v="0"/>
    <n v="0"/>
    <n v="0"/>
    <n v="1509.4600786538929"/>
    <n v="21790.216623538487"/>
    <n v="0"/>
    <n v="0"/>
    <n v="0"/>
    <n v="0"/>
    <n v="0"/>
    <n v="0"/>
    <n v="0"/>
    <n v="0"/>
    <n v="0"/>
    <n v="0"/>
    <n v="29782.865000000002"/>
    <n v="11600"/>
    <n v="41382.865000000005"/>
    <n v="0"/>
    <n v="0"/>
    <n v="0"/>
    <n v="0"/>
    <n v="109524.74562353849"/>
    <n v="0"/>
    <n v="0"/>
    <n v="0"/>
    <n v="0"/>
    <n v="21806.508999999998"/>
    <n v="0"/>
    <n v="0"/>
    <n v="750"/>
    <n v="26321.542000000001"/>
    <n v="1200"/>
    <n v="0"/>
    <n v="1118"/>
    <n v="51196.050999999999"/>
    <n v="0"/>
    <n v="0"/>
    <n v="0"/>
    <n v="0"/>
    <n v="0"/>
    <n v="3.7287233810580859E-3"/>
    <n v="0.12405091996982133"/>
    <n v="0"/>
    <n v="0"/>
    <n v="0"/>
    <n v="0"/>
    <n v="0"/>
    <n v="0.12777964335087941"/>
    <n v="0.76811999999999991"/>
    <n v="0.76811999999999991"/>
    <n v="0.76811999999999991"/>
    <n v="0.76811999999999991"/>
    <n v="0.76811999999999991"/>
    <n v="0.77184872338105803"/>
    <n v="0.89589964335087935"/>
    <n v="0.89589964335087935"/>
    <n v="0.89589964335087935"/>
    <n v="0.89589964335087935"/>
    <n v="0.89589964335087935"/>
    <n v="0.89589964335087935"/>
    <n v="0"/>
    <n v="0"/>
    <n v="0"/>
    <n v="0"/>
    <n v="0"/>
    <n v="0"/>
    <n v="0"/>
    <n v="0"/>
    <n v="0"/>
    <n v="0"/>
    <n v="3196.0306235384924"/>
    <n v="0"/>
    <n v="3196.0306235384924"/>
    <n v="2200"/>
    <n v="6581"/>
    <n v="0"/>
    <n v="0"/>
    <n v="109524.74562353849"/>
    <n v="0"/>
    <n v="0"/>
    <n v="0"/>
    <n v="0"/>
    <n v="21806.508999999998"/>
    <n v="0"/>
    <n v="450"/>
    <n v="500"/>
    <n v="250"/>
    <n v="0"/>
    <n v="0"/>
    <n v="0"/>
    <n v="23006.508999999998"/>
    <n v="0"/>
    <n v="0"/>
    <n v="26071.542000000001"/>
    <n v="745"/>
    <n v="0"/>
    <n v="0"/>
    <n v="0"/>
    <n v="0"/>
    <n v="0"/>
    <n v="0"/>
    <n v="3200"/>
    <n v="1369.0306235384924"/>
    <n v="31385.572623538494"/>
    <n v="2200"/>
    <n v="6581"/>
    <n v="0"/>
    <n v="0"/>
    <n v="109524.74562353849"/>
    <n v="0"/>
    <n v="0"/>
    <n v="0"/>
    <n v="0"/>
    <n v="21806.508999999998"/>
    <n v="0"/>
    <n v="450"/>
    <n v="500"/>
    <n v="250"/>
    <n v="0"/>
    <n v="0"/>
    <n v="0"/>
    <n v="23006.508999999998"/>
    <n v="0"/>
    <n v="0"/>
    <n v="0"/>
    <n v="0"/>
    <n v="0"/>
    <n v="0"/>
    <n v="0"/>
    <n v="0"/>
    <n v="0"/>
    <n v="0"/>
    <n v="0"/>
    <n v="0"/>
    <n v="31385.572623538494"/>
    <n v="2200"/>
    <n v="6581"/>
    <n v="0"/>
    <n v="0"/>
    <n v="109524.74562353849"/>
    <n v="20280.756544884593"/>
    <n v="23006.508999999998"/>
    <n v="69358.172999999995"/>
    <n v="66632.42054488459"/>
    <n v="2725.7524551154056"/>
    <n v="40166.572623538494"/>
    <n v="50078.050999999999"/>
    <n v="23006.508999999998"/>
    <n v="69358.172999999995"/>
    <n v="96429.714999999997"/>
    <n v="-27071.542000000001"/>
    <n v="40166.572623538494"/>
    <n v="23006.508999999998"/>
    <n v="23006.508999999998"/>
    <n v="69358.172999999995"/>
    <n v="69358.172999999995"/>
    <n v="0"/>
    <n v="40166.572623538494"/>
    <n v="23006.508999999998"/>
    <n v="23006.508999999998"/>
    <n v="69358.172999999995"/>
    <n v="69358.172999999995"/>
    <n v="0"/>
    <n v="40166.572623538494"/>
    <n v="13254"/>
    <s v="SI"/>
    <s v="NO"/>
    <s v="GIC"/>
    <s v="STS"/>
    <n v="6"/>
    <s v="Transmission"/>
    <s v="Zonal Tx"/>
    <s v="Growth Zonal Tx"/>
    <s v="La Misión Substation"/>
    <m/>
    <s v="STS"/>
    <s v="S/E La Misión"/>
    <d v="2019-02-01T00:00:00"/>
    <x v="16"/>
    <m/>
    <n v="0"/>
    <n v="0"/>
    <n v="0"/>
    <n v="0"/>
    <n v="0"/>
    <s v="MT 15.04.2019/ Constr. 01.10.2019"/>
    <m/>
    <s v="Ingeniería detalle"/>
    <m/>
    <m/>
    <m/>
    <n v="2017"/>
    <s v="Inversiones en S/E"/>
    <s v="Abierto"/>
  </r>
  <r>
    <x v="40"/>
    <s v="T13"/>
    <x v="40"/>
    <x v="0"/>
    <x v="16"/>
    <x v="12"/>
    <n v="0"/>
    <n v="0"/>
    <n v="1104.93"/>
    <n v="10922.226000000001"/>
    <n v="0"/>
    <n v="80"/>
    <n v="11523.189"/>
    <n v="10000"/>
    <n v="0"/>
    <n v="0"/>
    <n v="0"/>
    <n v="0"/>
    <n v="33630.345000000001"/>
    <n v="0"/>
    <n v="0"/>
    <n v="0"/>
    <n v="0.01"/>
    <n v="0"/>
    <n v="0"/>
    <n v="0"/>
    <n v="0.01"/>
    <n v="0"/>
    <n v="0"/>
    <n v="0"/>
    <n v="0"/>
    <n v="0.98"/>
    <n v="0.98"/>
    <n v="0.98"/>
    <n v="0.99"/>
    <n v="0.99"/>
    <n v="0.99"/>
    <n v="0.99"/>
    <n v="1"/>
    <n v="1"/>
    <n v="1"/>
    <n v="1"/>
    <n v="1"/>
    <n v="0.98"/>
    <n v="0.98"/>
    <n v="0.9828488129945856"/>
    <n v="0.98569762598917121"/>
    <n v="0.98854643898375671"/>
    <n v="0.99125364431486873"/>
    <n v="0.99531028738025817"/>
    <n v="0.99929196168263223"/>
    <n v="1"/>
    <n v="1"/>
    <n v="1"/>
    <n v="1"/>
    <n v="1"/>
    <n v="0.98"/>
    <n v="214669.85199999998"/>
    <n v="0"/>
    <n v="0"/>
    <n v="1108"/>
    <n v="0"/>
    <n v="0"/>
    <n v="0"/>
    <n v="0"/>
    <n v="0"/>
    <n v="0"/>
    <n v="0"/>
    <n v="0"/>
    <n v="0"/>
    <n v="1108"/>
    <n v="0"/>
    <n v="0"/>
    <n v="2.8488129945855897E-3"/>
    <n v="2.8488129945855897E-3"/>
    <n v="2.8488129945855897E-3"/>
    <n v="2.7072053311120369E-3"/>
    <n v="4.0566430653894217E-3"/>
    <n v="3.9816743023740114E-3"/>
    <n v="7.080383173677635E-4"/>
    <n v="0"/>
    <n v="0"/>
    <n v="0"/>
    <n v="1"/>
    <n v="0"/>
    <n v="0"/>
    <n v="0"/>
    <n v="0"/>
    <n v="0"/>
    <n v="0"/>
    <n v="0"/>
    <n v="0"/>
    <n v="0"/>
    <n v="0"/>
    <n v="0"/>
    <n v="12668.1680549049"/>
    <n v="12668.1680549049"/>
    <n v="0"/>
    <n v="0"/>
    <n v="0"/>
    <n v="0"/>
    <n v="228446.02005490489"/>
    <n v="0"/>
    <n v="0"/>
    <n v="1108"/>
    <n v="0"/>
    <n v="0"/>
    <n v="0"/>
    <n v="0"/>
    <n v="0"/>
    <n v="0"/>
    <n v="0"/>
    <n v="0"/>
    <n v="0"/>
    <n v="1108"/>
    <n v="0"/>
    <n v="0"/>
    <n v="0"/>
    <n v="0"/>
    <n v="0"/>
    <n v="0"/>
    <n v="0"/>
    <n v="0"/>
    <n v="0"/>
    <n v="0"/>
    <n v="0"/>
    <n v="12668.1680549049"/>
    <n v="12668.1680549049"/>
    <n v="0"/>
    <n v="0"/>
    <n v="0"/>
    <n v="0"/>
    <n v="228446.02005490489"/>
    <n v="0"/>
    <n v="0"/>
    <n v="1104.93"/>
    <n v="10922.226000000001"/>
    <n v="0"/>
    <n v="80"/>
    <n v="16713.373"/>
    <n v="0"/>
    <n v="0"/>
    <n v="0"/>
    <n v="0"/>
    <n v="0"/>
    <n v="28820.529000000002"/>
    <n v="0"/>
    <n v="0"/>
    <n v="0"/>
    <n v="0.01"/>
    <n v="0"/>
    <n v="6.3422546634225472E-3"/>
    <n v="2.208705055420384E-3"/>
    <n v="1.3895647472289808E-3"/>
    <n v="5.9475533928088668E-5"/>
    <n v="0"/>
    <n v="0"/>
    <n v="0"/>
    <n v="0.02"/>
    <n v="0.98"/>
    <n v="0.98"/>
    <n v="0.98"/>
    <n v="0.99"/>
    <n v="0.99"/>
    <n v="0.99634225466342252"/>
    <n v="0.99855095971884289"/>
    <n v="0.99994052446607185"/>
    <n v="1"/>
    <n v="1"/>
    <n v="1"/>
    <n v="1"/>
    <n v="0"/>
    <n v="0"/>
    <n v="0"/>
    <n v="0"/>
    <n v="0"/>
    <n v="0"/>
    <n v="0"/>
    <n v="0"/>
    <n v="0"/>
    <n v="0"/>
    <n v="0"/>
    <n v="0"/>
    <n v="0"/>
    <n v="1200"/>
    <n v="0"/>
    <n v="0"/>
    <n v="0"/>
    <n v="244690.38099999999"/>
    <n v="0"/>
    <n v="0"/>
    <n v="1104.93"/>
    <n v="10922.226000000001"/>
    <n v="0"/>
    <n v="80"/>
    <n v="11523.189"/>
    <n v="10000"/>
    <n v="0"/>
    <n v="0"/>
    <n v="0"/>
    <n v="0"/>
    <n v="33630.345000000001"/>
    <n v="0"/>
    <n v="0"/>
    <n v="82000"/>
    <n v="0"/>
    <n v="0"/>
    <n v="0"/>
    <n v="0"/>
    <n v="0"/>
    <n v="0"/>
    <n v="0"/>
    <n v="0"/>
    <n v="0"/>
    <n v="82000"/>
    <n v="1200"/>
    <n v="0"/>
    <n v="0"/>
    <n v="0"/>
    <n v="331500.19699999999"/>
    <n v="0"/>
    <n v="0"/>
    <n v="1104.93"/>
    <n v="10922.226000000001"/>
    <n v="0"/>
    <n v="80"/>
    <n v="11523.189"/>
    <n v="10000"/>
    <n v="0"/>
    <n v="0"/>
    <n v="0"/>
    <n v="0"/>
    <n v="33630.345000000001"/>
    <n v="0"/>
    <n v="0"/>
    <n v="0"/>
    <n v="0"/>
    <n v="0"/>
    <n v="0"/>
    <n v="0"/>
    <n v="0"/>
    <n v="0"/>
    <n v="0"/>
    <n v="0"/>
    <n v="0"/>
    <n v="82000"/>
    <n v="1200"/>
    <n v="0"/>
    <n v="0"/>
    <n v="0"/>
    <n v="331500.19699999999"/>
    <n v="1108"/>
    <n v="33630.345000000001"/>
    <n v="248300.19699999999"/>
    <n v="215777.85199999998"/>
    <n v="32522.345000000001"/>
    <n v="-19854.176945095096"/>
    <n v="28820.529000000002"/>
    <n v="33630.345000000001"/>
    <n v="248300.19699999999"/>
    <n v="243490.38099999999"/>
    <n v="4809.8159999999916"/>
    <n v="-3609.8159999999916"/>
    <n v="33630.345000000001"/>
    <n v="33630.345000000001"/>
    <n v="248300.19699999999"/>
    <n v="248300.19699999999"/>
    <n v="0"/>
    <n v="83200"/>
    <n v="33630.345000000001"/>
    <n v="33630.345000000001"/>
    <n v="248300.19699999999"/>
    <n v="248300.19699999999"/>
    <n v="0"/>
    <n v="83200"/>
    <n v="13255"/>
    <s v="SI"/>
    <s v="NO"/>
    <s v="GIC"/>
    <s v="STS"/>
    <n v="6"/>
    <s v="Transmission"/>
    <s v="Zonal Tx"/>
    <s v="Growth Zonal Tx"/>
    <s v="Remehue Substation"/>
    <m/>
    <s v="STS"/>
    <s v="S/E La Misión"/>
    <d v="2020-03-01T00:00:00"/>
    <x v="16"/>
    <m/>
    <n v="0"/>
    <n v="0"/>
    <n v="0"/>
    <n v="0"/>
    <n v="0"/>
    <s v="MT 15.04.2019/ Constr. 01.10.2019"/>
    <m/>
    <s v="Ingeniería detalle"/>
    <m/>
    <m/>
    <m/>
    <n v="2017"/>
    <s v="Inversiones en S/E"/>
    <s v="Abierto"/>
  </r>
  <r>
    <x v="41"/>
    <s v="T13"/>
    <x v="41"/>
    <x v="0"/>
    <x v="16"/>
    <x v="12"/>
    <n v="755.6"/>
    <n v="0"/>
    <n v="3009.9180000000001"/>
    <n v="247.77699999999999"/>
    <n v="412.8"/>
    <n v="136.11099999999999"/>
    <n v="239975.97"/>
    <n v="670.3"/>
    <n v="4495.9080000000004"/>
    <n v="148359.41899999999"/>
    <n v="212878.46299999999"/>
    <n v="270"/>
    <n v="611212.26599999995"/>
    <n v="0"/>
    <n v="0"/>
    <n v="0.03"/>
    <n v="0"/>
    <n v="0"/>
    <n v="0.02"/>
    <n v="0"/>
    <n v="0"/>
    <n v="0"/>
    <n v="1.0000000000000009E-2"/>
    <n v="0"/>
    <n v="0"/>
    <n v="0.43"/>
    <n v="0.43"/>
    <n v="0.45999999999999996"/>
    <n v="0.45999999999999996"/>
    <n v="0.45999999999999996"/>
    <n v="0.48"/>
    <n v="0.48"/>
    <n v="0.48"/>
    <n v="0.48"/>
    <n v="0.49"/>
    <n v="0.49"/>
    <n v="0.49"/>
    <n v="0.43029457399700738"/>
    <n v="0.43029457399700738"/>
    <n v="0.43077374769880605"/>
    <n v="0.43077374769880605"/>
    <n v="0.43081302423174039"/>
    <n v="0.43085230076467468"/>
    <n v="0.49014415488232105"/>
    <n v="0.49180575017916867"/>
    <n v="0.49192357977797163"/>
    <n v="0.49314115229893546"/>
    <n v="0.49392668295762182"/>
    <n v="0.51132618704752464"/>
    <n v="0.49"/>
    <n v="0.43"/>
    <n v="200518.60599999997"/>
    <n v="736.7792249767009"/>
    <n v="0"/>
    <n v="1251.2129253459623"/>
    <n v="0"/>
    <n v="99.223313405531144"/>
    <n v="99.468953794312952"/>
    <n v="150537.36792707336"/>
    <n v="4229.2069946123174"/>
    <n v="300.65049551473908"/>
    <n v="3114.5638163764338"/>
    <n v="2014.3707175845943"/>
    <n v="44730.94386276383"/>
    <n v="207113.7882314478"/>
    <n v="2.9457399700738443E-4"/>
    <n v="0"/>
    <n v="4.7917370179867869E-4"/>
    <n v="0"/>
    <n v="3.927653293431792E-5"/>
    <n v="3.927653293431792E-5"/>
    <n v="5.9291854117646335E-2"/>
    <n v="1.6615952968476371E-3"/>
    <n v="1.1782959880295375E-4"/>
    <n v="1.2175725209638557E-3"/>
    <n v="7.8553065868635849E-4"/>
    <n v="1.7399504089902838E-2"/>
    <n v="0.51132618704752464"/>
    <n v="9250.92"/>
    <n v="12000"/>
    <n v="1293613.3330000001"/>
    <n v="70000"/>
    <n v="0"/>
    <n v="50510.467000000004"/>
    <n v="0"/>
    <n v="0"/>
    <n v="0"/>
    <n v="2349"/>
    <n v="10148"/>
    <n v="0"/>
    <n v="1447871.72"/>
    <n v="0"/>
    <n v="0"/>
    <n v="0"/>
    <n v="0"/>
    <n v="1855504.1142314477"/>
    <n v="736.7792249767009"/>
    <n v="0"/>
    <n v="1251.2129253459623"/>
    <n v="0"/>
    <n v="99.223313405531144"/>
    <n v="99.468953794312952"/>
    <n v="150537.36792707336"/>
    <n v="4229.2069946123174"/>
    <n v="300.65049551473908"/>
    <n v="3114.5638163764338"/>
    <n v="2014.3707175845943"/>
    <n v="44730.94386276383"/>
    <n v="207113.7882314478"/>
    <n v="9250.92"/>
    <n v="12000"/>
    <n v="1293613.3330000001"/>
    <n v="70000"/>
    <n v="0"/>
    <n v="50510.467000000004"/>
    <n v="0"/>
    <n v="0"/>
    <n v="0"/>
    <n v="2349"/>
    <n v="10148"/>
    <n v="0"/>
    <n v="1447871.72"/>
    <n v="0"/>
    <n v="0"/>
    <n v="0"/>
    <n v="0"/>
    <n v="1855504.1142314477"/>
    <n v="755.6"/>
    <n v="0"/>
    <n v="3009.9180000000001"/>
    <n v="247.77699999999999"/>
    <n v="412.8"/>
    <n v="136.11099999999999"/>
    <n v="0"/>
    <n v="222.90700000000001"/>
    <n v="3360"/>
    <n v="3460"/>
    <n v="151031.88"/>
    <n v="44476.795231447795"/>
    <n v="207113.7882314478"/>
    <n v="0"/>
    <n v="0"/>
    <n v="0.03"/>
    <n v="0"/>
    <n v="0"/>
    <n v="2.7835022309612042E-2"/>
    <n v="3.3629849504650991E-2"/>
    <n v="3.0018717386372233E-2"/>
    <n v="2.1104325795961582E-2"/>
    <n v="2.460674582167436E-2"/>
    <n v="3.0964039930424264E-2"/>
    <n v="2.5036867579218032E-2"/>
    <n v="0.22319556832791348"/>
    <n v="0.43"/>
    <n v="0.43"/>
    <n v="0.45999999999999996"/>
    <n v="0.45999999999999996"/>
    <n v="0.45999999999999996"/>
    <n v="0.48783502230961207"/>
    <n v="0.52146487181426304"/>
    <n v="0.55148358920063523"/>
    <n v="0.57258791499659689"/>
    <n v="0.59719466081827122"/>
    <n v="0.62815870074869551"/>
    <n v="0.65319556832791348"/>
    <n v="9250.92"/>
    <n v="12000"/>
    <n v="1293613.3330000001"/>
    <n v="70000"/>
    <n v="0"/>
    <n v="50510.467000000004"/>
    <n v="0"/>
    <n v="0"/>
    <n v="0"/>
    <n v="2088"/>
    <n v="977"/>
    <n v="0"/>
    <n v="1438439.72"/>
    <n v="1000"/>
    <n v="4880"/>
    <n v="3552"/>
    <n v="0"/>
    <n v="1855504.1142314477"/>
    <n v="755.6"/>
    <n v="0"/>
    <n v="3009.9180000000001"/>
    <n v="247.77699999999999"/>
    <n v="412.8"/>
    <n v="136.11099999999999"/>
    <n v="239975.97"/>
    <n v="670.3"/>
    <n v="4495.9080000000004"/>
    <n v="3930.8869999999997"/>
    <n v="143754.394"/>
    <n v="4151.1360000000004"/>
    <n v="401540.80099999998"/>
    <n v="2000"/>
    <n v="20331.886999999999"/>
    <n v="109779.31600000001"/>
    <n v="10250.92"/>
    <n v="12600"/>
    <n v="26400.6"/>
    <n v="958685.97200000007"/>
    <n v="0"/>
    <n v="0"/>
    <n v="1646.1"/>
    <n v="0"/>
    <n v="102317.91223144764"/>
    <n v="1244012.7072314478"/>
    <n v="1000"/>
    <n v="4880"/>
    <n v="3552"/>
    <n v="0"/>
    <n v="1855504.1142314477"/>
    <n v="755.6"/>
    <n v="0"/>
    <n v="3009.9180000000001"/>
    <n v="247.77699999999999"/>
    <n v="412.8"/>
    <n v="136.11099999999999"/>
    <n v="239975.97"/>
    <n v="670.3"/>
    <n v="4495.9080000000004"/>
    <n v="148359.41899999999"/>
    <n v="212878.46299999999"/>
    <n v="0"/>
    <n v="610942.26599999995"/>
    <n v="0"/>
    <n v="0"/>
    <n v="0"/>
    <n v="0"/>
    <n v="0"/>
    <n v="0"/>
    <n v="0"/>
    <n v="0"/>
    <n v="0"/>
    <n v="0"/>
    <n v="0"/>
    <n v="0"/>
    <n v="1034611.2422314479"/>
    <n v="1000"/>
    <n v="4880"/>
    <n v="3552"/>
    <n v="0"/>
    <n v="1855504.1142314479"/>
    <n v="162382.84436868396"/>
    <n v="610942.26599999995"/>
    <n v="811460.87199999997"/>
    <n v="362901.4503686839"/>
    <n v="448559.42163131607"/>
    <n v="1044043.2422314477"/>
    <n v="162636.99300000002"/>
    <n v="610942.26599999995"/>
    <n v="811460.87199999997"/>
    <n v="363155.59899999999"/>
    <n v="448305.27299999999"/>
    <n v="1044043.2422314477"/>
    <n v="397389.66499999998"/>
    <n v="610942.26599999995"/>
    <n v="811460.87199999997"/>
    <n v="597908.27099999995"/>
    <n v="213552.60100000002"/>
    <n v="1044043.2422314477"/>
    <n v="610942.26599999995"/>
    <n v="611212.26599999995"/>
    <n v="811730.87199999997"/>
    <n v="811460.87199999997"/>
    <n v="270"/>
    <n v="1043773.2422314479"/>
    <n v="13260"/>
    <s v="SI"/>
    <s v="NO"/>
    <s v="GIC"/>
    <s v="STS"/>
    <n v="6"/>
    <s v="Transmission"/>
    <s v="Zonal Tx"/>
    <s v="Growth Zonal Tx"/>
    <s v="La Misión Substation"/>
    <m/>
    <s v="STS"/>
    <s v="S/E La Misión"/>
    <d v="2020-03-01T00:00:00"/>
    <x v="16"/>
    <m/>
    <n v="0"/>
    <n v="0"/>
    <n v="0"/>
    <n v="0"/>
    <n v="0"/>
    <s v="01.10.2019"/>
    <m/>
    <s v="Ingeniería detalle"/>
    <m/>
    <m/>
    <m/>
    <n v="2017"/>
    <s v="Inversiones en Líneas"/>
    <s v="Abierto"/>
  </r>
  <r>
    <x v="42"/>
    <s v="Fuera del T13"/>
    <x v="42"/>
    <x v="1"/>
    <x v="6"/>
    <x v="9"/>
    <n v="2971.567"/>
    <n v="1436.846"/>
    <n v="4209.33"/>
    <n v="0"/>
    <n v="0"/>
    <n v="7434.6390000000001"/>
    <n v="0"/>
    <n v="914.72500000000002"/>
    <n v="7851.7380000000003"/>
    <n v="19013.422999999999"/>
    <n v="44470.239000000001"/>
    <n v="15188.537"/>
    <n v="103491.04399999999"/>
    <n v="0"/>
    <n v="0"/>
    <n v="0"/>
    <n v="0"/>
    <n v="0"/>
    <n v="0"/>
    <n v="0"/>
    <n v="0"/>
    <n v="0"/>
    <n v="0"/>
    <n v="0"/>
    <n v="0"/>
    <n v="0.18"/>
    <n v="0.18"/>
    <n v="0.18"/>
    <n v="0.18"/>
    <n v="0.18"/>
    <n v="0.18"/>
    <n v="0.18"/>
    <n v="0.18"/>
    <n v="0.18"/>
    <n v="0.18"/>
    <n v="0.18"/>
    <n v="0.18"/>
    <n v="0.28049999999999997"/>
    <n v="0.37487500000000001"/>
    <n v="0.5"/>
    <n v="0.608375"/>
    <n v="0.70199999999999996"/>
    <n v="0.75700000000000012"/>
    <n v="0.82150000000000012"/>
    <n v="0.85750000000000015"/>
    <n v="0.89275000000000015"/>
    <n v="0.92275000000000018"/>
    <n v="0.94850000000000012"/>
    <n v="1.0000000000000002"/>
    <n v="0.18"/>
    <n v="0.18"/>
    <n v="166140.06100000002"/>
    <n v="0"/>
    <n v="13200"/>
    <n v="50699.999999999993"/>
    <n v="23699.999999999996"/>
    <n v="13200"/>
    <n v="9199.9999999999982"/>
    <n v="6500"/>
    <n v="5199.9999999999991"/>
    <n v="5199.9999999999991"/>
    <n v="3900"/>
    <n v="120250"/>
    <n v="7024.9999999999991"/>
    <n v="258075"/>
    <n v="0.10050000000000001"/>
    <n v="9.4375000000000001E-2"/>
    <n v="0.12512499999999999"/>
    <n v="0.108375"/>
    <n v="9.3625E-2"/>
    <n v="5.5E-2"/>
    <n v="6.4500000000000002E-2"/>
    <n v="3.5999999999999997E-2"/>
    <n v="3.5249999999999997E-2"/>
    <n v="0.03"/>
    <n v="2.5749999999999999E-2"/>
    <n v="5.1499999999999997E-2"/>
    <n v="1.0000000000000002"/>
    <n v="0"/>
    <n v="0"/>
    <n v="0"/>
    <n v="0"/>
    <n v="0"/>
    <n v="0"/>
    <n v="100000"/>
    <n v="0"/>
    <n v="0"/>
    <n v="0"/>
    <n v="0"/>
    <n v="0"/>
    <n v="100000"/>
    <n v="0"/>
    <n v="0"/>
    <n v="0"/>
    <n v="0"/>
    <n v="524215.06099999999"/>
    <n v="0"/>
    <n v="13200"/>
    <n v="50699.999999999993"/>
    <n v="23699.999999999996"/>
    <n v="13200"/>
    <n v="9199.9999999999982"/>
    <n v="6500"/>
    <n v="5199.9999999999991"/>
    <n v="5199.9999999999991"/>
    <n v="3900"/>
    <n v="120250"/>
    <n v="7024.9999999999991"/>
    <n v="258075"/>
    <n v="0"/>
    <n v="0"/>
    <n v="0"/>
    <n v="0"/>
    <n v="0"/>
    <n v="0"/>
    <n v="100000"/>
    <n v="0"/>
    <n v="0"/>
    <n v="0"/>
    <n v="0"/>
    <n v="0"/>
    <n v="100000"/>
    <n v="0"/>
    <n v="0"/>
    <n v="0"/>
    <n v="0"/>
    <n v="524215.06099999999"/>
    <n v="2971.567"/>
    <n v="1436.846"/>
    <n v="4209.33"/>
    <n v="0"/>
    <n v="0"/>
    <n v="7434.6390000000001"/>
    <n v="565.36099999999988"/>
    <n v="0"/>
    <n v="50000"/>
    <n v="50000"/>
    <n v="50000"/>
    <n v="91457.256999999983"/>
    <n v="258075"/>
    <n v="0"/>
    <n v="0"/>
    <n v="0"/>
    <n v="0"/>
    <n v="0"/>
    <n v="0"/>
    <n v="1.8320184318927596E-2"/>
    <n v="0"/>
    <n v="0.1145011519932975"/>
    <n v="0.1145011519932975"/>
    <n v="0.1145011519932975"/>
    <n v="0.20943922569294135"/>
    <n v="0.57126286599176146"/>
    <n v="0.18"/>
    <n v="0.18"/>
    <n v="0.18"/>
    <n v="0.18"/>
    <n v="0.18"/>
    <n v="0.18"/>
    <n v="0.19832018431892759"/>
    <n v="0.19832018431892759"/>
    <n v="0.31282133631222508"/>
    <n v="0.42732248830552255"/>
    <n v="0.54182364029882013"/>
    <n v="0.75126286599176151"/>
    <n v="0"/>
    <n v="0"/>
    <n v="0"/>
    <n v="0"/>
    <n v="0"/>
    <n v="0"/>
    <n v="100000"/>
    <n v="0"/>
    <n v="0"/>
    <n v="0"/>
    <n v="0"/>
    <n v="0"/>
    <n v="100000"/>
    <n v="0"/>
    <n v="0"/>
    <n v="0"/>
    <n v="0"/>
    <n v="524215.06099999999"/>
    <n v="2971.567"/>
    <n v="1436.846"/>
    <n v="4209.33"/>
    <n v="0"/>
    <n v="0"/>
    <n v="7434.6390000000001"/>
    <n v="0"/>
    <n v="914.72500000000002"/>
    <n v="7851.7380000000003"/>
    <n v="42148.262000000002"/>
    <n v="25000"/>
    <n v="66107.892999999996"/>
    <n v="158075"/>
    <n v="0"/>
    <n v="100000"/>
    <n v="0"/>
    <n v="0"/>
    <n v="0"/>
    <n v="100000"/>
    <n v="0"/>
    <n v="0"/>
    <n v="0"/>
    <n v="0"/>
    <n v="0"/>
    <n v="0"/>
    <n v="200000"/>
    <n v="0"/>
    <n v="0"/>
    <n v="0"/>
    <n v="0"/>
    <n v="524215.06099999999"/>
    <n v="2971.567"/>
    <n v="1436.846"/>
    <n v="4209.33"/>
    <n v="0"/>
    <n v="0"/>
    <n v="7434.6390000000001"/>
    <n v="0"/>
    <n v="914.72500000000002"/>
    <n v="7851.7380000000003"/>
    <n v="19013.422999999999"/>
    <n v="44470.239000000001"/>
    <n v="36462.760999999999"/>
    <n v="124765.268"/>
    <n v="0"/>
    <n v="0"/>
    <n v="0"/>
    <n v="0"/>
    <n v="0"/>
    <n v="0"/>
    <n v="0"/>
    <n v="0"/>
    <n v="0"/>
    <n v="0"/>
    <n v="0"/>
    <n v="0"/>
    <n v="233309.73200000002"/>
    <n v="0"/>
    <n v="0"/>
    <n v="0"/>
    <n v="0"/>
    <n v="524215.06100000005"/>
    <n v="251050"/>
    <n v="88302.506999999998"/>
    <n v="254442.56800000003"/>
    <n v="417190.06099999999"/>
    <n v="-162747.49299999996"/>
    <n v="269772.49299999996"/>
    <n v="166617.74300000002"/>
    <n v="88302.506999999998"/>
    <n v="254442.56800000003"/>
    <n v="332757.804"/>
    <n v="-78315.235999999975"/>
    <n v="269772.49299999996"/>
    <n v="91967.107000000004"/>
    <n v="88302.506999999998"/>
    <n v="254442.56800000003"/>
    <n v="258107.16800000001"/>
    <n v="-3664.5999999999767"/>
    <n v="269772.49299999996"/>
    <n v="88302.506999999998"/>
    <n v="103491.04399999999"/>
    <n v="269631.10499999998"/>
    <n v="254442.56800000003"/>
    <n v="15188.536999999953"/>
    <n v="254583.95600000006"/>
    <n v="12358"/>
    <s v="SI"/>
    <s v="NO"/>
    <s v="GOT"/>
    <s v="STS"/>
    <n v="6"/>
    <s v="Transmission"/>
    <s v="Zonal Tx"/>
    <s v="New Technical Standard"/>
    <s v="New Technical Standard"/>
    <m/>
    <s v="STS"/>
    <m/>
    <d v="2017-12-30T00:00:00"/>
    <x v="17"/>
    <m/>
    <m/>
    <m/>
    <n v="0"/>
    <n v="0"/>
    <n v="0"/>
    <m/>
    <m/>
    <m/>
    <m/>
    <m/>
    <s v="Proyecto en reprogramación actividades. En proceso de licitación de obras en terreno. Mayo con inicio de cargos."/>
    <n v="2015"/>
    <s v="Otros"/>
    <s v="Abierto"/>
  </r>
  <r>
    <x v="43"/>
    <s v="Fuera del T13"/>
    <x v="43"/>
    <x v="3"/>
    <x v="6"/>
    <x v="13"/>
    <n v="0"/>
    <n v="0"/>
    <n v="10168.177"/>
    <n v="120.834"/>
    <n v="5028.1509999999998"/>
    <n v="0"/>
    <n v="0"/>
    <n v="0"/>
    <n v="0"/>
    <n v="7629.2879999999996"/>
    <n v="0"/>
    <n v="551.84199999999998"/>
    <n v="23498.292000000001"/>
    <n v="0"/>
    <n v="0.19"/>
    <n v="0.16"/>
    <n v="0.09"/>
    <n v="0"/>
    <n v="0"/>
    <n v="0"/>
    <n v="0"/>
    <n v="0.21"/>
    <n v="0"/>
    <n v="0.13"/>
    <n v="0"/>
    <n v="0.22000000000000003"/>
    <n v="0.41000000000000003"/>
    <n v="0.57000000000000006"/>
    <n v="0.65999999999999992"/>
    <n v="0.65999999999999992"/>
    <n v="0.65999999999999992"/>
    <n v="0.65999999999999992"/>
    <n v="0.65999999999999992"/>
    <n v="0.86999999999999988"/>
    <n v="0.86999999999999988"/>
    <n v="1"/>
    <n v="1"/>
    <n v="0.22000000000000003"/>
    <n v="0.31101747084579706"/>
    <n v="0.43265964364676818"/>
    <n v="0.59938787011748396"/>
    <n v="0.73004725365240386"/>
    <n v="0.82585511770061126"/>
    <n v="1"/>
    <n v="1"/>
    <n v="1"/>
    <n v="1"/>
    <n v="1"/>
    <n v="1"/>
    <n v="1"/>
    <n v="0.22000000000000003"/>
    <n v="5254.174"/>
    <n v="0"/>
    <n v="5232.3925209141016"/>
    <n v="4959.5491822392805"/>
    <n v="4962.0003858513701"/>
    <n v="5240.3116935016478"/>
    <n v="4351.6334981801883"/>
    <n v="0"/>
    <n v="0"/>
    <n v="0"/>
    <n v="0"/>
    <n v="0"/>
    <n v="0"/>
    <n v="24745.887280686587"/>
    <n v="0"/>
    <n v="9.1017470845797033E-2"/>
    <n v="0.1216421728009711"/>
    <n v="0.16672822647071575"/>
    <n v="0.13065938353492004"/>
    <n v="9.5807864048207417E-2"/>
    <n v="0.17414488229938874"/>
    <n v="0"/>
    <n v="0"/>
    <n v="0"/>
    <n v="0"/>
    <n v="0"/>
    <n v="1"/>
    <n v="0"/>
    <n v="0"/>
    <n v="0"/>
    <n v="0"/>
    <n v="0"/>
    <n v="0"/>
    <n v="0"/>
    <n v="0"/>
    <n v="0"/>
    <n v="0"/>
    <n v="0"/>
    <n v="0"/>
    <n v="0"/>
    <n v="0"/>
    <n v="0"/>
    <n v="0"/>
    <n v="0"/>
    <n v="30000.061280686587"/>
    <n v="0"/>
    <n v="5232.3925209141016"/>
    <n v="4959.5491822392805"/>
    <n v="4962.0003858513701"/>
    <n v="5240.3116935016478"/>
    <n v="4351.6334981801883"/>
    <n v="0"/>
    <n v="0"/>
    <n v="0"/>
    <n v="0"/>
    <n v="0"/>
    <n v="0"/>
    <n v="24745.887280686587"/>
    <n v="0"/>
    <n v="0"/>
    <n v="0"/>
    <n v="0"/>
    <n v="0"/>
    <n v="0"/>
    <n v="0"/>
    <n v="0"/>
    <n v="0"/>
    <n v="0"/>
    <n v="0"/>
    <n v="0"/>
    <n v="0"/>
    <n v="0"/>
    <n v="0"/>
    <n v="0"/>
    <n v="0"/>
    <n v="30000.061280686587"/>
    <n v="0"/>
    <n v="0"/>
    <n v="10168.177"/>
    <n v="120.834"/>
    <n v="5028.1509999999998"/>
    <n v="0"/>
    <n v="5240"/>
    <n v="4188.7252806865872"/>
    <n v="0"/>
    <n v="0"/>
    <n v="0"/>
    <n v="0"/>
    <n v="24745.887280686587"/>
    <n v="0"/>
    <n v="0.19"/>
    <n v="0.16"/>
    <n v="0.09"/>
    <n v="0"/>
    <n v="0"/>
    <n v="0"/>
    <n v="0.32"/>
    <n v="0"/>
    <n v="0"/>
    <n v="0"/>
    <n v="0.02"/>
    <n v="0.78"/>
    <n v="0.22000000000000003"/>
    <n v="0.41000000000000003"/>
    <n v="0.57000000000000006"/>
    <n v="0.65999999999999992"/>
    <n v="0.65999999999999992"/>
    <n v="0.65999999999999992"/>
    <n v="0.65999999999999992"/>
    <n v="0.98"/>
    <n v="0.98"/>
    <n v="0.98"/>
    <n v="0.98"/>
    <n v="1"/>
    <n v="0"/>
    <n v="0"/>
    <n v="0"/>
    <n v="0"/>
    <n v="0"/>
    <n v="0"/>
    <n v="0"/>
    <n v="0"/>
    <n v="0"/>
    <n v="0"/>
    <n v="0"/>
    <n v="0"/>
    <n v="0"/>
    <n v="0"/>
    <n v="0"/>
    <n v="0"/>
    <n v="0"/>
    <n v="30000.061280686587"/>
    <n v="0"/>
    <n v="0"/>
    <n v="10168.177"/>
    <n v="120.834"/>
    <n v="5028.1509999999998"/>
    <n v="0"/>
    <n v="0"/>
    <n v="0"/>
    <n v="0"/>
    <n v="5240"/>
    <n v="4188.7252806865872"/>
    <n v="0"/>
    <n v="24745.887280686587"/>
    <n v="0"/>
    <n v="0"/>
    <n v="0"/>
    <n v="0"/>
    <n v="0"/>
    <n v="0"/>
    <n v="0"/>
    <n v="0"/>
    <n v="0"/>
    <n v="0"/>
    <n v="0"/>
    <n v="0"/>
    <n v="0"/>
    <n v="0"/>
    <n v="0"/>
    <n v="0"/>
    <n v="0"/>
    <n v="30000.061280686587"/>
    <n v="0"/>
    <n v="0"/>
    <n v="10168.177"/>
    <n v="120.834"/>
    <n v="5028.1509999999998"/>
    <n v="0"/>
    <n v="0"/>
    <n v="0"/>
    <n v="0"/>
    <n v="7629.2879999999996"/>
    <n v="0"/>
    <n v="1799.4372806865867"/>
    <n v="24745.887280686587"/>
    <n v="0"/>
    <n v="0"/>
    <n v="0"/>
    <n v="0"/>
    <n v="0"/>
    <n v="0"/>
    <n v="0"/>
    <n v="0"/>
    <n v="0"/>
    <n v="0"/>
    <n v="0"/>
    <n v="0"/>
    <n v="0"/>
    <n v="0"/>
    <n v="0"/>
    <n v="0"/>
    <n v="0"/>
    <n v="30000.061280686587"/>
    <n v="24745.887280686587"/>
    <n v="22946.45"/>
    <n v="28200.624"/>
    <n v="30000.061280686587"/>
    <n v="-1799.4372806865867"/>
    <n v="1799.4372806865867"/>
    <n v="24745.887280686587"/>
    <n v="22946.45"/>
    <n v="28200.624"/>
    <n v="30000.061280686587"/>
    <n v="-1799.4372806865867"/>
    <n v="1799.4372806865867"/>
    <n v="24745.887280686587"/>
    <n v="22946.45"/>
    <n v="28200.624"/>
    <n v="30000.061280686587"/>
    <n v="-1799.4372806865867"/>
    <n v="1799.4372806865867"/>
    <n v="22946.45"/>
    <n v="23498.292000000001"/>
    <n v="28752.466"/>
    <n v="28200.624"/>
    <n v="551.84200000000055"/>
    <n v="1247.5952806865862"/>
    <n v="13242"/>
    <s v="SI"/>
    <s v="NO"/>
    <s v="GOT"/>
    <s v="STS"/>
    <m/>
    <s v="Transmission"/>
    <s v="Others"/>
    <s v="IT&amp;Communications"/>
    <s v="SCADA"/>
    <m/>
    <s v="STS"/>
    <m/>
    <d v="2018-12-01T00:00:00"/>
    <x v="14"/>
    <m/>
    <m/>
    <m/>
    <n v="98384"/>
    <n v="15"/>
    <n v="6558.9333333333334"/>
    <m/>
    <m/>
    <m/>
    <m/>
    <m/>
    <m/>
    <n v="2017"/>
    <m/>
    <s v="Abierto"/>
  </r>
  <r>
    <x v="44"/>
    <s v="Fuera del T13"/>
    <x v="44"/>
    <x v="1"/>
    <x v="6"/>
    <x v="9"/>
    <n v="0"/>
    <n v="0"/>
    <n v="0"/>
    <n v="0"/>
    <n v="39947.025000000001"/>
    <n v="0"/>
    <n v="0"/>
    <n v="8962.2860000000001"/>
    <n v="30808.843000000001"/>
    <n v="1414.4939999999999"/>
    <n v="5096.2849999999999"/>
    <n v="156.05699999999999"/>
    <n v="86384.99000000002"/>
    <n v="0.02"/>
    <n v="0"/>
    <n v="7.0000000000000007E-2"/>
    <n v="0"/>
    <n v="0"/>
    <n v="0"/>
    <n v="0"/>
    <n v="0"/>
    <n v="0"/>
    <n v="0"/>
    <n v="0"/>
    <n v="0"/>
    <n v="0.32"/>
    <n v="0.32"/>
    <n v="0.39"/>
    <n v="0.39"/>
    <n v="0.39"/>
    <n v="0.39"/>
    <n v="0.39"/>
    <n v="0.39"/>
    <n v="0.39"/>
    <n v="0.39"/>
    <n v="0.39"/>
    <n v="0.39"/>
    <n v="0.3"/>
    <n v="0.3"/>
    <n v="0.50802999999999998"/>
    <n v="0.60772816043048428"/>
    <n v="0.67580474658991363"/>
    <n v="0.74388133274934298"/>
    <n v="0.81195791890877245"/>
    <n v="0.88162863179410178"/>
    <n v="0.91566692487381651"/>
    <n v="0.94970521795353124"/>
    <n v="0.97999929879447722"/>
    <n v="0.97999929879447722"/>
    <n v="0.39"/>
    <n v="0.3"/>
    <n v="40136.945"/>
    <n v="0"/>
    <n v="0"/>
    <n v="36646.670760058892"/>
    <n v="17567.142769782418"/>
    <n v="11998.335032066059"/>
    <n v="12001.301668364169"/>
    <n v="12004.334038964033"/>
    <n v="12288.516921491124"/>
    <n v="6005.1669525669622"/>
    <n v="6006.6945232198123"/>
    <n v="5347.2949121744505"/>
    <n v="0"/>
    <n v="119865.45757868791"/>
    <n v="0"/>
    <n v="0"/>
    <n v="0.20802999999999999"/>
    <n v="9.9698160430484295E-2"/>
    <n v="6.8076586159429367E-2"/>
    <n v="6.8076586159429367E-2"/>
    <n v="6.8076586159429367E-2"/>
    <n v="6.9670712885329333E-2"/>
    <n v="3.4038293079714683E-2"/>
    <n v="3.4038293079714683E-2"/>
    <n v="3.0294080840946064E-2"/>
    <n v="0"/>
    <n v="0.97999929879447722"/>
    <n v="0"/>
    <n v="0"/>
    <n v="0"/>
    <n v="0"/>
    <n v="0"/>
    <n v="0"/>
    <n v="0"/>
    <n v="0"/>
    <n v="0"/>
    <n v="0"/>
    <n v="0"/>
    <n v="0"/>
    <n v="0"/>
    <n v="0"/>
    <n v="0"/>
    <n v="0"/>
    <n v="0"/>
    <n v="160002.40257868791"/>
    <n v="0"/>
    <n v="0"/>
    <n v="36646.670760058892"/>
    <n v="17567.142769782418"/>
    <n v="11998.335032066059"/>
    <n v="12001.301668364169"/>
    <n v="12004.334038964033"/>
    <n v="12288.516921491124"/>
    <n v="6005.1669525669622"/>
    <n v="6006.6945232198123"/>
    <n v="5347.2949121744505"/>
    <n v="0"/>
    <n v="119865.45757868791"/>
    <n v="0"/>
    <n v="0"/>
    <n v="0"/>
    <n v="0"/>
    <n v="0"/>
    <n v="0"/>
    <n v="0"/>
    <n v="0"/>
    <n v="0"/>
    <n v="0"/>
    <n v="0"/>
    <n v="0"/>
    <n v="0"/>
    <n v="0"/>
    <n v="0"/>
    <n v="0"/>
    <n v="0"/>
    <n v="160002.40257868791"/>
    <n v="0"/>
    <n v="0"/>
    <n v="0"/>
    <n v="0"/>
    <n v="39947.025000000001"/>
    <n v="0"/>
    <n v="0"/>
    <n v="0"/>
    <n v="16005.16"/>
    <n v="20000"/>
    <n v="20000"/>
    <n v="23913.272578687916"/>
    <n v="119865.45757868791"/>
    <n v="0.02"/>
    <n v="0"/>
    <n v="7.0000000000000007E-2"/>
    <n v="0"/>
    <n v="0"/>
    <n v="0"/>
    <n v="0"/>
    <n v="0"/>
    <n v="0"/>
    <n v="0"/>
    <n v="0"/>
    <n v="0.61"/>
    <n v="0.7"/>
    <n v="0.32"/>
    <n v="0.32"/>
    <n v="0.39"/>
    <n v="0.39"/>
    <n v="0.39"/>
    <n v="0.39"/>
    <n v="0.39"/>
    <n v="0.39"/>
    <n v="0.39"/>
    <n v="0.39"/>
    <n v="0.39"/>
    <n v="1"/>
    <n v="0"/>
    <n v="0"/>
    <n v="0"/>
    <n v="0"/>
    <n v="0"/>
    <n v="0"/>
    <n v="0"/>
    <n v="0"/>
    <n v="0"/>
    <n v="0"/>
    <n v="0"/>
    <n v="0"/>
    <n v="0"/>
    <n v="0"/>
    <n v="0"/>
    <n v="0"/>
    <n v="0"/>
    <n v="160002.40257868791"/>
    <n v="0"/>
    <n v="0"/>
    <n v="0"/>
    <n v="0"/>
    <n v="39947.025000000001"/>
    <n v="0"/>
    <n v="0"/>
    <n v="8962.2860000000001"/>
    <n v="30808.843000000001"/>
    <n v="5196.3169999999991"/>
    <n v="20000"/>
    <n v="14950.986578687898"/>
    <n v="119865.4575786879"/>
    <n v="0"/>
    <n v="0"/>
    <n v="0"/>
    <n v="0"/>
    <n v="0"/>
    <n v="0"/>
    <n v="0"/>
    <n v="0"/>
    <n v="0"/>
    <n v="0"/>
    <n v="0"/>
    <n v="0"/>
    <n v="0"/>
    <n v="0"/>
    <n v="0"/>
    <n v="0"/>
    <n v="0"/>
    <n v="160002.40257868791"/>
    <n v="0"/>
    <n v="0"/>
    <n v="0"/>
    <n v="0"/>
    <n v="39947.025000000001"/>
    <n v="0"/>
    <n v="0"/>
    <n v="8962.2860000000001"/>
    <n v="30808.843000000001"/>
    <n v="1414.4939999999999"/>
    <n v="5096.2849999999999"/>
    <n v="33636.524578687895"/>
    <n v="119865.45757868791"/>
    <n v="0"/>
    <n v="0"/>
    <n v="0"/>
    <n v="0"/>
    <n v="0"/>
    <n v="0"/>
    <n v="0"/>
    <n v="0"/>
    <n v="0"/>
    <n v="0"/>
    <n v="0"/>
    <n v="0"/>
    <n v="0"/>
    <n v="0"/>
    <n v="0"/>
    <n v="0"/>
    <n v="0"/>
    <n v="160002.40257868791"/>
    <n v="119865.45757868791"/>
    <n v="86228.933000000019"/>
    <n v="126365.87800000003"/>
    <n v="160002.40257868791"/>
    <n v="-33636.52457868788"/>
    <n v="33636.52457868788"/>
    <n v="95952.184999999998"/>
    <n v="86228.933000000019"/>
    <n v="126365.87800000003"/>
    <n v="136089.13"/>
    <n v="-9723.2519999999786"/>
    <n v="33636.52457868788"/>
    <n v="104914.47100000001"/>
    <n v="86228.933000000019"/>
    <n v="126365.87800000003"/>
    <n v="145051.416"/>
    <n v="-18685.537999999971"/>
    <n v="33636.52457868788"/>
    <n v="86228.933000000019"/>
    <n v="86384.99000000002"/>
    <n v="126521.93500000003"/>
    <n v="126365.87800000003"/>
    <n v="156.0570000000007"/>
    <n v="33480.46757868788"/>
    <n v="13245"/>
    <s v="SI"/>
    <s v="NO"/>
    <s v="GOT"/>
    <s v="STS"/>
    <m/>
    <s v="Transmission"/>
    <s v="Others"/>
    <s v="IT&amp;Communications"/>
    <s v="SCADA"/>
    <m/>
    <s v="STS"/>
    <m/>
    <d v="2019-12-01T00:00:00"/>
    <x v="17"/>
    <m/>
    <m/>
    <m/>
    <n v="133048"/>
    <n v="16"/>
    <n v="8315.5"/>
    <m/>
    <m/>
    <m/>
    <m/>
    <m/>
    <s v="Proyecto en reprogramación actividades. En proceso de licitación de obras en terreno y gestión compra relés maestros ok. Mayo con inicio de cargos."/>
    <n v="2017"/>
    <m/>
    <s v="Abierto"/>
  </r>
  <r>
    <x v="45"/>
    <s v="Fuera del T13"/>
    <x v="45"/>
    <x v="3"/>
    <x v="6"/>
    <x v="8"/>
    <n v="56.966000000000001"/>
    <n v="960.34199999999998"/>
    <n v="42359.495000000003"/>
    <n v="2012.077"/>
    <n v="0"/>
    <n v="0"/>
    <n v="0"/>
    <n v="4545.4120000000003"/>
    <n v="-101.812"/>
    <n v="0"/>
    <n v="0"/>
    <n v="1628.296"/>
    <n v="51460.776000000005"/>
    <n v="0"/>
    <n v="0.04"/>
    <n v="0.05"/>
    <n v="0.01"/>
    <n v="0.06"/>
    <n v="0"/>
    <n v="0"/>
    <n v="0"/>
    <n v="0"/>
    <n v="0"/>
    <n v="0.01"/>
    <n v="0"/>
    <n v="0.7700499999999999"/>
    <n v="0.81004999999999994"/>
    <n v="0.86004999999999987"/>
    <n v="0.87004999999999988"/>
    <n v="0.93004999999999982"/>
    <n v="0.93004999999999982"/>
    <n v="0.93004999999999982"/>
    <n v="0.93004999999999982"/>
    <n v="0.93004999999999982"/>
    <n v="0.93004999999999982"/>
    <n v="0.94004999999999983"/>
    <n v="0.94004999999999983"/>
    <n v="0.7700499999999999"/>
    <n v="0.92818999999999985"/>
    <n v="0.99999882352941172"/>
    <n v="0.99999882352941172"/>
    <n v="0.99999882352941172"/>
    <n v="0.99999882352941172"/>
    <n v="0.99999882352941172"/>
    <n v="0.99999882352941172"/>
    <n v="0.99999882352941172"/>
    <n v="0.99999882352941172"/>
    <n v="0.99999882352941172"/>
    <n v="0.99999882352941172"/>
    <n v="0.94004999999999983"/>
    <n v="0.7700499999999999"/>
    <n v="1362"/>
    <n v="0"/>
    <n v="45828.833241896064"/>
    <n v="0"/>
    <n v="0"/>
    <n v="12810.784808417544"/>
    <n v="0"/>
    <n v="0"/>
    <n v="0"/>
    <n v="0"/>
    <n v="0"/>
    <n v="0"/>
    <n v="0"/>
    <n v="58639.618050313606"/>
    <n v="0"/>
    <n v="0.15814"/>
    <n v="7.1808823529411758E-2"/>
    <n v="0"/>
    <n v="0"/>
    <n v="0"/>
    <n v="0"/>
    <n v="0"/>
    <n v="0"/>
    <n v="0"/>
    <n v="0"/>
    <n v="0"/>
    <n v="0.99999882352941172"/>
    <n v="0"/>
    <n v="0"/>
    <n v="0"/>
    <n v="0"/>
    <n v="0"/>
    <n v="0"/>
    <n v="0"/>
    <n v="0"/>
    <n v="0"/>
    <n v="0"/>
    <n v="0"/>
    <n v="0"/>
    <n v="0"/>
    <n v="0"/>
    <n v="0"/>
    <n v="0"/>
    <n v="0"/>
    <n v="60001.618050313606"/>
    <n v="0"/>
    <n v="45828.833241896064"/>
    <n v="0"/>
    <n v="0"/>
    <n v="12810.784808417544"/>
    <n v="0"/>
    <n v="0"/>
    <n v="0"/>
    <n v="0"/>
    <n v="0"/>
    <n v="0"/>
    <n v="0"/>
    <n v="58639.618050313606"/>
    <n v="0"/>
    <n v="0"/>
    <n v="0"/>
    <n v="0"/>
    <n v="0"/>
    <n v="0"/>
    <n v="0"/>
    <n v="0"/>
    <n v="0"/>
    <n v="0"/>
    <n v="0"/>
    <n v="0"/>
    <n v="0"/>
    <n v="0"/>
    <n v="0"/>
    <n v="0"/>
    <n v="0"/>
    <n v="60001.618050313606"/>
    <n v="56.966000000000001"/>
    <n v="960.34199999999998"/>
    <n v="42359.495000000003"/>
    <n v="2012.077"/>
    <n v="0"/>
    <n v="0"/>
    <n v="13250.738050313608"/>
    <n v="0"/>
    <n v="0"/>
    <n v="0"/>
    <n v="0"/>
    <n v="0"/>
    <n v="58639.618050313606"/>
    <n v="0"/>
    <n v="0.04"/>
    <n v="0.05"/>
    <n v="0.01"/>
    <n v="0.06"/>
    <n v="0.02"/>
    <n v="0.02"/>
    <n v="0"/>
    <n v="0"/>
    <n v="0"/>
    <n v="0"/>
    <n v="2.9950000000000001E-2"/>
    <n v="0.22994999999999996"/>
    <n v="0.7700499999999999"/>
    <n v="0.81004999999999994"/>
    <n v="0.86004999999999987"/>
    <n v="0.87004999999999988"/>
    <n v="0.93004999999999982"/>
    <n v="0.95004999999999984"/>
    <n v="0.97004999999999986"/>
    <n v="0.97004999999999986"/>
    <n v="0.97004999999999986"/>
    <n v="0.97004999999999986"/>
    <n v="0.97004999999999986"/>
    <n v="0.99999999999999989"/>
    <n v="0"/>
    <n v="0"/>
    <n v="0"/>
    <n v="0"/>
    <n v="0"/>
    <n v="0"/>
    <n v="0"/>
    <n v="0"/>
    <n v="0"/>
    <n v="0"/>
    <n v="0"/>
    <n v="0"/>
    <n v="0"/>
    <n v="0"/>
    <n v="0"/>
    <n v="0"/>
    <n v="0"/>
    <n v="60001.618050313606"/>
    <n v="56.966000000000001"/>
    <n v="960.34199999999998"/>
    <n v="42359.495000000003"/>
    <n v="2012.077"/>
    <n v="0"/>
    <n v="0"/>
    <n v="0"/>
    <n v="4545.4120000000003"/>
    <n v="-101.812"/>
    <n v="101.812"/>
    <n v="8705.3260503136044"/>
    <n v="0"/>
    <n v="58639.618050313606"/>
    <n v="0"/>
    <n v="0"/>
    <n v="0"/>
    <n v="0"/>
    <n v="0"/>
    <n v="0"/>
    <n v="0"/>
    <n v="0"/>
    <n v="0"/>
    <n v="0"/>
    <n v="0"/>
    <n v="0"/>
    <n v="0"/>
    <n v="0"/>
    <n v="0"/>
    <n v="0"/>
    <n v="0"/>
    <n v="60001.618050313606"/>
    <n v="56.966000000000001"/>
    <n v="960.34199999999998"/>
    <n v="42359.495000000003"/>
    <n v="2012.077"/>
    <n v="0"/>
    <n v="0"/>
    <n v="0"/>
    <n v="4545.4120000000003"/>
    <n v="-101.812"/>
    <n v="0"/>
    <n v="0"/>
    <n v="8807.1380503136024"/>
    <n v="58639.618050313606"/>
    <n v="0"/>
    <n v="0"/>
    <n v="0"/>
    <n v="0"/>
    <n v="0"/>
    <n v="0"/>
    <n v="0"/>
    <n v="0"/>
    <n v="0"/>
    <n v="0"/>
    <n v="0"/>
    <n v="0"/>
    <n v="0"/>
    <n v="0"/>
    <n v="0"/>
    <n v="0"/>
    <n v="0"/>
    <n v="60001.618050313606"/>
    <n v="58639.618050313606"/>
    <n v="49832.480000000003"/>
    <n v="51194.48"/>
    <n v="60001.618050313606"/>
    <n v="-8807.1380503136024"/>
    <n v="8807.1380503136024"/>
    <n v="58639.618050313606"/>
    <n v="49832.480000000003"/>
    <n v="51194.48"/>
    <n v="60001.618050313606"/>
    <n v="-8807.1380503136024"/>
    <n v="8807.1380503136024"/>
    <n v="58639.618050313606"/>
    <n v="49832.480000000003"/>
    <n v="51194.48"/>
    <n v="60001.618050313606"/>
    <n v="-8807.1380503136024"/>
    <n v="8807.1380503136024"/>
    <n v="49832.480000000003"/>
    <n v="51460.776000000005"/>
    <n v="52822.776000000005"/>
    <n v="51194.48"/>
    <n v="1628.2960000000021"/>
    <n v="7178.8420503136003"/>
    <n v="13247"/>
    <s v="SI"/>
    <s v="NO"/>
    <s v="GOT"/>
    <s v="STS"/>
    <m/>
    <s v="Transmission"/>
    <s v="Others"/>
    <s v="IT&amp;Communications"/>
    <s v="SCADA"/>
    <m/>
    <s v="STS"/>
    <m/>
    <d v="2018-12-01T00:00:00"/>
    <x v="14"/>
    <m/>
    <m/>
    <m/>
    <n v="0"/>
    <n v="0"/>
    <n v="0"/>
    <m/>
    <m/>
    <m/>
    <m/>
    <m/>
    <m/>
    <n v="2017"/>
    <m/>
    <s v="Abierto"/>
  </r>
  <r>
    <x v="46"/>
    <s v="Fuera del T13"/>
    <x v="46"/>
    <x v="1"/>
    <x v="6"/>
    <x v="14"/>
    <n v="0"/>
    <n v="0"/>
    <n v="0"/>
    <n v="10693.313"/>
    <n v="199.58199999999999"/>
    <n v="418.52300000000002"/>
    <n v="0"/>
    <n v="0"/>
    <n v="0"/>
    <n v="173.602"/>
    <n v="3141.7460000000001"/>
    <n v="0"/>
    <n v="14626.766"/>
    <n v="0"/>
    <n v="0"/>
    <n v="0"/>
    <n v="0"/>
    <n v="0"/>
    <n v="0.06"/>
    <n v="0.13"/>
    <n v="0"/>
    <n v="0"/>
    <n v="0"/>
    <n v="0"/>
    <n v="0"/>
    <n v="0.77"/>
    <n v="0.77"/>
    <n v="0.77"/>
    <n v="0.77"/>
    <n v="0.77"/>
    <n v="0.83000000000000007"/>
    <n v="0.96"/>
    <n v="0.96"/>
    <n v="0.96"/>
    <n v="0.96"/>
    <n v="0.96"/>
    <n v="0.96"/>
    <n v="0.79135422708243264"/>
    <n v="0.79135422708243264"/>
    <n v="0.81604604076811948"/>
    <n v="0.93823967351759485"/>
    <n v="0.98070031319533058"/>
    <n v="0.99556918242309844"/>
    <n v="0.99556918242309844"/>
    <n v="0.99556918242309844"/>
    <n v="0.99556918242309844"/>
    <n v="0.99556918242309844"/>
    <n v="0.99556918242309844"/>
    <n v="0.99556918242309844"/>
    <n v="0.96"/>
    <n v="0.77"/>
    <n v="100855.539"/>
    <n v="0"/>
    <n v="0"/>
    <n v="4539.7245166768225"/>
    <n v="12457.78106845633"/>
    <n v="0"/>
    <n v="0"/>
    <n v="0"/>
    <n v="0"/>
    <n v="0"/>
    <n v="0"/>
    <n v="0"/>
    <n v="0"/>
    <n v="16997.505585133153"/>
    <n v="2.1354227082432588E-2"/>
    <n v="0"/>
    <n v="2.4691813685686865E-2"/>
    <n v="0.12219363274947537"/>
    <n v="4.2460639677735709E-2"/>
    <n v="1.4868869227767876E-2"/>
    <n v="0"/>
    <n v="0"/>
    <n v="0"/>
    <n v="0"/>
    <n v="0"/>
    <n v="0"/>
    <n v="0.99556918242309844"/>
    <n v="0"/>
    <n v="0"/>
    <n v="0"/>
    <n v="0"/>
    <n v="0"/>
    <n v="0"/>
    <n v="0"/>
    <n v="0"/>
    <n v="0"/>
    <n v="0"/>
    <n v="0"/>
    <n v="0"/>
    <n v="0"/>
    <n v="0"/>
    <n v="0"/>
    <n v="0"/>
    <n v="0"/>
    <n v="117853.04458513316"/>
    <n v="0"/>
    <n v="0"/>
    <n v="4539.7245166768225"/>
    <n v="12457.78106845633"/>
    <n v="0"/>
    <n v="0"/>
    <n v="0"/>
    <n v="0"/>
    <n v="0"/>
    <n v="0"/>
    <n v="0"/>
    <n v="0"/>
    <n v="16997.505585133153"/>
    <n v="0"/>
    <n v="0"/>
    <n v="0"/>
    <n v="0"/>
    <n v="0"/>
    <n v="0"/>
    <n v="0"/>
    <n v="0"/>
    <n v="0"/>
    <n v="0"/>
    <n v="0"/>
    <n v="0"/>
    <n v="0"/>
    <n v="0"/>
    <n v="0"/>
    <n v="0"/>
    <n v="0"/>
    <n v="117853.04458513316"/>
    <n v="0"/>
    <n v="0"/>
    <n v="0"/>
    <n v="10693.313"/>
    <n v="199.58199999999999"/>
    <n v="418.52300000000002"/>
    <n v="0"/>
    <n v="2581.4769999999999"/>
    <n v="3104.6105851331517"/>
    <n v="0"/>
    <n v="0"/>
    <n v="0"/>
    <n v="16997.505585133153"/>
    <n v="0"/>
    <n v="0"/>
    <n v="0"/>
    <n v="0"/>
    <n v="0"/>
    <n v="0.12605362144857943"/>
    <n v="6.9463251967453649E-2"/>
    <n v="0"/>
    <n v="1.1038281979458449E-2"/>
    <n v="1.3529411764705884E-2"/>
    <n v="9.9154328398025886E-3"/>
    <n v="0"/>
    <n v="0.22999999999999998"/>
    <n v="0.77"/>
    <n v="0.77"/>
    <n v="0.77"/>
    <n v="0.77"/>
    <n v="0.77"/>
    <n v="0.89605362144857947"/>
    <n v="0.96551687341603309"/>
    <n v="0.96551687341603309"/>
    <n v="0.97655515539549154"/>
    <n v="0.99008456716019744"/>
    <n v="1"/>
    <n v="1"/>
    <n v="0"/>
    <n v="0"/>
    <n v="0"/>
    <n v="0"/>
    <n v="0"/>
    <n v="0"/>
    <n v="0"/>
    <n v="0"/>
    <n v="0"/>
    <n v="0"/>
    <n v="0"/>
    <n v="0"/>
    <n v="0"/>
    <n v="0"/>
    <n v="0"/>
    <n v="0"/>
    <n v="0"/>
    <n v="117853.04458513316"/>
    <n v="0"/>
    <n v="0"/>
    <n v="0"/>
    <n v="10693.313"/>
    <n v="199.58199999999999"/>
    <n v="418.52300000000002"/>
    <n v="0"/>
    <n v="0"/>
    <n v="0"/>
    <n v="0"/>
    <n v="0"/>
    <n v="5686.0875851331493"/>
    <n v="16997.505585133149"/>
    <n v="0"/>
    <n v="0"/>
    <n v="0"/>
    <n v="0"/>
    <n v="0"/>
    <n v="0"/>
    <n v="0"/>
    <n v="0"/>
    <n v="0"/>
    <n v="0"/>
    <n v="0"/>
    <n v="0"/>
    <n v="0"/>
    <n v="0"/>
    <n v="0"/>
    <n v="0"/>
    <n v="0"/>
    <n v="117853.04458513315"/>
    <n v="0"/>
    <n v="0"/>
    <n v="0"/>
    <n v="10693.313"/>
    <n v="199.58199999999999"/>
    <n v="418.52300000000002"/>
    <n v="0"/>
    <n v="0"/>
    <n v="0"/>
    <n v="173.602"/>
    <n v="3141.7460000000001"/>
    <n v="2370.7395851331521"/>
    <n v="16997.505585133153"/>
    <n v="0"/>
    <n v="0"/>
    <n v="0"/>
    <n v="0"/>
    <n v="0"/>
    <n v="0"/>
    <n v="0"/>
    <n v="0"/>
    <n v="0"/>
    <n v="0"/>
    <n v="0"/>
    <n v="0"/>
    <n v="0"/>
    <n v="0"/>
    <n v="0"/>
    <n v="0"/>
    <n v="0"/>
    <n v="117853.04458513316"/>
    <n v="16997.505585133153"/>
    <n v="14626.766"/>
    <n v="115482.30500000001"/>
    <n v="117853.04458513316"/>
    <n v="-2370.739585133153"/>
    <n v="2370.739585133153"/>
    <n v="16997.505585133153"/>
    <n v="14626.766"/>
    <n v="115482.30500000001"/>
    <n v="117853.04458513316"/>
    <n v="-2370.739585133153"/>
    <n v="2370.739585133153"/>
    <n v="11311.418"/>
    <n v="14626.766"/>
    <n v="115482.30500000001"/>
    <n v="112166.95700000001"/>
    <n v="3315.3479999999981"/>
    <n v="2370.7395851331385"/>
    <n v="14626.766"/>
    <n v="14626.766"/>
    <n v="115482.30500000001"/>
    <n v="115482.30500000001"/>
    <n v="0"/>
    <n v="2370.739585133153"/>
    <n v="11932"/>
    <s v="SI"/>
    <s v="NO"/>
    <s v="GIC"/>
    <s v="STS"/>
    <n v="6"/>
    <s v="Transmission"/>
    <s v="Zonal Tx"/>
    <s v="Technical Standard"/>
    <s v="Technical Standard"/>
    <m/>
    <s v="STS"/>
    <m/>
    <d v="2015-12-01T00:00:00"/>
    <x v="18"/>
    <m/>
    <m/>
    <m/>
    <n v="0"/>
    <n v="0"/>
    <n v="0"/>
    <m/>
    <m/>
    <m/>
    <m/>
    <n v="659"/>
    <m/>
    <n v="2014"/>
    <s v="Mejoras en S/E"/>
    <s v="Abierto"/>
  </r>
  <r>
    <x v="47"/>
    <s v="Fuera del T13"/>
    <x v="47"/>
    <x v="1"/>
    <x v="6"/>
    <x v="14"/>
    <n v="0"/>
    <n v="0"/>
    <n v="0"/>
    <n v="0"/>
    <n v="0"/>
    <n v="0"/>
    <n v="352.21300000000002"/>
    <n v="0"/>
    <n v="0"/>
    <n v="0"/>
    <n v="0"/>
    <n v="0"/>
    <n v="352.21300000000002"/>
    <n v="0"/>
    <n v="0"/>
    <n v="0"/>
    <n v="0"/>
    <n v="0"/>
    <n v="0"/>
    <n v="0"/>
    <n v="0"/>
    <n v="0"/>
    <n v="0"/>
    <n v="0"/>
    <n v="0"/>
    <n v="0.19999999999999998"/>
    <n v="0.19999999999999998"/>
    <n v="0.19999999999999998"/>
    <n v="0.19999999999999998"/>
    <n v="0.19999999999999998"/>
    <n v="0.19999999999999998"/>
    <n v="0.19999999999999998"/>
    <n v="0.19999999999999998"/>
    <n v="0.19999999999999998"/>
    <n v="0.19999999999999998"/>
    <n v="0.19999999999999998"/>
    <n v="0.19999999999999998"/>
    <n v="0.19999999999999998"/>
    <n v="0.19999999999999998"/>
    <n v="0.22249691015142209"/>
    <n v="0.43594724366756821"/>
    <n v="0.46846760698063583"/>
    <n v="0.46846760698063583"/>
    <n v="0.46846760698063583"/>
    <n v="0.46846760698063583"/>
    <n v="0.58615841587252471"/>
    <n v="0.72066175103398589"/>
    <n v="0.84346975542149272"/>
    <n v="0.97124808007512498"/>
    <n v="0.19999999999999998"/>
    <n v="0.19999999999999998"/>
    <n v="8471.6529999999966"/>
    <n v="0"/>
    <n v="0"/>
    <n v="0"/>
    <n v="0"/>
    <n v="9586.0000000000018"/>
    <n v="10000"/>
    <n v="25000.000000000004"/>
    <n v="25000.000000000004"/>
    <n v="25000.000000000004"/>
    <n v="25000.000000000004"/>
    <n v="50000.000000000007"/>
    <n v="26684.999999999996"/>
    <n v="196271"/>
    <n v="0"/>
    <n v="0"/>
    <n v="2.2496910151422109E-2"/>
    <n v="0.21345033351614612"/>
    <n v="3.2520363313067679E-2"/>
    <n v="0"/>
    <n v="0"/>
    <n v="0"/>
    <n v="0.1176908088918889"/>
    <n v="0.13450333516146121"/>
    <n v="0.12280800438750686"/>
    <n v="0.12777832465363226"/>
    <n v="0.97124808007512498"/>
    <n v="49999.807999999997"/>
    <n v="49999.807999999997"/>
    <n v="0"/>
    <n v="0"/>
    <n v="0"/>
    <n v="0"/>
    <n v="0"/>
    <n v="0"/>
    <n v="0"/>
    <n v="0"/>
    <n v="0"/>
    <n v="0"/>
    <n v="99999.615999999995"/>
    <n v="0"/>
    <n v="0"/>
    <n v="0"/>
    <n v="0"/>
    <n v="304742.26899999997"/>
    <n v="0"/>
    <n v="0"/>
    <n v="0"/>
    <n v="0"/>
    <n v="9586.0000000000018"/>
    <n v="10000"/>
    <n v="25000.000000000004"/>
    <n v="25000.000000000004"/>
    <n v="25000.000000000004"/>
    <n v="25000.000000000004"/>
    <n v="50000.000000000007"/>
    <n v="26684.999999999996"/>
    <n v="196271"/>
    <n v="49999.807999999997"/>
    <n v="49999.807999999997"/>
    <n v="0"/>
    <n v="0"/>
    <n v="0"/>
    <n v="0"/>
    <n v="0"/>
    <n v="0"/>
    <n v="0"/>
    <n v="0"/>
    <n v="0"/>
    <n v="0"/>
    <n v="99999.615999999995"/>
    <n v="0"/>
    <n v="0"/>
    <n v="0"/>
    <n v="0"/>
    <n v="304742.26899999997"/>
    <n v="0"/>
    <n v="0"/>
    <n v="0"/>
    <n v="0"/>
    <n v="0"/>
    <n v="0"/>
    <n v="0"/>
    <n v="0"/>
    <n v="0"/>
    <n v="30000"/>
    <n v="80000"/>
    <n v="86271"/>
    <n v="196271"/>
    <n v="0"/>
    <n v="0"/>
    <n v="0"/>
    <n v="0"/>
    <n v="0"/>
    <n v="3.8218690283296432E-3"/>
    <n v="2.8343705712959824E-3"/>
    <n v="2.704683273932384E-3"/>
    <n v="2.4468711767637861E-3"/>
    <n v="3.3374947851643978E-3"/>
    <n v="0.11754512883573619"/>
    <n v="0.12683886431427449"/>
    <n v="0.25952928198549685"/>
    <n v="0.19999999999999998"/>
    <n v="0.19999999999999998"/>
    <n v="0.19999999999999998"/>
    <n v="0.19999999999999998"/>
    <n v="0.19999999999999998"/>
    <n v="0.20382186902832963"/>
    <n v="0.20665623959962562"/>
    <n v="0.20936092287355798"/>
    <n v="0.21180779405032177"/>
    <n v="0.21514528883548617"/>
    <n v="0.33269041767122237"/>
    <n v="0.45952928198549681"/>
    <n v="49999.807999999997"/>
    <n v="49999.807999999997"/>
    <n v="0"/>
    <n v="0"/>
    <n v="0"/>
    <n v="0"/>
    <n v="0"/>
    <n v="0"/>
    <n v="0"/>
    <n v="0"/>
    <n v="0"/>
    <n v="0"/>
    <n v="99999.615999999995"/>
    <n v="0"/>
    <n v="0"/>
    <n v="0"/>
    <n v="0"/>
    <n v="304742.26899999997"/>
    <n v="0"/>
    <n v="0"/>
    <n v="0"/>
    <n v="0"/>
    <n v="0"/>
    <n v="0"/>
    <n v="352.21300000000002"/>
    <n v="0"/>
    <n v="0"/>
    <n v="10000"/>
    <n v="30000"/>
    <n v="55918.786999999997"/>
    <n v="96271"/>
    <n v="49999.807999999997"/>
    <n v="49999.807999999997"/>
    <n v="49999.807999999997"/>
    <n v="49999.807999999997"/>
    <n v="0"/>
    <n v="0"/>
    <n v="0"/>
    <n v="0"/>
    <n v="0"/>
    <n v="0"/>
    <n v="0"/>
    <n v="0"/>
    <n v="199999.23199999999"/>
    <n v="0"/>
    <n v="0"/>
    <n v="0"/>
    <n v="0"/>
    <n v="304741.88500000001"/>
    <n v="0"/>
    <n v="0"/>
    <n v="0"/>
    <n v="0"/>
    <n v="0"/>
    <n v="0"/>
    <n v="352.21300000000002"/>
    <n v="0"/>
    <n v="0"/>
    <n v="0"/>
    <n v="0"/>
    <n v="95918.786999999997"/>
    <n v="96271"/>
    <n v="0"/>
    <n v="0"/>
    <n v="0"/>
    <n v="0"/>
    <n v="0"/>
    <n v="0"/>
    <n v="0"/>
    <n v="0"/>
    <n v="0"/>
    <n v="0"/>
    <n v="0"/>
    <n v="0"/>
    <n v="199999.23199999999"/>
    <n v="0"/>
    <n v="0"/>
    <n v="0"/>
    <n v="0"/>
    <n v="304741.88500000001"/>
    <n v="169586"/>
    <n v="352.21300000000002"/>
    <n v="8823.8659999999963"/>
    <n v="178057.65299999999"/>
    <n v="-169233.78699999998"/>
    <n v="295918.40299999999"/>
    <n v="110000"/>
    <n v="352.21300000000002"/>
    <n v="8823.8659999999963"/>
    <n v="118471.65299999999"/>
    <n v="-109647.787"/>
    <n v="295918.40299999999"/>
    <n v="40352.213000000003"/>
    <n v="352.21300000000002"/>
    <n v="8823.8659999999963"/>
    <n v="48823.866000000002"/>
    <n v="-40000.000000000007"/>
    <n v="295918.01900000003"/>
    <n v="352.21300000000002"/>
    <n v="352.21300000000002"/>
    <n v="8823.8659999999963"/>
    <n v="8823.8659999999963"/>
    <n v="0"/>
    <n v="295918.01900000003"/>
    <n v="12355"/>
    <s v="SI"/>
    <s v="NO"/>
    <s v="GIC"/>
    <s v="STS"/>
    <n v="6"/>
    <s v="Transmission"/>
    <s v="Zonal Tx"/>
    <s v="New Technical Standard"/>
    <s v="New Technical Standard"/>
    <m/>
    <s v="STS"/>
    <m/>
    <d v="2017-03-01T00:00:00"/>
    <x v="6"/>
    <m/>
    <m/>
    <m/>
    <n v="0"/>
    <n v="0"/>
    <n v="0"/>
    <m/>
    <m/>
    <m/>
    <m/>
    <m/>
    <m/>
    <n v="2015"/>
    <s v="Mejoras en S/E"/>
    <s v="Abierto"/>
  </r>
  <r>
    <x v="48"/>
    <s v="Fuera del T13"/>
    <x v="48"/>
    <x v="1"/>
    <x v="6"/>
    <x v="14"/>
    <n v="0"/>
    <n v="0"/>
    <n v="10221.174000000001"/>
    <n v="0"/>
    <n v="2786.7150000000001"/>
    <n v="249.88800000000001"/>
    <n v="1327.787"/>
    <n v="2569.9229999999998"/>
    <n v="9504.3850000000002"/>
    <n v="17312.422999999999"/>
    <n v="14297.584999999999"/>
    <n v="0"/>
    <n v="58269.88"/>
    <n v="0"/>
    <n v="0"/>
    <n v="0"/>
    <n v="0"/>
    <n v="0"/>
    <n v="0"/>
    <n v="0"/>
    <n v="0"/>
    <n v="0"/>
    <n v="0"/>
    <n v="0.03"/>
    <n v="0"/>
    <n v="0.96"/>
    <n v="0.96"/>
    <n v="0.96"/>
    <n v="0.96"/>
    <n v="0.96"/>
    <n v="0.96"/>
    <n v="0.96"/>
    <n v="0.96"/>
    <n v="0.96"/>
    <n v="0.96"/>
    <n v="0.99"/>
    <n v="0.99"/>
    <n v="0.96"/>
    <n v="0.96359183673469384"/>
    <n v="0.98014367346938769"/>
    <n v="0.99131918367346938"/>
    <n v="1"/>
    <n v="1"/>
    <n v="1"/>
    <n v="1"/>
    <n v="1"/>
    <n v="1"/>
    <n v="1"/>
    <n v="1"/>
    <n v="0.99"/>
    <n v="0.96"/>
    <n v="349465.99"/>
    <n v="0"/>
    <n v="0"/>
    <n v="10000"/>
    <n v="20000"/>
    <n v="22592.82699999999"/>
    <n v="0"/>
    <n v="0"/>
    <n v="0"/>
    <n v="0"/>
    <n v="0"/>
    <n v="0"/>
    <n v="0"/>
    <n v="52592.82699999999"/>
    <n v="0"/>
    <n v="3.5918367346938775E-3"/>
    <n v="1.6551836734693876E-2"/>
    <n v="1.1175510204081633E-2"/>
    <n v="8.6808163265306125E-3"/>
    <n v="0"/>
    <n v="0"/>
    <n v="0"/>
    <n v="0"/>
    <n v="0"/>
    <n v="0"/>
    <n v="0"/>
    <n v="1"/>
    <n v="0"/>
    <n v="0"/>
    <n v="0"/>
    <n v="0"/>
    <n v="0"/>
    <n v="0"/>
    <n v="0"/>
    <n v="0"/>
    <n v="0"/>
    <n v="0"/>
    <n v="0"/>
    <n v="0"/>
    <n v="0"/>
    <n v="0"/>
    <n v="0"/>
    <n v="0"/>
    <n v="0"/>
    <n v="402058.81699999998"/>
    <n v="0"/>
    <n v="0"/>
    <n v="10000"/>
    <n v="20000"/>
    <n v="22592.82699999999"/>
    <n v="0"/>
    <n v="0"/>
    <n v="0"/>
    <n v="0"/>
    <n v="0"/>
    <n v="0"/>
    <n v="0"/>
    <n v="52592.82699999999"/>
    <n v="0"/>
    <n v="0"/>
    <n v="0"/>
    <n v="0"/>
    <n v="0"/>
    <n v="0"/>
    <n v="0"/>
    <n v="0"/>
    <n v="0"/>
    <n v="0"/>
    <n v="0"/>
    <n v="0"/>
    <n v="0"/>
    <n v="0"/>
    <n v="0"/>
    <n v="0"/>
    <n v="0"/>
    <n v="402058.81699999998"/>
    <n v="0"/>
    <n v="0"/>
    <n v="10221.174000000001"/>
    <n v="0"/>
    <n v="2786.7150000000001"/>
    <n v="249.88800000000001"/>
    <n v="0"/>
    <n v="0"/>
    <n v="0"/>
    <n v="16000"/>
    <n v="10000"/>
    <n v="13335.05"/>
    <n v="52592.827000000005"/>
    <n v="0"/>
    <n v="0"/>
    <n v="0"/>
    <n v="0"/>
    <n v="0"/>
    <n v="1.0732463198045177E-2"/>
    <n v="1.8356278681685444E-2"/>
    <n v="1.0911258120269387E-2"/>
    <n v="0"/>
    <n v="0"/>
    <n v="0"/>
    <n v="0"/>
    <n v="4.0000000000000008E-2"/>
    <n v="0.96"/>
    <n v="0.96"/>
    <n v="0.96"/>
    <n v="0.96"/>
    <n v="0.96"/>
    <n v="0.97073246319804518"/>
    <n v="0.98908874187973062"/>
    <n v="1"/>
    <n v="1"/>
    <n v="1"/>
    <n v="1"/>
    <n v="1"/>
    <n v="0"/>
    <n v="0"/>
    <n v="0"/>
    <n v="0"/>
    <n v="0"/>
    <n v="0"/>
    <n v="0"/>
    <n v="0"/>
    <n v="0"/>
    <n v="0"/>
    <n v="0"/>
    <n v="0"/>
    <n v="0"/>
    <n v="0"/>
    <n v="0"/>
    <n v="0"/>
    <n v="0"/>
    <n v="402058.81699999998"/>
    <n v="0"/>
    <n v="0"/>
    <n v="10221.174000000001"/>
    <n v="0"/>
    <n v="2786.7150000000001"/>
    <n v="249.88800000000001"/>
    <n v="1327.787"/>
    <n v="2569.9229999999998"/>
    <n v="9504.3850000000002"/>
    <n v="0"/>
    <n v="0"/>
    <n v="10932.954999999991"/>
    <n v="37592.82699999999"/>
    <n v="0"/>
    <n v="0"/>
    <n v="0"/>
    <n v="0"/>
    <n v="0"/>
    <n v="0"/>
    <n v="0"/>
    <n v="0"/>
    <n v="0"/>
    <n v="0"/>
    <n v="0"/>
    <n v="0"/>
    <n v="0"/>
    <n v="0"/>
    <n v="0"/>
    <n v="0"/>
    <n v="0"/>
    <n v="387058.81699999998"/>
    <n v="0"/>
    <n v="0"/>
    <n v="10221.174000000001"/>
    <n v="0"/>
    <n v="2786.7150000000001"/>
    <n v="249.88800000000001"/>
    <n v="1327.787"/>
    <n v="2569.9229999999998"/>
    <n v="9504.3850000000002"/>
    <n v="17312.422999999999"/>
    <n v="14297.584999999999"/>
    <n v="0"/>
    <n v="58269.88"/>
    <n v="0"/>
    <n v="0"/>
    <n v="0"/>
    <n v="0"/>
    <n v="0"/>
    <n v="0"/>
    <n v="0"/>
    <n v="0"/>
    <n v="0"/>
    <n v="0"/>
    <n v="0"/>
    <n v="0"/>
    <n v="0"/>
    <n v="0"/>
    <n v="0"/>
    <n v="0"/>
    <n v="0"/>
    <n v="407735.87"/>
    <n v="52592.82699999999"/>
    <n v="58269.88"/>
    <n v="407735.87"/>
    <n v="402058.81699999998"/>
    <n v="5677.0530000000144"/>
    <n v="-5677.0530000000144"/>
    <n v="39257.777000000002"/>
    <n v="58269.88"/>
    <n v="407735.87"/>
    <n v="388723.76699999999"/>
    <n v="19012.103000000003"/>
    <n v="-5677.0530000000144"/>
    <n v="26659.872000000003"/>
    <n v="58269.88"/>
    <n v="407735.87"/>
    <n v="376125.86199999996"/>
    <n v="31610.008000000031"/>
    <n v="-20677.053000000014"/>
    <n v="58269.88"/>
    <n v="58269.88"/>
    <n v="407735.87"/>
    <n v="407735.87"/>
    <n v="0"/>
    <n v="0"/>
    <n v="12361"/>
    <s v="SI"/>
    <s v="NO"/>
    <s v="GIC"/>
    <s v="STS"/>
    <n v="6"/>
    <s v="Transmission"/>
    <s v="Zonal Tx"/>
    <s v="New Technical Standard"/>
    <s v="New Technical Standard"/>
    <m/>
    <s v="STS"/>
    <m/>
    <d v="2017-12-30T00:00:00"/>
    <x v="19"/>
    <m/>
    <m/>
    <m/>
    <n v="0"/>
    <n v="0"/>
    <n v="0"/>
    <m/>
    <m/>
    <m/>
    <m/>
    <n v="5"/>
    <m/>
    <n v="2015"/>
    <s v="Mejoras en Líneas"/>
    <s v="Abierto"/>
  </r>
  <r>
    <x v="49"/>
    <s v="Fuera del T13"/>
    <x v="49"/>
    <x v="1"/>
    <x v="6"/>
    <x v="14"/>
    <n v="1533.2840000000001"/>
    <n v="95"/>
    <n v="95"/>
    <n v="95"/>
    <n v="41305.103999999999"/>
    <n v="28026.899000000001"/>
    <n v="45340.425000000003"/>
    <n v="28077.052"/>
    <n v="18819.719000000001"/>
    <n v="49042.436000000002"/>
    <n v="1967.452"/>
    <n v="0"/>
    <n v="214397.37099999998"/>
    <n v="0"/>
    <n v="0"/>
    <n v="0"/>
    <n v="0"/>
    <n v="4.2700000000000002E-2"/>
    <n v="0"/>
    <n v="0.09"/>
    <n v="0"/>
    <n v="0.01"/>
    <n v="0"/>
    <n v="0.06"/>
    <n v="0"/>
    <n v="0.44733999999999996"/>
    <n v="0.44733999999999996"/>
    <n v="0.44733999999999996"/>
    <n v="0.44733999999999996"/>
    <n v="0.49003999999999998"/>
    <n v="0.49003999999999998"/>
    <n v="0.58003999999999989"/>
    <n v="0.58003999999999989"/>
    <n v="0.5900399999999999"/>
    <n v="0.5900399999999999"/>
    <n v="0.65003999999999995"/>
    <n v="0.65003999999999995"/>
    <n v="0.46438631284775544"/>
    <n v="0.47928787129585332"/>
    <n v="0.47928787129585332"/>
    <n v="0.50584159873108581"/>
    <n v="0.53159753417759759"/>
    <n v="0.65595080339384171"/>
    <n v="0.76045368614516984"/>
    <n v="0.78376274478209418"/>
    <n v="0.78860614466628065"/>
    <n v="0.86084015106120493"/>
    <n v="0.88096118885168306"/>
    <n v="0.96904875399682766"/>
    <n v="0.65003999999999995"/>
    <n v="0.44733999999999996"/>
    <n v="959760.20099999977"/>
    <n v="9999.2885563726322"/>
    <n v="20000"/>
    <n v="20000"/>
    <n v="15000.000000000004"/>
    <n v="11010.508000000003"/>
    <n v="15000.000000000004"/>
    <n v="15000.000000000004"/>
    <n v="15000.000000000004"/>
    <n v="15000.000000000004"/>
    <n v="15000.000000000004"/>
    <n v="17351"/>
    <n v="0"/>
    <n v="168360.79655637263"/>
    <n v="1.7046312847755481E-2"/>
    <n v="1.4901558448097887E-2"/>
    <n v="0"/>
    <n v="2.6553727435232509E-2"/>
    <n v="2.5755935446511745E-2"/>
    <n v="0.12435326921624411"/>
    <n v="0.10450288275132807"/>
    <n v="2.3309058636924392E-2"/>
    <n v="4.8433998841864098E-3"/>
    <n v="7.2234006394924347E-2"/>
    <n v="2.0121037790478108E-2"/>
    <n v="8.8087565145144639E-2"/>
    <n v="0.96904875399682766"/>
    <n v="0"/>
    <n v="0"/>
    <n v="0"/>
    <n v="0"/>
    <n v="0"/>
    <n v="0"/>
    <n v="0"/>
    <n v="0"/>
    <n v="0"/>
    <n v="0"/>
    <n v="0"/>
    <n v="0"/>
    <n v="0"/>
    <n v="0"/>
    <n v="0"/>
    <n v="0"/>
    <n v="0"/>
    <n v="1128120.9975563723"/>
    <n v="9999.2885563726322"/>
    <n v="20000"/>
    <n v="20000"/>
    <n v="15000.000000000004"/>
    <n v="11010.508000000003"/>
    <n v="15000.000000000004"/>
    <n v="15000.000000000004"/>
    <n v="15000.000000000004"/>
    <n v="15000.000000000004"/>
    <n v="15000.000000000004"/>
    <n v="17351"/>
    <n v="0"/>
    <n v="168360.79655637263"/>
    <n v="0"/>
    <n v="0"/>
    <n v="0"/>
    <n v="0"/>
    <n v="0"/>
    <n v="0"/>
    <n v="0"/>
    <n v="0"/>
    <n v="0"/>
    <n v="0"/>
    <n v="0"/>
    <n v="0"/>
    <n v="0"/>
    <n v="0"/>
    <n v="0"/>
    <n v="0"/>
    <n v="0"/>
    <n v="1128120.9975563723"/>
    <n v="1533.2840000000001"/>
    <n v="95"/>
    <n v="95"/>
    <n v="95"/>
    <n v="41305.103999999999"/>
    <n v="28026.899000000001"/>
    <n v="0"/>
    <n v="0"/>
    <n v="20000"/>
    <n v="30000"/>
    <n v="30000"/>
    <n v="17210.509556372625"/>
    <n v="168360.79655637263"/>
    <n v="0"/>
    <n v="0"/>
    <n v="0"/>
    <n v="0"/>
    <n v="4.2700000000000002E-2"/>
    <n v="0.12497598723245128"/>
    <n v="0.18822234851050176"/>
    <n v="3.6649431261060454E-2"/>
    <n v="3.9412592642758926E-2"/>
    <n v="7.9054948161278643E-2"/>
    <n v="1.9516328976387696E-2"/>
    <n v="3.1671235619576523E-3"/>
    <n v="0.53369876034639641"/>
    <n v="0.44733999999999996"/>
    <n v="0.44733999999999996"/>
    <n v="0.44733999999999996"/>
    <n v="0.44733999999999996"/>
    <n v="0.49003999999999998"/>
    <n v="0.61501598723245121"/>
    <n v="0.803238335742953"/>
    <n v="0.83988776700401346"/>
    <n v="0.87930035964677233"/>
    <n v="0.958355307808051"/>
    <n v="0.97787163678443867"/>
    <n v="0.98103876034639637"/>
    <n v="0"/>
    <n v="0"/>
    <n v="0"/>
    <n v="0"/>
    <n v="0"/>
    <n v="0"/>
    <n v="0"/>
    <n v="0"/>
    <n v="0"/>
    <n v="0"/>
    <n v="0"/>
    <n v="0"/>
    <n v="0"/>
    <n v="0"/>
    <n v="0"/>
    <n v="0"/>
    <n v="0"/>
    <n v="1128120.9975563723"/>
    <n v="1533.2840000000001"/>
    <n v="95"/>
    <n v="95"/>
    <n v="95"/>
    <n v="41305.103999999999"/>
    <n v="28026.899000000001"/>
    <n v="45340.425000000003"/>
    <n v="28077.052"/>
    <n v="18819.719000000001"/>
    <n v="0"/>
    <n v="4973.280999999999"/>
    <n v="59577.032556372636"/>
    <n v="227937.79655637263"/>
    <n v="0"/>
    <n v="0"/>
    <n v="0"/>
    <n v="0"/>
    <n v="0"/>
    <n v="0"/>
    <n v="0"/>
    <n v="0"/>
    <n v="0"/>
    <n v="0"/>
    <n v="0"/>
    <n v="0"/>
    <n v="0"/>
    <n v="0"/>
    <n v="0"/>
    <n v="0"/>
    <n v="0"/>
    <n v="1187697.9975563723"/>
    <n v="1533.2840000000001"/>
    <n v="95"/>
    <n v="95"/>
    <n v="95"/>
    <n v="41305.103999999999"/>
    <n v="28026.899000000001"/>
    <n v="45340.425000000003"/>
    <n v="28077.052"/>
    <n v="18819.719000000001"/>
    <n v="49042.436000000002"/>
    <n v="1967.452"/>
    <n v="13540.425556372638"/>
    <n v="227937.79655637263"/>
    <n v="0"/>
    <n v="0"/>
    <n v="0"/>
    <n v="0"/>
    <n v="0"/>
    <n v="0"/>
    <n v="0"/>
    <n v="0"/>
    <n v="0"/>
    <n v="0"/>
    <n v="0"/>
    <n v="0"/>
    <n v="0"/>
    <n v="0"/>
    <n v="0"/>
    <n v="0"/>
    <n v="0"/>
    <n v="1187697.9975563723"/>
    <n v="168360.79655637263"/>
    <n v="214397.37099999998"/>
    <n v="1174157.5719999997"/>
    <n v="1128120.9975563723"/>
    <n v="46036.574443627382"/>
    <n v="-46036.574443627382"/>
    <n v="151150.28700000001"/>
    <n v="214397.37099999998"/>
    <n v="1174157.5719999997"/>
    <n v="1110910.4879999999"/>
    <n v="63247.083999999799"/>
    <n v="-46036.574443627382"/>
    <n v="168360.764"/>
    <n v="214397.37099999998"/>
    <n v="1174157.5719999997"/>
    <n v="1128120.9649999999"/>
    <n v="46036.606999999844"/>
    <n v="13540.425556372618"/>
    <n v="214397.37099999998"/>
    <n v="214397.37099999998"/>
    <n v="1174157.5719999997"/>
    <n v="1174157.5719999997"/>
    <n v="0"/>
    <n v="13540.425556372618"/>
    <n v="12362"/>
    <s v="SI"/>
    <s v="NO"/>
    <s v="GIC"/>
    <s v="STS"/>
    <n v="6"/>
    <s v="Transmission"/>
    <s v="Zonal Tx"/>
    <s v="New Technical Standard"/>
    <s v="New Technical Standard"/>
    <m/>
    <s v="STS"/>
    <m/>
    <d v="2017-12-30T00:00:00"/>
    <x v="17"/>
    <m/>
    <m/>
    <m/>
    <n v="0"/>
    <n v="0"/>
    <n v="0"/>
    <m/>
    <m/>
    <m/>
    <m/>
    <m/>
    <m/>
    <n v="2015"/>
    <s v="Mejoras en S/E"/>
    <s v="Abierto"/>
  </r>
  <r>
    <x v="50"/>
    <s v="Fuera del T13"/>
    <x v="50"/>
    <x v="1"/>
    <x v="6"/>
    <x v="14"/>
    <n v="0"/>
    <n v="626.58600000000001"/>
    <n v="72.397000000000006"/>
    <n v="13912.989"/>
    <n v="492.63299999999998"/>
    <n v="28918.694"/>
    <n v="28758.743999999999"/>
    <n v="37694.762000000002"/>
    <n v="48975.76"/>
    <n v="54208.588000000003"/>
    <n v="46279.406999999999"/>
    <n v="2330.9520000000002"/>
    <n v="262271.51199999999"/>
    <n v="0"/>
    <n v="0"/>
    <n v="0.1074"/>
    <n v="0"/>
    <n v="0.13"/>
    <n v="0"/>
    <n v="0.04"/>
    <n v="0"/>
    <n v="0"/>
    <n v="0"/>
    <n v="0.35"/>
    <n v="0"/>
    <n v="0.20264000000000001"/>
    <n v="0.20264000000000001"/>
    <n v="0.31003999999999998"/>
    <n v="0.31003999999999998"/>
    <n v="0.44003999999999999"/>
    <n v="0.44003999999999999"/>
    <n v="0.48004000000000002"/>
    <n v="0.48004000000000002"/>
    <n v="0.48004000000000002"/>
    <n v="0.48004000000000002"/>
    <n v="0.83004"/>
    <n v="0.83004"/>
    <n v="0.25093164368098159"/>
    <n v="0.3210210552147239"/>
    <n v="0.49745383185276071"/>
    <n v="0.68397150036809806"/>
    <n v="0.84895555710429438"/>
    <n v="0.91407100760736182"/>
    <n v="0.97884403357055205"/>
    <n v="0.99314759577914102"/>
    <n v="0.99999999999999989"/>
    <n v="0.99999999999999989"/>
    <n v="0.99999999999999989"/>
    <n v="0.99999999999999989"/>
    <n v="0.83004"/>
    <n v="0.20264000000000001"/>
    <n v="33881.953000000001"/>
    <n v="0"/>
    <n v="0"/>
    <n v="20000"/>
    <n v="50000.000000000015"/>
    <n v="100000.00000000003"/>
    <n v="60000.000000000007"/>
    <n v="70429"/>
    <n v="0"/>
    <n v="0"/>
    <n v="0"/>
    <n v="0"/>
    <n v="0"/>
    <n v="300429.00000000006"/>
    <n v="4.8291643680981593E-2"/>
    <n v="7.0089411533742318E-2"/>
    <n v="0.17643277663803678"/>
    <n v="0.18651766851533738"/>
    <n v="0.16498405673619629"/>
    <n v="6.5115450503067468E-2"/>
    <n v="6.4773025963190178E-2"/>
    <n v="1.4303562208588954E-2"/>
    <n v="6.8524042208588957E-3"/>
    <n v="0"/>
    <n v="0"/>
    <n v="0"/>
    <n v="0.99999999999999989"/>
    <n v="0"/>
    <n v="0"/>
    <n v="0"/>
    <n v="0"/>
    <n v="0"/>
    <n v="0"/>
    <n v="0"/>
    <n v="0"/>
    <n v="0"/>
    <n v="0"/>
    <n v="0"/>
    <n v="0"/>
    <n v="0"/>
    <n v="0"/>
    <n v="0"/>
    <n v="0"/>
    <n v="0"/>
    <n v="334310.95300000004"/>
    <n v="0"/>
    <n v="0"/>
    <n v="20000"/>
    <n v="50000.000000000015"/>
    <n v="100000.00000000003"/>
    <n v="60000.000000000007"/>
    <n v="70429"/>
    <n v="0"/>
    <n v="0"/>
    <n v="0"/>
    <n v="0"/>
    <n v="0"/>
    <n v="300429.00000000006"/>
    <n v="0"/>
    <n v="0"/>
    <n v="0"/>
    <n v="0"/>
    <n v="0"/>
    <n v="0"/>
    <n v="0"/>
    <n v="0"/>
    <n v="0"/>
    <n v="0"/>
    <n v="0"/>
    <n v="0"/>
    <n v="0"/>
    <n v="0"/>
    <n v="0"/>
    <n v="0"/>
    <n v="0"/>
    <n v="334310.95300000004"/>
    <n v="0"/>
    <n v="626.58600000000001"/>
    <n v="72.397000000000006"/>
    <n v="13912.989"/>
    <n v="492.63299999999998"/>
    <n v="28918.694"/>
    <n v="0"/>
    <n v="30000"/>
    <n v="30000"/>
    <n v="30000"/>
    <n v="80000"/>
    <n v="86405.701000000001"/>
    <n v="300429"/>
    <n v="0"/>
    <n v="0"/>
    <n v="0.1074"/>
    <n v="0"/>
    <n v="0.13"/>
    <n v="2.6178254078677202E-2"/>
    <n v="0.13348227723633249"/>
    <n v="4.1902646875857034E-2"/>
    <n v="0.12229810631651472"/>
    <n v="0.12479180184217742"/>
    <n v="8.861716288621177E-2"/>
    <n v="2.2689418516759534E-2"/>
    <n v="0.7973596677525302"/>
    <n v="0.20264000000000001"/>
    <n v="0.20264000000000001"/>
    <n v="0.31003999999999998"/>
    <n v="0.31003999999999998"/>
    <n v="0.44003999999999999"/>
    <n v="0.46621825407867723"/>
    <n v="0.59970053131500967"/>
    <n v="0.64160317819086676"/>
    <n v="0.76390128450738148"/>
    <n v="0.8886930863495589"/>
    <n v="0.9773102492357707"/>
    <n v="0.99999966775253024"/>
    <n v="0"/>
    <n v="0"/>
    <n v="0"/>
    <n v="0"/>
    <n v="0"/>
    <n v="0"/>
    <n v="0"/>
    <n v="0"/>
    <n v="0"/>
    <n v="0"/>
    <n v="0"/>
    <n v="0"/>
    <n v="0"/>
    <n v="0"/>
    <n v="0"/>
    <n v="0"/>
    <n v="0"/>
    <n v="334310.95299999998"/>
    <n v="0"/>
    <n v="626.58600000000001"/>
    <n v="72.397000000000006"/>
    <n v="13912.989"/>
    <n v="492.63299999999998"/>
    <n v="28918.694"/>
    <n v="28758.743999999999"/>
    <n v="37694.762000000002"/>
    <n v="48975.76"/>
    <n v="31024.239999999998"/>
    <n v="70000"/>
    <n v="39952.195000000065"/>
    <n v="300429.00000000006"/>
    <n v="0"/>
    <n v="0"/>
    <n v="0"/>
    <n v="0"/>
    <n v="0"/>
    <n v="0"/>
    <n v="0"/>
    <n v="0"/>
    <n v="0"/>
    <n v="0"/>
    <n v="0"/>
    <n v="0"/>
    <n v="0"/>
    <n v="0"/>
    <n v="0"/>
    <n v="0"/>
    <n v="0"/>
    <n v="334310.95300000004"/>
    <n v="0"/>
    <n v="626.58600000000001"/>
    <n v="72.397000000000006"/>
    <n v="13912.989"/>
    <n v="492.63299999999998"/>
    <n v="28918.694"/>
    <n v="28758.743999999999"/>
    <n v="37694.762000000002"/>
    <n v="48975.76"/>
    <n v="54208.588000000003"/>
    <n v="46279.406999999999"/>
    <n v="40488.440000000068"/>
    <n v="300429.00000000006"/>
    <n v="0"/>
    <n v="0"/>
    <n v="0"/>
    <n v="0"/>
    <n v="0"/>
    <n v="0"/>
    <n v="0"/>
    <n v="0"/>
    <n v="0"/>
    <n v="0"/>
    <n v="0"/>
    <n v="0"/>
    <n v="0"/>
    <n v="0"/>
    <n v="0"/>
    <n v="0"/>
    <n v="0"/>
    <n v="334310.95300000004"/>
    <n v="300429.00000000006"/>
    <n v="259940.56"/>
    <n v="293822.51299999998"/>
    <n v="334310.95300000004"/>
    <n v="-40488.440000000061"/>
    <n v="40488.440000000061"/>
    <n v="214023.299"/>
    <n v="259940.56"/>
    <n v="293822.51299999998"/>
    <n v="247905.25200000001"/>
    <n v="45917.260999999969"/>
    <n v="40488.44"/>
    <n v="260476.80499999999"/>
    <n v="259940.56"/>
    <n v="293822.51299999998"/>
    <n v="294358.75799999997"/>
    <n v="-536.24499999999534"/>
    <n v="40488.440000000061"/>
    <n v="259940.56"/>
    <n v="262271.51199999999"/>
    <n v="296153.46499999997"/>
    <n v="293822.51299999998"/>
    <n v="2330.9519999999902"/>
    <n v="38157.48800000007"/>
    <n v="12363"/>
    <s v="SI"/>
    <s v="NO"/>
    <s v="GIC"/>
    <s v="STS"/>
    <n v="6"/>
    <s v="Transmission"/>
    <s v="Zonal Tx"/>
    <s v="New Technical Standard"/>
    <s v="New Technical Standard"/>
    <m/>
    <s v="STS"/>
    <m/>
    <d v="2017-12-30T00:00:00"/>
    <x v="20"/>
    <m/>
    <m/>
    <m/>
    <n v="230046"/>
    <n v="11"/>
    <n v="20913.272727272728"/>
    <m/>
    <m/>
    <m/>
    <m/>
    <m/>
    <m/>
    <n v="2015"/>
    <s v="Mejoras en S/E"/>
    <s v="Abierto"/>
  </r>
  <r>
    <x v="51"/>
    <s v="Fuera del T13"/>
    <x v="51"/>
    <x v="1"/>
    <x v="6"/>
    <x v="14"/>
    <n v="696.38900000000001"/>
    <n v="0"/>
    <n v="0"/>
    <n v="0"/>
    <n v="0"/>
    <n v="0"/>
    <n v="0"/>
    <n v="0"/>
    <n v="0"/>
    <n v="0"/>
    <n v="0"/>
    <n v="0"/>
    <n v="696.38900000000001"/>
    <n v="0"/>
    <n v="0"/>
    <n v="3.5900000000000001E-2"/>
    <n v="0"/>
    <n v="0"/>
    <n v="0"/>
    <n v="7.0000000000000007E-2"/>
    <n v="0"/>
    <n v="0"/>
    <n v="0"/>
    <n v="0"/>
    <n v="0"/>
    <n v="2.4050000000000002E-2"/>
    <n v="2.4050000000000002E-2"/>
    <n v="5.9950000000000003E-2"/>
    <n v="5.9950000000000003E-2"/>
    <n v="5.9950000000000003E-2"/>
    <n v="5.9950000000000003E-2"/>
    <n v="0.12995000000000001"/>
    <n v="0.12995000000000001"/>
    <n v="0.12995000000000001"/>
    <n v="0.12995000000000001"/>
    <n v="0.12995000000000001"/>
    <n v="0.12995000000000001"/>
    <n v="2.4050000000000002E-2"/>
    <n v="2.4050000000000002E-2"/>
    <n v="0.10383561789917542"/>
    <n v="0.26704052801996592"/>
    <n v="0.4342054665644447"/>
    <n v="0.60274746021907044"/>
    <n v="0.86038810344265115"/>
    <n v="0.98089236536469604"/>
    <n v="0.99198840480715134"/>
    <n v="1"/>
    <n v="1"/>
    <n v="1"/>
    <n v="0.12995000000000001"/>
    <n v="2.4050000000000002E-2"/>
    <n v="6169.148000000001"/>
    <n v="0"/>
    <n v="0"/>
    <n v="20000"/>
    <n v="20000"/>
    <n v="29724.00000000012"/>
    <n v="30000.000000000004"/>
    <n v="30000.000000000004"/>
    <n v="30000.000000000004"/>
    <n v="40000"/>
    <n v="49999.999999999993"/>
    <n v="49999.999999999993"/>
    <n v="0"/>
    <n v="299724.00000000012"/>
    <n v="0"/>
    <n v="0"/>
    <n v="7.9785617899175418E-2"/>
    <n v="0.16320491012079047"/>
    <n v="0.16716493854447875"/>
    <n v="0.16854199365462569"/>
    <n v="0.25764064322358066"/>
    <n v="0.12050426192204484"/>
    <n v="1.1096039442455284E-2"/>
    <n v="8.0115951928488114E-3"/>
    <n v="0"/>
    <n v="0"/>
    <n v="1"/>
    <n v="0"/>
    <n v="0"/>
    <n v="424957.47249999997"/>
    <n v="424957.47249999997"/>
    <n v="0"/>
    <n v="0"/>
    <n v="0"/>
    <n v="0"/>
    <n v="0"/>
    <n v="0"/>
    <n v="0"/>
    <n v="0"/>
    <n v="849914.94499999995"/>
    <n v="0"/>
    <n v="0"/>
    <n v="0"/>
    <n v="0"/>
    <n v="1155808.0930000001"/>
    <n v="0"/>
    <n v="0"/>
    <n v="20000"/>
    <n v="20000"/>
    <n v="29724.00000000012"/>
    <n v="30000.000000000004"/>
    <n v="30000.000000000004"/>
    <n v="30000.000000000004"/>
    <n v="40000"/>
    <n v="49999.999999999993"/>
    <n v="49999.999999999993"/>
    <n v="0"/>
    <n v="299724.00000000012"/>
    <n v="0"/>
    <n v="0"/>
    <n v="424957.47249999997"/>
    <n v="424957.47249999997"/>
    <n v="0"/>
    <n v="0"/>
    <n v="0"/>
    <n v="0"/>
    <n v="0"/>
    <n v="0"/>
    <n v="0"/>
    <n v="0"/>
    <n v="849914.94499999995"/>
    <n v="0"/>
    <n v="0"/>
    <n v="0"/>
    <n v="0"/>
    <n v="1155808.0930000001"/>
    <n v="696.38900000000001"/>
    <n v="0"/>
    <n v="0"/>
    <n v="0"/>
    <n v="0"/>
    <n v="0"/>
    <n v="0"/>
    <n v="10000"/>
    <n v="30000"/>
    <n v="30000"/>
    <n v="110000"/>
    <n v="119027.61100000015"/>
    <n v="299724.00000000012"/>
    <n v="0"/>
    <n v="0"/>
    <n v="3.5900000000000001E-2"/>
    <n v="0"/>
    <n v="0"/>
    <n v="1.2490061438380917E-2"/>
    <n v="1.8735092157571374E-2"/>
    <n v="3.1225153595952292E-3"/>
    <n v="0"/>
    <n v="0"/>
    <n v="0"/>
    <n v="0"/>
    <n v="7.0247668955547529E-2"/>
    <n v="2.4050000000000002E-2"/>
    <n v="2.4050000000000002E-2"/>
    <n v="5.9950000000000003E-2"/>
    <n v="5.9950000000000003E-2"/>
    <n v="5.9950000000000003E-2"/>
    <n v="7.2440061438380915E-2"/>
    <n v="9.1175153595952296E-2"/>
    <n v="9.4297668955547531E-2"/>
    <n v="9.4297668955547531E-2"/>
    <n v="9.4297668955547531E-2"/>
    <n v="9.4297668955547531E-2"/>
    <n v="9.4297668955547531E-2"/>
    <n v="0"/>
    <n v="0"/>
    <n v="424957.47249999997"/>
    <n v="424957.47249999997"/>
    <n v="0"/>
    <n v="0"/>
    <n v="0"/>
    <n v="0"/>
    <n v="0"/>
    <n v="0"/>
    <n v="0"/>
    <n v="0"/>
    <n v="849914.94499999995"/>
    <n v="0"/>
    <n v="0"/>
    <n v="0"/>
    <n v="0"/>
    <n v="1155808.0930000001"/>
    <n v="696.38900000000001"/>
    <n v="0"/>
    <n v="0"/>
    <n v="0"/>
    <n v="0"/>
    <n v="0"/>
    <n v="0"/>
    <n v="0"/>
    <n v="0"/>
    <n v="60000"/>
    <n v="60000"/>
    <n v="79027.611000000004"/>
    <n v="199724"/>
    <n v="0"/>
    <n v="100000"/>
    <n v="424957.47249999997"/>
    <n v="424957.47249999997"/>
    <n v="0"/>
    <n v="0"/>
    <n v="0"/>
    <n v="0"/>
    <n v="0"/>
    <n v="0"/>
    <n v="0"/>
    <n v="0"/>
    <n v="949914.94499999983"/>
    <n v="0"/>
    <n v="0"/>
    <n v="0"/>
    <n v="0"/>
    <n v="1155808.0929999999"/>
    <n v="696.38900000000001"/>
    <n v="0"/>
    <n v="0"/>
    <n v="0"/>
    <n v="0"/>
    <n v="0"/>
    <n v="0"/>
    <n v="0"/>
    <n v="0"/>
    <n v="0"/>
    <n v="0"/>
    <n v="70000"/>
    <n v="70696.388999999996"/>
    <n v="0"/>
    <n v="0"/>
    <n v="0"/>
    <n v="0"/>
    <n v="0"/>
    <n v="0"/>
    <n v="0"/>
    <n v="0"/>
    <n v="0"/>
    <n v="0"/>
    <n v="0"/>
    <n v="0"/>
    <n v="1078942.5559999999"/>
    <n v="0"/>
    <n v="0"/>
    <n v="0"/>
    <n v="0"/>
    <n v="1155808.0929999999"/>
    <n v="299724.00000000012"/>
    <n v="696.38900000000001"/>
    <n v="6865.5370000000012"/>
    <n v="305893.1480000001"/>
    <n v="-299027.61100000009"/>
    <n v="1148942.5560000001"/>
    <n v="180696.389"/>
    <n v="696.38900000000001"/>
    <n v="6865.5370000000012"/>
    <n v="186865.53700000001"/>
    <n v="-180000"/>
    <n v="1148942.5560000001"/>
    <n v="120696.389"/>
    <n v="696.38900000000001"/>
    <n v="6865.5370000000012"/>
    <n v="126865.537"/>
    <n v="-120000"/>
    <n v="1148942.5559999999"/>
    <n v="696.38900000000001"/>
    <n v="696.38900000000001"/>
    <n v="6865.5370000000012"/>
    <n v="6865.5370000000012"/>
    <n v="0"/>
    <n v="1148942.5559999999"/>
    <n v="12365"/>
    <s v="SI"/>
    <s v="NO"/>
    <s v="GIC"/>
    <s v="STS"/>
    <n v="6"/>
    <s v="Transmission"/>
    <s v="Zonal Tx"/>
    <s v="New Technical Standard"/>
    <s v="New Technical Standard"/>
    <m/>
    <s v="STS"/>
    <m/>
    <d v="2017-12-30T00:00:00"/>
    <x v="17"/>
    <m/>
    <m/>
    <m/>
    <n v="0"/>
    <n v="0"/>
    <n v="0"/>
    <m/>
    <m/>
    <m/>
    <m/>
    <m/>
    <m/>
    <n v="2015"/>
    <s v="Otros"/>
    <s v="Abierto"/>
  </r>
  <r>
    <x v="52"/>
    <s v="Fuera del T13"/>
    <x v="52"/>
    <x v="1"/>
    <x v="6"/>
    <x v="14"/>
    <n v="0"/>
    <n v="13491.675999999999"/>
    <n v="236.99700000000001"/>
    <n v="0"/>
    <n v="0"/>
    <n v="0"/>
    <n v="0"/>
    <n v="0"/>
    <n v="0"/>
    <n v="0"/>
    <n v="0"/>
    <n v="0"/>
    <n v="13728.672999999999"/>
    <n v="0"/>
    <n v="0"/>
    <n v="0"/>
    <n v="0"/>
    <n v="1.4999999999999999E-2"/>
    <n v="5.0000000000000001E-3"/>
    <n v="0"/>
    <n v="0"/>
    <n v="0"/>
    <n v="0"/>
    <n v="0"/>
    <n v="0"/>
    <n v="0.98"/>
    <n v="0.98"/>
    <n v="0.98"/>
    <n v="0.98"/>
    <n v="0.995"/>
    <n v="1"/>
    <n v="1"/>
    <n v="1"/>
    <n v="1"/>
    <n v="1"/>
    <n v="1"/>
    <n v="1"/>
    <n v="0.98"/>
    <n v="0.98"/>
    <n v="0.98893735465827182"/>
    <n v="0.99871943655208295"/>
    <n v="1"/>
    <n v="1"/>
    <n v="1"/>
    <n v="1"/>
    <n v="1"/>
    <n v="1"/>
    <n v="1"/>
    <n v="1"/>
    <n v="1"/>
    <n v="0.98"/>
    <n v="6825.1329999999998"/>
    <n v="0"/>
    <n v="13491.675999999999"/>
    <n v="0"/>
    <n v="0"/>
    <n v="0"/>
    <n v="0"/>
    <n v="0"/>
    <n v="0"/>
    <n v="0"/>
    <n v="0"/>
    <n v="0"/>
    <n v="0"/>
    <n v="13491.675999999999"/>
    <n v="0"/>
    <n v="0"/>
    <n v="8.9373546582718622E-3"/>
    <n v="9.7820818938110544E-3"/>
    <n v="1.2805634479170834E-3"/>
    <n v="0"/>
    <n v="0"/>
    <n v="0"/>
    <n v="0"/>
    <n v="0"/>
    <n v="0"/>
    <n v="0"/>
    <n v="1"/>
    <n v="0"/>
    <n v="0"/>
    <n v="0"/>
    <n v="0"/>
    <n v="0"/>
    <n v="0"/>
    <n v="0"/>
    <n v="0"/>
    <n v="0"/>
    <n v="0"/>
    <n v="0"/>
    <n v="0"/>
    <n v="0"/>
    <n v="0"/>
    <n v="0"/>
    <n v="0"/>
    <n v="0"/>
    <n v="20316.809000000001"/>
    <n v="0"/>
    <n v="13491.675999999999"/>
    <n v="0"/>
    <n v="0"/>
    <n v="0"/>
    <n v="0"/>
    <n v="0"/>
    <n v="0"/>
    <n v="0"/>
    <n v="0"/>
    <n v="0"/>
    <n v="0"/>
    <n v="13491.675999999999"/>
    <n v="0"/>
    <n v="0"/>
    <n v="0"/>
    <n v="0"/>
    <n v="0"/>
    <n v="0"/>
    <n v="0"/>
    <n v="0"/>
    <n v="0"/>
    <n v="0"/>
    <n v="0"/>
    <n v="0"/>
    <n v="0"/>
    <n v="0"/>
    <n v="0"/>
    <n v="0"/>
    <n v="0"/>
    <n v="20316.809000000001"/>
    <n v="0"/>
    <n v="13491.675999999999"/>
    <n v="236.99700000000001"/>
    <n v="0"/>
    <n v="0"/>
    <n v="0"/>
    <n v="0"/>
    <n v="0"/>
    <n v="0"/>
    <n v="0"/>
    <n v="0"/>
    <n v="0"/>
    <n v="13728.672999999999"/>
    <n v="0"/>
    <n v="0"/>
    <n v="0"/>
    <n v="0"/>
    <n v="1.4999999999999999E-2"/>
    <n v="0"/>
    <n v="0"/>
    <n v="0"/>
    <n v="0"/>
    <n v="0"/>
    <n v="0"/>
    <n v="5.0000000000000001E-3"/>
    <n v="0.02"/>
    <n v="0.98"/>
    <n v="0.98"/>
    <n v="0.98"/>
    <n v="0.98"/>
    <n v="0.995"/>
    <n v="0.995"/>
    <n v="0.995"/>
    <n v="0.995"/>
    <n v="0.995"/>
    <n v="0.995"/>
    <n v="0.995"/>
    <n v="1"/>
    <n v="0"/>
    <n v="0"/>
    <n v="0"/>
    <n v="0"/>
    <n v="0"/>
    <n v="0"/>
    <n v="0"/>
    <n v="0"/>
    <n v="0"/>
    <n v="0"/>
    <n v="0"/>
    <n v="0"/>
    <n v="0"/>
    <n v="0"/>
    <n v="0"/>
    <n v="0"/>
    <n v="0"/>
    <n v="20553.805999999997"/>
    <n v="0"/>
    <n v="13491.675999999999"/>
    <n v="236.99700000000001"/>
    <n v="0"/>
    <n v="0"/>
    <n v="0"/>
    <n v="0"/>
    <n v="0"/>
    <n v="0"/>
    <n v="0"/>
    <n v="0"/>
    <n v="0"/>
    <n v="13728.672999999999"/>
    <n v="0"/>
    <n v="0"/>
    <n v="0"/>
    <n v="0"/>
    <n v="0"/>
    <n v="0"/>
    <n v="0"/>
    <n v="0"/>
    <n v="0"/>
    <n v="0"/>
    <n v="0"/>
    <n v="0"/>
    <n v="0"/>
    <n v="0"/>
    <n v="0"/>
    <n v="0"/>
    <n v="0"/>
    <n v="20553.805999999997"/>
    <n v="0"/>
    <n v="13491.675999999999"/>
    <n v="236.99700000000001"/>
    <n v="0"/>
    <n v="0"/>
    <n v="0"/>
    <n v="0"/>
    <n v="0"/>
    <n v="0"/>
    <n v="0"/>
    <n v="0"/>
    <n v="0"/>
    <n v="13728.672999999999"/>
    <n v="0"/>
    <n v="0"/>
    <n v="0"/>
    <n v="0"/>
    <n v="0"/>
    <n v="0"/>
    <n v="0"/>
    <n v="0"/>
    <n v="0"/>
    <n v="0"/>
    <n v="0"/>
    <n v="0"/>
    <n v="0"/>
    <n v="0"/>
    <n v="0"/>
    <n v="0"/>
    <n v="0"/>
    <n v="20553.805999999997"/>
    <n v="13491.675999999999"/>
    <n v="13728.672999999999"/>
    <n v="20553.805999999997"/>
    <n v="20316.809000000001"/>
    <n v="236.99699999999575"/>
    <n v="-236.99699999999575"/>
    <n v="13728.672999999999"/>
    <n v="13728.672999999999"/>
    <n v="20553.805999999997"/>
    <n v="20553.805999999997"/>
    <n v="0"/>
    <n v="0"/>
    <n v="13728.672999999999"/>
    <n v="13728.672999999999"/>
    <n v="20553.805999999997"/>
    <n v="20553.805999999997"/>
    <n v="0"/>
    <n v="0"/>
    <n v="13728.672999999999"/>
    <n v="13728.672999999999"/>
    <n v="20553.805999999997"/>
    <n v="20553.805999999997"/>
    <n v="0"/>
    <n v="0"/>
    <n v="12370"/>
    <s v="SI"/>
    <s v="NO"/>
    <s v="GIC"/>
    <s v="FRONTEL"/>
    <m/>
    <s v="Transmission"/>
    <s v="Others"/>
    <s v="IT&amp;Communications"/>
    <s v="Feeders Meter Control Risk "/>
    <m/>
    <s v="FRONTEL"/>
    <m/>
    <d v="2018-12-30T00:00:00"/>
    <x v="6"/>
    <m/>
    <m/>
    <m/>
    <n v="0"/>
    <n v="0"/>
    <n v="0"/>
    <m/>
    <m/>
    <m/>
    <m/>
    <m/>
    <m/>
    <n v="2015"/>
    <s v="Mejoras en S/E"/>
    <s v="Abierto"/>
  </r>
  <r>
    <x v="53"/>
    <s v="Fuera del T13"/>
    <x v="53"/>
    <x v="1"/>
    <x v="6"/>
    <x v="14"/>
    <n v="0"/>
    <n v="9000"/>
    <n v="0"/>
    <n v="0"/>
    <n v="0"/>
    <n v="0"/>
    <n v="0"/>
    <n v="0"/>
    <n v="0"/>
    <n v="0"/>
    <n v="0"/>
    <n v="0"/>
    <n v="9000"/>
    <n v="0"/>
    <n v="0"/>
    <n v="0.01"/>
    <n v="0"/>
    <n v="5.0000000000000001E-3"/>
    <n v="0"/>
    <n v="0"/>
    <n v="0"/>
    <n v="0"/>
    <n v="0"/>
    <n v="0"/>
    <n v="0"/>
    <n v="0.98"/>
    <n v="0.98"/>
    <n v="0.99"/>
    <n v="0.99"/>
    <n v="0.995"/>
    <n v="0.995"/>
    <n v="0.995"/>
    <n v="0.995"/>
    <n v="0.995"/>
    <n v="0.995"/>
    <n v="0.995"/>
    <n v="0.995"/>
    <n v="0.98"/>
    <n v="0.98"/>
    <n v="0.98499999999999999"/>
    <n v="0.99"/>
    <n v="1"/>
    <n v="1"/>
    <n v="1"/>
    <n v="1"/>
    <n v="1"/>
    <n v="1"/>
    <n v="1"/>
    <n v="1"/>
    <n v="0.995"/>
    <n v="0.98"/>
    <n v="388964.07699999999"/>
    <n v="0"/>
    <n v="0"/>
    <n v="0"/>
    <n v="0"/>
    <n v="0"/>
    <n v="0"/>
    <n v="0"/>
    <n v="0"/>
    <n v="0"/>
    <n v="0"/>
    <n v="0"/>
    <n v="0"/>
    <n v="0"/>
    <n v="0"/>
    <n v="0"/>
    <n v="5.0000000000000001E-3"/>
    <n v="5.0000000000000001E-3"/>
    <n v="0.01"/>
    <n v="0"/>
    <n v="0"/>
    <n v="0"/>
    <n v="0"/>
    <n v="0"/>
    <n v="0"/>
    <n v="0"/>
    <n v="1"/>
    <n v="0"/>
    <n v="0"/>
    <n v="0"/>
    <n v="0"/>
    <n v="0"/>
    <n v="0"/>
    <n v="0"/>
    <n v="0"/>
    <n v="0"/>
    <n v="0"/>
    <n v="0"/>
    <n v="0"/>
    <n v="0"/>
    <n v="0"/>
    <n v="0"/>
    <n v="0"/>
    <n v="0"/>
    <n v="388964.07699999999"/>
    <n v="0"/>
    <n v="0"/>
    <n v="0"/>
    <n v="0"/>
    <n v="0"/>
    <n v="0"/>
    <n v="0"/>
    <n v="0"/>
    <n v="0"/>
    <n v="0"/>
    <n v="0"/>
    <n v="0"/>
    <n v="0"/>
    <n v="0"/>
    <n v="0"/>
    <n v="0"/>
    <n v="0"/>
    <n v="0"/>
    <n v="0"/>
    <n v="0"/>
    <n v="0"/>
    <n v="0"/>
    <n v="0"/>
    <n v="0"/>
    <n v="0"/>
    <n v="0"/>
    <n v="0"/>
    <n v="0"/>
    <n v="0"/>
    <n v="0"/>
    <n v="388964.07699999999"/>
    <n v="0"/>
    <n v="9000"/>
    <n v="0"/>
    <n v="0"/>
    <n v="0"/>
    <n v="0"/>
    <n v="0"/>
    <n v="0"/>
    <n v="0"/>
    <n v="0"/>
    <n v="0"/>
    <n v="0"/>
    <n v="9000"/>
    <n v="0"/>
    <n v="0"/>
    <n v="0.01"/>
    <n v="0"/>
    <n v="5.0000000000000001E-3"/>
    <n v="0"/>
    <n v="0"/>
    <n v="0"/>
    <n v="0"/>
    <n v="0"/>
    <n v="0"/>
    <n v="0"/>
    <n v="1.4999999999999999E-2"/>
    <n v="0.98"/>
    <n v="0.98"/>
    <n v="0.99"/>
    <n v="0.99"/>
    <n v="0.995"/>
    <n v="0.995"/>
    <n v="0.995"/>
    <n v="0.995"/>
    <n v="0.995"/>
    <n v="0.995"/>
    <n v="0.995"/>
    <n v="0.995"/>
    <n v="0"/>
    <n v="0"/>
    <n v="0"/>
    <n v="0"/>
    <n v="0"/>
    <n v="0"/>
    <n v="0"/>
    <n v="0"/>
    <n v="0"/>
    <n v="0"/>
    <n v="0"/>
    <n v="0"/>
    <n v="0"/>
    <n v="0"/>
    <n v="0"/>
    <n v="0"/>
    <n v="0"/>
    <n v="397964.07699999999"/>
    <n v="0"/>
    <n v="9000"/>
    <n v="0"/>
    <n v="0"/>
    <n v="0"/>
    <n v="0"/>
    <n v="0"/>
    <n v="0"/>
    <n v="0"/>
    <n v="0"/>
    <n v="0"/>
    <n v="0"/>
    <n v="9000"/>
    <n v="0"/>
    <n v="0"/>
    <n v="0"/>
    <n v="0"/>
    <n v="0"/>
    <n v="0"/>
    <n v="0"/>
    <n v="0"/>
    <n v="0"/>
    <n v="0"/>
    <n v="0"/>
    <n v="0"/>
    <n v="0"/>
    <n v="0"/>
    <n v="0"/>
    <n v="0"/>
    <n v="0"/>
    <n v="397964.07699999999"/>
    <n v="0"/>
    <n v="9000"/>
    <n v="0"/>
    <n v="0"/>
    <n v="0"/>
    <n v="0"/>
    <n v="0"/>
    <n v="0"/>
    <n v="0"/>
    <n v="0"/>
    <n v="0"/>
    <n v="0"/>
    <n v="9000"/>
    <n v="0"/>
    <n v="0"/>
    <n v="0"/>
    <n v="0"/>
    <n v="0"/>
    <n v="0"/>
    <n v="0"/>
    <n v="0"/>
    <n v="0"/>
    <n v="0"/>
    <n v="0"/>
    <n v="0"/>
    <n v="0"/>
    <n v="0"/>
    <n v="0"/>
    <n v="0"/>
    <n v="0"/>
    <n v="397964.07699999999"/>
    <n v="0"/>
    <n v="9000"/>
    <n v="397964.07699999999"/>
    <n v="388964.07699999999"/>
    <n v="9000"/>
    <n v="-9000"/>
    <n v="9000"/>
    <n v="9000"/>
    <n v="397964.07699999999"/>
    <n v="397964.07699999999"/>
    <n v="0"/>
    <n v="0"/>
    <n v="9000"/>
    <n v="9000"/>
    <n v="397964.07699999999"/>
    <n v="397964.07699999999"/>
    <n v="0"/>
    <n v="0"/>
    <n v="9000"/>
    <n v="9000"/>
    <n v="397964.07699999999"/>
    <n v="397964.07699999999"/>
    <n v="0"/>
    <n v="0"/>
    <n v="12371"/>
    <s v="SI"/>
    <s v="NO"/>
    <s v="GIC"/>
    <s v="SAESA"/>
    <m/>
    <s v="Transmission"/>
    <s v="Others"/>
    <s v="IT&amp;Communications"/>
    <s v="Feeders Meter Control Risk "/>
    <m/>
    <s v="SAESA"/>
    <m/>
    <d v="2018-12-30T00:00:00"/>
    <x v="6"/>
    <m/>
    <m/>
    <m/>
    <n v="0"/>
    <n v="0"/>
    <n v="0"/>
    <m/>
    <m/>
    <m/>
    <m/>
    <m/>
    <m/>
    <n v="2015"/>
    <s v="Mejoras en S/E"/>
    <s v="Abierto"/>
  </r>
  <r>
    <x v="54"/>
    <s v="Fuera del T13"/>
    <x v="54"/>
    <x v="1"/>
    <x v="6"/>
    <x v="14"/>
    <n v="0"/>
    <n v="3120.0889999999999"/>
    <n v="0"/>
    <n v="0"/>
    <n v="0"/>
    <n v="0"/>
    <n v="0"/>
    <n v="0"/>
    <n v="1278.758"/>
    <n v="0"/>
    <n v="366.15"/>
    <n v="280.07"/>
    <n v="5045.0669999999991"/>
    <n v="0"/>
    <n v="0"/>
    <n v="0.05"/>
    <n v="0"/>
    <n v="0"/>
    <n v="0"/>
    <n v="0"/>
    <n v="0"/>
    <n v="0"/>
    <n v="0"/>
    <n v="0"/>
    <n v="0"/>
    <n v="0.92"/>
    <n v="0.92"/>
    <n v="0.97000000000000008"/>
    <n v="0.97000000000000008"/>
    <n v="0.97000000000000008"/>
    <n v="0.97000000000000008"/>
    <n v="0.97000000000000008"/>
    <n v="0.97000000000000008"/>
    <n v="0.97000000000000008"/>
    <n v="0.97000000000000008"/>
    <n v="0.97000000000000008"/>
    <n v="0.97000000000000008"/>
    <n v="0.92349128618752707"/>
    <n v="0.94478467521244425"/>
    <n v="0.96721878150655338"/>
    <n v="0.98266685870661097"/>
    <n v="0.99720005761198338"/>
    <n v="0.99904364107734411"/>
    <n v="1"/>
    <n v="1"/>
    <n v="1"/>
    <n v="1"/>
    <n v="1"/>
    <n v="1"/>
    <n v="0.97000000000000008"/>
    <n v="0.92"/>
    <n v="210817.57500000001"/>
    <n v="12000.000000000002"/>
    <n v="12000.000000000002"/>
    <n v="5000"/>
    <n v="5000"/>
    <n v="0"/>
    <n v="0"/>
    <n v="0"/>
    <n v="0"/>
    <n v="0"/>
    <n v="0"/>
    <n v="0"/>
    <n v="0"/>
    <n v="34000"/>
    <n v="3.4912861875270062E-3"/>
    <n v="2.1293389024917186E-2"/>
    <n v="2.2434106294109177E-2"/>
    <n v="1.5448077200057614E-2"/>
    <n v="1.4533198905372319E-2"/>
    <n v="1.8435834653607952E-3"/>
    <n v="9.5635892265591243E-4"/>
    <n v="0"/>
    <n v="0"/>
    <n v="0"/>
    <n v="0"/>
    <n v="0"/>
    <n v="1"/>
    <n v="0"/>
    <n v="0"/>
    <n v="0"/>
    <n v="0"/>
    <n v="0"/>
    <n v="0"/>
    <n v="0"/>
    <n v="0"/>
    <n v="0"/>
    <n v="0"/>
    <n v="0"/>
    <n v="0"/>
    <n v="0"/>
    <n v="0"/>
    <n v="0"/>
    <n v="0"/>
    <n v="0"/>
    <n v="244817.57500000001"/>
    <n v="12000.000000000002"/>
    <n v="12000.000000000002"/>
    <n v="5000"/>
    <n v="5000"/>
    <n v="0"/>
    <n v="0"/>
    <n v="0"/>
    <n v="0"/>
    <n v="0"/>
    <n v="0"/>
    <n v="0"/>
    <n v="0"/>
    <n v="34000"/>
    <n v="0"/>
    <n v="0"/>
    <n v="0"/>
    <n v="0"/>
    <n v="0"/>
    <n v="0"/>
    <n v="0"/>
    <n v="0"/>
    <n v="0"/>
    <n v="0"/>
    <n v="0"/>
    <n v="0"/>
    <n v="0"/>
    <n v="0"/>
    <n v="0"/>
    <n v="0"/>
    <n v="0"/>
    <n v="244817.57500000001"/>
    <n v="0"/>
    <n v="3120.0889999999999"/>
    <n v="0"/>
    <n v="0"/>
    <n v="0"/>
    <n v="0"/>
    <n v="0"/>
    <n v="5000"/>
    <n v="5000"/>
    <n v="10000"/>
    <n v="10879.911"/>
    <n v="0"/>
    <n v="34000"/>
    <n v="0"/>
    <n v="0"/>
    <n v="0.05"/>
    <n v="0"/>
    <n v="0"/>
    <n v="1.2364052661705783E-3"/>
    <n v="2.2791070406410988E-2"/>
    <n v="3.0910131654264456E-3"/>
    <n v="2.8815111619919869E-3"/>
    <n v="0"/>
    <n v="0"/>
    <n v="0"/>
    <n v="0.08"/>
    <n v="0.92"/>
    <n v="0.92"/>
    <n v="0.97000000000000008"/>
    <n v="0.97000000000000008"/>
    <n v="0.97000000000000008"/>
    <n v="0.97123640526617061"/>
    <n v="0.99402747567258165"/>
    <n v="0.99711848883800802"/>
    <n v="1"/>
    <n v="1"/>
    <n v="1"/>
    <n v="1"/>
    <n v="0"/>
    <n v="0"/>
    <n v="0"/>
    <n v="0"/>
    <n v="0"/>
    <n v="0"/>
    <n v="0"/>
    <n v="0"/>
    <n v="0"/>
    <n v="0"/>
    <n v="0"/>
    <n v="0"/>
    <n v="0"/>
    <n v="0"/>
    <n v="0"/>
    <n v="0"/>
    <n v="0"/>
    <n v="244817.57500000001"/>
    <n v="0"/>
    <n v="3120.0889999999999"/>
    <n v="0"/>
    <n v="0"/>
    <n v="0"/>
    <n v="0"/>
    <n v="0"/>
    <n v="0"/>
    <n v="1278.758"/>
    <n v="8721.2420000000002"/>
    <n v="10000"/>
    <n v="10879.911"/>
    <n v="34000"/>
    <n v="0"/>
    <n v="0"/>
    <n v="0"/>
    <n v="0"/>
    <n v="0"/>
    <n v="0"/>
    <n v="0"/>
    <n v="0"/>
    <n v="0"/>
    <n v="0"/>
    <n v="0"/>
    <n v="0"/>
    <n v="0"/>
    <n v="0"/>
    <n v="0"/>
    <n v="0"/>
    <n v="0"/>
    <n v="244817.57500000001"/>
    <n v="0"/>
    <n v="3120.0889999999999"/>
    <n v="0"/>
    <n v="0"/>
    <n v="0"/>
    <n v="0"/>
    <n v="0"/>
    <n v="0"/>
    <n v="1278.758"/>
    <n v="0"/>
    <n v="366.15"/>
    <n v="24235.002999999997"/>
    <n v="28999.999999999996"/>
    <n v="0"/>
    <n v="0"/>
    <n v="0"/>
    <n v="0"/>
    <n v="0"/>
    <n v="0"/>
    <n v="0"/>
    <n v="0"/>
    <n v="0"/>
    <n v="0"/>
    <n v="0"/>
    <n v="0"/>
    <n v="0"/>
    <n v="0"/>
    <n v="0"/>
    <n v="0"/>
    <n v="0"/>
    <n v="239817.57500000001"/>
    <n v="34000"/>
    <n v="4764.9969999999994"/>
    <n v="215582.57200000001"/>
    <n v="244817.57500000001"/>
    <n v="-29235.002999999997"/>
    <n v="29235.002999999997"/>
    <n v="34000"/>
    <n v="4764.9969999999994"/>
    <n v="215582.57200000001"/>
    <n v="244817.57500000001"/>
    <n v="-29235.002999999997"/>
    <n v="29235.002999999997"/>
    <n v="23120.089"/>
    <n v="4764.9969999999994"/>
    <n v="215582.57200000001"/>
    <n v="233937.66400000002"/>
    <n v="-18355.092000000004"/>
    <n v="29235.002999999997"/>
    <n v="4764.9969999999994"/>
    <n v="5045.0669999999991"/>
    <n v="215862.64200000002"/>
    <n v="215582.57200000001"/>
    <n v="280.07000000000698"/>
    <n v="23954.93299999999"/>
    <n v="12666"/>
    <s v="SI"/>
    <s v="NO"/>
    <s v="GIC"/>
    <s v="STS"/>
    <n v="6"/>
    <s v="Transmission"/>
    <s v="Zonal Tx"/>
    <s v="New Technical Standard"/>
    <s v="New Technical Standard"/>
    <m/>
    <s v="STS"/>
    <m/>
    <d v="2017-12-30T00:00:00"/>
    <x v="6"/>
    <m/>
    <m/>
    <m/>
    <n v="0"/>
    <n v="0"/>
    <n v="0"/>
    <m/>
    <m/>
    <m/>
    <m/>
    <m/>
    <m/>
    <n v="2015"/>
    <s v="Mejoras en S/E"/>
    <s v="Abierto"/>
  </r>
  <r>
    <x v="55"/>
    <s v="Fuera del T13"/>
    <x v="55"/>
    <x v="1"/>
    <x v="6"/>
    <x v="14"/>
    <n v="0"/>
    <n v="0"/>
    <n v="0"/>
    <n v="0"/>
    <n v="13877.282999999999"/>
    <n v="4124.7460000000001"/>
    <n v="3769.3380000000002"/>
    <n v="251.13"/>
    <n v="0"/>
    <n v="125.565"/>
    <n v="251.13"/>
    <n v="0"/>
    <n v="22399.191999999999"/>
    <n v="0"/>
    <n v="0"/>
    <n v="0"/>
    <n v="0"/>
    <n v="0"/>
    <n v="0"/>
    <n v="0.05"/>
    <n v="0"/>
    <n v="0"/>
    <n v="0"/>
    <n v="0"/>
    <n v="0"/>
    <n v="0.88000000000000012"/>
    <n v="0.88000000000000012"/>
    <n v="0.88000000000000012"/>
    <n v="0.88000000000000012"/>
    <n v="0.88000000000000012"/>
    <n v="0.88000000000000012"/>
    <n v="0.93000000000000016"/>
    <n v="0.93000000000000016"/>
    <n v="0.93000000000000016"/>
    <n v="0.93000000000000016"/>
    <n v="0.93000000000000016"/>
    <n v="0.93000000000000016"/>
    <n v="0.88000000000000012"/>
    <n v="0.88000000000000012"/>
    <n v="0.88000000000000012"/>
    <n v="0.88000000000000012"/>
    <n v="0.90351754066826007"/>
    <n v="0.92472352819391324"/>
    <n v="0.94311545102421912"/>
    <n v="0.95824104876171112"/>
    <n v="0.96145712269925099"/>
    <n v="0.97205006623102275"/>
    <n v="0.9807334658623803"/>
    <n v="0.98756259786412504"/>
    <n v="0.93000000000000016"/>
    <n v="0.88000000000000012"/>
    <n v="201671.33000000002"/>
    <n v="0"/>
    <n v="0"/>
    <n v="0"/>
    <n v="0"/>
    <n v="18885.514727116013"/>
    <n v="29999.999999999996"/>
    <n v="0"/>
    <n v="0"/>
    <n v="0"/>
    <n v="0"/>
    <n v="0"/>
    <n v="0"/>
    <n v="48885.514727116009"/>
    <n v="0"/>
    <n v="0"/>
    <n v="0"/>
    <n v="0"/>
    <n v="2.3517540668259961E-2"/>
    <n v="2.1205987525653214E-2"/>
    <n v="1.8391922830305867E-2"/>
    <n v="1.5125597737491983E-2"/>
    <n v="3.2160739375398238E-3"/>
    <n v="1.0592943531771795E-2"/>
    <n v="8.6833996313575249E-3"/>
    <n v="6.8291320017447197E-3"/>
    <n v="0.98756259786412504"/>
    <n v="0"/>
    <n v="0"/>
    <n v="0"/>
    <n v="0"/>
    <n v="0"/>
    <n v="0"/>
    <n v="0"/>
    <n v="0"/>
    <n v="0"/>
    <n v="0"/>
    <n v="0"/>
    <n v="0"/>
    <n v="0"/>
    <n v="0"/>
    <n v="0"/>
    <n v="0"/>
    <n v="0"/>
    <n v="250556.84472711603"/>
    <n v="0"/>
    <n v="0"/>
    <n v="0"/>
    <n v="0"/>
    <n v="18885.514727116013"/>
    <n v="29999.999999999996"/>
    <n v="0"/>
    <n v="0"/>
    <n v="0"/>
    <n v="0"/>
    <n v="0"/>
    <n v="0"/>
    <n v="48885.514727116009"/>
    <n v="0"/>
    <n v="0"/>
    <n v="0"/>
    <n v="0"/>
    <n v="0"/>
    <n v="0"/>
    <n v="0"/>
    <n v="0"/>
    <n v="0"/>
    <n v="0"/>
    <n v="0"/>
    <n v="0"/>
    <n v="0"/>
    <n v="0"/>
    <n v="0"/>
    <n v="0"/>
    <n v="0"/>
    <n v="250556.84472711603"/>
    <n v="0"/>
    <n v="0"/>
    <n v="0"/>
    <n v="0"/>
    <n v="13877.282999999999"/>
    <n v="4124.7460000000001"/>
    <n v="0"/>
    <n v="0"/>
    <n v="0"/>
    <n v="0"/>
    <n v="0"/>
    <n v="30883.485727116014"/>
    <n v="48885.514727116009"/>
    <n v="0"/>
    <n v="0"/>
    <n v="0"/>
    <n v="0"/>
    <n v="0"/>
    <n v="1.2490061438380917E-2"/>
    <n v="1.8735092157571374E-2"/>
    <n v="3.1225153595952292E-3"/>
    <n v="0"/>
    <n v="0"/>
    <n v="0"/>
    <n v="0"/>
    <n v="3.4347668955547521E-2"/>
    <n v="0.88000000000000012"/>
    <n v="0.88000000000000012"/>
    <n v="0.88000000000000012"/>
    <n v="0.88000000000000012"/>
    <n v="0.88000000000000012"/>
    <n v="0.89249006143838105"/>
    <n v="0.91122515359595235"/>
    <n v="0.91434766895554764"/>
    <n v="0.91434766895554764"/>
    <n v="0.91434766895554764"/>
    <n v="0.91434766895554764"/>
    <n v="0.91434766895554764"/>
    <n v="0"/>
    <n v="0"/>
    <n v="0"/>
    <n v="0"/>
    <n v="0"/>
    <n v="0"/>
    <n v="0"/>
    <n v="0"/>
    <n v="0"/>
    <n v="0"/>
    <n v="0"/>
    <n v="0"/>
    <n v="0"/>
    <n v="0"/>
    <n v="0"/>
    <n v="0"/>
    <n v="0"/>
    <n v="250556.84472711603"/>
    <n v="0"/>
    <n v="0"/>
    <n v="0"/>
    <n v="0"/>
    <n v="13877.282999999999"/>
    <n v="4124.7460000000001"/>
    <n v="3769.3380000000002"/>
    <n v="251.13"/>
    <n v="0"/>
    <n v="0"/>
    <n v="0"/>
    <n v="26863.017727116014"/>
    <n v="48885.514727116009"/>
    <n v="0"/>
    <n v="0"/>
    <n v="0"/>
    <n v="0"/>
    <n v="0"/>
    <n v="0"/>
    <n v="0"/>
    <n v="0"/>
    <n v="0"/>
    <n v="0"/>
    <n v="0"/>
    <n v="0"/>
    <n v="0"/>
    <n v="0"/>
    <n v="0"/>
    <n v="0"/>
    <n v="0"/>
    <n v="250556.84472711603"/>
    <n v="0"/>
    <n v="0"/>
    <n v="0"/>
    <n v="0"/>
    <n v="13877.282999999999"/>
    <n v="4124.7460000000001"/>
    <n v="3769.3380000000002"/>
    <n v="251.13"/>
    <n v="0"/>
    <n v="125.565"/>
    <n v="251.13"/>
    <n v="13486.192727116"/>
    <n v="35885.384727115998"/>
    <n v="0"/>
    <n v="0"/>
    <n v="0"/>
    <n v="0"/>
    <n v="0"/>
    <n v="0"/>
    <n v="0"/>
    <n v="0"/>
    <n v="0"/>
    <n v="0"/>
    <n v="0"/>
    <n v="0"/>
    <n v="13000.130000000012"/>
    <n v="0"/>
    <n v="0"/>
    <n v="0"/>
    <n v="0"/>
    <n v="250556.84472711603"/>
    <n v="48885.514727116009"/>
    <n v="22399.191999999999"/>
    <n v="224070.52200000003"/>
    <n v="250556.84472711603"/>
    <n v="-26486.322727115999"/>
    <n v="26486.322727115999"/>
    <n v="18002.028999999999"/>
    <n v="22399.191999999999"/>
    <n v="224070.52200000003"/>
    <n v="219673.35900000003"/>
    <n v="4397.1630000000005"/>
    <n v="26486.322727115999"/>
    <n v="22022.496999999999"/>
    <n v="22399.191999999999"/>
    <n v="224070.52200000003"/>
    <n v="223693.82700000002"/>
    <n v="376.69500000000698"/>
    <n v="26486.322727115999"/>
    <n v="22399.191999999999"/>
    <n v="22399.191999999999"/>
    <n v="224070.52200000003"/>
    <n v="224070.52200000003"/>
    <n v="0"/>
    <n v="26486.322727115999"/>
    <n v="12687"/>
    <s v="SI"/>
    <s v="NO"/>
    <s v="GIC"/>
    <s v="FRONTEL"/>
    <n v="6"/>
    <s v="Transmission"/>
    <s v="Zonal Tx"/>
    <s v="New Technical Standard"/>
    <s v="New Technical Standard"/>
    <s v="N_TECH_S"/>
    <s v="FRONTEL"/>
    <m/>
    <d v="2017-12-01T00:00:00"/>
    <x v="6"/>
    <m/>
    <m/>
    <m/>
    <n v="0"/>
    <n v="0"/>
    <n v="0"/>
    <m/>
    <m/>
    <m/>
    <m/>
    <m/>
    <m/>
    <n v="2015"/>
    <s v="Mejoras en S/E"/>
    <s v="Abierto"/>
  </r>
  <r>
    <x v="56"/>
    <s v="Fuera del T13"/>
    <x v="56"/>
    <x v="1"/>
    <x v="6"/>
    <x v="14"/>
    <n v="0"/>
    <n v="0"/>
    <n v="0"/>
    <n v="0"/>
    <n v="0"/>
    <n v="0"/>
    <n v="800"/>
    <n v="979.69500000000005"/>
    <n v="-7.6360000000000001"/>
    <n v="0"/>
    <n v="0"/>
    <n v="0"/>
    <n v="1772.0590000000002"/>
    <n v="0"/>
    <n v="0"/>
    <n v="0"/>
    <n v="0"/>
    <n v="0.03"/>
    <n v="0"/>
    <n v="0"/>
    <n v="0"/>
    <n v="0"/>
    <n v="0"/>
    <n v="0"/>
    <n v="0"/>
    <n v="0.97000000000000008"/>
    <n v="0.97000000000000008"/>
    <n v="0.97000000000000008"/>
    <n v="0.97000000000000008"/>
    <n v="1"/>
    <n v="1"/>
    <n v="1"/>
    <n v="1"/>
    <n v="1"/>
    <n v="1"/>
    <n v="1"/>
    <n v="1"/>
    <n v="0.97000000000000008"/>
    <n v="0.97000000000000008"/>
    <n v="0.97000000000000008"/>
    <n v="0.98208864804694795"/>
    <n v="0.99149840520365384"/>
    <n v="0.99720786786584759"/>
    <n v="0.99890511038192553"/>
    <n v="0.99890511038192553"/>
    <n v="0.99890511038192553"/>
    <n v="0.99890511038192553"/>
    <n v="0.99890511038192553"/>
    <n v="0.99890511038192553"/>
    <n v="1"/>
    <n v="0.97000000000000008"/>
    <n v="308731.50300000003"/>
    <n v="0"/>
    <n v="0"/>
    <n v="799.8520000000135"/>
    <n v="0"/>
    <n v="0"/>
    <n v="0"/>
    <n v="0"/>
    <n v="0"/>
    <n v="0"/>
    <n v="0"/>
    <n v="0"/>
    <n v="0"/>
    <n v="799.8520000000135"/>
    <n v="0"/>
    <n v="0"/>
    <n v="0"/>
    <n v="1.2088648046947866E-2"/>
    <n v="9.4097571567059411E-3"/>
    <n v="5.7094626621936933E-3"/>
    <n v="1.697242516077932E-3"/>
    <n v="0"/>
    <n v="0"/>
    <n v="0"/>
    <n v="0"/>
    <n v="0"/>
    <n v="0.99890511038192553"/>
    <n v="0"/>
    <n v="0"/>
    <n v="0"/>
    <n v="0"/>
    <n v="0"/>
    <n v="0"/>
    <n v="0"/>
    <n v="0"/>
    <n v="0"/>
    <n v="0"/>
    <n v="0"/>
    <n v="0"/>
    <n v="0"/>
    <n v="0"/>
    <n v="0"/>
    <n v="0"/>
    <n v="0"/>
    <n v="309531.35500000004"/>
    <n v="0"/>
    <n v="0"/>
    <n v="799.8520000000135"/>
    <n v="0"/>
    <n v="0"/>
    <n v="0"/>
    <n v="0"/>
    <n v="0"/>
    <n v="0"/>
    <n v="0"/>
    <n v="0"/>
    <n v="0"/>
    <n v="799.8520000000135"/>
    <n v="0"/>
    <n v="0"/>
    <n v="0"/>
    <n v="0"/>
    <n v="0"/>
    <n v="0"/>
    <n v="0"/>
    <n v="0"/>
    <n v="0"/>
    <n v="0"/>
    <n v="0"/>
    <n v="0"/>
    <n v="0"/>
    <n v="0"/>
    <n v="0"/>
    <n v="0"/>
    <n v="0"/>
    <n v="309531.35500000004"/>
    <n v="0"/>
    <n v="0"/>
    <n v="0"/>
    <n v="0"/>
    <n v="0"/>
    <n v="0"/>
    <n v="0"/>
    <n v="0"/>
    <n v="0"/>
    <n v="0"/>
    <n v="0"/>
    <n v="4800"/>
    <n v="4800"/>
    <n v="0"/>
    <n v="0"/>
    <n v="0"/>
    <n v="0"/>
    <n v="0.03"/>
    <n v="0"/>
    <n v="0"/>
    <n v="0"/>
    <n v="0"/>
    <n v="0"/>
    <n v="0"/>
    <n v="0"/>
    <n v="0.03"/>
    <n v="0.97000000000000008"/>
    <n v="0.97000000000000008"/>
    <n v="0.97000000000000008"/>
    <n v="0.97000000000000008"/>
    <n v="1"/>
    <n v="1"/>
    <n v="1"/>
    <n v="1"/>
    <n v="1"/>
    <n v="1"/>
    <n v="1"/>
    <n v="1"/>
    <n v="0"/>
    <n v="0"/>
    <n v="0"/>
    <n v="0"/>
    <n v="0"/>
    <n v="0"/>
    <n v="0"/>
    <n v="0"/>
    <n v="0"/>
    <n v="0"/>
    <n v="0"/>
    <n v="0"/>
    <n v="0"/>
    <n v="0"/>
    <n v="0"/>
    <n v="0"/>
    <n v="0"/>
    <n v="313531.50300000003"/>
    <n v="0"/>
    <n v="0"/>
    <n v="0"/>
    <n v="0"/>
    <n v="0"/>
    <n v="0"/>
    <n v="800"/>
    <n v="979.69500000000005"/>
    <n v="-7.6360000000000001"/>
    <n v="7.6360000000000001"/>
    <n v="15000"/>
    <n v="3020.1570000000102"/>
    <n v="19799.85200000001"/>
    <n v="0"/>
    <n v="0"/>
    <n v="0"/>
    <n v="0"/>
    <n v="0"/>
    <n v="0"/>
    <n v="0"/>
    <n v="0"/>
    <n v="0"/>
    <n v="0"/>
    <n v="0"/>
    <n v="0"/>
    <n v="0"/>
    <n v="0"/>
    <n v="0"/>
    <n v="0"/>
    <n v="0"/>
    <n v="328531.35500000004"/>
    <n v="0"/>
    <n v="0"/>
    <n v="0"/>
    <n v="0"/>
    <n v="0"/>
    <n v="0"/>
    <n v="800"/>
    <n v="979.69500000000005"/>
    <n v="-7.6360000000000001"/>
    <n v="0"/>
    <n v="0"/>
    <n v="0"/>
    <n v="1772.0590000000002"/>
    <n v="0"/>
    <n v="0"/>
    <n v="0"/>
    <n v="0"/>
    <n v="0"/>
    <n v="0"/>
    <n v="0"/>
    <n v="0"/>
    <n v="0"/>
    <n v="0"/>
    <n v="0"/>
    <n v="0"/>
    <n v="18027.793000000009"/>
    <n v="0"/>
    <n v="0"/>
    <n v="0"/>
    <n v="0"/>
    <n v="328531.35500000004"/>
    <n v="799.8520000000135"/>
    <n v="1772.0590000000002"/>
    <n v="310503.56200000003"/>
    <n v="309531.35500000004"/>
    <n v="972.20699999999488"/>
    <n v="-972.20699999999488"/>
    <n v="0"/>
    <n v="1772.0590000000002"/>
    <n v="310503.56200000003"/>
    <n v="308731.50300000003"/>
    <n v="1772.0590000000084"/>
    <n v="3027.9409999999916"/>
    <n v="16779.695"/>
    <n v="1772.0590000000002"/>
    <n v="310503.56200000003"/>
    <n v="325511.19800000003"/>
    <n v="-15007.635999999999"/>
    <n v="18027.793000000005"/>
    <n v="1772.0590000000002"/>
    <n v="1772.0590000000002"/>
    <n v="310503.56200000003"/>
    <n v="310503.56200000003"/>
    <n v="0"/>
    <n v="18027.793000000005"/>
    <n v="12709"/>
    <s v="SI"/>
    <s v="NO"/>
    <s v="GIC"/>
    <s v="FRONTEL"/>
    <n v="6"/>
    <s v="Transmission"/>
    <s v="Zonal Tx"/>
    <s v="New Technical Standard"/>
    <s v="New Technical Standard"/>
    <m/>
    <s v="FRONTEL"/>
    <m/>
    <d v="2017-12-30T00:00:00"/>
    <x v="6"/>
    <m/>
    <m/>
    <m/>
    <n v="0"/>
    <n v="0"/>
    <n v="0"/>
    <m/>
    <m/>
    <m/>
    <m/>
    <n v="4"/>
    <m/>
    <n v="2015"/>
    <s v="Mejoras en Líneas"/>
    <s v="Abierto"/>
  </r>
  <r>
    <x v="57"/>
    <s v="Fuera del T13"/>
    <x v="57"/>
    <x v="1"/>
    <x v="6"/>
    <x v="14"/>
    <n v="5848.8419999999996"/>
    <n v="4475.1980000000003"/>
    <n v="2924.451"/>
    <n v="8450.1409999999996"/>
    <n v="6134.1620000000003"/>
    <n v="2153.8029999999999"/>
    <n v="13725.764999999999"/>
    <n v="31908.173999999999"/>
    <n v="144986.63500000001"/>
    <n v="19734.317999999999"/>
    <n v="49716.368999999999"/>
    <n v="966.67600000000004"/>
    <n v="291024.53399999999"/>
    <n v="0"/>
    <n v="0"/>
    <n v="0.02"/>
    <n v="0"/>
    <n v="0.02"/>
    <n v="0"/>
    <n v="0.06"/>
    <n v="0.01"/>
    <n v="0"/>
    <n v="0"/>
    <n v="0.17"/>
    <n v="0"/>
    <n v="0.66"/>
    <n v="0.66"/>
    <n v="0.68"/>
    <n v="0.68"/>
    <n v="0.70000000000000007"/>
    <n v="0.70000000000000007"/>
    <n v="0.76"/>
    <n v="0.77"/>
    <n v="0.77"/>
    <n v="0.77"/>
    <n v="0.94000000000000006"/>
    <n v="0.94000000000000006"/>
    <n v="0.66108805719408914"/>
    <n v="0.66108805719408914"/>
    <n v="0.67341937206043212"/>
    <n v="0.69493872545463864"/>
    <n v="0.73334472650110794"/>
    <n v="0.76261104711722871"/>
    <n v="0.78715761741587864"/>
    <n v="0.79216268050868843"/>
    <n v="0.81697038453391979"/>
    <n v="0.85849306496523525"/>
    <n v="0.91802913672091468"/>
    <n v="0.95874568766665402"/>
    <n v="0.94000000000000006"/>
    <n v="0.66"/>
    <n v="463906.89399999997"/>
    <n v="0"/>
    <n v="0"/>
    <n v="30079.906000000014"/>
    <n v="32000"/>
    <n v="37000"/>
    <n v="33000"/>
    <n v="21000"/>
    <n v="14999.999999999998"/>
    <n v="54820.999999999993"/>
    <n v="42999.999999999993"/>
    <n v="42999.999999999993"/>
    <n v="17999.999999999996"/>
    <n v="326900.90600000002"/>
    <n v="1.0880571940890926E-3"/>
    <n v="0"/>
    <n v="1.2331314866343049E-2"/>
    <n v="2.1519353394206499E-2"/>
    <n v="3.8406001046469219E-2"/>
    <n v="2.926632061612084E-2"/>
    <n v="2.4546570298649928E-2"/>
    <n v="5.0050630928098255E-3"/>
    <n v="2.480770402523131E-2"/>
    <n v="4.1522680431315524E-2"/>
    <n v="5.9536071755679397E-2"/>
    <n v="4.0716550945739297E-2"/>
    <n v="0.95874568766665402"/>
    <n v="300000"/>
    <n v="0"/>
    <n v="0"/>
    <n v="0"/>
    <n v="0"/>
    <n v="0"/>
    <n v="0"/>
    <n v="0"/>
    <n v="0"/>
    <n v="0"/>
    <n v="0"/>
    <n v="0"/>
    <n v="300000"/>
    <n v="0"/>
    <n v="0"/>
    <n v="0"/>
    <n v="0"/>
    <n v="1090807.8"/>
    <n v="0"/>
    <n v="0"/>
    <n v="30079.906000000014"/>
    <n v="32000"/>
    <n v="37000"/>
    <n v="33000"/>
    <n v="21000"/>
    <n v="14999.999999999998"/>
    <n v="54820.999999999993"/>
    <n v="42999.999999999993"/>
    <n v="42999.999999999993"/>
    <n v="17999.999999999996"/>
    <n v="326900.90600000002"/>
    <n v="300000"/>
    <n v="0"/>
    <n v="0"/>
    <n v="0"/>
    <n v="0"/>
    <n v="0"/>
    <n v="0"/>
    <n v="0"/>
    <n v="0"/>
    <n v="0"/>
    <n v="0"/>
    <n v="0"/>
    <n v="300000"/>
    <n v="0"/>
    <n v="0"/>
    <n v="0"/>
    <n v="0"/>
    <n v="1090807.8"/>
    <n v="5848.8419999999996"/>
    <n v="4475.1980000000003"/>
    <n v="2924.451"/>
    <n v="8450.1409999999996"/>
    <n v="6134.1620000000003"/>
    <n v="2153.8029999999999"/>
    <n v="2846.1970000000001"/>
    <n v="20000"/>
    <n v="20000"/>
    <n v="70000"/>
    <n v="90000"/>
    <n v="94068.112000000023"/>
    <n v="326900.90600000002"/>
    <n v="0"/>
    <n v="0"/>
    <n v="0.02"/>
    <n v="0"/>
    <n v="0.02"/>
    <n v="2.8341796024952844E-2"/>
    <n v="2.0959911020842395E-2"/>
    <n v="1.2621500072537352E-2"/>
    <n v="7.8340345277818045E-3"/>
    <n v="0"/>
    <n v="0"/>
    <n v="2.0653803375404994E-3"/>
    <n v="0.11182262198365489"/>
    <n v="0.66"/>
    <n v="0.66"/>
    <n v="0.68"/>
    <n v="0.68"/>
    <n v="0.70000000000000007"/>
    <n v="0.72834179602495286"/>
    <n v="0.74930170704579524"/>
    <n v="0.76192320711833261"/>
    <n v="0.76975724164611448"/>
    <n v="0.76975724164611448"/>
    <n v="0.76975724164611448"/>
    <n v="0.77182262198365492"/>
    <n v="300000"/>
    <n v="0"/>
    <n v="0"/>
    <n v="0"/>
    <n v="0"/>
    <n v="0"/>
    <n v="0"/>
    <n v="0"/>
    <n v="0"/>
    <n v="0"/>
    <n v="0"/>
    <n v="0"/>
    <n v="300000"/>
    <n v="0"/>
    <n v="0"/>
    <n v="0"/>
    <n v="0"/>
    <n v="1090807.7999999998"/>
    <n v="5848.8419999999996"/>
    <n v="4475.1980000000003"/>
    <n v="2924.451"/>
    <n v="8450.1409999999996"/>
    <n v="6134.1620000000003"/>
    <n v="2153.8029999999999"/>
    <n v="13725.764999999999"/>
    <n v="31908.173999999999"/>
    <n v="144986.63500000001"/>
    <n v="0"/>
    <n v="35013.364999999991"/>
    <n v="71280.370000000024"/>
    <n v="326900.90600000002"/>
    <n v="300000"/>
    <n v="0"/>
    <n v="0"/>
    <n v="0"/>
    <n v="0"/>
    <n v="0"/>
    <n v="0"/>
    <n v="0"/>
    <n v="0"/>
    <n v="0"/>
    <n v="0"/>
    <n v="0"/>
    <n v="300000"/>
    <n v="0"/>
    <n v="0"/>
    <n v="0"/>
    <n v="0"/>
    <n v="1090807.8"/>
    <n v="5848.8419999999996"/>
    <n v="4475.1980000000003"/>
    <n v="2924.451"/>
    <n v="8450.1409999999996"/>
    <n v="6134.1620000000003"/>
    <n v="2153.8029999999999"/>
    <n v="13725.764999999999"/>
    <n v="31908.173999999999"/>
    <n v="144986.63500000001"/>
    <n v="19734.317999999999"/>
    <n v="49716.368999999999"/>
    <n v="25325.932000000001"/>
    <n v="315383.79000000004"/>
    <n v="0"/>
    <n v="0"/>
    <n v="0"/>
    <n v="0"/>
    <n v="0"/>
    <n v="0"/>
    <n v="0"/>
    <n v="0"/>
    <n v="0"/>
    <n v="0"/>
    <n v="0"/>
    <n v="0"/>
    <n v="311999.41699999996"/>
    <n v="0"/>
    <n v="0"/>
    <n v="0"/>
    <n v="0"/>
    <n v="1091290.101"/>
    <n v="308900.90600000002"/>
    <n v="290057.85800000001"/>
    <n v="753964.75199999998"/>
    <n v="772807.8"/>
    <n v="-18843.048000000068"/>
    <n v="336843.04800000007"/>
    <n v="232832.79399999999"/>
    <n v="290057.85800000001"/>
    <n v="753964.75199999998"/>
    <n v="696739.68799999997"/>
    <n v="57225.064000000013"/>
    <n v="336843.04799999984"/>
    <n v="255620.53599999999"/>
    <n v="290057.85800000001"/>
    <n v="753964.75199999998"/>
    <n v="719527.42999999993"/>
    <n v="34437.322000000044"/>
    <n v="336843.04800000007"/>
    <n v="290057.85800000001"/>
    <n v="291024.53399999999"/>
    <n v="754931.42799999996"/>
    <n v="753964.75199999998"/>
    <n v="966.67599999997765"/>
    <n v="336358.67300000007"/>
    <n v="12716"/>
    <s v="SI"/>
    <s v="NO"/>
    <s v="GIC"/>
    <s v="STS"/>
    <n v="6"/>
    <s v="Transmission"/>
    <s v="Zonal Tx"/>
    <s v="New Technical Standard"/>
    <s v="New Technical Standard"/>
    <m/>
    <s v="STS"/>
    <m/>
    <d v="2017-09-01T00:00:00"/>
    <x v="6"/>
    <m/>
    <m/>
    <m/>
    <n v="0"/>
    <n v="0"/>
    <n v="0"/>
    <m/>
    <m/>
    <m/>
    <m/>
    <n v="19"/>
    <m/>
    <n v="2015"/>
    <s v="Mejoras en S/E"/>
    <s v="Abierto"/>
  </r>
  <r>
    <x v="58"/>
    <s v="Fuera del T13"/>
    <x v="58"/>
    <x v="1"/>
    <x v="6"/>
    <x v="14"/>
    <n v="0"/>
    <n v="2892.54"/>
    <n v="0"/>
    <n v="0"/>
    <n v="11437.266"/>
    <n v="12863.768"/>
    <n v="1390.6110000000001"/>
    <n v="0"/>
    <n v="0"/>
    <n v="3279.7620000000002"/>
    <n v="0"/>
    <n v="0"/>
    <n v="31863.947"/>
    <n v="0"/>
    <n v="0"/>
    <n v="0.17"/>
    <n v="0"/>
    <n v="0.02"/>
    <n v="0"/>
    <n v="0.04"/>
    <n v="0.02"/>
    <n v="0.03"/>
    <n v="0"/>
    <n v="0.01"/>
    <n v="0"/>
    <n v="0.32"/>
    <n v="0.32"/>
    <n v="0.49"/>
    <n v="0.49"/>
    <n v="0.51"/>
    <n v="0.51"/>
    <n v="0.55000000000000004"/>
    <n v="0.57000000000000006"/>
    <n v="0.60000000000000009"/>
    <n v="0.60000000000000009"/>
    <n v="0.6100000000000001"/>
    <n v="0.6100000000000001"/>
    <n v="0.34847635367197316"/>
    <n v="0.39087918426703949"/>
    <n v="0.42400404733605057"/>
    <n v="0.45713208561639851"/>
    <n v="0.53862917659361209"/>
    <n v="0.72350268146597396"/>
    <n v="0.90864713770574057"/>
    <n v="0.90864713770574057"/>
    <n v="0.90864713770574057"/>
    <n v="0.90864713770574057"/>
    <n v="0.90864713770574057"/>
    <n v="0.90864713770574057"/>
    <n v="0.6100000000000001"/>
    <n v="0.32"/>
    <n v="32240.697000000004"/>
    <n v="0"/>
    <n v="0"/>
    <n v="9959.3177046287565"/>
    <n v="19943.686870093181"/>
    <n v="9984.6462591951058"/>
    <n v="19994.467942210664"/>
    <n v="10949.048035986103"/>
    <n v="47330.513005275076"/>
    <n v="0"/>
    <n v="0"/>
    <n v="0"/>
    <n v="0"/>
    <n v="118161.67981738888"/>
    <n v="2.847635367197315E-2"/>
    <n v="4.2402830595066353E-2"/>
    <n v="3.31248630690111E-2"/>
    <n v="3.3128038280347875E-2"/>
    <n v="8.1497090977213624E-2"/>
    <n v="0.18487350487236179"/>
    <n v="0.18514445623976655"/>
    <n v="0"/>
    <n v="0"/>
    <n v="0"/>
    <n v="0"/>
    <n v="0"/>
    <n v="0.90864713770574057"/>
    <n v="0"/>
    <n v="0"/>
    <n v="0"/>
    <n v="0"/>
    <n v="0"/>
    <n v="0"/>
    <n v="0"/>
    <n v="0"/>
    <n v="0"/>
    <n v="0"/>
    <n v="0"/>
    <n v="0"/>
    <n v="0"/>
    <n v="0"/>
    <n v="0"/>
    <n v="0"/>
    <n v="0"/>
    <n v="150402.3768173889"/>
    <n v="0"/>
    <n v="0"/>
    <n v="9959.3177046287565"/>
    <n v="19943.686870093181"/>
    <n v="9984.6462591951058"/>
    <n v="19994.467942210664"/>
    <n v="10949.048035986103"/>
    <n v="47330.513005275076"/>
    <n v="0"/>
    <n v="0"/>
    <n v="0"/>
    <n v="0"/>
    <n v="118161.67981738888"/>
    <n v="0"/>
    <n v="0"/>
    <n v="0"/>
    <n v="0"/>
    <n v="0"/>
    <n v="0"/>
    <n v="0"/>
    <n v="0"/>
    <n v="0"/>
    <n v="0"/>
    <n v="0"/>
    <n v="0"/>
    <n v="0"/>
    <n v="0"/>
    <n v="0"/>
    <n v="0"/>
    <n v="0"/>
    <n v="150402.3768173889"/>
    <n v="0"/>
    <n v="2892.54"/>
    <n v="0"/>
    <n v="0"/>
    <n v="11437.266"/>
    <n v="12863.768"/>
    <n v="17136.232"/>
    <n v="0"/>
    <n v="0"/>
    <n v="0"/>
    <n v="35000"/>
    <n v="38831.873817388885"/>
    <n v="118161.67981738888"/>
    <n v="0"/>
    <n v="0"/>
    <n v="0.17"/>
    <n v="0"/>
    <n v="0.02"/>
    <n v="0.12007496812529632"/>
    <n v="0.18084107994146245"/>
    <n v="3.5212198662587492E-2"/>
    <n v="3.7867000774415432E-2"/>
    <n v="7.5954754115738293E-2"/>
    <n v="1.8750982742019553E-2"/>
    <n v="3.042922637959313E-3"/>
    <n v="0.66174390699947894"/>
    <n v="0.32"/>
    <n v="0.32"/>
    <n v="0.49"/>
    <n v="0.49"/>
    <n v="0.51"/>
    <n v="0.6300749681252964"/>
    <n v="0.81091604806675877"/>
    <n v="0.84612824672934628"/>
    <n v="0.88399524750376179"/>
    <n v="0.95995000161949995"/>
    <n v="0.97870098436151953"/>
    <n v="0.98174390699947889"/>
    <n v="0"/>
    <n v="0"/>
    <n v="0"/>
    <n v="0"/>
    <n v="0"/>
    <n v="0"/>
    <n v="0"/>
    <n v="0"/>
    <n v="0"/>
    <n v="0"/>
    <n v="0"/>
    <n v="0"/>
    <n v="0"/>
    <n v="0"/>
    <n v="0"/>
    <n v="0"/>
    <n v="0"/>
    <n v="150402.3768173889"/>
    <n v="0"/>
    <n v="2892.54"/>
    <n v="0"/>
    <n v="0"/>
    <n v="11437.266"/>
    <n v="12863.768"/>
    <n v="1390.6110000000001"/>
    <n v="0"/>
    <n v="0"/>
    <n v="0"/>
    <n v="15001"/>
    <n v="14999.494817388884"/>
    <n v="58584.679817388882"/>
    <n v="0"/>
    <n v="0"/>
    <n v="0"/>
    <n v="0"/>
    <n v="0"/>
    <n v="0"/>
    <n v="0"/>
    <n v="0"/>
    <n v="0"/>
    <n v="0"/>
    <n v="0"/>
    <n v="0"/>
    <n v="0"/>
    <n v="0"/>
    <n v="0"/>
    <n v="0"/>
    <n v="0"/>
    <n v="90825.376817388882"/>
    <n v="0"/>
    <n v="2892.54"/>
    <n v="0"/>
    <n v="0"/>
    <n v="11437.266"/>
    <n v="12863.768"/>
    <n v="1390.6110000000001"/>
    <n v="0"/>
    <n v="0"/>
    <n v="3279.7620000000002"/>
    <n v="0"/>
    <n v="26720.732817388896"/>
    <n v="58584.679817388896"/>
    <n v="0"/>
    <n v="0"/>
    <n v="0"/>
    <n v="0"/>
    <n v="0"/>
    <n v="0"/>
    <n v="0"/>
    <n v="0"/>
    <n v="0"/>
    <n v="0"/>
    <n v="0"/>
    <n v="0"/>
    <n v="0"/>
    <n v="0"/>
    <n v="0"/>
    <n v="0"/>
    <n v="0"/>
    <n v="90825.376817388897"/>
    <n v="118161.67981738888"/>
    <n v="31863.947"/>
    <n v="64104.644"/>
    <n v="150402.3768173889"/>
    <n v="-86297.732817388896"/>
    <n v="86297.732817388896"/>
    <n v="79329.805999999997"/>
    <n v="31863.947"/>
    <n v="64104.644"/>
    <n v="111570.503"/>
    <n v="-47465.858999999997"/>
    <n v="86297.732817388896"/>
    <n v="43585.184999999998"/>
    <n v="31863.947"/>
    <n v="64104.644"/>
    <n v="75825.881999999998"/>
    <n v="-11721.237999999998"/>
    <n v="26720.732817388882"/>
    <n v="31863.947"/>
    <n v="31863.947"/>
    <n v="64104.644"/>
    <n v="64104.644"/>
    <n v="0"/>
    <n v="26720.732817388896"/>
    <n v="12985"/>
    <s v="SI"/>
    <s v="NO"/>
    <s v="GIC"/>
    <s v="FRONTEL"/>
    <n v="6"/>
    <s v="Transmission"/>
    <s v="Zonal Tx"/>
    <s v="New Technical Standard"/>
    <s v="New Technical Standard"/>
    <m/>
    <s v="FRONTEL"/>
    <m/>
    <d v="2017-12-30T00:00:00"/>
    <x v="17"/>
    <m/>
    <m/>
    <m/>
    <n v="0"/>
    <n v="0"/>
    <n v="0"/>
    <m/>
    <m/>
    <m/>
    <m/>
    <m/>
    <m/>
    <n v="2015"/>
    <s v="Mejoras en S/E"/>
    <s v="Abierto"/>
  </r>
  <r>
    <x v="59"/>
    <s v="Fuera del T13"/>
    <x v="59"/>
    <x v="0"/>
    <x v="17"/>
    <x v="6"/>
    <n v="0"/>
    <n v="0"/>
    <n v="6583.2030000000004"/>
    <n v="1544.8"/>
    <n v="0"/>
    <n v="0"/>
    <n v="0"/>
    <n v="0"/>
    <n v="0"/>
    <n v="0"/>
    <n v="0"/>
    <n v="0"/>
    <n v="8128.0030000000006"/>
    <n v="0"/>
    <n v="8.0000000000000002E-3"/>
    <n v="0"/>
    <n v="0"/>
    <n v="0"/>
    <n v="0"/>
    <n v="0"/>
    <n v="0"/>
    <n v="0"/>
    <n v="1.0000000000000009E-2"/>
    <n v="0"/>
    <n v="0"/>
    <n v="0.96199999999999997"/>
    <n v="0.97"/>
    <n v="0.97"/>
    <n v="0.97"/>
    <n v="0.97"/>
    <n v="0.97"/>
    <n v="0.97"/>
    <n v="0.97"/>
    <n v="0.97"/>
    <n v="0.98"/>
    <n v="0.98"/>
    <n v="0.98"/>
    <n v="0.96199999999999997"/>
    <n v="0.96199999999999997"/>
    <n v="1"/>
    <n v="1"/>
    <n v="1"/>
    <n v="1"/>
    <n v="1"/>
    <n v="1"/>
    <n v="1"/>
    <n v="1"/>
    <n v="1"/>
    <n v="1"/>
    <n v="0.98"/>
    <n v="0.96199999999999997"/>
    <n v="5102555.375"/>
    <n v="0"/>
    <n v="63081.669999999896"/>
    <n v="0"/>
    <n v="0"/>
    <n v="0"/>
    <n v="0"/>
    <n v="0"/>
    <n v="0"/>
    <n v="0"/>
    <n v="0"/>
    <n v="0"/>
    <n v="0"/>
    <n v="63081.669999999896"/>
    <n v="0"/>
    <n v="0"/>
    <n v="3.7999999999999999E-2"/>
    <n v="0"/>
    <n v="0"/>
    <n v="0"/>
    <n v="0"/>
    <n v="0"/>
    <n v="0"/>
    <n v="0"/>
    <n v="0"/>
    <n v="0"/>
    <n v="1"/>
    <n v="0"/>
    <n v="0"/>
    <n v="0"/>
    <n v="0"/>
    <n v="0"/>
    <n v="0"/>
    <n v="0"/>
    <n v="0"/>
    <n v="0"/>
    <n v="0"/>
    <n v="0"/>
    <n v="0"/>
    <n v="0"/>
    <n v="0"/>
    <n v="0"/>
    <n v="0"/>
    <n v="0"/>
    <n v="5165637.0449999999"/>
    <n v="0"/>
    <n v="63081.669999999896"/>
    <n v="0"/>
    <n v="0"/>
    <n v="0"/>
    <n v="0"/>
    <n v="0"/>
    <n v="0"/>
    <n v="0"/>
    <n v="0"/>
    <n v="0"/>
    <n v="0"/>
    <n v="63081.669999999896"/>
    <n v="0"/>
    <n v="0"/>
    <n v="0"/>
    <n v="0"/>
    <n v="0"/>
    <n v="0"/>
    <n v="0"/>
    <n v="0"/>
    <n v="0"/>
    <n v="0"/>
    <n v="0"/>
    <n v="0"/>
    <n v="0"/>
    <n v="0"/>
    <n v="0"/>
    <n v="0"/>
    <n v="0"/>
    <n v="5165637.0449999999"/>
    <n v="0"/>
    <n v="0"/>
    <n v="6583.2030000000004"/>
    <n v="1544.8"/>
    <n v="0"/>
    <n v="0"/>
    <n v="36534"/>
    <n v="18419.666999999899"/>
    <n v="0"/>
    <n v="0"/>
    <n v="0"/>
    <n v="0"/>
    <n v="63081.669999999896"/>
    <n v="0"/>
    <n v="8.0000000000000002E-3"/>
    <n v="0"/>
    <n v="0"/>
    <n v="0"/>
    <n v="0.02"/>
    <n v="0.01"/>
    <n v="0"/>
    <n v="0"/>
    <n v="0"/>
    <n v="0"/>
    <n v="0"/>
    <n v="3.7999999999999999E-2"/>
    <n v="0.96199999999999997"/>
    <n v="0.97"/>
    <n v="0.97"/>
    <n v="0.97"/>
    <n v="0.97"/>
    <n v="0.99"/>
    <n v="1"/>
    <n v="1"/>
    <n v="1"/>
    <n v="1"/>
    <n v="1"/>
    <n v="1"/>
    <n v="0"/>
    <n v="0"/>
    <n v="0"/>
    <n v="0"/>
    <n v="0"/>
    <n v="0"/>
    <n v="0"/>
    <n v="0"/>
    <n v="0"/>
    <n v="0"/>
    <n v="0"/>
    <n v="0"/>
    <n v="0"/>
    <n v="0"/>
    <n v="0"/>
    <n v="0"/>
    <n v="0"/>
    <n v="5165637.0449999999"/>
    <n v="0"/>
    <n v="0"/>
    <n v="6583.2030000000004"/>
    <n v="1544.8"/>
    <n v="0"/>
    <n v="0"/>
    <n v="0"/>
    <n v="0"/>
    <n v="0"/>
    <n v="0"/>
    <n v="54953.666999999899"/>
    <n v="0"/>
    <n v="63081.669999999896"/>
    <n v="0"/>
    <n v="0"/>
    <n v="0"/>
    <n v="0"/>
    <n v="0"/>
    <n v="0"/>
    <n v="0"/>
    <n v="0"/>
    <n v="0"/>
    <n v="0"/>
    <n v="0"/>
    <n v="0"/>
    <n v="0"/>
    <n v="0"/>
    <n v="0"/>
    <n v="0"/>
    <n v="0"/>
    <n v="5165637.0449999999"/>
    <n v="0"/>
    <n v="0"/>
    <n v="6583.2030000000004"/>
    <n v="1544.8"/>
    <n v="0"/>
    <n v="0"/>
    <n v="0"/>
    <n v="0"/>
    <n v="0"/>
    <n v="0"/>
    <n v="0"/>
    <n v="36534"/>
    <n v="44662.002999999997"/>
    <n v="0"/>
    <n v="0"/>
    <n v="0"/>
    <n v="0"/>
    <n v="0"/>
    <n v="0"/>
    <n v="0"/>
    <n v="0"/>
    <n v="0"/>
    <n v="0"/>
    <n v="0"/>
    <n v="0"/>
    <n v="18419.666999999899"/>
    <n v="0"/>
    <n v="0"/>
    <n v="0"/>
    <n v="0"/>
    <n v="5165637.0449999999"/>
    <n v="63081.669999999896"/>
    <n v="8128.0030000000006"/>
    <n v="5110683.3779999996"/>
    <n v="5165637.0449999999"/>
    <n v="-54953.667000000365"/>
    <n v="54953.667000000365"/>
    <n v="63081.669999999896"/>
    <n v="8128.0030000000006"/>
    <n v="5110683.3779999996"/>
    <n v="5165637.0449999999"/>
    <n v="-54953.667000000365"/>
    <n v="54953.667000000365"/>
    <n v="63081.669999999896"/>
    <n v="8128.0030000000006"/>
    <n v="5110683.3779999996"/>
    <n v="5165637.0449999999"/>
    <n v="-54953.667000000365"/>
    <n v="54953.667000000365"/>
    <n v="8128.0030000000006"/>
    <n v="8128.0030000000006"/>
    <n v="5110683.3779999996"/>
    <n v="5110683.3779999996"/>
    <n v="0"/>
    <n v="54953.667000000365"/>
    <n v="11469"/>
    <s v="SI"/>
    <s v="NO"/>
    <s v="GIC"/>
    <s v="STS"/>
    <n v="6"/>
    <s v="Transmission"/>
    <s v="Dedicated Tx (Base)"/>
    <s v="Puyehue-Rupanco Project"/>
    <s v="Puyehue-Rupanco Project"/>
    <s v="SGSSEE"/>
    <s v="STS"/>
    <s v="S/E PILAUCO-ANTILLANCA"/>
    <d v="2016-10-01T00:00:00"/>
    <x v="21"/>
    <m/>
    <n v="0"/>
    <n v="0"/>
    <n v="0"/>
    <n v="0"/>
    <n v="0"/>
    <m/>
    <m/>
    <m/>
    <m/>
    <m/>
    <m/>
    <m/>
    <s v="Inversiones en Líneas"/>
    <s v="Abierto"/>
  </r>
  <r>
    <x v="60"/>
    <s v="T13"/>
    <x v="60"/>
    <x v="0"/>
    <x v="18"/>
    <x v="6"/>
    <n v="91200"/>
    <n v="481.6"/>
    <n v="3993.8310000000001"/>
    <n v="149040.52600000001"/>
    <n v="1309.4580000000001"/>
    <n v="101227.395"/>
    <n v="2468.6669999999999"/>
    <n v="5977.3239999999996"/>
    <n v="309432.10399999999"/>
    <n v="4066.5419999999999"/>
    <n v="51198.120999999999"/>
    <n v="6014.2"/>
    <n v="726409.76800000004"/>
    <n v="0.01"/>
    <n v="0.01"/>
    <n v="0"/>
    <n v="0.06"/>
    <n v="0"/>
    <n v="0"/>
    <n v="0.05"/>
    <n v="0"/>
    <n v="0"/>
    <n v="0"/>
    <n v="0"/>
    <n v="0"/>
    <n v="0.31998000000000004"/>
    <n v="0.32998000000000005"/>
    <n v="0.32998000000000005"/>
    <n v="0.38998000000000005"/>
    <n v="0.38998000000000005"/>
    <n v="0.38998000000000005"/>
    <n v="0.43998000000000004"/>
    <n v="0.43998000000000004"/>
    <n v="0.43998000000000004"/>
    <n v="0.43998000000000004"/>
    <n v="0.43998000000000004"/>
    <n v="0.43998000000000004"/>
    <n v="0.31355865996421894"/>
    <n v="0.32289958778175654"/>
    <n v="0.33470745020892584"/>
    <n v="0.35430071035321214"/>
    <n v="0.37816655957802026"/>
    <n v="0.40861034772267846"/>
    <n v="0.43695242710839077"/>
    <n v="0.45660268462028408"/>
    <n v="0.48050284294015666"/>
    <n v="0.51219061246715047"/>
    <n v="0.56466803348567685"/>
    <n v="0.61394696144819805"/>
    <n v="0.43998000000000004"/>
    <n v="0.30998000000000003"/>
    <n v="577819.19700000004"/>
    <n v="11014.570112148784"/>
    <n v="359.21031916938637"/>
    <n v="4912.1853223723683"/>
    <n v="80493.74907616296"/>
    <n v="536.3902885553963"/>
    <n v="537.71819340454226"/>
    <n v="2036.5075267204709"/>
    <n v="40231.507466321076"/>
    <n v="902.93523270624223"/>
    <n v="60346.623146312057"/>
    <n v="907.45549389077178"/>
    <n v="59203.062380434683"/>
    <n v="261481.91455819874"/>
    <n v="3.578659964218934E-3"/>
    <n v="9.340927817537592E-3"/>
    <n v="1.1807862427169261E-2"/>
    <n v="1.9593260144286345E-2"/>
    <n v="2.3865849224808128E-2"/>
    <n v="3.0443788144658208E-2"/>
    <n v="2.834207938571225E-2"/>
    <n v="1.9650257511893358E-2"/>
    <n v="2.3900158319872543E-2"/>
    <n v="3.1687769526993786E-2"/>
    <n v="5.2477421018526357E-2"/>
    <n v="4.9278927962521181E-2"/>
    <n v="0.61394696144819805"/>
    <n v="900"/>
    <n v="0"/>
    <n v="0"/>
    <n v="25200"/>
    <n v="0"/>
    <n v="58872.23"/>
    <n v="59166.247000000003"/>
    <n v="61100"/>
    <n v="707200"/>
    <n v="71600"/>
    <n v="57337.892999999996"/>
    <n v="0"/>
    <n v="1041376.37"/>
    <n v="0"/>
    <n v="11000"/>
    <n v="16199.612999999999"/>
    <n v="0"/>
    <n v="1907877.0945581987"/>
    <n v="11014.570112148784"/>
    <n v="359.21031916938637"/>
    <n v="4912.1853223723683"/>
    <n v="80493.74907616296"/>
    <n v="536.3902885553963"/>
    <n v="537.71819340454226"/>
    <n v="2036.5075267204709"/>
    <n v="40231.507466321076"/>
    <n v="902.93523270624223"/>
    <n v="60346.623146312057"/>
    <n v="907.45549389077178"/>
    <n v="59203.062380434683"/>
    <n v="261481.91455819874"/>
    <n v="900"/>
    <n v="0"/>
    <n v="0"/>
    <n v="25200"/>
    <n v="0"/>
    <n v="58872.23"/>
    <n v="59166.247000000003"/>
    <n v="61100"/>
    <n v="707200"/>
    <n v="71600"/>
    <n v="57337.892999999996"/>
    <n v="0"/>
    <n v="1041376.37"/>
    <n v="0"/>
    <n v="11000"/>
    <n v="16199.612999999999"/>
    <n v="0"/>
    <n v="1907877.0945581987"/>
    <n v="91200"/>
    <n v="481.6"/>
    <n v="3993.8310000000001"/>
    <n v="149040.52600000001"/>
    <n v="1309.4580000000001"/>
    <n v="101227.395"/>
    <n v="1874.6049999999959"/>
    <n v="504"/>
    <n v="338.42200000000003"/>
    <n v="9999"/>
    <n v="0"/>
    <n v="6581.1769999999997"/>
    <n v="366550.01400000008"/>
    <n v="0.01"/>
    <n v="0.01"/>
    <n v="0"/>
    <n v="0.06"/>
    <n v="0"/>
    <n v="2.527413788309012E-2"/>
    <n v="5.371990199319638E-2"/>
    <n v="5.127900114629648E-2"/>
    <n v="4.6395654578542937E-2"/>
    <n v="5.371990199319638E-2"/>
    <n v="3.6323076400196511E-2"/>
    <n v="2.2080883420721707E-2"/>
    <n v="0.36879255741524053"/>
    <n v="0.31998000000000004"/>
    <n v="0.32998000000000005"/>
    <n v="0.32998000000000005"/>
    <n v="0.38998000000000005"/>
    <n v="0.38998000000000005"/>
    <n v="0.41525413788309018"/>
    <n v="0.4689740398762865"/>
    <n v="0.52025304102258296"/>
    <n v="0.56664869560112596"/>
    <n v="0.62036859759432228"/>
    <n v="0.65669167399451878"/>
    <n v="0.67877255741524056"/>
    <n v="500"/>
    <n v="9830"/>
    <n v="9830"/>
    <n v="0"/>
    <n v="0"/>
    <n v="9830"/>
    <n v="69166.247000000003"/>
    <n v="61100"/>
    <n v="653641.04200000002"/>
    <n v="65830"/>
    <n v="60433.892999999996"/>
    <n v="0"/>
    <n v="940161.18200000003"/>
    <n v="10508"/>
    <n v="12838.701558198791"/>
    <n v="0"/>
    <n v="0"/>
    <n v="1907877.0945581989"/>
    <n v="91200"/>
    <n v="481.6"/>
    <n v="3993.8310000000001"/>
    <n v="149040.52600000001"/>
    <n v="1309.4580000000001"/>
    <n v="101227.395"/>
    <n v="2468.6669999999999"/>
    <n v="5977.3239999999996"/>
    <n v="309432.10399999999"/>
    <n v="65407.695999999996"/>
    <n v="0"/>
    <n v="12900.616999999969"/>
    <n v="743439.21799999999"/>
    <n v="0"/>
    <n v="9830"/>
    <n v="9830"/>
    <n v="0"/>
    <n v="0"/>
    <n v="9830"/>
    <n v="65780.671999999991"/>
    <n v="61100"/>
    <n v="286305.80199999997"/>
    <n v="65830"/>
    <n v="54755.892999999996"/>
    <n v="0"/>
    <n v="563262.36699999997"/>
    <n v="10508"/>
    <n v="12838.701558198791"/>
    <n v="0"/>
    <n v="0"/>
    <n v="1907867.4835581989"/>
    <n v="91200"/>
    <n v="481.6"/>
    <n v="3993.8310000000001"/>
    <n v="149040.52600000001"/>
    <n v="1309.4580000000001"/>
    <n v="101227.395"/>
    <n v="2468.6669999999999"/>
    <n v="5977.3239999999996"/>
    <n v="309432.10399999999"/>
    <n v="4066.5419999999999"/>
    <n v="51198.120999999999"/>
    <n v="23043.649999999907"/>
    <n v="743439.21799999999"/>
    <n v="0"/>
    <n v="0"/>
    <n v="0"/>
    <n v="0"/>
    <n v="0"/>
    <n v="0"/>
    <n v="0"/>
    <n v="0"/>
    <n v="0"/>
    <n v="0"/>
    <n v="0"/>
    <n v="0"/>
    <n v="563262.36699999997"/>
    <n v="10508"/>
    <n v="12838.701558198791"/>
    <n v="0"/>
    <n v="0"/>
    <n v="1907867.4835581989"/>
    <n v="202278.85217776406"/>
    <n v="720395.56800000009"/>
    <n v="1298214.7650000001"/>
    <n v="780098.0491777641"/>
    <n v="518116.71582223603"/>
    <n v="609662.32955819857"/>
    <n v="359968.83700000006"/>
    <n v="720395.56800000009"/>
    <n v="1298214.7650000001"/>
    <n v="937788.0340000001"/>
    <n v="360426.73100000003"/>
    <n v="609662.32955819881"/>
    <n v="730538.60100000002"/>
    <n v="720395.56800000009"/>
    <n v="1298214.7650000001"/>
    <n v="1308357.798"/>
    <n v="-10143.032999999821"/>
    <n v="609652.71855819877"/>
    <n v="720395.56800000009"/>
    <n v="726409.76800000004"/>
    <n v="1304228.9650000001"/>
    <n v="1298214.7650000001"/>
    <n v="6014.1999999999534"/>
    <n v="603638.51855819882"/>
    <n v="11912"/>
    <s v="SI"/>
    <s v="NO"/>
    <s v="GIC"/>
    <s v="STS"/>
    <n v="6"/>
    <s v="Transmission"/>
    <s v="Zonal Tx"/>
    <s v="Llollelhue - La Unión Project"/>
    <s v="Llollelhue: Construction of new substation"/>
    <s v="LAUNION"/>
    <s v="STS"/>
    <m/>
    <d v="2020-06-01T00:00:00"/>
    <x v="16"/>
    <m/>
    <n v="0"/>
    <n v="0"/>
    <n v="0"/>
    <n v="0"/>
    <n v="0"/>
    <s v="03.06.2019"/>
    <m/>
    <m/>
    <m/>
    <m/>
    <m/>
    <m/>
    <s v="MASC"/>
    <s v="Abierto"/>
  </r>
  <r>
    <x v="61"/>
    <s v="T13"/>
    <x v="61"/>
    <x v="0"/>
    <x v="19"/>
    <x v="6"/>
    <n v="48150.659"/>
    <n v="238583.478"/>
    <n v="182763.96100000001"/>
    <n v="467321.62"/>
    <n v="60715.754000000001"/>
    <n v="27816.927"/>
    <n v="48156.582000000002"/>
    <n v="253064.929"/>
    <n v="124797.859"/>
    <n v="234643.73699999999"/>
    <n v="256689.81899999999"/>
    <n v="7985.2020000000002"/>
    <n v="1950690.5269999998"/>
    <n v="0.11"/>
    <n v="0.04"/>
    <n v="0.04"/>
    <n v="0.03"/>
    <n v="0.03"/>
    <n v="0.02"/>
    <n v="0.01"/>
    <n v="0.05"/>
    <n v="0"/>
    <n v="3.0000000000000027E-2"/>
    <n v="0.01"/>
    <n v="0"/>
    <n v="0.56000000000000005"/>
    <n v="0.60000000000000009"/>
    <n v="0.64000000000000012"/>
    <n v="0.67"/>
    <n v="0.70000000000000007"/>
    <n v="0.72000000000000008"/>
    <n v="0.73000000000000009"/>
    <n v="0.78"/>
    <n v="0.78"/>
    <n v="0.81"/>
    <n v="0.82000000000000006"/>
    <n v="0.82000000000000006"/>
    <n v="0.49707947873917591"/>
    <n v="0.58221518017736884"/>
    <n v="0.68208946089854838"/>
    <n v="0.77597363542706055"/>
    <n v="0.85550506159920436"/>
    <n v="0.87868733996324888"/>
    <n v="0.90420405754716915"/>
    <n v="0.92799020994552173"/>
    <n v="0.93747630098378787"/>
    <n v="0.9383111872325629"/>
    <n v="0.93912175640613094"/>
    <n v="0.94139135009212127"/>
    <n v="0.82000000000000006"/>
    <n v="0.45000000000000007"/>
    <n v="2508954.054"/>
    <n v="32005.215719164065"/>
    <n v="47842.234314086709"/>
    <n v="29083.04743191761"/>
    <n v="547410.52401724993"/>
    <n v="203536.03773791832"/>
    <n v="473252.24291227321"/>
    <n v="391353.29937186837"/>
    <n v="436886.21511726768"/>
    <n v="6786.3313297638533"/>
    <n v="8318.4099344538172"/>
    <n v="8354.3229185522796"/>
    <n v="6836.3547943147205"/>
    <n v="2191664.2355988305"/>
    <n v="4.7079478739175867E-2"/>
    <n v="8.5135701438192879E-2"/>
    <n v="9.9874280721179612E-2"/>
    <n v="9.3884174528512179E-2"/>
    <n v="7.9531426172143815E-2"/>
    <n v="2.3182278364044448E-2"/>
    <n v="2.5516717583920254E-2"/>
    <n v="2.3786152398352599E-2"/>
    <n v="9.4860910382661597E-3"/>
    <n v="8.3488624877502734E-4"/>
    <n v="8.105691735679877E-4"/>
    <n v="2.2695936859903655E-3"/>
    <n v="0.94139135009212127"/>
    <n v="452161.42326648068"/>
    <n v="243053.05616507732"/>
    <n v="995822.42945864005"/>
    <n v="1723610.96437998"/>
    <n v="6734.2069999999985"/>
    <n v="6734.2069999999985"/>
    <n v="6734.2069999999985"/>
    <n v="6734.2069999999985"/>
    <n v="6734.2069999999985"/>
    <n v="6734.2069999999985"/>
    <n v="6734.2069999999985"/>
    <n v="6734.2069999999985"/>
    <n v="3468521.5292701777"/>
    <n v="0"/>
    <n v="0"/>
    <n v="0"/>
    <n v="0"/>
    <n v="8169139.8188690078"/>
    <n v="32005.215719164065"/>
    <n v="47842.234314086709"/>
    <n v="29083.04743191761"/>
    <n v="547410.52401724993"/>
    <n v="203536.03773791832"/>
    <n v="473252.24291227321"/>
    <n v="391353.29937186837"/>
    <n v="436886.21511726768"/>
    <n v="6786.3313297638533"/>
    <n v="8318.4099344538172"/>
    <n v="8354.3229185522796"/>
    <n v="6836.3547943147205"/>
    <n v="2191664.2355988305"/>
    <n v="452161.42326648068"/>
    <n v="243053.05616507732"/>
    <n v="995822.42945864005"/>
    <n v="1723610.96437998"/>
    <n v="6734.2069999999985"/>
    <n v="6734.2069999999985"/>
    <n v="6734.2069999999985"/>
    <n v="6734.2069999999985"/>
    <n v="6734.2069999999985"/>
    <n v="6734.2069999999985"/>
    <n v="6734.2069999999985"/>
    <n v="6734.2069999999985"/>
    <n v="3468521.5292701777"/>
    <n v="0"/>
    <n v="0"/>
    <n v="0"/>
    <n v="0"/>
    <n v="8169139.8188690078"/>
    <n v="48150.659"/>
    <n v="238583.478"/>
    <n v="182763.96100000001"/>
    <n v="467321.62"/>
    <n v="60715.754000000001"/>
    <n v="27816.927"/>
    <n v="103565.0592217456"/>
    <n v="307054.78300000005"/>
    <n v="262902.56510000001"/>
    <n v="273664.34700000001"/>
    <n v="83634.204999999987"/>
    <n v="135490.8772770855"/>
    <n v="2191664.2355988314"/>
    <n v="0.11"/>
    <n v="0.04"/>
    <n v="0.04"/>
    <n v="0.03"/>
    <n v="0.03"/>
    <n v="7.9317026827318921E-2"/>
    <n v="8.7319228507230839E-2"/>
    <n v="4.6858082125676714E-2"/>
    <n v="1.8645665254173386E-2"/>
    <n v="1.9679399212824029E-2"/>
    <n v="3.392999864280005E-3"/>
    <n v="0"/>
    <n v="0.50521240179150384"/>
    <n v="0.56000000000000005"/>
    <n v="0.60000000000000009"/>
    <n v="0.64000000000000012"/>
    <n v="0.67"/>
    <n v="0.70000000000000007"/>
    <n v="0.77931702682731896"/>
    <n v="0.8666362553345498"/>
    <n v="0.91349433746022646"/>
    <n v="0.9321400027143999"/>
    <n v="0.95181940192722392"/>
    <n v="0.95521240179150391"/>
    <n v="0.95521240179150391"/>
    <n v="486068.11566953303"/>
    <n v="15000"/>
    <n v="15000"/>
    <n v="18000"/>
    <n v="56264.423266480706"/>
    <n v="251318.84916507732"/>
    <n v="1004088.22245864"/>
    <n v="1541133.7108414399"/>
    <n v="15000"/>
    <n v="15000"/>
    <n v="15000"/>
    <n v="36647.812000000296"/>
    <n v="3468521.1334011713"/>
    <n v="0"/>
    <n v="0"/>
    <n v="0"/>
    <n v="0"/>
    <n v="8169139.4230000023"/>
    <n v="48150.659"/>
    <n v="238583.478"/>
    <n v="182763.96100000001"/>
    <n v="467321.62"/>
    <n v="60715.754000000001"/>
    <n v="27816.927"/>
    <n v="48156.582000000002"/>
    <n v="253064.929"/>
    <n v="124797.859"/>
    <n v="442011.20122174564"/>
    <n v="239875.12818242307"/>
    <n v="58406.13719466186"/>
    <n v="2191664.2355988305"/>
    <n v="621318.52701843739"/>
    <n v="249318.84916507732"/>
    <n v="1002088.22245864"/>
    <n v="1279470.4318414386"/>
    <n v="223531.35991757689"/>
    <n v="14500"/>
    <n v="13000"/>
    <n v="13000"/>
    <n v="13000"/>
    <n v="13000"/>
    <n v="13000"/>
    <n v="13293.743000001647"/>
    <n v="3468521.1334011718"/>
    <n v="0"/>
    <n v="0"/>
    <n v="0"/>
    <n v="0"/>
    <n v="8169139.4230000023"/>
    <n v="48150.659"/>
    <n v="238583.478"/>
    <n v="182763.96100000001"/>
    <n v="467321.62"/>
    <n v="60715.754000000001"/>
    <n v="27816.927"/>
    <n v="48156.582000000002"/>
    <n v="253064.929"/>
    <n v="124797.859"/>
    <n v="234643.73699999999"/>
    <n v="256689.81899999999"/>
    <n v="248958.91059883079"/>
    <n v="2191664.2355988305"/>
    <n v="0"/>
    <n v="0"/>
    <n v="0"/>
    <n v="0"/>
    <n v="0"/>
    <n v="0"/>
    <n v="0"/>
    <n v="0"/>
    <n v="0"/>
    <n v="0"/>
    <n v="0"/>
    <n v="0"/>
    <n v="3468521.1334011718"/>
    <n v="0"/>
    <n v="0"/>
    <n v="0"/>
    <n v="0"/>
    <n v="8169139.4230000023"/>
    <n v="2184827.8808045159"/>
    <n v="1942705.3249999997"/>
    <n v="4451659.3789999997"/>
    <n v="4693781.9348045159"/>
    <n v="-242122.55580451619"/>
    <n v="3717480.439869008"/>
    <n v="2056173.3583217459"/>
    <n v="1942705.3249999997"/>
    <n v="4451659.3789999997"/>
    <n v="4565127.4123217463"/>
    <n v="-113468.03332174663"/>
    <n v="3717480.0440000026"/>
    <n v="2133258.0984041686"/>
    <n v="1942705.3249999997"/>
    <n v="4451659.3789999997"/>
    <n v="4642212.1524041686"/>
    <n v="-190552.7734041689"/>
    <n v="3717480.0440000026"/>
    <n v="1942705.3249999997"/>
    <n v="1950690.5269999998"/>
    <n v="4459644.5810000002"/>
    <n v="4451659.3789999997"/>
    <n v="7985.2020000005141"/>
    <n v="3709494.842000002"/>
    <n v="11948"/>
    <s v="SI"/>
    <s v="NO"/>
    <s v="GIC"/>
    <s v="STS"/>
    <n v="6"/>
    <s v="Transmission"/>
    <s v="Zonal Tx"/>
    <s v="Llollelhue - La Unión Project"/>
    <s v="Llollelhue: Construction of new substation"/>
    <s v="LAUNION"/>
    <s v="STS"/>
    <m/>
    <d v="2019-02-01T00:00:00"/>
    <x v="22"/>
    <m/>
    <s v="DRS"/>
    <n v="3"/>
    <n v="0"/>
    <n v="0"/>
    <n v="0"/>
    <s v="16.03.2018"/>
    <s v="PRODIEL"/>
    <s v="Construcción"/>
    <m/>
    <n v="538"/>
    <m/>
    <m/>
    <s v="Inversiones en S/E"/>
    <s v="Abierto"/>
  </r>
  <r>
    <x v="62"/>
    <s v="T13"/>
    <x v="62"/>
    <x v="0"/>
    <x v="18"/>
    <x v="6"/>
    <n v="19181.807000000001"/>
    <n v="7970.3180000000002"/>
    <n v="53057.241000000002"/>
    <n v="6708.1940000000004"/>
    <n v="28519.923999999999"/>
    <n v="1897.3810000000001"/>
    <n v="17054.966"/>
    <n v="2926.4380000000001"/>
    <n v="56404.811000000002"/>
    <n v="88911.910999999993"/>
    <n v="97890.039000000004"/>
    <n v="335.66500000000002"/>
    <n v="380858.69500000001"/>
    <n v="0.01"/>
    <n v="0"/>
    <n v="7.0000000000000007E-2"/>
    <n v="0"/>
    <n v="0"/>
    <n v="7.0000000000000007E-2"/>
    <n v="0.01"/>
    <n v="0.01"/>
    <n v="0"/>
    <n v="0.01"/>
    <n v="0"/>
    <n v="0"/>
    <n v="0.26"/>
    <n v="0.26"/>
    <n v="0.33"/>
    <n v="0.33"/>
    <n v="0.33"/>
    <n v="0.4"/>
    <n v="0.41000000000000003"/>
    <n v="0.42000000000000004"/>
    <n v="0.42000000000000004"/>
    <n v="0.43000000000000005"/>
    <n v="0.43000000000000005"/>
    <n v="0.43000000000000005"/>
    <n v="0.26788210939370766"/>
    <n v="0.30806780525108335"/>
    <n v="0.34819634015402562"/>
    <n v="0.38157370287117931"/>
    <n v="0.40917317451857349"/>
    <n v="0.43182899605280439"/>
    <n v="0.48554947898562484"/>
    <n v="0.53682903467507093"/>
    <n v="0.58322519098710801"/>
    <n v="0.6369456739199284"/>
    <n v="0.67170107910612642"/>
    <n v="0.68659073529070991"/>
    <n v="0.43000000000000005"/>
    <n v="0.25"/>
    <n v="163540.41199999998"/>
    <n v="0"/>
    <n v="7925.002211717333"/>
    <n v="299739.65371911501"/>
    <n v="97367.35410626138"/>
    <n v="642037.0334728763"/>
    <n v="228145.15598940634"/>
    <n v="339402.08899976447"/>
    <n v="427645.3840864987"/>
    <n v="21604.13756944592"/>
    <n v="0"/>
    <n v="0"/>
    <n v="0"/>
    <n v="2063865.8101550855"/>
    <n v="1.7882109393707664E-2"/>
    <n v="4.0185695857375699E-2"/>
    <n v="4.0128534902942249E-2"/>
    <n v="3.3377362717153698E-2"/>
    <n v="2.759947164739416E-2"/>
    <n v="2.265582153423092E-2"/>
    <n v="5.3720482932820439E-2"/>
    <n v="5.1279555689446088E-2"/>
    <n v="4.6396156312037022E-2"/>
    <n v="5.3720482932820439E-2"/>
    <n v="3.4755405186197956E-2"/>
    <n v="1.4889656184583537E-2"/>
    <n v="0.68659073529070991"/>
    <n v="21429.58057625013"/>
    <n v="334336.9936951251"/>
    <n v="334336.9936951251"/>
    <n v="334336.9936951251"/>
    <n v="334336.9936951251"/>
    <n v="337036.9936951251"/>
    <n v="21429.580576250126"/>
    <n v="1229604.7865151239"/>
    <n v="37826.023815040397"/>
    <n v="0"/>
    <n v="0"/>
    <n v="0"/>
    <n v="2984674.9399582902"/>
    <n v="0"/>
    <n v="0"/>
    <n v="0"/>
    <n v="0"/>
    <n v="5212081.162113376"/>
    <n v="0"/>
    <n v="7925.002211717333"/>
    <n v="299739.65371911501"/>
    <n v="97367.35410626138"/>
    <n v="642037.0334728763"/>
    <n v="228145.15598940634"/>
    <n v="339402.08899976447"/>
    <n v="427645.3840864987"/>
    <n v="21604.13756944592"/>
    <n v="0"/>
    <n v="0"/>
    <n v="0"/>
    <n v="2063865.8101550855"/>
    <n v="21429.58057625013"/>
    <n v="334336.9936951251"/>
    <n v="334336.9936951251"/>
    <n v="334336.9936951251"/>
    <n v="334336.9936951251"/>
    <n v="337036.9936951251"/>
    <n v="21429.580576250126"/>
    <n v="1229604.7865151239"/>
    <n v="37826.023815040397"/>
    <n v="0"/>
    <n v="0"/>
    <n v="0"/>
    <n v="2984674.9399582902"/>
    <n v="0"/>
    <n v="0"/>
    <n v="0"/>
    <n v="0"/>
    <n v="5212081.162113376"/>
    <n v="19181.807000000001"/>
    <n v="7970.3180000000002"/>
    <n v="53057.241000000002"/>
    <n v="6708.1940000000004"/>
    <n v="28519.923999999999"/>
    <n v="1897.3810000000001"/>
    <n v="0"/>
    <n v="30257.50957625013"/>
    <n v="334456.9936951251"/>
    <n v="178003.2871356876"/>
    <n v="830771.49513444817"/>
    <n v="573041.65961357439"/>
    <n v="2063865.8101550853"/>
    <n v="0.01"/>
    <n v="0"/>
    <n v="7.0000000000000007E-2"/>
    <n v="0"/>
    <n v="0"/>
    <n v="2.0731744985099998E-2"/>
    <n v="3.5052932257722269E-2"/>
    <n v="2.0937215882766088E-2"/>
    <n v="4.2317604289910028E-2"/>
    <n v="6.6990898847885713E-2"/>
    <n v="5.1157553204204481E-2"/>
    <n v="1.5903850363468613E-2"/>
    <n v="0.33309179983105719"/>
    <n v="0.26"/>
    <n v="0.26"/>
    <n v="0.33"/>
    <n v="0.33"/>
    <n v="0.33"/>
    <n v="0.35073174498510001"/>
    <n v="0.38578467724282228"/>
    <n v="0.40672189312558837"/>
    <n v="0.44903949741549842"/>
    <n v="0.51603039626338409"/>
    <n v="0.56718794946758855"/>
    <n v="0.58309179983105719"/>
    <n v="176495.94106006905"/>
    <n v="490790.70025456254"/>
    <n v="334336.9936951251"/>
    <n v="334336.9936951251"/>
    <n v="334336.9936951251"/>
    <n v="337036.9936951251"/>
    <n v="334336.9936951251"/>
    <n v="0"/>
    <n v="0"/>
    <n v="0"/>
    <n v="643003.3301680329"/>
    <n v="0"/>
    <n v="2984674.9399582897"/>
    <n v="0"/>
    <n v="0"/>
    <n v="0"/>
    <n v="0"/>
    <n v="5212081.162113375"/>
    <n v="19181.807000000001"/>
    <n v="7970.3180000000002"/>
    <n v="53057.241000000002"/>
    <n v="6708.1940000000004"/>
    <n v="28519.923999999999"/>
    <n v="1897.3810000000001"/>
    <n v="17054.966"/>
    <n v="2926.4380000000001"/>
    <n v="56404.811000000002"/>
    <n v="126422.4051356876"/>
    <n v="617124.49513444817"/>
    <n v="710604.29112975579"/>
    <n v="1647872.2713998915"/>
    <n v="364336.9936951251"/>
    <n v="384336.9936951251"/>
    <n v="334336.9936951251"/>
    <n v="334336.9936951251"/>
    <n v="334336.9936951251"/>
    <n v="337036.9936951251"/>
    <n v="490790.70025456254"/>
    <n v="21429.580576250126"/>
    <n v="0"/>
    <n v="0"/>
    <n v="799726.23571192101"/>
    <n v="0"/>
    <n v="3400668.4787134845"/>
    <n v="0"/>
    <n v="0"/>
    <n v="0"/>
    <n v="0"/>
    <n v="5212081.162113376"/>
    <n v="19181.807000000001"/>
    <n v="7970.3180000000002"/>
    <n v="53057.241000000002"/>
    <n v="6708.1940000000004"/>
    <n v="28519.923999999999"/>
    <n v="1897.3810000000001"/>
    <n v="17054.966"/>
    <n v="2926.4380000000001"/>
    <n v="56404.811000000002"/>
    <n v="88911.910999999993"/>
    <n v="97890.039000000004"/>
    <n v="848377.12207624991"/>
    <n v="1228900.1520762499"/>
    <n v="0"/>
    <n v="0"/>
    <n v="0"/>
    <n v="0"/>
    <n v="0"/>
    <n v="0"/>
    <n v="0"/>
    <n v="0"/>
    <n v="0"/>
    <n v="0"/>
    <n v="0"/>
    <n v="0"/>
    <n v="3819640.598037126"/>
    <n v="0"/>
    <n v="0"/>
    <n v="0"/>
    <n v="0"/>
    <n v="5212081.162113376"/>
    <n v="2063865.8101550855"/>
    <n v="380523.03"/>
    <n v="544063.44200000004"/>
    <n v="2227406.2221550853"/>
    <n v="-1683342.7801550853"/>
    <n v="4668017.7201133762"/>
    <n v="1490824.1505415109"/>
    <n v="380523.03"/>
    <n v="544063.44200000004"/>
    <n v="1654364.5625415109"/>
    <n v="-1110301.1205415109"/>
    <n v="4668017.7201133752"/>
    <n v="937267.9802701358"/>
    <n v="380523.03"/>
    <n v="544063.44200000004"/>
    <n v="1100808.3922701357"/>
    <n v="-556744.95027013565"/>
    <n v="4668017.7201133762"/>
    <n v="380523.03"/>
    <n v="380858.69500000001"/>
    <n v="544399.10699999996"/>
    <n v="544063.44200000004"/>
    <n v="335.66499999992084"/>
    <n v="4667682.0551133761"/>
    <n v="11949"/>
    <s v="SI"/>
    <s v="NO"/>
    <s v="GIC"/>
    <s v="STS"/>
    <n v="6"/>
    <s v="Transmission"/>
    <s v="Zonal Tx"/>
    <s v="Llollelhue - La Unión Project"/>
    <s v="Llollelhue: Construction of new substation"/>
    <s v="LAUNION"/>
    <s v="STS"/>
    <m/>
    <d v="2020-06-30T00:00:00"/>
    <x v="16"/>
    <m/>
    <n v="0"/>
    <n v="0"/>
    <n v="0"/>
    <n v="0"/>
    <n v="0"/>
    <s v="25.06.2018"/>
    <m/>
    <m/>
    <m/>
    <m/>
    <m/>
    <m/>
    <s v="Inversiones en Líneas"/>
    <s v="Abierto"/>
  </r>
  <r>
    <x v="63"/>
    <s v="T13"/>
    <x v="63"/>
    <x v="0"/>
    <x v="19"/>
    <x v="6"/>
    <n v="837.01300000000003"/>
    <n v="14520.223"/>
    <n v="10313.736000000001"/>
    <n v="19682.808000000001"/>
    <n v="3119.701"/>
    <n v="926.39800000000002"/>
    <n v="1606.384"/>
    <n v="14531.745000000001"/>
    <n v="7162.7250000000004"/>
    <n v="12112.409"/>
    <n v="6827.1779999999999"/>
    <n v="0"/>
    <n v="91640.320000000007"/>
    <n v="0"/>
    <n v="0"/>
    <n v="0"/>
    <n v="0"/>
    <n v="0"/>
    <n v="0"/>
    <n v="8.9200000000000002E-2"/>
    <n v="0.09"/>
    <n v="0"/>
    <n v="0.12"/>
    <n v="0.02"/>
    <n v="0"/>
    <n v="0.39080000000000004"/>
    <n v="0.39080000000000004"/>
    <n v="0.39080000000000004"/>
    <n v="0.39080000000000004"/>
    <n v="0.39080000000000004"/>
    <n v="0.39080000000000004"/>
    <n v="0.48000000000000004"/>
    <n v="0.57000000000000006"/>
    <n v="0.57000000000000006"/>
    <n v="0.69000000000000006"/>
    <n v="0.71000000000000008"/>
    <n v="0.71000000000000008"/>
    <n v="0.39203233457762693"/>
    <n v="0.39326466915525377"/>
    <n v="0.42168426426785888"/>
    <n v="0.4830566182779602"/>
    <n v="0.51629382526887457"/>
    <n v="0.55008460763891642"/>
    <n v="0.5710681618968384"/>
    <n v="0.61176622163735728"/>
    <n v="0.61176622163735728"/>
    <n v="0.72992683361643562"/>
    <n v="0.84808744559551397"/>
    <n v="0.97079999999999989"/>
    <n v="0.71000000000000008"/>
    <n v="0.39080000000000004"/>
    <n v="61148.564999999988"/>
    <n v="781.52870161195005"/>
    <n v="783.4217691706117"/>
    <n v="18113.099811809701"/>
    <n v="39213.155446878249"/>
    <n v="21290.136057681208"/>
    <n v="21698.313865308282"/>
    <n v="13508.330352968571"/>
    <n v="26265.200858256008"/>
    <n v="0"/>
    <n v="76638.75857104949"/>
    <n v="76828.494873997202"/>
    <n v="79989.599475976676"/>
    <n v="375110.03978470794"/>
    <n v="1.2323345776268657E-3"/>
    <n v="1.2323345776268657E-3"/>
    <n v="2.8419595112605136E-2"/>
    <n v="6.1372354010101264E-2"/>
    <n v="3.3237206990914377E-2"/>
    <n v="3.3790782370041912E-2"/>
    <n v="2.0983554257921935E-2"/>
    <n v="4.0698059740518884E-2"/>
    <n v="0"/>
    <n v="0.11816061197907837"/>
    <n v="0.11816061197907837"/>
    <n v="0.12271255440448592"/>
    <n v="0.97079999999999989"/>
    <n v="0"/>
    <n v="0"/>
    <n v="0"/>
    <n v="0"/>
    <n v="0"/>
    <n v="0"/>
    <n v="0"/>
    <n v="0"/>
    <n v="0"/>
    <n v="0"/>
    <n v="0"/>
    <n v="0"/>
    <n v="0"/>
    <n v="0"/>
    <n v="0"/>
    <n v="0"/>
    <n v="0"/>
    <n v="436258.60478470795"/>
    <n v="781.52870161195005"/>
    <n v="783.4217691706117"/>
    <n v="18113.099811809701"/>
    <n v="39213.155446878249"/>
    <n v="21290.136057681208"/>
    <n v="21698.313865308282"/>
    <n v="13508.330352968571"/>
    <n v="26265.200858256008"/>
    <n v="0"/>
    <n v="76638.75857104949"/>
    <n v="76828.494873997202"/>
    <n v="79989.599475976676"/>
    <n v="375110.03978470794"/>
    <n v="0"/>
    <n v="0"/>
    <n v="0"/>
    <n v="0"/>
    <n v="0"/>
    <n v="0"/>
    <n v="0"/>
    <n v="0"/>
    <n v="0"/>
    <n v="0"/>
    <n v="0"/>
    <n v="0"/>
    <n v="0"/>
    <n v="0"/>
    <n v="0"/>
    <n v="0"/>
    <n v="0"/>
    <n v="436258.60478470795"/>
    <n v="837.01300000000003"/>
    <n v="14520.223"/>
    <n v="10313.736000000001"/>
    <n v="19682.808000000001"/>
    <n v="3119.701"/>
    <n v="926"/>
    <n v="6625.9650000000001"/>
    <n v="33166.879506128011"/>
    <n v="26825.54"/>
    <n v="13599.717000000001"/>
    <n v="6799.8580000000002"/>
    <n v="238692.59927857982"/>
    <n v="375110.03978470783"/>
    <n v="0"/>
    <n v="0"/>
    <n v="0"/>
    <n v="0"/>
    <n v="0"/>
    <n v="0"/>
    <n v="0"/>
    <n v="0"/>
    <n v="0.58919999999999995"/>
    <n v="0"/>
    <n v="0"/>
    <n v="0"/>
    <n v="0.58919999999999995"/>
    <n v="0.39080000000000004"/>
    <n v="0.39080000000000004"/>
    <n v="0.39080000000000004"/>
    <n v="0.39080000000000004"/>
    <n v="0.39080000000000004"/>
    <n v="0.39080000000000004"/>
    <n v="0.39080000000000004"/>
    <n v="0.39080000000000004"/>
    <n v="0.98"/>
    <n v="0.98"/>
    <n v="0.98"/>
    <n v="0.98"/>
    <n v="0"/>
    <n v="0"/>
    <n v="0"/>
    <n v="0"/>
    <n v="0"/>
    <n v="0"/>
    <n v="0"/>
    <n v="0"/>
    <n v="0"/>
    <n v="0"/>
    <n v="0"/>
    <n v="0"/>
    <n v="0"/>
    <n v="0"/>
    <n v="0"/>
    <n v="0"/>
    <n v="0"/>
    <n v="436258.60478470783"/>
    <n v="837.01300000000003"/>
    <n v="14520.223"/>
    <n v="10313.736000000001"/>
    <n v="19682.808000000001"/>
    <n v="3119.701"/>
    <n v="926.39800000000002"/>
    <n v="1606.384"/>
    <n v="14531.745000000001"/>
    <n v="7162.7250000000004"/>
    <n v="0"/>
    <n v="70926.450506128109"/>
    <n v="231482.8562785798"/>
    <n v="375110.03978470794"/>
    <n v="0"/>
    <n v="0"/>
    <n v="0"/>
    <n v="0"/>
    <n v="0"/>
    <n v="0"/>
    <n v="0"/>
    <n v="0"/>
    <n v="0"/>
    <n v="0"/>
    <n v="0"/>
    <n v="0"/>
    <n v="0"/>
    <n v="0"/>
    <n v="0"/>
    <n v="0"/>
    <n v="0"/>
    <n v="436258.60478470795"/>
    <n v="837.01300000000003"/>
    <n v="14520.223"/>
    <n v="10313.736000000001"/>
    <n v="19682.808000000001"/>
    <n v="3119.701"/>
    <n v="926.39800000000002"/>
    <n v="1606.384"/>
    <n v="14531.745000000001"/>
    <n v="7162.7250000000004"/>
    <n v="12112.409"/>
    <n v="6827.1779999999999"/>
    <n v="72469.719784707995"/>
    <n v="164110.039784708"/>
    <n v="0"/>
    <n v="0"/>
    <n v="0"/>
    <n v="0"/>
    <n v="0"/>
    <n v="0"/>
    <n v="0"/>
    <n v="0"/>
    <n v="0"/>
    <n v="0"/>
    <n v="0"/>
    <n v="0"/>
    <n v="0"/>
    <n v="0"/>
    <n v="0"/>
    <n v="0"/>
    <n v="0"/>
    <n v="225258.604784708"/>
    <n v="295120.44030873128"/>
    <n v="91640.320000000007"/>
    <n v="152788.88500000001"/>
    <n v="356269.00530873128"/>
    <n v="-203480.12030873128"/>
    <n v="283469.71978470794"/>
    <n v="136417.44050612801"/>
    <n v="91640.320000000007"/>
    <n v="152788.88500000001"/>
    <n v="197566.00550612801"/>
    <n v="-44777.120506128005"/>
    <n v="283469.71978470782"/>
    <n v="143627.18350612812"/>
    <n v="91640.320000000007"/>
    <n v="152788.88500000001"/>
    <n v="204775.74850612809"/>
    <n v="-51986.86350612808"/>
    <n v="283469.71978470794"/>
    <n v="91640.320000000007"/>
    <n v="91640.320000000007"/>
    <n v="152788.88500000001"/>
    <n v="152788.88500000001"/>
    <n v="0"/>
    <n v="72469.719784707995"/>
    <n v="11950"/>
    <s v="SI"/>
    <s v="NO"/>
    <s v="GIC"/>
    <s v="STS"/>
    <n v="6"/>
    <s v="Transmission"/>
    <s v="Zonal Tx"/>
    <s v="Llollelhue - La Unión Project"/>
    <s v="Llollelhue: Construction of new substation"/>
    <m/>
    <s v="STS"/>
    <m/>
    <d v="2019-05-01T00:00:00"/>
    <x v="22"/>
    <m/>
    <s v="DRS"/>
    <n v="0"/>
    <n v="0"/>
    <n v="0"/>
    <n v="0"/>
    <s v="25.06.2018"/>
    <s v="PRODIEL"/>
    <s v="Construcción"/>
    <m/>
    <n v="538"/>
    <m/>
    <m/>
    <s v="Inversiones en Líneas"/>
    <s v="Abierto"/>
  </r>
  <r>
    <x v="64"/>
    <s v="T13"/>
    <x v="64"/>
    <x v="0"/>
    <x v="19"/>
    <x v="6"/>
    <n v="0"/>
    <n v="24656.326000000001"/>
    <n v="16544.631000000001"/>
    <n v="32804.675000000003"/>
    <n v="5048.8159999999998"/>
    <n v="1543.9939999999999"/>
    <n v="2677.3040000000001"/>
    <n v="24272.073"/>
    <n v="10119.898999999999"/>
    <n v="18587.548999999999"/>
    <n v="9560.6560000000009"/>
    <n v="0"/>
    <n v="145815.92300000004"/>
    <n v="0"/>
    <n v="0.28139999999999998"/>
    <n v="0"/>
    <n v="0"/>
    <n v="0"/>
    <n v="0"/>
    <n v="0"/>
    <n v="0.01"/>
    <n v="0.04"/>
    <n v="0.29999999999999993"/>
    <n v="0.04"/>
    <n v="0"/>
    <n v="0.18861"/>
    <n v="0.47000999999999998"/>
    <n v="0.47000999999999998"/>
    <n v="0.47000999999999998"/>
    <n v="0.47000999999999998"/>
    <n v="0.47000999999999998"/>
    <n v="0.47000999999999998"/>
    <n v="0.48000999999999999"/>
    <n v="0.52000999999999997"/>
    <n v="0.82000999999999991"/>
    <n v="0.86000999999999994"/>
    <n v="0.86000999999999994"/>
    <n v="0.19043001955491393"/>
    <n v="0.19225003910982785"/>
    <n v="0.2652675012161122"/>
    <n v="0.33903326650961324"/>
    <n v="0.38390491127729909"/>
    <n v="0.42718155989374623"/>
    <n v="0.44521349681726591"/>
    <n v="0.49930930758782482"/>
    <n v="0.49930930758782482"/>
    <n v="0.66490402689648176"/>
    <n v="0.82728318717815785"/>
    <n v="0.97860999999999998"/>
    <n v="0.86000999999999994"/>
    <n v="0.18861"/>
    <n v="76432.048999999985"/>
    <n v="1388.3507679349959"/>
    <n v="1391.7137177452842"/>
    <n v="55978.00983463959"/>
    <n v="56691.861153145357"/>
    <n v="34572.656949126002"/>
    <n v="33426.292855142572"/>
    <n v="13962.778647378351"/>
    <n v="41993.058649903898"/>
    <n v="0"/>
    <n v="129190.04985797853"/>
    <n v="126995.03367770344"/>
    <n v="118649.86919811674"/>
    <n v="614239.67530881474"/>
    <n v="1.8200195549139312E-3"/>
    <n v="1.8200195549139312E-3"/>
    <n v="7.3017462106284306E-2"/>
    <n v="7.3765765293501068E-2"/>
    <n v="4.4871644767685848E-2"/>
    <n v="4.3276648616447158E-2"/>
    <n v="1.8031936923519669E-2"/>
    <n v="5.4095810770558889E-2"/>
    <n v="0"/>
    <n v="0.16559471930865693"/>
    <n v="0.16237916028167612"/>
    <n v="0.15132681282184207"/>
    <n v="0.97860999999999998"/>
    <n v="0"/>
    <n v="0"/>
    <n v="0"/>
    <n v="0"/>
    <n v="0"/>
    <n v="0"/>
    <n v="0"/>
    <n v="0"/>
    <n v="0"/>
    <n v="0"/>
    <n v="0"/>
    <n v="0"/>
    <n v="0"/>
    <n v="0"/>
    <n v="0"/>
    <n v="0"/>
    <n v="0"/>
    <n v="690671.72430881474"/>
    <n v="1388.3507679349959"/>
    <n v="1391.7137177452842"/>
    <n v="55978.00983463959"/>
    <n v="56691.861153145357"/>
    <n v="34572.656949126002"/>
    <n v="33426.292855142572"/>
    <n v="13962.778647378351"/>
    <n v="41993.058649903898"/>
    <n v="0"/>
    <n v="129190.04985797853"/>
    <n v="126995.03367770344"/>
    <n v="118649.86919811674"/>
    <n v="614239.67530881474"/>
    <n v="0"/>
    <n v="0"/>
    <n v="0"/>
    <n v="0"/>
    <n v="0"/>
    <n v="0"/>
    <n v="0"/>
    <n v="0"/>
    <n v="0"/>
    <n v="0"/>
    <n v="0"/>
    <n v="0"/>
    <n v="0"/>
    <n v="0"/>
    <n v="0"/>
    <n v="0"/>
    <n v="0"/>
    <n v="690671.72430881474"/>
    <n v="0"/>
    <n v="24656.326000000001"/>
    <n v="16544.631000000001"/>
    <n v="32804.675000000003"/>
    <n v="5048.8159999999998"/>
    <n v="1543.9939999999999"/>
    <n v="16532.523000000001"/>
    <n v="49708.659999999996"/>
    <n v="29875.743000000002"/>
    <n v="22666.194"/>
    <n v="11333.097"/>
    <n v="403525.01630881469"/>
    <n v="614239.67530881474"/>
    <n v="0"/>
    <n v="0.28139999999999998"/>
    <n v="0"/>
    <n v="0"/>
    <n v="0"/>
    <n v="0"/>
    <n v="0"/>
    <n v="0"/>
    <n v="0.51"/>
    <n v="0"/>
    <n v="0"/>
    <n v="0"/>
    <n v="0.79139999999999999"/>
    <n v="0.18861"/>
    <n v="0.47000999999999998"/>
    <n v="0.47000999999999998"/>
    <n v="0.47000999999999998"/>
    <n v="0.47000999999999998"/>
    <n v="0.47000999999999998"/>
    <n v="0.47000999999999998"/>
    <n v="0.47000999999999998"/>
    <n v="0.98001000000000005"/>
    <n v="0.98001000000000005"/>
    <n v="0.98001000000000005"/>
    <n v="0.98001000000000005"/>
    <n v="0"/>
    <n v="0"/>
    <n v="0"/>
    <n v="0"/>
    <n v="0"/>
    <n v="0"/>
    <n v="0"/>
    <n v="0"/>
    <n v="0"/>
    <n v="0"/>
    <n v="0"/>
    <n v="0"/>
    <n v="0"/>
    <n v="0"/>
    <n v="0"/>
    <n v="0"/>
    <n v="0"/>
    <n v="690671.72430881474"/>
    <n v="0"/>
    <n v="24656.326000000001"/>
    <n v="16544.631000000001"/>
    <n v="32804.675000000003"/>
    <n v="5048.8159999999998"/>
    <n v="1543.9939999999999"/>
    <n v="2677.3040000000001"/>
    <n v="24272.073"/>
    <n v="10119.898999999999"/>
    <n v="33456.087"/>
    <n v="85050.063223491321"/>
    <n v="378065.80708532332"/>
    <n v="614239.67530881474"/>
    <n v="0"/>
    <n v="0"/>
    <n v="0"/>
    <n v="0"/>
    <n v="0"/>
    <n v="0"/>
    <n v="0"/>
    <n v="0"/>
    <n v="0"/>
    <n v="0"/>
    <n v="0"/>
    <n v="0"/>
    <n v="0"/>
    <n v="0"/>
    <n v="0"/>
    <n v="0"/>
    <n v="0"/>
    <n v="690671.72430881474"/>
    <n v="0"/>
    <n v="24656.326000000001"/>
    <n v="16544.631000000001"/>
    <n v="32804.675000000003"/>
    <n v="5048.8159999999998"/>
    <n v="1543.9939999999999"/>
    <n v="2677.3040000000001"/>
    <n v="24272.073"/>
    <n v="10119.898999999999"/>
    <n v="18587.548999999999"/>
    <n v="9560.6560000000009"/>
    <n v="157423.75230881499"/>
    <n v="303239.67530881503"/>
    <n v="0"/>
    <n v="0"/>
    <n v="0"/>
    <n v="0"/>
    <n v="0"/>
    <n v="0"/>
    <n v="0"/>
    <n v="0"/>
    <n v="0"/>
    <n v="0"/>
    <n v="0"/>
    <n v="0"/>
    <n v="0"/>
    <n v="0"/>
    <n v="0"/>
    <n v="0"/>
    <n v="0"/>
    <n v="379671.72430881503"/>
    <n v="495589.80611069803"/>
    <n v="145815.92300000004"/>
    <n v="222247.97200000001"/>
    <n v="572021.85511069803"/>
    <n v="-349773.88311069802"/>
    <n v="468423.75230881473"/>
    <n v="210714.65900000001"/>
    <n v="145815.92300000004"/>
    <n v="222247.97200000001"/>
    <n v="287146.70799999998"/>
    <n v="-64898.735999999975"/>
    <n v="468423.75230881473"/>
    <n v="236173.86822349136"/>
    <n v="145815.92300000004"/>
    <n v="222247.97200000001"/>
    <n v="312605.91722349136"/>
    <n v="-90357.945223491348"/>
    <n v="468423.75230881473"/>
    <n v="145815.92300000004"/>
    <n v="145815.92300000004"/>
    <n v="222247.97200000001"/>
    <n v="222247.97200000001"/>
    <n v="0"/>
    <n v="157423.75230881502"/>
    <n v="11951"/>
    <s v="SI"/>
    <s v="NO"/>
    <s v="GIC"/>
    <s v="STS"/>
    <n v="6"/>
    <s v="Transmission"/>
    <s v="Zonal Tx"/>
    <s v="Llollelhue - La Unión Project"/>
    <s v="Llollelhue: Construction of new substation"/>
    <m/>
    <s v="STS"/>
    <m/>
    <d v="2019-02-01T00:00:00"/>
    <x v="22"/>
    <m/>
    <s v="DRS"/>
    <n v="0"/>
    <n v="0"/>
    <n v="0"/>
    <n v="0"/>
    <s v="25.06.2018"/>
    <s v="PRODIEL"/>
    <s v="Construcción"/>
    <m/>
    <n v="538"/>
    <m/>
    <m/>
    <s v="Inversiones en Líneas"/>
    <s v="Abierto"/>
  </r>
  <r>
    <x v="65"/>
    <s v="T13"/>
    <x v="65"/>
    <x v="0"/>
    <x v="18"/>
    <x v="6"/>
    <n v="0"/>
    <n v="0"/>
    <n v="0"/>
    <n v="0"/>
    <n v="3500"/>
    <n v="0"/>
    <n v="129.059"/>
    <n v="181.81399999999999"/>
    <n v="9991.8940000000002"/>
    <n v="10744.88"/>
    <n v="12602.745000000001"/>
    <n v="848.77800000000002"/>
    <n v="37999.17"/>
    <n v="0"/>
    <n v="0"/>
    <n v="0"/>
    <n v="0"/>
    <n v="0"/>
    <n v="0"/>
    <n v="0.05"/>
    <n v="0"/>
    <n v="0.01"/>
    <n v="1.0000000000000002E-2"/>
    <n v="0.01"/>
    <n v="0"/>
    <n v="0"/>
    <n v="0"/>
    <n v="0"/>
    <n v="0"/>
    <n v="0"/>
    <n v="0"/>
    <n v="0.05"/>
    <n v="0.05"/>
    <n v="6.0000000000000005E-2"/>
    <n v="7.0000000000000007E-2"/>
    <n v="0.08"/>
    <n v="0.08"/>
    <n v="0"/>
    <n v="0"/>
    <n v="0.1453439819496323"/>
    <n v="0.14608553287794676"/>
    <n v="0.14615294659870262"/>
    <n v="0.15289431867428854"/>
    <n v="0.15289431867428854"/>
    <n v="0.15795034773097799"/>
    <n v="0.15795034773097799"/>
    <n v="0.15795034773097799"/>
    <n v="0.15795034773097799"/>
    <n v="0.41413125038694099"/>
    <n v="0.08"/>
    <n v="0"/>
    <n v="1950.3810000000001"/>
    <n v="0"/>
    <n v="0"/>
    <n v="42515.293018974524"/>
    <n v="217.45179236129897"/>
    <n v="19.818245874951831"/>
    <n v="1986.7308554423141"/>
    <n v="0"/>
    <n v="1497.5439668834383"/>
    <n v="0"/>
    <n v="0"/>
    <n v="0"/>
    <n v="76639.784784909716"/>
    <n v="122876.62266444624"/>
    <n v="0"/>
    <n v="0"/>
    <n v="0.1453439819496323"/>
    <n v="7.4155092831445059E-4"/>
    <n v="6.7413720755859144E-5"/>
    <n v="6.7413720755859141E-3"/>
    <n v="0"/>
    <n v="5.0560290566894362E-3"/>
    <n v="0"/>
    <n v="0"/>
    <n v="0"/>
    <n v="0.25618090265596299"/>
    <n v="0.41413125038694099"/>
    <n v="0"/>
    <n v="0"/>
    <n v="0"/>
    <n v="0"/>
    <n v="166679.4"/>
    <n v="1200"/>
    <n v="0"/>
    <n v="0"/>
    <n v="0"/>
    <n v="0"/>
    <n v="0"/>
    <n v="0"/>
    <n v="167879.4"/>
    <n v="0"/>
    <n v="0"/>
    <n v="0"/>
    <n v="0"/>
    <n v="292706.4036644462"/>
    <n v="0"/>
    <n v="0"/>
    <n v="42515.293018974524"/>
    <n v="217.45179236129897"/>
    <n v="19.818245874951831"/>
    <n v="1986.7308554423141"/>
    <n v="0"/>
    <n v="1497.5439668834383"/>
    <n v="0"/>
    <n v="0"/>
    <n v="0"/>
    <n v="76639.784784909716"/>
    <n v="122876.62266444624"/>
    <n v="0"/>
    <n v="0"/>
    <n v="0"/>
    <n v="0"/>
    <n v="166679.4"/>
    <n v="1200"/>
    <n v="0"/>
    <n v="0"/>
    <n v="0"/>
    <n v="0"/>
    <n v="0"/>
    <n v="0"/>
    <n v="167879.4"/>
    <n v="0"/>
    <n v="0"/>
    <n v="0"/>
    <n v="0"/>
    <n v="292706.4036644462"/>
    <n v="0"/>
    <n v="0"/>
    <n v="0"/>
    <n v="0"/>
    <n v="3500"/>
    <n v="0"/>
    <n v="0"/>
    <n v="0"/>
    <n v="19586"/>
    <n v="12086"/>
    <n v="11686"/>
    <n v="76018.622664446244"/>
    <n v="122876.62266444624"/>
    <n v="0"/>
    <n v="0"/>
    <n v="0"/>
    <n v="0"/>
    <n v="0"/>
    <n v="2.1992413719845474E-2"/>
    <n v="3.4672070199311289E-2"/>
    <n v="1.1294709907477501E-2"/>
    <n v="1.0093974675646857E-2"/>
    <n v="1.9892135520383589E-2"/>
    <n v="2.1564828273348113E-2"/>
    <n v="4.3266806595572735E-2"/>
    <n v="0.16277693889158557"/>
    <n v="0"/>
    <n v="0"/>
    <n v="0"/>
    <n v="0"/>
    <n v="0"/>
    <n v="2.1992413719845474E-2"/>
    <n v="5.6664483919156766E-2"/>
    <n v="6.7959193826634262E-2"/>
    <n v="7.8053168502281112E-2"/>
    <n v="9.79453040226647E-2"/>
    <n v="0.11951013229601282"/>
    <n v="0.16277693889158557"/>
    <n v="167879.40000000002"/>
    <n v="0"/>
    <n v="0"/>
    <n v="0"/>
    <n v="0"/>
    <n v="0"/>
    <n v="0"/>
    <n v="0"/>
    <n v="0"/>
    <n v="0"/>
    <n v="0"/>
    <n v="0"/>
    <n v="167879.40000000002"/>
    <n v="0"/>
    <n v="0"/>
    <n v="0"/>
    <n v="0"/>
    <n v="292706.40366444626"/>
    <n v="0"/>
    <n v="0"/>
    <n v="0"/>
    <n v="0"/>
    <n v="3500"/>
    <n v="0"/>
    <n v="129.059"/>
    <n v="181.81399999999999"/>
    <n v="9991.8940000000002"/>
    <n v="9243.1059999999998"/>
    <n v="16823"/>
    <n v="97454.622600000002"/>
    <n v="137323.49559999999"/>
    <n v="83180.422184938478"/>
    <n v="70252.104879507882"/>
    <n v="0"/>
    <n v="0"/>
    <n v="0"/>
    <n v="0"/>
    <n v="0"/>
    <n v="0"/>
    <n v="0"/>
    <n v="0"/>
    <n v="0"/>
    <n v="0"/>
    <n v="153432.52706444636"/>
    <n v="0"/>
    <n v="0"/>
    <n v="0"/>
    <n v="0"/>
    <n v="292706.40366444632"/>
    <n v="0"/>
    <n v="0"/>
    <n v="0"/>
    <n v="0"/>
    <n v="3500"/>
    <n v="0"/>
    <n v="129.059"/>
    <n v="181.81399999999999"/>
    <n v="9991.8940000000002"/>
    <n v="10744.88"/>
    <n v="12602.745000000001"/>
    <n v="100173.10359999999"/>
    <n v="137323.49559999999"/>
    <n v="0"/>
    <n v="0"/>
    <n v="0"/>
    <n v="0"/>
    <n v="0"/>
    <n v="0"/>
    <n v="0"/>
    <n v="0"/>
    <n v="0"/>
    <n v="0"/>
    <n v="0"/>
    <n v="0"/>
    <n v="153432.52706444636"/>
    <n v="0"/>
    <n v="0"/>
    <n v="0"/>
    <n v="0"/>
    <n v="292706.40366444632"/>
    <n v="46236.837879536528"/>
    <n v="37150.392"/>
    <n v="39100.773000000001"/>
    <n v="48187.218879536529"/>
    <n v="-9086.4458795365281"/>
    <n v="253605.63066444622"/>
    <n v="46858"/>
    <n v="37150.392"/>
    <n v="39100.773000000001"/>
    <n v="48808.381000000001"/>
    <n v="-9707.6080000000002"/>
    <n v="253605.63066444627"/>
    <n v="39868.873"/>
    <n v="37150.392"/>
    <n v="39100.773000000001"/>
    <n v="41819.254000000001"/>
    <n v="-2718.4809999999998"/>
    <n v="253605.63066444633"/>
    <n v="37150.392"/>
    <n v="37999.17"/>
    <n v="39949.550999999999"/>
    <n v="39100.773000000001"/>
    <n v="848.77799999999843"/>
    <n v="252756.85266444631"/>
    <n v="11952"/>
    <s v="SI"/>
    <s v="NO"/>
    <s v="GIC"/>
    <s v="STS"/>
    <n v="6"/>
    <s v="Transmission"/>
    <s v="Zonal Tx"/>
    <s v="Llollelhue - La Unión Project"/>
    <s v="Llollelhue: Construction of new substation"/>
    <m/>
    <s v="STS"/>
    <m/>
    <d v="2020-06-30T00:00:00"/>
    <x v="16"/>
    <m/>
    <n v="0"/>
    <n v="0"/>
    <n v="0"/>
    <n v="0"/>
    <n v="0"/>
    <s v="04.11.2019"/>
    <m/>
    <m/>
    <m/>
    <m/>
    <m/>
    <m/>
    <s v="Mejoras en S/E"/>
    <s v="Abierto"/>
  </r>
  <r>
    <x v="66"/>
    <s v="T13"/>
    <x v="66"/>
    <x v="0"/>
    <x v="19"/>
    <x v="6"/>
    <n v="322.017"/>
    <n v="206610.84599999999"/>
    <n v="151495.13"/>
    <n v="351256.64500000002"/>
    <n v="49229.197999999997"/>
    <n v="16662.276000000002"/>
    <n v="30310.378000000001"/>
    <n v="243152.01500000001"/>
    <n v="108251.928"/>
    <n v="206494.55300000001"/>
    <n v="126080.03"/>
    <n v="1918.58"/>
    <n v="1491783.5960000001"/>
    <n v="0.04"/>
    <n v="0.09"/>
    <n v="0.06"/>
    <n v="0.05"/>
    <n v="0.02"/>
    <n v="0.05"/>
    <n v="0.01"/>
    <n v="0.01"/>
    <n v="0.01"/>
    <n v="2.0000000000000018E-2"/>
    <n v="0.04"/>
    <n v="0"/>
    <n v="0.56000000000000005"/>
    <n v="0.65"/>
    <n v="0.71"/>
    <n v="0.76"/>
    <n v="0.78"/>
    <n v="0.83000000000000007"/>
    <n v="0.84000000000000008"/>
    <n v="0.85000000000000009"/>
    <n v="0.8600000000000001"/>
    <n v="0.88000000000000012"/>
    <n v="0.92"/>
    <n v="0.92"/>
    <n v="0.52"/>
    <n v="0.5453876023556461"/>
    <n v="0.69168969913110123"/>
    <n v="0.79274317042459508"/>
    <n v="0.88455726050538463"/>
    <n v="0.93775189069551002"/>
    <n v="0.95321081939263119"/>
    <n v="0.96364386100748456"/>
    <n v="0.97457352791659824"/>
    <n v="0.9843857879136263"/>
    <n v="0.9843857879136263"/>
    <n v="0.9843857879136263"/>
    <n v="0.92"/>
    <n v="0.52"/>
    <n v="2271859.9900000002"/>
    <n v="0"/>
    <n v="157102.36611607336"/>
    <n v="261016.08222995396"/>
    <n v="176671.48449005632"/>
    <n v="513679.83102044521"/>
    <n v="299605.03523001121"/>
    <n v="582.28193866785512"/>
    <n v="298410.94103204948"/>
    <n v="124618.17819365874"/>
    <n v="0"/>
    <n v="1977.6933359921866"/>
    <n v="0"/>
    <n v="1833663.8935869085"/>
    <n v="0"/>
    <n v="2.5387602355646133E-2"/>
    <n v="0.14630209677545503"/>
    <n v="0.10105347129349385"/>
    <n v="9.1814090080789612E-2"/>
    <n v="5.319463019012538E-2"/>
    <n v="1.5458928697121141E-2"/>
    <n v="1.04330416148534E-2"/>
    <n v="1.0929666909113664E-2"/>
    <n v="9.8122599970280715E-3"/>
    <n v="0"/>
    <n v="0"/>
    <n v="0.9843857879136263"/>
    <n v="659406.10201145499"/>
    <n v="670211.00391747605"/>
    <n v="0"/>
    <n v="0"/>
    <n v="0"/>
    <n v="0"/>
    <n v="0"/>
    <n v="0"/>
    <n v="1762.2"/>
    <n v="0"/>
    <n v="0"/>
    <n v="0"/>
    <n v="1331379.3059289309"/>
    <n v="0"/>
    <n v="0"/>
    <n v="0"/>
    <n v="0"/>
    <n v="5436903.1895158393"/>
    <n v="0"/>
    <n v="157102.36611607336"/>
    <n v="261016.08222995396"/>
    <n v="176671.48449005632"/>
    <n v="513679.83102044521"/>
    <n v="299605.03523001121"/>
    <n v="582.28193866785512"/>
    <n v="298410.94103204948"/>
    <n v="124618.17819365874"/>
    <n v="0"/>
    <n v="1977.6933359921866"/>
    <n v="0"/>
    <n v="1833663.8935869085"/>
    <n v="659406.10201145499"/>
    <n v="670211.00391747605"/>
    <n v="0"/>
    <n v="0"/>
    <n v="0"/>
    <n v="0"/>
    <n v="0"/>
    <n v="0"/>
    <n v="1762.2"/>
    <n v="0"/>
    <n v="0"/>
    <n v="0"/>
    <n v="1331379.3059289309"/>
    <n v="0"/>
    <n v="0"/>
    <n v="0"/>
    <n v="0"/>
    <n v="5436903.1895158393"/>
    <n v="322.017"/>
    <n v="206610.84599999999"/>
    <n v="151495.13"/>
    <n v="351256.64500000002"/>
    <n v="49229.197999999997"/>
    <n v="16662.276000000002"/>
    <n v="196014.55680219998"/>
    <n v="125618.17505406137"/>
    <n v="496304.04306306492"/>
    <n v="82225.63"/>
    <n v="83048.445000000007"/>
    <n v="74876.931667582423"/>
    <n v="1833663.8935869085"/>
    <n v="0.04"/>
    <n v="0.09"/>
    <n v="0.06"/>
    <n v="0.05"/>
    <n v="0.02"/>
    <n v="0.12084324202510927"/>
    <n v="3.8049850850714308E-2"/>
    <n v="2.6728441553050292E-2"/>
    <n v="2.1527312406967019E-3"/>
    <n v="1.2377552291205825E-2"/>
    <n v="7.4588875776139662E-3"/>
    <n v="7.8313753165345171E-3"/>
    <n v="0.4754420808549249"/>
    <n v="0.56000000000000005"/>
    <n v="0.65"/>
    <n v="0.71"/>
    <n v="0.76"/>
    <n v="0.78"/>
    <n v="0.90084324202510935"/>
    <n v="0.93889309287582368"/>
    <n v="0.96562153442887388"/>
    <n v="0.96777426566957059"/>
    <n v="0.98015181796077644"/>
    <n v="0.98761070553839048"/>
    <n v="0.99544208085492492"/>
    <n v="341784.11331827263"/>
    <n v="985444.23261065863"/>
    <n v="0"/>
    <n v="0"/>
    <n v="0"/>
    <n v="0"/>
    <n v="0"/>
    <n v="0"/>
    <n v="1762.2"/>
    <n v="0"/>
    <n v="0"/>
    <n v="0"/>
    <n v="1328990.5459289311"/>
    <n v="1174.8"/>
    <n v="1213.96"/>
    <n v="0"/>
    <n v="0"/>
    <n v="5436903.1895158393"/>
    <n v="322.017"/>
    <n v="206610.84599999999"/>
    <n v="151495.13"/>
    <n v="351256.64500000002"/>
    <n v="49229.197999999997"/>
    <n v="16662.276000000002"/>
    <n v="30310.378000000001"/>
    <n v="243152.01500000001"/>
    <n v="108251.928"/>
    <n v="117428.26097439999"/>
    <n v="355537.78219240002"/>
    <n v="203407.41742010857"/>
    <n v="1833663.8935869085"/>
    <n v="357967.27167695999"/>
    <n v="288698.10201145499"/>
    <n v="523861.66061065806"/>
    <n v="155132.24862985779"/>
    <n v="0"/>
    <n v="0"/>
    <n v="0"/>
    <n v="0"/>
    <n v="3331.2630000000818"/>
    <n v="0"/>
    <n v="0"/>
    <n v="0"/>
    <n v="1328990.5459289309"/>
    <n v="1174.8"/>
    <n v="1213.96"/>
    <n v="0"/>
    <n v="0"/>
    <n v="5436903.1895158393"/>
    <n v="322.017"/>
    <n v="206610.84599999999"/>
    <n v="151495.13"/>
    <n v="351256.64500000002"/>
    <n v="49229.197999999997"/>
    <n v="16662.276000000002"/>
    <n v="30310.378000000001"/>
    <n v="243152.01500000001"/>
    <n v="108251.928"/>
    <n v="206494.55300000001"/>
    <n v="126080.03"/>
    <n v="343798.87758690841"/>
    <n v="1833663.8935869085"/>
    <n v="0"/>
    <n v="0"/>
    <n v="0"/>
    <n v="0"/>
    <n v="0"/>
    <n v="0"/>
    <n v="0"/>
    <n v="0"/>
    <n v="0"/>
    <n v="0"/>
    <n v="0"/>
    <n v="0"/>
    <n v="1328990.5459289309"/>
    <n v="1174.8"/>
    <n v="1213.96"/>
    <n v="0"/>
    <n v="0"/>
    <n v="5436903.1895158393"/>
    <n v="1833663.8935869085"/>
    <n v="1489865.0160000001"/>
    <n v="3761725.0060000001"/>
    <n v="4105523.8835869087"/>
    <n v="-343798.87758690864"/>
    <n v="1675178.1835158393"/>
    <n v="1758786.9619193261"/>
    <n v="1489865.0160000001"/>
    <n v="3761725.0060000001"/>
    <n v="4030646.9519193266"/>
    <n v="-268921.94591932651"/>
    <n v="1675178.1835158393"/>
    <n v="1630256.4761667999"/>
    <n v="1489865.0160000001"/>
    <n v="3761725.0060000001"/>
    <n v="3902116.4661667999"/>
    <n v="-140391.46016679984"/>
    <n v="1675178.1835158393"/>
    <n v="1489865.0160000001"/>
    <n v="1491783.5960000001"/>
    <n v="3763643.5860000001"/>
    <n v="3761725.0060000001"/>
    <n v="1918.5800000000745"/>
    <n v="1673259.6035158392"/>
    <n v="11953"/>
    <s v="SI"/>
    <s v="NO"/>
    <s v="GIC"/>
    <s v="STS"/>
    <n v="6"/>
    <s v="Transmission"/>
    <s v="Zonal Tx"/>
    <s v="Llollelhue - La Unión Project"/>
    <s v="Llollelhue: Construction of new substation"/>
    <m/>
    <s v="STS"/>
    <m/>
    <d v="2019-02-01T00:00:00"/>
    <x v="22"/>
    <m/>
    <s v="DRS"/>
    <n v="0"/>
    <n v="0"/>
    <n v="0"/>
    <n v="0"/>
    <s v="25.06.2018"/>
    <s v="PRODIEL"/>
    <s v="Construcción"/>
    <m/>
    <n v="538"/>
    <m/>
    <m/>
    <s v="Inversiones en S/E"/>
    <s v="Abierto"/>
  </r>
  <r>
    <x v="67"/>
    <s v="Fuera del T13"/>
    <x v="67"/>
    <x v="1"/>
    <x v="6"/>
    <x v="15"/>
    <n v="0"/>
    <n v="0"/>
    <n v="0"/>
    <n v="0"/>
    <n v="0"/>
    <n v="0"/>
    <n v="0"/>
    <n v="0"/>
    <n v="0"/>
    <n v="0"/>
    <n v="0"/>
    <n v="0"/>
    <n v="0"/>
    <n v="0"/>
    <n v="0"/>
    <n v="0"/>
    <n v="0"/>
    <n v="0"/>
    <n v="0"/>
    <n v="0"/>
    <n v="0"/>
    <n v="0"/>
    <n v="0"/>
    <n v="0"/>
    <n v="0"/>
    <n v="0"/>
    <n v="0"/>
    <n v="0"/>
    <n v="0"/>
    <n v="0"/>
    <n v="0"/>
    <n v="0"/>
    <n v="0"/>
    <n v="0"/>
    <n v="0"/>
    <n v="0"/>
    <n v="0"/>
    <n v="0"/>
    <n v="0"/>
    <n v="0"/>
    <n v="0"/>
    <n v="0"/>
    <n v="0"/>
    <n v="0"/>
    <n v="0"/>
    <n v="0"/>
    <n v="0"/>
    <n v="0"/>
    <n v="0"/>
    <n v="0"/>
    <n v="0"/>
    <n v="65405.737999999998"/>
    <n v="0"/>
    <n v="249.03139999951236"/>
    <n v="0"/>
    <n v="0"/>
    <n v="0"/>
    <n v="0"/>
    <n v="0"/>
    <n v="0"/>
    <n v="0"/>
    <n v="0"/>
    <n v="0"/>
    <n v="0"/>
    <n v="249.03139999951236"/>
    <n v="0"/>
    <n v="0"/>
    <n v="0"/>
    <n v="0"/>
    <n v="0"/>
    <n v="0"/>
    <n v="0"/>
    <n v="0"/>
    <n v="0"/>
    <n v="0"/>
    <n v="0"/>
    <n v="0"/>
    <n v="0"/>
    <n v="0"/>
    <n v="0"/>
    <n v="0"/>
    <n v="0"/>
    <n v="0"/>
    <n v="0"/>
    <n v="0"/>
    <n v="0"/>
    <n v="0"/>
    <n v="0"/>
    <n v="893532.12550226005"/>
    <n v="893532.12550226005"/>
    <n v="1787064.2510045201"/>
    <n v="0"/>
    <n v="0"/>
    <n v="0"/>
    <n v="0"/>
    <n v="1852719.0204045195"/>
    <n v="0"/>
    <n v="249.03139999951236"/>
    <n v="0"/>
    <n v="0"/>
    <n v="0"/>
    <n v="0"/>
    <n v="0"/>
    <n v="0"/>
    <n v="0"/>
    <n v="0"/>
    <n v="0"/>
    <n v="0"/>
    <n v="249.03139999951236"/>
    <n v="0"/>
    <n v="0"/>
    <n v="0"/>
    <n v="0"/>
    <n v="0"/>
    <n v="0"/>
    <n v="0"/>
    <n v="0"/>
    <n v="0"/>
    <n v="0"/>
    <n v="893532.12550226005"/>
    <n v="893532.12550226005"/>
    <n v="1787064.2510045201"/>
    <n v="0"/>
    <n v="0"/>
    <n v="0"/>
    <n v="0"/>
    <n v="1852719.02040451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5405.737999999998"/>
    <n v="0"/>
    <n v="0"/>
    <n v="0"/>
    <n v="0"/>
    <n v="0"/>
    <n v="0"/>
    <n v="0"/>
    <n v="0"/>
    <n v="0"/>
    <n v="0"/>
    <n v="0"/>
    <n v="0"/>
    <n v="0"/>
    <n v="0"/>
    <n v="0"/>
    <n v="0"/>
    <n v="0"/>
    <n v="0"/>
    <n v="0"/>
    <n v="0"/>
    <n v="0"/>
    <n v="0"/>
    <n v="0"/>
    <n v="0"/>
    <n v="0"/>
    <n v="0"/>
    <n v="0"/>
    <n v="0"/>
    <n v="0"/>
    <n v="0"/>
    <n v="65405.737999999998"/>
    <n v="0"/>
    <n v="0"/>
    <n v="0"/>
    <n v="0"/>
    <n v="0"/>
    <n v="0"/>
    <n v="0"/>
    <n v="0"/>
    <n v="0"/>
    <n v="0"/>
    <n v="0"/>
    <n v="0"/>
    <n v="0"/>
    <n v="0"/>
    <n v="0"/>
    <n v="0"/>
    <n v="0"/>
    <n v="0"/>
    <n v="0"/>
    <n v="0"/>
    <n v="0"/>
    <n v="0"/>
    <n v="0"/>
    <n v="0"/>
    <n v="0"/>
    <n v="0"/>
    <n v="0"/>
    <n v="0"/>
    <n v="0"/>
    <n v="0"/>
    <n v="65405.737999999998"/>
    <n v="249.03139999951236"/>
    <n v="0"/>
    <n v="65405.737999999998"/>
    <n v="65654.76939999951"/>
    <n v="-249.03139999951236"/>
    <n v="1787313.2824045196"/>
    <n v="0"/>
    <n v="0"/>
    <n v="65405.737999999998"/>
    <n v="65405.737999999998"/>
    <n v="0"/>
    <n v="0"/>
    <n v="0"/>
    <n v="0"/>
    <n v="65405.737999999998"/>
    <n v="65405.737999999998"/>
    <n v="0"/>
    <n v="0"/>
    <n v="0"/>
    <n v="0"/>
    <n v="65405.737999999998"/>
    <n v="65405.737999999998"/>
    <n v="0"/>
    <n v="0"/>
    <n v="12697"/>
    <s v="SI"/>
    <s v="NO"/>
    <s v="GOT"/>
    <s v="STS"/>
    <n v="6"/>
    <s v="Transmission"/>
    <s v="Zonal Tx"/>
    <s v="Llanquihue Project"/>
    <s v="Puerto Varas: Construction of new substation"/>
    <s v="PTOVARAS"/>
    <s v="STS"/>
    <s v="STS"/>
    <d v="2019-12-01T00:00:00"/>
    <x v="11"/>
    <s v="Proyecto Cerrado"/>
    <m/>
    <m/>
    <n v="0"/>
    <n v="0"/>
    <n v="0"/>
    <m/>
    <m/>
    <m/>
    <m/>
    <m/>
    <m/>
    <m/>
    <s v="Inversiones en S/E"/>
    <s v="Abierto"/>
  </r>
  <r>
    <x v="68"/>
    <s v="Fuera del T13"/>
    <x v="68"/>
    <x v="1"/>
    <x v="6"/>
    <x v="15"/>
    <n v="0"/>
    <n v="77.8"/>
    <n v="0"/>
    <n v="0"/>
    <n v="0"/>
    <n v="0"/>
    <n v="0"/>
    <n v="0"/>
    <n v="0"/>
    <n v="0"/>
    <n v="0"/>
    <n v="0"/>
    <n v="77.8"/>
    <n v="0"/>
    <n v="0"/>
    <n v="0"/>
    <n v="0"/>
    <n v="0"/>
    <n v="0"/>
    <n v="0"/>
    <n v="0"/>
    <n v="0"/>
    <n v="0"/>
    <n v="0"/>
    <n v="0"/>
    <n v="0"/>
    <n v="0"/>
    <n v="0"/>
    <n v="0"/>
    <n v="0"/>
    <n v="0"/>
    <n v="0"/>
    <n v="0"/>
    <n v="0"/>
    <n v="0"/>
    <n v="0"/>
    <n v="0"/>
    <n v="0"/>
    <n v="0"/>
    <n v="0"/>
    <n v="0"/>
    <n v="0"/>
    <n v="0"/>
    <n v="0"/>
    <n v="0"/>
    <n v="0"/>
    <n v="0"/>
    <n v="0"/>
    <n v="0"/>
    <n v="0"/>
    <n v="0"/>
    <n v="14603.252"/>
    <n v="0"/>
    <n v="0"/>
    <n v="0"/>
    <n v="0"/>
    <n v="0"/>
    <n v="0"/>
    <n v="0"/>
    <n v="0"/>
    <n v="0"/>
    <n v="0"/>
    <n v="0"/>
    <n v="0"/>
    <n v="0"/>
    <n v="0"/>
    <n v="0"/>
    <n v="0"/>
    <n v="0"/>
    <n v="0"/>
    <n v="0"/>
    <n v="0"/>
    <n v="0"/>
    <n v="0"/>
    <n v="0"/>
    <n v="0"/>
    <n v="0"/>
    <n v="0"/>
    <n v="0"/>
    <n v="0"/>
    <n v="0"/>
    <n v="0"/>
    <n v="0"/>
    <n v="0"/>
    <n v="0"/>
    <n v="0"/>
    <n v="0"/>
    <n v="0"/>
    <n v="184752.31683174099"/>
    <n v="184752.31683174099"/>
    <n v="369504.63366348197"/>
    <n v="0"/>
    <n v="0"/>
    <n v="0"/>
    <n v="0"/>
    <n v="384107.88566348195"/>
    <n v="0"/>
    <n v="0"/>
    <n v="0"/>
    <n v="0"/>
    <n v="0"/>
    <n v="0"/>
    <n v="0"/>
    <n v="0"/>
    <n v="0"/>
    <n v="0"/>
    <n v="0"/>
    <n v="0"/>
    <n v="0"/>
    <n v="0"/>
    <n v="0"/>
    <n v="0"/>
    <n v="0"/>
    <n v="0"/>
    <n v="0"/>
    <n v="0"/>
    <n v="0"/>
    <n v="0"/>
    <n v="0"/>
    <n v="184752.31683174099"/>
    <n v="184752.31683174099"/>
    <n v="369504.63366348197"/>
    <n v="0"/>
    <n v="0"/>
    <n v="0"/>
    <n v="0"/>
    <n v="384107.88566348195"/>
    <n v="0"/>
    <n v="77.8"/>
    <n v="0"/>
    <n v="0"/>
    <n v="0"/>
    <n v="0"/>
    <n v="0"/>
    <n v="0"/>
    <n v="0"/>
    <n v="0"/>
    <n v="0"/>
    <n v="0"/>
    <n v="77.8"/>
    <n v="0"/>
    <n v="0"/>
    <n v="0"/>
    <n v="0"/>
    <n v="0"/>
    <n v="0"/>
    <n v="0"/>
    <n v="0"/>
    <n v="0"/>
    <n v="0"/>
    <n v="0"/>
    <n v="0"/>
    <n v="0"/>
    <n v="0"/>
    <n v="0"/>
    <n v="0"/>
    <n v="0"/>
    <n v="0"/>
    <n v="0"/>
    <n v="0"/>
    <n v="0"/>
    <n v="0"/>
    <n v="0"/>
    <n v="0"/>
    <n v="0"/>
    <n v="0"/>
    <n v="0"/>
    <n v="0"/>
    <n v="0"/>
    <n v="0"/>
    <n v="0"/>
    <n v="0"/>
    <n v="0"/>
    <n v="0"/>
    <n v="0"/>
    <n v="0"/>
    <n v="0"/>
    <n v="0"/>
    <n v="0"/>
    <n v="0"/>
    <n v="0"/>
    <n v="0"/>
    <n v="14681.052"/>
    <n v="0"/>
    <n v="77.8"/>
    <n v="0"/>
    <n v="0"/>
    <n v="0"/>
    <n v="0"/>
    <n v="0"/>
    <n v="0"/>
    <n v="0"/>
    <n v="0"/>
    <n v="0"/>
    <n v="0"/>
    <n v="77.8"/>
    <n v="0"/>
    <n v="0"/>
    <n v="0"/>
    <n v="0"/>
    <n v="0"/>
    <n v="0"/>
    <n v="0"/>
    <n v="0"/>
    <n v="0"/>
    <n v="0"/>
    <n v="0"/>
    <n v="0"/>
    <n v="0"/>
    <n v="0"/>
    <n v="0"/>
    <n v="0"/>
    <n v="0"/>
    <n v="14681.052"/>
    <n v="0"/>
    <n v="77.8"/>
    <n v="0"/>
    <n v="0"/>
    <n v="0"/>
    <n v="0"/>
    <n v="0"/>
    <n v="0"/>
    <n v="0"/>
    <n v="0"/>
    <n v="0"/>
    <n v="0"/>
    <n v="77.8"/>
    <n v="0"/>
    <n v="0"/>
    <n v="0"/>
    <n v="0"/>
    <n v="0"/>
    <n v="0"/>
    <n v="0"/>
    <n v="0"/>
    <n v="0"/>
    <n v="0"/>
    <n v="0"/>
    <n v="0"/>
    <n v="0"/>
    <n v="0"/>
    <n v="0"/>
    <n v="0"/>
    <n v="0"/>
    <n v="14681.052"/>
    <n v="0"/>
    <n v="77.8"/>
    <n v="14681.052"/>
    <n v="14603.252"/>
    <n v="77.799999999999272"/>
    <n v="369426.83366348193"/>
    <n v="77.8"/>
    <n v="77.8"/>
    <n v="14681.052"/>
    <n v="14681.052"/>
    <n v="0"/>
    <n v="0"/>
    <n v="77.8"/>
    <n v="77.8"/>
    <n v="14681.052"/>
    <n v="14681.052"/>
    <n v="0"/>
    <n v="0"/>
    <n v="77.8"/>
    <n v="77.8"/>
    <n v="14681.052"/>
    <n v="14681.052"/>
    <n v="0"/>
    <n v="0"/>
    <n v="12698"/>
    <s v="SI"/>
    <s v="NO"/>
    <s v="GIC"/>
    <s v="STS"/>
    <n v="6"/>
    <s v="Transmission"/>
    <s v="Zonal Tx"/>
    <s v="Llanquihue Project"/>
    <s v="Puerto Varas: Construction of new substation"/>
    <s v="PTOVARAS"/>
    <s v="STS"/>
    <s v="STS"/>
    <d v="2019-12-01T00:00:00"/>
    <x v="11"/>
    <s v="Proyecto Cerrado"/>
    <m/>
    <m/>
    <n v="0"/>
    <n v="0"/>
    <n v="0"/>
    <m/>
    <m/>
    <m/>
    <m/>
    <m/>
    <m/>
    <m/>
    <s v="MASC"/>
    <s v="Abierto"/>
  </r>
  <r>
    <x v="69"/>
    <s v="Fuera del T13"/>
    <x v="69"/>
    <x v="1"/>
    <x v="6"/>
    <x v="2"/>
    <n v="13250.704"/>
    <n v="5108.2370000000001"/>
    <n v="18610.781999999999"/>
    <n v="5481.7809999999999"/>
    <n v="23220.351999999999"/>
    <n v="12913.816999999999"/>
    <n v="5216.6229999999996"/>
    <n v="3115.5889999999999"/>
    <n v="689.71799999999996"/>
    <n v="6009.4040000000005"/>
    <n v="1759.7159999999999"/>
    <n v="8639.8359999999993"/>
    <n v="104016.55899999999"/>
    <n v="0"/>
    <n v="0"/>
    <n v="0"/>
    <n v="0"/>
    <n v="0"/>
    <n v="0"/>
    <n v="0.01"/>
    <n v="0.01"/>
    <n v="0"/>
    <n v="0"/>
    <n v="0.11"/>
    <n v="0"/>
    <n v="0.65000000000000013"/>
    <n v="0.65000000000000013"/>
    <n v="0.65000000000000013"/>
    <n v="0.65000000000000013"/>
    <n v="0.65000000000000013"/>
    <n v="0.65000000000000013"/>
    <n v="0.66000000000000014"/>
    <n v="0.67000000000000015"/>
    <n v="0.67000000000000015"/>
    <n v="0.67000000000000015"/>
    <n v="0.78000000000000014"/>
    <n v="0.78000000000000014"/>
    <n v="0.67875715396029124"/>
    <n v="0.70595986716597203"/>
    <n v="0.73627146188087345"/>
    <n v="0.76413014908499977"/>
    <n v="0.78900120115876504"/>
    <n v="0.8195817141242141"/>
    <n v="0.84367554582067417"/>
    <n v="0.87429802868649775"/>
    <n v="0.8977700840811137"/>
    <n v="0.92730445841871001"/>
    <n v="0.96227937539744235"/>
    <n v="0.98000000000000009"/>
    <n v="0.78000000000000014"/>
    <n v="0.65000000000000013"/>
    <n v="584658.00300000003"/>
    <n v="18253.314787378753"/>
    <n v="17308.473477483425"/>
    <n v="19336.303396365685"/>
    <n v="17815.548582405503"/>
    <n v="15944.806562190681"/>
    <n v="19654.049657511274"/>
    <n v="15524.157359991166"/>
    <n v="19780.030863187432"/>
    <n v="15198.877807949741"/>
    <n v="19172.689895282318"/>
    <n v="22760.711237412936"/>
    <n v="11561.20479479114"/>
    <n v="212310.16842195005"/>
    <n v="2.8757153960291104E-2"/>
    <n v="2.7202713205680774E-2"/>
    <n v="3.0311594714901437E-2"/>
    <n v="2.7858687204126334E-2"/>
    <n v="2.4871052073765283E-2"/>
    <n v="3.0580512965449023E-2"/>
    <n v="2.4093831696460115E-2"/>
    <n v="3.0622482865823499E-2"/>
    <n v="2.3472055394615984E-2"/>
    <n v="2.9534374337596269E-2"/>
    <n v="3.4974916978732423E-2"/>
    <n v="1.7720624602557761E-2"/>
    <n v="0.98000000000000009"/>
    <n v="10000"/>
    <n v="13000"/>
    <n v="13000"/>
    <n v="13000"/>
    <n v="13000"/>
    <n v="13000"/>
    <n v="13000"/>
    <n v="16394"/>
    <n v="0"/>
    <n v="0"/>
    <n v="0"/>
    <n v="0"/>
    <n v="104394"/>
    <n v="0"/>
    <n v="0"/>
    <n v="0"/>
    <n v="0"/>
    <n v="901362.1714219501"/>
    <n v="18253.314787378753"/>
    <n v="17308.473477483425"/>
    <n v="19336.303396365685"/>
    <n v="17815.548582405503"/>
    <n v="15944.806562190681"/>
    <n v="19654.049657511274"/>
    <n v="15524.157359991166"/>
    <n v="19780.030863187432"/>
    <n v="15198.877807949741"/>
    <n v="19172.689895282318"/>
    <n v="22760.711237412936"/>
    <n v="11561.20479479114"/>
    <n v="212310.16842195005"/>
    <n v="10000"/>
    <n v="13000"/>
    <n v="13000"/>
    <n v="13000"/>
    <n v="13000"/>
    <n v="13000"/>
    <n v="13000"/>
    <n v="16394"/>
    <n v="0"/>
    <n v="0"/>
    <n v="0"/>
    <n v="0"/>
    <n v="104394"/>
    <n v="0"/>
    <n v="0"/>
    <n v="0"/>
    <n v="0"/>
    <n v="901362.1714219501"/>
    <n v="13250.704"/>
    <n v="5108.2370000000001"/>
    <n v="18610.781999999999"/>
    <n v="5481.7809999999999"/>
    <n v="23220.351999999999"/>
    <n v="12913.816999999999"/>
    <n v="2086.1830000000009"/>
    <n v="5000"/>
    <n v="10000"/>
    <n v="10000"/>
    <n v="15000"/>
    <n v="91638.312421950061"/>
    <n v="212310.16842195007"/>
    <n v="0"/>
    <n v="0"/>
    <n v="0"/>
    <n v="0"/>
    <n v="0"/>
    <n v="2.5695103542678822E-2"/>
    <n v="1.1170939011091327E-2"/>
    <n v="2.6093037364099483E-2"/>
    <n v="1.7109415948010763E-2"/>
    <n v="3.6712883376100673E-2"/>
    <n v="1.6576984212614911E-2"/>
    <n v="0.10127245721928926"/>
    <n v="0.23463082067388524"/>
    <n v="0.65000000000000013"/>
    <n v="0.65000000000000013"/>
    <n v="0.65000000000000013"/>
    <n v="0.65000000000000013"/>
    <n v="0.65000000000000013"/>
    <n v="0.67569510354267892"/>
    <n v="0.68686604255377026"/>
    <n v="0.71295907991786978"/>
    <n v="0.73006849586588052"/>
    <n v="0.7667813792419812"/>
    <n v="0.78335836345459608"/>
    <n v="0.88463082067388532"/>
    <n v="10000"/>
    <n v="13000"/>
    <n v="13000"/>
    <n v="13000"/>
    <n v="13000"/>
    <n v="13000"/>
    <n v="13000"/>
    <n v="16394"/>
    <n v="0"/>
    <n v="0"/>
    <n v="0"/>
    <n v="0"/>
    <n v="104394"/>
    <n v="0"/>
    <n v="0"/>
    <n v="0"/>
    <n v="0"/>
    <n v="901362.1714219501"/>
    <n v="13250.704"/>
    <n v="5108.2370000000001"/>
    <n v="18610.781999999999"/>
    <n v="5481.7809999999999"/>
    <n v="23220.351999999999"/>
    <n v="12913.816999999999"/>
    <n v="5216.6229999999996"/>
    <n v="3115.5889999999999"/>
    <n v="689.71799999999996"/>
    <n v="9310.2819999999992"/>
    <n v="5000"/>
    <n v="5015.4670000000042"/>
    <n v="106933.35200000001"/>
    <n v="10000"/>
    <n v="13000"/>
    <n v="13000"/>
    <n v="13000"/>
    <n v="13000"/>
    <n v="13000"/>
    <n v="13000"/>
    <n v="16394"/>
    <n v="105376.81642195"/>
    <n v="0"/>
    <n v="0"/>
    <n v="0"/>
    <n v="209770.81642195"/>
    <n v="0"/>
    <n v="0"/>
    <n v="0"/>
    <n v="0"/>
    <n v="901362.17142194998"/>
    <n v="13250.704"/>
    <n v="5108.2370000000001"/>
    <n v="18610.781999999999"/>
    <n v="5481.7809999999999"/>
    <n v="23220.351999999999"/>
    <n v="12913.816999999999"/>
    <n v="5216.6229999999996"/>
    <n v="3115.5889999999999"/>
    <n v="689.71799999999996"/>
    <n v="6009.4040000000005"/>
    <n v="1759.7159999999999"/>
    <n v="11556.629000000015"/>
    <n v="106933.35200000001"/>
    <n v="0"/>
    <n v="0"/>
    <n v="0"/>
    <n v="0"/>
    <n v="0"/>
    <n v="0"/>
    <n v="0"/>
    <n v="0"/>
    <n v="0"/>
    <n v="0"/>
    <n v="0"/>
    <n v="0"/>
    <n v="209770.81642195"/>
    <n v="0"/>
    <n v="0"/>
    <n v="0"/>
    <n v="0"/>
    <n v="901362.17142194998"/>
    <n v="200748.9636271589"/>
    <n v="95376.722999999998"/>
    <n v="680034.72600000002"/>
    <n v="785406.96662715892"/>
    <n v="-105372.2406271589"/>
    <n v="221327.44542195008"/>
    <n v="120671.856"/>
    <n v="95376.722999999998"/>
    <n v="680034.72600000002"/>
    <n v="705329.85900000005"/>
    <n v="-25295.133000000031"/>
    <n v="221327.44542195008"/>
    <n v="101917.88500000001"/>
    <n v="95376.722999999998"/>
    <n v="680034.72600000002"/>
    <n v="686575.88800000004"/>
    <n v="-6541.1620000000112"/>
    <n v="221327.44542194996"/>
    <n v="95376.722999999998"/>
    <n v="104016.55899999999"/>
    <n v="688674.56200000003"/>
    <n v="680034.72600000002"/>
    <n v="8639.8360000000102"/>
    <n v="212687.60942194995"/>
    <n v="12364"/>
    <s v="SI"/>
    <s v="NO"/>
    <s v="GOT"/>
    <s v="STS"/>
    <n v="6"/>
    <s v="Transmission"/>
    <s v="Zonal Tx"/>
    <s v="New Technical Standard"/>
    <s v="New Technical Standard"/>
    <m/>
    <s v="STS"/>
    <m/>
    <d v="2017-09-01T00:00:00"/>
    <x v="6"/>
    <m/>
    <m/>
    <m/>
    <n v="0"/>
    <n v="0"/>
    <n v="0"/>
    <m/>
    <m/>
    <m/>
    <m/>
    <m/>
    <m/>
    <n v="2015"/>
    <s v="Mejoras en S/E"/>
    <s v="Abierto"/>
  </r>
  <r>
    <x v="70"/>
    <s v="Fuera del T13"/>
    <x v="70"/>
    <x v="1"/>
    <x v="6"/>
    <x v="2"/>
    <n v="0"/>
    <n v="0"/>
    <n v="858.11"/>
    <n v="0"/>
    <n v="0"/>
    <n v="0"/>
    <n v="0"/>
    <n v="0"/>
    <n v="2236.2739999999999"/>
    <n v="0"/>
    <n v="3615.1410000000001"/>
    <n v="0"/>
    <n v="6709.5249999999996"/>
    <n v="0"/>
    <n v="0"/>
    <n v="0"/>
    <n v="0"/>
    <n v="0"/>
    <n v="0"/>
    <n v="0"/>
    <n v="0"/>
    <n v="0"/>
    <n v="0"/>
    <n v="0"/>
    <n v="0"/>
    <n v="0.93"/>
    <n v="0.93"/>
    <n v="0.93"/>
    <n v="0.93"/>
    <n v="0.93"/>
    <n v="0.93"/>
    <n v="0.93"/>
    <n v="0.93"/>
    <n v="0.93"/>
    <n v="0.93"/>
    <n v="0.93"/>
    <n v="0.93"/>
    <n v="0.93"/>
    <n v="0.93"/>
    <n v="0.93"/>
    <n v="0.93"/>
    <n v="0.93"/>
    <n v="0.93"/>
    <n v="0.95129998998536325"/>
    <n v="0.95129998998536325"/>
    <n v="0.95129998998536325"/>
    <n v="0.97259997997072634"/>
    <n v="0.97259997997072634"/>
    <n v="0.98000000000000009"/>
    <n v="0.93"/>
    <n v="0.93"/>
    <n v="34073.150999999998"/>
    <n v="0"/>
    <n v="0"/>
    <n v="0"/>
    <n v="0"/>
    <n v="0"/>
    <n v="0"/>
    <n v="19949.847343263231"/>
    <n v="0"/>
    <n v="0"/>
    <n v="20024.657104641185"/>
    <n v="0"/>
    <n v="6974.3810422330989"/>
    <n v="46948.885490137516"/>
    <n v="0"/>
    <n v="0"/>
    <n v="0"/>
    <n v="0"/>
    <n v="0"/>
    <n v="0"/>
    <n v="2.1299989985363161E-2"/>
    <n v="0"/>
    <n v="0"/>
    <n v="2.1299989985363161E-2"/>
    <n v="0"/>
    <n v="7.4000200292736783E-3"/>
    <n v="0.98000000000000009"/>
    <n v="0"/>
    <n v="0"/>
    <n v="0"/>
    <n v="0"/>
    <n v="0"/>
    <n v="0"/>
    <n v="0"/>
    <n v="0"/>
    <n v="0"/>
    <n v="0"/>
    <n v="0"/>
    <n v="0"/>
    <n v="0"/>
    <n v="0"/>
    <n v="0"/>
    <n v="0"/>
    <n v="0"/>
    <n v="81022.036490137514"/>
    <n v="0"/>
    <n v="0"/>
    <n v="0"/>
    <n v="0"/>
    <n v="0"/>
    <n v="0"/>
    <n v="19949.847343263231"/>
    <n v="0"/>
    <n v="0"/>
    <n v="20024.657104641185"/>
    <n v="0"/>
    <n v="6974.3810422330989"/>
    <n v="46948.885490137516"/>
    <n v="0"/>
    <n v="0"/>
    <n v="0"/>
    <n v="0"/>
    <n v="0"/>
    <n v="0"/>
    <n v="0"/>
    <n v="0"/>
    <n v="0"/>
    <n v="0"/>
    <n v="0"/>
    <n v="0"/>
    <n v="0"/>
    <n v="0"/>
    <n v="0"/>
    <n v="0"/>
    <n v="0"/>
    <n v="81022.036490137514"/>
    <n v="0"/>
    <n v="0"/>
    <n v="858.11"/>
    <n v="0"/>
    <n v="0"/>
    <n v="0"/>
    <n v="0"/>
    <n v="0"/>
    <n v="19093"/>
    <n v="20024"/>
    <n v="6973.7754901375156"/>
    <n v="0"/>
    <n v="46948.885490137516"/>
    <n v="0"/>
    <n v="0"/>
    <n v="0"/>
    <n v="0"/>
    <n v="0"/>
    <n v="0"/>
    <n v="0"/>
    <n v="1.2794276024426254E-3"/>
    <n v="2.8467342430966946E-2"/>
    <n v="2.9855447799595772E-2"/>
    <n v="1.0397782166994659E-2"/>
    <n v="0"/>
    <n v="7.0000000000000007E-2"/>
    <n v="0.93"/>
    <n v="0.93"/>
    <n v="0.93"/>
    <n v="0.93"/>
    <n v="0.93"/>
    <n v="0.93"/>
    <n v="0.93"/>
    <n v="0.93127942760244264"/>
    <n v="0.95974677003340958"/>
    <n v="0.98960221783300539"/>
    <n v="1"/>
    <n v="1"/>
    <n v="0"/>
    <n v="0"/>
    <n v="0"/>
    <n v="0"/>
    <n v="0"/>
    <n v="0"/>
    <n v="0"/>
    <n v="0"/>
    <n v="0"/>
    <n v="0"/>
    <n v="0"/>
    <n v="0"/>
    <n v="0"/>
    <n v="0"/>
    <n v="0"/>
    <n v="0"/>
    <n v="0"/>
    <n v="81022.036490137514"/>
    <n v="0"/>
    <n v="0"/>
    <n v="858.11"/>
    <n v="0"/>
    <n v="0"/>
    <n v="0"/>
    <n v="0"/>
    <n v="0"/>
    <n v="2236.2739999999999"/>
    <n v="16856.725999999999"/>
    <n v="20024"/>
    <n v="6973.7754901375101"/>
    <n v="46948.885490137509"/>
    <n v="0"/>
    <n v="0"/>
    <n v="0"/>
    <n v="0"/>
    <n v="0"/>
    <n v="0"/>
    <n v="0"/>
    <n v="0"/>
    <n v="0"/>
    <n v="0"/>
    <n v="0"/>
    <n v="0"/>
    <n v="0"/>
    <n v="0"/>
    <n v="0"/>
    <n v="0"/>
    <n v="0"/>
    <n v="81022.036490137514"/>
    <n v="0"/>
    <n v="0"/>
    <n v="858.11"/>
    <n v="0"/>
    <n v="0"/>
    <n v="0"/>
    <n v="0"/>
    <n v="0"/>
    <n v="2236.2739999999999"/>
    <n v="0"/>
    <n v="3615.1410000000001"/>
    <n v="40239.360490137515"/>
    <n v="46948.885490137516"/>
    <n v="0"/>
    <n v="0"/>
    <n v="0"/>
    <n v="0"/>
    <n v="0"/>
    <n v="0"/>
    <n v="0"/>
    <n v="0"/>
    <n v="0"/>
    <n v="0"/>
    <n v="0"/>
    <n v="0"/>
    <n v="0"/>
    <n v="0"/>
    <n v="0"/>
    <n v="0"/>
    <n v="0"/>
    <n v="81022.036490137514"/>
    <n v="39974.504447904415"/>
    <n v="6709.5249999999996"/>
    <n v="40782.675999999999"/>
    <n v="74047.655447904413"/>
    <n v="-33264.979447904414"/>
    <n v="40239.360490137515"/>
    <n v="46948.885490137516"/>
    <n v="6709.5249999999996"/>
    <n v="40782.675999999999"/>
    <n v="81022.036490137514"/>
    <n v="-40239.360490137515"/>
    <n v="40239.360490137515"/>
    <n v="39975.11"/>
    <n v="6709.5249999999996"/>
    <n v="40782.675999999999"/>
    <n v="74048.260999999999"/>
    <n v="-33265.584999999999"/>
    <n v="40239.360490137515"/>
    <n v="6709.5249999999996"/>
    <n v="6709.5249999999996"/>
    <n v="40782.675999999999"/>
    <n v="40782.675999999999"/>
    <n v="0"/>
    <n v="40239.360490137515"/>
    <n v="12730"/>
    <s v="SI"/>
    <s v="NO"/>
    <s v="GOT"/>
    <s v="STS"/>
    <n v="6"/>
    <s v="Transmission"/>
    <s v="Zonal Tx"/>
    <s v="Technical Standard"/>
    <s v="Technical Standard"/>
    <m/>
    <s v="STS"/>
    <s v="STS"/>
    <d v="2017-12-10T00:00:00"/>
    <x v="6"/>
    <m/>
    <m/>
    <m/>
    <n v="0"/>
    <n v="0"/>
    <n v="0"/>
    <m/>
    <m/>
    <m/>
    <m/>
    <m/>
    <m/>
    <n v="2016"/>
    <s v="Mejoras en S/E"/>
    <s v="Abierto"/>
  </r>
  <r>
    <x v="71"/>
    <s v="Fuera del T13"/>
    <x v="71"/>
    <x v="3"/>
    <x v="6"/>
    <x v="8"/>
    <n v="0"/>
    <n v="0"/>
    <n v="0"/>
    <n v="0"/>
    <n v="0"/>
    <n v="0"/>
    <n v="0"/>
    <n v="0"/>
    <n v="11395.228999999999"/>
    <n v="0"/>
    <n v="0"/>
    <n v="0"/>
    <n v="11395.228999999999"/>
    <n v="0"/>
    <n v="0"/>
    <n v="0"/>
    <n v="0"/>
    <n v="0.11"/>
    <n v="0.05"/>
    <n v="0.02"/>
    <n v="0.02"/>
    <n v="0.25"/>
    <n v="0"/>
    <n v="0.43"/>
    <n v="0"/>
    <n v="0"/>
    <n v="0"/>
    <n v="0"/>
    <n v="0"/>
    <n v="0.11"/>
    <n v="0.16"/>
    <n v="0.18"/>
    <n v="0.19999999999999998"/>
    <n v="0.44999999999999996"/>
    <n v="0.44999999999999996"/>
    <n v="0.87999999999999989"/>
    <n v="0.87999999999999989"/>
    <n v="0.18200182001820017"/>
    <n v="0.33500335003350035"/>
    <n v="0.46371463714637151"/>
    <n v="0.53571535715357155"/>
    <n v="0.60771607716077158"/>
    <n v="0.67628676286762868"/>
    <n v="0.75171751717517177"/>
    <n v="0.8237182371823718"/>
    <n v="0.88885888858888584"/>
    <n v="0.94999949999499989"/>
    <n v="0.99999999999999989"/>
    <n v="0.99999999999999989"/>
    <n v="0.87999999999999989"/>
    <n v="0"/>
    <n v="32088.197"/>
    <n v="0"/>
    <n v="0"/>
    <n v="0"/>
    <n v="0"/>
    <n v="0"/>
    <n v="7918.2218958239282"/>
    <n v="0"/>
    <n v="0"/>
    <n v="0"/>
    <n v="0"/>
    <n v="7975.0077234758974"/>
    <n v="0"/>
    <n v="15893.229619299826"/>
    <n v="0.18200182001820017"/>
    <n v="0.15300153001530015"/>
    <n v="0.12871128711287114"/>
    <n v="7.2000720007200078E-2"/>
    <n v="7.2000720007200078E-2"/>
    <n v="6.8570685706857065E-2"/>
    <n v="7.5430754307543077E-2"/>
    <n v="7.2000720007200078E-2"/>
    <n v="6.5140651406514066E-2"/>
    <n v="6.1140611406114063E-2"/>
    <n v="5.0000500005000052E-2"/>
    <n v="0"/>
    <n v="0.99999999999999989"/>
    <n v="0"/>
    <n v="0"/>
    <n v="0"/>
    <n v="0"/>
    <n v="0"/>
    <n v="0"/>
    <n v="0"/>
    <n v="0"/>
    <n v="0"/>
    <n v="0"/>
    <n v="0"/>
    <n v="0"/>
    <n v="0"/>
    <n v="0"/>
    <n v="0"/>
    <n v="0"/>
    <n v="0"/>
    <n v="47981.426619299826"/>
    <n v="0"/>
    <n v="0"/>
    <n v="0"/>
    <n v="0"/>
    <n v="0"/>
    <n v="7918.2218958239282"/>
    <n v="0"/>
    <n v="0"/>
    <n v="0"/>
    <n v="0"/>
    <n v="7975.0077234758974"/>
    <n v="0"/>
    <n v="15893.229619299826"/>
    <n v="0"/>
    <n v="0"/>
    <n v="0"/>
    <n v="0"/>
    <n v="0"/>
    <n v="0"/>
    <n v="0"/>
    <n v="0"/>
    <n v="0"/>
    <n v="0"/>
    <n v="0"/>
    <n v="0"/>
    <n v="0"/>
    <n v="0"/>
    <n v="0"/>
    <n v="0"/>
    <n v="0"/>
    <n v="47981.426619299826"/>
    <n v="0"/>
    <n v="0"/>
    <n v="0"/>
    <n v="0"/>
    <n v="0"/>
    <n v="0"/>
    <n v="7918.2218958239282"/>
    <n v="0"/>
    <n v="0"/>
    <n v="0"/>
    <n v="7975.0077234758974"/>
    <n v="0"/>
    <n v="15893.229619299826"/>
    <n v="0"/>
    <n v="0"/>
    <n v="0"/>
    <n v="0"/>
    <n v="0.11"/>
    <n v="0.4"/>
    <n v="0"/>
    <n v="0"/>
    <n v="0"/>
    <n v="0"/>
    <n v="0.49"/>
    <n v="0"/>
    <n v="1"/>
    <n v="0"/>
    <n v="0"/>
    <n v="0"/>
    <n v="0"/>
    <n v="0.11"/>
    <n v="0.51"/>
    <n v="0.51"/>
    <n v="0.51"/>
    <n v="0.51"/>
    <n v="0.51"/>
    <n v="1"/>
    <n v="1"/>
    <n v="0"/>
    <n v="0"/>
    <n v="0"/>
    <n v="0"/>
    <n v="0"/>
    <n v="0"/>
    <n v="0"/>
    <n v="0"/>
    <n v="0"/>
    <n v="0"/>
    <n v="0"/>
    <n v="0"/>
    <n v="0"/>
    <n v="0"/>
    <n v="0"/>
    <n v="0"/>
    <n v="0"/>
    <n v="47981.426619299826"/>
    <n v="0"/>
    <n v="0"/>
    <n v="0"/>
    <n v="0"/>
    <n v="0"/>
    <n v="0"/>
    <n v="0"/>
    <n v="0"/>
    <n v="11395.228999999999"/>
    <n v="0"/>
    <n v="4498.0006192998262"/>
    <n v="0"/>
    <n v="15893.229619299826"/>
    <n v="0"/>
    <n v="0"/>
    <n v="0"/>
    <n v="0"/>
    <n v="0"/>
    <n v="0"/>
    <n v="0"/>
    <n v="0"/>
    <n v="0"/>
    <n v="0"/>
    <n v="0"/>
    <n v="0"/>
    <n v="0"/>
    <n v="0"/>
    <n v="0"/>
    <n v="0"/>
    <n v="0"/>
    <n v="47981.426619299826"/>
    <n v="0"/>
    <n v="0"/>
    <n v="0"/>
    <n v="0"/>
    <n v="0"/>
    <n v="0"/>
    <n v="0"/>
    <n v="0"/>
    <n v="11395.228999999999"/>
    <n v="0"/>
    <n v="0"/>
    <n v="4498.0006192998262"/>
    <n v="15893.229619299826"/>
    <n v="0"/>
    <n v="0"/>
    <n v="0"/>
    <n v="0"/>
    <n v="0"/>
    <n v="0"/>
    <n v="0"/>
    <n v="0"/>
    <n v="0"/>
    <n v="0"/>
    <n v="0"/>
    <n v="0"/>
    <n v="0"/>
    <n v="0"/>
    <n v="0"/>
    <n v="0"/>
    <n v="0"/>
    <n v="47981.426619299826"/>
    <n v="15893.229619299826"/>
    <n v="11395.228999999999"/>
    <n v="43483.425999999999"/>
    <n v="47981.426619299826"/>
    <n v="-4498.0006192998262"/>
    <n v="4498.0006192998262"/>
    <n v="15893.229619299826"/>
    <n v="11395.228999999999"/>
    <n v="43483.425999999999"/>
    <n v="47981.426619299826"/>
    <n v="-4498.0006192998262"/>
    <n v="4498.0006192998262"/>
    <n v="15893.229619299826"/>
    <n v="11395.228999999999"/>
    <n v="43483.425999999999"/>
    <n v="47981.426619299826"/>
    <n v="-4498.0006192998262"/>
    <n v="4498.0006192998262"/>
    <n v="11395.228999999999"/>
    <n v="11395.228999999999"/>
    <n v="43483.425999999999"/>
    <n v="43483.425999999999"/>
    <n v="0"/>
    <n v="4498.0006192998262"/>
    <n v="11620"/>
    <s v="SI"/>
    <s v="NO"/>
    <s v="GOT"/>
    <s v="STS"/>
    <m/>
    <s v="Transmission"/>
    <s v="Others"/>
    <s v="IT&amp;Communications"/>
    <s v="IT&amp;Communications II"/>
    <m/>
    <s v="STS"/>
    <m/>
    <d v="2019-11-01T00:00:00"/>
    <x v="23"/>
    <m/>
    <m/>
    <m/>
    <n v="0"/>
    <n v="0"/>
    <n v="0"/>
    <m/>
    <m/>
    <m/>
    <m/>
    <m/>
    <m/>
    <n v="2013"/>
    <s v="Otros"/>
    <s v="Abierto"/>
  </r>
  <r>
    <x v="72"/>
    <s v="Fuera del T13"/>
    <x v="72"/>
    <x v="3"/>
    <x v="6"/>
    <x v="16"/>
    <n v="0"/>
    <n v="0"/>
    <n v="15.074999999999999"/>
    <n v="0"/>
    <n v="0"/>
    <n v="0"/>
    <n v="0"/>
    <n v="0"/>
    <n v="0"/>
    <n v="0"/>
    <n v="0"/>
    <n v="0"/>
    <n v="15.074999999999999"/>
    <n v="0"/>
    <n v="0"/>
    <n v="0"/>
    <n v="0"/>
    <n v="0"/>
    <n v="0"/>
    <n v="0"/>
    <n v="0"/>
    <n v="0"/>
    <n v="0"/>
    <n v="0"/>
    <n v="0"/>
    <n v="0.95"/>
    <n v="0.95"/>
    <n v="0.95"/>
    <n v="0.95"/>
    <n v="0.95"/>
    <n v="0.95"/>
    <n v="0.95"/>
    <n v="0.95"/>
    <n v="0.95"/>
    <n v="0.95"/>
    <n v="0.95"/>
    <n v="0.95"/>
    <n v="0.95"/>
    <n v="0.95"/>
    <n v="1"/>
    <n v="1"/>
    <n v="1"/>
    <n v="1"/>
    <n v="1"/>
    <n v="1"/>
    <n v="1"/>
    <n v="1"/>
    <n v="1"/>
    <n v="1"/>
    <n v="0.95"/>
    <n v="0.95"/>
    <n v="42794.641000000003"/>
    <n v="0"/>
    <n v="0"/>
    <n v="22523"/>
    <n v="0"/>
    <n v="0"/>
    <n v="0"/>
    <n v="0"/>
    <n v="0"/>
    <n v="0"/>
    <n v="0"/>
    <n v="0"/>
    <n v="0"/>
    <n v="22523"/>
    <n v="0"/>
    <n v="0"/>
    <n v="0.05"/>
    <n v="0"/>
    <n v="0"/>
    <n v="0"/>
    <n v="0"/>
    <n v="0"/>
    <n v="0"/>
    <n v="0"/>
    <n v="0"/>
    <n v="0"/>
    <n v="1"/>
    <n v="0"/>
    <n v="0"/>
    <n v="0"/>
    <n v="0"/>
    <n v="0"/>
    <n v="0"/>
    <n v="0"/>
    <n v="0"/>
    <n v="0"/>
    <n v="0"/>
    <n v="0"/>
    <n v="0"/>
    <n v="0"/>
    <n v="0"/>
    <n v="0"/>
    <n v="0"/>
    <n v="0"/>
    <n v="65317.641000000003"/>
    <n v="0"/>
    <n v="0"/>
    <n v="22523"/>
    <n v="0"/>
    <n v="0"/>
    <n v="0"/>
    <n v="0"/>
    <n v="0"/>
    <n v="0"/>
    <n v="0"/>
    <n v="0"/>
    <n v="0"/>
    <n v="22523"/>
    <n v="0"/>
    <n v="0"/>
    <n v="0"/>
    <n v="0"/>
    <n v="0"/>
    <n v="0"/>
    <n v="0"/>
    <n v="0"/>
    <n v="0"/>
    <n v="0"/>
    <n v="0"/>
    <n v="0"/>
    <n v="0"/>
    <n v="0"/>
    <n v="0"/>
    <n v="0"/>
    <n v="0"/>
    <n v="65317.641000000003"/>
    <n v="0"/>
    <n v="0"/>
    <n v="15.074999999999999"/>
    <n v="0"/>
    <n v="0"/>
    <n v="7.2830630415410269E-13"/>
    <n v="0"/>
    <n v="0"/>
    <n v="0"/>
    <n v="0"/>
    <n v="0"/>
    <n v="0"/>
    <n v="15.075000000000728"/>
    <n v="0"/>
    <n v="0"/>
    <n v="0"/>
    <n v="0"/>
    <n v="0"/>
    <n v="0"/>
    <n v="0"/>
    <n v="0"/>
    <n v="0"/>
    <n v="0"/>
    <n v="0"/>
    <n v="0.05"/>
    <n v="0.05"/>
    <n v="0.95"/>
    <n v="0.95"/>
    <n v="0.95"/>
    <n v="0.95"/>
    <n v="0.95"/>
    <n v="0.95"/>
    <n v="0.95"/>
    <n v="0.95"/>
    <n v="0.95"/>
    <n v="0.95"/>
    <n v="0.95"/>
    <n v="1"/>
    <n v="0"/>
    <n v="0"/>
    <n v="0"/>
    <n v="0"/>
    <n v="0"/>
    <n v="0"/>
    <n v="0"/>
    <n v="0"/>
    <n v="0"/>
    <n v="0"/>
    <n v="0"/>
    <n v="0"/>
    <n v="0"/>
    <n v="0"/>
    <n v="0"/>
    <n v="0"/>
    <n v="0"/>
    <n v="42809.716"/>
    <n v="0"/>
    <n v="0"/>
    <n v="15.074999999999999"/>
    <n v="0"/>
    <n v="0"/>
    <n v="0"/>
    <n v="0"/>
    <n v="0"/>
    <n v="0"/>
    <n v="0"/>
    <n v="0"/>
    <n v="0"/>
    <n v="15.074999999999999"/>
    <n v="0"/>
    <n v="0"/>
    <n v="0"/>
    <n v="0"/>
    <n v="0"/>
    <n v="0"/>
    <n v="0"/>
    <n v="0"/>
    <n v="0"/>
    <n v="0"/>
    <n v="0"/>
    <n v="0"/>
    <n v="0"/>
    <n v="0"/>
    <n v="0"/>
    <n v="0"/>
    <n v="0"/>
    <n v="42809.716"/>
    <n v="0"/>
    <n v="0"/>
    <n v="15.074999999999999"/>
    <n v="0"/>
    <n v="0"/>
    <n v="0"/>
    <n v="0"/>
    <n v="0"/>
    <n v="0"/>
    <n v="0"/>
    <n v="0"/>
    <n v="0"/>
    <n v="15.074999999999999"/>
    <n v="0"/>
    <n v="0"/>
    <n v="0"/>
    <n v="0"/>
    <n v="0"/>
    <n v="0"/>
    <n v="0"/>
    <n v="0"/>
    <n v="0"/>
    <n v="0"/>
    <n v="0"/>
    <n v="0"/>
    <n v="0"/>
    <n v="0"/>
    <n v="0"/>
    <n v="0"/>
    <n v="0"/>
    <n v="42809.716"/>
    <n v="22523"/>
    <n v="15.074999999999999"/>
    <n v="42809.716"/>
    <n v="65317.641000000003"/>
    <n v="-22507.925000000003"/>
    <n v="22507.925000000003"/>
    <n v="15.075000000000728"/>
    <n v="15.074999999999999"/>
    <n v="42809.716"/>
    <n v="42809.716"/>
    <n v="0"/>
    <n v="0"/>
    <n v="15.074999999999999"/>
    <n v="15.074999999999999"/>
    <n v="42809.716"/>
    <n v="42809.716"/>
    <n v="0"/>
    <n v="0"/>
    <n v="15.074999999999999"/>
    <n v="15.074999999999999"/>
    <n v="42809.716"/>
    <n v="42809.716"/>
    <n v="0"/>
    <n v="0"/>
    <n v="12334"/>
    <s v="SI"/>
    <s v="NO"/>
    <s v="GOT"/>
    <s v="SAESA"/>
    <m/>
    <s v="Transmission"/>
    <s v="Others"/>
    <s v="IT&amp;Communications"/>
    <s v="IT&amp;Communications II"/>
    <m/>
    <s v="STS"/>
    <m/>
    <d v="2018-12-01T00:00:00"/>
    <x v="18"/>
    <m/>
    <m/>
    <m/>
    <n v="0"/>
    <n v="0"/>
    <n v="0"/>
    <m/>
    <m/>
    <m/>
    <m/>
    <m/>
    <m/>
    <n v="2015"/>
    <s v="Otros"/>
    <s v="Abierto"/>
  </r>
  <r>
    <x v="73"/>
    <s v="Fuera del T13"/>
    <x v="73"/>
    <x v="3"/>
    <x v="6"/>
    <x v="17"/>
    <n v="18454.875"/>
    <n v="12344.933000000001"/>
    <n v="0"/>
    <n v="2319.2080000000001"/>
    <n v="-0.45800000000000002"/>
    <n v="23122.246999999999"/>
    <n v="3633.1550000000002"/>
    <n v="0"/>
    <n v="0"/>
    <n v="21839.21"/>
    <n v="5134.8180000000002"/>
    <n v="2414.5830000000001"/>
    <n v="89262.571000000011"/>
    <n v="0"/>
    <n v="0.33"/>
    <n v="0"/>
    <n v="0"/>
    <n v="0"/>
    <n v="0"/>
    <n v="0"/>
    <n v="0"/>
    <n v="0.01"/>
    <n v="0"/>
    <n v="0.51"/>
    <n v="0"/>
    <n v="0.6100000000000001"/>
    <n v="0.94000000000000017"/>
    <n v="0.94000000000000017"/>
    <n v="0.94000000000000017"/>
    <n v="0.94000000000000017"/>
    <n v="0.94000000000000017"/>
    <n v="0.94000000000000017"/>
    <n v="0.94000000000000017"/>
    <n v="0.95000000000000018"/>
    <n v="0.95000000000000018"/>
    <n v="1.4600000000000002"/>
    <n v="1.4600000000000002"/>
    <n v="0.73594151444727907"/>
    <n v="0.86078538391079573"/>
    <n v="0.99183662500662395"/>
    <n v="0.99607580563356846"/>
    <n v="0.99607580563356846"/>
    <n v="0.99607580563356846"/>
    <n v="0.99607580563356846"/>
    <n v="0.99607580563356846"/>
    <n v="0.99607580563356846"/>
    <n v="0.99607580563356846"/>
    <n v="0.99607580563356846"/>
    <n v="0.99607580563356846"/>
    <n v="1.4600000000000002"/>
    <n v="0.6100000000000001"/>
    <n v="103859.79699999999"/>
    <n v="35836.951484421377"/>
    <n v="0"/>
    <n v="0"/>
    <n v="0"/>
    <n v="0"/>
    <n v="19996.651810209987"/>
    <n v="0"/>
    <n v="20149.635874076808"/>
    <n v="0"/>
    <n v="13162.829845142263"/>
    <n v="0"/>
    <n v="400.93219604953293"/>
    <n v="89547.001209899958"/>
    <n v="0.125941514447279"/>
    <n v="0.12484386946351657"/>
    <n v="0.13105124109582822"/>
    <n v="4.2391806269445357E-3"/>
    <n v="0"/>
    <n v="0"/>
    <n v="0"/>
    <n v="0"/>
    <n v="0"/>
    <n v="0"/>
    <n v="0"/>
    <n v="0"/>
    <n v="0.99607580563356846"/>
    <n v="0"/>
    <n v="0"/>
    <n v="0"/>
    <n v="0"/>
    <n v="0"/>
    <n v="19000"/>
    <n v="0"/>
    <n v="19000"/>
    <n v="0"/>
    <n v="13614"/>
    <n v="0"/>
    <n v="0"/>
    <n v="51614"/>
    <n v="0"/>
    <n v="0"/>
    <n v="0"/>
    <n v="0"/>
    <n v="245020.79820989995"/>
    <n v="35836.951484421377"/>
    <n v="0"/>
    <n v="0"/>
    <n v="0"/>
    <n v="0"/>
    <n v="19996.651810209987"/>
    <n v="0"/>
    <n v="20149.635874076808"/>
    <n v="0"/>
    <n v="13162.829845142263"/>
    <n v="0"/>
    <n v="400.93219604953293"/>
    <n v="89547.001209899958"/>
    <n v="0"/>
    <n v="0"/>
    <n v="0"/>
    <n v="0"/>
    <n v="0"/>
    <n v="19000"/>
    <n v="0"/>
    <n v="19000"/>
    <n v="0"/>
    <n v="13614"/>
    <n v="0"/>
    <n v="0"/>
    <n v="51614"/>
    <n v="0"/>
    <n v="0"/>
    <n v="0"/>
    <n v="0"/>
    <n v="245020.79820989995"/>
    <n v="18454.875"/>
    <n v="12344.933000000001"/>
    <n v="0"/>
    <n v="2319.2080000000001"/>
    <n v="-0.45800000000000002"/>
    <n v="23122.246999999999"/>
    <n v="0"/>
    <n v="17024.040684286796"/>
    <n v="0"/>
    <n v="15880.76532956363"/>
    <n v="0"/>
    <n v="401.39019604952802"/>
    <n v="89547.001209899958"/>
    <n v="0"/>
    <n v="0.33"/>
    <n v="0"/>
    <n v="0"/>
    <n v="0"/>
    <n v="0"/>
    <n v="0"/>
    <n v="0"/>
    <n v="0"/>
    <n v="0"/>
    <n v="0"/>
    <n v="0.06"/>
    <n v="0.39"/>
    <n v="0.6100000000000001"/>
    <n v="0.94000000000000017"/>
    <n v="0.94000000000000017"/>
    <n v="0.94000000000000017"/>
    <n v="0.94000000000000017"/>
    <n v="0.94000000000000017"/>
    <n v="0.94000000000000017"/>
    <n v="0.94000000000000017"/>
    <n v="0.94000000000000017"/>
    <n v="0.94000000000000017"/>
    <n v="0.94000000000000017"/>
    <n v="1"/>
    <n v="0"/>
    <n v="0"/>
    <n v="0"/>
    <n v="0"/>
    <n v="0"/>
    <n v="19000"/>
    <n v="0"/>
    <n v="19000"/>
    <n v="0"/>
    <n v="13614"/>
    <n v="0"/>
    <n v="0"/>
    <n v="51614"/>
    <n v="0"/>
    <n v="0"/>
    <n v="0"/>
    <n v="0"/>
    <n v="245020.79820989995"/>
    <n v="18454.875"/>
    <n v="12344.933000000001"/>
    <n v="0"/>
    <n v="2319.2080000000001"/>
    <n v="-0.45800000000000002"/>
    <n v="23122.246999999999"/>
    <n v="3633.1550000000002"/>
    <n v="0"/>
    <n v="0"/>
    <n v="6987"/>
    <n v="13163"/>
    <n v="9523.041209899955"/>
    <n v="89547.001209899958"/>
    <n v="0"/>
    <n v="0"/>
    <n v="0"/>
    <n v="0"/>
    <n v="0"/>
    <n v="19000"/>
    <n v="0"/>
    <n v="19000"/>
    <n v="0"/>
    <n v="13614"/>
    <n v="0"/>
    <n v="0"/>
    <n v="51614"/>
    <n v="0"/>
    <n v="0"/>
    <n v="0"/>
    <n v="0"/>
    <n v="245020.79820989995"/>
    <n v="18454.875"/>
    <n v="12344.933000000001"/>
    <n v="0"/>
    <n v="2319.2080000000001"/>
    <n v="-0.45800000000000002"/>
    <n v="23122.246999999999"/>
    <n v="3633.1550000000002"/>
    <n v="0"/>
    <n v="0"/>
    <n v="21839.21"/>
    <n v="5134.8180000000002"/>
    <n v="2699.0132098999457"/>
    <n v="89547.001209899958"/>
    <n v="0"/>
    <n v="0"/>
    <n v="0"/>
    <n v="0"/>
    <n v="0"/>
    <n v="0"/>
    <n v="0"/>
    <n v="0"/>
    <n v="0"/>
    <n v="0"/>
    <n v="0"/>
    <n v="0"/>
    <n v="51614"/>
    <n v="0"/>
    <n v="0"/>
    <n v="0"/>
    <n v="0"/>
    <n v="245020.79820989995"/>
    <n v="89146.069013850429"/>
    <n v="86847.988000000012"/>
    <n v="190707.785"/>
    <n v="193005.86601385043"/>
    <n v="-2298.0810138504312"/>
    <n v="54313.013209899946"/>
    <n v="89145.61101385043"/>
    <n v="86847.988000000012"/>
    <n v="190707.785"/>
    <n v="193005.40801385042"/>
    <n v="-2297.6230138504179"/>
    <n v="54313.013209899946"/>
    <n v="80023.960000000006"/>
    <n v="86847.988000000012"/>
    <n v="190707.785"/>
    <n v="183883.75699999998"/>
    <n v="6824.0280000000203"/>
    <n v="54313.013209899946"/>
    <n v="86847.988000000012"/>
    <n v="89262.571000000011"/>
    <n v="193122.36800000002"/>
    <n v="190707.785"/>
    <n v="2414.5830000000133"/>
    <n v="51898.430209899932"/>
    <n v="13010"/>
    <s v="SI"/>
    <s v="NO"/>
    <s v="GOT"/>
    <s v="STS"/>
    <m/>
    <s v="Transmission"/>
    <s v="Others"/>
    <s v="IT&amp;Communications"/>
    <s v="IT&amp;Communications"/>
    <s v="SGEXPLOT"/>
    <s v="STS"/>
    <s v="STS"/>
    <d v="2020-12-01T00:00:00"/>
    <x v="24"/>
    <m/>
    <m/>
    <m/>
    <n v="0"/>
    <n v="0"/>
    <n v="0"/>
    <m/>
    <m/>
    <m/>
    <m/>
    <m/>
    <m/>
    <m/>
    <s v="Otros"/>
    <s v="Abierto"/>
  </r>
  <r>
    <x v="74"/>
    <s v="Fuera del T13"/>
    <x v="74"/>
    <x v="3"/>
    <x v="6"/>
    <x v="18"/>
    <n v="13030.406999999999"/>
    <n v="9822.7639999999992"/>
    <n v="18158.062999999998"/>
    <n v="3742.2249999999999"/>
    <n v="96480.654999999999"/>
    <n v="55121.205000000002"/>
    <n v="54639.313000000002"/>
    <n v="132492.49799999999"/>
    <n v="5179.2839999999997"/>
    <n v="144964.147"/>
    <n v="25125.028999999999"/>
    <n v="6696.0290000000005"/>
    <n v="565451.61899999995"/>
    <n v="0"/>
    <n v="0"/>
    <n v="0.01"/>
    <n v="0.04"/>
    <n v="0.04"/>
    <n v="0.05"/>
    <n v="0.02"/>
    <n v="0.06"/>
    <n v="0.05"/>
    <n v="3.0000000000000027E-2"/>
    <n v="0.11"/>
    <n v="0"/>
    <n v="0.44"/>
    <n v="0.44"/>
    <n v="0.45"/>
    <n v="0.49"/>
    <n v="0.53"/>
    <n v="0.58000000000000007"/>
    <n v="0.6"/>
    <n v="0.66"/>
    <n v="0.71"/>
    <n v="0.74"/>
    <n v="0.85000000000000009"/>
    <n v="0.85000000000000009"/>
    <n v="0.48037130868892197"/>
    <n v="0.5172570939371165"/>
    <n v="0.54358596592521069"/>
    <n v="0.56830516995087377"/>
    <n v="0.6033415791071669"/>
    <n v="0.6427220012841508"/>
    <n v="0.68716556087023606"/>
    <n v="0.72276221809657015"/>
    <n v="0.7527048295016201"/>
    <n v="0.77723310321485639"/>
    <n v="0.88112706621339809"/>
    <n v="0.97370318200596295"/>
    <n v="0.85000000000000009"/>
    <n v="0.44"/>
    <n v="284786.23200000002"/>
    <n v="1000.0000000000001"/>
    <n v="1000.0000000000001"/>
    <n v="2000.0000000000002"/>
    <n v="4000.0000000000005"/>
    <n v="4000.0000000000005"/>
    <n v="4000.0000000000005"/>
    <n v="4000.0000000000005"/>
    <n v="62000"/>
    <n v="31000"/>
    <n v="93000"/>
    <n v="93000"/>
    <n v="129090.00000000003"/>
    <n v="428090"/>
    <n v="4.037130868892197E-2"/>
    <n v="3.6885785248194483E-2"/>
    <n v="2.6328871988094232E-2"/>
    <n v="2.4719204025663112E-2"/>
    <n v="3.5036409156293094E-2"/>
    <n v="3.9380422176983849E-2"/>
    <n v="4.4443559586085382E-2"/>
    <n v="3.5596657226334059E-2"/>
    <n v="2.9942611405049998E-2"/>
    <n v="2.4528273713236213E-2"/>
    <n v="0.10389396299854167"/>
    <n v="9.2576115792564875E-2"/>
    <n v="0.97370318200596295"/>
    <n v="483000"/>
    <n v="0"/>
    <n v="0"/>
    <n v="0"/>
    <n v="0"/>
    <n v="0"/>
    <n v="0"/>
    <n v="0"/>
    <n v="0"/>
    <n v="0"/>
    <n v="0"/>
    <n v="0"/>
    <n v="483000"/>
    <n v="0"/>
    <n v="0"/>
    <n v="0"/>
    <n v="0"/>
    <n v="1195876.2320000001"/>
    <n v="1000.0000000000001"/>
    <n v="1000.0000000000001"/>
    <n v="2000.0000000000002"/>
    <n v="4000.0000000000005"/>
    <n v="4000.0000000000005"/>
    <n v="4000.0000000000005"/>
    <n v="4000.0000000000005"/>
    <n v="62000"/>
    <n v="31000"/>
    <n v="93000"/>
    <n v="93000"/>
    <n v="129090.00000000003"/>
    <n v="428090"/>
    <n v="483000"/>
    <n v="0"/>
    <n v="0"/>
    <n v="0"/>
    <n v="0"/>
    <n v="0"/>
    <n v="0"/>
    <n v="0"/>
    <n v="0"/>
    <n v="0"/>
    <n v="0"/>
    <n v="0"/>
    <n v="483000"/>
    <n v="0"/>
    <n v="0"/>
    <n v="0"/>
    <n v="0"/>
    <n v="1195876.2320000001"/>
    <n v="13030.406999999999"/>
    <n v="9822.7639999999992"/>
    <n v="18158.062999999998"/>
    <n v="3742.2249999999999"/>
    <n v="96480.654999999999"/>
    <n v="55121.205000000002"/>
    <n v="0"/>
    <n v="62000"/>
    <n v="31000"/>
    <n v="93000"/>
    <n v="0"/>
    <n v="45734.680999999997"/>
    <n v="428090"/>
    <n v="0"/>
    <n v="0"/>
    <n v="0.01"/>
    <n v="0.04"/>
    <n v="0.04"/>
    <n v="4.6999412840008054E-2"/>
    <n v="5.3044000405855628E-2"/>
    <n v="4.2485100607286441E-2"/>
    <n v="3.5736919056751588E-2"/>
    <n v="2.9274832459801167E-2"/>
    <n v="0.12399887558029871"/>
    <n v="0.11048920573720183"/>
    <n v="0.53202834668720345"/>
    <n v="0.44"/>
    <n v="0.44"/>
    <n v="0.45"/>
    <n v="0.49"/>
    <n v="0.53"/>
    <n v="0.576999412840008"/>
    <n v="0.63004341324586366"/>
    <n v="0.67252851385315016"/>
    <n v="0.70826543290990174"/>
    <n v="0.73754026536970296"/>
    <n v="0.86153914095000161"/>
    <n v="0.9720283466872035"/>
    <n v="483000"/>
    <n v="0"/>
    <n v="0"/>
    <n v="0"/>
    <n v="0"/>
    <n v="0"/>
    <n v="0"/>
    <n v="0"/>
    <n v="0"/>
    <n v="0"/>
    <n v="0"/>
    <n v="0"/>
    <n v="483000"/>
    <n v="0"/>
    <n v="0"/>
    <n v="0"/>
    <n v="0"/>
    <n v="1195876.2320000001"/>
    <n v="13030.406999999999"/>
    <n v="9822.7639999999992"/>
    <n v="18158.062999999998"/>
    <n v="3742.2249999999999"/>
    <n v="96480.654999999999"/>
    <n v="55121.205000000002"/>
    <n v="54639.313000000002"/>
    <n v="132492.49799999999"/>
    <n v="5179.2839999999997"/>
    <n v="100817.03433333331"/>
    <n v="102302.92733333331"/>
    <n v="102302.92733333331"/>
    <n v="694089.30299999996"/>
    <n v="217000.93100000001"/>
    <n v="0"/>
    <n v="0"/>
    <n v="0"/>
    <n v="0"/>
    <n v="0"/>
    <n v="0"/>
    <n v="0"/>
    <n v="0"/>
    <n v="0"/>
    <n v="0"/>
    <n v="0"/>
    <n v="217000.93100000001"/>
    <n v="0"/>
    <n v="0"/>
    <n v="0"/>
    <n v="0"/>
    <n v="1195876.466"/>
    <n v="13030.406999999999"/>
    <n v="9822.7639999999992"/>
    <n v="18158.062999999998"/>
    <n v="3742.2249999999999"/>
    <n v="96480.654999999999"/>
    <n v="55121.205000000002"/>
    <n v="54639.313000000002"/>
    <n v="132492.49799999999"/>
    <n v="5179.2839999999997"/>
    <n v="144964.147"/>
    <n v="25125.028999999999"/>
    <n v="135333.71300000011"/>
    <n v="694089.30300000007"/>
    <n v="0"/>
    <n v="0"/>
    <n v="0"/>
    <n v="0"/>
    <n v="0"/>
    <n v="0"/>
    <n v="0"/>
    <n v="0"/>
    <n v="0"/>
    <n v="0"/>
    <n v="0"/>
    <n v="0"/>
    <n v="217000.93100000001"/>
    <n v="0"/>
    <n v="0"/>
    <n v="0"/>
    <n v="0"/>
    <n v="1195876.4660000002"/>
    <n v="299000"/>
    <n v="558755.59"/>
    <n v="843541.82199999993"/>
    <n v="583786.23200000008"/>
    <n v="259755.58999999985"/>
    <n v="352334.41000000015"/>
    <n v="382355.31900000002"/>
    <n v="558755.59"/>
    <n v="843541.82199999993"/>
    <n v="667141.55099999998"/>
    <n v="176400.27099999995"/>
    <n v="352334.41000000015"/>
    <n v="591786.37566666666"/>
    <n v="558755.59"/>
    <n v="843541.82199999993"/>
    <n v="876572.60766666662"/>
    <n v="-33030.785666666692"/>
    <n v="352334.64400000009"/>
    <n v="558755.59"/>
    <n v="565451.61899999995"/>
    <n v="850237.85100000002"/>
    <n v="843541.82199999993"/>
    <n v="6696.0290000000969"/>
    <n v="345638.61500000022"/>
    <n v="13047"/>
    <s v="SI"/>
    <s v="NO"/>
    <s v="GOT"/>
    <s v="STS"/>
    <m/>
    <s v="Transmission"/>
    <s v="Others"/>
    <s v="IT&amp;Communications"/>
    <s v="SCADA"/>
    <m/>
    <s v="STS"/>
    <m/>
    <m/>
    <x v="25"/>
    <m/>
    <m/>
    <m/>
    <n v="0"/>
    <n v="0"/>
    <n v="0"/>
    <m/>
    <m/>
    <m/>
    <m/>
    <m/>
    <m/>
    <m/>
    <m/>
    <s v="CERRADO"/>
  </r>
  <r>
    <x v="75"/>
    <s v="Fuera del T13"/>
    <x v="75"/>
    <x v="2"/>
    <x v="6"/>
    <x v="7"/>
    <n v="34643.409"/>
    <n v="2271.7910000000002"/>
    <n v="4869.01"/>
    <n v="29590.04"/>
    <n v="2099.2669999999998"/>
    <n v="-133.5"/>
    <n v="89"/>
    <n v="1476.039"/>
    <n v="0"/>
    <n v="0"/>
    <n v="0"/>
    <n v="0"/>
    <n v="74905.055999999997"/>
    <n v="0"/>
    <n v="0"/>
    <n v="0.09"/>
    <n v="0"/>
    <n v="0"/>
    <n v="0"/>
    <n v="0"/>
    <n v="0"/>
    <n v="0"/>
    <n v="0"/>
    <n v="0"/>
    <n v="0"/>
    <n v="0.8899999999999999"/>
    <n v="0.8899999999999999"/>
    <n v="0.97999999999999987"/>
    <n v="0.97999999999999987"/>
    <n v="0.97999999999999987"/>
    <n v="0.97999999999999987"/>
    <n v="0.97999999999999987"/>
    <n v="0.97999999999999987"/>
    <n v="0.97999999999999987"/>
    <n v="0.97999999999999987"/>
    <n v="0.97999999999999987"/>
    <n v="0.97999999999999987"/>
    <n v="0.92640334910811784"/>
    <n v="0.97999999999999987"/>
    <n v="0.98999999999999988"/>
    <n v="0.99999999999999989"/>
    <n v="0.99999999999999989"/>
    <n v="0.99999999999999989"/>
    <n v="0.99999999999999989"/>
    <n v="0.99999999999999989"/>
    <n v="0.99999999999999989"/>
    <n v="0.99999999999999989"/>
    <n v="0.99999999999999989"/>
    <n v="0.99999999999999989"/>
    <n v="0.97999999999999987"/>
    <n v="0.8899999999999999"/>
    <n v="756348.495"/>
    <n v="20000"/>
    <n v="29445.999999999996"/>
    <n v="0"/>
    <n v="0"/>
    <n v="0"/>
    <n v="0"/>
    <n v="0"/>
    <n v="0"/>
    <n v="0"/>
    <n v="0"/>
    <n v="0"/>
    <n v="0"/>
    <n v="49446"/>
    <n v="3.6403349108117947E-2"/>
    <n v="5.359665089188205E-2"/>
    <n v="0.01"/>
    <n v="0.01"/>
    <n v="0"/>
    <n v="0"/>
    <n v="0"/>
    <n v="0"/>
    <n v="0"/>
    <n v="0"/>
    <n v="0"/>
    <n v="0"/>
    <n v="0.99999999999999989"/>
    <n v="0"/>
    <n v="0"/>
    <n v="0"/>
    <n v="0"/>
    <n v="0"/>
    <n v="0"/>
    <n v="0"/>
    <n v="0"/>
    <n v="0"/>
    <n v="0"/>
    <n v="0"/>
    <n v="0"/>
    <n v="0"/>
    <n v="0"/>
    <n v="0"/>
    <n v="0"/>
    <n v="0"/>
    <n v="805794.495"/>
    <n v="20000"/>
    <n v="29445.999999999996"/>
    <n v="0"/>
    <n v="0"/>
    <n v="0"/>
    <n v="0"/>
    <n v="0"/>
    <n v="0"/>
    <n v="0"/>
    <n v="0"/>
    <n v="0"/>
    <n v="0"/>
    <n v="49446"/>
    <n v="0"/>
    <n v="0"/>
    <n v="0"/>
    <n v="0"/>
    <n v="0"/>
    <n v="0"/>
    <n v="0"/>
    <n v="0"/>
    <n v="0"/>
    <n v="0"/>
    <n v="0"/>
    <n v="0"/>
    <n v="0"/>
    <n v="0"/>
    <n v="0"/>
    <n v="0"/>
    <n v="0"/>
    <n v="805794.495"/>
    <n v="34643.409"/>
    <n v="2271.7910000000002"/>
    <n v="4869.01"/>
    <n v="29590.04"/>
    <n v="2099.2669999999998"/>
    <n v="-133.5"/>
    <n v="133.5"/>
    <n v="0"/>
    <n v="0"/>
    <n v="0"/>
    <n v="0"/>
    <n v="0"/>
    <n v="73473.516999999993"/>
    <n v="0"/>
    <n v="0"/>
    <n v="0.09"/>
    <n v="0"/>
    <n v="0"/>
    <n v="0"/>
    <n v="0"/>
    <n v="0"/>
    <n v="0"/>
    <n v="0"/>
    <n v="0"/>
    <n v="0.02"/>
    <n v="0.11"/>
    <n v="0.8899999999999999"/>
    <n v="0.8899999999999999"/>
    <n v="0.97999999999999987"/>
    <n v="0.97999999999999987"/>
    <n v="0.97999999999999987"/>
    <n v="0.97999999999999987"/>
    <n v="0.97999999999999987"/>
    <n v="0.97999999999999987"/>
    <n v="0.97999999999999987"/>
    <n v="0.97999999999999987"/>
    <n v="0.97999999999999987"/>
    <n v="0.99999999999999989"/>
    <n v="0"/>
    <n v="0"/>
    <n v="0"/>
    <n v="0"/>
    <n v="0"/>
    <n v="0"/>
    <n v="0"/>
    <n v="0"/>
    <n v="0"/>
    <n v="0"/>
    <n v="0"/>
    <n v="0"/>
    <n v="0"/>
    <n v="0"/>
    <n v="0"/>
    <n v="0"/>
    <n v="0"/>
    <n v="829822.01199999999"/>
    <n v="34643.409"/>
    <n v="2271.7910000000002"/>
    <n v="4869.01"/>
    <n v="29590.04"/>
    <n v="2099.2669999999998"/>
    <n v="-133.5"/>
    <n v="89"/>
    <n v="1476.039"/>
    <n v="0"/>
    <n v="0"/>
    <n v="0"/>
    <n v="0"/>
    <n v="74905.055999999997"/>
    <n v="0"/>
    <n v="0"/>
    <n v="0"/>
    <n v="0"/>
    <n v="0"/>
    <n v="0"/>
    <n v="0"/>
    <n v="0"/>
    <n v="0"/>
    <n v="0"/>
    <n v="0"/>
    <n v="0"/>
    <n v="0"/>
    <n v="0"/>
    <n v="0"/>
    <n v="0"/>
    <n v="0"/>
    <n v="831253.55099999998"/>
    <n v="34643.409"/>
    <n v="2271.7910000000002"/>
    <n v="4869.01"/>
    <n v="29590.04"/>
    <n v="2099.2669999999998"/>
    <n v="-133.5"/>
    <n v="89"/>
    <n v="1476.039"/>
    <n v="0"/>
    <n v="0"/>
    <n v="0"/>
    <n v="0"/>
    <n v="74905.055999999997"/>
    <n v="0"/>
    <n v="0"/>
    <n v="0"/>
    <n v="0"/>
    <n v="0"/>
    <n v="0"/>
    <n v="0"/>
    <n v="0"/>
    <n v="0"/>
    <n v="0"/>
    <n v="0"/>
    <n v="0"/>
    <n v="0"/>
    <n v="0"/>
    <n v="0"/>
    <n v="0"/>
    <n v="0"/>
    <n v="831253.55099999998"/>
    <n v="49446"/>
    <n v="74905.055999999997"/>
    <n v="831253.55099999998"/>
    <n v="805794.495"/>
    <n v="25459.055999999982"/>
    <n v="-25459.055999999982"/>
    <n v="73473.516999999993"/>
    <n v="74905.055999999997"/>
    <n v="831253.55099999998"/>
    <n v="829822.01199999999"/>
    <n v="1431.5389999999898"/>
    <n v="-1431.5389999999898"/>
    <n v="74905.055999999997"/>
    <n v="74905.055999999997"/>
    <n v="831253.55099999998"/>
    <n v="831253.55099999998"/>
    <n v="0"/>
    <n v="0"/>
    <n v="74905.055999999997"/>
    <n v="74905.055999999997"/>
    <n v="831253.55099999998"/>
    <n v="831253.55099999998"/>
    <n v="0"/>
    <n v="0"/>
    <n v="13248"/>
    <s v="SI"/>
    <s v="NO"/>
    <s v="GOT"/>
    <s v="STN"/>
    <m/>
    <s v="Transmission"/>
    <s v="Zonal Tx"/>
    <s v="Others Tx"/>
    <s v="Elements of operation for brigades"/>
    <m/>
    <s v="STN"/>
    <m/>
    <m/>
    <x v="8"/>
    <m/>
    <m/>
    <m/>
    <n v="0"/>
    <n v="0"/>
    <n v="0"/>
    <m/>
    <m/>
    <m/>
    <m/>
    <m/>
    <m/>
    <n v="2017"/>
    <m/>
    <s v="Abierto"/>
  </r>
  <r>
    <x v="76"/>
    <s v="T13"/>
    <x v="76"/>
    <x v="0"/>
    <x v="20"/>
    <x v="19"/>
    <n v="19259.851999999999"/>
    <n v="28698.161"/>
    <n v="13173.204"/>
    <n v="25697.607"/>
    <n v="13992.083000000001"/>
    <n v="58367.122000000003"/>
    <n v="43824.31"/>
    <n v="86881.092000000004"/>
    <n v="9360.2099999999991"/>
    <n v="25094.972000000002"/>
    <n v="64122.815000000002"/>
    <n v="16481.731"/>
    <n v="404953.15899999999"/>
    <n v="0"/>
    <n v="0"/>
    <n v="0"/>
    <n v="0"/>
    <n v="0"/>
    <n v="0"/>
    <n v="0.02"/>
    <n v="0.02"/>
    <n v="0"/>
    <n v="1.0000000000000009E-2"/>
    <n v="0"/>
    <n v="0"/>
    <n v="0.93"/>
    <n v="0.93"/>
    <n v="0.93"/>
    <n v="0.93"/>
    <n v="0.93"/>
    <n v="0.93"/>
    <n v="0.95000000000000007"/>
    <n v="0.97000000000000008"/>
    <n v="0.97000000000000008"/>
    <n v="0.98000000000000009"/>
    <n v="0.98000000000000009"/>
    <n v="0.98000000000000009"/>
    <n v="0.93"/>
    <n v="0.94000000000000006"/>
    <n v="0.94000000000000006"/>
    <n v="0.94000000000000006"/>
    <n v="0.95000000000000007"/>
    <n v="0.97000000000000008"/>
    <n v="0.98000000000000009"/>
    <n v="0.98000000000000009"/>
    <n v="1"/>
    <n v="1"/>
    <n v="1"/>
    <n v="1"/>
    <n v="0.98000000000000009"/>
    <n v="0.93"/>
    <n v="2335167.3720000004"/>
    <n v="10949.417492667249"/>
    <n v="104309.27054953715"/>
    <n v="41241.709595076791"/>
    <n v="26496.605851508677"/>
    <n v="126820.12193641008"/>
    <n v="1450.5208945869331"/>
    <n v="150706.16083078785"/>
    <n v="193961.2347949699"/>
    <n v="1768.3131850107357"/>
    <n v="0"/>
    <n v="0"/>
    <n v="0"/>
    <n v="657703.35513055534"/>
    <n v="0"/>
    <n v="0.01"/>
    <n v="0"/>
    <n v="0"/>
    <n v="0.01"/>
    <n v="0.02"/>
    <n v="0.01"/>
    <n v="0"/>
    <n v="0.02"/>
    <n v="0"/>
    <n v="0"/>
    <n v="0"/>
    <n v="1"/>
    <n v="0"/>
    <n v="0"/>
    <n v="0"/>
    <n v="0"/>
    <n v="0"/>
    <n v="0"/>
    <n v="0"/>
    <n v="0"/>
    <n v="0"/>
    <n v="0"/>
    <n v="0"/>
    <n v="0"/>
    <n v="0"/>
    <n v="0"/>
    <n v="0"/>
    <n v="0"/>
    <n v="0"/>
    <n v="2992870.7271305555"/>
    <n v="10949.417492667249"/>
    <n v="104309.27054953715"/>
    <n v="41241.709595076791"/>
    <n v="26496.605851508677"/>
    <n v="126820.12193641008"/>
    <n v="1450.5208945869331"/>
    <n v="150706.16083078785"/>
    <n v="193961.2347949699"/>
    <n v="1768.3131850107357"/>
    <n v="0"/>
    <n v="0"/>
    <n v="0"/>
    <n v="657703.35513055534"/>
    <n v="0"/>
    <n v="0"/>
    <n v="0"/>
    <n v="0"/>
    <n v="0"/>
    <n v="0"/>
    <n v="0"/>
    <n v="0"/>
    <n v="0"/>
    <n v="0"/>
    <n v="0"/>
    <n v="0"/>
    <n v="0"/>
    <n v="0"/>
    <n v="0"/>
    <n v="0"/>
    <n v="0"/>
    <n v="2992870.7271305555"/>
    <n v="19259.851999999999"/>
    <n v="28698.161"/>
    <n v="13173.204"/>
    <n v="25697.607"/>
    <n v="13992.083000000001"/>
    <n v="58367.122000000003"/>
    <n v="16106.341399999998"/>
    <n v="167344.0626"/>
    <n v="253391.81569999998"/>
    <n v="61673.106430555461"/>
    <n v="0"/>
    <n v="0"/>
    <n v="657703.35513055534"/>
    <n v="0"/>
    <n v="0"/>
    <n v="0"/>
    <n v="0"/>
    <n v="0"/>
    <n v="0.01"/>
    <n v="0.04"/>
    <n v="5.0000000000000001E-3"/>
    <n v="1.4999999999999999E-2"/>
    <n v="0"/>
    <n v="0"/>
    <n v="0"/>
    <n v="7.0000000000000007E-2"/>
    <n v="0.93"/>
    <n v="0.93"/>
    <n v="0.93"/>
    <n v="0.93"/>
    <n v="0.93"/>
    <n v="0.94000000000000006"/>
    <n v="0.98000000000000009"/>
    <n v="0.9850000000000001"/>
    <n v="1"/>
    <n v="1"/>
    <n v="1"/>
    <n v="1"/>
    <n v="0"/>
    <n v="0"/>
    <n v="0"/>
    <n v="0"/>
    <n v="0"/>
    <n v="0"/>
    <n v="0"/>
    <n v="0"/>
    <n v="0"/>
    <n v="0"/>
    <n v="0"/>
    <n v="0"/>
    <n v="0"/>
    <n v="0"/>
    <n v="0"/>
    <n v="0"/>
    <n v="0"/>
    <n v="2992870.7271305555"/>
    <n v="19259.851999999999"/>
    <n v="28698.161"/>
    <n v="13173.204"/>
    <n v="25697.607"/>
    <n v="13992.083000000001"/>
    <n v="58367.122000000003"/>
    <n v="43824.31"/>
    <n v="86881.092000000004"/>
    <n v="9360.2099999999991"/>
    <n v="287954.62650417595"/>
    <n v="79825.328999999998"/>
    <n v="158970.66320000001"/>
    <n v="826004.25970417587"/>
    <n v="0"/>
    <n v="0"/>
    <n v="0"/>
    <n v="0"/>
    <n v="0"/>
    <n v="0"/>
    <n v="1010.375"/>
    <n v="0"/>
    <n v="0"/>
    <n v="0"/>
    <n v="0"/>
    <n v="0"/>
    <n v="1010.375"/>
    <n v="0"/>
    <n v="0"/>
    <n v="0"/>
    <n v="0"/>
    <n v="3162182.0067041763"/>
    <n v="19259.851999999999"/>
    <n v="28698.161"/>
    <n v="13173.204"/>
    <n v="25697.607"/>
    <n v="13992.083000000001"/>
    <n v="58367.122000000003"/>
    <n v="43824.31"/>
    <n v="86881.092000000004"/>
    <n v="9360.2099999999991"/>
    <n v="25094.972000000002"/>
    <n v="64122.815000000002"/>
    <n v="79805.184999999998"/>
    <n v="468276.61300000001"/>
    <n v="0"/>
    <n v="0"/>
    <n v="0"/>
    <n v="0"/>
    <n v="0"/>
    <n v="0"/>
    <n v="0"/>
    <n v="0"/>
    <n v="0"/>
    <n v="0"/>
    <n v="0"/>
    <n v="0"/>
    <n v="358738.02170417586"/>
    <n v="0"/>
    <n v="0"/>
    <n v="0"/>
    <n v="0"/>
    <n v="3162182.0067041763"/>
    <n v="657703.35513055534"/>
    <n v="388471.42800000001"/>
    <n v="2723638.8000000003"/>
    <n v="2992870.7271305555"/>
    <n v="-269231.92713055527"/>
    <n v="269231.92713055527"/>
    <n v="657703.35513055534"/>
    <n v="388471.42800000001"/>
    <n v="2723638.8000000003"/>
    <n v="2992870.7271305555"/>
    <n v="-269231.92713055527"/>
    <n v="269231.92713055527"/>
    <n v="667033.59650417592"/>
    <n v="388471.42800000001"/>
    <n v="2723638.8000000003"/>
    <n v="3002200.9685041765"/>
    <n v="-278562.1685041762"/>
    <n v="438543.20670417603"/>
    <n v="388471.42800000001"/>
    <n v="404953.15899999999"/>
    <n v="2740120.5310000004"/>
    <n v="2723638.8000000003"/>
    <n v="16481.731000000145"/>
    <n v="422061.47570417589"/>
    <n v="10048"/>
    <s v="SI"/>
    <s v="NO"/>
    <s v="GIC"/>
    <s v="STS"/>
    <n v="6"/>
    <s v="Transmission"/>
    <s v="Zonal Tx"/>
    <s v="Growth Zonal Tx"/>
    <s v="Frutillar Substation I"/>
    <s v="GROWTHTX"/>
    <s v="STS"/>
    <s v="S/E FRUTILLAR"/>
    <d v="2017-12-01T00:00:00"/>
    <x v="26"/>
    <m/>
    <s v="SURINGEN"/>
    <n v="3"/>
    <n v="0"/>
    <n v="0"/>
    <n v="0"/>
    <s v="05.02.2018"/>
    <m/>
    <m/>
    <m/>
    <n v="351"/>
    <m/>
    <m/>
    <s v="Inversiones en S/E"/>
    <s v="Abierto"/>
  </r>
  <r>
    <x v="77"/>
    <s v="T13"/>
    <x v="77"/>
    <x v="0"/>
    <x v="21"/>
    <x v="19"/>
    <n v="67766.668000000005"/>
    <n v="212323.74600000001"/>
    <n v="12545.368"/>
    <n v="27961.317999999999"/>
    <n v="17408.780999999999"/>
    <n v="26300.960999999999"/>
    <n v="7349.2389999999996"/>
    <n v="58.701999999999998"/>
    <n v="853.15700000000004"/>
    <n v="8296.0930000000008"/>
    <n v="19235.364000000001"/>
    <n v="7646.0959999999995"/>
    <n v="407745.49300000002"/>
    <n v="0"/>
    <n v="0"/>
    <n v="0.01"/>
    <n v="0.02"/>
    <n v="0.01"/>
    <n v="0.01"/>
    <n v="0"/>
    <n v="0"/>
    <n v="0"/>
    <n v="0"/>
    <n v="0"/>
    <n v="0"/>
    <n v="0.92999999999999994"/>
    <n v="0.92999999999999994"/>
    <n v="0.94"/>
    <n v="0.96"/>
    <n v="0.97"/>
    <n v="0.98"/>
    <n v="0.98"/>
    <n v="0.98"/>
    <n v="0.98"/>
    <n v="0.98"/>
    <n v="0.98"/>
    <n v="0.98"/>
    <n v="0.93287006842959452"/>
    <n v="0.93295748168125736"/>
    <n v="0.9414219982172698"/>
    <n v="0.9414219982172698"/>
    <n v="0.9414219982172698"/>
    <n v="0.9414219982172698"/>
    <n v="0.9414219982172698"/>
    <n v="0.9414219982172698"/>
    <n v="0.9414219982172698"/>
    <n v="0.9414219982172698"/>
    <n v="0.9414219982172698"/>
    <n v="0.98"/>
    <n v="0.98"/>
    <n v="0.92999999999999994"/>
    <n v="2086397.1260000002"/>
    <n v="38536.031902267547"/>
    <n v="1176.5292268605535"/>
    <n v="107154.90564898479"/>
    <n v="0"/>
    <n v="0"/>
    <n v="0"/>
    <n v="0"/>
    <n v="0"/>
    <n v="0"/>
    <n v="0"/>
    <n v="0"/>
    <n v="532405.70198340144"/>
    <n v="679273.16876151436"/>
    <n v="2.8700684295945925E-3"/>
    <n v="8.7413251662779467E-5"/>
    <n v="8.4645165360124775E-3"/>
    <n v="0"/>
    <n v="0"/>
    <n v="0"/>
    <n v="0"/>
    <n v="0"/>
    <n v="0"/>
    <n v="0"/>
    <n v="0"/>
    <n v="3.8578001782730159E-2"/>
    <n v="0.98"/>
    <n v="0"/>
    <n v="0"/>
    <n v="0"/>
    <n v="0"/>
    <n v="0"/>
    <n v="0"/>
    <n v="0"/>
    <n v="0"/>
    <n v="0"/>
    <n v="0"/>
    <n v="0"/>
    <n v="0"/>
    <n v="0"/>
    <n v="0"/>
    <n v="0"/>
    <n v="0"/>
    <n v="0"/>
    <n v="2765670.2947615143"/>
    <n v="38536.031902267547"/>
    <n v="1176.5292268605535"/>
    <n v="107154.90564898479"/>
    <n v="0"/>
    <n v="0"/>
    <n v="0"/>
    <n v="0"/>
    <n v="0"/>
    <n v="0"/>
    <n v="0"/>
    <n v="0"/>
    <n v="532405.70198340144"/>
    <n v="679273.16876151436"/>
    <n v="0"/>
    <n v="0"/>
    <n v="0"/>
    <n v="0"/>
    <n v="0"/>
    <n v="0"/>
    <n v="0"/>
    <n v="0"/>
    <n v="0"/>
    <n v="0"/>
    <n v="0"/>
    <n v="0"/>
    <n v="0"/>
    <n v="0"/>
    <n v="0"/>
    <n v="0"/>
    <n v="0"/>
    <n v="2765670.2947615143"/>
    <n v="67766.668000000005"/>
    <n v="212323.74600000001"/>
    <n v="12545.368"/>
    <n v="27961.317999999999"/>
    <n v="17408.780999999999"/>
    <n v="26300.960999999999"/>
    <n v="0"/>
    <n v="0"/>
    <n v="0"/>
    <n v="0"/>
    <n v="0"/>
    <n v="314966.3267615136"/>
    <n v="679273.16876151366"/>
    <n v="0"/>
    <n v="0"/>
    <n v="0.01"/>
    <n v="0.02"/>
    <n v="0.01"/>
    <n v="0.01"/>
    <n v="0.02"/>
    <n v="0"/>
    <n v="0"/>
    <n v="0"/>
    <n v="0"/>
    <n v="0"/>
    <n v="7.0000000000000007E-2"/>
    <n v="0.92999999999999994"/>
    <n v="0.92999999999999994"/>
    <n v="0.94"/>
    <n v="0.96"/>
    <n v="0.97"/>
    <n v="0.98"/>
    <n v="1"/>
    <n v="1"/>
    <n v="1"/>
    <n v="1"/>
    <n v="1"/>
    <n v="1"/>
    <n v="0"/>
    <n v="0"/>
    <n v="0"/>
    <n v="0"/>
    <n v="0"/>
    <n v="0"/>
    <n v="0"/>
    <n v="0"/>
    <n v="0"/>
    <n v="0"/>
    <n v="0"/>
    <n v="0"/>
    <n v="0"/>
    <n v="0"/>
    <n v="0"/>
    <n v="0"/>
    <n v="0"/>
    <n v="2765670.2947615138"/>
    <n v="67766.668000000005"/>
    <n v="212323.74600000001"/>
    <n v="12545.368"/>
    <n v="27961.317999999999"/>
    <n v="17408.780999999999"/>
    <n v="26300.960999999999"/>
    <n v="7349.2389999999996"/>
    <n v="58.701999999999998"/>
    <n v="853.15700000000004"/>
    <n v="0"/>
    <n v="27274.763608333302"/>
    <n v="26698.606"/>
    <n v="426541.30960833328"/>
    <n v="0"/>
    <n v="0"/>
    <n v="0"/>
    <n v="0"/>
    <n v="0"/>
    <n v="0"/>
    <n v="0"/>
    <n v="0"/>
    <n v="0"/>
    <n v="0"/>
    <n v="0"/>
    <n v="0"/>
    <n v="0"/>
    <n v="0"/>
    <n v="0"/>
    <n v="0"/>
    <n v="0"/>
    <n v="2512938.4356083334"/>
    <n v="67766.668000000005"/>
    <n v="212323.74600000001"/>
    <n v="12545.368"/>
    <n v="27961.317999999999"/>
    <n v="17408.780999999999"/>
    <n v="26300.960999999999"/>
    <n v="7349.2389999999996"/>
    <n v="58.701999999999998"/>
    <n v="853.15700000000004"/>
    <n v="8296.0930000000008"/>
    <n v="19235.364000000001"/>
    <n v="26441.912608333281"/>
    <n v="426541.30960833328"/>
    <n v="0"/>
    <n v="0"/>
    <n v="0"/>
    <n v="0"/>
    <n v="0"/>
    <n v="0"/>
    <n v="0"/>
    <n v="0"/>
    <n v="0"/>
    <n v="0"/>
    <n v="0"/>
    <n v="0"/>
    <n v="0"/>
    <n v="0"/>
    <n v="0"/>
    <n v="0"/>
    <n v="0"/>
    <n v="2512938.4356083334"/>
    <n v="146867.4667781129"/>
    <n v="400099.397"/>
    <n v="2486496.523"/>
    <n v="2233264.5927781132"/>
    <n v="253231.93022188684"/>
    <n v="279173.77176151425"/>
    <n v="364306.842"/>
    <n v="400099.397"/>
    <n v="2486496.523"/>
    <n v="2450703.9680000003"/>
    <n v="35792.554999999702"/>
    <n v="279173.77176151378"/>
    <n v="399842.70360833331"/>
    <n v="400099.397"/>
    <n v="2486496.523"/>
    <n v="2486239.8296083333"/>
    <n v="256.69339166674763"/>
    <n v="26441.912608333398"/>
    <n v="400099.397"/>
    <n v="407745.49300000002"/>
    <n v="2494142.6189999999"/>
    <n v="2486496.523"/>
    <n v="7646.0959999999031"/>
    <n v="18795.816608333495"/>
    <n v="12731"/>
    <s v="SI"/>
    <s v="NO"/>
    <s v="GIC"/>
    <s v="STS"/>
    <n v="6"/>
    <s v="Transmission"/>
    <s v="Zonal Tx"/>
    <s v="Growth Zonal Tx"/>
    <s v="Río Negro Substation"/>
    <m/>
    <s v="STS"/>
    <s v="STS"/>
    <d v="2018-08-11T00:00:00"/>
    <x v="27"/>
    <m/>
    <s v="SURINGEN"/>
    <n v="4"/>
    <n v="0"/>
    <n v="0"/>
    <n v="0"/>
    <s v="08.02.2018"/>
    <m/>
    <m/>
    <m/>
    <n v="410"/>
    <m/>
    <n v="2016"/>
    <s v="Mejoras en S/E"/>
    <s v="Abierto"/>
  </r>
  <r>
    <x v="78"/>
    <s v="Fuera del T13"/>
    <x v="78"/>
    <x v="0"/>
    <x v="22"/>
    <x v="19"/>
    <n v="0"/>
    <n v="0"/>
    <n v="66993.570999999996"/>
    <n v="2038.26"/>
    <n v="2429.404"/>
    <n v="922.97799999999995"/>
    <n v="0"/>
    <n v="0"/>
    <n v="9302.0120000000006"/>
    <n v="0"/>
    <n v="0"/>
    <n v="0"/>
    <n v="81686.224999999991"/>
    <n v="0"/>
    <n v="0"/>
    <n v="0.87"/>
    <n v="3.7900000000000003E-2"/>
    <n v="0"/>
    <n v="0"/>
    <n v="0"/>
    <n v="0"/>
    <n v="0"/>
    <n v="0"/>
    <n v="0"/>
    <n v="0"/>
    <n v="8.2085693157945866E-2"/>
    <n v="8.2085693157945866E-2"/>
    <n v="0.95208569315794589"/>
    <n v="0.98998569315794593"/>
    <n v="0.98998569315794593"/>
    <n v="0.98998569315794593"/>
    <n v="0.98998569315794593"/>
    <n v="0.98998569315794593"/>
    <n v="0.98998569315794593"/>
    <n v="0.98998569315794593"/>
    <n v="0.98998569315794593"/>
    <n v="0.98998569315794593"/>
    <n v="8.2085693157945866E-2"/>
    <n v="8.2085693157945866E-2"/>
    <n v="0.53104284657897294"/>
    <n v="0.98000000000000009"/>
    <n v="0.98000000000000009"/>
    <n v="0.98000000000000009"/>
    <n v="0.9900000000000001"/>
    <n v="1"/>
    <n v="1"/>
    <n v="1"/>
    <n v="1"/>
    <n v="1"/>
    <n v="0.98998569315794593"/>
    <n v="8.2085693157945866E-2"/>
    <n v="14686.346000000001"/>
    <n v="0"/>
    <n v="0"/>
    <n v="37815.324022537505"/>
    <n v="38828.221432184291"/>
    <n v="0"/>
    <n v="0"/>
    <n v="0"/>
    <n v="0"/>
    <n v="0"/>
    <n v="0"/>
    <n v="0"/>
    <n v="0"/>
    <n v="76643.545454721796"/>
    <n v="0"/>
    <n v="0"/>
    <n v="0.4489571534210271"/>
    <n v="0.4489571534210271"/>
    <n v="0"/>
    <n v="0"/>
    <n v="0.01"/>
    <n v="0.01"/>
    <n v="0"/>
    <n v="0"/>
    <n v="0"/>
    <n v="0"/>
    <n v="1"/>
    <n v="0"/>
    <n v="0"/>
    <n v="0"/>
    <n v="0"/>
    <n v="0"/>
    <n v="0"/>
    <n v="0"/>
    <n v="0"/>
    <n v="0"/>
    <n v="0"/>
    <n v="0"/>
    <n v="0"/>
    <n v="0"/>
    <n v="0"/>
    <n v="0"/>
    <n v="0"/>
    <n v="0"/>
    <n v="91329.891454721801"/>
    <n v="0"/>
    <n v="0"/>
    <n v="37815.324022537505"/>
    <n v="38828.221432184291"/>
    <n v="0"/>
    <n v="0"/>
    <n v="0"/>
    <n v="0"/>
    <n v="0"/>
    <n v="0"/>
    <n v="0"/>
    <n v="0"/>
    <n v="76643.545454721796"/>
    <n v="0"/>
    <n v="0"/>
    <n v="0"/>
    <n v="0"/>
    <n v="0"/>
    <n v="0"/>
    <n v="0"/>
    <n v="0"/>
    <n v="0"/>
    <n v="0"/>
    <n v="0"/>
    <n v="0"/>
    <n v="0"/>
    <n v="0"/>
    <n v="0"/>
    <n v="0"/>
    <n v="0"/>
    <n v="91329.891454721801"/>
    <n v="0"/>
    <n v="0"/>
    <n v="66993.570999999996"/>
    <n v="2038.26"/>
    <n v="2429.404"/>
    <n v="922.97799999999995"/>
    <n v="7390.0219999999999"/>
    <n v="0"/>
    <n v="0"/>
    <n v="0"/>
    <n v="0"/>
    <n v="0"/>
    <n v="79774.234999999986"/>
    <n v="0"/>
    <n v="0"/>
    <n v="0.87"/>
    <n v="3.7900000000000003E-2"/>
    <n v="0"/>
    <n v="0"/>
    <n v="0"/>
    <n v="0"/>
    <n v="0"/>
    <n v="0"/>
    <n v="0"/>
    <n v="0.01"/>
    <n v="0.91790000000000005"/>
    <n v="8.2085693157945866E-2"/>
    <n v="8.2085693157945866E-2"/>
    <n v="0.95208569315794589"/>
    <n v="0.98998569315794593"/>
    <n v="0.98998569315794593"/>
    <n v="0.98998569315794593"/>
    <n v="0.98998569315794593"/>
    <n v="0.98998569315794593"/>
    <n v="0.98998569315794593"/>
    <n v="0.98998569315794593"/>
    <n v="0.98998569315794593"/>
    <n v="0.99998569315794594"/>
    <n v="0"/>
    <n v="0"/>
    <n v="0"/>
    <n v="0"/>
    <n v="0"/>
    <n v="0"/>
    <n v="0"/>
    <n v="0"/>
    <n v="0"/>
    <n v="0"/>
    <n v="0"/>
    <n v="0"/>
    <n v="0"/>
    <n v="0"/>
    <n v="0"/>
    <n v="0"/>
    <n v="0"/>
    <n v="94460.580999999991"/>
    <n v="0"/>
    <n v="0"/>
    <n v="66993.570999999996"/>
    <n v="2038.26"/>
    <n v="2429.404"/>
    <n v="922.97799999999995"/>
    <n v="0"/>
    <n v="0"/>
    <n v="2686.4079999999999"/>
    <n v="0"/>
    <n v="0"/>
    <n v="0"/>
    <n v="75070.620999999985"/>
    <n v="0"/>
    <n v="0"/>
    <n v="0"/>
    <n v="0"/>
    <n v="0"/>
    <n v="0"/>
    <n v="0"/>
    <n v="0"/>
    <n v="0"/>
    <n v="0"/>
    <n v="0"/>
    <n v="0"/>
    <n v="0"/>
    <n v="0"/>
    <n v="0"/>
    <n v="0"/>
    <n v="0"/>
    <n v="89756.96699999999"/>
    <n v="0"/>
    <n v="0"/>
    <n v="66993.570999999996"/>
    <n v="2038.26"/>
    <n v="2429.404"/>
    <n v="922.97799999999995"/>
    <n v="0"/>
    <n v="0"/>
    <n v="9302.0120000000006"/>
    <n v="0"/>
    <n v="0"/>
    <n v="0"/>
    <n v="81686.224999999991"/>
    <n v="0"/>
    <n v="0"/>
    <n v="0"/>
    <n v="0"/>
    <n v="0"/>
    <n v="0"/>
    <n v="0"/>
    <n v="0"/>
    <n v="0"/>
    <n v="0"/>
    <n v="0"/>
    <n v="0"/>
    <n v="0"/>
    <n v="0"/>
    <n v="0"/>
    <n v="0"/>
    <n v="0"/>
    <n v="96372.570999999996"/>
    <n v="76643.545454721796"/>
    <n v="81686.224999999991"/>
    <n v="96372.570999999996"/>
    <n v="91329.891454721801"/>
    <n v="5042.6795452781953"/>
    <n v="-5042.6795452781953"/>
    <n v="79774.234999999986"/>
    <n v="81686.224999999991"/>
    <n v="96372.570999999996"/>
    <n v="94460.580999999991"/>
    <n v="1911.9900000000052"/>
    <n v="-1911.9900000000052"/>
    <n v="75070.620999999985"/>
    <n v="81686.224999999991"/>
    <n v="96372.570999999996"/>
    <n v="89756.96699999999"/>
    <n v="6615.6040000000066"/>
    <n v="-6615.6040000000066"/>
    <n v="81686.224999999991"/>
    <n v="81686.224999999991"/>
    <n v="96372.570999999996"/>
    <n v="96372.570999999996"/>
    <n v="0"/>
    <n v="0"/>
    <n v="12957"/>
    <s v="SI"/>
    <s v="NO"/>
    <s v="GIC"/>
    <s v="STS"/>
    <n v="6"/>
    <s v="Transmission"/>
    <s v="Zonal Tx"/>
    <s v="Technical Loss - Tx"/>
    <s v="Dalcahue Substation I"/>
    <s v="PTTX2014"/>
    <s v="STS"/>
    <m/>
    <d v="2016-09-01T00:00:00"/>
    <x v="28"/>
    <m/>
    <n v="0"/>
    <n v="0"/>
    <n v="0"/>
    <n v="0"/>
    <n v="0"/>
    <m/>
    <m/>
    <m/>
    <m/>
    <m/>
    <m/>
    <m/>
    <s v="Inversiones en S/E"/>
    <s v="Abierto"/>
  </r>
  <r>
    <x v="79"/>
    <s v="T13"/>
    <x v="79"/>
    <x v="0"/>
    <x v="23"/>
    <x v="19"/>
    <n v="370.36799999999999"/>
    <n v="1774.8710000000001"/>
    <n v="27806.831999999999"/>
    <n v="412401.4"/>
    <n v="479634.908"/>
    <n v="302215.25199999998"/>
    <n v="40242.533000000003"/>
    <n v="127625.605"/>
    <n v="15208.133"/>
    <n v="583148.13500000001"/>
    <n v="96425.801000000007"/>
    <n v="75956.12"/>
    <n v="2162809.9580000001"/>
    <n v="0"/>
    <n v="0"/>
    <n v="0"/>
    <n v="0"/>
    <n v="0"/>
    <n v="0"/>
    <n v="8.6E-3"/>
    <n v="0"/>
    <n v="0"/>
    <n v="1.0000000000000009E-2"/>
    <n v="0.01"/>
    <n v="0"/>
    <n v="0.33144000000000001"/>
    <n v="0.33144000000000001"/>
    <n v="0.33144000000000001"/>
    <n v="0.33144000000000001"/>
    <n v="0.33144000000000001"/>
    <n v="0.33144000000000001"/>
    <n v="0.34004000000000001"/>
    <n v="0.34004000000000001"/>
    <n v="0.34004000000000001"/>
    <n v="0.35004000000000002"/>
    <n v="0.36004000000000003"/>
    <n v="0.36004000000000003"/>
    <n v="0.33393732861659825"/>
    <n v="0.33811281223949646"/>
    <n v="0.3456292246568109"/>
    <n v="0.34587029435410399"/>
    <n v="0.34868427783410832"/>
    <n v="0.3532397733473871"/>
    <n v="0.38296164608005573"/>
    <n v="0.43098727690387323"/>
    <n v="0.45279903214997314"/>
    <n v="0.47360031561101212"/>
    <n v="0.50275964426562614"/>
    <n v="0.51019366440147085"/>
    <n v="0.36004000000000003"/>
    <n v="0.33144000000000001"/>
    <n v="873694.61499999999"/>
    <n v="16990.182834560022"/>
    <n v="28476.056533818995"/>
    <n v="60920.651307647953"/>
    <n v="1652.3714898077553"/>
    <n v="19336.662607498471"/>
    <n v="31381.19112216141"/>
    <n v="205260.24926154694"/>
    <n v="332495.79744502302"/>
    <n v="151383.14919478633"/>
    <n v="144734.45255803512"/>
    <n v="203391.67613510031"/>
    <n v="51984.553687980027"/>
    <n v="1248006.9941779664"/>
    <n v="2.4973286165982582E-3"/>
    <n v="4.1754836228982163E-3"/>
    <n v="7.5164124173143871E-3"/>
    <n v="2.4106969729309607E-4"/>
    <n v="2.8139834800043661E-3"/>
    <n v="4.5554955132787577E-3"/>
    <n v="2.9721872732668624E-2"/>
    <n v="4.8025630823817514E-2"/>
    <n v="2.1811755246099889E-2"/>
    <n v="2.0801283461039009E-2"/>
    <n v="2.9159328654614017E-2"/>
    <n v="7.4340201358447577E-3"/>
    <n v="0.51019366440147085"/>
    <n v="14439.4437"/>
    <n v="614698.5"/>
    <n v="5400"/>
    <n v="2800"/>
    <n v="28900"/>
    <n v="577800"/>
    <n v="868900"/>
    <n v="302800"/>
    <n v="869900"/>
    <n v="38900"/>
    <n v="39300"/>
    <n v="39250"/>
    <n v="3403087.9436999997"/>
    <n v="3114220"/>
    <n v="0"/>
    <n v="0"/>
    <n v="0"/>
    <n v="8639009.5528779663"/>
    <n v="16990.182834560022"/>
    <n v="28476.056533818995"/>
    <n v="60920.651307647953"/>
    <n v="1652.3714898077553"/>
    <n v="19336.662607498471"/>
    <n v="31381.19112216141"/>
    <n v="205260.24926154694"/>
    <n v="332495.79744502302"/>
    <n v="151383.14919478633"/>
    <n v="144734.45255803512"/>
    <n v="203391.67613510031"/>
    <n v="51984.553687980027"/>
    <n v="1248006.9941779664"/>
    <n v="14439.4437"/>
    <n v="614698.5"/>
    <n v="5400"/>
    <n v="2800"/>
    <n v="28900"/>
    <n v="577800"/>
    <n v="868900"/>
    <n v="302800"/>
    <n v="869900"/>
    <n v="38900"/>
    <n v="39300"/>
    <n v="39250"/>
    <n v="3403087.9436999997"/>
    <n v="3114220"/>
    <n v="0"/>
    <n v="0"/>
    <n v="0"/>
    <n v="8639009.5528779663"/>
    <n v="370.36799999999999"/>
    <n v="1774.8710000000001"/>
    <n v="27806.831999999999"/>
    <n v="412401.4"/>
    <n v="479634.908"/>
    <n v="302215.25199999998"/>
    <n v="378599.37060000002"/>
    <n v="160705.6226"/>
    <n v="155948.6226"/>
    <n v="517712.9339"/>
    <n v="46122"/>
    <n v="0"/>
    <n v="2483292.1806999999"/>
    <n v="0"/>
    <n v="0"/>
    <n v="0"/>
    <n v="0"/>
    <n v="0"/>
    <n v="5.9084645738605012E-3"/>
    <n v="1.0457771027631518E-2"/>
    <n v="1.7647928751006455E-2"/>
    <n v="1.5100974415432898E-2"/>
    <n v="2.318315301209627E-2"/>
    <n v="5.4220784555832277E-2"/>
    <n v="9.9669248049878034E-2"/>
    <n v="0.22618832438573794"/>
    <n v="0.33144000000000001"/>
    <n v="0.33144000000000001"/>
    <n v="0.33144000000000001"/>
    <n v="0.33144000000000001"/>
    <n v="0.33144000000000001"/>
    <n v="0.33734846457386053"/>
    <n v="0.34780623560149204"/>
    <n v="0.3654541643524985"/>
    <n v="0.3805551387679314"/>
    <n v="0.40373829178002762"/>
    <n v="0.45795907633585992"/>
    <n v="0.55762832438573795"/>
    <n v="118616.568"/>
    <n v="626364"/>
    <n v="117656.5"/>
    <n v="529500"/>
    <n v="794100"/>
    <n v="39197"/>
    <n v="567400"/>
    <n v="45100"/>
    <n v="544500"/>
    <n v="28400"/>
    <n v="256500"/>
    <n v="250000"/>
    <n v="3917334.068"/>
    <n v="1828139.3661779659"/>
    <n v="0"/>
    <n v="0"/>
    <n v="0"/>
    <n v="9102460.2298779655"/>
    <n v="370.36799999999999"/>
    <n v="1774.8710000000001"/>
    <n v="27806.831999999999"/>
    <n v="412401.4"/>
    <n v="479634.908"/>
    <n v="302215.25199999998"/>
    <n v="40242.533000000003"/>
    <n v="127625.605"/>
    <n v="15208.133"/>
    <n v="602743.39430000004"/>
    <n v="291599.19084400003"/>
    <n v="181669.69355600019"/>
    <n v="2483292.1806999999"/>
    <n v="222204.47078199984"/>
    <n v="157384.33772399998"/>
    <n v="659677.81462400011"/>
    <n v="554833.81462400011"/>
    <n v="527994.91562400002"/>
    <n v="786916.65407400008"/>
    <n v="42151.438724"/>
    <n v="531893.47690000013"/>
    <n v="263971.73845000006"/>
    <n v="260171.73845000003"/>
    <n v="260171.73845000003"/>
    <n v="50200"/>
    <n v="4317572.1384260003"/>
    <n v="1427901.2957519665"/>
    <n v="0"/>
    <n v="0"/>
    <n v="0"/>
    <n v="9102460.2298779674"/>
    <n v="370.36799999999999"/>
    <n v="1774.8710000000001"/>
    <n v="27806.831999999999"/>
    <n v="412401.4"/>
    <n v="479634.908"/>
    <n v="302215.25199999998"/>
    <n v="40242.533000000003"/>
    <n v="127625.605"/>
    <n v="15208.133"/>
    <n v="583148.13500000001"/>
    <n v="96425.801000000007"/>
    <n v="202777.76791066676"/>
    <n v="2289631.6059106668"/>
    <n v="0"/>
    <n v="0"/>
    <n v="0"/>
    <n v="0"/>
    <n v="0"/>
    <n v="0"/>
    <n v="0"/>
    <n v="0"/>
    <n v="0"/>
    <n v="0"/>
    <n v="0"/>
    <n v="0"/>
    <n v="4511232.7132153334"/>
    <n v="1427901.2957519665"/>
    <n v="0"/>
    <n v="0"/>
    <n v="0"/>
    <n v="9102460.2298779674"/>
    <n v="1196022.4404899864"/>
    <n v="2086853.838"/>
    <n v="2960548.4529999997"/>
    <n v="2069717.0554899864"/>
    <n v="890831.39751001331"/>
    <n v="5678461.0998779666"/>
    <n v="2483292.1806999999"/>
    <n v="2086853.838"/>
    <n v="2960548.4529999997"/>
    <n v="3356986.7956999997"/>
    <n v="-396438.34269999992"/>
    <n v="6141911.7768779658"/>
    <n v="2301622.4871439999"/>
    <n v="2086853.838"/>
    <n v="2960548.4529999997"/>
    <n v="3175317.1021440001"/>
    <n v="-214768.64914400037"/>
    <n v="6141911.7768779676"/>
    <n v="2086853.838"/>
    <n v="2162809.9580000001"/>
    <n v="3036504.5729999999"/>
    <n v="2960548.4529999997"/>
    <n v="75956.120000000112"/>
    <n v="6065955.6568779675"/>
    <n v="12958"/>
    <s v="SI"/>
    <s v="NO"/>
    <s v="GIC"/>
    <s v="STS"/>
    <n v="6"/>
    <s v="Transmission"/>
    <s v="Zonal Tx"/>
    <s v="Llanquihue Project"/>
    <s v="Puerto Varas: Construction of new substation"/>
    <s v="PTOVARAS"/>
    <s v="STS"/>
    <m/>
    <d v="2019-12-01T00:00:00"/>
    <x v="29"/>
    <m/>
    <n v="0"/>
    <n v="0"/>
    <n v="0"/>
    <n v="0"/>
    <n v="0"/>
    <s v="MT 08.04.2019/Const.09.2019"/>
    <m/>
    <m/>
    <m/>
    <m/>
    <m/>
    <m/>
    <s v="Inversiones en S/E"/>
    <s v="Abierto"/>
  </r>
  <r>
    <x v="80"/>
    <s v="T13"/>
    <x v="80"/>
    <x v="0"/>
    <x v="15"/>
    <x v="11"/>
    <n v="0"/>
    <n v="0"/>
    <n v="0"/>
    <n v="0"/>
    <n v="-64726.953000000001"/>
    <n v="-179290.079"/>
    <n v="0"/>
    <n v="0"/>
    <n v="0"/>
    <n v="0"/>
    <n v="0"/>
    <n v="0"/>
    <n v="-244017.03200000001"/>
    <n v="0"/>
    <n v="0"/>
    <n v="0"/>
    <n v="0"/>
    <n v="0"/>
    <n v="0"/>
    <n v="0"/>
    <n v="0"/>
    <n v="0"/>
    <n v="0"/>
    <n v="0"/>
    <n v="0"/>
    <n v="0"/>
    <n v="0"/>
    <n v="0"/>
    <n v="0"/>
    <n v="0"/>
    <n v="0"/>
    <n v="0"/>
    <n v="0"/>
    <n v="0"/>
    <n v="0"/>
    <n v="0"/>
    <n v="0"/>
    <n v="0"/>
    <n v="0"/>
    <n v="0"/>
    <n v="0"/>
    <n v="0"/>
    <n v="0"/>
    <n v="0"/>
    <n v="0"/>
    <n v="0"/>
    <n v="0"/>
    <n v="0"/>
    <n v="0"/>
    <n v="0"/>
    <n v="0"/>
    <n v="244017.092"/>
    <n v="0"/>
    <n v="0"/>
    <n v="0"/>
    <n v="0"/>
    <n v="0"/>
    <n v="0"/>
    <n v="0"/>
    <n v="0"/>
    <n v="0"/>
    <n v="0"/>
    <n v="0"/>
    <n v="0"/>
    <n v="0"/>
    <n v="0"/>
    <n v="0"/>
    <n v="0"/>
    <n v="0"/>
    <n v="0"/>
    <n v="0"/>
    <n v="0"/>
    <n v="0"/>
    <n v="0"/>
    <n v="0"/>
    <n v="0"/>
    <n v="0"/>
    <n v="0"/>
    <n v="0"/>
    <n v="0"/>
    <n v="0"/>
    <n v="0"/>
    <n v="0"/>
    <n v="0"/>
    <n v="0"/>
    <n v="0"/>
    <n v="0"/>
    <n v="0"/>
    <n v="0"/>
    <n v="0"/>
    <n v="0"/>
    <n v="0"/>
    <n v="0"/>
    <n v="0"/>
    <n v="0"/>
    <n v="244017.092"/>
    <n v="0"/>
    <n v="0"/>
    <n v="0"/>
    <n v="0"/>
    <n v="0"/>
    <n v="0"/>
    <n v="0"/>
    <n v="0"/>
    <n v="0"/>
    <n v="0"/>
    <n v="0"/>
    <n v="0"/>
    <n v="0"/>
    <n v="0"/>
    <n v="0"/>
    <n v="0"/>
    <n v="0"/>
    <n v="0"/>
    <n v="0"/>
    <n v="0"/>
    <n v="0"/>
    <n v="0"/>
    <n v="0"/>
    <n v="0"/>
    <n v="0"/>
    <n v="0"/>
    <n v="0"/>
    <n v="0"/>
    <n v="0"/>
    <n v="0"/>
    <n v="244017.092"/>
    <n v="0"/>
    <n v="0"/>
    <n v="0"/>
    <n v="0"/>
    <n v="-64726.953000000001"/>
    <n v="-179290.079"/>
    <n v="0"/>
    <n v="0"/>
    <n v="0"/>
    <n v="0"/>
    <n v="0"/>
    <n v="0"/>
    <n v="-244017.03200000001"/>
    <n v="0"/>
    <n v="0"/>
    <n v="0"/>
    <n v="0"/>
    <n v="0"/>
    <n v="0"/>
    <n v="0"/>
    <n v="0"/>
    <n v="0"/>
    <n v="0"/>
    <n v="0"/>
    <n v="0"/>
    <n v="0"/>
    <n v="0"/>
    <n v="0"/>
    <n v="0"/>
    <n v="0"/>
    <n v="0"/>
    <n v="0"/>
    <n v="0"/>
    <n v="0"/>
    <n v="0"/>
    <n v="0"/>
    <n v="0"/>
    <n v="0"/>
    <n v="0"/>
    <n v="0"/>
    <n v="0"/>
    <n v="0"/>
    <n v="0"/>
    <n v="0"/>
    <n v="0"/>
    <n v="0"/>
    <n v="0"/>
    <n v="0"/>
    <n v="0"/>
    <n v="0"/>
    <n v="0"/>
    <n v="0"/>
    <n v="0"/>
    <n v="0"/>
    <n v="0"/>
    <n v="5.9999999997671694E-2"/>
    <n v="0"/>
    <n v="0"/>
    <n v="0"/>
    <n v="0"/>
    <n v="-64726.953000000001"/>
    <n v="-179290.079"/>
    <n v="0"/>
    <n v="0"/>
    <n v="0"/>
    <n v="0"/>
    <n v="0"/>
    <n v="0"/>
    <n v="-244017.03200000001"/>
    <n v="0"/>
    <n v="0"/>
    <n v="0"/>
    <n v="0"/>
    <n v="0"/>
    <n v="0"/>
    <n v="0"/>
    <n v="0"/>
    <n v="0"/>
    <n v="0"/>
    <n v="0"/>
    <n v="0"/>
    <n v="0"/>
    <n v="0"/>
    <n v="0"/>
    <n v="0"/>
    <n v="0"/>
    <n v="5.9999999997671694E-2"/>
    <n v="0"/>
    <n v="0"/>
    <n v="0"/>
    <n v="0"/>
    <n v="-64726.953000000001"/>
    <n v="-179290.079"/>
    <n v="0"/>
    <n v="0"/>
    <n v="0"/>
    <n v="0"/>
    <n v="0"/>
    <n v="0"/>
    <n v="-244017.03200000001"/>
    <n v="0"/>
    <n v="0"/>
    <n v="0"/>
    <n v="0"/>
    <n v="0"/>
    <n v="0"/>
    <n v="0"/>
    <n v="0"/>
    <n v="0"/>
    <n v="0"/>
    <n v="0"/>
    <n v="0"/>
    <n v="0"/>
    <n v="0"/>
    <n v="0"/>
    <n v="0"/>
    <n v="0"/>
    <n v="5.9999999997671694E-2"/>
    <n v="0"/>
    <n v="-244017.03200000001"/>
    <n v="5.9999999997671694E-2"/>
    <n v="244017.092"/>
    <n v="-244017.03200000001"/>
    <n v="244017.03200000001"/>
    <n v="-244017.03200000001"/>
    <n v="-244017.03200000001"/>
    <n v="5.9999999997671694E-2"/>
    <n v="5.9999999997671694E-2"/>
    <n v="0"/>
    <n v="0"/>
    <n v="-244017.03200000001"/>
    <n v="-244017.03200000001"/>
    <n v="5.9999999997671694E-2"/>
    <n v="5.9999999997671694E-2"/>
    <n v="0"/>
    <n v="0"/>
    <n v="-244017.03200000001"/>
    <n v="-244017.03200000001"/>
    <n v="5.9999999997671694E-2"/>
    <n v="5.9999999997671694E-2"/>
    <n v="0"/>
    <n v="0"/>
    <m/>
    <m/>
    <s v="NO"/>
    <s v="GIC"/>
    <s v="SAESA "/>
    <n v="6"/>
    <s v="Transmission"/>
    <s v="Zonal Tx"/>
    <s v="Chiloé - Gamboa Project"/>
    <s v="CASTRO"/>
    <m/>
    <s v="SAESA "/>
    <m/>
    <m/>
    <x v="8"/>
    <s v="Proyecto puente"/>
    <m/>
    <m/>
    <n v="0"/>
    <n v="0"/>
    <n v="0"/>
    <s v="02.10.2017"/>
    <s v="EMEC"/>
    <s v="Construcción"/>
    <m/>
    <n v="943"/>
    <m/>
    <m/>
    <m/>
    <m/>
  </r>
  <r>
    <x v="81"/>
    <s v="T13"/>
    <x v="81"/>
    <x v="0"/>
    <x v="23"/>
    <x v="19"/>
    <n v="0"/>
    <n v="0"/>
    <n v="0"/>
    <n v="0"/>
    <n v="-463450.67700000003"/>
    <n v="0"/>
    <n v="0"/>
    <n v="0"/>
    <n v="0"/>
    <n v="0"/>
    <n v="0"/>
    <n v="0"/>
    <n v="-463450.67700000003"/>
    <n v="0"/>
    <n v="0"/>
    <n v="0"/>
    <n v="0"/>
    <n v="0"/>
    <n v="0"/>
    <n v="0"/>
    <n v="0"/>
    <n v="0"/>
    <n v="0"/>
    <n v="0"/>
    <n v="0"/>
    <n v="0"/>
    <n v="0"/>
    <n v="0"/>
    <n v="0"/>
    <n v="0"/>
    <n v="0"/>
    <n v="0"/>
    <n v="0"/>
    <n v="0"/>
    <n v="0"/>
    <n v="0"/>
    <n v="0"/>
    <n v="0"/>
    <n v="0"/>
    <n v="0"/>
    <n v="0"/>
    <n v="0"/>
    <n v="0"/>
    <n v="0"/>
    <n v="0"/>
    <n v="0"/>
    <n v="0"/>
    <n v="0"/>
    <n v="0"/>
    <n v="0"/>
    <n v="0"/>
    <n v="433112"/>
    <n v="0"/>
    <n v="0"/>
    <n v="0"/>
    <n v="0"/>
    <n v="0"/>
    <n v="0"/>
    <n v="0"/>
    <n v="0"/>
    <n v="0"/>
    <n v="0"/>
    <n v="0"/>
    <n v="0"/>
    <n v="0"/>
    <n v="0"/>
    <n v="0"/>
    <n v="0"/>
    <n v="0"/>
    <n v="0"/>
    <n v="0"/>
    <n v="0"/>
    <n v="0"/>
    <n v="0"/>
    <n v="0"/>
    <n v="0"/>
    <n v="0"/>
    <n v="0"/>
    <n v="0"/>
    <n v="0"/>
    <n v="0"/>
    <n v="0"/>
    <n v="0"/>
    <n v="0"/>
    <n v="0"/>
    <n v="0"/>
    <n v="0"/>
    <n v="0"/>
    <n v="0"/>
    <n v="0"/>
    <n v="0"/>
    <n v="0"/>
    <n v="0"/>
    <n v="0"/>
    <n v="0"/>
    <n v="433112"/>
    <n v="0"/>
    <n v="0"/>
    <n v="0"/>
    <n v="0"/>
    <n v="0"/>
    <n v="0"/>
    <n v="0"/>
    <n v="0"/>
    <n v="0"/>
    <n v="0"/>
    <n v="0"/>
    <n v="0"/>
    <n v="0"/>
    <n v="0"/>
    <n v="0"/>
    <n v="0"/>
    <n v="0"/>
    <n v="0"/>
    <n v="0"/>
    <n v="0"/>
    <n v="0"/>
    <n v="0"/>
    <n v="0"/>
    <n v="0"/>
    <n v="0"/>
    <n v="0"/>
    <n v="0"/>
    <n v="0"/>
    <n v="0"/>
    <n v="0"/>
    <n v="433112"/>
    <n v="0"/>
    <n v="0"/>
    <n v="0"/>
    <n v="0"/>
    <n v="-463450.67700000003"/>
    <n v="0"/>
    <n v="0"/>
    <n v="0"/>
    <n v="0"/>
    <n v="0"/>
    <n v="0"/>
    <n v="0"/>
    <n v="-463450.67700000003"/>
    <n v="0"/>
    <n v="0"/>
    <n v="0"/>
    <n v="0"/>
    <n v="0"/>
    <n v="0"/>
    <n v="0"/>
    <n v="0"/>
    <n v="0"/>
    <n v="0"/>
    <n v="0"/>
    <n v="0"/>
    <n v="0"/>
    <n v="0"/>
    <n v="0"/>
    <n v="0"/>
    <n v="0"/>
    <n v="0"/>
    <n v="0"/>
    <n v="0"/>
    <n v="0"/>
    <n v="0"/>
    <n v="0"/>
    <n v="0"/>
    <n v="0"/>
    <n v="0"/>
    <n v="0"/>
    <n v="0"/>
    <n v="0"/>
    <n v="0"/>
    <n v="0"/>
    <n v="0"/>
    <n v="0"/>
    <n v="0"/>
    <n v="0"/>
    <n v="0"/>
    <n v="0"/>
    <n v="0"/>
    <n v="0"/>
    <n v="0"/>
    <n v="0"/>
    <n v="0"/>
    <n v="-30338.677000000025"/>
    <n v="0"/>
    <n v="0"/>
    <n v="0"/>
    <n v="0"/>
    <n v="-463450.67700000003"/>
    <n v="0"/>
    <n v="0"/>
    <n v="0"/>
    <n v="0"/>
    <n v="0"/>
    <n v="0"/>
    <n v="0"/>
    <n v="-463450.67700000003"/>
    <n v="0"/>
    <n v="0"/>
    <n v="0"/>
    <n v="0"/>
    <n v="0"/>
    <n v="0"/>
    <n v="0"/>
    <n v="0"/>
    <n v="0"/>
    <n v="0"/>
    <n v="0"/>
    <n v="0"/>
    <n v="0"/>
    <n v="0"/>
    <n v="0"/>
    <n v="0"/>
    <n v="0"/>
    <n v="-30338.677000000025"/>
    <n v="0"/>
    <n v="0"/>
    <n v="0"/>
    <n v="0"/>
    <n v="-463450.67700000003"/>
    <n v="0"/>
    <n v="0"/>
    <n v="0"/>
    <n v="0"/>
    <n v="0"/>
    <n v="0"/>
    <n v="0"/>
    <n v="-463450.67700000003"/>
    <n v="0"/>
    <n v="0"/>
    <n v="0"/>
    <n v="0"/>
    <n v="0"/>
    <n v="0"/>
    <n v="0"/>
    <n v="0"/>
    <n v="0"/>
    <n v="0"/>
    <n v="0"/>
    <n v="0"/>
    <n v="0"/>
    <n v="0"/>
    <n v="0"/>
    <n v="0"/>
    <n v="0"/>
    <n v="-30338.677000000025"/>
    <n v="0"/>
    <n v="-463450.67700000003"/>
    <n v="-30338.677000000025"/>
    <n v="433112"/>
    <n v="-463450.67700000003"/>
    <n v="463450.67700000003"/>
    <n v="-463450.67700000003"/>
    <n v="-463450.67700000003"/>
    <n v="-30338.677000000025"/>
    <n v="-30338.677000000025"/>
    <n v="0"/>
    <n v="0"/>
    <n v="-463450.67700000003"/>
    <n v="-463450.67700000003"/>
    <n v="-30338.677000000025"/>
    <n v="-30338.677000000025"/>
    <n v="0"/>
    <n v="0"/>
    <n v="-463450.67700000003"/>
    <n v="-463450.67700000003"/>
    <n v="-30338.677000000025"/>
    <n v="-30338.677000000025"/>
    <n v="0"/>
    <n v="0"/>
    <m/>
    <m/>
    <s v="NO"/>
    <s v="GIC"/>
    <s v="SAESA "/>
    <n v="6"/>
    <s v="Transmission"/>
    <s v="Zonal Tx"/>
    <s v="Llanquihue Project"/>
    <s v="Puerto Varas: Construction of new substation"/>
    <s v="PTOVARAS"/>
    <s v="SAESA "/>
    <m/>
    <m/>
    <x v="8"/>
    <s v="Proyecto puente"/>
    <m/>
    <m/>
    <n v="0"/>
    <n v="0"/>
    <n v="0"/>
    <s v="MT 08.04.2019/Const.09.2019"/>
    <m/>
    <m/>
    <m/>
    <m/>
    <m/>
    <m/>
    <m/>
    <m/>
  </r>
  <r>
    <x v="82"/>
    <s v="T13"/>
    <x v="82"/>
    <x v="0"/>
    <x v="21"/>
    <x v="19"/>
    <n v="551.31500000000005"/>
    <n v="0"/>
    <n v="117.64700000000001"/>
    <n v="0"/>
    <n v="0"/>
    <n v="0"/>
    <n v="0"/>
    <n v="0"/>
    <n v="0"/>
    <n v="0"/>
    <n v="0"/>
    <n v="0"/>
    <n v="668.9620000000001"/>
    <n v="0"/>
    <n v="0"/>
    <n v="0"/>
    <n v="0"/>
    <n v="0"/>
    <n v="0"/>
    <n v="0"/>
    <n v="0"/>
    <n v="0"/>
    <n v="5.0000000000000044E-2"/>
    <n v="0"/>
    <n v="0"/>
    <n v="0.90999999999999992"/>
    <n v="0.90999999999999992"/>
    <n v="0.90999999999999992"/>
    <n v="0.90999999999999992"/>
    <n v="0.90999999999999992"/>
    <n v="0.90999999999999992"/>
    <n v="0.90999999999999992"/>
    <n v="0.90999999999999992"/>
    <n v="0.90999999999999992"/>
    <n v="0.96"/>
    <n v="0.96"/>
    <n v="0.96"/>
    <n v="0.91680179567405784"/>
    <n v="0.91680179567405784"/>
    <n v="0.91680179567405784"/>
    <n v="0.91680179567405784"/>
    <n v="0.91680179567405784"/>
    <n v="0.91680179567405784"/>
    <n v="0.96730179567405783"/>
    <n v="0.96730179567405783"/>
    <n v="0.96730179567405783"/>
    <n v="0.98838736226363755"/>
    <n v="0.98838736226363755"/>
    <n v="1.0000048292749286"/>
    <n v="0.96"/>
    <n v="0.90999999999999992"/>
    <n v="50047.535000000003"/>
    <n v="493.74170735066662"/>
    <n v="0"/>
    <n v="0"/>
    <n v="0"/>
    <n v="0"/>
    <n v="0"/>
    <n v="4998.9437766242718"/>
    <n v="0"/>
    <n v="0"/>
    <n v="1504.191961166594"/>
    <n v="0"/>
    <n v="0"/>
    <n v="6996.877445141532"/>
    <n v="6.8017956740579547E-3"/>
    <n v="0"/>
    <n v="0"/>
    <n v="0"/>
    <n v="0"/>
    <n v="0"/>
    <n v="5.0500000000000003E-2"/>
    <n v="0"/>
    <n v="0"/>
    <n v="2.1085566589579659E-2"/>
    <n v="0"/>
    <n v="1.1617467011290985E-2"/>
    <n v="1.0000048292749286"/>
    <n v="0"/>
    <n v="0"/>
    <n v="0"/>
    <n v="0"/>
    <n v="0"/>
    <n v="0"/>
    <n v="0"/>
    <n v="0"/>
    <n v="0"/>
    <n v="0"/>
    <n v="0"/>
    <n v="0"/>
    <n v="0"/>
    <n v="0"/>
    <n v="0"/>
    <n v="0"/>
    <n v="0"/>
    <n v="57044.412445141534"/>
    <n v="493.74170735066662"/>
    <n v="0"/>
    <n v="0"/>
    <n v="0"/>
    <n v="0"/>
    <n v="0"/>
    <n v="4998.9437766242718"/>
    <n v="0"/>
    <n v="0"/>
    <n v="1504.191961166594"/>
    <n v="0"/>
    <n v="0"/>
    <n v="6996.877445141532"/>
    <n v="0"/>
    <n v="0"/>
    <n v="0"/>
    <n v="0"/>
    <n v="0"/>
    <n v="0"/>
    <n v="0"/>
    <n v="0"/>
    <n v="0"/>
    <n v="0"/>
    <n v="0"/>
    <n v="0"/>
    <n v="0"/>
    <n v="0"/>
    <n v="0"/>
    <n v="0"/>
    <n v="0"/>
    <n v="57044.412445141534"/>
    <n v="551.31500000000005"/>
    <n v="0"/>
    <n v="117.64700000000001"/>
    <n v="0"/>
    <n v="0"/>
    <n v="0"/>
    <n v="5000"/>
    <n v="0"/>
    <n v="0"/>
    <n v="1327.9154451415316"/>
    <n v="0"/>
    <n v="0"/>
    <n v="6996.877445141532"/>
    <n v="0"/>
    <n v="0"/>
    <n v="0"/>
    <n v="0"/>
    <n v="0"/>
    <n v="6.8017956740579503E-3"/>
    <n v="5.0500000000000003E-2"/>
    <n v="0"/>
    <n v="0"/>
    <n v="2.1085566589579659E-2"/>
    <n v="0"/>
    <n v="1.1617467011290985E-2"/>
    <n v="9.0004829274928602E-2"/>
    <n v="0.90999999999999992"/>
    <n v="0.90999999999999992"/>
    <n v="0.90999999999999992"/>
    <n v="0.90999999999999992"/>
    <n v="0.90999999999999992"/>
    <n v="0.91680179567405784"/>
    <n v="0.96730179567405783"/>
    <n v="0.96730179567405783"/>
    <n v="0.96730179567405783"/>
    <n v="0.98838736226363755"/>
    <n v="0.98838736226363755"/>
    <n v="1.0000048292749286"/>
    <n v="0"/>
    <n v="0"/>
    <n v="0"/>
    <n v="0"/>
    <n v="0"/>
    <n v="0"/>
    <n v="0"/>
    <n v="0"/>
    <n v="0"/>
    <n v="0"/>
    <n v="0"/>
    <n v="0"/>
    <n v="0"/>
    <n v="0"/>
    <n v="0"/>
    <n v="0"/>
    <n v="0"/>
    <n v="57044.412445141534"/>
    <n v="551.31500000000005"/>
    <n v="0"/>
    <n v="117.64700000000001"/>
    <n v="0"/>
    <n v="0"/>
    <n v="0"/>
    <n v="0"/>
    <n v="0"/>
    <n v="0"/>
    <n v="0"/>
    <n v="0"/>
    <n v="6327.9154451415316"/>
    <n v="6996.877445141532"/>
    <n v="0"/>
    <n v="0"/>
    <n v="0"/>
    <n v="0"/>
    <n v="0"/>
    <n v="0"/>
    <n v="0"/>
    <n v="0"/>
    <n v="0"/>
    <n v="0"/>
    <n v="0"/>
    <n v="0"/>
    <n v="0"/>
    <n v="0"/>
    <n v="0"/>
    <n v="0"/>
    <n v="0"/>
    <n v="57044.412445141534"/>
    <n v="551.31500000000005"/>
    <n v="0"/>
    <n v="117.64700000000001"/>
    <n v="0"/>
    <n v="0"/>
    <n v="0"/>
    <n v="0"/>
    <n v="0"/>
    <n v="0"/>
    <n v="0"/>
    <n v="0"/>
    <n v="6327.9154451415316"/>
    <n v="6996.877445141532"/>
    <n v="0"/>
    <n v="0"/>
    <n v="0"/>
    <n v="0"/>
    <n v="0"/>
    <n v="0"/>
    <n v="0"/>
    <n v="0"/>
    <n v="0"/>
    <n v="0"/>
    <n v="0"/>
    <n v="0"/>
    <n v="0"/>
    <n v="0"/>
    <n v="0"/>
    <n v="0"/>
    <n v="0"/>
    <n v="57044.412445141534"/>
    <n v="6996.877445141532"/>
    <n v="668.9620000000001"/>
    <n v="50716.497000000003"/>
    <n v="57044.412445141534"/>
    <n v="-6327.9154451415307"/>
    <n v="6327.9154451415307"/>
    <n v="6996.877445141532"/>
    <n v="668.9620000000001"/>
    <n v="50716.497000000003"/>
    <n v="57044.412445141534"/>
    <n v="-6327.9154451415307"/>
    <n v="6327.9154451415307"/>
    <n v="668.9620000000001"/>
    <n v="668.9620000000001"/>
    <n v="50716.497000000003"/>
    <n v="50716.497000000003"/>
    <n v="0"/>
    <n v="6327.9154451415307"/>
    <n v="668.9620000000001"/>
    <n v="668.9620000000001"/>
    <n v="50716.497000000003"/>
    <n v="50716.497000000003"/>
    <n v="0"/>
    <n v="6327.9154451415307"/>
    <n v="13067"/>
    <s v="SI"/>
    <s v="NO"/>
    <s v="GIC"/>
    <s v="STS"/>
    <n v="6"/>
    <s v="Transmission"/>
    <s v="Zonal Tx"/>
    <s v="Growth Zonal Tx"/>
    <s v="Río Negro Substation"/>
    <m/>
    <s v="STS"/>
    <m/>
    <m/>
    <x v="27"/>
    <m/>
    <s v="SURINGEN"/>
    <n v="0"/>
    <n v="0"/>
    <n v="0"/>
    <n v="0"/>
    <s v="08.02.2018"/>
    <m/>
    <m/>
    <m/>
    <n v="410"/>
    <m/>
    <m/>
    <m/>
    <m/>
  </r>
  <r>
    <x v="83"/>
    <s v="T13"/>
    <x v="83"/>
    <x v="0"/>
    <x v="24"/>
    <x v="1"/>
    <n v="111061.484"/>
    <n v="53427.502999999997"/>
    <n v="378936.74200000003"/>
    <n v="369311.9"/>
    <n v="269655.05099999998"/>
    <n v="168689.50200000001"/>
    <n v="405780.67099999997"/>
    <n v="311114.53700000001"/>
    <n v="237324.122"/>
    <n v="48217.392"/>
    <n v="182042.139"/>
    <n v="43772.563999999998"/>
    <n v="2579333.6069999998"/>
    <n v="0.01"/>
    <n v="0.1"/>
    <n v="0.15"/>
    <n v="0.05"/>
    <n v="7.0000000000000007E-2"/>
    <n v="7.0000000000000007E-2"/>
    <n v="0.02"/>
    <n v="0.02"/>
    <n v="0.02"/>
    <n v="3.0000000000000027E-2"/>
    <n v="0.01"/>
    <n v="0"/>
    <n v="0.43000000000000005"/>
    <n v="0.53"/>
    <n v="0.68"/>
    <n v="0.73"/>
    <n v="0.8"/>
    <n v="0.87000000000000011"/>
    <n v="0.89000000000000012"/>
    <n v="0.91000000000000014"/>
    <n v="0.93"/>
    <n v="0.96000000000000008"/>
    <n v="0.97000000000000008"/>
    <n v="0.97000000000000008"/>
    <n v="0.43919149331770918"/>
    <n v="0.45976494514106087"/>
    <n v="0.49606217981505041"/>
    <n v="0.52480676011283711"/>
    <n v="0.56903192926416724"/>
    <n v="0.59434318033736289"/>
    <n v="0.64096697182991491"/>
    <n v="0.67141904520669105"/>
    <n v="0.71862262574089808"/>
    <n v="0.77330310472765773"/>
    <n v="0.82887543951605647"/>
    <n v="0.87125574477084167"/>
    <n v="0.97000000000000008"/>
    <n v="0.42000000000000004"/>
    <n v="1103906.7930000001"/>
    <n v="112814.24053730785"/>
    <n v="121230.81422839026"/>
    <n v="264729.41077764728"/>
    <n v="170236.95344938969"/>
    <n v="262580.3815191848"/>
    <n v="150653.84099951174"/>
    <n v="278207.64876116434"/>
    <n v="182164.08059684446"/>
    <n v="283070.53029319504"/>
    <n v="328735.72040303971"/>
    <n v="334924.63606781227"/>
    <n v="256063.37383970871"/>
    <n v="2745411.6314731962"/>
    <n v="1.919149331770912E-2"/>
    <n v="2.057345182335172E-2"/>
    <n v="3.6297234673989522E-2"/>
    <n v="2.8744580297786679E-2"/>
    <n v="4.4225169151330117E-2"/>
    <n v="2.5311251073195627E-2"/>
    <n v="4.662379149255215E-2"/>
    <n v="3.0452073376776145E-2"/>
    <n v="4.7203580534206924E-2"/>
    <n v="5.4680478986759637E-2"/>
    <n v="5.557233478839884E-2"/>
    <n v="4.2380305254785124E-2"/>
    <n v="0.87125574477084167"/>
    <n v="0"/>
    <n v="0"/>
    <n v="93333.333333333328"/>
    <n v="186580.33333333331"/>
    <n v="93333.333333333328"/>
    <n v="0"/>
    <n v="0"/>
    <n v="0"/>
    <n v="0"/>
    <n v="0"/>
    <n v="176052"/>
    <n v="100000"/>
    <n v="649299"/>
    <n v="0"/>
    <n v="0"/>
    <n v="0"/>
    <n v="0"/>
    <n v="4498617.4244731963"/>
    <n v="112814.24053730785"/>
    <n v="121230.81422839026"/>
    <n v="264729.41077764728"/>
    <n v="170236.95344938969"/>
    <n v="262580.3815191848"/>
    <n v="150653.84099951174"/>
    <n v="278207.64876116434"/>
    <n v="182164.08059684446"/>
    <n v="283070.53029319504"/>
    <n v="328735.72040303971"/>
    <n v="334924.63606781227"/>
    <n v="256063.37383970871"/>
    <n v="2745411.6314731962"/>
    <n v="0"/>
    <n v="0"/>
    <n v="93333.333333333328"/>
    <n v="186580.33333333331"/>
    <n v="93333.333333333328"/>
    <n v="0"/>
    <n v="0"/>
    <n v="0"/>
    <n v="0"/>
    <n v="0"/>
    <n v="176052"/>
    <n v="100000"/>
    <n v="649299"/>
    <n v="0"/>
    <n v="0"/>
    <n v="0"/>
    <n v="0"/>
    <n v="4498617.4244731963"/>
    <n v="111061.484"/>
    <n v="53427.502999999997"/>
    <n v="378936.74200000003"/>
    <n v="369311.9"/>
    <n v="269655.05099999998"/>
    <n v="168689.50200000001"/>
    <n v="208526.49132361336"/>
    <n v="227425.70426180668"/>
    <n v="313161.45706180669"/>
    <n v="181944.12372847335"/>
    <n v="208299.54319514002"/>
    <n v="254972.12990235604"/>
    <n v="2745411.6314731962"/>
    <n v="0.01"/>
    <n v="0.1"/>
    <n v="0.15"/>
    <n v="0.05"/>
    <n v="7.0000000000000007E-2"/>
    <n v="7.616753817314445E-2"/>
    <n v="2.8975027131805439E-2"/>
    <n v="1.2983802167062278E-2"/>
    <n v="2.8230000000000002E-2"/>
    <n v="3.3911564823251521E-2"/>
    <n v="8.1250326452204485E-5"/>
    <n v="9.4180735547598187E-3"/>
    <n v="0.56976725617647572"/>
    <n v="0.43000000000000005"/>
    <n v="0.53"/>
    <n v="0.68"/>
    <n v="0.73"/>
    <n v="0.8"/>
    <n v="0.87616753817314452"/>
    <n v="0.90514256530494996"/>
    <n v="0.91812636747201226"/>
    <n v="0.94635636747201224"/>
    <n v="0.98026793229526377"/>
    <n v="0.980349182621716"/>
    <n v="0.98976725617647576"/>
    <n v="238046.01921417392"/>
    <n v="411252.98078582599"/>
    <n v="0"/>
    <n v="0"/>
    <n v="0"/>
    <n v="0"/>
    <n v="0"/>
    <n v="0"/>
    <n v="0"/>
    <n v="0"/>
    <n v="0"/>
    <n v="0"/>
    <n v="649298.99999999988"/>
    <n v="0"/>
    <n v="0"/>
    <n v="0"/>
    <n v="0"/>
    <n v="4498617.4244731963"/>
    <n v="111061.484"/>
    <n v="53427.502999999997"/>
    <n v="378936.74200000003"/>
    <n v="369311.9"/>
    <n v="269655.05099999998"/>
    <n v="168689.50200000001"/>
    <n v="405780.67099999997"/>
    <n v="311114.53700000001"/>
    <n v="237324.122"/>
    <n v="329509.70999999996"/>
    <n v="49368.078363195993"/>
    <n v="61232.331109999999"/>
    <n v="2745411.6314731962"/>
    <n v="175652.92163680401"/>
    <n v="62393.019214174012"/>
    <n v="411252.98078582599"/>
    <n v="0"/>
    <n v="0"/>
    <n v="0"/>
    <n v="0"/>
    <n v="0"/>
    <n v="0"/>
    <n v="0"/>
    <n v="0"/>
    <n v="0"/>
    <n v="649298.92163680401"/>
    <n v="0"/>
    <n v="0"/>
    <n v="0"/>
    <n v="0"/>
    <n v="4498617.3461100003"/>
    <n v="111061.484"/>
    <n v="53427.502999999997"/>
    <n v="378936.74200000003"/>
    <n v="369311.9"/>
    <n v="269655.05099999998"/>
    <n v="168689.50200000001"/>
    <n v="405780.67099999997"/>
    <n v="311114.53700000001"/>
    <n v="237324.122"/>
    <n v="48217.392"/>
    <n v="182042.139"/>
    <n v="209850.58847319614"/>
    <n v="2745411.6314731962"/>
    <n v="0"/>
    <n v="0"/>
    <n v="0"/>
    <n v="0"/>
    <n v="0"/>
    <n v="0"/>
    <n v="0"/>
    <n v="0"/>
    <n v="0"/>
    <n v="0"/>
    <n v="0"/>
    <n v="0"/>
    <n v="649298.92163680401"/>
    <n v="0"/>
    <n v="0"/>
    <n v="0"/>
    <n v="0"/>
    <n v="4498617.3461100003"/>
    <n v="2489348.2576334877"/>
    <n v="2535561.0430000001"/>
    <n v="3639467.8360000001"/>
    <n v="3593255.0506334878"/>
    <n v="46212.785366512369"/>
    <n v="859149.58847319614"/>
    <n v="2490439.5015708404"/>
    <n v="2535561.0430000001"/>
    <n v="3639467.8360000001"/>
    <n v="3594346.2945708404"/>
    <n v="45121.541429159697"/>
    <n v="859149.58847319614"/>
    <n v="2684179.3003631961"/>
    <n v="2535561.0430000001"/>
    <n v="3639467.8360000001"/>
    <n v="3788086.0933631961"/>
    <n v="-148618.257363196"/>
    <n v="859149.51011000015"/>
    <n v="2535561.0430000001"/>
    <n v="2579333.6069999998"/>
    <n v="3683240.4"/>
    <n v="3639467.8360000001"/>
    <n v="43772.56399999978"/>
    <n v="815376.94611000037"/>
    <n v="13101"/>
    <s v="SI"/>
    <s v="NO"/>
    <s v="GIC"/>
    <s v="STS"/>
    <n v="6"/>
    <s v="Transmission"/>
    <s v="Zonal Tx"/>
    <s v="Growth Zonal Tx"/>
    <s v="Sangra Subtstation"/>
    <m/>
    <s v="STS"/>
    <s v="S/E Sangra "/>
    <d v="2019-06-01T00:00:00"/>
    <x v="30"/>
    <d v="2019-11-05T00:00:00"/>
    <s v="Rimalco"/>
    <n v="2"/>
    <n v="0"/>
    <n v="0"/>
    <n v="0"/>
    <s v="09.07.2018"/>
    <s v="EMEC"/>
    <s v="Construcción"/>
    <m/>
    <n v="853"/>
    <s v="construcción"/>
    <n v="2017"/>
    <s v="Inversiones en S/E"/>
    <s v="Abierto"/>
  </r>
  <r>
    <x v="84"/>
    <s v="T13"/>
    <x v="84"/>
    <x v="0"/>
    <x v="24"/>
    <x v="1"/>
    <n v="0"/>
    <n v="1377.1079999999999"/>
    <n v="777.35400000000004"/>
    <n v="1036"/>
    <n v="0"/>
    <n v="0"/>
    <n v="0"/>
    <n v="0"/>
    <n v="0"/>
    <n v="476"/>
    <n v="0"/>
    <n v="0"/>
    <n v="3666.462"/>
    <n v="0"/>
    <n v="0"/>
    <n v="0"/>
    <n v="0.02"/>
    <n v="0"/>
    <n v="0.01"/>
    <n v="0"/>
    <n v="0"/>
    <n v="0"/>
    <n v="0"/>
    <n v="0"/>
    <n v="0"/>
    <n v="0.71"/>
    <n v="0.71"/>
    <n v="0.71"/>
    <n v="0.73"/>
    <n v="0.73"/>
    <n v="0.74"/>
    <n v="0.74"/>
    <n v="0.74"/>
    <n v="0.74"/>
    <n v="0.74"/>
    <n v="0.74"/>
    <n v="0.74"/>
    <n v="0.71"/>
    <n v="0.71"/>
    <n v="0.72646895453891158"/>
    <n v="0.7337085206729832"/>
    <n v="0.7337085206729832"/>
    <n v="0.7337085206729832"/>
    <n v="0.7337085206729832"/>
    <n v="0.7337085206729832"/>
    <n v="0.7337085206729832"/>
    <n v="0.73878891796005108"/>
    <n v="0.74979644541536472"/>
    <n v="0.76249743863303443"/>
    <n v="0.74"/>
    <n v="0.71"/>
    <n v="18148.080999999998"/>
    <n v="0"/>
    <n v="0"/>
    <n v="1472.3383799509113"/>
    <n v="693.60129603320217"/>
    <n v="0"/>
    <n v="0"/>
    <n v="0"/>
    <n v="0"/>
    <n v="0"/>
    <n v="476.76780160241964"/>
    <n v="1008.3294227866874"/>
    <n v="1213.0497653411087"/>
    <n v="4864.0866657143288"/>
    <n v="0"/>
    <n v="0"/>
    <n v="1.6468954538911607E-2"/>
    <n v="7.2395661340716837E-3"/>
    <n v="0"/>
    <n v="0"/>
    <n v="0"/>
    <n v="0"/>
    <n v="0"/>
    <n v="5.0803972870678482E-3"/>
    <n v="1.100752745531367E-2"/>
    <n v="1.2700993217669619E-2"/>
    <n v="0.76249743863303443"/>
    <n v="0"/>
    <n v="0"/>
    <n v="0"/>
    <n v="0"/>
    <n v="0"/>
    <n v="0"/>
    <n v="17064"/>
    <n v="800"/>
    <n v="0"/>
    <n v="0"/>
    <n v="0"/>
    <n v="0"/>
    <n v="17864"/>
    <n v="1138.4000000000001"/>
    <n v="0"/>
    <n v="0"/>
    <n v="0"/>
    <n v="42014.567665714327"/>
    <n v="0"/>
    <n v="0"/>
    <n v="1472.3383799509113"/>
    <n v="693.60129603320217"/>
    <n v="0"/>
    <n v="0"/>
    <n v="0"/>
    <n v="0"/>
    <n v="0"/>
    <n v="476.76780160241964"/>
    <n v="1008.3294227866874"/>
    <n v="1213.0497653411087"/>
    <n v="4864.0866657143288"/>
    <n v="0"/>
    <n v="0"/>
    <n v="0"/>
    <n v="0"/>
    <n v="0"/>
    <n v="0"/>
    <n v="17064"/>
    <n v="800"/>
    <n v="0"/>
    <n v="0"/>
    <n v="0"/>
    <n v="0"/>
    <n v="17864"/>
    <n v="1138.4000000000001"/>
    <n v="0"/>
    <n v="0"/>
    <n v="0"/>
    <n v="42014.567665714327"/>
    <n v="0"/>
    <n v="1377.1079999999999"/>
    <n v="777.35400000000004"/>
    <n v="1036"/>
    <n v="0"/>
    <n v="0"/>
    <n v="0"/>
    <n v="0"/>
    <n v="0"/>
    <n v="474"/>
    <n v="1012.246"/>
    <n v="1200"/>
    <n v="5876.7079999999996"/>
    <n v="0"/>
    <n v="0"/>
    <n v="0"/>
    <n v="0.02"/>
    <n v="0"/>
    <n v="1.2376085183576135E-2"/>
    <n v="0"/>
    <n v="0"/>
    <n v="0"/>
    <n v="4.5732055884572286E-3"/>
    <n v="8.9177508974915953E-3"/>
    <n v="1.242387518197547E-2"/>
    <n v="5.8290916851500438E-2"/>
    <n v="0.71"/>
    <n v="0.71"/>
    <n v="0.71"/>
    <n v="0.73"/>
    <n v="0.73"/>
    <n v="0.74237608518357612"/>
    <n v="0.74237608518357612"/>
    <n v="0.74237608518357612"/>
    <n v="0.74237608518357612"/>
    <n v="0.74694929077203331"/>
    <n v="0.7558670416695249"/>
    <n v="0.76829091685150042"/>
    <n v="0"/>
    <n v="0"/>
    <n v="0"/>
    <n v="0"/>
    <n v="0"/>
    <n v="0"/>
    <n v="16050.892"/>
    <n v="800"/>
    <n v="0"/>
    <n v="0"/>
    <n v="0"/>
    <n v="0"/>
    <n v="16850.892"/>
    <n v="1138.4000000000001"/>
    <n v="0"/>
    <n v="0"/>
    <n v="0"/>
    <n v="42014.080999999998"/>
    <n v="0"/>
    <n v="1377.1079999999999"/>
    <n v="777.35400000000004"/>
    <n v="1036"/>
    <n v="0"/>
    <n v="0"/>
    <n v="0"/>
    <n v="0"/>
    <n v="0"/>
    <n v="476"/>
    <n v="0"/>
    <n v="0"/>
    <n v="3666.462"/>
    <n v="0"/>
    <n v="0"/>
    <n v="800"/>
    <n v="0"/>
    <n v="0"/>
    <n v="0"/>
    <n v="17250.892"/>
    <n v="0"/>
    <n v="0"/>
    <n v="0"/>
    <n v="1010.246"/>
    <n v="0"/>
    <n v="19061.137999999999"/>
    <n v="1138.4000000000001"/>
    <n v="0"/>
    <n v="0"/>
    <n v="0"/>
    <n v="42014.080999999998"/>
    <n v="0"/>
    <n v="1377.1079999999999"/>
    <n v="777.35400000000004"/>
    <n v="1036"/>
    <n v="0"/>
    <n v="0"/>
    <n v="0"/>
    <n v="0"/>
    <n v="0"/>
    <n v="476"/>
    <n v="0"/>
    <n v="0"/>
    <n v="3666.462"/>
    <n v="0"/>
    <n v="0"/>
    <n v="0"/>
    <n v="0"/>
    <n v="0"/>
    <n v="0"/>
    <n v="0"/>
    <n v="0"/>
    <n v="0"/>
    <n v="0"/>
    <n v="0"/>
    <n v="0"/>
    <n v="19061.137999999999"/>
    <n v="1138.4000000000001"/>
    <n v="0"/>
    <n v="0"/>
    <n v="0"/>
    <n v="42014.080999999998"/>
    <n v="3651.0369003732203"/>
    <n v="3666.462"/>
    <n v="21814.542999999998"/>
    <n v="21799.117900373218"/>
    <n v="15.425099626780138"/>
    <n v="20200.024665714329"/>
    <n v="4676.7079999999996"/>
    <n v="3666.462"/>
    <n v="21814.542999999998"/>
    <n v="22824.788999999997"/>
    <n v="-1010.2459999999992"/>
    <n v="20199.538"/>
    <n v="3666.462"/>
    <n v="3666.462"/>
    <n v="21814.542999999998"/>
    <n v="21814.542999999998"/>
    <n v="0"/>
    <n v="20199.538"/>
    <n v="3666.462"/>
    <n v="3666.462"/>
    <n v="21814.542999999998"/>
    <n v="21814.542999999998"/>
    <n v="0"/>
    <n v="20199.538"/>
    <n v="13253"/>
    <s v="SI"/>
    <s v="NO"/>
    <s v="GIC"/>
    <s v="STS"/>
    <n v="6"/>
    <s v="Transmission"/>
    <s v="Zonal Tx"/>
    <s v="Growth Zonal Tx"/>
    <s v="Sangra Subtstation"/>
    <m/>
    <s v="STS"/>
    <s v="S/E Sangra "/>
    <d v="2019-06-01T00:00:00"/>
    <x v="30"/>
    <d v="2019-11-05T00:00:00"/>
    <s v="Rimalco"/>
    <n v="0"/>
    <n v="0"/>
    <n v="0"/>
    <n v="0"/>
    <s v="09.07.2018"/>
    <s v="EMEC"/>
    <s v="Construcción"/>
    <m/>
    <n v="853"/>
    <s v="construcción"/>
    <n v="2017"/>
    <s v="Inversiones en S/E"/>
    <s v="Abierto"/>
  </r>
  <r>
    <x v="85"/>
    <s v="Fuera del T13"/>
    <x v="85"/>
    <x v="2"/>
    <x v="6"/>
    <x v="7"/>
    <n v="871.2"/>
    <n v="0"/>
    <n v="14640.299000000001"/>
    <n v="0"/>
    <n v="0"/>
    <n v="0"/>
    <n v="0"/>
    <n v="0"/>
    <n v="0"/>
    <n v="0"/>
    <n v="0"/>
    <n v="0"/>
    <n v="15511.499000000002"/>
    <n v="0"/>
    <n v="0"/>
    <n v="0"/>
    <n v="0"/>
    <n v="0.04"/>
    <n v="0.01"/>
    <n v="0"/>
    <n v="0"/>
    <n v="0"/>
    <n v="0"/>
    <n v="0"/>
    <n v="0"/>
    <n v="0.95"/>
    <n v="0.95"/>
    <n v="0.95"/>
    <n v="0.95"/>
    <n v="0.99"/>
    <n v="1"/>
    <n v="1"/>
    <n v="1"/>
    <n v="1"/>
    <n v="1"/>
    <n v="1"/>
    <n v="1"/>
    <n v="0.95"/>
    <n v="0.95"/>
    <n v="0.95"/>
    <n v="0.95"/>
    <n v="0.98"/>
    <n v="0.99"/>
    <n v="1"/>
    <n v="1"/>
    <n v="1"/>
    <n v="1"/>
    <n v="1"/>
    <n v="1"/>
    <n v="1"/>
    <n v="0.95"/>
    <n v="236219.63800000001"/>
    <n v="0"/>
    <n v="0"/>
    <n v="0"/>
    <n v="0"/>
    <n v="21005"/>
    <n v="0"/>
    <n v="0"/>
    <n v="0"/>
    <n v="0"/>
    <n v="0"/>
    <n v="0"/>
    <n v="0"/>
    <n v="21005"/>
    <n v="0"/>
    <n v="0"/>
    <n v="0"/>
    <n v="0"/>
    <n v="0.03"/>
    <n v="0.01"/>
    <n v="0.01"/>
    <n v="0"/>
    <n v="0"/>
    <n v="0"/>
    <n v="0"/>
    <n v="0"/>
    <n v="1"/>
    <n v="0"/>
    <n v="0"/>
    <n v="0"/>
    <n v="0"/>
    <n v="0"/>
    <n v="0"/>
    <n v="0"/>
    <n v="0"/>
    <n v="0"/>
    <n v="0"/>
    <n v="0"/>
    <n v="0"/>
    <n v="0"/>
    <n v="0"/>
    <n v="0"/>
    <n v="0"/>
    <n v="0"/>
    <n v="257224.63800000001"/>
    <n v="0"/>
    <n v="0"/>
    <n v="0"/>
    <n v="0"/>
    <n v="21005"/>
    <n v="0"/>
    <n v="0"/>
    <n v="0"/>
    <n v="0"/>
    <n v="0"/>
    <n v="0"/>
    <n v="0"/>
    <n v="21005"/>
    <n v="0"/>
    <n v="0"/>
    <n v="0"/>
    <n v="0"/>
    <n v="0"/>
    <n v="0"/>
    <n v="0"/>
    <n v="0"/>
    <n v="0"/>
    <n v="0"/>
    <n v="0"/>
    <n v="0"/>
    <n v="0"/>
    <n v="0"/>
    <n v="0"/>
    <n v="0"/>
    <n v="0"/>
    <n v="257224.63800000001"/>
    <n v="871.2"/>
    <n v="0"/>
    <n v="14640.299000000001"/>
    <n v="0"/>
    <n v="0"/>
    <n v="0"/>
    <n v="0"/>
    <n v="0"/>
    <n v="0"/>
    <n v="0"/>
    <n v="0"/>
    <n v="3000"/>
    <n v="18511.499000000003"/>
    <n v="0"/>
    <n v="0"/>
    <n v="0"/>
    <n v="0"/>
    <n v="0.04"/>
    <n v="0.01"/>
    <n v="0"/>
    <n v="0"/>
    <n v="0"/>
    <n v="0"/>
    <n v="0"/>
    <n v="0"/>
    <n v="0.05"/>
    <n v="0.95"/>
    <n v="0.95"/>
    <n v="0.95"/>
    <n v="0.95"/>
    <n v="0.99"/>
    <n v="1"/>
    <n v="1"/>
    <n v="1"/>
    <n v="1"/>
    <n v="1"/>
    <n v="1"/>
    <n v="1"/>
    <n v="0"/>
    <n v="0"/>
    <n v="0"/>
    <n v="0"/>
    <n v="0"/>
    <n v="0"/>
    <n v="0"/>
    <n v="0"/>
    <n v="0"/>
    <n v="0"/>
    <n v="0"/>
    <n v="0"/>
    <n v="0"/>
    <n v="0"/>
    <n v="0"/>
    <n v="0"/>
    <n v="0"/>
    <n v="254731.13700000002"/>
    <n v="871.2"/>
    <n v="0"/>
    <n v="14640.299000000001"/>
    <n v="0"/>
    <n v="0"/>
    <n v="0"/>
    <n v="0"/>
    <n v="0"/>
    <n v="0"/>
    <n v="0"/>
    <n v="0"/>
    <n v="0"/>
    <n v="15511.499000000002"/>
    <n v="0"/>
    <n v="0"/>
    <n v="0"/>
    <n v="0"/>
    <n v="0"/>
    <n v="0"/>
    <n v="0"/>
    <n v="0"/>
    <n v="0"/>
    <n v="0"/>
    <n v="0"/>
    <n v="0"/>
    <n v="0"/>
    <n v="0"/>
    <n v="0"/>
    <n v="0"/>
    <n v="0"/>
    <n v="251731.13700000002"/>
    <n v="871.2"/>
    <n v="0"/>
    <n v="14640.299000000001"/>
    <n v="0"/>
    <n v="0"/>
    <n v="0"/>
    <n v="0"/>
    <n v="0"/>
    <n v="0"/>
    <n v="0"/>
    <n v="0"/>
    <n v="0"/>
    <n v="15511.499000000002"/>
    <n v="0"/>
    <n v="0"/>
    <n v="0"/>
    <n v="0"/>
    <n v="0"/>
    <n v="0"/>
    <n v="0"/>
    <n v="0"/>
    <n v="0"/>
    <n v="0"/>
    <n v="0"/>
    <n v="0"/>
    <n v="0"/>
    <n v="0"/>
    <n v="0"/>
    <n v="0"/>
    <n v="0"/>
    <n v="251731.13700000002"/>
    <n v="21005"/>
    <n v="15511.499000000002"/>
    <n v="251731.13700000002"/>
    <n v="257224.63800000001"/>
    <n v="-5493.5009999999893"/>
    <n v="5493.5009999999893"/>
    <n v="15511.499000000002"/>
    <n v="15511.499000000002"/>
    <n v="251731.13700000002"/>
    <n v="251731.13700000002"/>
    <n v="0"/>
    <n v="3000"/>
    <n v="15511.499000000002"/>
    <n v="15511.499000000002"/>
    <n v="251731.13700000002"/>
    <n v="251731.13700000002"/>
    <n v="0"/>
    <n v="0"/>
    <n v="15511.499000000002"/>
    <n v="15511.499000000002"/>
    <n v="251731.13700000002"/>
    <n v="251731.13700000002"/>
    <n v="0"/>
    <n v="0"/>
    <n v="13044"/>
    <s v="SI"/>
    <s v="NO"/>
    <s v="GOT"/>
    <s v="STS"/>
    <m/>
    <s v="Transmission"/>
    <s v="Dedicated Tx (Business Development)"/>
    <s v="Sitramel Project"/>
    <s v="Sitramel Project"/>
    <m/>
    <s v="STS"/>
    <m/>
    <d v="2017-12-01T00:00:00"/>
    <x v="8"/>
    <m/>
    <m/>
    <m/>
    <n v="0"/>
    <n v="0"/>
    <n v="0"/>
    <m/>
    <m/>
    <m/>
    <m/>
    <m/>
    <m/>
    <s v="2017-1"/>
    <s v="Mejoras en S/E"/>
    <s v="Abierto"/>
  </r>
  <r>
    <x v="86"/>
    <s v="Fuera del T13"/>
    <x v="86"/>
    <x v="1"/>
    <x v="6"/>
    <x v="14"/>
    <n v="0"/>
    <n v="29.436"/>
    <n v="757.37"/>
    <n v="3369.9090000000001"/>
    <n v="518.5"/>
    <n v="418.21499999999997"/>
    <n v="78.129000000000005"/>
    <n v="215.28299999999999"/>
    <n v="0"/>
    <n v="0"/>
    <n v="0"/>
    <n v="0"/>
    <n v="5386.8420000000006"/>
    <n v="0"/>
    <n v="0"/>
    <n v="0.05"/>
    <n v="0"/>
    <n v="0"/>
    <n v="0"/>
    <n v="0.01"/>
    <n v="0"/>
    <n v="0"/>
    <n v="0"/>
    <n v="0"/>
    <n v="0"/>
    <n v="0.94"/>
    <n v="0.94"/>
    <n v="0.99"/>
    <n v="0.99"/>
    <n v="0.99"/>
    <n v="0.99"/>
    <n v="1"/>
    <n v="1"/>
    <n v="1"/>
    <n v="1"/>
    <n v="1"/>
    <n v="1"/>
    <n v="0.9449617151607963"/>
    <n v="0.98315773353751912"/>
    <n v="1"/>
    <n v="1"/>
    <n v="1"/>
    <n v="1"/>
    <n v="1"/>
    <n v="1"/>
    <n v="1"/>
    <n v="1"/>
    <n v="1"/>
    <n v="1"/>
    <n v="1"/>
    <n v="0.94"/>
    <n v="125406.554"/>
    <n v="0"/>
    <n v="0"/>
    <n v="0"/>
    <n v="0"/>
    <n v="0"/>
    <n v="0"/>
    <n v="0"/>
    <n v="0"/>
    <n v="0"/>
    <n v="0"/>
    <n v="0"/>
    <n v="0"/>
    <n v="0"/>
    <n v="4.9617151607963261E-3"/>
    <n v="3.8196018376722818E-2"/>
    <n v="1.6842266462480857E-2"/>
    <n v="0"/>
    <n v="0"/>
    <n v="0"/>
    <n v="0"/>
    <n v="0"/>
    <n v="0"/>
    <n v="0"/>
    <n v="0"/>
    <n v="0"/>
    <n v="1"/>
    <n v="0"/>
    <n v="0"/>
    <n v="0"/>
    <n v="0"/>
    <n v="0"/>
    <n v="0"/>
    <n v="0"/>
    <n v="0"/>
    <n v="0"/>
    <n v="0"/>
    <n v="0"/>
    <n v="0"/>
    <n v="0"/>
    <n v="0"/>
    <n v="0"/>
    <n v="0"/>
    <n v="0"/>
    <n v="125406.554"/>
    <n v="0"/>
    <n v="0"/>
    <n v="0"/>
    <n v="0"/>
    <n v="0"/>
    <n v="0"/>
    <n v="0"/>
    <n v="0"/>
    <n v="0"/>
    <n v="0"/>
    <n v="0"/>
    <n v="0"/>
    <n v="0"/>
    <n v="0"/>
    <n v="0"/>
    <n v="0"/>
    <n v="0"/>
    <n v="0"/>
    <n v="0"/>
    <n v="0"/>
    <n v="0"/>
    <n v="0"/>
    <n v="0"/>
    <n v="0"/>
    <n v="0"/>
    <n v="0"/>
    <n v="0"/>
    <n v="0"/>
    <n v="0"/>
    <n v="0"/>
    <n v="125406.554"/>
    <n v="0"/>
    <n v="29.436"/>
    <n v="757.37"/>
    <n v="3369.9090000000001"/>
    <n v="518.5"/>
    <n v="418.21499999999997"/>
    <n v="4581.7849999999999"/>
    <n v="2324.7849999999999"/>
    <n v="0"/>
    <n v="0"/>
    <n v="0"/>
    <n v="0"/>
    <n v="12000"/>
    <n v="0"/>
    <n v="0"/>
    <n v="0.05"/>
    <n v="0"/>
    <n v="0"/>
    <n v="0"/>
    <n v="0"/>
    <n v="0"/>
    <n v="0"/>
    <n v="0"/>
    <n v="0"/>
    <n v="0"/>
    <n v="0.05"/>
    <n v="0.94"/>
    <n v="0.94"/>
    <n v="0.99"/>
    <n v="0.99"/>
    <n v="0.99"/>
    <n v="0.99"/>
    <n v="0.99"/>
    <n v="0.99"/>
    <n v="0.99"/>
    <n v="0.99"/>
    <n v="0.99"/>
    <n v="0.99"/>
    <n v="0"/>
    <n v="0"/>
    <n v="0"/>
    <n v="0"/>
    <n v="0"/>
    <n v="0"/>
    <n v="0"/>
    <n v="0"/>
    <n v="0"/>
    <n v="0"/>
    <n v="0"/>
    <n v="0"/>
    <n v="0"/>
    <n v="0"/>
    <n v="0"/>
    <n v="0"/>
    <n v="0"/>
    <n v="137406.554"/>
    <n v="0"/>
    <n v="29.436"/>
    <n v="757.37"/>
    <n v="3369.9090000000001"/>
    <n v="518.5"/>
    <n v="418.21499999999997"/>
    <n v="78.129000000000005"/>
    <n v="215.28299999999999"/>
    <n v="0"/>
    <n v="1000"/>
    <n v="0"/>
    <n v="5613.1579999999994"/>
    <n v="12000"/>
    <n v="0"/>
    <n v="0"/>
    <n v="0"/>
    <n v="0"/>
    <n v="0"/>
    <n v="0"/>
    <n v="0"/>
    <n v="0"/>
    <n v="0"/>
    <n v="0"/>
    <n v="0"/>
    <n v="0"/>
    <n v="0"/>
    <n v="0"/>
    <n v="0"/>
    <n v="0"/>
    <n v="0"/>
    <n v="137406.554"/>
    <n v="0"/>
    <n v="29.436"/>
    <n v="757.37"/>
    <n v="3369.9090000000001"/>
    <n v="518.5"/>
    <n v="418.21499999999997"/>
    <n v="78.129000000000005"/>
    <n v="215.28299999999999"/>
    <n v="0"/>
    <n v="0"/>
    <n v="0"/>
    <n v="6613.1579999999994"/>
    <n v="12000"/>
    <n v="0"/>
    <n v="0"/>
    <n v="0"/>
    <n v="0"/>
    <n v="0"/>
    <n v="0"/>
    <n v="0"/>
    <n v="0"/>
    <n v="0"/>
    <n v="0"/>
    <n v="0"/>
    <n v="0"/>
    <n v="0"/>
    <n v="0"/>
    <n v="0"/>
    <n v="0"/>
    <n v="0"/>
    <n v="137406.554"/>
    <n v="0"/>
    <n v="5386.8420000000006"/>
    <n v="130793.39600000001"/>
    <n v="125406.554"/>
    <n v="5386.8420000000042"/>
    <n v="-5386.8420000000042"/>
    <n v="12000"/>
    <n v="5386.8420000000006"/>
    <n v="130793.39600000001"/>
    <n v="137406.554"/>
    <n v="-6613.1579999999958"/>
    <n v="6613.1579999999958"/>
    <n v="6386.8420000000006"/>
    <n v="5386.8420000000006"/>
    <n v="130793.39600000001"/>
    <n v="131793.39600000001"/>
    <n v="-1000"/>
    <n v="6613.1579999999958"/>
    <n v="5386.8420000000006"/>
    <n v="5386.8420000000006"/>
    <n v="130793.39600000001"/>
    <n v="130793.39600000001"/>
    <n v="0"/>
    <n v="6613.1579999999958"/>
    <n v="13776"/>
    <s v="SI"/>
    <s v="NO"/>
    <s v="GIC"/>
    <s v="STS"/>
    <n v="6"/>
    <s v="Transmission"/>
    <s v="Zonal Tx"/>
    <s v="Growth Zonal Tx"/>
    <s v="Alto Bonito Substation"/>
    <m/>
    <s v="Osorno"/>
    <m/>
    <d v="2018-11-30T00:00:00"/>
    <x v="31"/>
    <m/>
    <m/>
    <m/>
    <n v="0"/>
    <n v="0"/>
    <n v="0"/>
    <m/>
    <m/>
    <m/>
    <m/>
    <n v="647"/>
    <m/>
    <s v="2018 6+6"/>
    <m/>
    <m/>
  </r>
  <r>
    <x v="87"/>
    <s v="Fuera del T13"/>
    <x v="87"/>
    <x v="1"/>
    <x v="6"/>
    <x v="14"/>
    <n v="5243.4589999999998"/>
    <n v="11905.395"/>
    <n v="1619.104"/>
    <n v="8662.4760000000006"/>
    <n v="1599.424"/>
    <n v="649.57299999999998"/>
    <n v="0"/>
    <n v="0"/>
    <n v="0"/>
    <n v="0"/>
    <n v="0"/>
    <n v="0"/>
    <n v="29679.431"/>
    <n v="0.1"/>
    <n v="0"/>
    <n v="7.0000000000000007E-2"/>
    <n v="0"/>
    <n v="0"/>
    <n v="0"/>
    <n v="0"/>
    <n v="0"/>
    <n v="0"/>
    <n v="0"/>
    <n v="0"/>
    <n v="0"/>
    <n v="0.92"/>
    <n v="0.92"/>
    <n v="0.9900000000000001"/>
    <n v="0.9900000000000001"/>
    <n v="0.9900000000000001"/>
    <n v="0.9900000000000001"/>
    <n v="0.9900000000000001"/>
    <n v="0.9900000000000001"/>
    <n v="0.9900000000000001"/>
    <n v="0.9900000000000001"/>
    <n v="0.9900000000000001"/>
    <n v="0.9900000000000001"/>
    <n v="0.88346000000000002"/>
    <n v="0.98449500408608015"/>
    <n v="0.99379500408608012"/>
    <n v="0.99999500408608011"/>
    <n v="0.99999500408608011"/>
    <n v="0.99999500408608011"/>
    <n v="0.99999500408608011"/>
    <n v="0.99999500408608011"/>
    <n v="0.99999500408608011"/>
    <n v="0.99999500408608011"/>
    <n v="0.99999500408608011"/>
    <n v="0.99999500408608011"/>
    <n v="0.9900000000000001"/>
    <n v="0.82000000000000006"/>
    <n v="8616.357"/>
    <n v="11987.872203621166"/>
    <n v="27625.800173083531"/>
    <n v="0"/>
    <n v="0"/>
    <n v="0"/>
    <n v="0"/>
    <n v="0"/>
    <n v="0"/>
    <n v="0"/>
    <n v="0"/>
    <n v="0"/>
    <n v="0"/>
    <n v="39613.672376704693"/>
    <n v="6.3460000000000003E-2"/>
    <n v="0.10103500408608007"/>
    <n v="9.2999999999999992E-3"/>
    <n v="6.1999999999999989E-3"/>
    <n v="0"/>
    <n v="0"/>
    <n v="0"/>
    <n v="0"/>
    <n v="0"/>
    <n v="0"/>
    <n v="0"/>
    <n v="0"/>
    <n v="0.99999500408608011"/>
    <n v="0"/>
    <n v="0"/>
    <n v="0"/>
    <n v="0"/>
    <n v="0"/>
    <n v="0"/>
    <n v="0"/>
    <n v="0"/>
    <n v="0"/>
    <n v="0"/>
    <n v="0"/>
    <n v="0"/>
    <n v="0"/>
    <n v="0"/>
    <n v="0"/>
    <n v="0"/>
    <n v="0"/>
    <n v="48230.029376704697"/>
    <n v="11987.872203621166"/>
    <n v="27625.800173083531"/>
    <n v="0"/>
    <n v="0"/>
    <n v="0"/>
    <n v="0"/>
    <n v="0"/>
    <n v="0"/>
    <n v="0"/>
    <n v="0"/>
    <n v="0"/>
    <n v="0"/>
    <n v="39613.672376704693"/>
    <n v="0"/>
    <n v="0"/>
    <n v="0"/>
    <n v="0"/>
    <n v="0"/>
    <n v="0"/>
    <n v="0"/>
    <n v="0"/>
    <n v="0"/>
    <n v="0"/>
    <n v="0"/>
    <n v="0"/>
    <n v="0"/>
    <n v="0"/>
    <n v="0"/>
    <n v="0"/>
    <n v="0"/>
    <n v="48230.029376704697"/>
    <n v="5243.4589999999998"/>
    <n v="11905.395"/>
    <n v="1619.104"/>
    <n v="8662.4760000000006"/>
    <n v="1599.424"/>
    <n v="649.57299999999998"/>
    <n v="0"/>
    <n v="0"/>
    <n v="0"/>
    <n v="0"/>
    <n v="5000"/>
    <n v="4934.2413767046928"/>
    <n v="39613.672376704693"/>
    <n v="0.1"/>
    <n v="0"/>
    <n v="7.0000000000000007E-2"/>
    <n v="0"/>
    <n v="0"/>
    <n v="0"/>
    <n v="6.4056939501779344E-4"/>
    <n v="4.9501779359430601E-3"/>
    <n v="4.1992882562277576E-3"/>
    <n v="2.0996441281138792E-4"/>
    <n v="0"/>
    <n v="0"/>
    <n v="0.18000000000000002"/>
    <n v="0.92"/>
    <n v="0.92"/>
    <n v="0.9900000000000001"/>
    <n v="0.9900000000000001"/>
    <n v="0.9900000000000001"/>
    <n v="0.9900000000000001"/>
    <n v="0.99064056939501788"/>
    <n v="0.99559074733096098"/>
    <n v="0.99979003558718871"/>
    <n v="1"/>
    <n v="1"/>
    <n v="1"/>
    <n v="0"/>
    <n v="0"/>
    <n v="0"/>
    <n v="0"/>
    <n v="0"/>
    <n v="0"/>
    <n v="0"/>
    <n v="0"/>
    <n v="0"/>
    <n v="0"/>
    <n v="0"/>
    <n v="0"/>
    <n v="0"/>
    <n v="0"/>
    <n v="0"/>
    <n v="0"/>
    <n v="0"/>
    <n v="48230.029376704697"/>
    <n v="5243.4589999999998"/>
    <n v="11905.395"/>
    <n v="1619.104"/>
    <n v="8662.4760000000006"/>
    <n v="1599.424"/>
    <n v="649.57299999999998"/>
    <n v="0"/>
    <n v="0"/>
    <n v="0"/>
    <n v="0"/>
    <n v="5000.1123767046956"/>
    <n v="4934.1290000000008"/>
    <n v="39613.672376704693"/>
    <n v="0"/>
    <n v="0"/>
    <n v="0"/>
    <n v="0"/>
    <n v="0"/>
    <n v="0"/>
    <n v="0"/>
    <n v="0"/>
    <n v="0"/>
    <n v="0"/>
    <n v="0"/>
    <n v="0"/>
    <n v="0"/>
    <n v="0"/>
    <n v="0"/>
    <n v="0"/>
    <n v="0"/>
    <n v="48230.029376704697"/>
    <n v="5243.4589999999998"/>
    <n v="11905.395"/>
    <n v="1619.104"/>
    <n v="8662.4760000000006"/>
    <n v="1599.424"/>
    <n v="649.57299999999998"/>
    <n v="0"/>
    <n v="0"/>
    <n v="0"/>
    <n v="0"/>
    <n v="0"/>
    <n v="1934.3703767047009"/>
    <n v="31613.801376704701"/>
    <n v="0"/>
    <n v="0"/>
    <n v="0"/>
    <n v="0"/>
    <n v="0"/>
    <n v="0"/>
    <n v="0"/>
    <n v="0"/>
    <n v="0"/>
    <n v="0"/>
    <n v="0"/>
    <n v="0"/>
    <n v="0"/>
    <n v="0"/>
    <n v="0"/>
    <n v="0"/>
    <n v="0"/>
    <n v="40230.158376704698"/>
    <n v="39613.672376704693"/>
    <n v="29679.431"/>
    <n v="38295.788"/>
    <n v="48230.029376704697"/>
    <n v="-9934.2413767046964"/>
    <n v="9934.2413767046964"/>
    <n v="34679.430999999997"/>
    <n v="29679.431"/>
    <n v="38295.788"/>
    <n v="43295.788"/>
    <n v="-5000"/>
    <n v="9934.2413767046964"/>
    <n v="34679.543376704692"/>
    <n v="29679.431"/>
    <n v="38295.788"/>
    <n v="43295.900376704696"/>
    <n v="-5000.1123767046956"/>
    <n v="9934.2413767046964"/>
    <n v="29679.431"/>
    <n v="29679.431"/>
    <n v="38295.788"/>
    <n v="38295.788"/>
    <n v="0"/>
    <n v="1934.3703767046973"/>
    <n v="13777"/>
    <s v="SI"/>
    <s v="NO"/>
    <s v="GIC"/>
    <s v="STS"/>
    <n v="6"/>
    <s v="Transmission"/>
    <s v="Zonal Tx"/>
    <s v="Growth Zonal Tx"/>
    <s v="Rio Bonito Substation"/>
    <m/>
    <s v="Osorno"/>
    <m/>
    <d v="2018-12-31T00:00:00"/>
    <x v="32"/>
    <m/>
    <m/>
    <m/>
    <n v="0"/>
    <n v="0"/>
    <n v="0"/>
    <m/>
    <m/>
    <m/>
    <m/>
    <n v="932"/>
    <m/>
    <s v="2018 6+6"/>
    <m/>
    <m/>
  </r>
  <r>
    <x v="88"/>
    <s v="Fuera del T13"/>
    <x v="88"/>
    <x v="0"/>
    <x v="25"/>
    <x v="19"/>
    <n v="2856.636"/>
    <n v="0"/>
    <n v="231.553"/>
    <n v="0"/>
    <n v="2544.0990000000002"/>
    <n v="33400.468999999997"/>
    <n v="1123.758"/>
    <n v="1639.414"/>
    <n v="684.76400000000001"/>
    <n v="21678.940999999999"/>
    <n v="73502.135999999999"/>
    <n v="16985.280999999999"/>
    <n v="154647.05099999998"/>
    <n v="0.01"/>
    <n v="0.01"/>
    <n v="0.02"/>
    <n v="0"/>
    <n v="0.27"/>
    <n v="0.03"/>
    <n v="0"/>
    <n v="0"/>
    <n v="0"/>
    <n v="2.0000000000000018E-2"/>
    <n v="0.13"/>
    <n v="0"/>
    <n v="6.0000000000000005E-2"/>
    <n v="7.0000000000000007E-2"/>
    <n v="0.09"/>
    <n v="0.09"/>
    <n v="0.36"/>
    <n v="0.38999999999999996"/>
    <n v="0.38999999999999996"/>
    <n v="0.38999999999999996"/>
    <n v="0.38999999999999996"/>
    <n v="0.41"/>
    <n v="0.54"/>
    <n v="0.54"/>
    <n v="5.2936294584824073E-2"/>
    <n v="5.8221624837507396E-2"/>
    <n v="0.12780460534107518"/>
    <n v="0.21594132223057932"/>
    <n v="0.26770819576102767"/>
    <n v="0.39335103140822242"/>
    <n v="0.45757361931808394"/>
    <n v="0.58144034858077509"/>
    <n v="0.78256576496395813"/>
    <n v="0.87617176021001297"/>
    <n v="0.93549469847207523"/>
    <n v="0.93549469847207523"/>
    <n v="0.54"/>
    <n v="0.05"/>
    <n v="22735.440999999999"/>
    <n v="1477.7195460929358"/>
    <n v="2666.4896818476732"/>
    <n v="35186.526424575284"/>
    <n v="44674.611112373139"/>
    <n v="26303.083767088599"/>
    <n v="63991.626964836862"/>
    <n v="32788.702517887068"/>
    <n v="63391.663831909515"/>
    <n v="103175.23087884822"/>
    <n v="48135.276392113628"/>
    <n v="30578.325609120173"/>
    <n v="0"/>
    <n v="452369.25672669313"/>
    <n v="2.9362945848240701E-3"/>
    <n v="5.2853302526833269E-3"/>
    <n v="6.9582980503567787E-2"/>
    <n v="8.8136716889504155E-2"/>
    <n v="5.1766873530448357E-2"/>
    <n v="0.12564283564719472"/>
    <n v="6.4222587909861517E-2"/>
    <n v="0.12386672926269114"/>
    <n v="0.20112541638318301"/>
    <n v="9.3605995246054882E-2"/>
    <n v="5.9322938262062301E-2"/>
    <n v="0"/>
    <n v="0.93549469847207523"/>
    <n v="0"/>
    <n v="0"/>
    <n v="0"/>
    <n v="0"/>
    <n v="0"/>
    <n v="0"/>
    <n v="0"/>
    <n v="0"/>
    <n v="0"/>
    <n v="0"/>
    <n v="0"/>
    <n v="0"/>
    <n v="0"/>
    <n v="0"/>
    <n v="0"/>
    <n v="0"/>
    <n v="0"/>
    <n v="475104.69772669312"/>
    <n v="1477.7195460929358"/>
    <n v="2666.4896818476732"/>
    <n v="35186.526424575284"/>
    <n v="44674.611112373139"/>
    <n v="26303.083767088599"/>
    <n v="63991.626964836862"/>
    <n v="32788.702517887068"/>
    <n v="63391.663831909515"/>
    <n v="103175.23087884822"/>
    <n v="48135.276392113628"/>
    <n v="30578.325609120173"/>
    <n v="0"/>
    <n v="452369.25672669313"/>
    <n v="0"/>
    <n v="0"/>
    <n v="0"/>
    <n v="0"/>
    <n v="0"/>
    <n v="0"/>
    <n v="0"/>
    <n v="0"/>
    <n v="0"/>
    <n v="0"/>
    <n v="0"/>
    <n v="0"/>
    <n v="0"/>
    <n v="0"/>
    <n v="0"/>
    <n v="0"/>
    <n v="0"/>
    <n v="475104.69772669312"/>
    <n v="2856.636"/>
    <n v="0"/>
    <n v="231.553"/>
    <n v="0"/>
    <n v="2544.0990000000002"/>
    <n v="33400.468999999997"/>
    <n v="63658.416659228576"/>
    <n v="88161.979462736548"/>
    <n v="115213.29890761309"/>
    <n v="64368.379131736088"/>
    <n v="10794.428571428571"/>
    <n v="71139.996993950263"/>
    <n v="452369.25672669313"/>
    <n v="0.01"/>
    <n v="0.01"/>
    <n v="0.02"/>
    <n v="0"/>
    <n v="0.27"/>
    <n v="1.5732150060508269E-2"/>
    <n v="0.11662968939088342"/>
    <n v="0.23956232351754739"/>
    <n v="6.4542154094392901E-2"/>
    <n v="8.8543767648245258E-2"/>
    <n v="6.514723678902784E-2"/>
    <n v="1.1597418313836224E-2"/>
    <n v="0.91175473981444133"/>
    <n v="6.0000000000000005E-2"/>
    <n v="7.0000000000000007E-2"/>
    <n v="0.09"/>
    <n v="0.09"/>
    <n v="0.36"/>
    <n v="0.37573215006050825"/>
    <n v="0.49236183945139167"/>
    <n v="0.73192416296893914"/>
    <n v="0.79646631706333204"/>
    <n v="0.88501008471157727"/>
    <n v="0.95015732150060517"/>
    <n v="0.96175473981444137"/>
    <n v="0"/>
    <n v="0"/>
    <n v="0"/>
    <n v="0"/>
    <n v="0"/>
    <n v="0"/>
    <n v="0"/>
    <n v="0"/>
    <n v="0"/>
    <n v="0"/>
    <n v="0"/>
    <n v="0"/>
    <n v="0"/>
    <n v="0"/>
    <n v="0"/>
    <n v="0"/>
    <n v="0"/>
    <n v="475104.69772669312"/>
    <n v="2856.636"/>
    <n v="0"/>
    <n v="231.553"/>
    <n v="0"/>
    <n v="2544.0990000000002"/>
    <n v="33400.468999999997"/>
    <n v="1123.758"/>
    <n v="1639.414"/>
    <n v="684.76400000000001"/>
    <n v="146549.70572749252"/>
    <n v="120089.45614810752"/>
    <n v="143249.40185109311"/>
    <n v="452369.25672669313"/>
    <n v="0"/>
    <n v="0"/>
    <n v="0"/>
    <n v="0"/>
    <n v="0"/>
    <n v="0"/>
    <n v="0"/>
    <n v="0"/>
    <n v="0"/>
    <n v="0"/>
    <n v="0"/>
    <n v="0"/>
    <n v="0"/>
    <n v="0"/>
    <n v="0"/>
    <n v="0"/>
    <n v="0"/>
    <n v="475104.69772669312"/>
    <n v="2856.636"/>
    <n v="0"/>
    <n v="231.553"/>
    <n v="0"/>
    <n v="2544.0990000000002"/>
    <n v="33400.468999999997"/>
    <n v="1123.758"/>
    <n v="1639.414"/>
    <n v="684.76400000000001"/>
    <n v="21678.940999999999"/>
    <n v="73502.135999999999"/>
    <n v="214707.48672669302"/>
    <n v="352369.25672669301"/>
    <n v="0"/>
    <n v="0"/>
    <n v="0"/>
    <n v="0"/>
    <n v="0"/>
    <n v="0"/>
    <n v="0"/>
    <n v="0"/>
    <n v="0"/>
    <n v="0"/>
    <n v="0"/>
    <n v="0"/>
    <n v="100000.00000000012"/>
    <n v="0"/>
    <n v="0"/>
    <n v="0"/>
    <n v="0"/>
    <n v="475104.69772669312"/>
    <n v="452369.25672669313"/>
    <n v="137661.76999999999"/>
    <n v="160397.21099999998"/>
    <n v="475104.69772669312"/>
    <n v="-314707.48672669311"/>
    <n v="314707.48672669311"/>
    <n v="381229.25973274285"/>
    <n v="137661.76999999999"/>
    <n v="160397.21099999998"/>
    <n v="403964.70073274284"/>
    <n v="-243567.48973274286"/>
    <n v="314707.48672669311"/>
    <n v="309119.85487560002"/>
    <n v="137661.76999999999"/>
    <n v="160397.21099999998"/>
    <n v="331855.29587560002"/>
    <n v="-171458.08487560003"/>
    <n v="314707.48672669311"/>
    <n v="137661.76999999999"/>
    <n v="154647.05099999998"/>
    <n v="177382.49199999997"/>
    <n v="160397.21099999998"/>
    <n v="16985.280999999988"/>
    <n v="297722.20572669315"/>
    <n v="13778"/>
    <s v="SI"/>
    <s v="NO"/>
    <s v="GIC"/>
    <s v="STS"/>
    <n v="6"/>
    <s v="Transmission"/>
    <s v="Zonal Tx"/>
    <s v="Growth Zonal Tx"/>
    <s v="Purranque Substation"/>
    <m/>
    <s v="Osorno"/>
    <m/>
    <d v="2019-06-26T00:00:00"/>
    <x v="33"/>
    <m/>
    <n v="0"/>
    <n v="0"/>
    <n v="0"/>
    <n v="0"/>
    <n v="0"/>
    <m/>
    <m/>
    <m/>
    <m/>
    <n v="1068"/>
    <m/>
    <s v="2018 6+6"/>
    <m/>
    <m/>
  </r>
  <r>
    <x v="89"/>
    <s v="Fuera del T13"/>
    <x v="89"/>
    <x v="0"/>
    <x v="26"/>
    <x v="19"/>
    <n v="1961.575"/>
    <n v="0"/>
    <n v="231.553"/>
    <n v="183.959"/>
    <n v="2656.7629999999999"/>
    <n v="31358.414000000001"/>
    <n v="1370.682"/>
    <n v="1430.1389999999999"/>
    <n v="1662.2639999999999"/>
    <n v="22106.971000000001"/>
    <n v="71094.744999999995"/>
    <n v="15850.834999999999"/>
    <n v="149907.9"/>
    <n v="5.0000000000000001E-3"/>
    <n v="1.4999999999999999E-2"/>
    <n v="0.02"/>
    <n v="0"/>
    <n v="0.26"/>
    <n v="0"/>
    <n v="0"/>
    <n v="0"/>
    <n v="0"/>
    <n v="3.999999999999998E-2"/>
    <n v="0.1"/>
    <n v="0"/>
    <n v="5.5E-2"/>
    <n v="7.0000000000000007E-2"/>
    <n v="0.09"/>
    <n v="0.09"/>
    <n v="0.35"/>
    <n v="0.35"/>
    <n v="0.35"/>
    <n v="0.35"/>
    <n v="0.35"/>
    <n v="0.38999999999999996"/>
    <n v="0.48999999999999994"/>
    <n v="0.48999999999999994"/>
    <n v="5.264731582371663E-2"/>
    <n v="9.9455389341458242E-2"/>
    <n v="0.16003252986851824"/>
    <n v="0.23200902178341953"/>
    <n v="0.23553877621504171"/>
    <n v="0.39516994735695826"/>
    <n v="0.50033364341618713"/>
    <n v="0.60620554858016107"/>
    <n v="0.79354550219343534"/>
    <n v="0.89294061360943366"/>
    <n v="0.93997459141079909"/>
    <n v="0.93997459141079909"/>
    <n v="0.48999999999999994"/>
    <n v="0.05"/>
    <n v="22678.862999999998"/>
    <n v="1478.4991624936656"/>
    <n v="26201.37461606443"/>
    <n v="33992.504511431223"/>
    <n v="40484.129268298893"/>
    <n v="1990.1162321577845"/>
    <n v="90213.50982714133"/>
    <n v="59574.414259676443"/>
    <n v="60118.052230118454"/>
    <n v="106628.89432543292"/>
    <n v="56708.735211263433"/>
    <n v="26897.830287478933"/>
    <n v="0"/>
    <n v="504288.05993155745"/>
    <n v="2.6473158237166282E-3"/>
    <n v="4.6808073517741612E-2"/>
    <n v="6.0577140527060001E-2"/>
    <n v="7.1976491914901297E-2"/>
    <n v="3.5297544316221707E-3"/>
    <n v="0.15963117114191658"/>
    <n v="0.10516369605922882"/>
    <n v="0.10587190516397393"/>
    <n v="0.18733995361327424"/>
    <n v="9.9395111415998355E-2"/>
    <n v="4.7033977801365423E-2"/>
    <n v="0"/>
    <n v="0.93997459141079909"/>
    <n v="0"/>
    <n v="0"/>
    <n v="0"/>
    <n v="0"/>
    <n v="0"/>
    <n v="0"/>
    <n v="0"/>
    <n v="0"/>
    <n v="0"/>
    <n v="0"/>
    <n v="0"/>
    <n v="0"/>
    <n v="0"/>
    <n v="0"/>
    <n v="0"/>
    <n v="0"/>
    <n v="0"/>
    <n v="526966.9229315574"/>
    <n v="1478.4991624936656"/>
    <n v="26201.37461606443"/>
    <n v="33992.504511431223"/>
    <n v="40484.129268298893"/>
    <n v="1990.1162321577845"/>
    <n v="90213.50982714133"/>
    <n v="59574.414259676443"/>
    <n v="60118.052230118454"/>
    <n v="106628.89432543292"/>
    <n v="56708.735211263433"/>
    <n v="26897.830287478933"/>
    <n v="0"/>
    <n v="504288.05993155745"/>
    <n v="0"/>
    <n v="0"/>
    <n v="0"/>
    <n v="0"/>
    <n v="0"/>
    <n v="0"/>
    <n v="0"/>
    <n v="0"/>
    <n v="0"/>
    <n v="0"/>
    <n v="0"/>
    <n v="0"/>
    <n v="0"/>
    <n v="0"/>
    <n v="0"/>
    <n v="0"/>
    <n v="0"/>
    <n v="526966.9229315574"/>
    <n v="1961.575"/>
    <n v="0"/>
    <n v="231.553"/>
    <n v="183.959"/>
    <n v="2656.7629999999999"/>
    <n v="31358.414000000001"/>
    <n v="60473.471659228569"/>
    <n v="93855.831550736548"/>
    <n v="57948.798907613091"/>
    <n v="95813.296310536098"/>
    <n v="12171.428571428571"/>
    <n v="147632.96993201456"/>
    <n v="504288.06093155744"/>
    <n v="5.0000000000000001E-3"/>
    <n v="1.4999999999999999E-2"/>
    <n v="0.02"/>
    <n v="0"/>
    <n v="0.26"/>
    <n v="1.5732150060508269E-2"/>
    <n v="0.11662968939088342"/>
    <n v="0.23956232351754739"/>
    <n v="6.4542154094392901E-2"/>
    <n v="8.8543767648245258E-2"/>
    <n v="6.514723678902784E-2"/>
    <n v="1.1597418313836224E-2"/>
    <n v="0.90175473981444132"/>
    <n v="5.5E-2"/>
    <n v="7.0000000000000007E-2"/>
    <n v="0.09"/>
    <n v="0.09"/>
    <n v="0.35"/>
    <n v="0.36573215006050824"/>
    <n v="0.48236183945139166"/>
    <n v="0.72192416296893913"/>
    <n v="0.78646631706333203"/>
    <n v="0.87501008471157726"/>
    <n v="0.94015732150060516"/>
    <n v="0.95175473981444136"/>
    <n v="0"/>
    <n v="0"/>
    <n v="0"/>
    <n v="0"/>
    <n v="0"/>
    <n v="0"/>
    <n v="0"/>
    <n v="0"/>
    <n v="0"/>
    <n v="0"/>
    <n v="0"/>
    <n v="0"/>
    <n v="0"/>
    <n v="0"/>
    <n v="0"/>
    <n v="0"/>
    <n v="0"/>
    <n v="526966.92393155745"/>
    <n v="1961.575"/>
    <n v="0"/>
    <n v="231.553"/>
    <n v="183.959"/>
    <n v="2656.7629999999999"/>
    <n v="31358.414000000001"/>
    <n v="1370.682"/>
    <n v="1430.1389999999999"/>
    <n v="1662.2639999999999"/>
    <n v="140932.33539130798"/>
    <n v="96496.728011984524"/>
    <n v="226003.64852826498"/>
    <n v="504288.06093155744"/>
    <n v="0"/>
    <n v="0"/>
    <n v="0"/>
    <n v="0"/>
    <n v="0"/>
    <n v="0"/>
    <n v="0"/>
    <n v="0"/>
    <n v="0"/>
    <n v="0"/>
    <n v="0"/>
    <n v="0"/>
    <n v="0"/>
    <n v="0"/>
    <n v="0"/>
    <n v="0"/>
    <n v="0"/>
    <n v="526966.92393155745"/>
    <n v="1961.575"/>
    <n v="0"/>
    <n v="231.553"/>
    <n v="183.959"/>
    <n v="2656.7629999999999"/>
    <n v="31358.414000000001"/>
    <n v="1370.682"/>
    <n v="1430.1389999999999"/>
    <n v="1662.2639999999999"/>
    <n v="22106.971000000001"/>
    <n v="71094.744999999995"/>
    <n v="270230.99593155697"/>
    <n v="404288.06093155697"/>
    <n v="0"/>
    <n v="0"/>
    <n v="0"/>
    <n v="0"/>
    <n v="0"/>
    <n v="0"/>
    <n v="0"/>
    <n v="0"/>
    <n v="0"/>
    <n v="0"/>
    <n v="0"/>
    <n v="0"/>
    <n v="100000.00000000047"/>
    <n v="0"/>
    <n v="0"/>
    <n v="0"/>
    <n v="0"/>
    <n v="526966.92393155745"/>
    <n v="504288.05993155745"/>
    <n v="134057.065"/>
    <n v="156735.92800000001"/>
    <n v="526966.9229315574"/>
    <n v="-370230.99493155739"/>
    <n v="370230.99493155739"/>
    <n v="356655.09099954291"/>
    <n v="134057.065"/>
    <n v="156735.92800000001"/>
    <n v="379333.95399954292"/>
    <n v="-222598.02599954291"/>
    <n v="370230.99593155744"/>
    <n v="278284.41240329249"/>
    <n v="134057.065"/>
    <n v="156735.92800000001"/>
    <n v="300963.2754032925"/>
    <n v="-144227.34740329249"/>
    <n v="370230.99593155744"/>
    <n v="134057.065"/>
    <n v="149907.9"/>
    <n v="172586.76299999998"/>
    <n v="156735.92800000001"/>
    <n v="15850.834999999963"/>
    <n v="354380.16093155748"/>
    <n v="13779"/>
    <s v="SI"/>
    <s v="NO"/>
    <s v="GIC"/>
    <s v="STS"/>
    <n v="6"/>
    <s v="Transmission"/>
    <s v="Zonal Tx"/>
    <s v="Growth Zonal Tx"/>
    <s v="Puerto Varas Substation"/>
    <m/>
    <s v="Osorno"/>
    <m/>
    <d v="2019-04-26T00:00:00"/>
    <x v="33"/>
    <m/>
    <n v="0"/>
    <n v="0"/>
    <n v="0"/>
    <n v="0"/>
    <n v="0"/>
    <m/>
    <m/>
    <m/>
    <m/>
    <n v="1068"/>
    <m/>
    <s v="2018 6+6"/>
    <m/>
    <m/>
  </r>
  <r>
    <x v="90"/>
    <s v="Fuera del T13"/>
    <x v="90"/>
    <x v="0"/>
    <x v="27"/>
    <x v="11"/>
    <n v="2511.9749999999999"/>
    <n v="3088.1030000000001"/>
    <n v="12109.885"/>
    <n v="18924.358"/>
    <n v="31713.289000000001"/>
    <n v="128742.37300000001"/>
    <n v="97403.248999999996"/>
    <n v="211115.606"/>
    <n v="82280.794999999998"/>
    <n v="218643.27100000001"/>
    <n v="271955.533"/>
    <n v="-3321.1750000000002"/>
    <n v="1075167.2620000001"/>
    <n v="0"/>
    <n v="0"/>
    <n v="0"/>
    <n v="0"/>
    <n v="0.06"/>
    <n v="0.27"/>
    <n v="7.0000000000000007E-2"/>
    <n v="0.01"/>
    <n v="0.01"/>
    <n v="0.15000000000000002"/>
    <n v="0.15"/>
    <n v="0"/>
    <n v="0.03"/>
    <n v="0.03"/>
    <n v="0.03"/>
    <n v="0.03"/>
    <n v="0.09"/>
    <n v="0.36"/>
    <n v="0.43000000000000005"/>
    <n v="0.44000000000000006"/>
    <n v="0.45000000000000007"/>
    <n v="0.60000000000000009"/>
    <n v="0.75000000000000011"/>
    <n v="0.75000000000000011"/>
    <n v="3.2792568147067686E-2"/>
    <n v="5.7078087426392754E-2"/>
    <n v="8.5348829023426387E-2"/>
    <n v="0.1546669162094339"/>
    <n v="0.27790570803324521"/>
    <n v="0.35198996906757141"/>
    <n v="0.43680071291392397"/>
    <n v="0.46827078881556183"/>
    <n v="0.56107665970980347"/>
    <n v="0.71225643610002431"/>
    <n v="0.79173380425945461"/>
    <n v="0.89618829289567192"/>
    <n v="0.75000000000000011"/>
    <n v="0.03"/>
    <n v="47706.803"/>
    <n v="5600.1622589428207"/>
    <n v="48781.023367629685"/>
    <n v="56885.682469890671"/>
    <n v="139714.2033499598"/>
    <n v="248819.54278433952"/>
    <n v="149827.78305849346"/>
    <n v="171815.17309857986"/>
    <n v="63862.533214546507"/>
    <n v="188649.17280338285"/>
    <n v="307835.83241788362"/>
    <n v="11075.61993444729"/>
    <n v="28338.87175563076"/>
    <n v="1421205.6005137269"/>
    <n v="2.7925681470676862E-3"/>
    <n v="2.4285519279325065E-2"/>
    <n v="2.8270741597033643E-2"/>
    <n v="6.9318087186007515E-2"/>
    <n v="0.12323879182381135"/>
    <n v="7.4084261034326152E-2"/>
    <n v="8.4810743846352621E-2"/>
    <n v="3.1470075901637799E-2"/>
    <n v="9.2805870894241652E-2"/>
    <n v="0.15117977639022079"/>
    <n v="7.947736815943035E-2"/>
    <n v="0.10445448863621729"/>
    <n v="0.89618829289567192"/>
    <n v="172200"/>
    <n v="222601.92500000019"/>
    <n v="0"/>
    <n v="0"/>
    <n v="0"/>
    <n v="0"/>
    <n v="0"/>
    <n v="0"/>
    <n v="0"/>
    <n v="0"/>
    <n v="0"/>
    <n v="0"/>
    <n v="394801.92500000016"/>
    <n v="0"/>
    <n v="0"/>
    <n v="0"/>
    <n v="0"/>
    <n v="1863714.3285137271"/>
    <n v="5600.1622589428207"/>
    <n v="48781.023367629685"/>
    <n v="56885.682469890671"/>
    <n v="139714.2033499598"/>
    <n v="248819.54278433952"/>
    <n v="149827.78305849346"/>
    <n v="171815.17309857986"/>
    <n v="63862.533214546507"/>
    <n v="188649.17280338285"/>
    <n v="307835.83241788362"/>
    <n v="11075.61993444729"/>
    <n v="28338.87175563076"/>
    <n v="1421205.6005137269"/>
    <n v="172200"/>
    <n v="222601.92500000019"/>
    <n v="0"/>
    <n v="0"/>
    <n v="0"/>
    <n v="0"/>
    <n v="0"/>
    <n v="0"/>
    <n v="0"/>
    <n v="0"/>
    <n v="0"/>
    <n v="0"/>
    <n v="394801.92500000016"/>
    <n v="0"/>
    <n v="0"/>
    <n v="0"/>
    <n v="0"/>
    <n v="1863714.3285137271"/>
    <n v="2511.9749999999999"/>
    <n v="3088.1030000000001"/>
    <n v="12109.885"/>
    <n v="18924.358"/>
    <n v="31713.289000000001"/>
    <n v="128742.37300000001"/>
    <n v="135812.62699999998"/>
    <n v="179367"/>
    <n v="170538"/>
    <n v="238144"/>
    <n v="169787"/>
    <n v="330466.99051372707"/>
    <n v="1421205.6005137269"/>
    <n v="0"/>
    <n v="0"/>
    <n v="0"/>
    <n v="0"/>
    <n v="0.06"/>
    <n v="0.16125897735796035"/>
    <n v="0.19812032083974043"/>
    <n v="5.3295177706664774E-2"/>
    <n v="9.34021242868084E-2"/>
    <n v="0.16710304196129422"/>
    <n v="9.1148013354469343E-2"/>
    <n v="3.9447930829073483E-2"/>
    <n v="0.86377558633601104"/>
    <n v="0.03"/>
    <n v="0.03"/>
    <n v="0.03"/>
    <n v="0.03"/>
    <n v="0.09"/>
    <n v="0.25125897735796032"/>
    <n v="0.44937929819770084"/>
    <n v="0.50267447590436554"/>
    <n v="0.59607660019117403"/>
    <n v="0.76317964215246825"/>
    <n v="0.85432765550693757"/>
    <n v="0.89377558633601106"/>
    <n v="164500"/>
    <n v="43438"/>
    <n v="64700"/>
    <n v="122163.915513727"/>
    <n v="0"/>
    <n v="0"/>
    <n v="0"/>
    <n v="0"/>
    <n v="0"/>
    <n v="0"/>
    <n v="0"/>
    <n v="0"/>
    <n v="394801.915513727"/>
    <n v="0"/>
    <n v="0"/>
    <n v="0"/>
    <n v="0"/>
    <n v="1863714.3190274539"/>
    <n v="2511.9749999999999"/>
    <n v="3088.1030000000001"/>
    <n v="12109.885"/>
    <n v="18924.358"/>
    <n v="31713.289000000001"/>
    <n v="128742.37300000001"/>
    <n v="97403.248999999996"/>
    <n v="211115.606"/>
    <n v="82280.794999999998"/>
    <n v="337946.20500000002"/>
    <n v="317454"/>
    <n v="177915.76251372695"/>
    <n v="1421205.6005137269"/>
    <n v="157787"/>
    <n v="229712.23748627305"/>
    <n v="5000"/>
    <n v="2302.6780274538323"/>
    <n v="0"/>
    <n v="0"/>
    <n v="0"/>
    <n v="0"/>
    <n v="0"/>
    <n v="0"/>
    <n v="0"/>
    <n v="0"/>
    <n v="394801.91551372688"/>
    <n v="0"/>
    <n v="0"/>
    <n v="0"/>
    <n v="0"/>
    <n v="1863714.3190274539"/>
    <n v="2511.9749999999999"/>
    <n v="3088.1030000000001"/>
    <n v="12109.885"/>
    <n v="18924.358"/>
    <n v="31713.289000000001"/>
    <n v="128742.37300000001"/>
    <n v="97403.248999999996"/>
    <n v="211115.606"/>
    <n v="82280.794999999998"/>
    <n v="218643.27100000001"/>
    <n v="271955.533"/>
    <n v="342717.16351372679"/>
    <n v="1421205.6005137269"/>
    <n v="0"/>
    <n v="0"/>
    <n v="0"/>
    <n v="0"/>
    <n v="0"/>
    <n v="0"/>
    <n v="0"/>
    <n v="0"/>
    <n v="0"/>
    <n v="0"/>
    <n v="0"/>
    <n v="0"/>
    <n v="394801.91551372688"/>
    <n v="0"/>
    <n v="0"/>
    <n v="0"/>
    <n v="0"/>
    <n v="1863714.3190274539"/>
    <n v="1392866.7287580962"/>
    <n v="1078488.4370000002"/>
    <n v="1126195.2400000002"/>
    <n v="1440573.5317580963"/>
    <n v="-314378.29175809608"/>
    <n v="737519.08851372683"/>
    <n v="1090738.6099999999"/>
    <n v="1078488.4370000002"/>
    <n v="1126195.2400000002"/>
    <n v="1138445.4129999999"/>
    <n v="-12250.172999999719"/>
    <n v="737519.07902745367"/>
    <n v="1243289.838"/>
    <n v="1078488.4370000002"/>
    <n v="1126195.2400000002"/>
    <n v="1290996.6410000001"/>
    <n v="-164801.40099999984"/>
    <n v="737519.07902745367"/>
    <n v="1078488.4370000002"/>
    <n v="1075167.2620000001"/>
    <n v="1122874.0650000002"/>
    <n v="1126195.2400000002"/>
    <n v="-3321.1750000000466"/>
    <n v="740840.25402745372"/>
    <n v="13780"/>
    <s v="SI"/>
    <s v="NO"/>
    <s v="GIC"/>
    <s v="STS"/>
    <n v="6"/>
    <s v="Transmission"/>
    <s v="Zonal Tx"/>
    <s v="Growth Zonal Tx"/>
    <s v="El Empalme Substation"/>
    <m/>
    <s v="Osorno"/>
    <m/>
    <d v="2019-10-31T00:00:00"/>
    <x v="7"/>
    <m/>
    <n v="0"/>
    <n v="0"/>
    <n v="0"/>
    <n v="0"/>
    <n v="0"/>
    <m/>
    <m/>
    <s v="Ingeniería detalle"/>
    <m/>
    <n v="1057"/>
    <m/>
    <s v="2018 6+6"/>
    <m/>
    <m/>
  </r>
  <r>
    <x v="91"/>
    <s v="Fuera del T13"/>
    <x v="91"/>
    <x v="0"/>
    <x v="28"/>
    <x v="3"/>
    <n v="2470.489"/>
    <n v="24601.647000000001"/>
    <n v="12057.406000000001"/>
    <n v="5289.5529999999999"/>
    <n v="3072.8040000000001"/>
    <n v="2380.5030000000002"/>
    <n v="126653.084"/>
    <n v="10303.934999999999"/>
    <n v="64004.031000000003"/>
    <n v="23586.710999999999"/>
    <n v="73997.195999999996"/>
    <n v="2522.3969999999999"/>
    <n v="350939.75599999999"/>
    <n v="0.01"/>
    <n v="0"/>
    <n v="0.02"/>
    <n v="0"/>
    <n v="0"/>
    <n v="0.18"/>
    <n v="0.08"/>
    <n v="0"/>
    <n v="0.05"/>
    <n v="0.20000000000000007"/>
    <n v="0.14000000000000001"/>
    <n v="0"/>
    <n v="0.12"/>
    <n v="0.12"/>
    <n v="0.14000000000000001"/>
    <n v="0.14000000000000001"/>
    <n v="0.14000000000000001"/>
    <n v="0.32"/>
    <n v="0.39999999999999997"/>
    <n v="0.39999999999999997"/>
    <n v="0.44999999999999996"/>
    <n v="0.65"/>
    <n v="0.79"/>
    <n v="0.79"/>
    <n v="0.15127943780725872"/>
    <n v="0.20647173928298174"/>
    <n v="0.30681863007541388"/>
    <n v="0.40957558301103075"/>
    <n v="0.54264520454350995"/>
    <n v="0.59580373103384832"/>
    <n v="0.75527807778621003"/>
    <n v="0.75527807778621003"/>
    <n v="0.75527807778621003"/>
    <n v="0.75527807778621003"/>
    <n v="0.75527807778621003"/>
    <n v="0.7647489821060578"/>
    <n v="0.79"/>
    <n v="0.11"/>
    <n v="109533.24"/>
    <n v="47181.602055278614"/>
    <n v="63183.941048511027"/>
    <n v="115072.34967694439"/>
    <n v="118028.34660355339"/>
    <n v="153100.47746374347"/>
    <n v="61260.391161725107"/>
    <n v="184086.26693317041"/>
    <n v="0"/>
    <n v="0"/>
    <n v="0"/>
    <n v="0"/>
    <n v="11023.386738165593"/>
    <n v="752936.76168109209"/>
    <n v="4.1279437807258713E-2"/>
    <n v="5.5192301475723016E-2"/>
    <n v="0.10034689079243214"/>
    <n v="0.1027569529356169"/>
    <n v="0.13306962153247917"/>
    <n v="5.3158526490338379E-2"/>
    <n v="0.15947434675236172"/>
    <n v="0"/>
    <n v="0"/>
    <n v="0"/>
    <n v="0"/>
    <n v="9.4709043198477876E-3"/>
    <n v="0.7647489821060578"/>
    <n v="0"/>
    <n v="0"/>
    <n v="0"/>
    <n v="0"/>
    <n v="0"/>
    <n v="0"/>
    <n v="0"/>
    <n v="0"/>
    <n v="0"/>
    <n v="0"/>
    <n v="0"/>
    <n v="0"/>
    <n v="0"/>
    <n v="0"/>
    <n v="0"/>
    <n v="0"/>
    <n v="0"/>
    <n v="862470.00168109208"/>
    <n v="47181.602055278614"/>
    <n v="63183.941048511027"/>
    <n v="115072.34967694439"/>
    <n v="118028.34660355339"/>
    <n v="153100.47746374347"/>
    <n v="61260.391161725107"/>
    <n v="184086.26693317041"/>
    <n v="0"/>
    <n v="0"/>
    <n v="0"/>
    <n v="0"/>
    <n v="11023.386738165593"/>
    <n v="752936.76168109209"/>
    <n v="0"/>
    <n v="0"/>
    <n v="0"/>
    <n v="0"/>
    <n v="0"/>
    <n v="0"/>
    <n v="0"/>
    <n v="0"/>
    <n v="0"/>
    <n v="0"/>
    <n v="0"/>
    <n v="0"/>
    <n v="0"/>
    <n v="0"/>
    <n v="0"/>
    <n v="0"/>
    <n v="0"/>
    <n v="862470.00168109208"/>
    <n v="2470.489"/>
    <n v="24601.647000000001"/>
    <n v="12057.406000000001"/>
    <n v="5289.5529999999999"/>
    <n v="3072.8040000000001"/>
    <n v="2380.5030000000002"/>
    <n v="36101.497000000003"/>
    <n v="125054.20330056324"/>
    <n v="55384.637359549415"/>
    <n v="232963.47801966206"/>
    <n v="65129.27471909883"/>
    <n v="188431.26928221859"/>
    <n v="752936.7616810922"/>
    <n v="0.01"/>
    <n v="0"/>
    <n v="0.02"/>
    <n v="0"/>
    <n v="0"/>
    <n v="0.02"/>
    <n v="0.82"/>
    <n v="0"/>
    <n v="0"/>
    <n v="0"/>
    <n v="0.01"/>
    <n v="0.01"/>
    <n v="0.89"/>
    <n v="0.12"/>
    <n v="0.12"/>
    <n v="0.14000000000000001"/>
    <n v="0.14000000000000001"/>
    <n v="0.14000000000000001"/>
    <n v="0.16"/>
    <n v="0.98"/>
    <n v="0.98"/>
    <n v="0.98"/>
    <n v="0.98"/>
    <n v="0.99"/>
    <n v="1"/>
    <n v="0"/>
    <n v="0"/>
    <n v="0"/>
    <n v="0"/>
    <n v="0"/>
    <n v="0"/>
    <n v="0"/>
    <n v="0"/>
    <n v="0"/>
    <n v="0"/>
    <n v="0"/>
    <n v="0"/>
    <n v="0"/>
    <n v="0"/>
    <n v="0"/>
    <n v="0"/>
    <n v="0"/>
    <n v="862470.0016810922"/>
    <n v="2470.489"/>
    <n v="24601.647000000001"/>
    <n v="12057.406000000001"/>
    <n v="5289.5529999999999"/>
    <n v="3072.8040000000001"/>
    <n v="2380.5030000000002"/>
    <n v="126653.084"/>
    <n v="10303.934999999999"/>
    <n v="64004.031000000003"/>
    <n v="126310.90490000001"/>
    <n v="59282.935900000004"/>
    <n v="316509.46888109209"/>
    <n v="752936.76168109209"/>
    <n v="0"/>
    <n v="0"/>
    <n v="0"/>
    <n v="0"/>
    <n v="0"/>
    <n v="0"/>
    <n v="0"/>
    <n v="0"/>
    <n v="0"/>
    <n v="0"/>
    <n v="0"/>
    <n v="0"/>
    <n v="0"/>
    <n v="0"/>
    <n v="0"/>
    <n v="0"/>
    <n v="0"/>
    <n v="862470.00168109208"/>
    <n v="2470.489"/>
    <n v="24601.647000000001"/>
    <n v="12057.406000000001"/>
    <n v="5289.5529999999999"/>
    <n v="3072.8040000000001"/>
    <n v="2380.5030000000002"/>
    <n v="126653.084"/>
    <n v="10303.934999999999"/>
    <n v="64004.031000000003"/>
    <n v="23586.710999999999"/>
    <n v="73997.195999999996"/>
    <n v="220772.16837000003"/>
    <n v="569189.52737000003"/>
    <n v="0"/>
    <n v="0"/>
    <n v="0"/>
    <n v="0"/>
    <n v="0"/>
    <n v="0"/>
    <n v="0"/>
    <n v="0"/>
    <n v="0"/>
    <n v="0"/>
    <n v="0"/>
    <n v="0"/>
    <n v="183747.23431109206"/>
    <n v="0"/>
    <n v="0"/>
    <n v="0"/>
    <n v="0"/>
    <n v="862470.00168109208"/>
    <n v="741913.37494292646"/>
    <n v="348417.359"/>
    <n v="457950.59899999999"/>
    <n v="851446.61494292645"/>
    <n v="-393496.01594292646"/>
    <n v="404519.40268109209"/>
    <n v="564505.49239887355"/>
    <n v="348417.359"/>
    <n v="457950.59899999999"/>
    <n v="674038.73239887354"/>
    <n v="-216088.13339887356"/>
    <n v="404519.40268109221"/>
    <n v="436427.2928"/>
    <n v="348417.359"/>
    <n v="457950.59899999999"/>
    <n v="545960.53280000004"/>
    <n v="-88009.933800000057"/>
    <n v="404519.40268109209"/>
    <n v="348417.359"/>
    <n v="350939.75599999999"/>
    <n v="460472.99599999998"/>
    <n v="457950.59899999999"/>
    <n v="2522.3969999999972"/>
    <n v="401997.00568109209"/>
    <n v="13781"/>
    <s v="SI"/>
    <s v="NO"/>
    <s v="GIC"/>
    <s v="STS"/>
    <n v="6"/>
    <s v="Transmission"/>
    <s v="Zonal Tx"/>
    <s v="Growth Zonal Tx"/>
    <s v="Colaco Substation"/>
    <m/>
    <s v="Osorno"/>
    <m/>
    <d v="2019-07-01T00:00:00"/>
    <x v="34"/>
    <m/>
    <n v="0"/>
    <n v="0"/>
    <n v="0"/>
    <n v="0"/>
    <n v="0"/>
    <m/>
    <m/>
    <s v="Ingenieria detalle"/>
    <m/>
    <m/>
    <m/>
    <s v="2018 6+6"/>
    <m/>
    <m/>
  </r>
  <r>
    <x v="92"/>
    <s v="Fuera del T13"/>
    <x v="92"/>
    <x v="1"/>
    <x v="6"/>
    <x v="20"/>
    <n v="4765.4960000000001"/>
    <n v="0"/>
    <n v="0"/>
    <n v="18682.335999999999"/>
    <n v="92156.122000000003"/>
    <n v="5822.1980000000003"/>
    <n v="11377.727999999999"/>
    <n v="0"/>
    <n v="1707.7539999999999"/>
    <n v="9497.0609999999997"/>
    <n v="120218.848"/>
    <n v="4506.7479999999996"/>
    <n v="268734.29099999997"/>
    <n v="0"/>
    <n v="0"/>
    <n v="0"/>
    <n v="0"/>
    <n v="3.8100000000000002E-2"/>
    <n v="0.36"/>
    <n v="0.08"/>
    <n v="0.2019"/>
    <n v="7.0000000000000007E-2"/>
    <n v="0"/>
    <n v="0.13"/>
    <n v="0"/>
    <n v="0"/>
    <n v="0"/>
    <n v="0"/>
    <n v="0"/>
    <n v="3.8100000000000002E-2"/>
    <n v="0.39810000000000001"/>
    <n v="0.47810000000000002"/>
    <n v="0.68"/>
    <n v="0.75"/>
    <n v="0.75"/>
    <n v="0.88"/>
    <n v="0.88"/>
    <n v="0"/>
    <n v="0"/>
    <n v="0"/>
    <n v="0"/>
    <n v="0"/>
    <n v="0"/>
    <n v="0"/>
    <n v="0"/>
    <n v="0"/>
    <n v="0"/>
    <n v="0"/>
    <n v="0"/>
    <n v="0.88"/>
    <n v="0"/>
    <n v="0"/>
    <n v="4785.8258591043887"/>
    <n v="4788.2819103781248"/>
    <n v="0"/>
    <n v="0"/>
    <n v="15000"/>
    <n v="90000"/>
    <n v="6000"/>
    <n v="38971.047351698537"/>
    <n v="0"/>
    <n v="15224"/>
    <n v="21224"/>
    <n v="0"/>
    <n v="195993.15512118104"/>
    <n v="0"/>
    <n v="0"/>
    <n v="0"/>
    <n v="0"/>
    <n v="0"/>
    <n v="0"/>
    <n v="0"/>
    <n v="0"/>
    <n v="0"/>
    <n v="0"/>
    <n v="0"/>
    <n v="0"/>
    <n v="0"/>
    <n v="0"/>
    <n v="0"/>
    <n v="26616"/>
    <n v="26616"/>
    <n v="26616"/>
    <n v="26616"/>
    <n v="26616"/>
    <n v="26616"/>
    <n v="26616"/>
    <n v="26614.05"/>
    <n v="0"/>
    <n v="0"/>
    <n v="212926.05"/>
    <n v="0"/>
    <n v="0"/>
    <n v="0"/>
    <n v="0"/>
    <n v="408919.20512118103"/>
    <n v="4785.8258591043887"/>
    <n v="4788.2819103781248"/>
    <n v="0"/>
    <n v="0"/>
    <n v="15000"/>
    <n v="90000"/>
    <n v="6000"/>
    <n v="38971.047351698537"/>
    <n v="0"/>
    <n v="15224"/>
    <n v="21224"/>
    <n v="0"/>
    <n v="195993.15512118104"/>
    <n v="0"/>
    <n v="0"/>
    <n v="26616"/>
    <n v="26616"/>
    <n v="26616"/>
    <n v="26616"/>
    <n v="26616"/>
    <n v="26616"/>
    <n v="26616"/>
    <n v="26614.05"/>
    <n v="0"/>
    <n v="0"/>
    <n v="212926.05"/>
    <n v="0"/>
    <n v="0"/>
    <n v="0"/>
    <n v="0"/>
    <n v="408919.20512118103"/>
    <n v="4765.4960000000001"/>
    <n v="0"/>
    <n v="0"/>
    <n v="60427.335999999996"/>
    <n v="92324.876000000004"/>
    <n v="5822.1980000000003"/>
    <n v="0"/>
    <n v="16000"/>
    <n v="32000"/>
    <n v="20000"/>
    <n v="0"/>
    <n v="45687.637664152397"/>
    <n v="277027.54366415238"/>
    <n v="0"/>
    <n v="0"/>
    <n v="0"/>
    <n v="0"/>
    <n v="3.8100000000000002E-2"/>
    <n v="1.5754560530679935E-2"/>
    <n v="6.6291873963515754E-2"/>
    <n v="0.11734660033167496"/>
    <n v="0.10673300165837479"/>
    <n v="6.4958540630182415E-2"/>
    <n v="3.8557213930348257E-2"/>
    <n v="4.975124378109453E-2"/>
    <n v="0.49749303482587065"/>
    <n v="0"/>
    <n v="0"/>
    <n v="0"/>
    <n v="0"/>
    <n v="3.8100000000000002E-2"/>
    <n v="5.385456053067994E-2"/>
    <n v="0.12014643449419569"/>
    <n v="0.23749303482587064"/>
    <n v="0.34422603648424543"/>
    <n v="0.40918457711442785"/>
    <n v="0.44774179104477613"/>
    <n v="0.49749303482587065"/>
    <n v="0"/>
    <n v="0"/>
    <n v="26616"/>
    <n v="26616"/>
    <n v="26616"/>
    <n v="26616"/>
    <n v="26616"/>
    <n v="26616"/>
    <n v="26616"/>
    <n v="26614.05"/>
    <n v="0"/>
    <n v="0"/>
    <n v="212926.05"/>
    <n v="0"/>
    <n v="0"/>
    <n v="0"/>
    <n v="0"/>
    <n v="489953.59366415237"/>
    <n v="4765.4960000000001"/>
    <n v="0"/>
    <n v="0"/>
    <n v="18682.335999999999"/>
    <n v="92156.122000000003"/>
    <n v="5822.1980000000003"/>
    <n v="11377.727999999999"/>
    <n v="0"/>
    <n v="7625.5370000000003"/>
    <n v="57084.463000000003"/>
    <n v="0"/>
    <n v="23186.754664152373"/>
    <n v="220700.63466415237"/>
    <n v="0"/>
    <n v="0"/>
    <n v="26616"/>
    <n v="26616"/>
    <n v="26616"/>
    <n v="26616"/>
    <n v="26616"/>
    <n v="26616"/>
    <n v="26616"/>
    <n v="26614.05"/>
    <n v="0"/>
    <n v="0"/>
    <n v="212926.05"/>
    <n v="0"/>
    <n v="0"/>
    <n v="0"/>
    <n v="0"/>
    <n v="433626.68466415233"/>
    <n v="4765.4960000000001"/>
    <n v="0"/>
    <n v="0"/>
    <n v="18682.335999999999"/>
    <n v="92156.122000000003"/>
    <n v="5822.1980000000003"/>
    <n v="11377.727999999999"/>
    <n v="0"/>
    <n v="1707.7539999999999"/>
    <n v="9497.0609999999997"/>
    <n v="120218.848"/>
    <n v="35984"/>
    <n v="300211.54299999995"/>
    <n v="0"/>
    <n v="0"/>
    <n v="0"/>
    <n v="0"/>
    <n v="0"/>
    <n v="0"/>
    <n v="0"/>
    <n v="0"/>
    <n v="0"/>
    <n v="0"/>
    <n v="0"/>
    <n v="0"/>
    <n v="118824.03066415241"/>
    <n v="0"/>
    <n v="0"/>
    <n v="0"/>
    <n v="0"/>
    <n v="419035.57366415235"/>
    <n v="195993.15512118104"/>
    <n v="264227.54299999995"/>
    <n v="264227.54299999995"/>
    <n v="195993.15512118104"/>
    <n v="68234.387878818903"/>
    <n v="144691.66212118109"/>
    <n v="231339.90599999999"/>
    <n v="264227.54299999995"/>
    <n v="264227.54299999995"/>
    <n v="231339.90599999999"/>
    <n v="32887.636999999959"/>
    <n v="225726.05066415243"/>
    <n v="197513.88"/>
    <n v="264227.54299999995"/>
    <n v="264227.54299999995"/>
    <n v="197513.88"/>
    <n v="66713.662999999942"/>
    <n v="169399.14166415238"/>
    <n v="264227.54299999995"/>
    <n v="268734.29099999997"/>
    <n v="268734.29099999997"/>
    <n v="264227.54299999995"/>
    <n v="4506.7480000000214"/>
    <n v="150301.28266415239"/>
    <n v="13782"/>
    <s v="SI"/>
    <s v="NO"/>
    <s v="GOT"/>
    <s v="STS"/>
    <m/>
    <s v="Transmission"/>
    <s v="Zonal Tx"/>
    <s v="Technical Standard"/>
    <s v="Technical Standard"/>
    <m/>
    <s v="Osorno"/>
    <m/>
    <d v="2019-12-01T00:00:00"/>
    <x v="6"/>
    <m/>
    <m/>
    <m/>
    <n v="0"/>
    <n v="0"/>
    <n v="0"/>
    <m/>
    <m/>
    <m/>
    <m/>
    <n v="620"/>
    <m/>
    <s v="2018 6+6"/>
    <m/>
    <m/>
  </r>
  <r>
    <x v="93"/>
    <s v="Fuera del T13"/>
    <x v="93"/>
    <x v="1"/>
    <x v="6"/>
    <x v="15"/>
    <n v="0"/>
    <n v="0"/>
    <n v="0"/>
    <n v="41745"/>
    <n v="168.75399999999999"/>
    <n v="0"/>
    <n v="6292.84"/>
    <n v="8120.3149999999996"/>
    <n v="5917.7830000000004"/>
    <n v="8420.6919999999991"/>
    <n v="252.636"/>
    <n v="1348.5630000000001"/>
    <n v="72266.582999999999"/>
    <n v="0"/>
    <n v="0"/>
    <n v="0"/>
    <n v="0"/>
    <n v="0"/>
    <n v="0"/>
    <n v="0"/>
    <n v="0"/>
    <n v="0"/>
    <n v="0"/>
    <n v="0"/>
    <n v="0"/>
    <n v="0"/>
    <n v="0"/>
    <n v="0"/>
    <n v="0"/>
    <n v="0"/>
    <n v="0"/>
    <n v="0"/>
    <n v="0"/>
    <n v="0"/>
    <n v="0"/>
    <n v="0"/>
    <n v="0"/>
    <n v="0"/>
    <n v="0"/>
    <n v="0"/>
    <n v="0"/>
    <n v="0"/>
    <n v="0"/>
    <n v="0"/>
    <n v="0"/>
    <n v="0"/>
    <n v="0"/>
    <n v="0"/>
    <n v="0"/>
    <n v="0"/>
    <n v="0"/>
    <m/>
    <m/>
    <m/>
    <m/>
    <m/>
    <n v="58000"/>
    <m/>
    <n v="23037"/>
    <m/>
    <m/>
    <m/>
    <m/>
    <m/>
    <n v="81037"/>
    <n v="0"/>
    <n v="0"/>
    <n v="0"/>
    <n v="0"/>
    <n v="0"/>
    <n v="0"/>
    <n v="0"/>
    <n v="0"/>
    <n v="0"/>
    <n v="0"/>
    <n v="0"/>
    <n v="0"/>
    <n v="0"/>
    <n v="0"/>
    <n v="0"/>
    <n v="0"/>
    <n v="0"/>
    <n v="0"/>
    <n v="0"/>
    <n v="0"/>
    <n v="0"/>
    <n v="0"/>
    <n v="0"/>
    <n v="0"/>
    <n v="0"/>
    <n v="0"/>
    <n v="0"/>
    <n v="0"/>
    <n v="0"/>
    <n v="0"/>
    <n v="81037"/>
    <m/>
    <m/>
    <m/>
    <m/>
    <n v="58000"/>
    <m/>
    <n v="23037"/>
    <m/>
    <m/>
    <m/>
    <m/>
    <m/>
    <n v="81037"/>
    <n v="0"/>
    <n v="0"/>
    <n v="0"/>
    <n v="0"/>
    <n v="0"/>
    <n v="0"/>
    <n v="0"/>
    <n v="0"/>
    <n v="0"/>
    <n v="0"/>
    <n v="0"/>
    <n v="0"/>
    <n v="0"/>
    <n v="0"/>
    <n v="0"/>
    <n v="0"/>
    <n v="0"/>
    <n v="810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1745"/>
    <n v="168.75399999999999"/>
    <n v="0"/>
    <n v="6292.84"/>
    <n v="8120.3149999999996"/>
    <n v="0"/>
    <n v="0"/>
    <n v="0"/>
    <n v="0"/>
    <n v="56326.909"/>
    <n v="0"/>
    <n v="0"/>
    <n v="0"/>
    <n v="0"/>
    <n v="0"/>
    <n v="0"/>
    <n v="0"/>
    <n v="0"/>
    <n v="0"/>
    <n v="0"/>
    <n v="0"/>
    <n v="0"/>
    <n v="0"/>
    <n v="0"/>
    <n v="0"/>
    <n v="0"/>
    <n v="0"/>
    <n v="56326.909"/>
    <n v="0"/>
    <n v="0"/>
    <n v="0"/>
    <n v="41745"/>
    <n v="168.75399999999999"/>
    <n v="0"/>
    <n v="6292.84"/>
    <n v="8120.3149999999996"/>
    <n v="5917.7830000000004"/>
    <n v="8420.6919999999991"/>
    <n v="252.636"/>
    <n v="0"/>
    <n v="70918.02"/>
    <n v="0"/>
    <n v="0"/>
    <n v="0"/>
    <n v="0"/>
    <n v="0"/>
    <n v="0"/>
    <n v="0"/>
    <n v="0"/>
    <n v="0"/>
    <n v="0"/>
    <n v="0"/>
    <n v="0"/>
    <n v="0"/>
    <n v="0"/>
    <n v="0"/>
    <n v="0"/>
    <n v="0"/>
    <n v="70918.02"/>
    <n v="81037"/>
    <n v="70918.02"/>
    <n v="70918.02"/>
    <n v="81037"/>
    <n v="-10118.979999999996"/>
    <n v="10118.979999999996"/>
    <n v="0"/>
    <n v="70918.02"/>
    <n v="70918.02"/>
    <n v="0"/>
    <n v="70918.02"/>
    <n v="-70918.02"/>
    <n v="56326.909"/>
    <n v="70918.02"/>
    <n v="70918.02"/>
    <n v="56326.909"/>
    <n v="14591.111000000004"/>
    <n v="-14591.111000000004"/>
    <n v="70918.02"/>
    <n v="72266.582999999999"/>
    <n v="72266.582999999999"/>
    <n v="70918.02"/>
    <n v="1348.5629999999946"/>
    <n v="-1348.5629999999946"/>
    <n v="13782"/>
    <s v="SI"/>
    <s v="NO"/>
    <m/>
    <m/>
    <m/>
    <m/>
    <m/>
    <s v="Technical Standard"/>
    <m/>
    <m/>
    <s v="Osorno"/>
    <m/>
    <m/>
    <x v="6"/>
    <m/>
    <m/>
    <m/>
    <m/>
    <m/>
    <m/>
    <m/>
    <m/>
    <m/>
    <m/>
    <m/>
    <m/>
    <m/>
    <m/>
    <m/>
  </r>
  <r>
    <x v="94"/>
    <s v="Fuera del T13"/>
    <x v="94"/>
    <x v="1"/>
    <x v="6"/>
    <x v="2"/>
    <n v="0"/>
    <n v="0"/>
    <n v="0"/>
    <n v="5075.5370000000003"/>
    <n v="53953.332000000002"/>
    <n v="19328.218000000001"/>
    <n v="485.16899999999998"/>
    <n v="144.83199999999999"/>
    <n v="7634.2"/>
    <n v="755.63400000000001"/>
    <n v="6828.8950000000004"/>
    <n v="0"/>
    <n v="94205.816999999995"/>
    <n v="0"/>
    <n v="0"/>
    <n v="0"/>
    <n v="0"/>
    <n v="0.14729999999999999"/>
    <n v="2.2700000000000001E-2"/>
    <n v="0.04"/>
    <n v="0.13"/>
    <n v="0.02"/>
    <n v="0"/>
    <n v="0.08"/>
    <n v="0"/>
    <n v="0"/>
    <n v="0"/>
    <n v="0"/>
    <n v="0"/>
    <n v="0.14729999999999999"/>
    <n v="0.16999999999999998"/>
    <n v="0.21"/>
    <n v="0.33999999999999997"/>
    <n v="0.36"/>
    <n v="0.36"/>
    <n v="0.44"/>
    <n v="0.44"/>
    <n v="5.1537337042930439E-2"/>
    <n v="9.0482443999820431E-2"/>
    <n v="0.19936244399982045"/>
    <n v="0.29707418188449064"/>
    <n v="0.38082710007135084"/>
    <n v="0.49606455359638935"/>
    <n v="0.68451370330889139"/>
    <n v="0.98374234759730605"/>
    <n v="0.9917419313469249"/>
    <n v="0.99686016523612186"/>
    <n v="0.99990701449273145"/>
    <n v="1.0000012063570818"/>
    <n v="0.44"/>
    <n v="0"/>
    <n v="0"/>
    <n v="0"/>
    <n v="0"/>
    <n v="4790.6950170086311"/>
    <n v="4793.217381947723"/>
    <n v="4795.7955465478171"/>
    <n v="67476.521151422276"/>
    <n v="0"/>
    <n v="13227.621779430843"/>
    <n v="27470.569360290341"/>
    <n v="0"/>
    <n v="0"/>
    <n v="0"/>
    <n v="122554.42023664762"/>
    <n v="5.1537337042930439E-2"/>
    <n v="3.8945106956889991E-2"/>
    <n v="0.10888"/>
    <n v="9.7711737884670219E-2"/>
    <n v="8.375291818686019E-2"/>
    <n v="0.11523745352503847"/>
    <n v="0.18844914971250201"/>
    <n v="0.29922864428841467"/>
    <n v="7.9995837496188646E-3"/>
    <n v="5.118233889197011E-3"/>
    <n v="3.0468492566096232E-3"/>
    <n v="9.4191864350325112E-5"/>
    <n v="1.0000012063570818"/>
    <n v="0"/>
    <n v="0"/>
    <n v="0"/>
    <n v="0"/>
    <n v="0"/>
    <n v="0"/>
    <n v="0"/>
    <n v="0"/>
    <n v="0"/>
    <n v="0"/>
    <n v="0"/>
    <n v="0"/>
    <n v="0"/>
    <n v="0"/>
    <n v="0"/>
    <n v="0"/>
    <n v="0"/>
    <n v="122554.42023664762"/>
    <n v="0"/>
    <n v="0"/>
    <n v="4790.6950170086311"/>
    <n v="4793.217381947723"/>
    <n v="4795.7955465478171"/>
    <n v="67476.521151422276"/>
    <n v="0"/>
    <n v="13227.621779430843"/>
    <n v="27470.569360290341"/>
    <n v="0"/>
    <n v="0"/>
    <n v="0"/>
    <n v="122554.42023664762"/>
    <n v="0"/>
    <n v="0"/>
    <n v="0"/>
    <n v="0"/>
    <n v="0"/>
    <n v="0"/>
    <n v="0"/>
    <n v="0"/>
    <n v="0"/>
    <n v="0"/>
    <n v="0"/>
    <n v="0"/>
    <n v="0"/>
    <n v="0"/>
    <n v="0"/>
    <n v="0"/>
    <n v="0"/>
    <n v="122554.42023664762"/>
    <n v="0"/>
    <n v="0"/>
    <n v="0"/>
    <n v="5075.5370000000003"/>
    <n v="53953.332000000002"/>
    <n v="19328.218000000001"/>
    <n v="1671.7819999999992"/>
    <n v="0"/>
    <n v="0"/>
    <n v="24000"/>
    <n v="8000"/>
    <n v="10525.551236647618"/>
    <n v="122554.42023664762"/>
    <n v="0"/>
    <n v="0"/>
    <n v="0"/>
    <n v="0"/>
    <n v="0.14729999999999999"/>
    <n v="0.10815734497678241"/>
    <n v="0.1188107048445065"/>
    <n v="0.26682904129662083"/>
    <n v="9.1583251650973752E-2"/>
    <n v="9.9008920703755415E-2"/>
    <n v="0.15890931772952743"/>
    <n v="9.4058474668567635E-3"/>
    <n v="1.0000044286690231"/>
    <n v="0"/>
    <n v="0"/>
    <n v="0"/>
    <n v="0"/>
    <n v="0.14729999999999999"/>
    <n v="0.25545734497678241"/>
    <n v="0.37426804982128892"/>
    <n v="0.64109709111790969"/>
    <n v="0.7326803427688835"/>
    <n v="0.83168926347263894"/>
    <n v="0.99059858120216637"/>
    <n v="1.0000044286690231"/>
    <n v="0"/>
    <n v="0"/>
    <n v="0"/>
    <n v="0"/>
    <n v="0"/>
    <n v="0"/>
    <n v="0"/>
    <n v="0"/>
    <n v="0"/>
    <n v="0"/>
    <n v="0"/>
    <n v="0"/>
    <n v="0"/>
    <n v="0"/>
    <n v="0"/>
    <n v="0"/>
    <n v="0"/>
    <n v="122554.42023664762"/>
    <n v="0"/>
    <n v="0"/>
    <n v="0"/>
    <n v="5075.5370000000003"/>
    <n v="53953.332000000002"/>
    <n v="19328.218000000001"/>
    <n v="485.16899999999998"/>
    <n v="144.83199999999999"/>
    <n v="7634.2"/>
    <n v="16365.8"/>
    <n v="8000"/>
    <n v="11567.332236647637"/>
    <n v="122554.42023664762"/>
    <n v="0"/>
    <n v="0"/>
    <n v="0"/>
    <n v="0"/>
    <n v="0"/>
    <n v="0"/>
    <n v="0"/>
    <n v="0"/>
    <n v="0"/>
    <n v="0"/>
    <n v="0"/>
    <n v="0"/>
    <n v="0"/>
    <n v="0"/>
    <n v="0"/>
    <n v="0"/>
    <n v="0"/>
    <n v="122554.42023664762"/>
    <n v="0"/>
    <n v="0"/>
    <n v="0"/>
    <n v="5075.5370000000003"/>
    <n v="53953.332000000002"/>
    <n v="19328.218000000001"/>
    <n v="485.16899999999998"/>
    <n v="144.83199999999999"/>
    <n v="7634.2"/>
    <n v="755.63400000000001"/>
    <n v="6828.8950000000004"/>
    <n v="3171.1049999999996"/>
    <n v="97376.921999999991"/>
    <n v="0"/>
    <n v="0"/>
    <n v="0"/>
    <n v="0"/>
    <n v="0"/>
    <n v="0"/>
    <n v="0"/>
    <n v="0"/>
    <n v="0"/>
    <n v="0"/>
    <n v="0"/>
    <n v="0"/>
    <n v="25177.498236647632"/>
    <n v="0"/>
    <n v="0"/>
    <n v="0"/>
    <n v="0"/>
    <n v="122554.42023664762"/>
    <n v="122554.42023664762"/>
    <n v="94205.816999999995"/>
    <n v="94205.816999999995"/>
    <n v="122554.42023664762"/>
    <n v="-28348.603236647628"/>
    <n v="28348.603236647628"/>
    <n v="112028.86900000001"/>
    <n v="94205.816999999995"/>
    <n v="94205.816999999995"/>
    <n v="112028.86900000001"/>
    <n v="-17823.052000000011"/>
    <n v="28348.603236647628"/>
    <n v="110987.08799999999"/>
    <n v="94205.816999999995"/>
    <n v="94205.816999999995"/>
    <n v="110987.08799999999"/>
    <n v="-16781.270999999993"/>
    <n v="28348.603236647628"/>
    <n v="94205.816999999995"/>
    <n v="94205.816999999995"/>
    <n v="94205.816999999995"/>
    <n v="94205.816999999995"/>
    <n v="0"/>
    <n v="28348.603236647628"/>
    <n v="13783"/>
    <s v="SI"/>
    <s v="NO"/>
    <s v="GOT"/>
    <s v="FRONTEL"/>
    <m/>
    <s v="Transmission"/>
    <s v="Zonal Tx"/>
    <s v="Technical Standard"/>
    <s v="Technical Standard"/>
    <m/>
    <s v="Osorno"/>
    <m/>
    <d v="2019-12-01T00:00:00"/>
    <x v="6"/>
    <m/>
    <m/>
    <m/>
    <n v="0"/>
    <n v="0"/>
    <n v="0"/>
    <m/>
    <m/>
    <m/>
    <m/>
    <m/>
    <m/>
    <s v="2018 6+6"/>
    <m/>
    <m/>
  </r>
  <r>
    <x v="95"/>
    <s v="Fuera del T13"/>
    <x v="95"/>
    <x v="1"/>
    <x v="6"/>
    <x v="2"/>
    <n v="0"/>
    <n v="0"/>
    <n v="0"/>
    <n v="0"/>
    <n v="0"/>
    <n v="4002.4029999999998"/>
    <n v="6298.576"/>
    <n v="35667.970999999998"/>
    <n v="0"/>
    <n v="7498.3249999999998"/>
    <n v="508"/>
    <n v="1516.951"/>
    <n v="55492.225999999995"/>
    <n v="0"/>
    <n v="0"/>
    <n v="0"/>
    <n v="0"/>
    <n v="0.16"/>
    <n v="0.04"/>
    <n v="0.02"/>
    <n v="0.05"/>
    <n v="0"/>
    <n v="0"/>
    <n v="0.05"/>
    <n v="0"/>
    <n v="0"/>
    <n v="0"/>
    <n v="0"/>
    <n v="0"/>
    <n v="0.16"/>
    <n v="0.2"/>
    <n v="0.22"/>
    <n v="0.27"/>
    <n v="0.27"/>
    <n v="0.27"/>
    <n v="0.32"/>
    <n v="0.32"/>
    <n v="5.2365471957470121E-2"/>
    <n v="9.4101766649559743E-2"/>
    <n v="0.21078176664955975"/>
    <n v="0.31549648451501761"/>
    <n v="0.40525195697112437"/>
    <n v="0.49552473089778093"/>
    <n v="0.54700800097611058"/>
    <n v="0.56672499802738574"/>
    <n v="0.64829433355764132"/>
    <n v="0.78072068747835166"/>
    <n v="0.96774957201628753"/>
    <n v="0.97809011130564461"/>
    <n v="0.32"/>
    <n v="0"/>
    <n v="0"/>
    <n v="0"/>
    <n v="0"/>
    <n v="0"/>
    <n v="0"/>
    <n v="0"/>
    <n v="45812.941013982454"/>
    <n v="0"/>
    <n v="0"/>
    <n v="0"/>
    <n v="4804.7093156887422"/>
    <n v="37794.412439242456"/>
    <n v="34923.25932445607"/>
    <n v="123335.32209336973"/>
    <n v="5.2365471957470121E-2"/>
    <n v="4.1736294692089629E-2"/>
    <n v="0.11668000000000001"/>
    <n v="0.10471471786545786"/>
    <n v="8.9755472456106739E-2"/>
    <n v="9.027277392665653E-2"/>
    <n v="5.1483270078329604E-2"/>
    <n v="1.9716997051275168E-2"/>
    <n v="8.1569335530255624E-2"/>
    <n v="0.13242635392071037"/>
    <n v="0.18702888453793584"/>
    <n v="1.0340539289357029E-2"/>
    <n v="0.97809011130564461"/>
    <n v="0"/>
    <n v="0"/>
    <n v="0"/>
    <n v="0"/>
    <n v="0"/>
    <n v="0"/>
    <n v="0"/>
    <n v="0"/>
    <n v="0"/>
    <n v="0"/>
    <n v="17500"/>
    <n v="17500"/>
    <n v="35000"/>
    <n v="0"/>
    <n v="0"/>
    <n v="0"/>
    <n v="0"/>
    <n v="158335.32209336973"/>
    <n v="0"/>
    <n v="0"/>
    <n v="0"/>
    <n v="0"/>
    <n v="0"/>
    <n v="45812.941013982454"/>
    <n v="0"/>
    <n v="0"/>
    <n v="0"/>
    <n v="4804.7093156887422"/>
    <n v="37794.412439242456"/>
    <n v="34923.25932445607"/>
    <n v="123335.32209336973"/>
    <n v="0"/>
    <n v="0"/>
    <n v="0"/>
    <n v="0"/>
    <n v="0"/>
    <n v="0"/>
    <n v="0"/>
    <n v="0"/>
    <n v="0"/>
    <n v="0"/>
    <n v="17500"/>
    <n v="17500"/>
    <n v="35000"/>
    <n v="0"/>
    <n v="0"/>
    <n v="0"/>
    <n v="0"/>
    <n v="158335.32209336973"/>
    <n v="0"/>
    <n v="0"/>
    <n v="0"/>
    <n v="0"/>
    <n v="0"/>
    <n v="4002.4029999999998"/>
    <n v="0"/>
    <n v="36300"/>
    <n v="0"/>
    <n v="22500"/>
    <n v="13500"/>
    <n v="47032.919093369732"/>
    <n v="123335.32209336973"/>
    <n v="0"/>
    <n v="0"/>
    <n v="0"/>
    <n v="0"/>
    <n v="0.16"/>
    <n v="7.6870745272525021E-2"/>
    <n v="0.14652814238042272"/>
    <n v="0.12605606229143493"/>
    <n v="5.6062291434927705E-2"/>
    <n v="0.14015572858731928"/>
    <n v="0.2102335928809789"/>
    <n v="8.4093437152391551E-2"/>
    <n v="1"/>
    <n v="0"/>
    <n v="0"/>
    <n v="0"/>
    <n v="0"/>
    <n v="0.16"/>
    <n v="0.23687074527252502"/>
    <n v="0.38339888765294772"/>
    <n v="0.50945494994438267"/>
    <n v="0.56551724137931036"/>
    <n v="0.70567296996662965"/>
    <n v="0.91590656284760852"/>
    <n v="1"/>
    <n v="0"/>
    <n v="0"/>
    <n v="0"/>
    <n v="0"/>
    <n v="0"/>
    <n v="0"/>
    <n v="0"/>
    <n v="0"/>
    <n v="0"/>
    <n v="0"/>
    <n v="17500"/>
    <n v="17500"/>
    <n v="35000"/>
    <n v="0"/>
    <n v="0"/>
    <n v="0"/>
    <n v="0"/>
    <n v="158335.32209336973"/>
    <n v="0"/>
    <n v="0"/>
    <n v="0"/>
    <n v="0"/>
    <n v="0"/>
    <n v="4002.4029999999998"/>
    <n v="6298.576"/>
    <n v="35667.970999999998"/>
    <n v="0"/>
    <n v="22500"/>
    <n v="13500"/>
    <n v="21366.372093369733"/>
    <n v="103335.32209336973"/>
    <n v="0"/>
    <n v="0"/>
    <n v="0"/>
    <n v="0"/>
    <n v="0"/>
    <n v="0"/>
    <n v="0"/>
    <n v="0"/>
    <n v="0"/>
    <n v="20000"/>
    <n v="17500"/>
    <n v="17500"/>
    <n v="55000"/>
    <n v="0"/>
    <n v="0"/>
    <n v="0"/>
    <n v="0"/>
    <n v="158335.32209336973"/>
    <n v="0"/>
    <n v="0"/>
    <n v="0"/>
    <n v="0"/>
    <n v="0"/>
    <n v="4002.4029999999998"/>
    <n v="6298.576"/>
    <n v="35667.970999999998"/>
    <n v="0"/>
    <n v="7498.3249999999998"/>
    <n v="508"/>
    <n v="30000"/>
    <n v="83975.274999999994"/>
    <n v="0"/>
    <n v="0"/>
    <n v="0"/>
    <n v="0"/>
    <n v="0"/>
    <n v="0"/>
    <n v="0"/>
    <n v="0"/>
    <n v="0"/>
    <n v="0"/>
    <n v="0"/>
    <n v="0"/>
    <n v="74360.047093369736"/>
    <n v="0"/>
    <n v="0"/>
    <n v="0"/>
    <n v="0"/>
    <n v="158335.32209336973"/>
    <n v="88412.06276891366"/>
    <n v="53975.274999999994"/>
    <n v="53975.274999999994"/>
    <n v="88412.06276891366"/>
    <n v="-34436.787768913666"/>
    <n v="104360.04709336974"/>
    <n v="76302.402999999991"/>
    <n v="53975.274999999994"/>
    <n v="53975.274999999994"/>
    <n v="76302.402999999991"/>
    <n v="-22327.127999999997"/>
    <n v="104360.04709336974"/>
    <n v="81968.95"/>
    <n v="53975.274999999994"/>
    <n v="53975.274999999994"/>
    <n v="81968.95"/>
    <n v="-27993.675000000003"/>
    <n v="104360.04709336974"/>
    <n v="53975.274999999994"/>
    <n v="55492.225999999995"/>
    <n v="55492.225999999995"/>
    <n v="53975.274999999994"/>
    <n v="1516.9510000000009"/>
    <n v="102843.09609336974"/>
    <n v="13784"/>
    <s v="SI"/>
    <s v="NO"/>
    <s v="GOT"/>
    <s v="STS"/>
    <m/>
    <s v="Transmission"/>
    <s v="Zonal Tx"/>
    <s v="Technical Standard"/>
    <s v="Technical Standard"/>
    <m/>
    <s v="Chiloé"/>
    <m/>
    <d v="2019-12-01T00:00:00"/>
    <x v="6"/>
    <m/>
    <m/>
    <m/>
    <n v="0"/>
    <n v="0"/>
    <n v="0"/>
    <m/>
    <m/>
    <m/>
    <m/>
    <m/>
    <m/>
    <s v="2018 6+6"/>
    <m/>
    <m/>
  </r>
  <r>
    <x v="96"/>
    <s v="Fuera del T13"/>
    <x v="96"/>
    <x v="1"/>
    <x v="6"/>
    <x v="2"/>
    <n v="0"/>
    <n v="0"/>
    <n v="0"/>
    <n v="1645.8889999999999"/>
    <n v="9138.0519999999997"/>
    <n v="0"/>
    <n v="191.48"/>
    <n v="21055.231"/>
    <n v="0"/>
    <n v="1540.8320000000001"/>
    <n v="0"/>
    <n v="0"/>
    <n v="33571.483999999997"/>
    <n v="0"/>
    <n v="0"/>
    <n v="0"/>
    <n v="0"/>
    <n v="7.0199999999999999E-2"/>
    <n v="3.9800000000000002E-2"/>
    <n v="0.02"/>
    <n v="0.12"/>
    <n v="0"/>
    <n v="0"/>
    <n v="0.04"/>
    <n v="0"/>
    <n v="0"/>
    <n v="0"/>
    <n v="0"/>
    <n v="0"/>
    <n v="7.0199999999999999E-2"/>
    <n v="0.11"/>
    <n v="0.13"/>
    <n v="0.25"/>
    <n v="0.25"/>
    <n v="0.25"/>
    <n v="0.28999999999999998"/>
    <n v="0.28999999999999998"/>
    <n v="5.4665409990574933E-2"/>
    <n v="9.4109330819981157E-2"/>
    <n v="0.20437933081998116"/>
    <n v="0.30334257304429785"/>
    <n v="0.38816820923656931"/>
    <n v="0.46371015080113104"/>
    <n v="0.55230581526861455"/>
    <n v="0.96795143261074457"/>
    <n v="0.98986472196041464"/>
    <n v="0.99504851083883128"/>
    <n v="0.99976104618284634"/>
    <n v="0.99999667295004713"/>
    <n v="0.28999999999999998"/>
    <n v="0"/>
    <n v="0"/>
    <n v="0"/>
    <n v="0"/>
    <n v="0"/>
    <n v="0"/>
    <n v="0"/>
    <n v="22443.890967762298"/>
    <n v="4795.442612257084"/>
    <n v="18961.064588296758"/>
    <n v="23800.019011381199"/>
    <n v="0"/>
    <n v="0"/>
    <n v="0"/>
    <n v="70000.417179697339"/>
    <n v="5.4665409990574933E-2"/>
    <n v="3.9443920829406225E-2"/>
    <n v="0.11027000000000001"/>
    <n v="9.8963242224316683E-2"/>
    <n v="8.4825636192271445E-2"/>
    <n v="7.5541941564561746E-2"/>
    <n v="8.8595664467483501E-2"/>
    <n v="0.41564561734213007"/>
    <n v="2.1913289349670122E-2"/>
    <n v="5.1837888784165885E-3"/>
    <n v="4.7125353440150798E-3"/>
    <n v="2.35626767200754E-4"/>
    <n v="0.99999667295004713"/>
    <n v="0"/>
    <n v="0"/>
    <n v="0"/>
    <n v="0"/>
    <n v="0"/>
    <n v="10800"/>
    <n v="0"/>
    <n v="0"/>
    <n v="0"/>
    <n v="0"/>
    <n v="24200"/>
    <n v="0"/>
    <n v="35000"/>
    <n v="0"/>
    <n v="0"/>
    <n v="0"/>
    <n v="0"/>
    <n v="105000.41717969734"/>
    <n v="0"/>
    <n v="0"/>
    <n v="0"/>
    <n v="0"/>
    <n v="0"/>
    <n v="22443.890967762298"/>
    <n v="4795.442612257084"/>
    <n v="18961.064588296758"/>
    <n v="23800.019011381199"/>
    <n v="0"/>
    <n v="0"/>
    <n v="0"/>
    <n v="70000.417179697339"/>
    <n v="0"/>
    <n v="0"/>
    <n v="0"/>
    <n v="0"/>
    <n v="0"/>
    <n v="10800"/>
    <n v="0"/>
    <n v="0"/>
    <n v="0"/>
    <n v="0"/>
    <n v="24200"/>
    <n v="0"/>
    <n v="35000"/>
    <n v="0"/>
    <n v="0"/>
    <n v="0"/>
    <n v="0"/>
    <n v="105000.41717969734"/>
    <n v="0"/>
    <n v="0"/>
    <n v="0"/>
    <n v="1645.8889999999999"/>
    <n v="9138.0519999999997"/>
    <n v="0"/>
    <n v="0"/>
    <n v="19800"/>
    <n v="0"/>
    <n v="0"/>
    <n v="13500"/>
    <n v="25916.476179697347"/>
    <n v="70000.417179697339"/>
    <n v="0"/>
    <n v="0"/>
    <n v="0"/>
    <n v="0"/>
    <n v="7.0199999999999999E-2"/>
    <n v="5.7159183390763792E-2"/>
    <n v="0.11958234489446071"/>
    <n v="6.9003134144863296E-2"/>
    <n v="0.10005021558068258"/>
    <n v="4.569617842115288E-2"/>
    <n v="0.12986788107565236"/>
    <n v="0"/>
    <n v="0.5915589375075756"/>
    <n v="0"/>
    <n v="0"/>
    <n v="0"/>
    <n v="0"/>
    <n v="7.0199999999999999E-2"/>
    <n v="0.1273591833907638"/>
    <n v="0.2469415282852245"/>
    <n v="0.31594466243008779"/>
    <n v="0.4159948780107704"/>
    <n v="0.46169105643192326"/>
    <n v="0.5915589375075756"/>
    <n v="0.5915589375075756"/>
    <n v="0"/>
    <n v="0"/>
    <n v="0"/>
    <n v="0"/>
    <n v="0"/>
    <n v="10800"/>
    <n v="0"/>
    <n v="0"/>
    <n v="0"/>
    <n v="0"/>
    <n v="24200"/>
    <n v="0"/>
    <n v="35000"/>
    <n v="0"/>
    <n v="0"/>
    <n v="0"/>
    <n v="0"/>
    <n v="105000.41717969734"/>
    <n v="0"/>
    <n v="0"/>
    <n v="0"/>
    <n v="1645.8889999999999"/>
    <n v="9138.0519999999997"/>
    <n v="0"/>
    <n v="191.48"/>
    <n v="21055.231"/>
    <n v="0"/>
    <n v="0"/>
    <n v="13500"/>
    <n v="14469.765179697333"/>
    <n v="60000.417179697339"/>
    <n v="0"/>
    <n v="0"/>
    <n v="0"/>
    <n v="0"/>
    <n v="0"/>
    <n v="10800"/>
    <n v="0"/>
    <n v="0"/>
    <n v="0"/>
    <n v="0"/>
    <n v="24200"/>
    <n v="10000"/>
    <n v="45000"/>
    <n v="0"/>
    <n v="0"/>
    <n v="0"/>
    <n v="0"/>
    <n v="105000.41717969734"/>
    <n v="0"/>
    <n v="0"/>
    <n v="0"/>
    <n v="1645.8889999999999"/>
    <n v="9138.0519999999997"/>
    <n v="0"/>
    <n v="191.48"/>
    <n v="21055.231"/>
    <n v="0"/>
    <n v="1540.8320000000001"/>
    <n v="0"/>
    <n v="17929"/>
    <n v="51500.483999999997"/>
    <n v="0"/>
    <n v="0"/>
    <n v="0"/>
    <n v="0"/>
    <n v="0"/>
    <n v="0"/>
    <n v="0"/>
    <n v="0"/>
    <n v="0"/>
    <n v="0"/>
    <n v="0"/>
    <n v="0"/>
    <n v="53499.933179697342"/>
    <n v="0"/>
    <n v="0"/>
    <n v="0"/>
    <n v="0"/>
    <n v="105000.41717969734"/>
    <n v="70000.417179697339"/>
    <n v="33571.483999999997"/>
    <n v="33571.483999999997"/>
    <n v="70000.417179697339"/>
    <n v="-36428.933179697342"/>
    <n v="71428.933179697342"/>
    <n v="44083.940999999999"/>
    <n v="33571.483999999997"/>
    <n v="33571.483999999997"/>
    <n v="44083.940999999999"/>
    <n v="-10512.457000000002"/>
    <n v="71428.933179697342"/>
    <n v="45530.652000000002"/>
    <n v="33571.483999999997"/>
    <n v="33571.483999999997"/>
    <n v="45530.652000000002"/>
    <n v="-11959.168000000005"/>
    <n v="71428.933179697342"/>
    <n v="33571.483999999997"/>
    <n v="33571.483999999997"/>
    <n v="33571.483999999997"/>
    <n v="33571.483999999997"/>
    <n v="0"/>
    <n v="71428.933179697342"/>
    <n v="13785"/>
    <s v="SI"/>
    <s v="NO"/>
    <s v="GOT"/>
    <s v="FRONTEL"/>
    <m/>
    <s v="Transmission"/>
    <s v="Zonal Tx"/>
    <s v="Technical Standard"/>
    <s v="Technical Standard"/>
    <m/>
    <s v="Temuco"/>
    <m/>
    <d v="2019-12-01T00:00:00"/>
    <x v="6"/>
    <m/>
    <m/>
    <m/>
    <n v="0"/>
    <n v="0"/>
    <n v="0"/>
    <m/>
    <m/>
    <m/>
    <m/>
    <m/>
    <m/>
    <s v="2018 6+6"/>
    <m/>
    <m/>
  </r>
  <r>
    <x v="97"/>
    <s v="Fuera del T13"/>
    <x v="97"/>
    <x v="1"/>
    <x v="6"/>
    <x v="21"/>
    <n v="0"/>
    <n v="0"/>
    <n v="7547.3149999999996"/>
    <n v="0"/>
    <n v="0"/>
    <n v="0"/>
    <n v="9231.9339999999993"/>
    <n v="6191.6390000000001"/>
    <n v="73.501000000000005"/>
    <n v="724.07600000000002"/>
    <n v="11140.058999999999"/>
    <n v="3328.5439999999999"/>
    <n v="38237.067999999999"/>
    <n v="0"/>
    <n v="0"/>
    <n v="0"/>
    <n v="0"/>
    <n v="0"/>
    <n v="0"/>
    <n v="0"/>
    <n v="0.37"/>
    <n v="0"/>
    <n v="0"/>
    <n v="0.27"/>
    <n v="0"/>
    <n v="0"/>
    <n v="0"/>
    <n v="0"/>
    <n v="0"/>
    <n v="0"/>
    <n v="0"/>
    <n v="0"/>
    <n v="0.37"/>
    <n v="0.37"/>
    <n v="0.37"/>
    <n v="0.64"/>
    <n v="0.64"/>
    <n v="4.3499565004349955E-2"/>
    <n v="0.10802891971080289"/>
    <n v="0.16942830571694284"/>
    <n v="0.25899741002589971"/>
    <n v="0.28334716652833469"/>
    <n v="0.31409685903140966"/>
    <n v="0.34587654123458761"/>
    <n v="0.37765622343776556"/>
    <n v="0.46900530994690048"/>
    <n v="0.69300306996930028"/>
    <n v="0.98100018999810001"/>
    <n v="0.98100018999810001"/>
    <n v="0.64"/>
    <n v="0"/>
    <n v="0"/>
    <n v="0"/>
    <n v="8851.3072758280305"/>
    <n v="0"/>
    <n v="0"/>
    <n v="0"/>
    <n v="0"/>
    <n v="0"/>
    <n v="0"/>
    <n v="0"/>
    <n v="36122.361762548426"/>
    <n v="5029.4153761380039"/>
    <n v="0"/>
    <n v="50003.084414514466"/>
    <n v="4.3499565004349955E-2"/>
    <n v="6.4529354706452935E-2"/>
    <n v="6.1399386006139936E-2"/>
    <n v="8.9569104308956898E-2"/>
    <n v="2.4349756502434976E-2"/>
    <n v="3.0749692503074969E-2"/>
    <n v="3.1779682203177971E-2"/>
    <n v="3.1779682203177971E-2"/>
    <n v="9.1349086509134897E-2"/>
    <n v="0.22399776002239977"/>
    <n v="0.28799712002879974"/>
    <n v="0"/>
    <n v="0.98100018999810001"/>
    <n v="30000"/>
    <n v="0"/>
    <n v="0"/>
    <n v="0"/>
    <n v="0"/>
    <n v="0"/>
    <n v="0"/>
    <n v="0"/>
    <n v="0"/>
    <n v="0"/>
    <n v="0"/>
    <n v="0"/>
    <n v="30000"/>
    <n v="0"/>
    <n v="0"/>
    <n v="0"/>
    <n v="0"/>
    <n v="80003.084414514466"/>
    <n v="0"/>
    <n v="8851.3072758280305"/>
    <n v="0"/>
    <n v="0"/>
    <n v="0"/>
    <n v="0"/>
    <n v="0"/>
    <n v="0"/>
    <n v="0"/>
    <n v="36122.361762548426"/>
    <n v="5029.4153761380039"/>
    <n v="0"/>
    <n v="50003.084414514466"/>
    <n v="30000"/>
    <n v="0"/>
    <n v="0"/>
    <n v="0"/>
    <n v="0"/>
    <n v="0"/>
    <n v="0"/>
    <n v="0"/>
    <n v="0"/>
    <n v="0"/>
    <n v="0"/>
    <n v="0"/>
    <n v="30000"/>
    <n v="0"/>
    <n v="0"/>
    <n v="0"/>
    <n v="0"/>
    <n v="80003.084414514466"/>
    <n v="0"/>
    <n v="0"/>
    <n v="7547.3149999999996"/>
    <n v="0"/>
    <n v="0"/>
    <n v="0"/>
    <n v="0"/>
    <n v="6600"/>
    <n v="18000"/>
    <n v="0"/>
    <n v="17855.769414514463"/>
    <n v="0"/>
    <n v="50003.084414514466"/>
    <n v="0"/>
    <n v="0"/>
    <n v="0"/>
    <n v="0"/>
    <n v="0"/>
    <n v="0"/>
    <n v="0"/>
    <n v="0.3"/>
    <n v="0.3"/>
    <n v="0"/>
    <n v="0.38"/>
    <n v="0.02"/>
    <n v="1"/>
    <n v="0"/>
    <n v="0"/>
    <n v="0"/>
    <n v="0"/>
    <n v="0"/>
    <n v="0"/>
    <n v="0"/>
    <n v="0.3"/>
    <n v="0.6"/>
    <n v="0.6"/>
    <n v="0.98"/>
    <n v="1"/>
    <n v="30000"/>
    <n v="0"/>
    <n v="0"/>
    <n v="0"/>
    <n v="0"/>
    <n v="0"/>
    <n v="0"/>
    <n v="0"/>
    <n v="0"/>
    <n v="0"/>
    <n v="0"/>
    <n v="0"/>
    <n v="30000"/>
    <n v="0"/>
    <n v="0"/>
    <n v="0"/>
    <n v="0"/>
    <n v="80003.084414514466"/>
    <n v="0"/>
    <n v="0"/>
    <n v="7547.3149999999996"/>
    <n v="0"/>
    <n v="0"/>
    <n v="0"/>
    <n v="9231.9339999999993"/>
    <n v="6191.6390000000001"/>
    <n v="73.501000000000005"/>
    <n v="9099.4989999999998"/>
    <n v="17859.19641451447"/>
    <n v="0"/>
    <n v="50003.084414514466"/>
    <n v="30000"/>
    <n v="0"/>
    <n v="0"/>
    <n v="0"/>
    <n v="0"/>
    <n v="0"/>
    <n v="0"/>
    <n v="0"/>
    <n v="0"/>
    <n v="0"/>
    <n v="0"/>
    <n v="0"/>
    <n v="30000"/>
    <n v="0"/>
    <n v="0"/>
    <n v="0"/>
    <n v="0"/>
    <n v="80003.084414514466"/>
    <n v="0"/>
    <n v="0"/>
    <n v="7547.3149999999996"/>
    <n v="0"/>
    <n v="0"/>
    <n v="0"/>
    <n v="9231.9339999999993"/>
    <n v="6191.6390000000001"/>
    <n v="73.501000000000005"/>
    <n v="724.07600000000002"/>
    <n v="11140.058999999999"/>
    <n v="15094.560414514466"/>
    <n v="50003.084414514466"/>
    <n v="0"/>
    <n v="0"/>
    <n v="0"/>
    <n v="0"/>
    <n v="0"/>
    <n v="0"/>
    <n v="0"/>
    <n v="0"/>
    <n v="0"/>
    <n v="0"/>
    <n v="0"/>
    <n v="0"/>
    <n v="30000"/>
    <n v="0"/>
    <n v="0"/>
    <n v="0"/>
    <n v="0"/>
    <n v="80003.084414514466"/>
    <n v="50003.084414514466"/>
    <n v="34908.523999999998"/>
    <n v="34908.523999999998"/>
    <n v="50003.084414514466"/>
    <n v="-15094.560414514468"/>
    <n v="45094.560414514468"/>
    <n v="50003.084414514466"/>
    <n v="34908.523999999998"/>
    <n v="34908.523999999998"/>
    <n v="50003.084414514466"/>
    <n v="-15094.560414514468"/>
    <n v="45094.560414514468"/>
    <n v="50003.084414514466"/>
    <n v="34908.523999999998"/>
    <n v="34908.523999999998"/>
    <n v="50003.084414514466"/>
    <n v="-15094.560414514468"/>
    <n v="45094.560414514468"/>
    <n v="34908.523999999998"/>
    <n v="38237.067999999999"/>
    <n v="38237.067999999999"/>
    <n v="34908.523999999998"/>
    <n v="3328.5440000000017"/>
    <n v="41766.016414514466"/>
    <n v="13787"/>
    <s v="SI"/>
    <s v="NO"/>
    <s v="GOT"/>
    <s v="STS"/>
    <n v="6"/>
    <s v="Transmission"/>
    <s v="Zonal Tx"/>
    <s v="Technical Standard"/>
    <s v="Technical Standard"/>
    <m/>
    <s v="Osorno"/>
    <m/>
    <d v="2019-12-01T00:00:00"/>
    <x v="6"/>
    <m/>
    <m/>
    <m/>
    <n v="0"/>
    <n v="0"/>
    <n v="0"/>
    <m/>
    <m/>
    <m/>
    <m/>
    <m/>
    <m/>
    <s v="2018 6+6"/>
    <m/>
    <m/>
  </r>
  <r>
    <x v="98"/>
    <s v="Fuera del T13"/>
    <x v="98"/>
    <x v="1"/>
    <x v="6"/>
    <x v="21"/>
    <n v="0"/>
    <n v="0"/>
    <n v="7547.317"/>
    <n v="0"/>
    <n v="0"/>
    <n v="0"/>
    <n v="9231.9349999999995"/>
    <n v="6191.6390000000001"/>
    <n v="72.546999999999997"/>
    <n v="724.07600000000002"/>
    <n v="19126.219000000001"/>
    <n v="2109.3919999999998"/>
    <n v="45003.125"/>
    <n v="0"/>
    <n v="0"/>
    <n v="0"/>
    <n v="0"/>
    <n v="0"/>
    <n v="0"/>
    <n v="0.26"/>
    <n v="0.08"/>
    <n v="0"/>
    <n v="0"/>
    <n v="0.28000000000000003"/>
    <n v="0"/>
    <n v="0"/>
    <n v="0"/>
    <n v="0"/>
    <n v="0"/>
    <n v="0"/>
    <n v="0"/>
    <n v="0.26"/>
    <n v="0.34"/>
    <n v="0.34"/>
    <n v="0.34"/>
    <n v="0.62000000000000011"/>
    <n v="0.62000000000000011"/>
    <n v="4.3369457931625804E-2"/>
    <n v="0.10770580552536864"/>
    <n v="0.16892154614610022"/>
    <n v="0.25822274952393293"/>
    <n v="0.28249967597531428"/>
    <n v="0.31315739623732564"/>
    <n v="0.34484202550323523"/>
    <n v="0.37652665476914482"/>
    <n v="0.467602516425559"/>
    <n v="0.9531410454531859"/>
    <n v="0.99003000967089061"/>
    <n v="1"/>
    <n v="0.62000000000000011"/>
    <n v="0"/>
    <n v="0"/>
    <n v="0"/>
    <n v="8849.0915528781388"/>
    <n v="0"/>
    <n v="0"/>
    <n v="0"/>
    <n v="0"/>
    <n v="0"/>
    <n v="0"/>
    <n v="0"/>
    <n v="36113.319352939609"/>
    <n v="0"/>
    <n v="5040.8492295866818"/>
    <n v="50003.260135404431"/>
    <n v="4.3369457931625804E-2"/>
    <n v="6.4336347593742835E-2"/>
    <n v="6.1215740620731596E-2"/>
    <n v="8.9301203377832719E-2"/>
    <n v="2.4276926451381343E-2"/>
    <n v="3.0657720262011346E-2"/>
    <n v="3.1684629265909613E-2"/>
    <n v="3.1684629265909613E-2"/>
    <n v="9.1075861656414195E-2"/>
    <n v="0.48553852902762684"/>
    <n v="3.6888964217704712E-2"/>
    <n v="9.9699903291093801E-3"/>
    <n v="1"/>
    <n v="30000"/>
    <n v="0"/>
    <n v="0"/>
    <n v="0"/>
    <n v="0"/>
    <n v="0"/>
    <n v="0"/>
    <n v="0"/>
    <n v="0"/>
    <n v="0"/>
    <n v="0"/>
    <n v="0"/>
    <n v="30000"/>
    <n v="0"/>
    <n v="0"/>
    <n v="0"/>
    <n v="0"/>
    <n v="80003.260135404431"/>
    <n v="0"/>
    <n v="8849.0915528781388"/>
    <n v="0"/>
    <n v="0"/>
    <n v="0"/>
    <n v="0"/>
    <n v="0"/>
    <n v="0"/>
    <n v="0"/>
    <n v="36113.319352939609"/>
    <n v="0"/>
    <n v="5040.8492295866818"/>
    <n v="50003.260135404431"/>
    <n v="30000"/>
    <n v="0"/>
    <n v="0"/>
    <n v="0"/>
    <n v="0"/>
    <n v="0"/>
    <n v="0"/>
    <n v="0"/>
    <n v="0"/>
    <n v="0"/>
    <n v="0"/>
    <n v="0"/>
    <n v="30000"/>
    <n v="0"/>
    <n v="0"/>
    <n v="0"/>
    <n v="0"/>
    <n v="80003.260135404431"/>
    <n v="0"/>
    <n v="0"/>
    <n v="7547.317"/>
    <n v="0"/>
    <n v="0"/>
    <n v="0"/>
    <n v="0"/>
    <n v="6600"/>
    <n v="18000"/>
    <n v="0"/>
    <n v="17855.944135404432"/>
    <n v="0"/>
    <n v="50003.261135404435"/>
    <n v="0"/>
    <n v="0"/>
    <n v="0"/>
    <n v="0"/>
    <n v="0"/>
    <n v="0.15"/>
    <n v="0"/>
    <n v="0.15"/>
    <n v="0.2"/>
    <n v="0"/>
    <n v="0.13"/>
    <n v="0"/>
    <n v="0.63"/>
    <n v="0"/>
    <n v="0"/>
    <n v="0"/>
    <n v="0"/>
    <n v="0"/>
    <n v="0.15"/>
    <n v="0.15"/>
    <n v="0.3"/>
    <n v="0.5"/>
    <n v="0.5"/>
    <n v="0.63"/>
    <n v="0.63"/>
    <n v="30000"/>
    <n v="0"/>
    <n v="0"/>
    <n v="0"/>
    <n v="0"/>
    <n v="0"/>
    <n v="0"/>
    <n v="0"/>
    <n v="0"/>
    <n v="0"/>
    <n v="0"/>
    <n v="0"/>
    <n v="30000"/>
    <n v="0"/>
    <n v="0"/>
    <n v="0"/>
    <n v="0"/>
    <n v="80003.261135404435"/>
    <n v="0"/>
    <n v="0"/>
    <n v="7547.317"/>
    <n v="0"/>
    <n v="0"/>
    <n v="0"/>
    <n v="9231.9349999999995"/>
    <n v="6191.6390000000001"/>
    <n v="72.546999999999997"/>
    <n v="9100.4529999999995"/>
    <n v="17859.370135404399"/>
    <n v="0"/>
    <n v="50003.261135404391"/>
    <n v="30000"/>
    <n v="0"/>
    <n v="0"/>
    <n v="0"/>
    <n v="0"/>
    <n v="0"/>
    <n v="0"/>
    <n v="0"/>
    <n v="0"/>
    <n v="0"/>
    <n v="0"/>
    <n v="0"/>
    <n v="30000"/>
    <n v="0"/>
    <n v="0"/>
    <n v="0"/>
    <n v="0"/>
    <n v="80003.261135404391"/>
    <n v="0"/>
    <n v="0"/>
    <n v="7547.317"/>
    <n v="0"/>
    <n v="0"/>
    <n v="0"/>
    <n v="9231.9349999999995"/>
    <n v="6191.6390000000001"/>
    <n v="72.546999999999997"/>
    <n v="724.07600000000002"/>
    <n v="19126.219000000001"/>
    <n v="7109.5281354044273"/>
    <n v="50003.261135404427"/>
    <n v="0"/>
    <n v="0"/>
    <n v="0"/>
    <n v="0"/>
    <n v="0"/>
    <n v="0"/>
    <n v="0"/>
    <n v="0"/>
    <n v="0"/>
    <n v="0"/>
    <n v="0"/>
    <n v="0"/>
    <n v="30000"/>
    <n v="0"/>
    <n v="0"/>
    <n v="0"/>
    <n v="0"/>
    <n v="80003.261135404435"/>
    <n v="44962.410905817749"/>
    <n v="42893.733"/>
    <n v="42893.733"/>
    <n v="44962.410905817749"/>
    <n v="-2068.677905817749"/>
    <n v="37109.527135404431"/>
    <n v="50003.261135404435"/>
    <n v="42893.733"/>
    <n v="42893.733"/>
    <n v="50003.261135404435"/>
    <n v="-7109.5281354044346"/>
    <n v="37109.528135404435"/>
    <n v="50003.261135404391"/>
    <n v="42893.733"/>
    <n v="42893.733"/>
    <n v="50003.261135404391"/>
    <n v="-7109.5281354043909"/>
    <n v="37109.528135404391"/>
    <n v="42893.733"/>
    <n v="45003.125"/>
    <n v="45003.125"/>
    <n v="42893.733"/>
    <n v="2109.3919999999998"/>
    <n v="35000.136135404435"/>
    <n v="13788"/>
    <s v="SI"/>
    <s v="NO"/>
    <s v="GOT"/>
    <s v="STS"/>
    <n v="6"/>
    <s v="Transmission"/>
    <s v="Zonal Tx"/>
    <s v="Technical Standard"/>
    <s v="Technical Standard"/>
    <m/>
    <s v="Osorno"/>
    <m/>
    <d v="2019-12-01T00:00:00"/>
    <x v="6"/>
    <m/>
    <m/>
    <m/>
    <n v="0"/>
    <n v="0"/>
    <n v="0"/>
    <m/>
    <m/>
    <m/>
    <m/>
    <m/>
    <m/>
    <s v="2018 6+6"/>
    <m/>
    <m/>
  </r>
  <r>
    <x v="99"/>
    <s v="Fuera del T13"/>
    <x v="99"/>
    <x v="1"/>
    <x v="6"/>
    <x v="21"/>
    <n v="0"/>
    <n v="0"/>
    <n v="0"/>
    <n v="0"/>
    <n v="0"/>
    <n v="0"/>
    <n v="0"/>
    <n v="0"/>
    <n v="3907.8"/>
    <n v="0"/>
    <n v="0"/>
    <n v="0"/>
    <n v="3907.8"/>
    <n v="0"/>
    <n v="0"/>
    <n v="0"/>
    <n v="0"/>
    <n v="0"/>
    <n v="0"/>
    <n v="0.13"/>
    <n v="0"/>
    <n v="0"/>
    <n v="0"/>
    <n v="0"/>
    <n v="0"/>
    <n v="0"/>
    <n v="0"/>
    <n v="0"/>
    <n v="0"/>
    <n v="0"/>
    <n v="0"/>
    <n v="0.13"/>
    <n v="0.13"/>
    <n v="0.13"/>
    <n v="0.13"/>
    <n v="0.13"/>
    <n v="0.13"/>
    <n v="4.1927223719676547E-2"/>
    <n v="7.9065588499550754E-2"/>
    <n v="0.18104222821203952"/>
    <n v="0.30637915543575922"/>
    <n v="0.37780772686433062"/>
    <n v="0.42273135669362083"/>
    <n v="0.463162623539982"/>
    <n v="0.51931716082659474"/>
    <n v="0.61994609164420478"/>
    <n v="0.78346810422282109"/>
    <n v="0.90700808625336915"/>
    <n v="0.99999999999999989"/>
    <n v="0.13"/>
    <n v="0"/>
    <n v="0"/>
    <n v="0"/>
    <n v="0"/>
    <n v="0"/>
    <n v="0"/>
    <n v="0"/>
    <n v="0"/>
    <n v="0"/>
    <n v="0"/>
    <n v="0"/>
    <n v="0"/>
    <n v="30240"/>
    <n v="0"/>
    <n v="30240"/>
    <n v="4.1927223719676547E-2"/>
    <n v="3.7138364779874214E-2"/>
    <n v="0.10197663971248877"/>
    <n v="0.12533692722371967"/>
    <n v="7.1428571428571425E-2"/>
    <n v="4.4923629829290206E-2"/>
    <n v="4.0431266846361183E-2"/>
    <n v="5.6154537286612759E-2"/>
    <n v="0.10062893081761007"/>
    <n v="0.16352201257861634"/>
    <n v="0.12353998203054807"/>
    <n v="9.2991913746630725E-2"/>
    <n v="0.99999999999999989"/>
    <n v="0"/>
    <n v="0"/>
    <n v="0"/>
    <n v="0"/>
    <n v="0"/>
    <n v="0"/>
    <n v="0"/>
    <n v="0"/>
    <n v="0"/>
    <n v="0"/>
    <n v="0"/>
    <n v="0"/>
    <n v="0"/>
    <n v="0"/>
    <n v="0"/>
    <n v="0"/>
    <n v="0"/>
    <n v="30240"/>
    <n v="0"/>
    <n v="0"/>
    <n v="0"/>
    <n v="0"/>
    <n v="0"/>
    <n v="0"/>
    <n v="0"/>
    <n v="0"/>
    <n v="0"/>
    <n v="0"/>
    <n v="30240"/>
    <n v="0"/>
    <n v="30240"/>
    <n v="0"/>
    <n v="0"/>
    <n v="0"/>
    <n v="0"/>
    <n v="0"/>
    <n v="0"/>
    <n v="0"/>
    <n v="0"/>
    <n v="0"/>
    <n v="0"/>
    <n v="0"/>
    <n v="0"/>
    <n v="0"/>
    <n v="0"/>
    <n v="0"/>
    <n v="0"/>
    <n v="0"/>
    <n v="30240"/>
    <n v="0"/>
    <n v="0"/>
    <n v="0"/>
    <n v="0"/>
    <n v="0"/>
    <n v="0"/>
    <n v="0"/>
    <n v="0"/>
    <n v="0"/>
    <n v="0"/>
    <n v="30240"/>
    <n v="0"/>
    <n v="30240"/>
    <n v="0"/>
    <n v="0"/>
    <n v="0"/>
    <n v="0"/>
    <n v="0"/>
    <n v="0"/>
    <n v="0"/>
    <n v="0"/>
    <n v="0"/>
    <n v="0"/>
    <n v="0.98"/>
    <n v="0"/>
    <n v="0.98"/>
    <n v="0"/>
    <n v="0"/>
    <n v="0"/>
    <n v="0"/>
    <n v="0"/>
    <n v="0"/>
    <n v="0"/>
    <n v="0"/>
    <n v="0"/>
    <n v="0"/>
    <n v="0.98"/>
    <n v="0.98"/>
    <n v="0"/>
    <n v="0"/>
    <n v="0"/>
    <n v="0"/>
    <n v="0"/>
    <n v="0"/>
    <n v="0"/>
    <n v="0"/>
    <n v="0"/>
    <n v="0"/>
    <n v="0"/>
    <n v="0"/>
    <n v="0"/>
    <n v="0"/>
    <n v="0"/>
    <n v="0"/>
    <n v="0"/>
    <n v="30240"/>
    <n v="0"/>
    <n v="0"/>
    <n v="0"/>
    <n v="0"/>
    <n v="0"/>
    <n v="0"/>
    <n v="0"/>
    <n v="0"/>
    <n v="3907.8"/>
    <n v="0"/>
    <n v="0"/>
    <n v="6092.2"/>
    <n v="10000"/>
    <n v="0"/>
    <n v="20240"/>
    <n v="0"/>
    <n v="0"/>
    <n v="0"/>
    <n v="0"/>
    <n v="0"/>
    <n v="0"/>
    <n v="0"/>
    <n v="0"/>
    <n v="0"/>
    <n v="0"/>
    <n v="20240"/>
    <n v="0"/>
    <n v="0"/>
    <n v="0"/>
    <n v="0"/>
    <n v="30240"/>
    <n v="0"/>
    <n v="0"/>
    <n v="0"/>
    <n v="0"/>
    <n v="0"/>
    <n v="0"/>
    <n v="0"/>
    <n v="0"/>
    <n v="3907.8"/>
    <n v="0"/>
    <n v="0"/>
    <n v="0"/>
    <n v="3907.8"/>
    <n v="0"/>
    <n v="0"/>
    <n v="0"/>
    <n v="0"/>
    <n v="0"/>
    <n v="0"/>
    <n v="0"/>
    <n v="0"/>
    <n v="0"/>
    <n v="0"/>
    <n v="0"/>
    <n v="0"/>
    <n v="20240"/>
    <n v="0"/>
    <n v="0"/>
    <n v="0"/>
    <n v="0"/>
    <n v="24147.8"/>
    <n v="30240"/>
    <n v="3907.8"/>
    <n v="3907.8"/>
    <n v="30240"/>
    <n v="-26332.2"/>
    <n v="26332.2"/>
    <n v="30240"/>
    <n v="3907.8"/>
    <n v="3907.8"/>
    <n v="30240"/>
    <n v="-26332.2"/>
    <n v="26332.2"/>
    <n v="3907.8"/>
    <n v="3907.8"/>
    <n v="3907.8"/>
    <n v="3907.8"/>
    <n v="0"/>
    <n v="26332.2"/>
    <n v="3907.8"/>
    <n v="3907.8"/>
    <n v="3907.8"/>
    <n v="3907.8"/>
    <n v="0"/>
    <n v="20240"/>
    <n v="13789"/>
    <s v="SI"/>
    <s v="NO"/>
    <s v="GOT"/>
    <s v="STS"/>
    <n v="6"/>
    <s v="Transmission"/>
    <s v="Zonal Tx"/>
    <s v="Technical Standard"/>
    <s v="Technical Standard"/>
    <m/>
    <s v="Osorno"/>
    <m/>
    <d v="2019-12-01T00:00:00"/>
    <x v="18"/>
    <m/>
    <m/>
    <m/>
    <n v="0"/>
    <n v="0"/>
    <n v="0"/>
    <m/>
    <m/>
    <m/>
    <m/>
    <m/>
    <m/>
    <s v="2018 6+6"/>
    <m/>
    <m/>
  </r>
  <r>
    <x v="100"/>
    <s v="Fuera del T13"/>
    <x v="100"/>
    <x v="1"/>
    <x v="6"/>
    <x v="21"/>
    <n v="0"/>
    <n v="0"/>
    <n v="7890"/>
    <n v="523.29600000000005"/>
    <n v="0"/>
    <n v="523.97500000000002"/>
    <n v="0"/>
    <n v="477.2"/>
    <n v="1953.9"/>
    <n v="16937.546999999999"/>
    <n v="10727.92"/>
    <n v="0"/>
    <n v="39033.837999999996"/>
    <n v="0"/>
    <n v="0"/>
    <n v="0"/>
    <n v="0"/>
    <n v="0"/>
    <n v="0.04"/>
    <n v="0.2"/>
    <n v="0.1"/>
    <n v="0"/>
    <n v="0"/>
    <n v="0.19"/>
    <n v="0"/>
    <n v="0"/>
    <n v="0"/>
    <n v="0"/>
    <n v="0"/>
    <n v="0"/>
    <n v="0.04"/>
    <n v="0.24000000000000002"/>
    <n v="0.34"/>
    <n v="0.34"/>
    <n v="0.34"/>
    <n v="0.53"/>
    <n v="0.53"/>
    <n v="2.0151296643321617E-2"/>
    <n v="3.3894938643684314E-2"/>
    <n v="9.9452499589806481E-2"/>
    <n v="0.22087841863919377"/>
    <n v="0.31207091598373043"/>
    <n v="0.41651050527206623"/>
    <n v="0.65418526930284371"/>
    <n v="0.77609046710247931"/>
    <n v="0.81841380322800716"/>
    <n v="0.96070777813279906"/>
    <n v="0.99021148714583029"/>
    <n v="1"/>
    <n v="0.53"/>
    <n v="0"/>
    <n v="0"/>
    <n v="0"/>
    <n v="0"/>
    <n v="0"/>
    <n v="0"/>
    <n v="0"/>
    <n v="0"/>
    <n v="29880.167464331393"/>
    <n v="0"/>
    <n v="0"/>
    <n v="0"/>
    <n v="105769.0324213726"/>
    <n v="0"/>
    <n v="135649.199885704"/>
    <n v="2.0151296643321617E-2"/>
    <n v="1.3743642000362696E-2"/>
    <n v="6.5557560946122168E-2"/>
    <n v="0.12142591904938731"/>
    <n v="9.1192497344536647E-2"/>
    <n v="0.10443958928833583"/>
    <n v="0.23767476403077747"/>
    <n v="0.12190519779963557"/>
    <n v="4.2323336125527855E-2"/>
    <n v="0.14229397490479193"/>
    <n v="2.9503709013031201E-2"/>
    <n v="9.7885128541697255E-3"/>
    <n v="1"/>
    <n v="0"/>
    <n v="0"/>
    <n v="0"/>
    <n v="0"/>
    <n v="0"/>
    <n v="0"/>
    <n v="0"/>
    <n v="0"/>
    <n v="0"/>
    <n v="0"/>
    <n v="0"/>
    <n v="0"/>
    <n v="0"/>
    <n v="0"/>
    <n v="0"/>
    <n v="0"/>
    <n v="0"/>
    <n v="135649.199885704"/>
    <n v="0"/>
    <n v="0"/>
    <n v="0"/>
    <n v="0"/>
    <n v="0"/>
    <n v="0"/>
    <n v="29880.167464331393"/>
    <n v="0"/>
    <n v="0"/>
    <n v="0"/>
    <n v="105769.0324213726"/>
    <n v="0"/>
    <n v="135649.199885704"/>
    <n v="0"/>
    <n v="0"/>
    <n v="0"/>
    <n v="0"/>
    <n v="0"/>
    <n v="0"/>
    <n v="0"/>
    <n v="0"/>
    <n v="0"/>
    <n v="0"/>
    <n v="0"/>
    <n v="0"/>
    <n v="0"/>
    <n v="0"/>
    <n v="0"/>
    <n v="0"/>
    <n v="0"/>
    <n v="135649.199885704"/>
    <n v="0"/>
    <n v="0"/>
    <n v="7890"/>
    <n v="523.29600000000005"/>
    <n v="0"/>
    <n v="523.97500000000002"/>
    <n v="29356.192464331394"/>
    <n v="0"/>
    <n v="0"/>
    <n v="0"/>
    <n v="97355.736421372596"/>
    <n v="0"/>
    <n v="135649.19988570397"/>
    <n v="0"/>
    <n v="0"/>
    <n v="0"/>
    <n v="0"/>
    <n v="0"/>
    <n v="0"/>
    <n v="0.28000000000000003"/>
    <n v="0"/>
    <n v="0"/>
    <n v="0"/>
    <n v="0.7"/>
    <n v="0.02"/>
    <n v="1"/>
    <n v="0"/>
    <n v="0"/>
    <n v="0"/>
    <n v="0"/>
    <n v="0"/>
    <n v="0"/>
    <n v="0.28000000000000003"/>
    <n v="0.28000000000000003"/>
    <n v="0.28000000000000003"/>
    <n v="0.28000000000000003"/>
    <n v="0.98"/>
    <n v="1"/>
    <n v="0"/>
    <n v="0"/>
    <n v="0"/>
    <n v="0"/>
    <n v="0"/>
    <n v="0"/>
    <n v="0"/>
    <n v="0"/>
    <n v="0"/>
    <n v="0"/>
    <n v="0"/>
    <n v="0"/>
    <n v="0"/>
    <n v="0"/>
    <n v="0"/>
    <n v="0"/>
    <n v="0"/>
    <n v="135649.19988570397"/>
    <n v="0"/>
    <n v="0"/>
    <n v="7890"/>
    <n v="523.29600000000005"/>
    <n v="0"/>
    <n v="523.97500000000002"/>
    <n v="0"/>
    <n v="477.2"/>
    <n v="1953.9"/>
    <n v="28046.1"/>
    <n v="30000"/>
    <n v="20000.728885703997"/>
    <n v="89415.199885703987"/>
    <n v="0"/>
    <n v="0"/>
    <n v="0"/>
    <n v="0"/>
    <n v="0"/>
    <n v="0"/>
    <n v="0"/>
    <n v="0"/>
    <n v="0"/>
    <n v="0"/>
    <n v="0"/>
    <n v="0"/>
    <n v="0"/>
    <n v="0"/>
    <n v="0"/>
    <n v="0"/>
    <n v="0"/>
    <n v="89415.199885703987"/>
    <n v="0"/>
    <n v="0"/>
    <n v="7890"/>
    <n v="523.29600000000005"/>
    <n v="0"/>
    <n v="523.97500000000002"/>
    <n v="0"/>
    <n v="477.2"/>
    <n v="1953.9"/>
    <n v="16937.546999999999"/>
    <n v="10727.92"/>
    <n v="50381.361885704006"/>
    <n v="89415.199885704002"/>
    <n v="0"/>
    <n v="0"/>
    <n v="0"/>
    <n v="0"/>
    <n v="0"/>
    <n v="0"/>
    <n v="0"/>
    <n v="0"/>
    <n v="0"/>
    <n v="0"/>
    <n v="0"/>
    <n v="0"/>
    <n v="0"/>
    <n v="0"/>
    <n v="0"/>
    <n v="0"/>
    <n v="0"/>
    <n v="89415.199885704002"/>
    <n v="135649.199885704"/>
    <n v="39033.837999999996"/>
    <n v="39033.837999999996"/>
    <n v="135649.199885704"/>
    <n v="-96615.361885704013"/>
    <n v="96615.361885704013"/>
    <n v="135649.19988570397"/>
    <n v="39033.837999999996"/>
    <n v="39033.837999999996"/>
    <n v="135649.19988570397"/>
    <n v="-96615.361885703984"/>
    <n v="96615.361885703984"/>
    <n v="69414.47099999999"/>
    <n v="39033.837999999996"/>
    <n v="39033.837999999996"/>
    <n v="69414.47099999999"/>
    <n v="-30380.632999999994"/>
    <n v="50381.361885703991"/>
    <n v="39033.837999999996"/>
    <n v="39033.837999999996"/>
    <n v="39033.837999999996"/>
    <n v="39033.837999999996"/>
    <n v="0"/>
    <n v="50381.361885704006"/>
    <n v="13790"/>
    <s v="SI"/>
    <s v="NO"/>
    <s v="GOT"/>
    <s v="STS"/>
    <n v="6"/>
    <s v="Transmission"/>
    <s v="Zonal Tx"/>
    <s v="Technical Standard"/>
    <s v="Technical Standard"/>
    <m/>
    <s v="Osorno"/>
    <m/>
    <d v="2019-12-01T00:00:00"/>
    <x v="35"/>
    <m/>
    <m/>
    <m/>
    <n v="0"/>
    <n v="0"/>
    <n v="0"/>
    <m/>
    <m/>
    <m/>
    <m/>
    <m/>
    <m/>
    <s v="2018 6+6"/>
    <m/>
    <m/>
  </r>
  <r>
    <x v="101"/>
    <s v="Fuera del T13"/>
    <x v="101"/>
    <x v="2"/>
    <x v="6"/>
    <x v="7"/>
    <n v="0"/>
    <n v="0"/>
    <n v="47175"/>
    <n v="0"/>
    <n v="0"/>
    <n v="0"/>
    <n v="0"/>
    <n v="0"/>
    <n v="0"/>
    <n v="0"/>
    <n v="0"/>
    <n v="0"/>
    <n v="47175"/>
    <n v="0"/>
    <n v="0"/>
    <n v="0.41"/>
    <n v="0"/>
    <n v="0.56999999999999995"/>
    <n v="0"/>
    <n v="0"/>
    <n v="0"/>
    <n v="0"/>
    <n v="0"/>
    <n v="0"/>
    <n v="0"/>
    <n v="0"/>
    <n v="0"/>
    <n v="0.41"/>
    <n v="0.41"/>
    <n v="0.98"/>
    <n v="0.98"/>
    <n v="0.98"/>
    <n v="0.98"/>
    <n v="0.98"/>
    <n v="0.98"/>
    <n v="0.98"/>
    <n v="0.98"/>
    <n v="0"/>
    <n v="0.17327161563405036"/>
    <n v="0.40718829674001833"/>
    <n v="0.6411049778459863"/>
    <n v="0.87502165895195427"/>
    <n v="0.96243718903933262"/>
    <n v="0.99195524641699051"/>
    <n v="1"/>
    <n v="1"/>
    <n v="1"/>
    <n v="1"/>
    <n v="1"/>
    <n v="0.98"/>
    <n v="0"/>
    <n v="0"/>
    <n v="0"/>
    <n v="8288.1011906235326"/>
    <n v="11188.936607341766"/>
    <n v="11188.936607341766"/>
    <n v="11188.936607341766"/>
    <n v="4181.3470506695712"/>
    <n v="1411.9372385455085"/>
    <n v="384.80469813609261"/>
    <n v="0"/>
    <n v="0"/>
    <n v="0"/>
    <n v="0"/>
    <n v="47833"/>
    <n v="0"/>
    <n v="0.17327161563405036"/>
    <n v="0.23391668110596797"/>
    <n v="0.23391668110596797"/>
    <n v="0.23391668110596797"/>
    <n v="8.7415530087378387E-2"/>
    <n v="2.9518057377657864E-2"/>
    <n v="8.0447535830094809E-3"/>
    <n v="0"/>
    <n v="0"/>
    <n v="0"/>
    <n v="0"/>
    <n v="1"/>
    <n v="0"/>
    <n v="0"/>
    <n v="0"/>
    <n v="0"/>
    <n v="0"/>
    <n v="0"/>
    <n v="0"/>
    <n v="0"/>
    <n v="0"/>
    <n v="0"/>
    <n v="0"/>
    <n v="0"/>
    <n v="0"/>
    <n v="0"/>
    <n v="0"/>
    <n v="0"/>
    <n v="0"/>
    <n v="47833"/>
    <n v="0"/>
    <n v="8288.1011906235326"/>
    <n v="11188.936607341766"/>
    <n v="11188.936607341766"/>
    <n v="11188.936607341766"/>
    <n v="4181.3470506695712"/>
    <n v="1411.9372385455085"/>
    <n v="384.80469813609261"/>
    <n v="0"/>
    <n v="0"/>
    <n v="0"/>
    <n v="0"/>
    <n v="47833"/>
    <n v="0"/>
    <n v="0"/>
    <n v="0"/>
    <n v="0"/>
    <n v="0"/>
    <n v="0"/>
    <n v="0"/>
    <n v="0"/>
    <n v="0"/>
    <n v="0"/>
    <n v="0"/>
    <n v="0"/>
    <n v="0"/>
    <n v="0"/>
    <n v="0"/>
    <n v="0"/>
    <n v="0"/>
    <n v="47833"/>
    <n v="0"/>
    <n v="0"/>
    <n v="47175"/>
    <n v="0"/>
    <n v="0"/>
    <n v="0"/>
    <n v="0"/>
    <n v="0"/>
    <n v="0"/>
    <n v="0"/>
    <n v="0"/>
    <n v="0"/>
    <n v="47175"/>
    <n v="0"/>
    <n v="0"/>
    <n v="0.41"/>
    <n v="0"/>
    <n v="0.56999999999999995"/>
    <n v="0"/>
    <n v="0"/>
    <n v="0"/>
    <n v="0"/>
    <n v="0"/>
    <n v="0"/>
    <n v="0.02"/>
    <n v="1"/>
    <n v="0"/>
    <n v="0"/>
    <n v="0.41"/>
    <n v="0.41"/>
    <n v="0.98"/>
    <n v="0.98"/>
    <n v="0.98"/>
    <n v="0.98"/>
    <n v="0.98"/>
    <n v="0.98"/>
    <n v="0.98"/>
    <n v="1"/>
    <n v="0"/>
    <n v="0"/>
    <n v="0"/>
    <n v="0"/>
    <n v="0"/>
    <n v="0"/>
    <n v="0"/>
    <n v="0"/>
    <n v="0"/>
    <n v="0"/>
    <n v="0"/>
    <n v="0"/>
    <n v="0"/>
    <n v="0"/>
    <n v="0"/>
    <n v="0"/>
    <n v="0"/>
    <n v="47175"/>
    <n v="0"/>
    <n v="0"/>
    <n v="47175"/>
    <n v="0"/>
    <n v="0"/>
    <n v="0"/>
    <n v="0"/>
    <n v="0"/>
    <n v="0"/>
    <n v="0"/>
    <n v="0"/>
    <n v="0"/>
    <n v="47175"/>
    <n v="0"/>
    <n v="0"/>
    <n v="0"/>
    <n v="0"/>
    <n v="0"/>
    <n v="0"/>
    <n v="0"/>
    <n v="0"/>
    <n v="0"/>
    <n v="0"/>
    <n v="0"/>
    <n v="0"/>
    <n v="0"/>
    <n v="0"/>
    <n v="0"/>
    <n v="0"/>
    <n v="0"/>
    <n v="47175"/>
    <n v="0"/>
    <n v="0"/>
    <n v="47175"/>
    <n v="0"/>
    <n v="0"/>
    <n v="0"/>
    <n v="0"/>
    <n v="0"/>
    <n v="0"/>
    <n v="0"/>
    <n v="0"/>
    <n v="0"/>
    <n v="47175"/>
    <n v="0"/>
    <n v="0"/>
    <n v="0"/>
    <n v="0"/>
    <n v="0"/>
    <n v="0"/>
    <n v="0"/>
    <n v="0"/>
    <n v="0"/>
    <n v="0"/>
    <n v="0"/>
    <n v="0"/>
    <n v="0"/>
    <n v="0"/>
    <n v="0"/>
    <n v="0"/>
    <n v="0"/>
    <n v="47175"/>
    <n v="47833"/>
    <n v="47175"/>
    <n v="47175"/>
    <n v="47833"/>
    <n v="-658"/>
    <n v="658"/>
    <n v="47175"/>
    <n v="47175"/>
    <n v="47175"/>
    <n v="47175"/>
    <n v="0"/>
    <n v="0"/>
    <n v="47175"/>
    <n v="47175"/>
    <n v="47175"/>
    <n v="47175"/>
    <n v="0"/>
    <n v="0"/>
    <n v="47175"/>
    <n v="47175"/>
    <n v="47175"/>
    <n v="47175"/>
    <n v="0"/>
    <n v="0"/>
    <n v="13791"/>
    <s v="SI"/>
    <s v="NO"/>
    <s v="GOT"/>
    <s v="SATT"/>
    <m/>
    <s v="Transmission"/>
    <s v="Zonal Tx"/>
    <s v="Others Tx"/>
    <s v="Elements of operation for brigades"/>
    <m/>
    <s v="Zonal Norte"/>
    <m/>
    <d v="2019-12-01T00:00:00"/>
    <x v="8"/>
    <m/>
    <m/>
    <m/>
    <n v="0"/>
    <n v="0"/>
    <n v="0"/>
    <m/>
    <m/>
    <m/>
    <m/>
    <m/>
    <m/>
    <s v="2018 6+6"/>
    <m/>
    <m/>
  </r>
  <r>
    <x v="102"/>
    <s v="Fuera del T13"/>
    <x v="102"/>
    <x v="1"/>
    <x v="6"/>
    <x v="15"/>
    <n v="0"/>
    <n v="0"/>
    <n v="0"/>
    <n v="0"/>
    <n v="26343.775000000001"/>
    <n v="-10.135"/>
    <n v="248.41800000000001"/>
    <n v="610.39499999999998"/>
    <n v="41.040999999999997"/>
    <n v="1157.72"/>
    <n v="0"/>
    <n v="0"/>
    <n v="28391.214000000007"/>
    <n v="0"/>
    <n v="0"/>
    <n v="0"/>
    <n v="0"/>
    <n v="0.55000000000000004"/>
    <n v="0.02"/>
    <n v="0.08"/>
    <n v="0.01"/>
    <n v="0"/>
    <n v="0"/>
    <n v="0"/>
    <n v="0"/>
    <n v="0"/>
    <n v="0"/>
    <n v="0"/>
    <n v="0"/>
    <n v="0.55000000000000004"/>
    <n v="0.57000000000000006"/>
    <n v="0.65"/>
    <n v="0.66"/>
    <n v="0.66"/>
    <n v="0.66"/>
    <n v="0.66"/>
    <n v="0.66"/>
    <n v="3.145569336855774E-2"/>
    <n v="0.24011552411230019"/>
    <n v="0.54741861818833115"/>
    <n v="0.67533097508918039"/>
    <n v="0.75871281660920309"/>
    <n v="0.83132584068418924"/>
    <n v="0.89799101479126542"/>
    <n v="0.95114852460484478"/>
    <n v="0.99557456081434048"/>
    <n v="1"/>
    <n v="1"/>
    <n v="1"/>
    <n v="0.66"/>
    <n v="0"/>
    <n v="0"/>
    <n v="0"/>
    <n v="0"/>
    <n v="0"/>
    <n v="0"/>
    <n v="0"/>
    <n v="0"/>
    <n v="0"/>
    <n v="0"/>
    <n v="30910"/>
    <n v="0"/>
    <n v="0"/>
    <n v="0"/>
    <n v="30910"/>
    <n v="3.145569336855774E-2"/>
    <n v="0.20865983074374245"/>
    <n v="0.30730309407603096"/>
    <n v="0.12791235690084926"/>
    <n v="8.338184152002269E-2"/>
    <n v="7.2613024074986196E-2"/>
    <n v="6.6665174107076217E-2"/>
    <n v="5.3157509813579307E-2"/>
    <n v="4.4426036209495666E-2"/>
    <n v="4.4254391856594875E-3"/>
    <n v="0"/>
    <n v="0"/>
    <n v="1"/>
    <n v="0"/>
    <n v="0"/>
    <n v="0"/>
    <n v="0"/>
    <n v="0"/>
    <n v="0"/>
    <n v="0"/>
    <n v="0"/>
    <n v="0"/>
    <n v="0"/>
    <n v="0"/>
    <n v="0"/>
    <n v="0"/>
    <n v="0"/>
    <n v="0"/>
    <n v="0"/>
    <n v="0"/>
    <n v="30910"/>
    <n v="0"/>
    <n v="0"/>
    <n v="0"/>
    <n v="0"/>
    <n v="0"/>
    <n v="0"/>
    <n v="0"/>
    <n v="0"/>
    <n v="30910"/>
    <n v="0"/>
    <n v="0"/>
    <n v="0"/>
    <n v="30910"/>
    <n v="0"/>
    <n v="0"/>
    <n v="0"/>
    <n v="0"/>
    <n v="0"/>
    <n v="0"/>
    <n v="0"/>
    <n v="0"/>
    <n v="0"/>
    <n v="0"/>
    <n v="0"/>
    <n v="0"/>
    <n v="0"/>
    <n v="0"/>
    <n v="0"/>
    <n v="0"/>
    <n v="0"/>
    <n v="30910"/>
    <n v="0"/>
    <n v="0"/>
    <n v="0"/>
    <n v="0"/>
    <n v="26343.775000000001"/>
    <n v="-10.135"/>
    <n v="10.135"/>
    <n v="0"/>
    <n v="4566.2249999999985"/>
    <n v="0"/>
    <n v="0"/>
    <n v="0"/>
    <n v="30910"/>
    <n v="0"/>
    <n v="0"/>
    <n v="0"/>
    <n v="0"/>
    <n v="0.55000000000000004"/>
    <n v="0.13300903677392395"/>
    <n v="0.12775543251149185"/>
    <n v="8.4022409109903884E-2"/>
    <n v="4.5460718763058919E-2"/>
    <n v="5.1913132051817794E-2"/>
    <n v="7.8392707898035929E-3"/>
    <n v="0"/>
    <n v="1"/>
    <n v="0"/>
    <n v="0"/>
    <n v="0"/>
    <n v="0"/>
    <n v="0.55000000000000004"/>
    <n v="0.68300903677392399"/>
    <n v="0.8107644692854159"/>
    <n v="0.89478687839531978"/>
    <n v="0.94024759715837869"/>
    <n v="0.99216072921019649"/>
    <n v="1"/>
    <n v="1"/>
    <n v="0"/>
    <n v="0"/>
    <n v="0"/>
    <n v="0"/>
    <n v="0"/>
    <n v="0"/>
    <n v="0"/>
    <n v="0"/>
    <n v="0"/>
    <n v="0"/>
    <n v="0"/>
    <n v="0"/>
    <n v="0"/>
    <n v="0"/>
    <n v="0"/>
    <n v="0"/>
    <n v="0"/>
    <n v="30910"/>
    <n v="0"/>
    <n v="0"/>
    <n v="0"/>
    <n v="0"/>
    <n v="26343.775000000001"/>
    <n v="-10.135"/>
    <n v="248.41800000000001"/>
    <n v="610.39499999999998"/>
    <n v="41.040999999999997"/>
    <n v="0"/>
    <n v="3676.5059999999949"/>
    <n v="0"/>
    <n v="30910"/>
    <n v="0"/>
    <n v="0"/>
    <n v="0"/>
    <n v="0"/>
    <n v="0"/>
    <n v="0"/>
    <n v="0"/>
    <n v="0"/>
    <n v="0"/>
    <n v="0"/>
    <n v="0"/>
    <n v="0"/>
    <n v="0"/>
    <n v="0"/>
    <n v="0"/>
    <n v="0"/>
    <n v="0"/>
    <n v="30910"/>
    <n v="0"/>
    <n v="0"/>
    <n v="0"/>
    <n v="0"/>
    <n v="26343.775000000001"/>
    <n v="-10.135"/>
    <n v="248.41800000000001"/>
    <n v="610.39499999999998"/>
    <n v="41.040999999999997"/>
    <n v="1157.72"/>
    <n v="0"/>
    <n v="2518.7859999999928"/>
    <n v="30910"/>
    <n v="0"/>
    <n v="0"/>
    <n v="0"/>
    <n v="0"/>
    <n v="0"/>
    <n v="0"/>
    <n v="0"/>
    <n v="0"/>
    <n v="0"/>
    <n v="0"/>
    <n v="0"/>
    <n v="0"/>
    <n v="0"/>
    <n v="0"/>
    <n v="0"/>
    <n v="0"/>
    <n v="0"/>
    <n v="30910"/>
    <n v="30910"/>
    <n v="28391.214000000007"/>
    <n v="28391.214000000007"/>
    <n v="30910"/>
    <n v="-2518.7859999999928"/>
    <n v="2518.7859999999928"/>
    <n v="30910"/>
    <n v="28391.214000000007"/>
    <n v="28391.214000000007"/>
    <n v="30910"/>
    <n v="-2518.7859999999928"/>
    <n v="2518.7859999999928"/>
    <n v="30910"/>
    <n v="28391.214000000007"/>
    <n v="28391.214000000007"/>
    <n v="30910"/>
    <n v="-2518.7859999999928"/>
    <n v="2518.7859999999928"/>
    <n v="28391.214000000007"/>
    <n v="28391.214000000007"/>
    <n v="28391.214000000007"/>
    <n v="28391.214000000007"/>
    <n v="0"/>
    <n v="2518.7859999999928"/>
    <n v="13792"/>
    <s v="SI"/>
    <s v="NO"/>
    <s v="GOT"/>
    <s v="STS"/>
    <m/>
    <s v="Transmission"/>
    <s v="Zonal Tx"/>
    <s v="Others Tx"/>
    <s v="Elements of operation for brigades"/>
    <m/>
    <s v="Puerto Montt"/>
    <m/>
    <d v="2019-12-01T00:00:00"/>
    <x v="6"/>
    <m/>
    <m/>
    <m/>
    <n v="0"/>
    <n v="0"/>
    <n v="0"/>
    <m/>
    <m/>
    <m/>
    <m/>
    <m/>
    <m/>
    <s v="2018 6+6"/>
    <m/>
    <m/>
  </r>
  <r>
    <x v="103"/>
    <s v="Fuera del T13"/>
    <x v="103"/>
    <x v="1"/>
    <x v="6"/>
    <x v="2"/>
    <n v="0"/>
    <n v="0"/>
    <n v="5731.0249999999996"/>
    <n v="38380.593000000001"/>
    <n v="59804.195"/>
    <n v="5016.7330000000002"/>
    <n v="22960.112000000001"/>
    <n v="6597.1859999999997"/>
    <n v="4030.2640000000001"/>
    <n v="30359.312999999998"/>
    <n v="6971.6220000000003"/>
    <n v="0"/>
    <n v="179851.04299999998"/>
    <n v="0.3"/>
    <n v="0"/>
    <n v="0.15"/>
    <n v="0.16"/>
    <n v="0"/>
    <n v="0"/>
    <n v="0.05"/>
    <n v="0"/>
    <n v="0"/>
    <n v="0"/>
    <n v="0"/>
    <n v="0"/>
    <n v="0.3"/>
    <n v="0.3"/>
    <n v="0.44999999999999996"/>
    <n v="0.61"/>
    <n v="0.61"/>
    <n v="0.61"/>
    <n v="0.66"/>
    <n v="0.66"/>
    <n v="0.66"/>
    <n v="0.66"/>
    <n v="0.66"/>
    <n v="0.66"/>
    <n v="0.17771262763682369"/>
    <n v="0.49639052600929734"/>
    <n v="0.55241518489141461"/>
    <n v="0.60663259671281844"/>
    <n v="0.66085000853422227"/>
    <n v="0.71506742035562609"/>
    <n v="0.77109207923774337"/>
    <n v="0.82711673811986064"/>
    <n v="0.86406490025000249"/>
    <n v="0.94104358477494754"/>
    <n v="0.9452805751061758"/>
    <n v="0.97791142481350224"/>
    <n v="0.66"/>
    <n v="0"/>
    <n v="0"/>
    <n v="0"/>
    <n v="0"/>
    <n v="0"/>
    <n v="0"/>
    <n v="0"/>
    <n v="0"/>
    <n v="0"/>
    <n v="0"/>
    <n v="0"/>
    <n v="0"/>
    <n v="0"/>
    <n v="572980"/>
    <n v="572980"/>
    <n v="0.17771262763682369"/>
    <n v="0.31867789837247368"/>
    <n v="5.6024658882117301E-2"/>
    <n v="5.4217411821403841E-2"/>
    <n v="5.4217411821403841E-2"/>
    <n v="5.4217411821403841E-2"/>
    <n v="5.6024658882117301E-2"/>
    <n v="5.6024658882117301E-2"/>
    <n v="3.6948162130141876E-2"/>
    <n v="7.6978684524945051E-2"/>
    <n v="4.2369903312282258E-3"/>
    <n v="3.2630849707326388E-2"/>
    <n v="0.97791142481350224"/>
    <n v="0"/>
    <n v="0"/>
    <n v="0"/>
    <n v="0"/>
    <n v="0"/>
    <n v="0"/>
    <n v="0"/>
    <n v="0"/>
    <n v="0"/>
    <n v="0"/>
    <n v="0"/>
    <n v="0"/>
    <n v="0"/>
    <n v="0"/>
    <n v="0"/>
    <n v="0"/>
    <n v="0"/>
    <n v="572980"/>
    <n v="0"/>
    <n v="0"/>
    <n v="0"/>
    <n v="0"/>
    <n v="0"/>
    <n v="0"/>
    <n v="0"/>
    <n v="0"/>
    <n v="0"/>
    <n v="0"/>
    <n v="0"/>
    <n v="572980"/>
    <n v="572980"/>
    <n v="0"/>
    <n v="0"/>
    <n v="0"/>
    <n v="0"/>
    <n v="0"/>
    <n v="0"/>
    <n v="0"/>
    <n v="0"/>
    <n v="0"/>
    <n v="0"/>
    <n v="0"/>
    <n v="0"/>
    <n v="0"/>
    <n v="0"/>
    <n v="0"/>
    <n v="0"/>
    <n v="0"/>
    <n v="572980"/>
    <n v="0"/>
    <n v="0"/>
    <n v="5731.0249999999996"/>
    <n v="38380.593000000001"/>
    <n v="59804.195"/>
    <n v="5016.7330000000002"/>
    <n v="0"/>
    <n v="0"/>
    <n v="0"/>
    <n v="66000"/>
    <n v="240000"/>
    <n v="158047.45400000006"/>
    <n v="572980"/>
    <n v="0.3"/>
    <n v="0"/>
    <n v="0.15"/>
    <n v="0.16"/>
    <n v="0"/>
    <n v="6.0198469206123185E-2"/>
    <n v="6.622641509433963E-2"/>
    <n v="6.3206657173371317E-2"/>
    <n v="4.3734425062299749E-2"/>
    <n v="8.9724991100035609E-2"/>
    <n v="3.8527945888216448E-3"/>
    <n v="3.7602349590601644E-2"/>
    <n v="0.97454610181559276"/>
    <n v="0.3"/>
    <n v="0.3"/>
    <n v="0.44999999999999996"/>
    <n v="0.61"/>
    <n v="0.61"/>
    <n v="0.67019846920612314"/>
    <n v="0.73642488430046282"/>
    <n v="0.7996315414738342"/>
    <n v="0.84336596653613394"/>
    <n v="0.93309095763616956"/>
    <n v="0.93694375222499116"/>
    <n v="0.97454610181559276"/>
    <n v="0"/>
    <n v="0"/>
    <n v="0"/>
    <n v="0"/>
    <n v="0"/>
    <n v="0"/>
    <n v="0"/>
    <n v="0"/>
    <n v="0"/>
    <n v="0"/>
    <n v="0"/>
    <n v="0"/>
    <n v="0"/>
    <n v="0"/>
    <n v="0"/>
    <n v="0"/>
    <n v="0"/>
    <n v="572980"/>
    <n v="0"/>
    <n v="0"/>
    <n v="5731.0249999999996"/>
    <n v="38380.593000000001"/>
    <n v="59804.195"/>
    <n v="5016.7330000000002"/>
    <n v="22960.112000000001"/>
    <n v="6597.1859999999997"/>
    <n v="4030.2640000000001"/>
    <n v="21969.736000000001"/>
    <n v="240000"/>
    <n v="68490.156000000046"/>
    <n v="472980"/>
    <n v="0"/>
    <n v="0"/>
    <n v="0"/>
    <n v="0"/>
    <n v="0"/>
    <n v="0"/>
    <n v="0"/>
    <n v="0"/>
    <n v="0"/>
    <n v="0"/>
    <n v="0"/>
    <n v="0"/>
    <n v="0"/>
    <n v="0"/>
    <n v="0"/>
    <n v="0"/>
    <n v="0"/>
    <n v="472980"/>
    <n v="0"/>
    <n v="0"/>
    <n v="5731.0249999999996"/>
    <n v="38380.593000000001"/>
    <n v="59804.195"/>
    <n v="5016.7330000000002"/>
    <n v="22960.112000000001"/>
    <n v="6597.1859999999997"/>
    <n v="4030.2640000000001"/>
    <n v="30359.312999999998"/>
    <n v="6971.6220000000003"/>
    <n v="336093.37800000003"/>
    <n v="515944.42099999997"/>
    <n v="0"/>
    <n v="0"/>
    <n v="0"/>
    <n v="0"/>
    <n v="0"/>
    <n v="0"/>
    <n v="0"/>
    <n v="0"/>
    <n v="0"/>
    <n v="0"/>
    <n v="0"/>
    <n v="0"/>
    <n v="0"/>
    <n v="0"/>
    <n v="0"/>
    <n v="0"/>
    <n v="0"/>
    <n v="515944.42099999997"/>
    <n v="0"/>
    <n v="179851.04299999998"/>
    <n v="179851.04299999998"/>
    <n v="0"/>
    <n v="179851.04299999998"/>
    <n v="393128.95700000005"/>
    <n v="414932.54599999997"/>
    <n v="179851.04299999998"/>
    <n v="179851.04299999998"/>
    <n v="414932.54599999997"/>
    <n v="-235081.503"/>
    <n v="393128.95700000005"/>
    <n v="404489.84399999998"/>
    <n v="179851.04299999998"/>
    <n v="179851.04299999998"/>
    <n v="404489.84399999998"/>
    <n v="-224638.80100000001"/>
    <n v="293128.95700000005"/>
    <n v="179851.04299999998"/>
    <n v="179851.04299999998"/>
    <n v="179851.04299999998"/>
    <n v="179851.04299999998"/>
    <n v="0"/>
    <n v="336093.37800000003"/>
    <n v="13793"/>
    <s v="SI"/>
    <s v="NO"/>
    <s v="GOT"/>
    <s v="STS"/>
    <m/>
    <s v="Transmission"/>
    <s v="Zonal Tx"/>
    <s v="Others Tx"/>
    <s v="Elements of operation for brigades"/>
    <m/>
    <s v="Zonal Sur"/>
    <m/>
    <d v="2019-12-01T00:00:00"/>
    <x v="6"/>
    <m/>
    <m/>
    <m/>
    <n v="0"/>
    <n v="0"/>
    <n v="0"/>
    <m/>
    <m/>
    <m/>
    <m/>
    <m/>
    <m/>
    <s v="2018 6+6"/>
    <m/>
    <m/>
  </r>
  <r>
    <x v="104"/>
    <s v="Fuera del T13"/>
    <x v="104"/>
    <x v="1"/>
    <x v="6"/>
    <x v="2"/>
    <n v="0"/>
    <n v="0"/>
    <n v="0"/>
    <n v="0"/>
    <n v="0"/>
    <n v="371.2"/>
    <n v="0"/>
    <n v="0"/>
    <n v="0"/>
    <n v="32031.421999999999"/>
    <n v="0"/>
    <n v="0"/>
    <n v="32402.621999999999"/>
    <n v="0"/>
    <n v="0"/>
    <n v="0"/>
    <n v="0"/>
    <n v="0"/>
    <n v="0"/>
    <n v="0"/>
    <n v="0"/>
    <n v="0.37"/>
    <n v="0"/>
    <n v="0"/>
    <n v="0"/>
    <n v="0.32999999999999996"/>
    <n v="0.32999999999999996"/>
    <n v="0.32999999999999996"/>
    <n v="0.32999999999999996"/>
    <n v="0.32999999999999996"/>
    <n v="0.32999999999999996"/>
    <n v="0.32999999999999996"/>
    <n v="0.32999999999999996"/>
    <n v="0.7"/>
    <n v="0.7"/>
    <n v="0.7"/>
    <n v="0.7"/>
    <n v="0.32999999999999996"/>
    <n v="0.36050224449802415"/>
    <n v="0.4776585926836171"/>
    <n v="0.53242398621416054"/>
    <n v="0.56292623071218473"/>
    <n v="0.58418537081686828"/>
    <n v="0.59920541545604689"/>
    <n v="0.61122145116738968"/>
    <n v="0.62323748687873259"/>
    <n v="0.63224951366223969"/>
    <n v="0.64819386874075247"/>
    <n v="0.74392239016648332"/>
    <n v="0.7"/>
    <n v="0.32999999999999996"/>
    <n v="20872.512999999999"/>
    <n v="0"/>
    <n v="0"/>
    <n v="0"/>
    <n v="8430.4230065988813"/>
    <n v="13147.587401999885"/>
    <n v="9172.4898976237073"/>
    <n v="6487.0774695619148"/>
    <n v="5194.8362228804517"/>
    <n v="5199.9728150587489"/>
    <n v="3903.9173330469584"/>
    <n v="6913.7808188098934"/>
    <n v="41551.778285868277"/>
    <n v="100001.86325144873"/>
    <n v="0"/>
    <n v="3.05022444980242E-2"/>
    <n v="0.11715634818559295"/>
    <n v="5.4765393530543452E-2"/>
    <n v="3.05022444980242E-2"/>
    <n v="2.1259140104683535E-2"/>
    <n v="1.5020044639178583E-2"/>
    <n v="1.2016035711342868E-2"/>
    <n v="1.2016035711342868E-2"/>
    <n v="9.0120267835071509E-3"/>
    <n v="1.5944355078512648E-2"/>
    <n v="9.5728521425730947E-2"/>
    <n v="0.74392239016648332"/>
    <n v="0"/>
    <n v="0"/>
    <n v="0"/>
    <n v="0"/>
    <n v="0"/>
    <n v="0"/>
    <n v="0"/>
    <n v="0"/>
    <n v="0"/>
    <n v="0"/>
    <n v="0"/>
    <n v="100000"/>
    <n v="100000"/>
    <n v="0"/>
    <n v="0"/>
    <n v="0"/>
    <n v="0"/>
    <n v="220874.37625144873"/>
    <n v="0"/>
    <n v="0"/>
    <n v="0"/>
    <n v="8430.4230065988813"/>
    <n v="13147.587401999885"/>
    <n v="9172.4898976237073"/>
    <n v="6487.0774695619148"/>
    <n v="5194.8362228804517"/>
    <n v="5199.9728150587489"/>
    <n v="3903.9173330469584"/>
    <n v="6913.7808188098934"/>
    <n v="41551.778285868277"/>
    <n v="100001.86325144873"/>
    <n v="0"/>
    <n v="0"/>
    <n v="0"/>
    <n v="0"/>
    <n v="0"/>
    <n v="0"/>
    <n v="0"/>
    <n v="0"/>
    <n v="0"/>
    <n v="0"/>
    <n v="0"/>
    <n v="100000"/>
    <n v="100000"/>
    <n v="0"/>
    <n v="0"/>
    <n v="0"/>
    <n v="0"/>
    <n v="220874.37625144873"/>
    <n v="0"/>
    <n v="0"/>
    <n v="0"/>
    <n v="0"/>
    <n v="0"/>
    <n v="371.2"/>
    <n v="0"/>
    <n v="0"/>
    <n v="0"/>
    <n v="0"/>
    <n v="0"/>
    <n v="69630.663251448714"/>
    <n v="70001.863251448711"/>
    <n v="0"/>
    <n v="0"/>
    <n v="0"/>
    <n v="0"/>
    <n v="0"/>
    <n v="1.644988523335884E-4"/>
    <n v="3.175210405508799E-4"/>
    <n v="3.6916602907421584E-4"/>
    <n v="3.6916602907421584E-4"/>
    <n v="5.891354246365724E-4"/>
    <n v="7.0390206579954112E-4"/>
    <n v="7.3833205814843167E-4"/>
    <n v="3.2517214996174455E-3"/>
    <n v="0.32999999999999996"/>
    <n v="0.32999999999999996"/>
    <n v="0.32999999999999996"/>
    <n v="0.32999999999999996"/>
    <n v="0.32999999999999996"/>
    <n v="0.33016449885233357"/>
    <n v="0.33048201989288445"/>
    <n v="0.33085118592195867"/>
    <n v="0.33122035195103289"/>
    <n v="0.33180948737566945"/>
    <n v="0.33251338944146897"/>
    <n v="0.3332517214996174"/>
    <n v="0"/>
    <n v="0"/>
    <n v="0"/>
    <n v="0"/>
    <n v="0"/>
    <n v="0"/>
    <n v="0"/>
    <n v="0"/>
    <n v="0"/>
    <n v="0"/>
    <n v="0"/>
    <n v="100000"/>
    <n v="100000"/>
    <n v="0"/>
    <n v="0"/>
    <n v="0"/>
    <n v="0"/>
    <n v="190874.37625144873"/>
    <n v="0"/>
    <n v="0"/>
    <n v="0"/>
    <n v="0"/>
    <n v="0"/>
    <n v="371.2"/>
    <n v="0"/>
    <n v="0"/>
    <n v="4461.0720000000001"/>
    <n v="0"/>
    <n v="0"/>
    <n v="87894.39225144872"/>
    <n v="92726.664251448718"/>
    <n v="0"/>
    <n v="0"/>
    <n v="0"/>
    <n v="0"/>
    <n v="0"/>
    <n v="0"/>
    <n v="0"/>
    <n v="0"/>
    <n v="0"/>
    <n v="0"/>
    <n v="0"/>
    <n v="100000"/>
    <n v="100000"/>
    <n v="0"/>
    <n v="0"/>
    <n v="0"/>
    <n v="0"/>
    <n v="213599.17725144871"/>
    <n v="0"/>
    <n v="0"/>
    <n v="0"/>
    <n v="0"/>
    <n v="0"/>
    <n v="371.2"/>
    <n v="0"/>
    <n v="0"/>
    <n v="0"/>
    <n v="32031.421999999999"/>
    <n v="0"/>
    <n v="16938"/>
    <n v="49340.622000000003"/>
    <n v="0"/>
    <n v="0"/>
    <n v="0"/>
    <n v="0"/>
    <n v="0"/>
    <n v="0"/>
    <n v="0"/>
    <n v="0"/>
    <n v="0"/>
    <n v="0"/>
    <n v="0"/>
    <n v="0"/>
    <n v="100000"/>
    <n v="0"/>
    <n v="0"/>
    <n v="0"/>
    <n v="0"/>
    <n v="170213.13500000001"/>
    <n v="58450.084965580441"/>
    <n v="32402.621999999999"/>
    <n v="53275.134999999995"/>
    <n v="79322.59796558044"/>
    <n v="-26047.462965580446"/>
    <n v="167599.24125144875"/>
    <n v="371.2"/>
    <n v="32402.621999999999"/>
    <n v="53275.134999999995"/>
    <n v="21243.713"/>
    <n v="32031.421999999995"/>
    <n v="137599.24125144875"/>
    <n v="4832.2719999999999"/>
    <n v="32402.621999999999"/>
    <n v="53275.134999999995"/>
    <n v="25704.785"/>
    <n v="27570.349999999995"/>
    <n v="160324.04225144873"/>
    <n v="32402.621999999999"/>
    <n v="32402.621999999999"/>
    <n v="53275.134999999995"/>
    <n v="53275.134999999995"/>
    <n v="0"/>
    <n v="116938.00000000001"/>
    <n v="13794"/>
    <s v="SI"/>
    <s v="NO"/>
    <s v="GOT"/>
    <s v="STS"/>
    <m/>
    <s v="Transmission"/>
    <s v="Zonal Tx"/>
    <s v="Others Tx"/>
    <s v="Transformers or Equipment Replacement"/>
    <m/>
    <s v="Zonal Sur"/>
    <m/>
    <m/>
    <x v="6"/>
    <m/>
    <m/>
    <m/>
    <n v="0"/>
    <n v="0"/>
    <n v="0"/>
    <m/>
    <m/>
    <m/>
    <m/>
    <m/>
    <m/>
    <s v="2018 6+6"/>
    <m/>
    <m/>
  </r>
  <r>
    <x v="105"/>
    <s v="Fuera del T13"/>
    <x v="105"/>
    <x v="1"/>
    <x v="6"/>
    <x v="2"/>
    <n v="0"/>
    <n v="0"/>
    <n v="0"/>
    <n v="1314.4059999999999"/>
    <n v="34226.14"/>
    <n v="4335.6559999999999"/>
    <n v="9046.2690000000002"/>
    <n v="22703.48"/>
    <n v="746.51499999999999"/>
    <n v="2505.223"/>
    <n v="25584.118999999999"/>
    <n v="13027.933000000001"/>
    <n v="113489.74099999999"/>
    <n v="0.06"/>
    <n v="0"/>
    <n v="0.12"/>
    <n v="0.11"/>
    <n v="0"/>
    <n v="0"/>
    <n v="0.02"/>
    <n v="0.11"/>
    <n v="0"/>
    <n v="0"/>
    <n v="0.18"/>
    <n v="0"/>
    <n v="0.18"/>
    <n v="0.18"/>
    <n v="0.3"/>
    <n v="0.41"/>
    <n v="0.41"/>
    <n v="0.41"/>
    <n v="0.43"/>
    <n v="0.54"/>
    <n v="0.54"/>
    <n v="0.54"/>
    <n v="0.72"/>
    <n v="0.72"/>
    <n v="0.12711564825927524"/>
    <n v="0.18599526572202485"/>
    <n v="0.35579835201586318"/>
    <n v="0.47677860372006098"/>
    <n v="0.59240788793328369"/>
    <n v="0.66293344971371382"/>
    <n v="0.72855395796075018"/>
    <n v="0.78944967576362779"/>
    <n v="0.84817749273017951"/>
    <n v="0.88828603008496099"/>
    <n v="0.89988453674757962"/>
    <n v="0.94431938824400041"/>
    <n v="0.72"/>
    <n v="0.12"/>
    <n v="10399.047999999999"/>
    <n v="0"/>
    <n v="0"/>
    <n v="0"/>
    <n v="0"/>
    <n v="0"/>
    <n v="0"/>
    <n v="24928.69490380264"/>
    <n v="0"/>
    <n v="49956.317245902625"/>
    <n v="0"/>
    <n v="1102.2380143866419"/>
    <n v="53914.971998672772"/>
    <n v="129902.22216276468"/>
    <n v="7.1156482592752484E-3"/>
    <n v="5.8879617462749591E-2"/>
    <n v="0.16980308629383833"/>
    <n v="0.12098025170419777"/>
    <n v="0.11562928421322279"/>
    <n v="7.0525561780430068E-2"/>
    <n v="6.5620508247036344E-2"/>
    <n v="6.0895717802877579E-2"/>
    <n v="5.8727816966551716E-2"/>
    <n v="4.0108537354781482E-2"/>
    <n v="1.1598506662618654E-2"/>
    <n v="4.4434851496420832E-2"/>
    <n v="0.94431938824400041"/>
    <n v="0"/>
    <n v="0"/>
    <n v="0"/>
    <n v="0"/>
    <n v="0"/>
    <n v="0"/>
    <n v="0"/>
    <n v="0"/>
    <n v="0"/>
    <n v="0"/>
    <n v="0"/>
    <n v="0"/>
    <n v="0"/>
    <n v="0"/>
    <n v="0"/>
    <n v="0"/>
    <n v="0"/>
    <n v="140301.27016276467"/>
    <n v="0"/>
    <n v="0"/>
    <n v="0"/>
    <n v="0"/>
    <n v="0"/>
    <n v="0"/>
    <n v="24928.69490380264"/>
    <n v="0"/>
    <n v="49956.317245902625"/>
    <n v="0"/>
    <n v="1102.2380143866419"/>
    <n v="53914.971998672772"/>
    <n v="129902.22216276468"/>
    <n v="0"/>
    <n v="0"/>
    <n v="0"/>
    <n v="0"/>
    <n v="0"/>
    <n v="0"/>
    <n v="0"/>
    <n v="0"/>
    <n v="0"/>
    <n v="0"/>
    <n v="0"/>
    <n v="0"/>
    <n v="0"/>
    <n v="0"/>
    <n v="0"/>
    <n v="0"/>
    <n v="0"/>
    <n v="140301.27016276467"/>
    <n v="0"/>
    <n v="0"/>
    <n v="0"/>
    <n v="1314.4059999999999"/>
    <n v="34226.14"/>
    <n v="4335.6559999999999"/>
    <n v="7664.3440000000001"/>
    <n v="0"/>
    <n v="34361.676162764677"/>
    <n v="0"/>
    <n v="0"/>
    <n v="48000"/>
    <n v="129902.22216276468"/>
    <n v="0.06"/>
    <n v="0"/>
    <n v="0.12"/>
    <n v="0.11"/>
    <n v="0"/>
    <n v="0"/>
    <n v="0"/>
    <n v="0"/>
    <n v="0"/>
    <n v="0"/>
    <n v="0"/>
    <n v="0.59"/>
    <n v="0.87999999999999989"/>
    <n v="0.18"/>
    <n v="0.18"/>
    <n v="0.3"/>
    <n v="0.41"/>
    <n v="0.41"/>
    <n v="0.41"/>
    <n v="0.41"/>
    <n v="0.41"/>
    <n v="0.41"/>
    <n v="0.41"/>
    <n v="0.41"/>
    <n v="0.99999999999999989"/>
    <n v="0"/>
    <n v="0"/>
    <n v="0"/>
    <n v="0"/>
    <n v="0"/>
    <n v="0"/>
    <n v="0"/>
    <n v="0"/>
    <n v="0"/>
    <n v="0"/>
    <n v="0"/>
    <n v="0"/>
    <n v="0"/>
    <n v="0"/>
    <n v="0"/>
    <n v="0"/>
    <n v="0"/>
    <n v="140301.27016276467"/>
    <n v="0"/>
    <n v="0"/>
    <n v="0"/>
    <n v="1314.4059999999999"/>
    <n v="34226.14"/>
    <n v="4335.6559999999999"/>
    <n v="9046.2690000000002"/>
    <n v="22703.48"/>
    <n v="746.51499999999999"/>
    <n v="23615.1611627647"/>
    <n v="0"/>
    <n v="33914.594999999987"/>
    <n v="129902.22216276468"/>
    <n v="0"/>
    <n v="0"/>
    <n v="0"/>
    <n v="0"/>
    <n v="0"/>
    <n v="0"/>
    <n v="0"/>
    <n v="0"/>
    <n v="0"/>
    <n v="0"/>
    <n v="0"/>
    <n v="0"/>
    <n v="0"/>
    <n v="0"/>
    <n v="0"/>
    <n v="0"/>
    <n v="0"/>
    <n v="140301.27016276467"/>
    <n v="0"/>
    <n v="0"/>
    <n v="0"/>
    <n v="1314.4059999999999"/>
    <n v="34226.14"/>
    <n v="4335.6559999999999"/>
    <n v="9046.2690000000002"/>
    <n v="22703.48"/>
    <n v="746.51499999999999"/>
    <n v="2505.223"/>
    <n v="25584.118999999999"/>
    <n v="29440.414162764697"/>
    <n v="129902.22216276469"/>
    <n v="0"/>
    <n v="0"/>
    <n v="0"/>
    <n v="0"/>
    <n v="0"/>
    <n v="0"/>
    <n v="0"/>
    <n v="0"/>
    <n v="0"/>
    <n v="0"/>
    <n v="0"/>
    <n v="0"/>
    <n v="0"/>
    <n v="0"/>
    <n v="0"/>
    <n v="0"/>
    <n v="0"/>
    <n v="140301.2701627647"/>
    <n v="75987.250164091907"/>
    <n v="100461.80799999999"/>
    <n v="110860.85599999999"/>
    <n v="86386.298164091902"/>
    <n v="24474.557835908083"/>
    <n v="29440.41416276469"/>
    <n v="81902.22216276468"/>
    <n v="100461.80799999999"/>
    <n v="110860.85599999999"/>
    <n v="92301.270162764675"/>
    <n v="18559.58583723531"/>
    <n v="29440.41416276469"/>
    <n v="95987.627162764693"/>
    <n v="100461.80799999999"/>
    <n v="110860.85599999999"/>
    <n v="106386.67516276469"/>
    <n v="4474.1808372352971"/>
    <n v="29440.41416276469"/>
    <n v="100461.80799999999"/>
    <n v="113489.74099999999"/>
    <n v="123888.78899999999"/>
    <n v="110860.85599999999"/>
    <n v="13027.933000000005"/>
    <n v="16412.481162764714"/>
    <n v="13796"/>
    <s v="SI"/>
    <s v="NO"/>
    <s v="GOT"/>
    <s v="STS"/>
    <m/>
    <s v="Transmission"/>
    <s v="Zonal Tx"/>
    <s v="Others Tx"/>
    <s v="Elements of operation for brigades"/>
    <m/>
    <s v="Zonal Sur"/>
    <m/>
    <m/>
    <x v="6"/>
    <m/>
    <m/>
    <m/>
    <n v="0"/>
    <n v="0"/>
    <n v="0"/>
    <m/>
    <m/>
    <m/>
    <m/>
    <m/>
    <m/>
    <s v="2018 6+6"/>
    <m/>
    <m/>
  </r>
  <r>
    <x v="106"/>
    <s v="Fuera del T13"/>
    <x v="106"/>
    <x v="1"/>
    <x v="6"/>
    <x v="2"/>
    <n v="0"/>
    <n v="0"/>
    <n v="0"/>
    <n v="0"/>
    <n v="0"/>
    <n v="0"/>
    <n v="0"/>
    <n v="0"/>
    <n v="0"/>
    <n v="0"/>
    <n v="196.4"/>
    <n v="0"/>
    <n v="196.4"/>
    <n v="0"/>
    <n v="7.0000000000000007E-2"/>
    <n v="0.06"/>
    <n v="0.06"/>
    <n v="0"/>
    <n v="0"/>
    <n v="0"/>
    <n v="0"/>
    <n v="0"/>
    <n v="0"/>
    <n v="0.11"/>
    <n v="0"/>
    <n v="0.31000000000000005"/>
    <n v="0.38000000000000006"/>
    <n v="0.44000000000000006"/>
    <n v="0.5"/>
    <n v="0.5"/>
    <n v="0.5"/>
    <n v="0.5"/>
    <n v="0.5"/>
    <n v="0.5"/>
    <n v="0.5"/>
    <n v="0.6100000000000001"/>
    <n v="0.6100000000000001"/>
    <n v="0.32625820425308483"/>
    <n v="0.38582865480542039"/>
    <n v="0.4516686548054204"/>
    <n v="0.51750967910010703"/>
    <n v="0.55931350404911451"/>
    <n v="0.58857618151341962"/>
    <n v="0.64839745501544921"/>
    <n v="0.70065223620170847"/>
    <n v="0.74793236221903592"/>
    <n v="0.80526282448452047"/>
    <n v="0.98014215885453482"/>
    <n v="0.99999897570531338"/>
    <n v="0.6100000000000001"/>
    <n v="0.31000000000000005"/>
    <n v="22098.11"/>
    <n v="0"/>
    <n v="209.58963861605292"/>
    <n v="0"/>
    <n v="0"/>
    <n v="0"/>
    <n v="0"/>
    <n v="0"/>
    <n v="0"/>
    <n v="0"/>
    <n v="3282.047898657635"/>
    <n v="28892.683647069513"/>
    <n v="32317.397244313037"/>
    <n v="64701.718428656241"/>
    <n v="1.6258204253084798E-2"/>
    <n v="5.9570450552335556E-2"/>
    <n v="6.5839999999999996E-2"/>
    <n v="6.5841024294686662E-2"/>
    <n v="4.1803824949007411E-2"/>
    <n v="2.9262677464305185E-2"/>
    <n v="5.98212735020296E-2"/>
    <n v="5.2254781186259258E-2"/>
    <n v="4.7280126017327381E-2"/>
    <n v="5.7330462265484577E-2"/>
    <n v="0.17487933437001435"/>
    <n v="1.985681685077852E-2"/>
    <n v="0.99999897570531338"/>
    <n v="0"/>
    <n v="0"/>
    <n v="0"/>
    <n v="0"/>
    <n v="0"/>
    <n v="0"/>
    <n v="0"/>
    <n v="0"/>
    <n v="0"/>
    <n v="0"/>
    <n v="0"/>
    <n v="0"/>
    <n v="0"/>
    <n v="0"/>
    <n v="0"/>
    <n v="0"/>
    <n v="0"/>
    <n v="86799.828428656241"/>
    <n v="0"/>
    <n v="209.58963861605292"/>
    <n v="0"/>
    <n v="0"/>
    <n v="0"/>
    <n v="0"/>
    <n v="0"/>
    <n v="0"/>
    <n v="0"/>
    <n v="3282.047898657635"/>
    <n v="28892.683647069513"/>
    <n v="32317.397244313037"/>
    <n v="64701.718428656241"/>
    <n v="0"/>
    <n v="0"/>
    <n v="0"/>
    <n v="0"/>
    <n v="0"/>
    <n v="0"/>
    <n v="0"/>
    <n v="0"/>
    <n v="0"/>
    <n v="0"/>
    <n v="0"/>
    <n v="0"/>
    <n v="0"/>
    <n v="0"/>
    <n v="0"/>
    <n v="0"/>
    <n v="0"/>
    <n v="86799.828428656241"/>
    <n v="0"/>
    <n v="0"/>
    <n v="0"/>
    <n v="0"/>
    <n v="0"/>
    <n v="0"/>
    <n v="0"/>
    <n v="0"/>
    <n v="0"/>
    <n v="3282.047898657635"/>
    <n v="28892.683647069513"/>
    <n v="32526.98688292909"/>
    <n v="64701.718428656241"/>
    <n v="0"/>
    <n v="7.0000000000000007E-2"/>
    <n v="0.06"/>
    <n v="0.06"/>
    <n v="0"/>
    <n v="0"/>
    <n v="0"/>
    <n v="0"/>
    <n v="0"/>
    <n v="0"/>
    <n v="0"/>
    <n v="0.5"/>
    <n v="0.69"/>
    <n v="0.31000000000000005"/>
    <n v="0.38000000000000006"/>
    <n v="0.44000000000000006"/>
    <n v="0.5"/>
    <n v="0.5"/>
    <n v="0.5"/>
    <n v="0.5"/>
    <n v="0.5"/>
    <n v="0.5"/>
    <n v="0.5"/>
    <n v="0.5"/>
    <n v="1"/>
    <n v="0"/>
    <n v="0"/>
    <n v="0"/>
    <n v="0"/>
    <n v="0"/>
    <n v="0"/>
    <n v="0"/>
    <n v="0"/>
    <n v="0"/>
    <n v="0"/>
    <n v="0"/>
    <n v="0"/>
    <n v="0"/>
    <n v="0"/>
    <n v="0"/>
    <n v="0"/>
    <n v="0"/>
    <n v="86799.828428656241"/>
    <n v="0"/>
    <n v="0"/>
    <n v="0"/>
    <n v="0"/>
    <n v="0"/>
    <n v="0"/>
    <n v="0"/>
    <n v="0"/>
    <n v="0"/>
    <n v="3282.047898657635"/>
    <n v="28892.683647069513"/>
    <n v="32526.98688292909"/>
    <n v="64701.718428656241"/>
    <n v="0"/>
    <n v="0"/>
    <n v="0"/>
    <n v="0"/>
    <n v="0"/>
    <n v="0"/>
    <n v="0"/>
    <n v="0"/>
    <n v="0"/>
    <n v="0"/>
    <n v="0"/>
    <n v="0"/>
    <n v="0"/>
    <n v="0"/>
    <n v="0"/>
    <n v="0"/>
    <n v="0"/>
    <n v="86799.828428656241"/>
    <n v="0"/>
    <n v="0"/>
    <n v="0"/>
    <n v="0"/>
    <n v="0"/>
    <n v="0"/>
    <n v="0"/>
    <n v="0"/>
    <n v="0"/>
    <n v="0"/>
    <n v="196.4"/>
    <n v="56803.6"/>
    <n v="57000"/>
    <n v="0"/>
    <n v="0"/>
    <n v="0"/>
    <n v="0"/>
    <n v="0"/>
    <n v="0"/>
    <n v="0"/>
    <n v="0"/>
    <n v="0"/>
    <n v="0"/>
    <n v="0"/>
    <n v="0"/>
    <n v="7701.7184286562406"/>
    <n v="0"/>
    <n v="0"/>
    <n v="0"/>
    <n v="0"/>
    <n v="86799.828428656241"/>
    <n v="32384.3211843432"/>
    <n v="196.4"/>
    <n v="22294.510000000002"/>
    <n v="54482.431184343201"/>
    <n v="-32187.921184343199"/>
    <n v="64505.318428656239"/>
    <n v="32174.731545727147"/>
    <n v="196.4"/>
    <n v="22294.510000000002"/>
    <n v="54272.841545727148"/>
    <n v="-31978.331545727146"/>
    <n v="64505.318428656239"/>
    <n v="32174.731545727147"/>
    <n v="196.4"/>
    <n v="22294.510000000002"/>
    <n v="54272.841545727148"/>
    <n v="-31978.331545727146"/>
    <n v="64505.318428656239"/>
    <n v="196.4"/>
    <n v="196.4"/>
    <n v="22294.510000000002"/>
    <n v="22294.510000000002"/>
    <n v="0"/>
    <n v="64505.318428656239"/>
    <n v="13797"/>
    <s v="SI"/>
    <s v="NO"/>
    <s v="GOT"/>
    <s v="STS"/>
    <m/>
    <s v="Transmission"/>
    <s v="Zonal Tx"/>
    <s v="Others Tx"/>
    <s v="Others Tx"/>
    <m/>
    <s v="Zonal Sur"/>
    <m/>
    <m/>
    <x v="6"/>
    <m/>
    <m/>
    <m/>
    <n v="0"/>
    <n v="0"/>
    <n v="0"/>
    <m/>
    <m/>
    <m/>
    <m/>
    <m/>
    <m/>
    <s v="2018 6+6"/>
    <m/>
    <m/>
  </r>
  <r>
    <x v="107"/>
    <s v="Fuera del T13"/>
    <x v="107"/>
    <x v="1"/>
    <x v="6"/>
    <x v="2"/>
    <n v="0"/>
    <n v="0"/>
    <n v="0"/>
    <n v="138927.462"/>
    <n v="0"/>
    <n v="0"/>
    <n v="0"/>
    <n v="0"/>
    <n v="0"/>
    <n v="0"/>
    <n v="0"/>
    <n v="0"/>
    <n v="138927.462"/>
    <n v="0"/>
    <n v="0"/>
    <n v="0.31"/>
    <n v="0.61"/>
    <n v="0"/>
    <n v="0"/>
    <n v="0"/>
    <n v="0"/>
    <n v="0"/>
    <n v="0"/>
    <n v="0"/>
    <n v="0"/>
    <n v="0"/>
    <n v="0"/>
    <n v="0.31"/>
    <n v="0.91999999999999993"/>
    <n v="0.91999999999999993"/>
    <n v="0.91999999999999993"/>
    <n v="0.91999999999999993"/>
    <n v="0.91999999999999993"/>
    <n v="0.91999999999999993"/>
    <n v="0.91999999999999993"/>
    <n v="0.91999999999999993"/>
    <n v="0.91999999999999993"/>
    <n v="0.12827225130890052"/>
    <n v="0.34863874345549739"/>
    <n v="0.45683246073298428"/>
    <n v="0.56154450261780098"/>
    <n v="0.66625654450261773"/>
    <n v="0.77096858638743448"/>
    <n v="0.85159685863874335"/>
    <n v="0.86075916230366478"/>
    <n v="0.95780104712041869"/>
    <n v="0.99999999999999989"/>
    <n v="0.99999999999999989"/>
    <n v="0.99999999999999989"/>
    <n v="0.91999999999999993"/>
    <n v="0"/>
    <n v="0"/>
    <n v="0"/>
    <n v="0"/>
    <n v="0"/>
    <n v="0"/>
    <n v="0"/>
    <n v="0"/>
    <n v="0"/>
    <n v="0"/>
    <n v="0"/>
    <n v="0"/>
    <n v="0"/>
    <n v="95760"/>
    <n v="95760"/>
    <n v="0.12827225130890052"/>
    <n v="0.22036649214659687"/>
    <n v="0.1081937172774869"/>
    <n v="0.10471204188481675"/>
    <n v="0.10471204188481675"/>
    <n v="0.10471204188481675"/>
    <n v="8.0628272251308905E-2"/>
    <n v="9.1623036649214652E-3"/>
    <n v="9.7041884816753923E-2"/>
    <n v="4.2198952879581156E-2"/>
    <n v="0"/>
    <n v="0"/>
    <n v="0.99999999999999989"/>
    <n v="0"/>
    <n v="0"/>
    <n v="0"/>
    <n v="0"/>
    <n v="0"/>
    <n v="0"/>
    <n v="0"/>
    <n v="0"/>
    <n v="0"/>
    <n v="0"/>
    <n v="0"/>
    <n v="0"/>
    <n v="0"/>
    <n v="0"/>
    <n v="0"/>
    <n v="0"/>
    <n v="0"/>
    <n v="95760"/>
    <n v="0"/>
    <n v="0"/>
    <n v="0"/>
    <n v="0"/>
    <n v="0"/>
    <n v="0"/>
    <n v="0"/>
    <n v="0"/>
    <n v="0"/>
    <n v="0"/>
    <n v="0"/>
    <n v="95760"/>
    <n v="95760"/>
    <n v="0"/>
    <n v="0"/>
    <n v="0"/>
    <n v="0"/>
    <n v="0"/>
    <n v="0"/>
    <n v="0"/>
    <n v="0"/>
    <n v="0"/>
    <n v="0"/>
    <n v="0"/>
    <n v="0"/>
    <n v="0"/>
    <n v="0"/>
    <n v="0"/>
    <n v="0"/>
    <n v="0"/>
    <n v="95760"/>
    <n v="0"/>
    <n v="0"/>
    <n v="0"/>
    <n v="138927.462"/>
    <n v="0"/>
    <n v="0"/>
    <n v="0"/>
    <n v="0"/>
    <n v="0"/>
    <n v="0"/>
    <n v="0"/>
    <n v="3082.538"/>
    <n v="142010"/>
    <n v="0"/>
    <n v="0"/>
    <n v="0.31"/>
    <n v="0.61"/>
    <n v="0"/>
    <n v="0"/>
    <n v="0"/>
    <n v="0.02"/>
    <n v="0.02"/>
    <n v="0.04"/>
    <n v="0"/>
    <n v="0"/>
    <n v="1"/>
    <n v="0"/>
    <n v="0"/>
    <n v="0.31"/>
    <n v="0.91999999999999993"/>
    <n v="0.91999999999999993"/>
    <n v="0.91999999999999993"/>
    <n v="0.91999999999999993"/>
    <n v="0.94"/>
    <n v="0.96"/>
    <n v="1"/>
    <n v="1"/>
    <n v="1"/>
    <n v="0"/>
    <n v="0"/>
    <n v="0"/>
    <n v="0"/>
    <n v="0"/>
    <n v="0"/>
    <n v="0"/>
    <n v="0"/>
    <n v="0"/>
    <n v="0"/>
    <n v="0"/>
    <n v="0"/>
    <n v="0"/>
    <n v="0"/>
    <n v="0"/>
    <n v="0"/>
    <n v="0"/>
    <n v="142010"/>
    <n v="0"/>
    <n v="0"/>
    <n v="0"/>
    <n v="138927.462"/>
    <n v="0"/>
    <n v="0"/>
    <n v="0"/>
    <n v="0"/>
    <n v="0"/>
    <n v="0"/>
    <n v="0"/>
    <n v="3082.5380000000005"/>
    <n v="142010"/>
    <n v="0"/>
    <n v="0"/>
    <n v="0"/>
    <n v="0"/>
    <n v="0"/>
    <n v="0"/>
    <n v="0"/>
    <n v="0"/>
    <n v="0"/>
    <n v="0"/>
    <n v="0"/>
    <n v="0"/>
    <n v="0"/>
    <n v="0"/>
    <n v="0"/>
    <n v="0"/>
    <n v="0"/>
    <n v="142010"/>
    <n v="0"/>
    <n v="0"/>
    <n v="0"/>
    <n v="138927.462"/>
    <n v="0"/>
    <n v="0"/>
    <n v="0"/>
    <n v="0"/>
    <n v="0"/>
    <n v="0"/>
    <n v="0"/>
    <n v="0"/>
    <n v="138927.462"/>
    <n v="0"/>
    <n v="0"/>
    <n v="0"/>
    <n v="0"/>
    <n v="0"/>
    <n v="0"/>
    <n v="0"/>
    <n v="0"/>
    <n v="0"/>
    <n v="0"/>
    <n v="0"/>
    <n v="0"/>
    <n v="0"/>
    <n v="0"/>
    <n v="0"/>
    <n v="0"/>
    <n v="0"/>
    <n v="138927.462"/>
    <n v="0"/>
    <n v="138927.462"/>
    <n v="138927.462"/>
    <n v="0"/>
    <n v="138927.462"/>
    <n v="-43167.462"/>
    <n v="138927.462"/>
    <n v="138927.462"/>
    <n v="138927.462"/>
    <n v="138927.462"/>
    <n v="0"/>
    <n v="3082.5380000000005"/>
    <n v="138927.462"/>
    <n v="138927.462"/>
    <n v="138927.462"/>
    <n v="138927.462"/>
    <n v="0"/>
    <n v="3082.5380000000005"/>
    <n v="138927.462"/>
    <n v="138927.462"/>
    <n v="138927.462"/>
    <n v="138927.462"/>
    <n v="0"/>
    <n v="0"/>
    <n v="13798"/>
    <s v="SI"/>
    <s v="NO"/>
    <s v="GOT"/>
    <s v="STS"/>
    <m/>
    <s v="Transmission"/>
    <s v="Zonal Tx"/>
    <s v="Others Tx"/>
    <s v="Elements of operation for brigades"/>
    <m/>
    <s v="Zonal Sur"/>
    <m/>
    <d v="2019-12-01T00:00:00"/>
    <x v="6"/>
    <m/>
    <m/>
    <m/>
    <n v="0"/>
    <n v="0"/>
    <n v="0"/>
    <m/>
    <m/>
    <m/>
    <m/>
    <m/>
    <m/>
    <s v="2018 6+6"/>
    <m/>
    <m/>
  </r>
  <r>
    <x v="108"/>
    <s v="Fuera del T13"/>
    <x v="108"/>
    <x v="3"/>
    <x v="6"/>
    <x v="22"/>
    <n v="9500.259"/>
    <n v="-50.390999999999998"/>
    <n v="0"/>
    <n v="34377.006000000001"/>
    <n v="5883.75"/>
    <n v="10345.808000000001"/>
    <n v="0"/>
    <n v="250.125"/>
    <n v="0"/>
    <n v="0"/>
    <n v="2566.0360000000001"/>
    <n v="0"/>
    <n v="62872.593000000001"/>
    <n v="0"/>
    <n v="0.23"/>
    <n v="0"/>
    <n v="0.01"/>
    <n v="0.27"/>
    <n v="0"/>
    <n v="0"/>
    <n v="0"/>
    <n v="0"/>
    <n v="0"/>
    <n v="0"/>
    <n v="0"/>
    <n v="0.35"/>
    <n v="0.57999999999999996"/>
    <n v="0.57999999999999996"/>
    <n v="0.59"/>
    <n v="0.86"/>
    <n v="0.86"/>
    <n v="0.86"/>
    <n v="0.86"/>
    <n v="0.86"/>
    <n v="0.86"/>
    <n v="0.86"/>
    <n v="0.86"/>
    <n v="0.40881058810588106"/>
    <n v="0.67682326823268224"/>
    <n v="0.82105471054710544"/>
    <n v="0.87894528945289452"/>
    <n v="0.91475564755647554"/>
    <n v="0.93114581145811459"/>
    <n v="0.94999599995999962"/>
    <n v="0.99999649996499962"/>
    <n v="0.99999649996499962"/>
    <n v="0.99999649996499962"/>
    <n v="0.99999649996499962"/>
    <n v="0.99999649996499962"/>
    <n v="0.86"/>
    <n v="0.35"/>
    <n v="67488"/>
    <n v="66946.142857142855"/>
    <n v="0"/>
    <n v="0"/>
    <n v="0"/>
    <n v="0"/>
    <n v="0"/>
    <n v="0"/>
    <n v="0"/>
    <n v="0"/>
    <n v="0"/>
    <n v="0"/>
    <n v="0"/>
    <n v="66946.142857142855"/>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34434.14285714284"/>
    <n v="66946.142857142855"/>
    <n v="0"/>
    <n v="0"/>
    <n v="0"/>
    <n v="0"/>
    <n v="0"/>
    <n v="0"/>
    <n v="0"/>
    <n v="0"/>
    <n v="0"/>
    <n v="0"/>
    <n v="0"/>
    <n v="66946.142857142855"/>
    <n v="0"/>
    <n v="0"/>
    <n v="0"/>
    <n v="0"/>
    <n v="0"/>
    <n v="0"/>
    <n v="0"/>
    <n v="0"/>
    <n v="0"/>
    <n v="0"/>
    <n v="0"/>
    <n v="0"/>
    <n v="0"/>
    <n v="0"/>
    <n v="0"/>
    <n v="0"/>
    <n v="0"/>
    <n v="134434.14285714284"/>
    <n v="9500.259"/>
    <n v="-50.390999999999998"/>
    <n v="0"/>
    <n v="34377.006000000001"/>
    <n v="5883.75"/>
    <n v="10345.808000000001"/>
    <n v="0"/>
    <n v="3054.1919999999991"/>
    <n v="3400"/>
    <n v="435.51885714284435"/>
    <n v="0"/>
    <n v="0"/>
    <n v="66946.142857142841"/>
    <n v="0"/>
    <n v="0.23"/>
    <n v="0"/>
    <n v="0.01"/>
    <n v="0.27"/>
    <n v="2.6352941176470589E-2"/>
    <n v="3.1294117647058826E-2"/>
    <n v="8.2352941176470601E-2"/>
    <n v="0"/>
    <n v="0"/>
    <n v="0"/>
    <n v="0"/>
    <n v="0.65"/>
    <n v="0.35"/>
    <n v="0.57999999999999996"/>
    <n v="0.57999999999999996"/>
    <n v="0.59"/>
    <n v="0.86"/>
    <n v="0.88635294117647057"/>
    <n v="0.91764705882352937"/>
    <n v="1"/>
    <n v="1"/>
    <n v="1"/>
    <n v="1"/>
    <n v="1"/>
    <n v="0"/>
    <n v="0"/>
    <n v="0"/>
    <n v="0"/>
    <n v="0"/>
    <n v="0"/>
    <n v="0"/>
    <n v="0"/>
    <n v="0"/>
    <n v="0"/>
    <n v="0"/>
    <n v="0"/>
    <n v="0"/>
    <n v="0"/>
    <n v="0"/>
    <n v="0"/>
    <n v="0"/>
    <n v="134434.14285714284"/>
    <n v="9500.259"/>
    <n v="-50.390999999999998"/>
    <n v="0"/>
    <n v="34377.006000000001"/>
    <n v="5883.75"/>
    <n v="10345.808000000001"/>
    <n v="0"/>
    <n v="250.125"/>
    <n v="0"/>
    <n v="6639.5858571428398"/>
    <n v="0"/>
    <n v="0"/>
    <n v="66946.142857142841"/>
    <n v="0"/>
    <n v="0"/>
    <n v="0"/>
    <n v="0"/>
    <n v="0"/>
    <n v="0"/>
    <n v="0"/>
    <n v="0"/>
    <n v="0"/>
    <n v="0"/>
    <n v="0"/>
    <n v="0"/>
    <n v="0"/>
    <n v="0"/>
    <n v="0"/>
    <n v="0"/>
    <n v="0"/>
    <n v="134434.14285714284"/>
    <n v="9500.259"/>
    <n v="-50.390999999999998"/>
    <n v="0"/>
    <n v="34377.006000000001"/>
    <n v="5883.75"/>
    <n v="10345.808000000001"/>
    <n v="0"/>
    <n v="250.125"/>
    <n v="0"/>
    <n v="0"/>
    <n v="2566.0360000000001"/>
    <n v="4073.5498571428398"/>
    <n v="66946.142857142841"/>
    <n v="0"/>
    <n v="0"/>
    <n v="0"/>
    <n v="0"/>
    <n v="0"/>
    <n v="0"/>
    <n v="0"/>
    <n v="0"/>
    <n v="0"/>
    <n v="0"/>
    <n v="0"/>
    <n v="0"/>
    <n v="0"/>
    <n v="0"/>
    <n v="0"/>
    <n v="0"/>
    <n v="0"/>
    <n v="134434.14285714284"/>
    <n v="66946.142857142855"/>
    <n v="62872.593000000001"/>
    <n v="130360.59299999999"/>
    <n v="134434.14285714284"/>
    <n v="-4073.549857142847"/>
    <n v="4073.549857142847"/>
    <n v="66946.142857142841"/>
    <n v="62872.593000000001"/>
    <n v="130360.59299999999"/>
    <n v="134434.14285714284"/>
    <n v="-4073.549857142847"/>
    <n v="4073.549857142847"/>
    <n v="66946.142857142841"/>
    <n v="62872.593000000001"/>
    <n v="130360.59299999999"/>
    <n v="134434.14285714284"/>
    <n v="-4073.549857142847"/>
    <n v="4073.549857142847"/>
    <n v="62872.593000000001"/>
    <n v="62872.593000000001"/>
    <n v="130360.59299999999"/>
    <n v="130360.59299999999"/>
    <n v="0"/>
    <n v="4073.549857142847"/>
    <n v="13799"/>
    <s v="SI"/>
    <s v="NO"/>
    <s v="GOT"/>
    <s v="SAESA"/>
    <m/>
    <s v="Distribution"/>
    <s v="Others"/>
    <s v="IT&amp;Communications"/>
    <s v="Meter  - Not Regulated Customer"/>
    <m/>
    <s v="Centralizado"/>
    <m/>
    <d v="2019-12-01T00:00:00"/>
    <x v="36"/>
    <m/>
    <m/>
    <m/>
    <m/>
    <m/>
    <m/>
    <m/>
    <m/>
    <m/>
    <m/>
    <m/>
    <m/>
    <s v="2018 6+6"/>
    <m/>
    <m/>
  </r>
  <r>
    <x v="109"/>
    <s v="Fuera del T13"/>
    <x v="109"/>
    <x v="3"/>
    <x v="6"/>
    <x v="22"/>
    <n v="72.831999999999994"/>
    <n v="5106.6540000000005"/>
    <n v="0"/>
    <n v="4927.4399999999996"/>
    <n v="6545.44"/>
    <n v="0"/>
    <n v="0"/>
    <n v="0"/>
    <n v="0"/>
    <n v="0"/>
    <n v="0"/>
    <n v="0"/>
    <n v="16652.365999999998"/>
    <n v="0"/>
    <n v="0.23"/>
    <n v="0"/>
    <n v="0.01"/>
    <n v="0.25"/>
    <n v="0.01"/>
    <n v="0"/>
    <n v="0"/>
    <n v="0"/>
    <n v="0"/>
    <n v="0"/>
    <n v="0"/>
    <n v="0.35"/>
    <n v="0.57999999999999996"/>
    <n v="0.57999999999999996"/>
    <n v="0.59"/>
    <n v="0.84"/>
    <n v="0.85"/>
    <n v="0.85"/>
    <n v="0.85"/>
    <n v="0.85"/>
    <n v="0.85"/>
    <n v="0.85"/>
    <n v="0.85"/>
    <n v="0.40881058810588106"/>
    <n v="0.67682326823268224"/>
    <n v="0.82105471054710544"/>
    <n v="0.87894528945289452"/>
    <n v="0.91475564755647554"/>
    <n v="0.93114581145811459"/>
    <n v="0.94999599995999962"/>
    <n v="0.99999649996499962"/>
    <n v="0.99999649996499962"/>
    <n v="0.99999649996499962"/>
    <n v="0.99999649996499962"/>
    <n v="0.99999649996499962"/>
    <n v="0.85"/>
    <n v="0.35"/>
    <n v="22324.760999999999"/>
    <n v="10027.257153047542"/>
    <n v="6673.7616021592066"/>
    <n v="0"/>
    <n v="0"/>
    <n v="0"/>
    <n v="0"/>
    <n v="0"/>
    <n v="0"/>
    <n v="0"/>
    <n v="0"/>
    <n v="0"/>
    <n v="0"/>
    <n v="16701.018755206747"/>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39025.77975520675"/>
    <n v="10027.257153047542"/>
    <n v="6673.7616021592066"/>
    <n v="0"/>
    <n v="0"/>
    <n v="0"/>
    <n v="0"/>
    <n v="0"/>
    <n v="0"/>
    <n v="0"/>
    <n v="0"/>
    <n v="0"/>
    <n v="0"/>
    <n v="16701.018755206747"/>
    <n v="0"/>
    <n v="0"/>
    <n v="0"/>
    <n v="0"/>
    <n v="0"/>
    <n v="0"/>
    <n v="0"/>
    <n v="0"/>
    <n v="0"/>
    <n v="0"/>
    <n v="0"/>
    <n v="0"/>
    <n v="0"/>
    <n v="0"/>
    <n v="0"/>
    <n v="0"/>
    <n v="0"/>
    <n v="39025.77975520675"/>
    <n v="72.831999999999994"/>
    <n v="5106.6540000000005"/>
    <n v="0"/>
    <n v="4927.4399999999996"/>
    <n v="6545.44"/>
    <n v="0"/>
    <n v="48.652755206749134"/>
    <n v="0"/>
    <n v="0"/>
    <n v="0"/>
    <n v="0"/>
    <n v="0"/>
    <n v="16701.018755206747"/>
    <n v="0"/>
    <n v="0.23"/>
    <n v="0"/>
    <n v="0.01"/>
    <n v="0.25"/>
    <n v="3.011764705882353E-2"/>
    <n v="3.5764705882352942E-2"/>
    <n v="9.4117647058823528E-2"/>
    <n v="0"/>
    <n v="0"/>
    <n v="0"/>
    <n v="0"/>
    <n v="0.65"/>
    <n v="0.35"/>
    <n v="0.57999999999999996"/>
    <n v="0.57999999999999996"/>
    <n v="0.59"/>
    <n v="0.84"/>
    <n v="0.87011764705882355"/>
    <n v="0.90588235294117647"/>
    <n v="1"/>
    <n v="1"/>
    <n v="1"/>
    <n v="1"/>
    <n v="1"/>
    <n v="0"/>
    <n v="0"/>
    <n v="0"/>
    <n v="0"/>
    <n v="0"/>
    <n v="0"/>
    <n v="0"/>
    <n v="0"/>
    <n v="0"/>
    <n v="0"/>
    <n v="0"/>
    <n v="0"/>
    <n v="0"/>
    <n v="0"/>
    <n v="0"/>
    <n v="0"/>
    <n v="0"/>
    <n v="39025.77975520675"/>
    <n v="72.831999999999994"/>
    <n v="5106.6540000000005"/>
    <n v="0"/>
    <n v="4927.4399999999996"/>
    <n v="6545.44"/>
    <n v="0"/>
    <n v="0"/>
    <n v="0"/>
    <n v="0"/>
    <n v="0"/>
    <n v="0"/>
    <n v="0"/>
    <n v="16652.365999999998"/>
    <n v="0"/>
    <n v="0"/>
    <n v="0"/>
    <n v="0"/>
    <n v="0"/>
    <n v="0"/>
    <n v="0"/>
    <n v="0"/>
    <n v="0"/>
    <n v="0"/>
    <n v="0"/>
    <n v="0"/>
    <n v="0"/>
    <n v="0"/>
    <n v="0"/>
    <n v="0"/>
    <n v="0"/>
    <n v="38977.126999999993"/>
    <n v="72.831999999999994"/>
    <n v="5106.6540000000005"/>
    <n v="0"/>
    <n v="4927.4399999999996"/>
    <n v="6545.44"/>
    <n v="0"/>
    <n v="0"/>
    <n v="0"/>
    <n v="0"/>
    <n v="0"/>
    <n v="0"/>
    <n v="0"/>
    <n v="16652.365999999998"/>
    <n v="0"/>
    <n v="0"/>
    <n v="0"/>
    <n v="0"/>
    <n v="0"/>
    <n v="0"/>
    <n v="0"/>
    <n v="0"/>
    <n v="0"/>
    <n v="0"/>
    <n v="0"/>
    <n v="0"/>
    <n v="0"/>
    <n v="0"/>
    <n v="0"/>
    <n v="0"/>
    <n v="0"/>
    <n v="38977.126999999993"/>
    <n v="16701.018755206747"/>
    <n v="16652.365999999998"/>
    <n v="38977.126999999993"/>
    <n v="39025.77975520675"/>
    <n v="-48.65275520675641"/>
    <n v="48.65275520675641"/>
    <n v="16701.018755206747"/>
    <n v="16652.365999999998"/>
    <n v="38977.126999999993"/>
    <n v="39025.77975520675"/>
    <n v="-48.65275520675641"/>
    <n v="48.65275520675641"/>
    <n v="16652.365999999998"/>
    <n v="16652.365999999998"/>
    <n v="38977.126999999993"/>
    <n v="38977.126999999993"/>
    <n v="0"/>
    <n v="0"/>
    <n v="16652.365999999998"/>
    <n v="16652.365999999998"/>
    <n v="38977.126999999993"/>
    <n v="38977.126999999993"/>
    <n v="0"/>
    <n v="0"/>
    <n v="13800"/>
    <s v="SI"/>
    <s v="NO"/>
    <s v="GOT"/>
    <s v="FRONTEL"/>
    <m/>
    <s v="Distribution"/>
    <s v="Others"/>
    <s v="IT&amp;Communications"/>
    <s v="Meter  - Not Regulated Customer"/>
    <m/>
    <s v="Centralizado"/>
    <m/>
    <d v="2019-12-01T00:00:00"/>
    <x v="18"/>
    <m/>
    <m/>
    <m/>
    <m/>
    <m/>
    <m/>
    <m/>
    <m/>
    <m/>
    <m/>
    <m/>
    <m/>
    <s v="2018 6+6"/>
    <m/>
    <m/>
  </r>
  <r>
    <x v="110"/>
    <s v="Fuera del T13"/>
    <x v="110"/>
    <x v="3"/>
    <x v="6"/>
    <x v="22"/>
    <n v="0"/>
    <n v="0"/>
    <n v="0"/>
    <n v="0"/>
    <n v="0"/>
    <n v="0"/>
    <n v="0"/>
    <n v="250.51499999999999"/>
    <n v="-0.36399999999999999"/>
    <n v="0"/>
    <n v="0"/>
    <n v="0"/>
    <n v="250.15099999999998"/>
    <n v="0"/>
    <n v="0.23"/>
    <n v="0"/>
    <n v="0.01"/>
    <n v="0.19"/>
    <n v="0.01"/>
    <n v="0"/>
    <n v="0"/>
    <n v="0.16"/>
    <n v="4.0000000000000036E-2"/>
    <n v="0.01"/>
    <n v="0"/>
    <n v="0.35"/>
    <n v="0.57999999999999996"/>
    <n v="0.57999999999999996"/>
    <n v="0.59"/>
    <n v="0.78"/>
    <n v="0.79"/>
    <n v="0.79"/>
    <n v="0.79"/>
    <n v="0.95000000000000007"/>
    <n v="0.9900000000000001"/>
    <n v="1"/>
    <n v="1"/>
    <n v="0.40881058810588106"/>
    <n v="0.67682326823268224"/>
    <n v="0.82105471054710544"/>
    <n v="0.87894528945289452"/>
    <n v="0.91475564755647554"/>
    <n v="0.93114581145811459"/>
    <n v="0.94999599995999962"/>
    <n v="0.99999649996499962"/>
    <n v="0.99999649996499962"/>
    <n v="0.99999649996499962"/>
    <n v="0.99999649996499962"/>
    <n v="0.99999649996499962"/>
    <n v="1"/>
    <n v="0.35"/>
    <n v="1406"/>
    <n v="727.19047619047626"/>
    <n v="0"/>
    <n v="0"/>
    <n v="0"/>
    <n v="0"/>
    <n v="0"/>
    <n v="0"/>
    <n v="0"/>
    <n v="0"/>
    <n v="0"/>
    <n v="0"/>
    <n v="0"/>
    <n v="727.19047619047626"/>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2133.1904761904761"/>
    <n v="727.19047619047626"/>
    <n v="0"/>
    <n v="0"/>
    <n v="0"/>
    <n v="0"/>
    <n v="0"/>
    <n v="0"/>
    <n v="0"/>
    <n v="0"/>
    <n v="0"/>
    <n v="0"/>
    <n v="0"/>
    <n v="727.19047619047626"/>
    <n v="0"/>
    <n v="0"/>
    <n v="0"/>
    <n v="0"/>
    <n v="0"/>
    <n v="0"/>
    <n v="0"/>
    <n v="0"/>
    <n v="0"/>
    <n v="0"/>
    <n v="0"/>
    <n v="0"/>
    <n v="0"/>
    <n v="0"/>
    <n v="0"/>
    <n v="0"/>
    <n v="0"/>
    <n v="2133.1904761904761"/>
    <n v="0"/>
    <n v="0"/>
    <n v="0"/>
    <n v="0"/>
    <n v="0"/>
    <n v="0"/>
    <n v="727.19047619047626"/>
    <n v="0"/>
    <n v="0"/>
    <n v="0"/>
    <n v="0"/>
    <n v="0"/>
    <n v="727.19047619047626"/>
    <n v="0"/>
    <n v="0.23"/>
    <n v="0"/>
    <n v="0.01"/>
    <n v="0.19"/>
    <n v="2.2588235294117645E-2"/>
    <n v="2.6823529411764704E-2"/>
    <n v="7.0588235294117646E-2"/>
    <n v="0"/>
    <n v="0"/>
    <n v="0"/>
    <n v="0"/>
    <n v="0.55000000000000004"/>
    <n v="0.35"/>
    <n v="0.57999999999999996"/>
    <n v="0.57999999999999996"/>
    <n v="0.59"/>
    <n v="0.78"/>
    <n v="0.8025882352941176"/>
    <n v="0.82941176470588229"/>
    <n v="0.9"/>
    <n v="0.9"/>
    <n v="0.9"/>
    <n v="0.9"/>
    <n v="0.9"/>
    <n v="0"/>
    <n v="0"/>
    <n v="0"/>
    <n v="0"/>
    <n v="0"/>
    <n v="0"/>
    <n v="0"/>
    <n v="0"/>
    <n v="0"/>
    <n v="0"/>
    <n v="0"/>
    <n v="0"/>
    <n v="0"/>
    <n v="0"/>
    <n v="0"/>
    <n v="0"/>
    <n v="0"/>
    <n v="2133.1904761904761"/>
    <n v="0"/>
    <n v="0"/>
    <n v="0"/>
    <n v="0"/>
    <n v="0"/>
    <n v="0"/>
    <n v="0"/>
    <n v="250.51499999999999"/>
    <n v="-0.36399999999999999"/>
    <n v="477.03947619047625"/>
    <n v="0"/>
    <n v="0"/>
    <n v="727.19047619047626"/>
    <n v="0"/>
    <n v="0"/>
    <n v="0"/>
    <n v="0"/>
    <n v="0"/>
    <n v="0"/>
    <n v="0"/>
    <n v="0"/>
    <n v="0"/>
    <n v="0"/>
    <n v="0"/>
    <n v="0"/>
    <n v="0"/>
    <n v="0"/>
    <n v="0"/>
    <n v="0"/>
    <n v="0"/>
    <n v="2133.1904761904761"/>
    <n v="0"/>
    <n v="0"/>
    <n v="0"/>
    <n v="0"/>
    <n v="0"/>
    <n v="0"/>
    <n v="0"/>
    <n v="250.51499999999999"/>
    <n v="-0.36399999999999999"/>
    <n v="0"/>
    <n v="0"/>
    <n v="477.03947619047631"/>
    <n v="727.19047619047626"/>
    <n v="0"/>
    <n v="0"/>
    <n v="0"/>
    <n v="0"/>
    <n v="0"/>
    <n v="0"/>
    <n v="0"/>
    <n v="0"/>
    <n v="0"/>
    <n v="0"/>
    <n v="0"/>
    <n v="0"/>
    <n v="0"/>
    <n v="0"/>
    <n v="0"/>
    <n v="0"/>
    <n v="0"/>
    <n v="2133.1904761904761"/>
    <n v="727.19047619047626"/>
    <n v="250.15099999999998"/>
    <n v="1656.1510000000001"/>
    <n v="2133.1904761904761"/>
    <n v="-477.03947619047608"/>
    <n v="477.03947619047608"/>
    <n v="727.19047619047626"/>
    <n v="250.15099999999998"/>
    <n v="1656.1510000000001"/>
    <n v="2133.1904761904761"/>
    <n v="-477.03947619047608"/>
    <n v="477.03947619047608"/>
    <n v="727.19047619047626"/>
    <n v="250.15099999999998"/>
    <n v="1656.1510000000001"/>
    <n v="2133.1904761904761"/>
    <n v="-477.03947619047608"/>
    <n v="477.03947619047608"/>
    <n v="250.15099999999998"/>
    <n v="250.15099999999998"/>
    <n v="1656.1510000000001"/>
    <n v="1656.1510000000001"/>
    <n v="0"/>
    <n v="477.03947619047608"/>
    <n v="13801"/>
    <s v="SI"/>
    <s v="NO"/>
    <s v="GOT"/>
    <s v="LUZ OSORNO"/>
    <m/>
    <s v="Distribution"/>
    <s v="Others"/>
    <s v="IT&amp;Communications"/>
    <s v="Meter  - Not Regulated Customer"/>
    <m/>
    <s v="Centralizado"/>
    <m/>
    <d v="2019-12-01T00:00:00"/>
    <x v="18"/>
    <m/>
    <m/>
    <m/>
    <m/>
    <m/>
    <m/>
    <m/>
    <m/>
    <m/>
    <m/>
    <m/>
    <m/>
    <s v="2018 6+6"/>
    <m/>
    <m/>
  </r>
  <r>
    <x v="111"/>
    <s v="Fuera del T13"/>
    <x v="111"/>
    <x v="3"/>
    <x v="6"/>
    <x v="22"/>
    <n v="31363.276999999998"/>
    <n v="7895.5230000000001"/>
    <n v="0"/>
    <n v="0"/>
    <n v="0"/>
    <n v="1332.087"/>
    <n v="7119.5540000000001"/>
    <n v="5141.8649999999998"/>
    <n v="7654.835"/>
    <n v="0"/>
    <n v="3202.2170000000001"/>
    <n v="0"/>
    <n v="63709.357999999986"/>
    <n v="0"/>
    <n v="0.23"/>
    <n v="0"/>
    <n v="0.01"/>
    <n v="0.3"/>
    <n v="0"/>
    <n v="0"/>
    <n v="0"/>
    <n v="0"/>
    <n v="0"/>
    <n v="0"/>
    <n v="0"/>
    <n v="0.35"/>
    <n v="0.57999999999999996"/>
    <n v="0.57999999999999996"/>
    <n v="0.59"/>
    <n v="0.89"/>
    <n v="0.89"/>
    <n v="0.89"/>
    <n v="0.89"/>
    <n v="0.89"/>
    <n v="0.89"/>
    <n v="0.89"/>
    <n v="0.89"/>
    <n v="0.40881058810588106"/>
    <n v="0.67682326823268224"/>
    <n v="0.82105471054710544"/>
    <n v="0.87894528945289452"/>
    <n v="0.91475564755647554"/>
    <n v="0.93114581145811459"/>
    <n v="0.94999599995999962"/>
    <n v="0.99999649996499962"/>
    <n v="0.99999649996499962"/>
    <n v="0.99999649996499962"/>
    <n v="0.99999649996499962"/>
    <n v="0.99999649996499962"/>
    <n v="0.89"/>
    <n v="0.35"/>
    <n v="0"/>
    <n v="69444.555555555562"/>
    <n v="0"/>
    <n v="0"/>
    <n v="0"/>
    <n v="0"/>
    <n v="0"/>
    <n v="0"/>
    <n v="0"/>
    <n v="0"/>
    <n v="0"/>
    <n v="0"/>
    <n v="0"/>
    <n v="69444.555555555562"/>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69444.555555555562"/>
    <n v="69444.555555555562"/>
    <n v="0"/>
    <n v="0"/>
    <n v="0"/>
    <n v="0"/>
    <n v="0"/>
    <n v="0"/>
    <n v="0"/>
    <n v="0"/>
    <n v="0"/>
    <n v="0"/>
    <n v="0"/>
    <n v="69444.555555555562"/>
    <n v="0"/>
    <n v="0"/>
    <n v="0"/>
    <n v="0"/>
    <n v="0"/>
    <n v="0"/>
    <n v="0"/>
    <n v="0"/>
    <n v="0"/>
    <n v="0"/>
    <n v="0"/>
    <n v="0"/>
    <n v="0"/>
    <n v="0"/>
    <n v="0"/>
    <n v="0"/>
    <n v="0"/>
    <n v="69444.555555555562"/>
    <n v="31363.276999999998"/>
    <n v="7895.5230000000001"/>
    <n v="0"/>
    <n v="0"/>
    <n v="0"/>
    <n v="1332.087"/>
    <n v="6967.9130000000005"/>
    <n v="6000"/>
    <n v="4000"/>
    <n v="11885.755555555574"/>
    <n v="0"/>
    <n v="0"/>
    <n v="69444.555555555562"/>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69444.555555555562"/>
    <n v="31363.276999999998"/>
    <n v="7895.5230000000001"/>
    <n v="0"/>
    <n v="0"/>
    <n v="0"/>
    <n v="1332.087"/>
    <n v="7119.5540000000001"/>
    <n v="5141.8649999999998"/>
    <n v="7654.835"/>
    <n v="1588.7919999999995"/>
    <n v="7348.622555555572"/>
    <n v="0"/>
    <n v="69444.555555555562"/>
    <n v="0"/>
    <n v="0"/>
    <n v="0"/>
    <n v="0"/>
    <n v="0"/>
    <n v="0"/>
    <n v="0"/>
    <n v="0"/>
    <n v="0"/>
    <n v="0"/>
    <n v="0"/>
    <n v="0"/>
    <n v="0"/>
    <n v="0"/>
    <n v="0"/>
    <n v="0"/>
    <n v="0"/>
    <n v="69444.555555555562"/>
    <n v="31363.276999999998"/>
    <n v="7895.5230000000001"/>
    <n v="0"/>
    <n v="0"/>
    <n v="0"/>
    <n v="1332.087"/>
    <n v="7119.5540000000001"/>
    <n v="5141.8649999999998"/>
    <n v="7654.835"/>
    <n v="0"/>
    <n v="3202.2170000000001"/>
    <n v="5735.1975555555764"/>
    <n v="69444.555555555562"/>
    <n v="0"/>
    <n v="0"/>
    <n v="0"/>
    <n v="0"/>
    <n v="0"/>
    <n v="0"/>
    <n v="0"/>
    <n v="0"/>
    <n v="0"/>
    <n v="0"/>
    <n v="0"/>
    <n v="0"/>
    <n v="0"/>
    <n v="0"/>
    <n v="0"/>
    <n v="0"/>
    <n v="0"/>
    <n v="69444.555555555562"/>
    <n v="69444.555555555562"/>
    <n v="63709.357999999986"/>
    <n v="63709.357999999986"/>
    <n v="69444.555555555562"/>
    <n v="-5735.1975555555764"/>
    <n v="5735.1975555555764"/>
    <n v="69444.555555555562"/>
    <n v="63709.357999999986"/>
    <n v="63709.357999999986"/>
    <n v="69444.555555555562"/>
    <n v="-5735.1975555555764"/>
    <n v="5735.1975555555764"/>
    <n v="69444.555555555562"/>
    <n v="63709.357999999986"/>
    <n v="63709.357999999986"/>
    <n v="69444.555555555562"/>
    <n v="-5735.1975555555764"/>
    <n v="5735.1975555555764"/>
    <n v="63709.357999999986"/>
    <n v="63709.357999999986"/>
    <n v="63709.357999999986"/>
    <n v="63709.357999999986"/>
    <n v="0"/>
    <n v="5735.1975555555764"/>
    <n v="13802"/>
    <s v="SI"/>
    <s v="NO"/>
    <s v="GOT"/>
    <s v="SAESA"/>
    <m/>
    <s v="Distribution"/>
    <s v="Others"/>
    <s v="IT&amp;Communications"/>
    <s v="Meter  - Not Regulated Customer"/>
    <m/>
    <s v="Centralizado"/>
    <m/>
    <d v="2019-12-01T00:00:00"/>
    <x v="9"/>
    <m/>
    <m/>
    <m/>
    <m/>
    <m/>
    <m/>
    <m/>
    <m/>
    <m/>
    <m/>
    <m/>
    <m/>
    <s v="2018 6+6"/>
    <m/>
    <m/>
  </r>
  <r>
    <x v="112"/>
    <s v="Fuera del T13"/>
    <x v="112"/>
    <x v="3"/>
    <x v="6"/>
    <x v="22"/>
    <n v="131.52199999999999"/>
    <n v="1504.3140000000001"/>
    <n v="1873.0809999999999"/>
    <n v="0"/>
    <n v="0"/>
    <n v="0"/>
    <n v="2245.9290000000001"/>
    <n v="211"/>
    <n v="0"/>
    <n v="0"/>
    <n v="0"/>
    <n v="0"/>
    <n v="5965.8459999999995"/>
    <n v="0"/>
    <n v="0.23"/>
    <n v="0"/>
    <n v="0.01"/>
    <n v="0.3"/>
    <n v="0"/>
    <n v="0"/>
    <n v="0"/>
    <n v="0"/>
    <n v="0"/>
    <n v="0"/>
    <n v="0"/>
    <n v="0.35"/>
    <n v="0.57999999999999996"/>
    <n v="0.57999999999999996"/>
    <n v="0.59"/>
    <n v="0.89"/>
    <n v="0.89"/>
    <n v="0.89"/>
    <n v="0.89"/>
    <n v="0.89"/>
    <n v="0.89"/>
    <n v="0.89"/>
    <n v="0.89"/>
    <n v="0.40881058810588106"/>
    <n v="0.67682326823268224"/>
    <n v="0.82105471054710544"/>
    <n v="0.87894528945289452"/>
    <n v="0.91475564755647554"/>
    <n v="0.93114581145811459"/>
    <n v="0.94999599995999962"/>
    <n v="0.99999649996499962"/>
    <n v="0.99999649996499962"/>
    <n v="0.99999649996499962"/>
    <n v="0.99999649996499962"/>
    <n v="0.99999649996499962"/>
    <n v="0.89"/>
    <n v="0.35"/>
    <n v="5683.32"/>
    <n v="10976.000000000002"/>
    <n v="0"/>
    <n v="0"/>
    <n v="0"/>
    <n v="0"/>
    <n v="0"/>
    <n v="0"/>
    <n v="0"/>
    <n v="0"/>
    <n v="0"/>
    <n v="0"/>
    <n v="0"/>
    <n v="10976.000000000002"/>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6659.32"/>
    <n v="10976.000000000002"/>
    <n v="0"/>
    <n v="0"/>
    <n v="0"/>
    <n v="0"/>
    <n v="0"/>
    <n v="0"/>
    <n v="0"/>
    <n v="0"/>
    <n v="0"/>
    <n v="0"/>
    <n v="0"/>
    <n v="10976.000000000002"/>
    <n v="0"/>
    <n v="0"/>
    <n v="0"/>
    <n v="0"/>
    <n v="0"/>
    <n v="0"/>
    <n v="0"/>
    <n v="0"/>
    <n v="0"/>
    <n v="0"/>
    <n v="0"/>
    <n v="0"/>
    <n v="0"/>
    <n v="0"/>
    <n v="0"/>
    <n v="0"/>
    <n v="0"/>
    <n v="16659.32"/>
    <n v="131.52199999999999"/>
    <n v="1504.3140000000001"/>
    <n v="1873.0809999999999"/>
    <n v="0"/>
    <n v="0"/>
    <n v="0"/>
    <n v="0"/>
    <n v="3700"/>
    <n v="3767.0830000000024"/>
    <n v="0"/>
    <n v="0"/>
    <n v="0"/>
    <n v="10976.000000000002"/>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16659.32"/>
    <n v="131.52199999999999"/>
    <n v="1504.3140000000001"/>
    <n v="1873.0809999999999"/>
    <n v="0"/>
    <n v="0"/>
    <n v="0"/>
    <n v="2245.9290000000001"/>
    <n v="211"/>
    <n v="0"/>
    <n v="0"/>
    <n v="5010.1540000000023"/>
    <n v="0"/>
    <n v="10976.000000000002"/>
    <n v="0"/>
    <n v="0"/>
    <n v="0"/>
    <n v="0"/>
    <n v="0"/>
    <n v="0"/>
    <n v="0"/>
    <n v="0"/>
    <n v="0"/>
    <n v="0"/>
    <n v="0"/>
    <n v="0"/>
    <n v="0"/>
    <n v="0"/>
    <n v="0"/>
    <n v="0"/>
    <n v="0"/>
    <n v="16659.32"/>
    <n v="131.52199999999999"/>
    <n v="1504.3140000000001"/>
    <n v="1873.0809999999999"/>
    <n v="0"/>
    <n v="0"/>
    <n v="0"/>
    <n v="2245.9290000000001"/>
    <n v="211"/>
    <n v="0"/>
    <n v="0"/>
    <n v="0"/>
    <n v="5010.1540000000023"/>
    <n v="10976.000000000002"/>
    <n v="0"/>
    <n v="0"/>
    <n v="0"/>
    <n v="0"/>
    <n v="0"/>
    <n v="0"/>
    <n v="0"/>
    <n v="0"/>
    <n v="0"/>
    <n v="0"/>
    <n v="0"/>
    <n v="0"/>
    <n v="0"/>
    <n v="0"/>
    <n v="0"/>
    <n v="0"/>
    <n v="0"/>
    <n v="16659.32"/>
    <n v="10976.000000000002"/>
    <n v="5965.8459999999995"/>
    <n v="11649.165999999999"/>
    <n v="16659.32"/>
    <n v="-5010.1540000000005"/>
    <n v="5010.1540000000005"/>
    <n v="10976.000000000002"/>
    <n v="5965.8459999999995"/>
    <n v="11649.165999999999"/>
    <n v="16659.32"/>
    <n v="-5010.1540000000005"/>
    <n v="5010.1540000000005"/>
    <n v="10976.000000000002"/>
    <n v="5965.8459999999995"/>
    <n v="11649.165999999999"/>
    <n v="16659.32"/>
    <n v="-5010.1540000000005"/>
    <n v="5010.1540000000005"/>
    <n v="5965.8459999999995"/>
    <n v="5965.8459999999995"/>
    <n v="11649.165999999999"/>
    <n v="11649.165999999999"/>
    <n v="0"/>
    <n v="5010.1540000000005"/>
    <n v="13803"/>
    <s v="SI"/>
    <s v="NO"/>
    <s v="GOT"/>
    <s v="FRONTEL"/>
    <m/>
    <s v="Distribution"/>
    <s v="Others"/>
    <s v="IT&amp;Communications"/>
    <s v="Meter  - Not Regulated Customer"/>
    <m/>
    <s v="Centralizado"/>
    <m/>
    <d v="2019-12-01T00:00:00"/>
    <x v="36"/>
    <m/>
    <m/>
    <m/>
    <m/>
    <m/>
    <m/>
    <m/>
    <m/>
    <m/>
    <m/>
    <m/>
    <m/>
    <s v="2018 6+6"/>
    <m/>
    <m/>
  </r>
  <r>
    <x v="113"/>
    <s v="Fuera del T13"/>
    <x v="113"/>
    <x v="3"/>
    <x v="6"/>
    <x v="22"/>
    <n v="703.92"/>
    <n v="250.71899999999999"/>
    <n v="0"/>
    <n v="0"/>
    <n v="0"/>
    <n v="0"/>
    <n v="0"/>
    <n v="0"/>
    <n v="0"/>
    <n v="0"/>
    <n v="0"/>
    <n v="0"/>
    <n v="954.6389999999999"/>
    <n v="0"/>
    <n v="0.23"/>
    <n v="0"/>
    <n v="0.01"/>
    <n v="0.3"/>
    <n v="0.04"/>
    <n v="0"/>
    <n v="0"/>
    <n v="0"/>
    <n v="0"/>
    <n v="0"/>
    <n v="0"/>
    <n v="0.35"/>
    <n v="0.57999999999999996"/>
    <n v="0.57999999999999996"/>
    <n v="0.59"/>
    <n v="0.89"/>
    <n v="0.93"/>
    <n v="0.93"/>
    <n v="0.93"/>
    <n v="0.93"/>
    <n v="0.93"/>
    <n v="0.93"/>
    <n v="0.93"/>
    <n v="0.40881058810588106"/>
    <n v="0.67682326823268224"/>
    <n v="0.82105471054710544"/>
    <n v="0.87894528945289452"/>
    <n v="0.91475564755647554"/>
    <n v="0.93114581145811459"/>
    <n v="0.94999599995999962"/>
    <n v="0.99999649996499962"/>
    <n v="0.99999649996499962"/>
    <n v="0.99999649996499962"/>
    <n v="0.99999649996499962"/>
    <n v="0.99999649996499962"/>
    <n v="0.93"/>
    <n v="0.35"/>
    <n v="387.786"/>
    <n v="1548.4444444444443"/>
    <n v="0"/>
    <n v="0"/>
    <n v="0"/>
    <n v="0"/>
    <n v="0"/>
    <n v="0"/>
    <n v="0"/>
    <n v="0"/>
    <n v="0"/>
    <n v="0"/>
    <n v="0"/>
    <n v="1548.4444444444443"/>
    <n v="5.8810588105881058E-2"/>
    <n v="0.26801268012680124"/>
    <n v="0.14423144231442314"/>
    <n v="5.789057890578906E-2"/>
    <n v="3.581035810358104E-2"/>
    <n v="1.6390163901639016E-2"/>
    <n v="1.885018850188502E-2"/>
    <n v="5.0000500005000052E-2"/>
    <n v="0"/>
    <n v="0"/>
    <n v="0"/>
    <n v="0"/>
    <n v="0.99999649996499962"/>
    <n v="0"/>
    <n v="0"/>
    <n v="0"/>
    <n v="0"/>
    <n v="0"/>
    <n v="0"/>
    <n v="0"/>
    <n v="0"/>
    <n v="0"/>
    <n v="0"/>
    <n v="0"/>
    <n v="0"/>
    <n v="0"/>
    <n v="0"/>
    <n v="0"/>
    <n v="0"/>
    <n v="0"/>
    <n v="1936.2304444444444"/>
    <n v="1548.4444444444443"/>
    <n v="0"/>
    <n v="0"/>
    <n v="0"/>
    <n v="0"/>
    <n v="0"/>
    <n v="0"/>
    <n v="0"/>
    <n v="0"/>
    <n v="0"/>
    <n v="0"/>
    <n v="0"/>
    <n v="1548.4444444444443"/>
    <n v="0"/>
    <n v="0"/>
    <n v="0"/>
    <n v="0"/>
    <n v="0"/>
    <n v="0"/>
    <n v="0"/>
    <n v="0"/>
    <n v="0"/>
    <n v="0"/>
    <n v="0"/>
    <n v="0"/>
    <n v="0"/>
    <n v="0"/>
    <n v="0"/>
    <n v="0"/>
    <n v="0"/>
    <n v="1936.2304444444444"/>
    <n v="703.92"/>
    <n v="250.71899999999999"/>
    <n v="0"/>
    <n v="0"/>
    <n v="0"/>
    <n v="0"/>
    <n v="593.80544444444445"/>
    <n v="0"/>
    <n v="0"/>
    <n v="0"/>
    <n v="0"/>
    <n v="0"/>
    <n v="1548.4444444444443"/>
    <n v="0"/>
    <n v="0.23"/>
    <n v="0"/>
    <n v="0.01"/>
    <n v="0.3"/>
    <n v="2.0705882352941175E-2"/>
    <n v="2.4588235294117647E-2"/>
    <n v="6.4705882352941183E-2"/>
    <n v="0"/>
    <n v="0"/>
    <n v="0"/>
    <n v="0"/>
    <n v="0.65"/>
    <n v="0.35"/>
    <n v="0.57999999999999996"/>
    <n v="0.57999999999999996"/>
    <n v="0.59"/>
    <n v="0.89"/>
    <n v="0.91070588235294114"/>
    <n v="0.93529411764705883"/>
    <n v="1"/>
    <n v="1"/>
    <n v="1"/>
    <n v="1"/>
    <n v="1"/>
    <n v="0"/>
    <n v="0"/>
    <n v="0"/>
    <n v="0"/>
    <n v="0"/>
    <n v="0"/>
    <n v="0"/>
    <n v="0"/>
    <n v="0"/>
    <n v="0"/>
    <n v="0"/>
    <n v="0"/>
    <n v="0"/>
    <n v="0"/>
    <n v="0"/>
    <n v="0"/>
    <n v="0"/>
    <n v="1936.2304444444444"/>
    <n v="703.92"/>
    <n v="250.71899999999999"/>
    <n v="0"/>
    <n v="0"/>
    <n v="0"/>
    <n v="0"/>
    <n v="0"/>
    <n v="0"/>
    <n v="0"/>
    <n v="593.80544444444445"/>
    <n v="0"/>
    <n v="0"/>
    <n v="1548.4444444444443"/>
    <n v="0"/>
    <n v="0"/>
    <n v="0"/>
    <n v="0"/>
    <n v="0"/>
    <n v="0"/>
    <n v="0"/>
    <n v="0"/>
    <n v="0"/>
    <n v="0"/>
    <n v="0"/>
    <n v="0"/>
    <n v="0"/>
    <n v="0"/>
    <n v="0"/>
    <n v="0"/>
    <n v="0"/>
    <n v="1936.2304444444444"/>
    <n v="703.92"/>
    <n v="250.71899999999999"/>
    <n v="0"/>
    <n v="0"/>
    <n v="0"/>
    <n v="0"/>
    <n v="0"/>
    <n v="0"/>
    <n v="0"/>
    <n v="0"/>
    <n v="0"/>
    <n v="593.80544444444445"/>
    <n v="1548.4444444444443"/>
    <n v="0"/>
    <n v="0"/>
    <n v="0"/>
    <n v="0"/>
    <n v="0"/>
    <n v="0"/>
    <n v="0"/>
    <n v="0"/>
    <n v="0"/>
    <n v="0"/>
    <n v="0"/>
    <n v="0"/>
    <n v="0"/>
    <n v="0"/>
    <n v="0"/>
    <n v="0"/>
    <n v="0"/>
    <n v="1936.2304444444444"/>
    <n v="1548.4444444444443"/>
    <n v="954.6389999999999"/>
    <n v="1342.425"/>
    <n v="1936.2304444444444"/>
    <n v="-593.80544444444445"/>
    <n v="593.80544444444445"/>
    <n v="1548.4444444444443"/>
    <n v="954.6389999999999"/>
    <n v="1342.425"/>
    <n v="1936.2304444444444"/>
    <n v="-593.80544444444445"/>
    <n v="593.80544444444445"/>
    <n v="1548.4444444444443"/>
    <n v="954.6389999999999"/>
    <n v="1342.425"/>
    <n v="1936.2304444444444"/>
    <n v="-593.80544444444445"/>
    <n v="593.80544444444445"/>
    <n v="954.6389999999999"/>
    <n v="954.6389999999999"/>
    <n v="1342.425"/>
    <n v="1342.425"/>
    <n v="0"/>
    <n v="593.80544444444445"/>
    <n v="13804"/>
    <s v="SI"/>
    <s v="NO"/>
    <s v="GOT"/>
    <s v="LUZ OSORNO"/>
    <m/>
    <s v="Distribution"/>
    <s v="Others"/>
    <s v="IT&amp;Communications"/>
    <s v="Meter  - Not Regulated Customer"/>
    <m/>
    <s v="Centralizado"/>
    <m/>
    <d v="2019-12-01T00:00:00"/>
    <x v="18"/>
    <m/>
    <m/>
    <m/>
    <m/>
    <m/>
    <m/>
    <m/>
    <m/>
    <m/>
    <m/>
    <m/>
    <m/>
    <s v="2018 6+6"/>
    <m/>
    <m/>
  </r>
  <r>
    <x v="114"/>
    <s v="Fuera del T13"/>
    <x v="114"/>
    <x v="3"/>
    <x v="6"/>
    <x v="16"/>
    <n v="38178.682999999997"/>
    <n v="26268.149000000001"/>
    <n v="0"/>
    <n v="0"/>
    <n v="285"/>
    <n v="0"/>
    <n v="0"/>
    <n v="0"/>
    <n v="0"/>
    <n v="0"/>
    <n v="0"/>
    <n v="0"/>
    <n v="64731.831999999995"/>
    <n v="0"/>
    <n v="0"/>
    <n v="0"/>
    <n v="0"/>
    <n v="0"/>
    <n v="0"/>
    <n v="0"/>
    <n v="0"/>
    <n v="0.03"/>
    <n v="1.0000000000000009E-2"/>
    <n v="0.01"/>
    <n v="0"/>
    <n v="0.95"/>
    <n v="0.95"/>
    <n v="0.95"/>
    <n v="0.95"/>
    <n v="0.95"/>
    <n v="0.95"/>
    <n v="0.95"/>
    <n v="0.95"/>
    <n v="0.98"/>
    <n v="0.99"/>
    <n v="1"/>
    <n v="1"/>
    <n v="0.99"/>
    <n v="1"/>
    <n v="1"/>
    <n v="1"/>
    <n v="1"/>
    <n v="1"/>
    <n v="1"/>
    <n v="1"/>
    <n v="1"/>
    <n v="1"/>
    <n v="1"/>
    <n v="1"/>
    <n v="1"/>
    <n v="0.95"/>
    <n v="0"/>
    <n v="66178"/>
    <n v="0"/>
    <n v="0"/>
    <n v="0"/>
    <n v="0"/>
    <n v="0"/>
    <n v="0"/>
    <n v="0"/>
    <n v="0"/>
    <n v="0"/>
    <n v="0"/>
    <n v="0"/>
    <n v="66178"/>
    <n v="0.04"/>
    <n v="0.01"/>
    <n v="0"/>
    <n v="0"/>
    <n v="0"/>
    <n v="0"/>
    <n v="0"/>
    <n v="0"/>
    <n v="0"/>
    <n v="0"/>
    <n v="0"/>
    <n v="0"/>
    <n v="1"/>
    <n v="0"/>
    <n v="0"/>
    <n v="0"/>
    <n v="0"/>
    <n v="0"/>
    <n v="0"/>
    <n v="0"/>
    <n v="0"/>
    <n v="0"/>
    <n v="0"/>
    <n v="0"/>
    <n v="0"/>
    <n v="0"/>
    <n v="0"/>
    <n v="0"/>
    <n v="0"/>
    <n v="0"/>
    <n v="66178"/>
    <n v="66178"/>
    <n v="0"/>
    <n v="0"/>
    <n v="0"/>
    <n v="0"/>
    <n v="0"/>
    <n v="0"/>
    <n v="0"/>
    <n v="0"/>
    <n v="0"/>
    <n v="0"/>
    <n v="0"/>
    <n v="66178"/>
    <n v="0"/>
    <n v="0"/>
    <n v="0"/>
    <n v="0"/>
    <n v="0"/>
    <n v="0"/>
    <n v="0"/>
    <n v="0"/>
    <n v="0"/>
    <n v="0"/>
    <n v="0"/>
    <n v="0"/>
    <n v="0"/>
    <n v="0"/>
    <n v="0"/>
    <n v="0"/>
    <n v="0"/>
    <n v="66178"/>
    <n v="38178.682999999997"/>
    <n v="26268.149000000001"/>
    <n v="0"/>
    <n v="0"/>
    <n v="285"/>
    <n v="0"/>
    <n v="1446.1680000000051"/>
    <n v="0"/>
    <n v="0"/>
    <n v="0"/>
    <n v="0"/>
    <n v="0"/>
    <n v="66178"/>
    <n v="0"/>
    <n v="0"/>
    <n v="0"/>
    <n v="0"/>
    <n v="0"/>
    <n v="2.2588235294117645E-2"/>
    <n v="2.6823529411764704E-2"/>
    <n v="5.8823529411759778E-4"/>
    <n v="0"/>
    <n v="0"/>
    <n v="0"/>
    <n v="0"/>
    <n v="4.9999999999999947E-2"/>
    <n v="0.95"/>
    <n v="0.95"/>
    <n v="0.95"/>
    <n v="0.95"/>
    <n v="0.95"/>
    <n v="0.97258823529411764"/>
    <n v="0.99941176470588233"/>
    <n v="0.99999999999999989"/>
    <n v="0.99999999999999989"/>
    <n v="0.99999999999999989"/>
    <n v="0.99999999999999989"/>
    <n v="0.99999999999999989"/>
    <n v="0"/>
    <n v="0"/>
    <n v="0"/>
    <n v="0"/>
    <n v="0"/>
    <n v="0"/>
    <n v="0"/>
    <n v="0"/>
    <n v="0"/>
    <n v="0"/>
    <n v="0"/>
    <n v="0"/>
    <n v="0"/>
    <n v="0"/>
    <n v="0"/>
    <n v="0"/>
    <n v="0"/>
    <n v="66178"/>
    <n v="38178.682999999997"/>
    <n v="26268.149000000001"/>
    <n v="0"/>
    <n v="0"/>
    <n v="285"/>
    <n v="0"/>
    <n v="0"/>
    <n v="0"/>
    <n v="0"/>
    <n v="1446.1680000000051"/>
    <n v="0"/>
    <n v="0"/>
    <n v="66178"/>
    <n v="0"/>
    <n v="0"/>
    <n v="0"/>
    <n v="0"/>
    <n v="0"/>
    <n v="0"/>
    <n v="0"/>
    <n v="0"/>
    <n v="0"/>
    <n v="0"/>
    <n v="0"/>
    <n v="0"/>
    <n v="0"/>
    <n v="0"/>
    <n v="0"/>
    <n v="0"/>
    <n v="0"/>
    <n v="66178"/>
    <n v="38178.682999999997"/>
    <n v="26268.149000000001"/>
    <n v="0"/>
    <n v="0"/>
    <n v="285"/>
    <n v="0"/>
    <n v="0"/>
    <n v="0"/>
    <n v="0"/>
    <n v="0"/>
    <n v="0"/>
    <n v="1446.1680000000051"/>
    <n v="66178"/>
    <n v="0"/>
    <n v="0"/>
    <n v="0"/>
    <n v="0"/>
    <n v="0"/>
    <n v="0"/>
    <n v="0"/>
    <n v="0"/>
    <n v="0"/>
    <n v="0"/>
    <n v="0"/>
    <n v="0"/>
    <n v="0"/>
    <n v="0"/>
    <n v="0"/>
    <n v="0"/>
    <n v="0"/>
    <n v="66178"/>
    <n v="66178"/>
    <n v="64731.831999999995"/>
    <n v="64731.831999999995"/>
    <n v="66178"/>
    <n v="-1446.1680000000051"/>
    <n v="1446.1680000000051"/>
    <n v="66178"/>
    <n v="64731.831999999995"/>
    <n v="64731.831999999995"/>
    <n v="66178"/>
    <n v="-1446.1680000000051"/>
    <n v="1446.1680000000051"/>
    <n v="66178"/>
    <n v="64731.831999999995"/>
    <n v="64731.831999999995"/>
    <n v="66178"/>
    <n v="-1446.1680000000051"/>
    <n v="1446.1680000000051"/>
    <n v="64731.831999999995"/>
    <n v="64731.831999999995"/>
    <n v="64731.831999999995"/>
    <n v="64731.831999999995"/>
    <n v="0"/>
    <n v="1446.1680000000051"/>
    <n v="13805"/>
    <s v="SI"/>
    <s v="NO"/>
    <s v="GOT"/>
    <s v="SAESA"/>
    <m/>
    <s v="Distribution"/>
    <s v="Others"/>
    <s v="IT&amp;Communications"/>
    <s v="Meter  - Not Regulated Customer"/>
    <m/>
    <s v="Centralizado"/>
    <m/>
    <d v="2019-12-01T00:00:00"/>
    <x v="18"/>
    <m/>
    <m/>
    <m/>
    <m/>
    <m/>
    <m/>
    <m/>
    <m/>
    <m/>
    <m/>
    <m/>
    <m/>
    <s v="2018 6+6"/>
    <m/>
    <m/>
  </r>
  <r>
    <x v="115"/>
    <s v="Fuera del T13"/>
    <x v="115"/>
    <x v="3"/>
    <x v="6"/>
    <x v="16"/>
    <n v="302.22899999999998"/>
    <n v="0"/>
    <n v="0"/>
    <n v="0"/>
    <n v="0"/>
    <n v="0"/>
    <n v="0"/>
    <n v="0"/>
    <n v="0"/>
    <n v="0"/>
    <n v="0"/>
    <n v="0"/>
    <n v="302.22899999999998"/>
    <n v="0"/>
    <n v="0"/>
    <n v="0"/>
    <n v="0"/>
    <n v="0"/>
    <n v="0"/>
    <n v="0"/>
    <n v="0"/>
    <n v="0.03"/>
    <n v="0.01"/>
    <n v="0.01"/>
    <n v="0"/>
    <n v="0.95"/>
    <n v="0.95"/>
    <n v="0.95"/>
    <n v="0.95"/>
    <n v="0.95"/>
    <n v="0.95"/>
    <n v="0.95"/>
    <n v="0.95"/>
    <n v="0.98"/>
    <n v="0.99"/>
    <n v="1"/>
    <n v="1"/>
    <n v="0.95"/>
    <n v="0.95"/>
    <n v="0.95"/>
    <n v="0.95"/>
    <n v="0.95"/>
    <n v="0.95"/>
    <n v="0.95"/>
    <n v="1"/>
    <n v="1"/>
    <n v="1"/>
    <n v="1"/>
    <n v="1"/>
    <n v="1"/>
    <n v="0.95"/>
    <n v="21808.86"/>
    <n v="0"/>
    <n v="0"/>
    <n v="0"/>
    <n v="0"/>
    <n v="0"/>
    <n v="0"/>
    <n v="0"/>
    <n v="0"/>
    <n v="0"/>
    <n v="0"/>
    <n v="0"/>
    <n v="0"/>
    <n v="0"/>
    <n v="0"/>
    <n v="0"/>
    <n v="0"/>
    <n v="0"/>
    <n v="0"/>
    <n v="0"/>
    <n v="0"/>
    <n v="0.05"/>
    <n v="0"/>
    <n v="0"/>
    <n v="0"/>
    <n v="0"/>
    <n v="1"/>
    <n v="0"/>
    <n v="0"/>
    <n v="0"/>
    <n v="0"/>
    <n v="0"/>
    <n v="0"/>
    <n v="0"/>
    <n v="0"/>
    <n v="0"/>
    <n v="0"/>
    <n v="0"/>
    <n v="0"/>
    <n v="0"/>
    <n v="0"/>
    <n v="0"/>
    <n v="0"/>
    <n v="0"/>
    <n v="21808.86"/>
    <n v="0"/>
    <n v="0"/>
    <n v="0"/>
    <n v="0"/>
    <n v="0"/>
    <n v="0"/>
    <n v="0"/>
    <n v="0"/>
    <n v="0"/>
    <n v="0"/>
    <n v="0"/>
    <n v="0"/>
    <n v="0"/>
    <n v="0"/>
    <n v="0"/>
    <n v="0"/>
    <n v="0"/>
    <n v="0"/>
    <n v="0"/>
    <n v="0"/>
    <n v="0"/>
    <n v="0"/>
    <n v="0"/>
    <n v="0"/>
    <n v="0"/>
    <n v="0"/>
    <n v="0"/>
    <n v="0"/>
    <n v="0"/>
    <n v="0"/>
    <n v="21808.86"/>
    <n v="302.22899999999998"/>
    <n v="0"/>
    <n v="0"/>
    <n v="0"/>
    <n v="0"/>
    <n v="0"/>
    <n v="0"/>
    <n v="0"/>
    <n v="0"/>
    <n v="0"/>
    <n v="0"/>
    <n v="0"/>
    <n v="302.22899999999998"/>
    <n v="0"/>
    <n v="0"/>
    <n v="0"/>
    <n v="0"/>
    <n v="0"/>
    <n v="0"/>
    <n v="0"/>
    <n v="0"/>
    <n v="0"/>
    <n v="0"/>
    <n v="0"/>
    <n v="0"/>
    <n v="0"/>
    <n v="0.95"/>
    <n v="0.95"/>
    <n v="0.95"/>
    <n v="0.95"/>
    <n v="0.95"/>
    <n v="0.95"/>
    <n v="0.95"/>
    <n v="0.95"/>
    <n v="0.95"/>
    <n v="0.95"/>
    <n v="0.95"/>
    <n v="0.95"/>
    <n v="0"/>
    <n v="0"/>
    <n v="0"/>
    <n v="0"/>
    <n v="0"/>
    <n v="0"/>
    <n v="0"/>
    <n v="0"/>
    <n v="0"/>
    <n v="0"/>
    <n v="0"/>
    <n v="0"/>
    <n v="0"/>
    <n v="0"/>
    <n v="0"/>
    <n v="0"/>
    <n v="0"/>
    <n v="22111.089"/>
    <n v="302.22899999999998"/>
    <n v="0"/>
    <n v="0"/>
    <n v="0"/>
    <n v="0"/>
    <n v="0"/>
    <n v="0"/>
    <n v="0"/>
    <n v="0"/>
    <n v="0"/>
    <n v="0"/>
    <n v="0"/>
    <n v="302.22899999999998"/>
    <n v="0"/>
    <n v="0"/>
    <n v="0"/>
    <n v="0"/>
    <n v="0"/>
    <n v="0"/>
    <n v="0"/>
    <n v="0"/>
    <n v="0"/>
    <n v="0"/>
    <n v="0"/>
    <n v="0"/>
    <n v="0"/>
    <n v="0"/>
    <n v="0"/>
    <n v="0"/>
    <n v="0"/>
    <n v="22111.089"/>
    <n v="302.22899999999998"/>
    <n v="0"/>
    <n v="0"/>
    <n v="0"/>
    <n v="0"/>
    <n v="0"/>
    <n v="0"/>
    <n v="0"/>
    <n v="0"/>
    <n v="0"/>
    <n v="0"/>
    <n v="0"/>
    <n v="302.22899999999998"/>
    <n v="0"/>
    <n v="0"/>
    <n v="0"/>
    <n v="0"/>
    <n v="0"/>
    <n v="0"/>
    <n v="0"/>
    <n v="0"/>
    <n v="0"/>
    <n v="0"/>
    <n v="0"/>
    <n v="0"/>
    <n v="0"/>
    <n v="0"/>
    <n v="0"/>
    <n v="0"/>
    <n v="0"/>
    <n v="22111.089"/>
    <n v="0"/>
    <n v="302.22899999999998"/>
    <n v="22111.089"/>
    <n v="21808.86"/>
    <n v="302.22899999999936"/>
    <n v="-302.22899999999936"/>
    <n v="302.22899999999998"/>
    <n v="302.22899999999998"/>
    <n v="22111.089"/>
    <n v="22111.089"/>
    <n v="0"/>
    <n v="0"/>
    <n v="302.22899999999998"/>
    <n v="302.22899999999998"/>
    <n v="22111.089"/>
    <n v="22111.089"/>
    <n v="0"/>
    <n v="0"/>
    <n v="302.22899999999998"/>
    <n v="302.22899999999998"/>
    <n v="22111.089"/>
    <n v="22111.089"/>
    <n v="0"/>
    <n v="0"/>
    <n v="13806"/>
    <s v="SI"/>
    <s v="NO"/>
    <s v="GOT"/>
    <s v="FRONTEL"/>
    <m/>
    <s v="Distribution"/>
    <s v="Others"/>
    <s v="IT&amp;Communications"/>
    <s v="Meter  - Not Regulated Customer"/>
    <m/>
    <s v="Centralizado"/>
    <m/>
    <d v="2019-12-01T00:00:00"/>
    <x v="18"/>
    <m/>
    <m/>
    <m/>
    <m/>
    <m/>
    <m/>
    <m/>
    <m/>
    <m/>
    <m/>
    <m/>
    <m/>
    <s v="2018 6+6"/>
    <m/>
    <m/>
  </r>
  <r>
    <x v="116"/>
    <s v="Fuera del T13"/>
    <x v="116"/>
    <x v="1"/>
    <x v="6"/>
    <x v="21"/>
    <n v="0"/>
    <n v="0"/>
    <n v="7547.3159999999998"/>
    <n v="0"/>
    <n v="0"/>
    <n v="0"/>
    <n v="9231.9339999999993"/>
    <n v="6191.6390000000001"/>
    <n v="73.501000000000005"/>
    <n v="22095.931"/>
    <n v="16151.632"/>
    <n v="3918.4639999999999"/>
    <n v="65210.416999999994"/>
    <n v="0"/>
    <n v="0"/>
    <n v="0"/>
    <n v="0"/>
    <n v="0"/>
    <n v="7.0000000000000007E-2"/>
    <n v="0.15"/>
    <n v="0.04"/>
    <n v="0"/>
    <n v="0"/>
    <n v="0.16"/>
    <n v="0"/>
    <n v="0"/>
    <n v="0"/>
    <n v="0"/>
    <n v="0"/>
    <n v="0"/>
    <n v="7.0000000000000007E-2"/>
    <n v="0.22"/>
    <n v="0.26"/>
    <n v="0.26"/>
    <n v="0.26"/>
    <n v="0.42000000000000004"/>
    <n v="0.42000000000000004"/>
    <n v="3.7179169408808471E-2"/>
    <n v="9.2332544166289179E-2"/>
    <n v="0.14481254416628919"/>
    <n v="0.22136744540644954"/>
    <n v="0.242179233339886"/>
    <n v="0.26846105999094028"/>
    <n v="0.29562322099811117"/>
    <n v="0.32278538200528206"/>
    <n v="0.40086163776377987"/>
    <n v="0.60085992837668067"/>
    <n v="0.97094223536550983"/>
    <n v="1.0000018160528543"/>
    <n v="0.42000000000000004"/>
    <n v="0"/>
    <n v="0"/>
    <n v="0"/>
    <n v="8822.2003568702767"/>
    <n v="0"/>
    <n v="0"/>
    <n v="0"/>
    <n v="0"/>
    <n v="0"/>
    <n v="0"/>
    <n v="0"/>
    <n v="36003.575844986124"/>
    <n v="0"/>
    <n v="35178.715379441732"/>
    <n v="80004.491581298134"/>
    <n v="3.7179169408808471E-2"/>
    <n v="5.5153374757480708E-2"/>
    <n v="5.2479999999999999E-2"/>
    <n v="7.6554901240160331E-2"/>
    <n v="2.0811787933436469E-2"/>
    <n v="2.6281826651054264E-2"/>
    <n v="2.7162161007170879E-2"/>
    <n v="2.7162161007170879E-2"/>
    <n v="7.807625575849779E-2"/>
    <n v="0.19999829061290075"/>
    <n v="0.37008230698882916"/>
    <n v="2.9059580687344554E-2"/>
    <n v="1.0000018160528543"/>
    <n v="0"/>
    <n v="0"/>
    <n v="0"/>
    <n v="0"/>
    <n v="0"/>
    <n v="0"/>
    <n v="0"/>
    <n v="0"/>
    <n v="0"/>
    <n v="0"/>
    <n v="0"/>
    <n v="0"/>
    <n v="0"/>
    <n v="0"/>
    <n v="0"/>
    <n v="0"/>
    <n v="0"/>
    <n v="80004.491581298134"/>
    <n v="0"/>
    <n v="8822.2003568702767"/>
    <n v="0"/>
    <n v="0"/>
    <n v="0"/>
    <n v="0"/>
    <n v="0"/>
    <n v="0"/>
    <n v="0"/>
    <n v="36003.575844986124"/>
    <n v="0"/>
    <n v="35178.715379441732"/>
    <n v="80004.491581298134"/>
    <n v="0"/>
    <n v="0"/>
    <n v="0"/>
    <n v="0"/>
    <n v="0"/>
    <n v="0"/>
    <n v="0"/>
    <n v="0"/>
    <n v="0"/>
    <n v="0"/>
    <n v="0"/>
    <n v="0"/>
    <n v="0"/>
    <n v="0"/>
    <n v="0"/>
    <n v="0"/>
    <n v="0"/>
    <n v="80004.491581298134"/>
    <n v="0"/>
    <n v="0"/>
    <n v="7547.3159999999998"/>
    <n v="0"/>
    <n v="0"/>
    <n v="0"/>
    <n v="0"/>
    <n v="6600"/>
    <n v="18000"/>
    <n v="0"/>
    <n v="30000"/>
    <n v="17896.975581298091"/>
    <n v="80044.291581298094"/>
    <n v="0"/>
    <n v="0"/>
    <n v="0"/>
    <n v="0"/>
    <n v="0"/>
    <n v="0"/>
    <n v="0"/>
    <n v="0.18"/>
    <n v="0.22"/>
    <n v="0"/>
    <n v="0.37"/>
    <n v="0.22"/>
    <n v="0.99"/>
    <n v="0"/>
    <n v="0"/>
    <n v="0"/>
    <n v="0"/>
    <n v="0"/>
    <n v="0"/>
    <n v="0"/>
    <n v="0.18"/>
    <n v="0.4"/>
    <n v="0.4"/>
    <n v="0.77"/>
    <n v="0.99"/>
    <n v="0"/>
    <n v="0"/>
    <n v="0"/>
    <n v="0"/>
    <n v="0"/>
    <n v="0"/>
    <n v="0"/>
    <n v="0"/>
    <n v="0"/>
    <n v="0"/>
    <n v="0"/>
    <n v="0"/>
    <n v="0"/>
    <n v="0"/>
    <n v="0"/>
    <n v="0"/>
    <n v="0"/>
    <n v="80044.291581298094"/>
    <n v="0"/>
    <n v="0"/>
    <n v="7547.3159999999998"/>
    <n v="0"/>
    <n v="0"/>
    <n v="0"/>
    <n v="9231.9339999999993"/>
    <n v="6191.6390000000001"/>
    <n v="73.501000000000005"/>
    <n v="9058.4989999999998"/>
    <n v="29999.683999999994"/>
    <n v="17901.918581298141"/>
    <n v="80004.491581298134"/>
    <n v="0"/>
    <n v="0"/>
    <n v="0"/>
    <n v="0"/>
    <n v="0"/>
    <n v="0"/>
    <n v="0"/>
    <n v="0"/>
    <n v="0"/>
    <n v="0"/>
    <n v="0"/>
    <n v="0"/>
    <n v="0"/>
    <n v="0"/>
    <n v="0"/>
    <n v="0"/>
    <n v="0"/>
    <n v="80004.491581298134"/>
    <n v="0"/>
    <n v="0"/>
    <n v="7547.3159999999998"/>
    <n v="0"/>
    <n v="0"/>
    <n v="0"/>
    <n v="9231.9339999999993"/>
    <n v="6191.6390000000001"/>
    <n v="73.501000000000005"/>
    <n v="22095.931"/>
    <n v="16151.632"/>
    <n v="9211.5620000000035"/>
    <n v="70503.514999999999"/>
    <n v="0"/>
    <n v="0"/>
    <n v="0"/>
    <n v="0"/>
    <n v="0"/>
    <n v="0"/>
    <n v="0"/>
    <n v="0"/>
    <n v="0"/>
    <n v="0"/>
    <n v="0"/>
    <n v="0"/>
    <n v="9500.976581298135"/>
    <n v="0"/>
    <n v="0"/>
    <n v="0"/>
    <n v="0"/>
    <n v="80004.491581298134"/>
    <n v="44825.776201856403"/>
    <n v="61291.952999999994"/>
    <n v="61291.952999999994"/>
    <n v="44825.776201856403"/>
    <n v="16466.176798143591"/>
    <n v="18712.53858129814"/>
    <n v="62147.315999999999"/>
    <n v="61291.952999999994"/>
    <n v="61291.952999999994"/>
    <n v="62147.315999999999"/>
    <n v="-855.36300000000483"/>
    <n v="18752.3385812981"/>
    <n v="62102.572999999989"/>
    <n v="61291.952999999994"/>
    <n v="61291.952999999994"/>
    <n v="62102.572999999989"/>
    <n v="-810.61999999999534"/>
    <n v="18712.53858129814"/>
    <n v="61291.952999999994"/>
    <n v="65210.416999999994"/>
    <n v="65210.416999999994"/>
    <n v="61291.952999999994"/>
    <n v="3918.4639999999999"/>
    <n v="14794.07458129814"/>
    <n v="13963"/>
    <s v="SI"/>
    <s v="NO"/>
    <s v="GOT"/>
    <s v="STS"/>
    <n v="6"/>
    <s v="Transmission"/>
    <s v="Zonal Tx"/>
    <s v="Technical Standard"/>
    <s v="Technical Standard"/>
    <m/>
    <s v="Osorno"/>
    <m/>
    <d v="2019-12-01T00:00:00"/>
    <x v="6"/>
    <m/>
    <m/>
    <m/>
    <m/>
    <m/>
    <m/>
    <m/>
    <m/>
    <m/>
    <m/>
    <m/>
    <m/>
    <s v="2018 C"/>
    <m/>
    <s v="Abierto"/>
  </r>
  <r>
    <x v="117"/>
    <s v="Fuera del T13"/>
    <x v="117"/>
    <x v="3"/>
    <x v="6"/>
    <x v="10"/>
    <n v="0"/>
    <n v="0"/>
    <n v="0"/>
    <n v="9089.7579999999998"/>
    <n v="27110.93"/>
    <n v="0"/>
    <n v="0"/>
    <n v="11645.569"/>
    <n v="0"/>
    <n v="0"/>
    <n v="11776.751"/>
    <n v="0"/>
    <n v="59623.008000000002"/>
    <n v="0"/>
    <n v="0.11"/>
    <n v="0"/>
    <n v="0.15"/>
    <n v="0.13"/>
    <n v="0.37"/>
    <n v="0.02"/>
    <n v="0.08"/>
    <n v="0"/>
    <n v="0.1"/>
    <n v="0.02"/>
    <n v="0"/>
    <n v="0"/>
    <n v="0.11"/>
    <n v="0.11"/>
    <n v="0.26"/>
    <n v="0.39"/>
    <n v="0.76"/>
    <n v="0.78"/>
    <n v="0.86"/>
    <n v="0.86"/>
    <n v="0.96"/>
    <n v="0.98"/>
    <n v="0.98"/>
    <n v="0"/>
    <n v="0"/>
    <n v="0.13240400289471568"/>
    <n v="0.26749804460493709"/>
    <n v="0.40871777253090258"/>
    <n v="0.53838056739351325"/>
    <n v="0.68503885205517512"/>
    <n v="0.82355392138946359"/>
    <n v="0.94931323601435669"/>
    <n v="1"/>
    <n v="1"/>
    <n v="1"/>
    <n v="0.98"/>
    <n v="0"/>
    <n v="0"/>
    <n v="0"/>
    <n v="0"/>
    <n v="0"/>
    <n v="6362.8307750000004"/>
    <n v="6362.8307750000004"/>
    <n v="6307.4103749999995"/>
    <n v="6307.4103749999995"/>
    <n v="8151.8982999999989"/>
    <n v="8243.7255249999998"/>
    <n v="264"/>
    <n v="0"/>
    <n v="0"/>
    <n v="42000.106124999998"/>
    <n v="0"/>
    <n v="0"/>
    <n v="0.13240400289471568"/>
    <n v="0.13509404171022141"/>
    <n v="0.14121972792596546"/>
    <n v="0.12966279486261065"/>
    <n v="0.14665828466166184"/>
    <n v="0.1385150693342885"/>
    <n v="0.12575931462489309"/>
    <n v="5.0686763985643382E-2"/>
    <n v="0"/>
    <n v="0"/>
    <n v="1"/>
    <n v="0"/>
    <n v="0"/>
    <n v="0"/>
    <n v="0"/>
    <n v="6362.8307750000004"/>
    <n v="6363"/>
    <n v="6307.4103749999995"/>
    <n v="6307.4103749999995"/>
    <n v="8151.8982999999989"/>
    <n v="8243.7255249999998"/>
    <n v="264"/>
    <n v="0"/>
    <n v="42000.275350000004"/>
    <m/>
    <m/>
    <m/>
    <m/>
    <n v="84000.381475000002"/>
    <n v="0"/>
    <n v="0"/>
    <n v="0"/>
    <n v="6362.8307750000004"/>
    <n v="6362.8307750000004"/>
    <n v="6307.4103749999995"/>
    <n v="6307.4103749999995"/>
    <n v="8151.8982999999989"/>
    <n v="8243.7255249999998"/>
    <n v="264"/>
    <n v="0"/>
    <n v="0"/>
    <n v="42000.106124999998"/>
    <n v="0"/>
    <n v="0"/>
    <n v="0"/>
    <n v="0"/>
    <n v="6362.8307750000004"/>
    <n v="6363"/>
    <n v="6307.4103749999995"/>
    <n v="6307.4103749999995"/>
    <n v="8151.8982999999989"/>
    <n v="8243.7255249999998"/>
    <n v="264"/>
    <n v="0"/>
    <n v="42000.275350000004"/>
    <m/>
    <m/>
    <m/>
    <m/>
    <n v="84000.381475000002"/>
    <n v="0"/>
    <n v="0"/>
    <n v="0"/>
    <n v="9089.7579999999998"/>
    <n v="27110.93"/>
    <n v="0"/>
    <n v="18021.172500000001"/>
    <n v="5401.148250000002"/>
    <n v="0"/>
    <n v="0"/>
    <n v="0"/>
    <n v="0"/>
    <n v="59623.008750000008"/>
    <n v="0"/>
    <n v="0.11"/>
    <n v="0"/>
    <n v="0.15"/>
    <n v="0.13"/>
    <n v="0"/>
    <n v="0"/>
    <n v="0.1"/>
    <n v="0"/>
    <n v="0"/>
    <n v="0"/>
    <n v="0"/>
    <n v="0.49"/>
    <n v="0"/>
    <n v="0.11"/>
    <n v="0.11"/>
    <n v="0.26"/>
    <n v="0.39"/>
    <n v="0.39"/>
    <n v="0.39"/>
    <n v="0.49"/>
    <n v="0.49"/>
    <n v="0.49"/>
    <n v="0.49"/>
    <n v="0.49"/>
    <n v="0"/>
    <n v="0"/>
    <n v="0"/>
    <n v="9141.7682499999992"/>
    <n v="11776.751"/>
    <n v="9141.7682499999992"/>
    <n v="13937.3375"/>
    <n v="9010.5862500000003"/>
    <n v="9010.5862500000003"/>
    <n v="9010.5862500000003"/>
    <n v="8476.0512500000004"/>
    <n v="7804.5862500000003"/>
    <n v="87310.02125000002"/>
    <n v="0"/>
    <n v="0"/>
    <n v="0"/>
    <n v="0"/>
    <n v="146933.03000000003"/>
    <n v="0"/>
    <n v="0"/>
    <n v="0"/>
    <n v="9089.7579999999998"/>
    <n v="27110.93"/>
    <n v="0"/>
    <n v="0"/>
    <n v="11645.569"/>
    <n v="0"/>
    <n v="11776.75175000001"/>
    <n v="0"/>
    <n v="0"/>
    <n v="59623.008750000008"/>
    <n v="0"/>
    <n v="0"/>
    <n v="0"/>
    <n v="9141.7682499999992"/>
    <n v="11776.751"/>
    <n v="9141.7682499999992"/>
    <n v="13937.3375"/>
    <n v="9010.5862500000003"/>
    <n v="9010.5862500000003"/>
    <n v="9010.5862500000003"/>
    <n v="8476.0512500000004"/>
    <n v="7804.5862500000003"/>
    <n v="87310.02125000002"/>
    <n v="0"/>
    <n v="0"/>
    <n v="0"/>
    <n v="0"/>
    <n v="146933.03000000003"/>
    <n v="0"/>
    <n v="0"/>
    <n v="0"/>
    <n v="9089.7579999999998"/>
    <n v="27110.93"/>
    <n v="0"/>
    <n v="0"/>
    <n v="11645.569"/>
    <n v="0"/>
    <n v="0"/>
    <n v="11776.751"/>
    <n v="7.5000000651925802E-4"/>
    <n v="59623.008750000008"/>
    <n v="0"/>
    <n v="0"/>
    <n v="0"/>
    <n v="0"/>
    <n v="0"/>
    <n v="0"/>
    <n v="0"/>
    <n v="0"/>
    <n v="0"/>
    <n v="0"/>
    <n v="0"/>
    <n v="0"/>
    <n v="87310.02125000002"/>
    <n v="0"/>
    <n v="0"/>
    <n v="0"/>
    <n v="0"/>
    <n v="146933.03000000003"/>
    <n v="42000.106124999998"/>
    <n v="59623.008000000002"/>
    <n v="59623.008000000002"/>
    <n v="42000.106124999998"/>
    <n v="17622.901875000003"/>
    <n v="24377.373475"/>
    <n v="59623.008750000008"/>
    <n v="59623.008000000002"/>
    <n v="59623.008000000002"/>
    <n v="59623.008750000008"/>
    <n v="-7.5000000651925802E-4"/>
    <n v="87310.022000000026"/>
    <n v="59623.008750000008"/>
    <n v="59623.008000000002"/>
    <n v="59623.008000000002"/>
    <n v="59623.008750000008"/>
    <n v="-7.5000000651925802E-4"/>
    <n v="87310.022000000026"/>
    <n v="59623.008000000002"/>
    <n v="59623.008000000002"/>
    <n v="59623.008000000002"/>
    <n v="59623.008000000002"/>
    <n v="0"/>
    <n v="87310.022000000026"/>
    <n v="13795"/>
    <s v="SI"/>
    <s v="NO"/>
    <s v="GOT"/>
    <s v="STS"/>
    <m/>
    <s v="Others"/>
    <s v="Others"/>
    <s v="EH&amp;S"/>
    <s v="Control Risk"/>
    <m/>
    <s v="STS"/>
    <m/>
    <m/>
    <x v="16"/>
    <m/>
    <m/>
    <m/>
    <m/>
    <m/>
    <m/>
    <m/>
    <m/>
    <m/>
    <m/>
    <m/>
    <m/>
    <s v="2018 C"/>
    <m/>
    <s v="Abierto"/>
  </r>
  <r>
    <x v="118"/>
    <s v="Fuera del T13"/>
    <x v="118"/>
    <x v="3"/>
    <x v="6"/>
    <x v="16"/>
    <n v="0"/>
    <n v="12500"/>
    <n v="0"/>
    <n v="0"/>
    <n v="0"/>
    <n v="0"/>
    <n v="0"/>
    <n v="0"/>
    <n v="0"/>
    <n v="0"/>
    <n v="0"/>
    <n v="0"/>
    <n v="12500"/>
    <n v="0"/>
    <n v="0"/>
    <n v="0"/>
    <n v="0"/>
    <n v="0"/>
    <n v="0.01"/>
    <n v="0"/>
    <n v="0"/>
    <n v="0"/>
    <n v="0"/>
    <n v="0"/>
    <n v="0"/>
    <n v="0.99"/>
    <n v="0.99"/>
    <n v="0.99"/>
    <n v="0.99"/>
    <n v="0.99"/>
    <n v="1"/>
    <n v="1"/>
    <n v="1"/>
    <n v="1"/>
    <n v="1"/>
    <n v="1"/>
    <n v="1"/>
    <n v="0.99"/>
    <n v="0.99"/>
    <n v="0.99"/>
    <n v="0.99"/>
    <n v="0.99"/>
    <n v="0.99"/>
    <n v="0.99"/>
    <n v="0.99"/>
    <n v="0.99"/>
    <n v="0.99"/>
    <n v="0.99"/>
    <n v="0.99"/>
    <n v="1"/>
    <n v="0.99"/>
    <n v="0"/>
    <n v="12541"/>
    <n v="0"/>
    <n v="0"/>
    <n v="0"/>
    <n v="0"/>
    <n v="0"/>
    <n v="0"/>
    <n v="0"/>
    <n v="0"/>
    <n v="0"/>
    <n v="0"/>
    <n v="0"/>
    <n v="12541"/>
    <n v="0"/>
    <n v="0"/>
    <n v="0"/>
    <n v="0"/>
    <n v="0"/>
    <n v="0"/>
    <n v="0"/>
    <n v="0"/>
    <n v="0"/>
    <n v="0"/>
    <n v="0"/>
    <n v="0"/>
    <n v="0.99"/>
    <n v="0"/>
    <n v="0"/>
    <n v="0"/>
    <n v="0"/>
    <n v="0"/>
    <n v="0"/>
    <n v="0"/>
    <n v="0"/>
    <n v="0"/>
    <n v="0"/>
    <n v="0"/>
    <n v="0"/>
    <n v="0"/>
    <n v="0"/>
    <n v="0"/>
    <n v="0"/>
    <n v="0"/>
    <n v="12541"/>
    <n v="12541"/>
    <n v="0"/>
    <n v="0"/>
    <n v="0"/>
    <n v="0"/>
    <n v="0"/>
    <n v="0"/>
    <n v="0"/>
    <n v="0"/>
    <n v="0"/>
    <n v="0"/>
    <n v="0"/>
    <n v="12541"/>
    <n v="0"/>
    <n v="0"/>
    <n v="0"/>
    <n v="0"/>
    <n v="0"/>
    <n v="0"/>
    <n v="0"/>
    <n v="0"/>
    <n v="0"/>
    <n v="0"/>
    <n v="0"/>
    <n v="0"/>
    <n v="0"/>
    <n v="0"/>
    <n v="0"/>
    <n v="0"/>
    <n v="0"/>
    <n v="12541"/>
    <n v="0"/>
    <n v="12500"/>
    <n v="0"/>
    <n v="0"/>
    <n v="0"/>
    <n v="0"/>
    <n v="0"/>
    <n v="41"/>
    <n v="0"/>
    <n v="0"/>
    <n v="0"/>
    <n v="0"/>
    <n v="12541"/>
    <n v="0"/>
    <n v="0"/>
    <n v="0"/>
    <n v="0"/>
    <n v="0"/>
    <n v="0"/>
    <n v="0"/>
    <n v="5.0000000000000001E-3"/>
    <n v="2.5000000000000001E-3"/>
    <n v="2.5000000000000001E-3"/>
    <n v="0"/>
    <n v="0"/>
    <n v="0.01"/>
    <n v="0.99"/>
    <n v="0.99"/>
    <n v="0.99"/>
    <n v="0.99"/>
    <n v="0.99"/>
    <n v="0.99"/>
    <n v="0.99"/>
    <n v="0.995"/>
    <n v="0.99749999999999994"/>
    <n v="1"/>
    <n v="1"/>
    <n v="1"/>
    <n v="0"/>
    <n v="0"/>
    <n v="0"/>
    <n v="0"/>
    <n v="0"/>
    <n v="0"/>
    <n v="0"/>
    <n v="0"/>
    <n v="0"/>
    <n v="0"/>
    <n v="0"/>
    <n v="0"/>
    <n v="0"/>
    <n v="0"/>
    <n v="0"/>
    <n v="0"/>
    <n v="0"/>
    <n v="12541"/>
    <n v="0"/>
    <n v="12500"/>
    <n v="0"/>
    <n v="0"/>
    <n v="0"/>
    <n v="0"/>
    <n v="0"/>
    <n v="0"/>
    <n v="0"/>
    <n v="0"/>
    <n v="0"/>
    <n v="0"/>
    <n v="12500"/>
    <n v="0"/>
    <n v="0"/>
    <n v="0"/>
    <n v="0"/>
    <n v="0"/>
    <n v="0"/>
    <n v="0"/>
    <n v="0"/>
    <n v="0"/>
    <n v="0"/>
    <n v="0"/>
    <n v="0"/>
    <n v="0"/>
    <n v="0"/>
    <n v="0"/>
    <n v="0"/>
    <n v="0"/>
    <n v="12500"/>
    <n v="0"/>
    <n v="12500"/>
    <n v="0"/>
    <n v="0"/>
    <n v="0"/>
    <n v="0"/>
    <n v="0"/>
    <n v="0"/>
    <n v="0"/>
    <n v="0"/>
    <n v="0"/>
    <n v="0"/>
    <n v="12500"/>
    <n v="0"/>
    <n v="0"/>
    <n v="0"/>
    <n v="0"/>
    <n v="0"/>
    <n v="0"/>
    <n v="0"/>
    <n v="0"/>
    <n v="0"/>
    <n v="0"/>
    <n v="0"/>
    <n v="0"/>
    <n v="0"/>
    <n v="0"/>
    <n v="0"/>
    <n v="0"/>
    <n v="0"/>
    <n v="12500"/>
    <n v="12541"/>
    <n v="12500"/>
    <n v="12500"/>
    <n v="12541"/>
    <n v="-41"/>
    <n v="41"/>
    <n v="12541"/>
    <n v="12500"/>
    <n v="12500"/>
    <n v="12541"/>
    <n v="-41"/>
    <n v="41"/>
    <n v="12500"/>
    <n v="12500"/>
    <n v="12500"/>
    <n v="12500"/>
    <n v="0"/>
    <n v="0"/>
    <n v="12500"/>
    <n v="12500"/>
    <n v="12500"/>
    <n v="12500"/>
    <n v="0"/>
    <n v="0"/>
    <m/>
    <s v="SI"/>
    <m/>
    <s v="GOT"/>
    <m/>
    <m/>
    <m/>
    <m/>
    <s v="EH&amp;S"/>
    <m/>
    <m/>
    <s v="SCADA"/>
    <m/>
    <m/>
    <x v="16"/>
    <m/>
    <m/>
    <m/>
    <m/>
    <m/>
    <m/>
    <m/>
    <m/>
    <m/>
    <m/>
    <m/>
    <m/>
    <m/>
    <m/>
    <m/>
  </r>
  <r>
    <x v="119"/>
    <s v="Fuera del T13"/>
    <x v="119"/>
    <x v="0"/>
    <x v="29"/>
    <x v="11"/>
    <n v="0"/>
    <n v="0"/>
    <n v="47664"/>
    <n v="50082.411"/>
    <n v="5539.4"/>
    <n v="8302.2479999999996"/>
    <n v="1581.59"/>
    <n v="0"/>
    <n v="0"/>
    <n v="982.28700000000003"/>
    <n v="0"/>
    <n v="0"/>
    <n v="114151.93599999997"/>
    <n v="0"/>
    <n v="0"/>
    <n v="0"/>
    <n v="0"/>
    <n v="0.36"/>
    <n v="0"/>
    <n v="0"/>
    <n v="0"/>
    <n v="0"/>
    <n v="0"/>
    <n v="0"/>
    <n v="0"/>
    <n v="0"/>
    <n v="0"/>
    <n v="0"/>
    <n v="0"/>
    <n v="0.36"/>
    <n v="0.36"/>
    <n v="0.36"/>
    <n v="0.36"/>
    <n v="0.36"/>
    <n v="0.36"/>
    <n v="0.36"/>
    <n v="0.36"/>
    <n v="0"/>
    <n v="0"/>
    <n v="0"/>
    <n v="0"/>
    <n v="0"/>
    <n v="0"/>
    <n v="0"/>
    <n v="0"/>
    <n v="0"/>
    <n v="0"/>
    <n v="0"/>
    <n v="0"/>
    <n v="0.36"/>
    <n v="0"/>
    <n v="0"/>
    <n v="0"/>
    <n v="0"/>
    <n v="0"/>
    <n v="0"/>
    <n v="0"/>
    <n v="0"/>
    <n v="0"/>
    <n v="0"/>
    <n v="0"/>
    <n v="0"/>
    <n v="0"/>
    <n v="282664"/>
    <n v="282664"/>
    <n v="0"/>
    <n v="0"/>
    <n v="0"/>
    <n v="0"/>
    <n v="0"/>
    <n v="0"/>
    <n v="0"/>
    <n v="0"/>
    <n v="0"/>
    <n v="0"/>
    <n v="0"/>
    <n v="0"/>
    <n v="0"/>
    <n v="0"/>
    <n v="0"/>
    <n v="0"/>
    <n v="0"/>
    <n v="0"/>
    <n v="0"/>
    <n v="0"/>
    <n v="0"/>
    <n v="0"/>
    <n v="0"/>
    <n v="0"/>
    <n v="0"/>
    <n v="0"/>
    <n v="0"/>
    <n v="0"/>
    <n v="0"/>
    <n v="0"/>
    <n v="282664"/>
    <n v="0"/>
    <n v="0"/>
    <n v="0"/>
    <n v="0"/>
    <n v="0"/>
    <n v="0"/>
    <n v="0"/>
    <n v="0"/>
    <n v="0"/>
    <n v="0"/>
    <n v="0"/>
    <n v="282664"/>
    <n v="282664"/>
    <n v="0"/>
    <n v="0"/>
    <n v="0"/>
    <n v="0"/>
    <n v="0"/>
    <n v="0"/>
    <n v="0"/>
    <n v="0"/>
    <n v="0"/>
    <n v="0"/>
    <n v="0"/>
    <n v="0"/>
    <n v="0"/>
    <n v="0"/>
    <n v="0"/>
    <n v="0"/>
    <n v="0"/>
    <n v="282664"/>
    <n v="0"/>
    <n v="0"/>
    <n v="47664"/>
    <n v="50082.411"/>
    <n v="5539.4"/>
    <n v="8302.2479999999996"/>
    <n v="0"/>
    <n v="0"/>
    <n v="0"/>
    <n v="0"/>
    <n v="0"/>
    <n v="171075.94100000002"/>
    <n v="282664"/>
    <n v="0"/>
    <n v="0"/>
    <n v="0"/>
    <n v="0"/>
    <n v="0.36"/>
    <n v="0"/>
    <n v="0"/>
    <n v="0"/>
    <n v="0"/>
    <n v="0"/>
    <n v="0"/>
    <n v="0.62"/>
    <n v="0.98"/>
    <n v="0"/>
    <n v="0"/>
    <n v="0"/>
    <n v="0"/>
    <n v="0.36"/>
    <n v="0.36"/>
    <n v="0.36"/>
    <n v="0.36"/>
    <n v="0.36"/>
    <n v="0.36"/>
    <n v="0.36"/>
    <n v="0.98"/>
    <n v="0"/>
    <n v="0"/>
    <n v="0"/>
    <n v="0"/>
    <n v="0"/>
    <n v="0"/>
    <n v="0"/>
    <n v="0"/>
    <n v="0"/>
    <n v="0"/>
    <n v="0"/>
    <n v="0"/>
    <n v="0"/>
    <n v="0"/>
    <n v="0"/>
    <n v="0"/>
    <n v="0"/>
    <n v="282664"/>
    <n v="0"/>
    <n v="0"/>
    <n v="47664"/>
    <n v="50082.411"/>
    <n v="5539.4"/>
    <n v="8302.2479999999996"/>
    <n v="1581.59"/>
    <n v="0"/>
    <n v="0"/>
    <n v="0"/>
    <n v="0"/>
    <n v="169494.35100000002"/>
    <n v="282664"/>
    <n v="0"/>
    <n v="0"/>
    <n v="0"/>
    <n v="0"/>
    <n v="0"/>
    <n v="0"/>
    <n v="0"/>
    <n v="0"/>
    <n v="0"/>
    <n v="0"/>
    <n v="0"/>
    <n v="0"/>
    <n v="0"/>
    <n v="0"/>
    <n v="0"/>
    <n v="0"/>
    <n v="0"/>
    <n v="282664"/>
    <n v="0"/>
    <n v="0"/>
    <n v="47664"/>
    <n v="50082.411"/>
    <n v="5539.4"/>
    <n v="8302.2479999999996"/>
    <n v="1581.59"/>
    <n v="0"/>
    <n v="0"/>
    <n v="982.28700000000003"/>
    <n v="0"/>
    <n v="50000.000000000015"/>
    <n v="164151.93599999999"/>
    <n v="0"/>
    <n v="0"/>
    <n v="0"/>
    <n v="0"/>
    <n v="0"/>
    <n v="0"/>
    <n v="0"/>
    <n v="0"/>
    <n v="0"/>
    <n v="0"/>
    <n v="0"/>
    <n v="0"/>
    <n v="0"/>
    <n v="0"/>
    <n v="0"/>
    <n v="0"/>
    <n v="0"/>
    <n v="164151.93599999999"/>
    <n v="0"/>
    <n v="114151.93599999997"/>
    <n v="114151.93599999997"/>
    <n v="0"/>
    <n v="114151.93599999997"/>
    <n v="168512.06400000001"/>
    <n v="111588.05899999998"/>
    <n v="114151.93599999997"/>
    <n v="114151.93599999997"/>
    <n v="111588.05899999998"/>
    <n v="2563.8769999999931"/>
    <n v="168512.06400000001"/>
    <n v="113169.64899999998"/>
    <n v="114151.93599999997"/>
    <n v="114151.93599999997"/>
    <n v="113169.64899999998"/>
    <n v="982.28699999999662"/>
    <n v="168512.06400000001"/>
    <n v="114151.93599999997"/>
    <n v="114151.93599999997"/>
    <n v="114151.93599999997"/>
    <n v="114151.93599999997"/>
    <n v="0"/>
    <n v="50000.000000000015"/>
    <m/>
    <m/>
    <m/>
    <s v="GIC"/>
    <m/>
    <m/>
    <m/>
    <m/>
    <s v="Growth Zonal Tx"/>
    <m/>
    <m/>
    <m/>
    <m/>
    <m/>
    <x v="6"/>
    <m/>
    <m/>
    <m/>
    <m/>
    <m/>
    <m/>
    <m/>
    <m/>
    <s v="Finalizada"/>
    <m/>
    <m/>
    <m/>
    <m/>
    <m/>
    <m/>
  </r>
  <r>
    <x v="120"/>
    <s v="T13"/>
    <x v="120"/>
    <x v="0"/>
    <x v="7"/>
    <x v="3"/>
    <n v="0"/>
    <n v="0"/>
    <n v="0"/>
    <n v="0"/>
    <n v="0"/>
    <n v="0"/>
    <n v="0"/>
    <n v="0"/>
    <n v="0"/>
    <n v="0"/>
    <n v="0"/>
    <n v="0"/>
    <n v="0"/>
    <n v="0"/>
    <n v="0"/>
    <n v="0"/>
    <n v="0"/>
    <n v="0"/>
    <n v="0"/>
    <n v="0"/>
    <n v="0"/>
    <n v="0"/>
    <n v="0"/>
    <n v="0"/>
    <n v="0"/>
    <n v="0"/>
    <n v="0"/>
    <n v="0"/>
    <n v="0"/>
    <n v="0"/>
    <n v="0"/>
    <n v="0"/>
    <n v="0"/>
    <n v="0"/>
    <n v="0"/>
    <n v="0"/>
    <n v="0"/>
    <n v="0"/>
    <n v="0"/>
    <n v="0"/>
    <n v="0"/>
    <n v="0"/>
    <n v="0"/>
    <n v="0"/>
    <n v="0"/>
    <n v="0"/>
    <n v="0"/>
    <n v="0"/>
    <n v="0"/>
    <n v="0"/>
    <n v="0"/>
    <n v="42653.273999999998"/>
    <n v="0"/>
    <n v="0"/>
    <n v="0"/>
    <n v="0"/>
    <n v="0"/>
    <n v="0"/>
    <n v="0"/>
    <n v="0"/>
    <m/>
    <n v="0"/>
    <n v="0"/>
    <n v="0"/>
    <n v="0"/>
    <n v="0"/>
    <n v="0"/>
    <n v="0"/>
    <n v="0"/>
    <n v="0"/>
    <n v="0"/>
    <n v="0"/>
    <n v="0"/>
    <n v="0"/>
    <n v="0"/>
    <n v="0"/>
    <n v="0"/>
    <n v="0"/>
    <n v="0"/>
    <n v="0"/>
    <n v="0"/>
    <n v="0"/>
    <n v="0"/>
    <n v="0"/>
    <n v="0"/>
    <n v="0"/>
    <n v="0"/>
    <n v="0"/>
    <n v="0"/>
    <n v="0"/>
    <n v="0"/>
    <n v="0"/>
    <n v="0"/>
    <n v="0"/>
    <n v="0"/>
    <n v="42653.273999999998"/>
    <n v="0"/>
    <n v="0"/>
    <n v="0"/>
    <n v="0"/>
    <n v="0"/>
    <n v="0"/>
    <n v="0"/>
    <n v="0"/>
    <m/>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42653.273999999998"/>
    <n v="0"/>
    <n v="0"/>
    <n v="0"/>
    <n v="0"/>
    <n v="0"/>
    <n v="0"/>
    <n v="0"/>
    <n v="0"/>
    <n v="0"/>
    <n v="0"/>
    <n v="0"/>
    <n v="0"/>
    <n v="0"/>
    <n v="0"/>
    <n v="0"/>
    <n v="0"/>
    <n v="0"/>
    <n v="0"/>
    <n v="0"/>
    <n v="0"/>
    <n v="0"/>
    <n v="0"/>
    <n v="0"/>
    <n v="0"/>
    <n v="0"/>
    <n v="0"/>
    <n v="0"/>
    <n v="0"/>
    <n v="0"/>
    <n v="0"/>
    <n v="42653.273999999998"/>
    <n v="0"/>
    <n v="0"/>
    <n v="42653.273999999998"/>
    <n v="42653.273999999998"/>
    <n v="0"/>
    <n v="0"/>
    <n v="0"/>
    <n v="0"/>
    <n v="42653.273999999998"/>
    <n v="42653.273999999998"/>
    <n v="0"/>
    <n v="0"/>
    <n v="0"/>
    <n v="0"/>
    <n v="42653.273999999998"/>
    <n v="42653.273999999998"/>
    <n v="0"/>
    <n v="0"/>
    <n v="0"/>
    <n v="0"/>
    <n v="42653.273999999998"/>
    <n v="42653.273999999998"/>
    <n v="0"/>
    <n v="0"/>
    <n v="11956"/>
    <m/>
    <m/>
    <s v="GIC"/>
    <s v="STS"/>
    <m/>
    <m/>
    <m/>
    <s v="Melipulli Substation"/>
    <m/>
    <m/>
    <m/>
    <m/>
    <m/>
    <x v="8"/>
    <m/>
    <m/>
    <m/>
    <m/>
    <m/>
    <m/>
    <m/>
    <m/>
    <s v="Finalizada"/>
    <m/>
    <m/>
    <m/>
    <m/>
    <m/>
    <m/>
  </r>
  <r>
    <x v="121"/>
    <s v="Fuera del T13"/>
    <x v="121"/>
    <x v="0"/>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s v="GIC"/>
    <m/>
    <m/>
    <m/>
    <m/>
    <m/>
    <m/>
    <m/>
    <m/>
    <m/>
    <m/>
    <x v="8"/>
    <m/>
    <m/>
    <m/>
    <m/>
    <m/>
    <m/>
    <m/>
    <m/>
    <m/>
    <m/>
    <m/>
    <m/>
    <m/>
    <m/>
    <m/>
  </r>
  <r>
    <x v="121"/>
    <s v="Fuera del T13"/>
    <x v="122"/>
    <x v="0"/>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s v="GIC"/>
    <m/>
    <m/>
    <m/>
    <m/>
    <m/>
    <m/>
    <m/>
    <m/>
    <m/>
    <m/>
    <x v="8"/>
    <m/>
    <m/>
    <m/>
    <m/>
    <m/>
    <m/>
    <m/>
    <m/>
    <m/>
    <m/>
    <m/>
    <m/>
    <m/>
    <m/>
    <m/>
  </r>
  <r>
    <x v="122"/>
    <s v="T13"/>
    <x v="123"/>
    <x v="0"/>
    <x v="15"/>
    <x v="11"/>
    <n v="0"/>
    <n v="0"/>
    <n v="0"/>
    <n v="0"/>
    <n v="-11768"/>
    <n v="-0.33500000000000002"/>
    <n v="0"/>
    <n v="0"/>
    <n v="0"/>
    <n v="0"/>
    <n v="0"/>
    <n v="0"/>
    <n v="-11768.334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768"/>
    <n v="0"/>
    <n v="0"/>
    <n v="0"/>
    <n v="0"/>
    <n v="0"/>
    <n v="0"/>
    <n v="0"/>
    <n v="-11768"/>
    <n v="0"/>
    <n v="0"/>
    <n v="0"/>
    <n v="0"/>
    <n v="0"/>
    <n v="0"/>
    <n v="0"/>
    <n v="0"/>
    <n v="0"/>
    <n v="0"/>
    <n v="0"/>
    <n v="0"/>
    <n v="0"/>
    <n v="0"/>
    <n v="0"/>
    <n v="0"/>
    <n v="0"/>
    <n v="0"/>
    <n v="0"/>
    <n v="0"/>
    <n v="0"/>
    <n v="0"/>
    <n v="0"/>
    <n v="0"/>
    <n v="0"/>
    <n v="0"/>
    <n v="0"/>
    <n v="0"/>
    <n v="0"/>
    <n v="0"/>
    <n v="0"/>
    <n v="0"/>
    <n v="0"/>
    <n v="0"/>
    <n v="0"/>
    <n v="0"/>
    <n v="0"/>
    <n v="0"/>
    <n v="0"/>
    <n v="0"/>
    <n v="0"/>
    <n v="0"/>
    <n v="-11768"/>
    <n v="0"/>
    <n v="0"/>
    <n v="0"/>
    <n v="0"/>
    <n v="-11768"/>
    <n v="-0.33500000000000002"/>
    <n v="0"/>
    <n v="0"/>
    <n v="0"/>
    <n v="0"/>
    <n v="0"/>
    <n v="0.33499999999912689"/>
    <n v="-11768"/>
    <n v="0"/>
    <n v="0"/>
    <n v="0"/>
    <n v="0"/>
    <n v="0"/>
    <n v="0"/>
    <n v="0"/>
    <n v="0"/>
    <n v="0"/>
    <n v="0"/>
    <n v="0"/>
    <n v="0"/>
    <n v="0"/>
    <n v="0"/>
    <n v="0"/>
    <n v="0"/>
    <n v="0"/>
    <n v="-11768"/>
    <n v="0"/>
    <n v="0"/>
    <n v="0"/>
    <n v="0"/>
    <n v="-11768"/>
    <n v="-0.33500000000000002"/>
    <n v="0"/>
    <n v="0"/>
    <n v="0"/>
    <n v="0"/>
    <n v="0"/>
    <n v="0"/>
    <n v="-11768.334999999999"/>
    <n v="0"/>
    <n v="0"/>
    <n v="0"/>
    <n v="0"/>
    <n v="0"/>
    <n v="0"/>
    <n v="0"/>
    <n v="0"/>
    <n v="0"/>
    <n v="0"/>
    <n v="0"/>
    <n v="0"/>
    <n v="0.33499999999912689"/>
    <n v="0"/>
    <n v="0"/>
    <n v="0"/>
    <n v="0"/>
    <n v="-11768"/>
    <n v="0"/>
    <n v="-11768.334999999999"/>
    <n v="-11768.334999999999"/>
    <n v="0"/>
    <n v="-11768.334999999999"/>
    <n v="11768.334999999999"/>
    <n v="-11768"/>
    <n v="-11768.334999999999"/>
    <n v="-11768.334999999999"/>
    <n v="-11768"/>
    <n v="-0.33499999999912689"/>
    <n v="0.33499999999912689"/>
    <n v="-11768.334999999999"/>
    <n v="-11768.334999999999"/>
    <n v="-11768.334999999999"/>
    <n v="-11768.334999999999"/>
    <n v="0"/>
    <n v="0.33499999999912689"/>
    <n v="-11768.334999999999"/>
    <n v="-11768.334999999999"/>
    <n v="-11768.334999999999"/>
    <n v="-11768.334999999999"/>
    <n v="0"/>
    <n v="0.33499999999912689"/>
    <m/>
    <m/>
    <s v="NO"/>
    <m/>
    <s v="SAESA"/>
    <n v="6"/>
    <s v="Transmission"/>
    <s v="Zonal Tx"/>
    <s v="Chiloé - Gamboa Project"/>
    <m/>
    <s v="CASTRO"/>
    <s v="SAESA"/>
    <m/>
    <m/>
    <x v="8"/>
    <s v="Proyecto puente"/>
    <m/>
    <m/>
    <m/>
    <m/>
    <m/>
    <m/>
    <m/>
    <m/>
    <m/>
    <m/>
    <m/>
    <m/>
    <m/>
    <m/>
  </r>
  <r>
    <x v="123"/>
    <s v="T13"/>
    <x v="124"/>
    <x v="0"/>
    <x v="5"/>
    <x v="1"/>
    <n v="0"/>
    <n v="0"/>
    <n v="0"/>
    <n v="0"/>
    <n v="-178005.54800000001"/>
    <n v="-314527.99200000003"/>
    <n v="0"/>
    <n v="0"/>
    <n v="0"/>
    <n v="0"/>
    <n v="0"/>
    <n v="0"/>
    <n v="-492533.5400000000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8005.54800000001"/>
    <n v="-314527.99200000003"/>
    <n v="0"/>
    <n v="0"/>
    <n v="0"/>
    <n v="0"/>
    <n v="0"/>
    <n v="0"/>
    <n v="-492533.54000000004"/>
    <n v="0"/>
    <n v="0"/>
    <n v="0"/>
    <n v="0"/>
    <n v="0"/>
    <n v="0"/>
    <n v="0"/>
    <n v="0"/>
    <n v="0"/>
    <n v="0"/>
    <n v="0"/>
    <n v="0"/>
    <n v="0"/>
    <n v="0"/>
    <n v="0"/>
    <n v="0"/>
    <n v="0"/>
    <n v="0"/>
    <n v="0"/>
    <n v="0"/>
    <n v="0"/>
    <n v="0"/>
    <n v="0"/>
    <n v="0"/>
    <n v="0"/>
    <n v="0"/>
    <n v="0"/>
    <n v="0"/>
    <n v="0"/>
    <n v="0"/>
    <n v="0"/>
    <n v="0"/>
    <n v="0"/>
    <n v="0"/>
    <n v="0"/>
    <n v="0"/>
    <n v="0"/>
    <n v="0"/>
    <n v="0"/>
    <n v="0"/>
    <n v="0"/>
    <n v="0"/>
    <n v="-492533.54000000004"/>
    <n v="0"/>
    <n v="0"/>
    <n v="0"/>
    <n v="0"/>
    <n v="-178005.54800000001"/>
    <n v="-314527.99200000003"/>
    <n v="0"/>
    <n v="0"/>
    <n v="0"/>
    <n v="0"/>
    <n v="0"/>
    <n v="0"/>
    <n v="-492533.54000000004"/>
    <n v="0"/>
    <n v="0"/>
    <n v="0"/>
    <n v="0"/>
    <n v="0"/>
    <n v="0"/>
    <n v="0"/>
    <n v="0"/>
    <n v="0"/>
    <n v="0"/>
    <n v="0"/>
    <n v="0"/>
    <n v="0"/>
    <n v="0"/>
    <n v="0"/>
    <n v="0"/>
    <n v="0"/>
    <n v="-492533.54000000004"/>
    <n v="0"/>
    <n v="0"/>
    <n v="0"/>
    <n v="0"/>
    <n v="-178005.54800000001"/>
    <n v="-314527.99200000003"/>
    <n v="0"/>
    <n v="0"/>
    <n v="0"/>
    <n v="0"/>
    <n v="0"/>
    <n v="0"/>
    <n v="-492533.54000000004"/>
    <n v="0"/>
    <n v="0"/>
    <n v="0"/>
    <n v="0"/>
    <n v="0"/>
    <n v="0"/>
    <n v="0"/>
    <n v="0"/>
    <n v="0"/>
    <n v="0"/>
    <n v="0"/>
    <n v="0"/>
    <n v="0"/>
    <n v="0"/>
    <n v="0"/>
    <n v="0"/>
    <n v="0"/>
    <n v="-492533.54000000004"/>
    <n v="0"/>
    <n v="-492533.54000000004"/>
    <n v="-492533.54000000004"/>
    <n v="0"/>
    <n v="-492533.54000000004"/>
    <n v="492533.54000000004"/>
    <n v="-492533.54000000004"/>
    <n v="-492533.54000000004"/>
    <n v="-492533.54000000004"/>
    <n v="-492533.54000000004"/>
    <n v="0"/>
    <n v="0"/>
    <n v="-492533.54000000004"/>
    <n v="-492533.54000000004"/>
    <n v="-492533.54000000004"/>
    <n v="-492533.54000000004"/>
    <n v="0"/>
    <n v="0"/>
    <n v="-492533.54000000004"/>
    <n v="-492533.54000000004"/>
    <n v="-492533.54000000004"/>
    <n v="-492533.54000000004"/>
    <n v="0"/>
    <n v="0"/>
    <m/>
    <m/>
    <s v="NO"/>
    <m/>
    <s v="STS"/>
    <n v="4"/>
    <s v="Transmission"/>
    <s v="Zonal Tx"/>
    <s v="Growth Zonal Tx"/>
    <m/>
    <m/>
    <s v="STS"/>
    <m/>
    <m/>
    <x v="8"/>
    <s v="Proyecto puente"/>
    <m/>
    <m/>
    <m/>
    <m/>
    <m/>
    <m/>
    <m/>
    <m/>
    <m/>
    <m/>
    <m/>
    <m/>
    <m/>
    <m/>
  </r>
  <r>
    <x v="124"/>
    <s v="Fuera del T13"/>
    <x v="125"/>
    <x v="0"/>
    <x v="13"/>
    <x v="3"/>
    <n v="0"/>
    <n v="0"/>
    <n v="3071.0459999999998"/>
    <n v="48219.497000000003"/>
    <n v="122364.675"/>
    <n v="143967.367"/>
    <n v="114618.56200000001"/>
    <n v="333453.39600000001"/>
    <n v="413793.19900000002"/>
    <n v="25714.901000000002"/>
    <n v="217509.07199999999"/>
    <n v="31473.492999999999"/>
    <n v="1454185.2080000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071.0459999999998"/>
    <n v="48219.497000000003"/>
    <n v="122364.675"/>
    <n v="0"/>
    <n v="0"/>
    <n v="0"/>
    <n v="0"/>
    <n v="0"/>
    <n v="0"/>
    <n v="0"/>
    <n v="173655.21799999999"/>
    <n v="0"/>
    <n v="0"/>
    <n v="0"/>
    <n v="0"/>
    <n v="0"/>
    <n v="0"/>
    <n v="0"/>
    <n v="0"/>
    <n v="0"/>
    <n v="0"/>
    <n v="0"/>
    <n v="0"/>
    <n v="0"/>
    <n v="0"/>
    <n v="0"/>
    <n v="0"/>
    <n v="0"/>
    <n v="0"/>
    <n v="0"/>
    <n v="0"/>
    <n v="0"/>
    <n v="0"/>
    <n v="0"/>
    <n v="0"/>
    <n v="0"/>
    <n v="0"/>
    <n v="0"/>
    <n v="0"/>
    <n v="0"/>
    <n v="0"/>
    <n v="0"/>
    <n v="0"/>
    <n v="0"/>
    <n v="0"/>
    <n v="0"/>
    <n v="0"/>
    <n v="0"/>
    <n v="0"/>
    <n v="0"/>
    <n v="0"/>
    <n v="0"/>
    <n v="0"/>
    <n v="173655.21799999999"/>
    <n v="0"/>
    <n v="0"/>
    <n v="3071.0459999999998"/>
    <n v="48219.497000000003"/>
    <n v="122364.675"/>
    <n v="143967.367"/>
    <n v="114618.56200000001"/>
    <n v="333453.39600000001"/>
    <n v="0"/>
    <n v="0"/>
    <n v="0"/>
    <n v="0"/>
    <n v="765694.54300000006"/>
    <n v="0"/>
    <n v="0"/>
    <n v="0"/>
    <n v="0"/>
    <n v="0"/>
    <n v="0"/>
    <n v="0"/>
    <n v="0"/>
    <n v="0"/>
    <n v="0"/>
    <n v="0"/>
    <n v="0"/>
    <n v="0"/>
    <n v="0"/>
    <n v="0"/>
    <n v="0"/>
    <n v="0"/>
    <n v="765694.54300000006"/>
    <n v="0"/>
    <n v="0"/>
    <n v="3071.0459999999998"/>
    <n v="48219.497000000003"/>
    <n v="122364.675"/>
    <n v="143967.367"/>
    <n v="114618.56200000001"/>
    <n v="333453.39600000001"/>
    <n v="413793.19900000002"/>
    <n v="25714.901000000002"/>
    <n v="217509.07199999999"/>
    <n v="0"/>
    <n v="1422711.7150000001"/>
    <n v="0"/>
    <n v="0"/>
    <n v="0"/>
    <n v="0"/>
    <n v="0"/>
    <n v="0"/>
    <n v="0"/>
    <n v="0"/>
    <n v="0"/>
    <n v="0"/>
    <n v="0"/>
    <n v="0"/>
    <n v="0"/>
    <n v="0"/>
    <n v="0"/>
    <n v="0"/>
    <n v="0"/>
    <n v="1422711.7150000001"/>
    <n v="0"/>
    <n v="1422711.7150000001"/>
    <n v="1422711.7150000001"/>
    <n v="0"/>
    <n v="1422711.7150000001"/>
    <n v="-1422711.7150000001"/>
    <n v="173655.21799999999"/>
    <n v="1422711.7150000001"/>
    <n v="1422711.7150000001"/>
    <n v="173655.21799999999"/>
    <n v="1249056.497"/>
    <n v="-1249056.497"/>
    <n v="765694.54300000006"/>
    <n v="1422711.7150000001"/>
    <n v="1422711.7150000001"/>
    <n v="765694.54300000006"/>
    <n v="657017.17200000002"/>
    <n v="-657017.17200000002"/>
    <n v="1422711.7150000001"/>
    <n v="1454185.2080000001"/>
    <n v="1454185.2080000001"/>
    <n v="1422711.7150000001"/>
    <n v="31473.493000000017"/>
    <n v="-31473.493000000017"/>
    <m/>
    <m/>
    <s v="NO"/>
    <m/>
    <s v="STS"/>
    <n v="6"/>
    <s v="Transmission"/>
    <s v="National Tx"/>
    <s v="Melipulli Substation (GIS)"/>
    <s v="Melipulli Substation (GIS)"/>
    <m/>
    <s v="STS"/>
    <m/>
    <m/>
    <x v="8"/>
    <m/>
    <m/>
    <m/>
    <m/>
    <m/>
    <m/>
    <m/>
    <m/>
    <m/>
    <m/>
    <m/>
    <m/>
    <m/>
    <m/>
    <m/>
  </r>
  <r>
    <x v="125"/>
    <s v="Fuera del T13"/>
    <x v="126"/>
    <x v="1"/>
    <x v="6"/>
    <x v="2"/>
    <n v="0"/>
    <n v="0"/>
    <n v="0"/>
    <n v="1012.429"/>
    <n v="4238.6639999999998"/>
    <n v="0"/>
    <n v="0"/>
    <n v="2024.106"/>
    <n v="4461.0720000000001"/>
    <n v="791.8"/>
    <n v="3062.1979999999999"/>
    <n v="0"/>
    <n v="15590.26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12.429"/>
    <n v="4238.6639999999998"/>
    <n v="0"/>
    <n v="0"/>
    <n v="0"/>
    <n v="0"/>
    <n v="0"/>
    <n v="0"/>
    <n v="24748.906999999999"/>
    <n v="30000"/>
    <n v="0"/>
    <n v="0"/>
    <n v="0"/>
    <n v="0"/>
    <n v="0"/>
    <n v="0"/>
    <n v="0"/>
    <n v="0"/>
    <n v="0"/>
    <n v="0"/>
    <n v="0"/>
    <n v="0"/>
    <n v="0"/>
    <n v="0"/>
    <n v="0"/>
    <n v="0"/>
    <n v="0"/>
    <n v="0"/>
    <n v="0"/>
    <n v="0"/>
    <n v="0"/>
    <n v="0"/>
    <n v="0"/>
    <n v="0"/>
    <n v="0"/>
    <n v="0"/>
    <n v="0"/>
    <n v="0"/>
    <n v="0"/>
    <n v="0"/>
    <n v="0"/>
    <n v="0"/>
    <n v="0"/>
    <n v="0"/>
    <n v="0"/>
    <n v="0"/>
    <n v="0"/>
    <n v="0"/>
    <n v="0"/>
    <n v="0"/>
    <n v="0"/>
    <n v="0"/>
    <n v="30000"/>
    <n v="0"/>
    <n v="0"/>
    <n v="0"/>
    <n v="1012.429"/>
    <n v="4238.6639999999998"/>
    <n v="0"/>
    <n v="0"/>
    <n v="2024.106"/>
    <n v="0"/>
    <n v="0"/>
    <n v="0"/>
    <n v="0"/>
    <n v="7275.1989999999996"/>
    <n v="0"/>
    <n v="0"/>
    <n v="0"/>
    <n v="0"/>
    <n v="0"/>
    <n v="0"/>
    <n v="0"/>
    <n v="0"/>
    <n v="0"/>
    <n v="0"/>
    <n v="0"/>
    <n v="0"/>
    <n v="0"/>
    <n v="0"/>
    <n v="0"/>
    <n v="0"/>
    <n v="0"/>
    <n v="7275.1989999999996"/>
    <n v="0"/>
    <n v="0"/>
    <n v="0"/>
    <n v="1012.429"/>
    <n v="4238.6639999999998"/>
    <n v="0"/>
    <n v="0"/>
    <n v="2024.106"/>
    <n v="4461.0720000000001"/>
    <n v="791.8"/>
    <n v="3062.1979999999999"/>
    <n v="0"/>
    <n v="15590.269"/>
    <n v="0"/>
    <n v="0"/>
    <n v="0"/>
    <n v="0"/>
    <n v="0"/>
    <n v="0"/>
    <n v="0"/>
    <n v="0"/>
    <n v="0"/>
    <n v="0"/>
    <n v="0"/>
    <n v="0"/>
    <n v="0"/>
    <n v="0"/>
    <n v="0"/>
    <n v="0"/>
    <n v="0"/>
    <n v="15590.269"/>
    <n v="0"/>
    <n v="15590.269"/>
    <n v="15590.269"/>
    <n v="0"/>
    <n v="15590.269"/>
    <n v="-15590.269"/>
    <n v="5251.0929999999998"/>
    <n v="15590.269"/>
    <n v="15590.269"/>
    <n v="5251.0929999999998"/>
    <n v="10339.175999999999"/>
    <n v="14409.731"/>
    <n v="7275.1989999999996"/>
    <n v="15590.269"/>
    <n v="15590.269"/>
    <n v="7275.1989999999996"/>
    <n v="8315.07"/>
    <n v="-8315.07"/>
    <n v="15590.269"/>
    <n v="15590.269"/>
    <n v="15590.269"/>
    <n v="15590.269"/>
    <n v="0"/>
    <n v="0"/>
    <m/>
    <m/>
    <m/>
    <m/>
    <s v="STS"/>
    <n v="6"/>
    <s v="Transmission"/>
    <s v="National Tx"/>
    <s v="Others Tx"/>
    <m/>
    <m/>
    <s v="FRONTEL"/>
    <m/>
    <d v="2019-12-01T00:00:00"/>
    <x v="6"/>
    <m/>
    <m/>
    <m/>
    <m/>
    <m/>
    <m/>
    <m/>
    <m/>
    <m/>
    <m/>
    <m/>
    <m/>
    <m/>
    <m/>
    <m/>
  </r>
  <r>
    <x v="126"/>
    <s v="Fuera del T13"/>
    <x v="127"/>
    <x v="2"/>
    <x v="6"/>
    <x v="7"/>
    <n v="0"/>
    <n v="0"/>
    <n v="0"/>
    <n v="0"/>
    <n v="0"/>
    <n v="675000"/>
    <n v="0"/>
    <n v="0"/>
    <n v="0"/>
    <n v="-15070"/>
    <n v="36365.074999999997"/>
    <n v="101.15300000000001"/>
    <n v="696396.228"/>
    <n v="0"/>
    <n v="0"/>
    <n v="0"/>
    <n v="0"/>
    <n v="0"/>
    <n v="0"/>
    <n v="0"/>
    <n v="0"/>
    <n v="0.91"/>
    <n v="0"/>
    <n v="0"/>
    <n v="0"/>
    <n v="0"/>
    <n v="0"/>
    <n v="0"/>
    <n v="0"/>
    <n v="0"/>
    <n v="0"/>
    <n v="0"/>
    <n v="0"/>
    <n v="0.91"/>
    <n v="0.91"/>
    <n v="0.91"/>
    <n v="0.91"/>
    <n v="0"/>
    <n v="0"/>
    <n v="0"/>
    <n v="0"/>
    <n v="0"/>
    <n v="0"/>
    <n v="0"/>
    <n v="0"/>
    <n v="0"/>
    <n v="0"/>
    <n v="0"/>
    <n v="0"/>
    <n v="0.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75000"/>
    <n v="0"/>
    <n v="0"/>
    <n v="0"/>
    <n v="0"/>
    <n v="0"/>
    <n v="0"/>
    <n v="675000"/>
    <n v="0"/>
    <n v="0"/>
    <n v="0"/>
    <n v="0"/>
    <n v="0"/>
    <n v="0"/>
    <n v="0"/>
    <n v="0"/>
    <n v="0"/>
    <n v="0"/>
    <n v="0"/>
    <n v="0"/>
    <n v="0"/>
    <n v="0"/>
    <n v="0"/>
    <n v="0"/>
    <n v="0"/>
    <n v="0"/>
    <n v="0"/>
    <n v="0"/>
    <n v="0"/>
    <n v="0"/>
    <n v="0"/>
    <n v="0"/>
    <n v="0"/>
    <n v="0"/>
    <n v="0"/>
    <n v="0"/>
    <n v="0"/>
    <n v="0"/>
    <n v="0"/>
    <n v="0"/>
    <n v="0"/>
    <n v="0"/>
    <n v="0"/>
    <n v="0"/>
    <n v="0"/>
    <n v="0"/>
    <n v="0"/>
    <n v="0"/>
    <n v="0"/>
    <n v="0"/>
    <n v="675000"/>
    <n v="0"/>
    <n v="0"/>
    <n v="0"/>
    <n v="0"/>
    <n v="0"/>
    <n v="675000"/>
    <n v="0"/>
    <n v="0"/>
    <n v="0"/>
    <n v="55000"/>
    <n v="0"/>
    <n v="0"/>
    <n v="730000"/>
    <n v="0"/>
    <n v="0"/>
    <n v="0"/>
    <n v="0"/>
    <n v="0"/>
    <n v="0"/>
    <n v="0"/>
    <n v="0"/>
    <n v="0"/>
    <n v="0"/>
    <n v="0"/>
    <n v="0"/>
    <n v="0"/>
    <n v="0"/>
    <n v="0"/>
    <n v="0"/>
    <n v="0"/>
    <n v="730000"/>
    <n v="0"/>
    <n v="0"/>
    <n v="0"/>
    <n v="0"/>
    <n v="0"/>
    <n v="675000"/>
    <n v="0"/>
    <n v="0"/>
    <n v="0"/>
    <n v="-15070"/>
    <n v="36365.074999999997"/>
    <n v="33704.925000000047"/>
    <n v="730000"/>
    <n v="0"/>
    <n v="0"/>
    <n v="0"/>
    <n v="0"/>
    <n v="0"/>
    <n v="0"/>
    <n v="0"/>
    <n v="0"/>
    <n v="0"/>
    <n v="0"/>
    <n v="0"/>
    <n v="0"/>
    <n v="0"/>
    <n v="0"/>
    <n v="0"/>
    <n v="0"/>
    <n v="0"/>
    <n v="730000"/>
    <n v="0"/>
    <n v="696295.07499999995"/>
    <n v="696295.07499999995"/>
    <n v="0"/>
    <n v="696295.07499999995"/>
    <n v="-696295.07499999995"/>
    <n v="675000"/>
    <n v="696295.07499999995"/>
    <n v="696295.07499999995"/>
    <n v="675000"/>
    <n v="21295.074999999953"/>
    <n v="-21295.074999999953"/>
    <n v="730000"/>
    <n v="696295.07499999995"/>
    <n v="696295.07499999995"/>
    <n v="730000"/>
    <n v="-33704.925000000047"/>
    <n v="33704.925000000047"/>
    <n v="696295.07499999995"/>
    <n v="696396.228"/>
    <n v="696396.228"/>
    <n v="696295.07499999995"/>
    <n v="101.15300000004936"/>
    <n v="33603.771999999997"/>
    <m/>
    <m/>
    <m/>
    <m/>
    <s v="STN"/>
    <n v="6"/>
    <s v="Transmission"/>
    <s v="National Tx"/>
    <s v="Others Tx"/>
    <m/>
    <m/>
    <s v="FRONTEL"/>
    <m/>
    <m/>
    <x v="8"/>
    <m/>
    <m/>
    <m/>
    <m/>
    <m/>
    <m/>
    <m/>
    <m/>
    <m/>
    <m/>
    <m/>
    <m/>
    <m/>
    <m/>
    <m/>
  </r>
  <r>
    <x v="127"/>
    <s v="T13"/>
    <x v="128"/>
    <x v="0"/>
    <x v="2"/>
    <x v="1"/>
    <n v="0"/>
    <n v="0"/>
    <n v="0"/>
    <n v="0"/>
    <n v="0"/>
    <n v="0"/>
    <n v="22935.98"/>
    <n v="2417.8000000000002"/>
    <n v="0"/>
    <n v="0"/>
    <n v="0"/>
    <n v="0"/>
    <n v="25353.7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935.98"/>
    <n v="2417.8000000000002"/>
    <n v="0"/>
    <n v="0"/>
    <n v="0"/>
    <n v="0"/>
    <n v="25353.78"/>
    <n v="0"/>
    <n v="0"/>
    <n v="0"/>
    <n v="0"/>
    <n v="0"/>
    <n v="0"/>
    <n v="0"/>
    <n v="0"/>
    <n v="0"/>
    <n v="0"/>
    <n v="0"/>
    <n v="0"/>
    <n v="0"/>
    <n v="0"/>
    <n v="0"/>
    <n v="0"/>
    <n v="0"/>
    <n v="25353.78"/>
    <n v="0"/>
    <n v="0"/>
    <n v="0"/>
    <n v="0"/>
    <n v="0"/>
    <n v="0"/>
    <n v="22935.98"/>
    <n v="2417.8000000000002"/>
    <n v="0"/>
    <n v="0"/>
    <n v="0"/>
    <n v="0"/>
    <n v="25353.78"/>
    <n v="0"/>
    <n v="0"/>
    <n v="0"/>
    <n v="0"/>
    <n v="0"/>
    <n v="0"/>
    <n v="0"/>
    <n v="0"/>
    <n v="0"/>
    <n v="0"/>
    <n v="0"/>
    <n v="0"/>
    <n v="0"/>
    <n v="0"/>
    <n v="0"/>
    <n v="0"/>
    <n v="0"/>
    <n v="25353.78"/>
    <n v="0"/>
    <n v="25353.78"/>
    <n v="25353.78"/>
    <n v="0"/>
    <n v="25353.78"/>
    <n v="-25353.78"/>
    <n v="0"/>
    <n v="25353.78"/>
    <n v="25353.78"/>
    <n v="0"/>
    <n v="25353.78"/>
    <n v="-25353.78"/>
    <n v="25353.78"/>
    <n v="25353.78"/>
    <n v="25353.78"/>
    <n v="25353.78"/>
    <n v="0"/>
    <n v="0"/>
    <n v="25353.78"/>
    <n v="25353.78"/>
    <n v="25353.78"/>
    <n v="25353.78"/>
    <n v="0"/>
    <n v="0"/>
    <m/>
    <m/>
    <s v="NO"/>
    <s v="GIC"/>
    <s v="FRONTEL"/>
    <n v="6"/>
    <s v="Transmission"/>
    <s v="Zonal Tx"/>
    <s v="Growth Zonal Tx"/>
    <s v="Deuco Substation"/>
    <m/>
    <s v="FRONTEL"/>
    <s v="FRONTEL"/>
    <m/>
    <x v="8"/>
    <m/>
    <m/>
    <m/>
    <m/>
    <m/>
    <m/>
    <m/>
    <m/>
    <m/>
    <m/>
    <m/>
    <m/>
    <m/>
    <m/>
    <m/>
  </r>
  <r>
    <x v="128"/>
    <s v="T13"/>
    <x v="129"/>
    <x v="0"/>
    <x v="5"/>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s v="NO"/>
    <s v="GIC"/>
    <s v="FRONTEL"/>
    <n v="4"/>
    <s v="Transmission"/>
    <s v="Zonal Tx"/>
    <s v="Growth Zonal Tx"/>
    <s v="Larqui Substation"/>
    <m/>
    <s v="FRONTEL"/>
    <s v="S/E Larqui"/>
    <m/>
    <x v="5"/>
    <m/>
    <m/>
    <m/>
    <m/>
    <m/>
    <m/>
    <m/>
    <m/>
    <m/>
    <m/>
    <m/>
    <m/>
    <m/>
    <m/>
    <m/>
  </r>
  <r>
    <x v="129"/>
    <s v="Fuera del T13"/>
    <x v="130"/>
    <x v="0"/>
    <x v="6"/>
    <x v="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5826.33333333331"/>
    <n v="265826.33333333331"/>
    <n v="265826.33333333331"/>
    <n v="797479"/>
    <n v="0"/>
    <n v="0"/>
    <n v="0"/>
    <n v="0"/>
    <n v="797479"/>
    <n v="0"/>
    <n v="0"/>
    <n v="0"/>
    <n v="0"/>
    <n v="0"/>
    <n v="0"/>
    <n v="0"/>
    <n v="0"/>
    <n v="0"/>
    <n v="0"/>
    <n v="0"/>
    <n v="0"/>
    <n v="0"/>
    <n v="0"/>
    <n v="0"/>
    <n v="0"/>
    <n v="0"/>
    <n v="0"/>
    <n v="0"/>
    <n v="0"/>
    <n v="0"/>
    <n v="0"/>
    <n v="265826.33333333331"/>
    <n v="265826.33333333331"/>
    <n v="265826.33333333331"/>
    <n v="797479"/>
    <n v="0"/>
    <n v="0"/>
    <n v="0"/>
    <n v="0"/>
    <n v="797479"/>
    <n v="0"/>
    <n v="0"/>
    <n v="0"/>
    <n v="0"/>
    <n v="0"/>
    <n v="0"/>
    <n v="0"/>
    <n v="0"/>
    <n v="0"/>
    <n v="0"/>
    <n v="0"/>
    <n v="0"/>
    <n v="0"/>
    <n v="0"/>
    <n v="0"/>
    <n v="0"/>
    <n v="0"/>
    <n v="0"/>
    <n v="0"/>
    <n v="0"/>
    <n v="0"/>
    <n v="0"/>
    <n v="0"/>
    <n v="0"/>
    <n v="0"/>
    <n v="797479"/>
    <n v="0"/>
    <n v="0"/>
    <n v="0"/>
    <n v="0"/>
    <n v="797479"/>
    <n v="0"/>
    <n v="0"/>
    <n v="0"/>
    <n v="0"/>
    <n v="0"/>
    <n v="0"/>
    <n v="0"/>
    <n v="0"/>
    <n v="0"/>
    <n v="0"/>
    <n v="0"/>
    <n v="797479"/>
    <n v="0"/>
    <n v="0"/>
    <n v="0"/>
    <n v="0"/>
    <n v="0"/>
    <n v="797479"/>
    <n v="0"/>
    <n v="0"/>
    <n v="0"/>
    <n v="0"/>
    <n v="0"/>
    <n v="797479"/>
    <n v="12339"/>
    <m/>
    <m/>
    <m/>
    <m/>
    <m/>
    <m/>
    <m/>
    <s v="Growth Zonal Tx"/>
    <m/>
    <m/>
    <m/>
    <m/>
    <m/>
    <x v="8"/>
    <m/>
    <m/>
    <m/>
    <m/>
    <m/>
    <m/>
    <m/>
    <m/>
    <m/>
    <m/>
    <m/>
    <m/>
    <m/>
    <m/>
    <m/>
  </r>
  <r>
    <x v="130"/>
    <s v="Fuera del T13"/>
    <x v="131"/>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769.3584551763756"/>
    <n v="4855.8216247011987"/>
    <n v="3769.3584551763756"/>
    <n v="5746.6804573909185"/>
    <n v="3715.2691403584304"/>
    <n v="3715.2691403584304"/>
    <n v="3715.2691403584304"/>
    <n v="3494.8682324883694"/>
    <n v="3218.0079789914589"/>
    <n v="35999.902624999995"/>
    <n v="0"/>
    <n v="0"/>
    <n v="0"/>
    <n v="0"/>
    <n v="35999.902624999995"/>
    <n v="0"/>
    <n v="0"/>
    <n v="0"/>
    <n v="0"/>
    <n v="0"/>
    <n v="0"/>
    <n v="0"/>
    <n v="0"/>
    <n v="0"/>
    <n v="0"/>
    <n v="0"/>
    <n v="0"/>
    <n v="0"/>
    <n v="0"/>
    <n v="0"/>
    <n v="0"/>
    <n v="3769.3584551763756"/>
    <n v="4855.8216247011987"/>
    <n v="3769.3584551763756"/>
    <n v="5746.6804573909185"/>
    <n v="3715.2691403584304"/>
    <n v="3715.2691403584304"/>
    <n v="3715.2691403584304"/>
    <n v="3494.8682324883694"/>
    <n v="3218.0079789914589"/>
    <n v="35999.902624999995"/>
    <n v="0"/>
    <n v="0"/>
    <n v="0"/>
    <n v="0"/>
    <n v="35999.902624999995"/>
    <n v="0"/>
    <n v="0"/>
    <n v="0"/>
    <n v="0"/>
    <n v="0"/>
    <n v="0"/>
    <n v="0"/>
    <n v="0"/>
    <n v="0"/>
    <n v="0"/>
    <n v="0"/>
    <n v="0"/>
    <n v="0"/>
    <n v="0"/>
    <n v="0"/>
    <n v="0"/>
    <n v="0"/>
    <n v="0"/>
    <n v="0"/>
    <n v="0"/>
    <n v="0"/>
    <n v="0"/>
    <n v="0"/>
    <n v="0"/>
    <n v="0"/>
    <n v="35999.902624999995"/>
    <n v="0"/>
    <n v="0"/>
    <n v="0"/>
    <n v="0"/>
    <n v="35999.902624999995"/>
    <n v="0"/>
    <n v="0"/>
    <n v="0"/>
    <n v="0"/>
    <n v="0"/>
    <n v="0"/>
    <n v="0"/>
    <n v="0"/>
    <n v="0"/>
    <n v="0"/>
    <n v="0"/>
    <n v="35999.902624999995"/>
    <n v="0"/>
    <n v="0"/>
    <n v="0"/>
    <n v="0"/>
    <n v="0"/>
    <n v="35999.902624999995"/>
    <n v="0"/>
    <n v="0"/>
    <n v="0"/>
    <n v="0"/>
    <n v="0"/>
    <n v="35999.902624999995"/>
    <n v="13868"/>
    <m/>
    <m/>
    <m/>
    <m/>
    <m/>
    <m/>
    <m/>
    <s v="EH&amp;S"/>
    <m/>
    <m/>
    <m/>
    <m/>
    <m/>
    <x v="8"/>
    <m/>
    <m/>
    <m/>
    <m/>
    <m/>
    <m/>
    <m/>
    <m/>
    <m/>
    <m/>
    <m/>
    <m/>
    <m/>
    <m/>
    <m/>
  </r>
  <r>
    <x v="131"/>
    <s v="Fuera del T13"/>
    <x v="132"/>
    <x v="0"/>
    <x v="6"/>
    <x v="0"/>
    <n v="0"/>
    <n v="0"/>
    <n v="0"/>
    <n v="0"/>
    <n v="0"/>
    <n v="473182.03200000001"/>
    <n v="150"/>
    <n v="263526.44500000001"/>
    <n v="0"/>
    <n v="0"/>
    <n v="0"/>
    <n v="0"/>
    <n v="736858.476999999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73182.03200000001"/>
    <n v="0"/>
    <n v="0"/>
    <n v="0"/>
    <n v="0"/>
    <n v="0"/>
    <n v="0"/>
    <n v="473182.03200000001"/>
    <n v="0"/>
    <n v="0"/>
    <n v="0"/>
    <n v="0"/>
    <n v="0"/>
    <n v="0"/>
    <n v="0"/>
    <n v="0"/>
    <n v="0"/>
    <n v="0"/>
    <n v="0"/>
    <n v="0"/>
    <n v="0"/>
    <n v="0"/>
    <n v="0"/>
    <n v="0"/>
    <n v="0"/>
    <n v="0"/>
    <n v="0"/>
    <n v="0"/>
    <n v="0"/>
    <n v="0"/>
    <n v="0"/>
    <n v="0"/>
    <n v="0"/>
    <n v="0"/>
    <n v="0"/>
    <n v="0"/>
    <n v="0"/>
    <n v="0"/>
    <n v="0"/>
    <n v="0"/>
    <n v="0"/>
    <n v="0"/>
    <n v="0"/>
    <n v="0"/>
    <n v="0"/>
    <n v="0"/>
    <n v="0"/>
    <n v="0"/>
    <n v="0"/>
    <n v="0"/>
    <n v="473182.03200000001"/>
    <n v="0"/>
    <n v="0"/>
    <n v="0"/>
    <n v="0"/>
    <n v="0"/>
    <n v="473182.03200000001"/>
    <n v="150"/>
    <n v="263526.44500000001"/>
    <n v="0"/>
    <n v="0"/>
    <n v="0"/>
    <n v="0"/>
    <n v="736858.47699999996"/>
    <n v="0"/>
    <n v="0"/>
    <n v="0"/>
    <n v="0"/>
    <n v="0"/>
    <n v="0"/>
    <n v="0"/>
    <n v="0"/>
    <n v="0"/>
    <n v="0"/>
    <n v="0"/>
    <n v="0"/>
    <n v="0"/>
    <n v="0"/>
    <n v="0"/>
    <n v="0"/>
    <n v="0"/>
    <n v="736858.47699999996"/>
    <n v="0"/>
    <n v="0"/>
    <n v="0"/>
    <n v="0"/>
    <n v="0"/>
    <n v="473182.03200000001"/>
    <n v="150"/>
    <n v="263526.44500000001"/>
    <n v="0"/>
    <n v="0"/>
    <n v="0"/>
    <n v="0"/>
    <n v="736858.47699999996"/>
    <n v="0"/>
    <n v="0"/>
    <n v="0"/>
    <n v="0"/>
    <n v="0"/>
    <n v="0"/>
    <n v="0"/>
    <n v="0"/>
    <n v="0"/>
    <n v="0"/>
    <n v="0"/>
    <n v="0"/>
    <n v="0"/>
    <n v="0"/>
    <n v="0"/>
    <n v="0"/>
    <n v="0"/>
    <n v="736858.47699999996"/>
    <n v="0"/>
    <n v="736858.47699999996"/>
    <n v="736858.47699999996"/>
    <n v="0"/>
    <n v="736858.47699999996"/>
    <n v="-736858.47699999996"/>
    <n v="473182.03200000001"/>
    <n v="736858.47699999996"/>
    <n v="736858.47699999996"/>
    <n v="473182.03200000001"/>
    <n v="263676.44499999995"/>
    <n v="-263676.44499999995"/>
    <n v="736858.47699999996"/>
    <n v="736858.47699999996"/>
    <n v="736858.47699999996"/>
    <n v="736858.47699999996"/>
    <n v="0"/>
    <n v="0"/>
    <n v="736858.47699999996"/>
    <n v="736858.47699999996"/>
    <n v="736858.47699999996"/>
    <n v="736858.47699999996"/>
    <n v="0"/>
    <n v="0"/>
    <m/>
    <m/>
    <m/>
    <m/>
    <m/>
    <m/>
    <m/>
    <m/>
    <s v="Chiloé Project"/>
    <m/>
    <m/>
    <m/>
    <m/>
    <m/>
    <x v="8"/>
    <m/>
    <m/>
    <m/>
    <m/>
    <m/>
    <m/>
    <m/>
    <m/>
    <m/>
    <m/>
    <m/>
    <m/>
    <m/>
    <m/>
    <m/>
  </r>
  <r>
    <x v="132"/>
    <s v="T13"/>
    <x v="133"/>
    <x v="0"/>
    <x v="1"/>
    <x v="1"/>
    <n v="0"/>
    <n v="0"/>
    <n v="0"/>
    <n v="0"/>
    <n v="0"/>
    <n v="0"/>
    <n v="8057.7"/>
    <n v="17.100000000000001"/>
    <n v="0"/>
    <n v="300"/>
    <n v="19683.251"/>
    <n v="0"/>
    <n v="28058.050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57.7"/>
    <n v="17.100000000000001"/>
    <n v="0"/>
    <n v="0"/>
    <n v="0"/>
    <n v="0"/>
    <n v="8074.8"/>
    <n v="0"/>
    <n v="0"/>
    <n v="0"/>
    <n v="0"/>
    <n v="0"/>
    <n v="0"/>
    <n v="0"/>
    <n v="0"/>
    <n v="0"/>
    <n v="0"/>
    <n v="0"/>
    <n v="0"/>
    <n v="0"/>
    <n v="0"/>
    <n v="0"/>
    <n v="0"/>
    <n v="0"/>
    <n v="8074.8"/>
    <n v="0"/>
    <n v="0"/>
    <n v="0"/>
    <n v="0"/>
    <n v="0"/>
    <n v="0"/>
    <n v="8057.7"/>
    <n v="17.100000000000001"/>
    <n v="0"/>
    <n v="300"/>
    <n v="19683.251"/>
    <n v="0"/>
    <n v="28058.050999999999"/>
    <n v="0"/>
    <n v="0"/>
    <n v="0"/>
    <n v="0"/>
    <n v="0"/>
    <n v="0"/>
    <n v="0"/>
    <n v="0"/>
    <n v="0"/>
    <n v="0"/>
    <n v="0"/>
    <n v="0"/>
    <n v="0"/>
    <n v="0"/>
    <n v="0"/>
    <n v="0"/>
    <n v="0"/>
    <n v="28058.050999999999"/>
    <n v="0"/>
    <n v="28058.050999999999"/>
    <n v="28058.050999999999"/>
    <n v="0"/>
    <n v="28058.050999999999"/>
    <n v="-28058.050999999999"/>
    <n v="0"/>
    <n v="28058.050999999999"/>
    <n v="28058.050999999999"/>
    <n v="0"/>
    <n v="28058.050999999999"/>
    <n v="-28058.050999999999"/>
    <n v="8074.8"/>
    <n v="28058.050999999999"/>
    <n v="28058.050999999999"/>
    <n v="8074.8"/>
    <n v="19983.251"/>
    <n v="-19983.251"/>
    <n v="28058.050999999999"/>
    <n v="28058.050999999999"/>
    <n v="28058.050999999999"/>
    <n v="28058.050999999999"/>
    <n v="0"/>
    <n v="0"/>
    <m/>
    <m/>
    <s v="NO"/>
    <s v="GIC"/>
    <s v="FRONTEL"/>
    <n v="5"/>
    <s v="Transmission"/>
    <s v="Zonal Tx"/>
    <s v="Growth Zonal Tx"/>
    <s v="Cunco Substation"/>
    <m/>
    <s v="FRONTEL"/>
    <m/>
    <m/>
    <x v="8"/>
    <m/>
    <m/>
    <m/>
    <m/>
    <m/>
    <m/>
    <m/>
    <m/>
    <m/>
    <m/>
    <m/>
    <m/>
    <m/>
    <m/>
    <m/>
  </r>
  <r>
    <x v="133"/>
    <s v="Fuera del T13"/>
    <x v="134"/>
    <x v="0"/>
    <x v="17"/>
    <x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s v="NO"/>
    <s v="GIC"/>
    <s v="STS"/>
    <n v="6"/>
    <s v="Transmission"/>
    <s v="Dedicated Tx (Base)"/>
    <s v="Puyehue-Rupanco Project"/>
    <s v="Puyehue-Rupanco Project"/>
    <s v="SGSSEE"/>
    <s v="STS"/>
    <s v="S/E PILAUCO-ANTILLANCA"/>
    <m/>
    <x v="8"/>
    <m/>
    <m/>
    <m/>
    <m/>
    <m/>
    <m/>
    <m/>
    <m/>
    <m/>
    <m/>
    <m/>
    <m/>
    <m/>
    <m/>
    <m/>
  </r>
  <r>
    <x v="134"/>
    <s v="Fuera del T13"/>
    <x v="135"/>
    <x v="0"/>
    <x v="17"/>
    <x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s v="NO"/>
    <s v="GIC"/>
    <s v="STS"/>
    <n v="6"/>
    <s v="Transmission"/>
    <s v="Dedicated Tx (Base)"/>
    <s v="Puyehue-Rupanco Project"/>
    <s v="Puyehue-Rupanco Project"/>
    <s v="SGSSEE"/>
    <s v="STS"/>
    <s v="S/E PILAUCO-ANTILLANCA"/>
    <m/>
    <x v="8"/>
    <m/>
    <m/>
    <m/>
    <m/>
    <m/>
    <m/>
    <m/>
    <m/>
    <m/>
    <m/>
    <m/>
    <m/>
    <m/>
    <m/>
    <m/>
  </r>
  <r>
    <x v="135"/>
    <s v="Fuera del T13"/>
    <x v="136"/>
    <x v="0"/>
    <x v="6"/>
    <x v="3"/>
    <n v="-1660.5540000000001"/>
    <n v="0"/>
    <n v="2575.8090000000002"/>
    <n v="0"/>
    <n v="0"/>
    <n v="0"/>
    <n v="0"/>
    <n v="0"/>
    <n v="0"/>
    <n v="0"/>
    <n v="0"/>
    <n v="0"/>
    <n v="915.255000000000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60.5540000000001"/>
    <n v="0"/>
    <n v="2575.8090000000002"/>
    <n v="0"/>
    <n v="0"/>
    <n v="0"/>
    <n v="0"/>
    <n v="0"/>
    <n v="0"/>
    <n v="0"/>
    <n v="0"/>
    <n v="0"/>
    <n v="915.25500000000011"/>
    <n v="0"/>
    <n v="0"/>
    <n v="0"/>
    <n v="0"/>
    <n v="0"/>
    <n v="0"/>
    <n v="0"/>
    <n v="0"/>
    <n v="0"/>
    <n v="0"/>
    <n v="0"/>
    <n v="0"/>
    <n v="0"/>
    <n v="0"/>
    <n v="0"/>
    <n v="0"/>
    <n v="0"/>
    <n v="0"/>
    <n v="0"/>
    <n v="0"/>
    <n v="0"/>
    <n v="0"/>
    <n v="0"/>
    <n v="0"/>
    <n v="0"/>
    <n v="0"/>
    <n v="0"/>
    <n v="0"/>
    <n v="0"/>
    <n v="0"/>
    <n v="0"/>
    <n v="0"/>
    <n v="0"/>
    <n v="0"/>
    <n v="0"/>
    <n v="0"/>
    <n v="0"/>
    <n v="0"/>
    <n v="0"/>
    <n v="0"/>
    <n v="0"/>
    <n v="0"/>
    <n v="915.25500000000011"/>
    <n v="-1660.5540000000001"/>
    <n v="0"/>
    <n v="2575.8090000000002"/>
    <n v="0"/>
    <n v="0"/>
    <n v="0"/>
    <n v="0"/>
    <n v="0"/>
    <n v="0"/>
    <n v="0"/>
    <n v="0"/>
    <n v="0"/>
    <n v="915.25500000000011"/>
    <n v="0"/>
    <n v="0"/>
    <n v="0"/>
    <n v="0"/>
    <n v="0"/>
    <n v="0"/>
    <n v="0"/>
    <n v="0"/>
    <n v="0"/>
    <n v="0"/>
    <n v="0"/>
    <n v="0"/>
    <n v="0"/>
    <n v="0"/>
    <n v="0"/>
    <n v="0"/>
    <n v="0"/>
    <n v="915.25500000000011"/>
    <n v="-1660.5540000000001"/>
    <n v="0"/>
    <n v="2575.8090000000002"/>
    <n v="0"/>
    <n v="0"/>
    <n v="0"/>
    <n v="0"/>
    <n v="0"/>
    <n v="0"/>
    <n v="0"/>
    <n v="0"/>
    <n v="0"/>
    <n v="915.25500000000011"/>
    <n v="0"/>
    <n v="0"/>
    <n v="0"/>
    <n v="0"/>
    <n v="0"/>
    <n v="0"/>
    <n v="0"/>
    <n v="0"/>
    <n v="0"/>
    <n v="0"/>
    <n v="0"/>
    <n v="0"/>
    <n v="0"/>
    <n v="0"/>
    <n v="0"/>
    <n v="0"/>
    <n v="0"/>
    <n v="915.25500000000011"/>
    <n v="0"/>
    <n v="915.25500000000011"/>
    <n v="915.25500000000011"/>
    <n v="0"/>
    <n v="915.25500000000011"/>
    <n v="-915.25500000000011"/>
    <n v="915.25500000000011"/>
    <n v="915.25500000000011"/>
    <n v="915.25500000000011"/>
    <n v="915.25500000000011"/>
    <n v="0"/>
    <n v="0"/>
    <n v="915.25500000000011"/>
    <n v="915.25500000000011"/>
    <n v="915.25500000000011"/>
    <n v="915.25500000000011"/>
    <n v="0"/>
    <n v="0"/>
    <n v="915.25500000000011"/>
    <n v="915.25500000000011"/>
    <n v="915.25500000000011"/>
    <n v="915.25500000000011"/>
    <n v="0"/>
    <n v="0"/>
    <m/>
    <m/>
    <s v="NO"/>
    <s v="GIC"/>
    <s v="STS"/>
    <m/>
    <s v="Transmission"/>
    <s v="Dedicated Tx (Base)"/>
    <s v="ESO Project"/>
    <s v="ESO Project"/>
    <s v="ESO"/>
    <s v="STS"/>
    <m/>
    <m/>
    <x v="8"/>
    <m/>
    <m/>
    <m/>
    <m/>
    <m/>
    <m/>
    <m/>
    <m/>
    <m/>
    <m/>
    <m/>
    <m/>
    <m/>
    <m/>
    <m/>
  </r>
  <r>
    <x v="136"/>
    <s v="Fuera del T13"/>
    <x v="137"/>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735"/>
    <n v="21735"/>
    <n v="43470"/>
    <n v="0"/>
    <n v="0"/>
    <n v="0"/>
    <n v="0"/>
    <n v="43470"/>
    <n v="0"/>
    <n v="0"/>
    <n v="0"/>
    <n v="0"/>
    <n v="0"/>
    <n v="0"/>
    <n v="0"/>
    <n v="0"/>
    <n v="0"/>
    <n v="0"/>
    <n v="0"/>
    <n v="0"/>
    <n v="0"/>
    <n v="0"/>
    <n v="0"/>
    <n v="0"/>
    <n v="0"/>
    <n v="0"/>
    <n v="0"/>
    <n v="0"/>
    <n v="0"/>
    <n v="0"/>
    <n v="0"/>
    <n v="21735"/>
    <n v="21735"/>
    <n v="43470"/>
    <n v="0"/>
    <n v="0"/>
    <n v="0"/>
    <n v="0"/>
    <n v="43470"/>
    <n v="0"/>
    <n v="0"/>
    <n v="0"/>
    <n v="0"/>
    <n v="0"/>
    <n v="0"/>
    <n v="0"/>
    <n v="0"/>
    <n v="0"/>
    <n v="0"/>
    <n v="0"/>
    <n v="0"/>
    <n v="0"/>
    <n v="0"/>
    <n v="0"/>
    <n v="0"/>
    <n v="0"/>
    <n v="0"/>
    <n v="0"/>
    <n v="0"/>
    <n v="0"/>
    <n v="0"/>
    <n v="0"/>
    <n v="0"/>
    <n v="0"/>
    <n v="43470"/>
    <n v="0"/>
    <n v="0"/>
    <n v="0"/>
    <n v="0"/>
    <n v="43470"/>
    <n v="0"/>
    <n v="0"/>
    <n v="0"/>
    <n v="0"/>
    <n v="0"/>
    <n v="0"/>
    <n v="0"/>
    <n v="0"/>
    <n v="0"/>
    <n v="0"/>
    <n v="0"/>
    <n v="43470"/>
    <n v="0"/>
    <n v="0"/>
    <n v="0"/>
    <n v="0"/>
    <n v="0"/>
    <n v="43470"/>
    <n v="0"/>
    <n v="0"/>
    <n v="0"/>
    <n v="0"/>
    <n v="0"/>
    <n v="43470"/>
    <m/>
    <m/>
    <m/>
    <m/>
    <s v="FRONTEL"/>
    <m/>
    <m/>
    <m/>
    <s v="Technical Standard"/>
    <m/>
    <m/>
    <s v="FRONTEL"/>
    <m/>
    <m/>
    <x v="8"/>
    <m/>
    <m/>
    <m/>
    <m/>
    <m/>
    <m/>
    <m/>
    <m/>
    <m/>
    <m/>
    <m/>
    <s v="conceptual"/>
    <m/>
    <m/>
    <m/>
  </r>
  <r>
    <x v="137"/>
    <s v="Fuera del T13"/>
    <x v="138"/>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429"/>
    <n v="124429"/>
    <n v="0"/>
    <n v="0"/>
    <n v="0"/>
    <n v="0"/>
    <n v="124429"/>
    <n v="0"/>
    <n v="0"/>
    <n v="0"/>
    <n v="0"/>
    <n v="0"/>
    <n v="0"/>
    <n v="0"/>
    <n v="0"/>
    <n v="0"/>
    <n v="0"/>
    <n v="0"/>
    <n v="0"/>
    <n v="0"/>
    <n v="0"/>
    <n v="0"/>
    <n v="0"/>
    <n v="0"/>
    <n v="0"/>
    <n v="0"/>
    <n v="0"/>
    <n v="0"/>
    <n v="0"/>
    <n v="0"/>
    <n v="0"/>
    <n v="124429"/>
    <n v="124429"/>
    <n v="0"/>
    <n v="0"/>
    <n v="0"/>
    <n v="0"/>
    <n v="124429"/>
    <n v="0"/>
    <n v="0"/>
    <n v="0"/>
    <n v="0"/>
    <n v="0"/>
    <n v="0"/>
    <n v="0"/>
    <n v="0"/>
    <n v="0"/>
    <n v="0"/>
    <n v="0"/>
    <n v="0"/>
    <n v="0"/>
    <n v="0"/>
    <n v="0"/>
    <n v="0"/>
    <n v="0"/>
    <n v="0"/>
    <n v="0"/>
    <n v="0"/>
    <n v="0"/>
    <n v="0"/>
    <n v="0"/>
    <n v="0"/>
    <n v="0"/>
    <n v="124429"/>
    <n v="0"/>
    <n v="0"/>
    <n v="0"/>
    <n v="0"/>
    <n v="124429"/>
    <n v="0"/>
    <n v="0"/>
    <n v="0"/>
    <n v="0"/>
    <n v="0"/>
    <n v="0"/>
    <n v="0"/>
    <n v="0"/>
    <n v="0"/>
    <n v="0"/>
    <n v="0"/>
    <n v="124429"/>
    <n v="0"/>
    <n v="0"/>
    <n v="0"/>
    <n v="0"/>
    <n v="0"/>
    <n v="124429"/>
    <n v="0"/>
    <n v="0"/>
    <n v="0"/>
    <n v="0"/>
    <n v="0"/>
    <n v="124429"/>
    <m/>
    <m/>
    <m/>
    <m/>
    <s v="STS"/>
    <m/>
    <m/>
    <m/>
    <s v="Others Tx"/>
    <m/>
    <m/>
    <s v="STS"/>
    <m/>
    <m/>
    <x v="8"/>
    <m/>
    <m/>
    <m/>
    <m/>
    <m/>
    <m/>
    <m/>
    <m/>
    <m/>
    <m/>
    <m/>
    <s v="Ingeniería detalle"/>
    <m/>
    <m/>
    <m/>
  </r>
  <r>
    <x v="138"/>
    <s v="Fuera del T13"/>
    <x v="139"/>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n v="0"/>
    <n v="0"/>
    <n v="0"/>
    <n v="0"/>
    <n v="0"/>
    <n v="15003"/>
    <m/>
    <m/>
    <m/>
    <m/>
    <s v="STS"/>
    <m/>
    <m/>
    <m/>
    <s v="Technical Standard"/>
    <m/>
    <m/>
    <s v="STS"/>
    <m/>
    <m/>
    <x v="8"/>
    <m/>
    <m/>
    <m/>
    <m/>
    <m/>
    <m/>
    <m/>
    <m/>
    <m/>
    <m/>
    <m/>
    <s v="conceptual"/>
    <m/>
    <m/>
    <m/>
  </r>
  <r>
    <x v="139"/>
    <s v="Fuera del T13"/>
    <x v="140"/>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n v="0"/>
    <n v="0"/>
    <n v="0"/>
    <n v="0"/>
    <n v="0"/>
    <n v="15003"/>
    <m/>
    <m/>
    <m/>
    <m/>
    <s v="FRONTEL"/>
    <m/>
    <m/>
    <m/>
    <s v="Technical Standard"/>
    <m/>
    <m/>
    <s v="FRONTEL"/>
    <m/>
    <m/>
    <x v="8"/>
    <m/>
    <m/>
    <m/>
    <m/>
    <m/>
    <m/>
    <m/>
    <m/>
    <m/>
    <m/>
    <m/>
    <s v="conceptual"/>
    <m/>
    <m/>
    <m/>
  </r>
  <r>
    <x v="140"/>
    <s v="Fuera del T13"/>
    <x v="141"/>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15003"/>
    <n v="15003"/>
    <n v="0"/>
    <n v="0"/>
    <n v="0"/>
    <n v="0"/>
    <n v="15003"/>
    <n v="0"/>
    <n v="0"/>
    <n v="0"/>
    <n v="0"/>
    <n v="0"/>
    <n v="0"/>
    <n v="0"/>
    <n v="0"/>
    <n v="0"/>
    <n v="0"/>
    <n v="0"/>
    <n v="0"/>
    <n v="0"/>
    <n v="0"/>
    <n v="0"/>
    <n v="0"/>
    <n v="0"/>
    <n v="0"/>
    <n v="0"/>
    <n v="0"/>
    <n v="0"/>
    <n v="0"/>
    <n v="0"/>
    <n v="0"/>
    <n v="0"/>
    <n v="15003"/>
    <n v="0"/>
    <n v="0"/>
    <n v="0"/>
    <n v="0"/>
    <n v="15003"/>
    <n v="0"/>
    <n v="0"/>
    <n v="0"/>
    <n v="0"/>
    <n v="0"/>
    <n v="0"/>
    <n v="0"/>
    <n v="0"/>
    <n v="0"/>
    <n v="0"/>
    <n v="0"/>
    <n v="15003"/>
    <n v="0"/>
    <n v="0"/>
    <n v="0"/>
    <n v="0"/>
    <n v="0"/>
    <n v="15003"/>
    <n v="0"/>
    <n v="0"/>
    <n v="0"/>
    <n v="0"/>
    <n v="0"/>
    <n v="15003"/>
    <m/>
    <m/>
    <m/>
    <m/>
    <s v="FRONTEL"/>
    <m/>
    <m/>
    <m/>
    <s v="Technical Standard"/>
    <m/>
    <m/>
    <s v="FRONTEL"/>
    <m/>
    <m/>
    <x v="8"/>
    <m/>
    <m/>
    <m/>
    <m/>
    <m/>
    <m/>
    <m/>
    <m/>
    <m/>
    <m/>
    <m/>
    <s v="conceptual"/>
    <m/>
    <m/>
    <m/>
  </r>
  <r>
    <x v="141"/>
    <s v="Fuera del T13"/>
    <x v="142"/>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9677"/>
    <n v="39677"/>
    <n v="0"/>
    <n v="0"/>
    <n v="0"/>
    <n v="0"/>
    <n v="39677"/>
    <n v="0"/>
    <n v="0"/>
    <n v="0"/>
    <n v="0"/>
    <n v="0"/>
    <n v="0"/>
    <n v="0"/>
    <n v="0"/>
    <n v="0"/>
    <n v="0"/>
    <n v="0"/>
    <n v="0"/>
    <n v="0"/>
    <n v="0"/>
    <n v="0"/>
    <n v="0"/>
    <n v="0"/>
    <n v="0"/>
    <n v="0"/>
    <n v="0"/>
    <n v="0"/>
    <n v="0"/>
    <n v="0"/>
    <n v="0"/>
    <n v="39677"/>
    <n v="39677"/>
    <n v="0"/>
    <n v="0"/>
    <n v="0"/>
    <n v="0"/>
    <n v="39677"/>
    <n v="0"/>
    <n v="0"/>
    <n v="0"/>
    <n v="0"/>
    <n v="0"/>
    <n v="0"/>
    <n v="0"/>
    <n v="0"/>
    <n v="0"/>
    <n v="0"/>
    <n v="0"/>
    <n v="0"/>
    <n v="0"/>
    <n v="0"/>
    <n v="0"/>
    <n v="0"/>
    <n v="0"/>
    <n v="0"/>
    <n v="0"/>
    <n v="0"/>
    <n v="0"/>
    <n v="0"/>
    <n v="0"/>
    <n v="0"/>
    <n v="0"/>
    <n v="39677"/>
    <n v="0"/>
    <n v="0"/>
    <n v="0"/>
    <n v="0"/>
    <n v="39677"/>
    <n v="0"/>
    <n v="0"/>
    <n v="0"/>
    <n v="0"/>
    <n v="0"/>
    <n v="0"/>
    <n v="0"/>
    <n v="0"/>
    <n v="0"/>
    <n v="0"/>
    <n v="0"/>
    <n v="39677"/>
    <n v="0"/>
    <n v="0"/>
    <n v="0"/>
    <n v="0"/>
    <n v="0"/>
    <n v="39677"/>
    <n v="0"/>
    <n v="0"/>
    <n v="0"/>
    <n v="0"/>
    <n v="0"/>
    <n v="39677"/>
    <m/>
    <m/>
    <m/>
    <m/>
    <s v="STS"/>
    <m/>
    <m/>
    <m/>
    <s v="Technical Standard"/>
    <m/>
    <m/>
    <s v="STS"/>
    <m/>
    <m/>
    <x v="8"/>
    <m/>
    <m/>
    <m/>
    <m/>
    <m/>
    <m/>
    <m/>
    <m/>
    <m/>
    <m/>
    <m/>
    <s v="conceptual"/>
    <m/>
    <m/>
    <m/>
  </r>
  <r>
    <x v="142"/>
    <s v="Fuera del T13"/>
    <x v="143"/>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700"/>
    <n v="14700"/>
    <n v="9800"/>
    <n v="0"/>
    <n v="0"/>
    <n v="0"/>
    <n v="24500"/>
    <n v="0"/>
    <n v="0"/>
    <n v="0"/>
    <n v="0"/>
    <n v="0"/>
    <n v="0"/>
    <n v="0"/>
    <n v="0"/>
    <n v="0"/>
    <n v="0"/>
    <n v="0"/>
    <n v="0"/>
    <n v="0"/>
    <n v="0"/>
    <n v="0"/>
    <n v="0"/>
    <n v="0"/>
    <n v="0"/>
    <n v="0"/>
    <n v="0"/>
    <n v="0"/>
    <n v="0"/>
    <n v="0"/>
    <n v="0"/>
    <n v="14700"/>
    <n v="14700"/>
    <n v="9800"/>
    <n v="0"/>
    <n v="0"/>
    <n v="0"/>
    <n v="24500"/>
    <n v="0"/>
    <n v="0"/>
    <n v="0"/>
    <n v="0"/>
    <n v="0"/>
    <n v="0"/>
    <n v="0"/>
    <n v="0"/>
    <n v="0"/>
    <n v="0"/>
    <n v="0"/>
    <n v="0"/>
    <n v="0"/>
    <n v="0"/>
    <n v="0"/>
    <n v="0"/>
    <n v="0"/>
    <n v="0"/>
    <n v="0"/>
    <n v="0"/>
    <n v="0"/>
    <n v="0"/>
    <n v="0"/>
    <n v="0"/>
    <n v="0"/>
    <n v="14700"/>
    <n v="9800"/>
    <n v="0"/>
    <n v="0"/>
    <n v="0"/>
    <n v="24500"/>
    <n v="0"/>
    <n v="0"/>
    <n v="0"/>
    <n v="0"/>
    <n v="0"/>
    <n v="0"/>
    <n v="0"/>
    <n v="0"/>
    <n v="0"/>
    <n v="0"/>
    <n v="0"/>
    <n v="24500"/>
    <n v="0"/>
    <n v="0"/>
    <n v="0"/>
    <n v="0"/>
    <n v="0"/>
    <n v="24500"/>
    <n v="0"/>
    <n v="0"/>
    <n v="0"/>
    <n v="0"/>
    <n v="0"/>
    <n v="24500"/>
    <m/>
    <m/>
    <m/>
    <m/>
    <s v="STS"/>
    <m/>
    <m/>
    <m/>
    <s v="Technical Standard"/>
    <m/>
    <m/>
    <s v="STS"/>
    <m/>
    <m/>
    <x v="8"/>
    <m/>
    <m/>
    <m/>
    <m/>
    <m/>
    <m/>
    <m/>
    <m/>
    <m/>
    <m/>
    <m/>
    <s v="conceptual"/>
    <m/>
    <m/>
    <m/>
  </r>
  <r>
    <x v="143"/>
    <s v="Fuera del T13"/>
    <x v="144"/>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825"/>
    <n v="45825"/>
    <n v="91650"/>
    <n v="91650"/>
    <n v="91650"/>
    <n v="91650"/>
    <n v="0"/>
    <n v="366600"/>
    <n v="0"/>
    <n v="0"/>
    <n v="0"/>
    <n v="0"/>
    <n v="0"/>
    <n v="0"/>
    <n v="0"/>
    <n v="0"/>
    <n v="0"/>
    <n v="0"/>
    <n v="0"/>
    <n v="0"/>
    <n v="0"/>
    <n v="0"/>
    <n v="0"/>
    <n v="0"/>
    <n v="0"/>
    <n v="0"/>
    <n v="0"/>
    <n v="0"/>
    <n v="0"/>
    <n v="0"/>
    <n v="0"/>
    <n v="45825"/>
    <n v="45825"/>
    <n v="91650"/>
    <n v="91650"/>
    <n v="91650"/>
    <n v="91650"/>
    <n v="0"/>
    <n v="366600"/>
    <n v="0"/>
    <n v="0"/>
    <n v="0"/>
    <n v="0"/>
    <n v="0"/>
    <n v="0"/>
    <n v="0"/>
    <n v="0"/>
    <n v="0"/>
    <n v="0"/>
    <n v="0"/>
    <n v="0"/>
    <n v="0"/>
    <n v="0"/>
    <n v="0"/>
    <n v="0"/>
    <n v="0"/>
    <n v="0"/>
    <n v="0"/>
    <n v="0"/>
    <n v="0"/>
    <n v="0"/>
    <n v="0"/>
    <n v="0"/>
    <n v="0"/>
    <n v="91650"/>
    <n v="91650"/>
    <n v="91650"/>
    <n v="91650"/>
    <n v="0"/>
    <n v="366600"/>
    <n v="0"/>
    <n v="0"/>
    <n v="0"/>
    <n v="0"/>
    <n v="0"/>
    <n v="0"/>
    <n v="0"/>
    <n v="0"/>
    <n v="0"/>
    <n v="0"/>
    <n v="0"/>
    <n v="366600"/>
    <n v="0"/>
    <n v="0"/>
    <n v="0"/>
    <n v="0"/>
    <n v="0"/>
    <n v="366600"/>
    <n v="0"/>
    <n v="0"/>
    <n v="0"/>
    <n v="0"/>
    <n v="0"/>
    <n v="366600"/>
    <m/>
    <m/>
    <m/>
    <m/>
    <s v="STS"/>
    <m/>
    <m/>
    <m/>
    <s v="Technical Standard"/>
    <m/>
    <m/>
    <s v="STS"/>
    <m/>
    <m/>
    <x v="8"/>
    <m/>
    <m/>
    <m/>
    <m/>
    <m/>
    <m/>
    <m/>
    <m/>
    <m/>
    <m/>
    <m/>
    <s v="conceptual"/>
    <m/>
    <m/>
    <m/>
  </r>
  <r>
    <x v="144"/>
    <s v="Fuera del T13"/>
    <x v="145"/>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4767"/>
    <n v="74767"/>
    <n v="0"/>
    <n v="0"/>
    <n v="0"/>
    <n v="0"/>
    <n v="74767"/>
    <n v="0"/>
    <n v="0"/>
    <n v="0"/>
    <n v="0"/>
    <n v="0"/>
    <n v="0"/>
    <n v="0"/>
    <n v="0"/>
    <n v="0"/>
    <n v="0"/>
    <n v="0"/>
    <n v="0"/>
    <n v="0"/>
    <n v="0"/>
    <n v="0"/>
    <n v="0"/>
    <n v="0"/>
    <n v="0"/>
    <n v="0"/>
    <n v="0"/>
    <n v="0"/>
    <n v="0"/>
    <n v="0"/>
    <n v="0"/>
    <n v="74767"/>
    <n v="74767"/>
    <n v="0"/>
    <n v="0"/>
    <n v="0"/>
    <n v="0"/>
    <n v="74767"/>
    <n v="0"/>
    <n v="0"/>
    <n v="0"/>
    <n v="0"/>
    <n v="0"/>
    <n v="0"/>
    <n v="0"/>
    <n v="0"/>
    <n v="0"/>
    <n v="0"/>
    <n v="0"/>
    <n v="0"/>
    <n v="0"/>
    <n v="0"/>
    <n v="0"/>
    <n v="0"/>
    <n v="0"/>
    <n v="0"/>
    <n v="0"/>
    <n v="0"/>
    <n v="0"/>
    <n v="0"/>
    <n v="0"/>
    <n v="0"/>
    <n v="0"/>
    <n v="74767"/>
    <n v="0"/>
    <n v="0"/>
    <n v="0"/>
    <n v="0"/>
    <n v="74767"/>
    <n v="0"/>
    <n v="0"/>
    <n v="0"/>
    <n v="0"/>
    <n v="0"/>
    <n v="0"/>
    <n v="0"/>
    <n v="0"/>
    <n v="0"/>
    <n v="0"/>
    <n v="0"/>
    <n v="74767"/>
    <n v="0"/>
    <n v="0"/>
    <n v="0"/>
    <n v="0"/>
    <n v="0"/>
    <n v="74767"/>
    <n v="0"/>
    <n v="0"/>
    <n v="0"/>
    <n v="0"/>
    <n v="0"/>
    <n v="74767"/>
    <m/>
    <m/>
    <m/>
    <m/>
    <s v="STS"/>
    <m/>
    <m/>
    <m/>
    <s v="Technical Standard"/>
    <m/>
    <m/>
    <s v="STS"/>
    <m/>
    <m/>
    <x v="8"/>
    <m/>
    <m/>
    <m/>
    <m/>
    <m/>
    <m/>
    <m/>
    <m/>
    <m/>
    <m/>
    <m/>
    <s v="Ingeniería detalle"/>
    <m/>
    <m/>
    <m/>
  </r>
  <r>
    <x v="145"/>
    <s v="Fuera del T13"/>
    <x v="146"/>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50"/>
    <n v="8050"/>
    <n v="16100"/>
    <n v="16100"/>
    <n v="0"/>
    <n v="0"/>
    <n v="0"/>
    <n v="32200"/>
    <n v="0"/>
    <n v="0"/>
    <n v="0"/>
    <n v="0"/>
    <n v="0"/>
    <n v="0"/>
    <n v="0"/>
    <n v="0"/>
    <n v="0"/>
    <n v="0"/>
    <n v="0"/>
    <n v="0"/>
    <n v="0"/>
    <n v="0"/>
    <n v="0"/>
    <n v="0"/>
    <n v="0"/>
    <n v="0"/>
    <n v="0"/>
    <n v="0"/>
    <n v="0"/>
    <n v="0"/>
    <n v="0"/>
    <n v="8050"/>
    <n v="8050"/>
    <n v="16100"/>
    <n v="16100"/>
    <n v="0"/>
    <n v="0"/>
    <n v="0"/>
    <n v="32200"/>
    <n v="0"/>
    <n v="0"/>
    <n v="0"/>
    <n v="0"/>
    <n v="0"/>
    <n v="0"/>
    <n v="0"/>
    <n v="0"/>
    <n v="0"/>
    <n v="0"/>
    <n v="0"/>
    <n v="0"/>
    <n v="0"/>
    <n v="0"/>
    <n v="0"/>
    <n v="0"/>
    <n v="0"/>
    <n v="0"/>
    <n v="0"/>
    <n v="0"/>
    <n v="0"/>
    <n v="0"/>
    <n v="0"/>
    <n v="0"/>
    <n v="0"/>
    <n v="16100"/>
    <n v="16100"/>
    <n v="0"/>
    <n v="0"/>
    <n v="0"/>
    <n v="32200"/>
    <n v="0"/>
    <n v="0"/>
    <n v="0"/>
    <n v="0"/>
    <n v="0"/>
    <n v="0"/>
    <n v="0"/>
    <n v="0"/>
    <n v="0"/>
    <n v="0"/>
    <n v="0"/>
    <n v="32200"/>
    <n v="0"/>
    <n v="0"/>
    <n v="0"/>
    <n v="0"/>
    <n v="0"/>
    <n v="32200"/>
    <n v="0"/>
    <n v="0"/>
    <n v="0"/>
    <n v="0"/>
    <n v="0"/>
    <n v="32200"/>
    <m/>
    <m/>
    <m/>
    <m/>
    <s v="STS"/>
    <m/>
    <m/>
    <m/>
    <s v="Technical Standard"/>
    <m/>
    <m/>
    <s v="STS"/>
    <m/>
    <m/>
    <x v="8"/>
    <m/>
    <m/>
    <m/>
    <m/>
    <m/>
    <m/>
    <m/>
    <m/>
    <m/>
    <m/>
    <m/>
    <s v="conceptual"/>
    <m/>
    <m/>
    <m/>
  </r>
  <r>
    <x v="146"/>
    <s v="Fuera del T13"/>
    <x v="147"/>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5875"/>
    <n v="25875"/>
    <n v="51750"/>
    <n v="0"/>
    <n v="0"/>
    <n v="0"/>
    <n v="0"/>
    <n v="51750"/>
    <n v="0"/>
    <n v="0"/>
    <n v="0"/>
    <n v="0"/>
    <n v="0"/>
    <n v="0"/>
    <n v="0"/>
    <n v="0"/>
    <n v="0"/>
    <n v="0"/>
    <n v="0"/>
    <n v="0"/>
    <n v="0"/>
    <n v="0"/>
    <n v="0"/>
    <n v="0"/>
    <n v="0"/>
    <n v="0"/>
    <n v="0"/>
    <n v="0"/>
    <n v="0"/>
    <n v="0"/>
    <n v="0"/>
    <n v="25875"/>
    <n v="25875"/>
    <n v="51750"/>
    <n v="0"/>
    <n v="0"/>
    <n v="0"/>
    <n v="0"/>
    <n v="51750"/>
    <n v="0"/>
    <n v="0"/>
    <n v="0"/>
    <n v="0"/>
    <n v="0"/>
    <n v="0"/>
    <n v="0"/>
    <n v="0"/>
    <n v="0"/>
    <n v="0"/>
    <n v="0"/>
    <n v="0"/>
    <n v="0"/>
    <n v="0"/>
    <n v="0"/>
    <n v="0"/>
    <n v="0"/>
    <n v="0"/>
    <n v="0"/>
    <n v="0"/>
    <n v="0"/>
    <n v="0"/>
    <n v="0"/>
    <n v="0"/>
    <n v="0"/>
    <n v="51750"/>
    <n v="0"/>
    <n v="0"/>
    <n v="0"/>
    <n v="0"/>
    <n v="51750"/>
    <n v="0"/>
    <n v="0"/>
    <n v="0"/>
    <n v="0"/>
    <n v="0"/>
    <n v="0"/>
    <n v="0"/>
    <n v="0"/>
    <n v="0"/>
    <n v="0"/>
    <n v="0"/>
    <n v="51750"/>
    <n v="0"/>
    <n v="0"/>
    <n v="0"/>
    <n v="0"/>
    <n v="0"/>
    <n v="51750"/>
    <n v="0"/>
    <n v="0"/>
    <n v="0"/>
    <n v="0"/>
    <n v="0"/>
    <n v="51750"/>
    <m/>
    <m/>
    <m/>
    <m/>
    <s v="STS"/>
    <m/>
    <m/>
    <m/>
    <s v="Technical Standard"/>
    <m/>
    <m/>
    <s v="STS"/>
    <m/>
    <m/>
    <x v="8"/>
    <m/>
    <m/>
    <m/>
    <m/>
    <m/>
    <m/>
    <m/>
    <m/>
    <m/>
    <m/>
    <m/>
    <s v="conceptual"/>
    <m/>
    <m/>
    <m/>
  </r>
  <r>
    <x v="147"/>
    <s v="Fuera del T13"/>
    <x v="148"/>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200"/>
    <n v="29200"/>
    <n v="0"/>
    <n v="0"/>
    <n v="0"/>
    <n v="0"/>
    <n v="29200"/>
    <n v="0"/>
    <n v="0"/>
    <n v="0"/>
    <n v="0"/>
    <n v="0"/>
    <n v="0"/>
    <n v="0"/>
    <n v="0"/>
    <n v="0"/>
    <n v="0"/>
    <n v="0"/>
    <n v="0"/>
    <n v="0"/>
    <n v="0"/>
    <n v="0"/>
    <n v="0"/>
    <n v="0"/>
    <n v="0"/>
    <n v="0"/>
    <n v="0"/>
    <n v="0"/>
    <n v="0"/>
    <n v="0"/>
    <n v="0"/>
    <n v="29200"/>
    <n v="29200"/>
    <n v="0"/>
    <n v="0"/>
    <n v="0"/>
    <n v="0"/>
    <n v="29200"/>
    <n v="0"/>
    <n v="0"/>
    <n v="0"/>
    <n v="0"/>
    <n v="0"/>
    <n v="0"/>
    <n v="0"/>
    <n v="0"/>
    <n v="0"/>
    <n v="0"/>
    <n v="0"/>
    <n v="0"/>
    <n v="0"/>
    <n v="0"/>
    <n v="0"/>
    <n v="0"/>
    <n v="0"/>
    <n v="0"/>
    <n v="0"/>
    <n v="0"/>
    <n v="0"/>
    <n v="0"/>
    <n v="0"/>
    <n v="0"/>
    <n v="0"/>
    <n v="29200"/>
    <n v="0"/>
    <n v="0"/>
    <n v="0"/>
    <n v="0"/>
    <n v="29200"/>
    <n v="0"/>
    <n v="0"/>
    <n v="0"/>
    <n v="0"/>
    <n v="0"/>
    <n v="0"/>
    <n v="0"/>
    <n v="0"/>
    <n v="0"/>
    <n v="0"/>
    <n v="0"/>
    <n v="29200"/>
    <n v="0"/>
    <n v="0"/>
    <n v="0"/>
    <n v="0"/>
    <n v="0"/>
    <n v="29200"/>
    <n v="0"/>
    <n v="0"/>
    <n v="0"/>
    <n v="0"/>
    <n v="0"/>
    <n v="29200"/>
    <m/>
    <m/>
    <m/>
    <m/>
    <s v="STS"/>
    <m/>
    <m/>
    <m/>
    <s v="Technical Standard"/>
    <m/>
    <m/>
    <s v="STS"/>
    <m/>
    <m/>
    <x v="8"/>
    <m/>
    <m/>
    <m/>
    <m/>
    <m/>
    <m/>
    <m/>
    <m/>
    <m/>
    <m/>
    <m/>
    <s v="conceptual"/>
    <m/>
    <m/>
    <m/>
  </r>
  <r>
    <x v="148"/>
    <s v="Fuera del T13"/>
    <x v="149"/>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125"/>
    <n v="19125"/>
    <n v="38250"/>
    <n v="38250"/>
    <n v="0"/>
    <n v="0"/>
    <n v="0"/>
    <n v="76500"/>
    <n v="0"/>
    <n v="0"/>
    <n v="0"/>
    <n v="0"/>
    <n v="0"/>
    <n v="0"/>
    <n v="0"/>
    <n v="0"/>
    <n v="0"/>
    <n v="0"/>
    <n v="0"/>
    <n v="0"/>
    <n v="0"/>
    <n v="0"/>
    <n v="0"/>
    <n v="0"/>
    <n v="0"/>
    <n v="0"/>
    <n v="0"/>
    <n v="0"/>
    <n v="0"/>
    <n v="0"/>
    <n v="0"/>
    <n v="19125"/>
    <n v="19125"/>
    <n v="38250"/>
    <n v="38250"/>
    <n v="0"/>
    <n v="0"/>
    <n v="0"/>
    <n v="76500"/>
    <n v="0"/>
    <n v="0"/>
    <n v="0"/>
    <n v="0"/>
    <n v="0"/>
    <n v="0"/>
    <n v="0"/>
    <n v="0"/>
    <n v="0"/>
    <n v="0"/>
    <n v="0"/>
    <n v="0"/>
    <n v="0"/>
    <n v="0"/>
    <n v="0"/>
    <n v="0"/>
    <n v="0"/>
    <n v="0"/>
    <n v="0"/>
    <n v="0"/>
    <n v="0"/>
    <n v="0"/>
    <n v="0"/>
    <n v="0"/>
    <n v="0"/>
    <n v="38250"/>
    <n v="38250"/>
    <n v="0"/>
    <n v="0"/>
    <n v="0"/>
    <n v="76500"/>
    <n v="0"/>
    <n v="0"/>
    <n v="0"/>
    <n v="0"/>
    <n v="0"/>
    <n v="0"/>
    <n v="0"/>
    <n v="0"/>
    <n v="0"/>
    <n v="0"/>
    <n v="0"/>
    <n v="76500"/>
    <n v="0"/>
    <n v="0"/>
    <n v="0"/>
    <n v="0"/>
    <n v="0"/>
    <n v="76500"/>
    <n v="0"/>
    <n v="0"/>
    <n v="0"/>
    <n v="0"/>
    <n v="0"/>
    <n v="76500"/>
    <m/>
    <m/>
    <m/>
    <m/>
    <s v="STS"/>
    <m/>
    <m/>
    <m/>
    <s v="Others Tx"/>
    <m/>
    <m/>
    <s v="STS"/>
    <m/>
    <m/>
    <x v="8"/>
    <m/>
    <m/>
    <m/>
    <m/>
    <m/>
    <m/>
    <m/>
    <m/>
    <m/>
    <m/>
    <m/>
    <s v="conceptual"/>
    <m/>
    <m/>
    <m/>
  </r>
  <r>
    <x v="149"/>
    <s v="Fuera del T13"/>
    <x v="150"/>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668"/>
    <n v="20668"/>
    <n v="20668"/>
    <n v="20668"/>
    <n v="20668"/>
    <n v="20668"/>
    <n v="103340"/>
    <n v="0"/>
    <n v="0"/>
    <n v="0"/>
    <n v="0"/>
    <n v="0"/>
    <n v="0"/>
    <n v="0"/>
    <n v="0"/>
    <n v="0"/>
    <n v="0"/>
    <n v="0"/>
    <n v="0"/>
    <n v="0"/>
    <n v="0"/>
    <n v="0"/>
    <n v="0"/>
    <n v="0"/>
    <n v="0"/>
    <n v="0"/>
    <n v="0"/>
    <n v="0"/>
    <n v="0"/>
    <n v="0"/>
    <n v="0"/>
    <n v="20668"/>
    <n v="20668"/>
    <n v="20668"/>
    <n v="20668"/>
    <n v="20668"/>
    <n v="20668"/>
    <n v="103340"/>
    <n v="0"/>
    <n v="0"/>
    <n v="0"/>
    <n v="0"/>
    <n v="0"/>
    <n v="0"/>
    <n v="0"/>
    <n v="0"/>
    <n v="0"/>
    <n v="0"/>
    <n v="0"/>
    <n v="0"/>
    <n v="0"/>
    <n v="0"/>
    <n v="0"/>
    <n v="0"/>
    <n v="0"/>
    <n v="0"/>
    <n v="0"/>
    <n v="0"/>
    <n v="0"/>
    <n v="0"/>
    <n v="0"/>
    <n v="0"/>
    <n v="0"/>
    <n v="20668"/>
    <n v="20668"/>
    <n v="20668"/>
    <n v="20668"/>
    <n v="20668"/>
    <n v="103340"/>
    <n v="0"/>
    <n v="0"/>
    <n v="0"/>
    <n v="0"/>
    <n v="0"/>
    <n v="0"/>
    <n v="0"/>
    <n v="0"/>
    <n v="0"/>
    <n v="0"/>
    <n v="0"/>
    <n v="103340"/>
    <n v="0"/>
    <n v="0"/>
    <n v="0"/>
    <n v="0"/>
    <n v="0"/>
    <n v="103340"/>
    <n v="0"/>
    <n v="0"/>
    <n v="0"/>
    <n v="0"/>
    <n v="0"/>
    <n v="103340"/>
    <m/>
    <m/>
    <m/>
    <m/>
    <s v="STS"/>
    <m/>
    <m/>
    <m/>
    <s v="Others Tx"/>
    <m/>
    <m/>
    <s v="STS"/>
    <m/>
    <m/>
    <x v="8"/>
    <m/>
    <m/>
    <m/>
    <m/>
    <m/>
    <m/>
    <m/>
    <m/>
    <m/>
    <m/>
    <m/>
    <s v="Ingeniería detalle"/>
    <m/>
    <m/>
    <m/>
  </r>
  <r>
    <x v="150"/>
    <s v="Fuera del T13"/>
    <x v="151"/>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128"/>
    <n v="8128"/>
    <n v="0"/>
    <n v="0"/>
    <n v="0"/>
    <n v="0"/>
    <n v="8128"/>
    <n v="0"/>
    <n v="0"/>
    <n v="0"/>
    <n v="0"/>
    <n v="0"/>
    <n v="0"/>
    <n v="0"/>
    <n v="0"/>
    <n v="0"/>
    <n v="0"/>
    <n v="0"/>
    <n v="0"/>
    <n v="0"/>
    <n v="0"/>
    <n v="0"/>
    <n v="0"/>
    <n v="0"/>
    <n v="0"/>
    <n v="0"/>
    <n v="0"/>
    <n v="0"/>
    <n v="0"/>
    <n v="0"/>
    <n v="0"/>
    <n v="8128"/>
    <n v="8128"/>
    <n v="0"/>
    <n v="0"/>
    <n v="0"/>
    <n v="0"/>
    <n v="8128"/>
    <n v="0"/>
    <n v="0"/>
    <n v="0"/>
    <n v="0"/>
    <n v="0"/>
    <n v="0"/>
    <n v="0"/>
    <n v="0"/>
    <n v="0"/>
    <n v="0"/>
    <n v="0"/>
    <n v="0"/>
    <n v="0"/>
    <n v="0"/>
    <n v="0"/>
    <n v="0"/>
    <n v="0"/>
    <n v="0"/>
    <n v="0"/>
    <n v="0"/>
    <n v="0"/>
    <n v="0"/>
    <n v="0"/>
    <n v="0"/>
    <n v="0"/>
    <n v="8128"/>
    <n v="0"/>
    <n v="0"/>
    <n v="0"/>
    <n v="0"/>
    <n v="8128"/>
    <n v="0"/>
    <n v="0"/>
    <n v="0"/>
    <n v="0"/>
    <n v="0"/>
    <n v="0"/>
    <n v="0"/>
    <n v="0"/>
    <n v="0"/>
    <n v="0"/>
    <n v="0"/>
    <n v="8128"/>
    <n v="0"/>
    <n v="0"/>
    <n v="0"/>
    <n v="0"/>
    <n v="0"/>
    <n v="8128"/>
    <n v="0"/>
    <n v="0"/>
    <n v="0"/>
    <n v="0"/>
    <n v="0"/>
    <n v="8128"/>
    <m/>
    <m/>
    <m/>
    <m/>
    <s v="STS"/>
    <m/>
    <m/>
    <m/>
    <s v="Others Tx"/>
    <m/>
    <m/>
    <s v="STS"/>
    <m/>
    <m/>
    <x v="8"/>
    <m/>
    <m/>
    <m/>
    <m/>
    <m/>
    <m/>
    <m/>
    <m/>
    <m/>
    <m/>
    <m/>
    <s v="Ingeniería detalle"/>
    <m/>
    <m/>
    <m/>
  </r>
  <r>
    <x v="151"/>
    <s v="Fuera del T13"/>
    <x v="152"/>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000"/>
    <n v="0"/>
    <n v="0"/>
    <n v="0"/>
    <n v="0"/>
    <n v="0"/>
    <n v="0"/>
    <n v="85000"/>
    <n v="0"/>
    <n v="0"/>
    <n v="0"/>
    <n v="0"/>
    <n v="85000"/>
    <n v="0"/>
    <n v="0"/>
    <n v="0"/>
    <n v="0"/>
    <n v="0"/>
    <n v="0"/>
    <n v="0"/>
    <n v="0"/>
    <n v="0"/>
    <n v="0"/>
    <n v="0"/>
    <n v="0"/>
    <n v="0"/>
    <n v="0"/>
    <n v="0"/>
    <n v="0"/>
    <n v="0"/>
    <n v="0"/>
    <n v="85000"/>
    <n v="0"/>
    <n v="0"/>
    <n v="0"/>
    <n v="0"/>
    <n v="0"/>
    <n v="0"/>
    <n v="85000"/>
    <n v="0"/>
    <n v="0"/>
    <n v="0"/>
    <n v="0"/>
    <n v="85000"/>
    <n v="0"/>
    <n v="0"/>
    <n v="0"/>
    <n v="0"/>
    <n v="0"/>
    <n v="0"/>
    <n v="0"/>
    <n v="0"/>
    <n v="0"/>
    <n v="0"/>
    <n v="0"/>
    <n v="0"/>
    <n v="0"/>
    <n v="0"/>
    <n v="0"/>
    <n v="0"/>
    <n v="0"/>
    <n v="0"/>
    <n v="0"/>
    <n v="0"/>
    <n v="0"/>
    <n v="0"/>
    <n v="0"/>
    <n v="0"/>
    <n v="0"/>
    <n v="85000"/>
    <n v="0"/>
    <n v="0"/>
    <n v="0"/>
    <n v="0"/>
    <n v="85000"/>
    <n v="0"/>
    <n v="0"/>
    <n v="0"/>
    <n v="0"/>
    <n v="0"/>
    <n v="0"/>
    <n v="0"/>
    <n v="0"/>
    <n v="0"/>
    <n v="0"/>
    <n v="0"/>
    <n v="85000"/>
    <n v="0"/>
    <n v="0"/>
    <n v="0"/>
    <n v="0"/>
    <n v="0"/>
    <n v="85000"/>
    <n v="0"/>
    <n v="0"/>
    <n v="0"/>
    <n v="0"/>
    <n v="0"/>
    <n v="85000"/>
    <m/>
    <m/>
    <m/>
    <m/>
    <s v="STN"/>
    <m/>
    <m/>
    <m/>
    <s v="Others Tx"/>
    <m/>
    <m/>
    <s v="STN"/>
    <m/>
    <m/>
    <x v="8"/>
    <m/>
    <m/>
    <m/>
    <m/>
    <m/>
    <m/>
    <m/>
    <m/>
    <m/>
    <m/>
    <m/>
    <s v="Ingeniería detalle"/>
    <m/>
    <m/>
    <m/>
  </r>
  <r>
    <x v="152"/>
    <s v="Fuera del T13"/>
    <x v="153"/>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00"/>
    <n v="0"/>
    <n v="4500"/>
    <n v="0"/>
    <n v="0"/>
    <n v="0"/>
    <n v="0"/>
    <n v="9000"/>
    <n v="0"/>
    <n v="18000"/>
    <n v="0"/>
    <n v="0"/>
    <n v="0"/>
    <n v="0"/>
    <n v="18000"/>
    <n v="0"/>
    <n v="0"/>
    <n v="0"/>
    <n v="0"/>
    <n v="0"/>
    <n v="0"/>
    <n v="0"/>
    <n v="0"/>
    <n v="0"/>
    <n v="0"/>
    <n v="0"/>
    <n v="0"/>
    <n v="0"/>
    <n v="0"/>
    <n v="0"/>
    <n v="0"/>
    <n v="4500"/>
    <n v="0"/>
    <n v="4500"/>
    <n v="0"/>
    <n v="0"/>
    <n v="0"/>
    <n v="0"/>
    <n v="9000"/>
    <n v="0"/>
    <n v="18000"/>
    <n v="0"/>
    <n v="0"/>
    <n v="0"/>
    <n v="0"/>
    <n v="18000"/>
    <n v="0"/>
    <n v="0"/>
    <n v="0"/>
    <n v="0"/>
    <n v="0"/>
    <n v="0"/>
    <n v="0"/>
    <n v="0"/>
    <n v="0"/>
    <n v="0"/>
    <n v="0"/>
    <n v="0"/>
    <n v="0"/>
    <n v="0"/>
    <n v="0"/>
    <n v="0"/>
    <n v="0"/>
    <n v="0"/>
    <n v="0"/>
    <n v="0"/>
    <n v="0"/>
    <n v="0"/>
    <n v="0"/>
    <n v="0"/>
    <n v="0"/>
    <n v="18000"/>
    <n v="0"/>
    <n v="0"/>
    <n v="0"/>
    <n v="0"/>
    <n v="18000"/>
    <n v="0"/>
    <n v="0"/>
    <n v="0"/>
    <n v="0"/>
    <n v="0"/>
    <n v="0"/>
    <n v="0"/>
    <n v="0"/>
    <n v="0"/>
    <n v="0"/>
    <n v="0"/>
    <n v="18000"/>
    <n v="0"/>
    <n v="0"/>
    <n v="0"/>
    <n v="0"/>
    <n v="0"/>
    <n v="18000"/>
    <n v="0"/>
    <n v="0"/>
    <n v="0"/>
    <n v="0"/>
    <n v="0"/>
    <n v="18000"/>
    <m/>
    <m/>
    <m/>
    <m/>
    <s v="STN"/>
    <m/>
    <m/>
    <m/>
    <s v="Others Tx"/>
    <m/>
    <m/>
    <s v="STN"/>
    <m/>
    <m/>
    <x v="8"/>
    <m/>
    <m/>
    <m/>
    <m/>
    <m/>
    <m/>
    <m/>
    <m/>
    <m/>
    <m/>
    <m/>
    <s v="Ingeniería detalle"/>
    <m/>
    <m/>
    <m/>
  </r>
  <r>
    <x v="153"/>
    <s v="Fuera del T13"/>
    <x v="154"/>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2000"/>
    <n v="0"/>
    <n v="0"/>
    <n v="1000"/>
    <n v="0"/>
    <n v="0"/>
    <n v="6000"/>
    <n v="0"/>
    <n v="11000"/>
    <n v="0"/>
    <n v="0"/>
    <n v="0"/>
    <n v="0"/>
    <n v="11000"/>
    <n v="0"/>
    <n v="0"/>
    <n v="0"/>
    <n v="0"/>
    <n v="0"/>
    <n v="0"/>
    <n v="0"/>
    <n v="0"/>
    <n v="0"/>
    <n v="0"/>
    <n v="0"/>
    <n v="0"/>
    <n v="0"/>
    <n v="0"/>
    <n v="0"/>
    <n v="2000"/>
    <n v="0"/>
    <n v="2000"/>
    <n v="0"/>
    <n v="0"/>
    <n v="1000"/>
    <n v="0"/>
    <n v="0"/>
    <n v="6000"/>
    <n v="0"/>
    <n v="11000"/>
    <n v="0"/>
    <n v="0"/>
    <n v="0"/>
    <n v="0"/>
    <n v="11000"/>
    <n v="0"/>
    <n v="0"/>
    <n v="0"/>
    <n v="0"/>
    <n v="0"/>
    <n v="0"/>
    <n v="0"/>
    <n v="0"/>
    <n v="0"/>
    <n v="0"/>
    <n v="0"/>
    <n v="0"/>
    <n v="0"/>
    <n v="0"/>
    <n v="0"/>
    <n v="0"/>
    <n v="0"/>
    <n v="0"/>
    <n v="0"/>
    <n v="0"/>
    <n v="0"/>
    <n v="0"/>
    <n v="0"/>
    <n v="0"/>
    <n v="0"/>
    <n v="11000"/>
    <n v="0"/>
    <n v="0"/>
    <n v="0"/>
    <n v="0"/>
    <n v="11000"/>
    <n v="0"/>
    <n v="0"/>
    <n v="0"/>
    <n v="0"/>
    <n v="0"/>
    <n v="0"/>
    <n v="0"/>
    <n v="0"/>
    <n v="0"/>
    <n v="0"/>
    <n v="0"/>
    <n v="11000"/>
    <n v="0"/>
    <n v="0"/>
    <n v="0"/>
    <n v="0"/>
    <n v="0"/>
    <n v="11000"/>
    <n v="0"/>
    <n v="0"/>
    <n v="0"/>
    <n v="0"/>
    <n v="0"/>
    <n v="11000"/>
    <m/>
    <m/>
    <m/>
    <m/>
    <s v="STN"/>
    <m/>
    <m/>
    <m/>
    <s v="Others Tx"/>
    <m/>
    <m/>
    <s v="STN"/>
    <m/>
    <m/>
    <x v="8"/>
    <m/>
    <m/>
    <m/>
    <m/>
    <m/>
    <m/>
    <m/>
    <m/>
    <m/>
    <m/>
    <m/>
    <s v="Ingeniería detalle"/>
    <m/>
    <m/>
    <m/>
  </r>
  <r>
    <x v="154"/>
    <s v="Fuera del T13"/>
    <x v="155"/>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3000"/>
    <n v="0"/>
    <n v="0"/>
    <n v="0"/>
    <n v="5000"/>
    <n v="0"/>
    <n v="0"/>
    <n v="0"/>
    <n v="10000"/>
    <n v="0"/>
    <n v="0"/>
    <n v="0"/>
    <n v="0"/>
    <n v="10000"/>
    <n v="0"/>
    <n v="0"/>
    <n v="0"/>
    <n v="0"/>
    <n v="0"/>
    <n v="0"/>
    <n v="0"/>
    <n v="0"/>
    <n v="0"/>
    <n v="0"/>
    <n v="0"/>
    <n v="0"/>
    <n v="0"/>
    <n v="0"/>
    <n v="0"/>
    <n v="2000"/>
    <n v="0"/>
    <n v="3000"/>
    <n v="0"/>
    <n v="0"/>
    <n v="0"/>
    <n v="5000"/>
    <n v="0"/>
    <n v="0"/>
    <n v="0"/>
    <n v="10000"/>
    <n v="0"/>
    <n v="0"/>
    <n v="0"/>
    <n v="0"/>
    <n v="10000"/>
    <n v="0"/>
    <n v="0"/>
    <n v="0"/>
    <n v="0"/>
    <n v="0"/>
    <n v="0"/>
    <n v="0"/>
    <n v="0"/>
    <n v="0"/>
    <n v="0"/>
    <n v="0"/>
    <n v="0"/>
    <n v="0"/>
    <n v="0"/>
    <n v="0"/>
    <n v="0"/>
    <n v="0"/>
    <n v="0"/>
    <n v="0"/>
    <n v="0"/>
    <n v="0"/>
    <n v="0"/>
    <n v="0"/>
    <n v="0"/>
    <n v="0"/>
    <n v="10000"/>
    <n v="0"/>
    <n v="0"/>
    <n v="0"/>
    <n v="0"/>
    <n v="10000"/>
    <n v="0"/>
    <n v="0"/>
    <n v="0"/>
    <n v="0"/>
    <n v="0"/>
    <n v="0"/>
    <n v="0"/>
    <n v="0"/>
    <n v="0"/>
    <n v="0"/>
    <n v="0"/>
    <n v="10000"/>
    <n v="0"/>
    <n v="0"/>
    <n v="0"/>
    <n v="0"/>
    <n v="0"/>
    <n v="10000"/>
    <n v="0"/>
    <n v="0"/>
    <n v="0"/>
    <n v="0"/>
    <n v="0"/>
    <n v="10000"/>
    <m/>
    <m/>
    <m/>
    <m/>
    <s v="STN"/>
    <m/>
    <m/>
    <m/>
    <s v="Others Tx"/>
    <m/>
    <m/>
    <s v="STN"/>
    <m/>
    <m/>
    <x v="8"/>
    <m/>
    <m/>
    <m/>
    <m/>
    <m/>
    <m/>
    <m/>
    <m/>
    <m/>
    <m/>
    <m/>
    <s v="Ingeniería detalle"/>
    <m/>
    <m/>
    <m/>
  </r>
  <r>
    <x v="155"/>
    <s v="Fuera del T13"/>
    <x v="156"/>
    <x v="2"/>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
    <n v="0"/>
    <n v="3000"/>
    <n v="0"/>
    <n v="0"/>
    <n v="0"/>
    <n v="5000"/>
    <n v="0"/>
    <n v="0"/>
    <n v="0"/>
    <n v="10000"/>
    <n v="0"/>
    <n v="0"/>
    <n v="0"/>
    <n v="0"/>
    <n v="10000"/>
    <n v="0"/>
    <n v="0"/>
    <n v="0"/>
    <n v="0"/>
    <n v="0"/>
    <n v="0"/>
    <n v="0"/>
    <n v="0"/>
    <n v="0"/>
    <n v="0"/>
    <n v="0"/>
    <n v="0"/>
    <n v="0"/>
    <n v="0"/>
    <n v="0"/>
    <n v="2000"/>
    <n v="0"/>
    <n v="3000"/>
    <n v="0"/>
    <n v="0"/>
    <n v="0"/>
    <n v="5000"/>
    <n v="0"/>
    <n v="0"/>
    <n v="0"/>
    <n v="10000"/>
    <n v="0"/>
    <n v="0"/>
    <n v="0"/>
    <n v="0"/>
    <n v="10000"/>
    <n v="0"/>
    <n v="0"/>
    <n v="0"/>
    <n v="0"/>
    <n v="0"/>
    <n v="0"/>
    <n v="0"/>
    <n v="0"/>
    <n v="0"/>
    <n v="0"/>
    <n v="0"/>
    <n v="0"/>
    <n v="0"/>
    <n v="0"/>
    <n v="0"/>
    <n v="0"/>
    <n v="0"/>
    <n v="0"/>
    <n v="0"/>
    <n v="0"/>
    <n v="0"/>
    <n v="0"/>
    <n v="0"/>
    <n v="0"/>
    <n v="0"/>
    <n v="10000"/>
    <n v="0"/>
    <n v="0"/>
    <n v="0"/>
    <n v="0"/>
    <n v="10000"/>
    <n v="0"/>
    <n v="0"/>
    <n v="0"/>
    <n v="0"/>
    <n v="0"/>
    <n v="0"/>
    <n v="0"/>
    <n v="0"/>
    <n v="0"/>
    <n v="0"/>
    <n v="0"/>
    <n v="10000"/>
    <n v="0"/>
    <n v="0"/>
    <n v="0"/>
    <n v="0"/>
    <n v="0"/>
    <n v="10000"/>
    <n v="0"/>
    <n v="0"/>
    <n v="0"/>
    <n v="0"/>
    <n v="0"/>
    <n v="10000"/>
    <m/>
    <m/>
    <m/>
    <m/>
    <s v="STN"/>
    <m/>
    <m/>
    <m/>
    <s v="Others Tx"/>
    <m/>
    <m/>
    <s v="STN"/>
    <m/>
    <m/>
    <x v="8"/>
    <m/>
    <m/>
    <m/>
    <m/>
    <m/>
    <m/>
    <m/>
    <m/>
    <m/>
    <m/>
    <m/>
    <s v="Ingeniería detalle"/>
    <m/>
    <m/>
    <m/>
  </r>
  <r>
    <x v="156"/>
    <s v="Fuera del T13"/>
    <x v="157"/>
    <x v="3"/>
    <x v="6"/>
    <x v="23"/>
    <n v="0"/>
    <n v="0"/>
    <n v="0"/>
    <n v="0"/>
    <n v="0"/>
    <n v="0"/>
    <n v="0"/>
    <n v="0"/>
    <n v="0"/>
    <n v="0"/>
    <n v="0"/>
    <n v="0"/>
    <n v="0"/>
    <n v="0"/>
    <n v="0"/>
    <n v="0"/>
    <n v="0"/>
    <n v="0"/>
    <n v="0"/>
    <n v="0"/>
    <n v="0"/>
    <n v="0.1"/>
    <n v="0.15"/>
    <n v="0.36"/>
    <n v="0"/>
    <n v="0"/>
    <n v="0"/>
    <n v="0"/>
    <n v="0"/>
    <n v="0"/>
    <n v="0"/>
    <n v="0"/>
    <n v="0"/>
    <n v="0.1"/>
    <n v="0.25"/>
    <n v="0.61"/>
    <n v="0.61"/>
    <n v="0"/>
    <n v="0"/>
    <n v="0"/>
    <n v="0"/>
    <n v="0"/>
    <n v="0"/>
    <n v="0"/>
    <n v="0"/>
    <n v="0"/>
    <n v="0"/>
    <n v="0"/>
    <n v="0"/>
    <n v="0.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00"/>
    <n v="0"/>
    <n v="3600"/>
    <n v="0"/>
    <n v="12000"/>
    <n v="0"/>
    <n v="0"/>
    <n v="0"/>
    <n v="0"/>
    <n v="0"/>
    <n v="0"/>
    <n v="0"/>
    <n v="0"/>
    <n v="0"/>
    <n v="0"/>
    <n v="0"/>
    <n v="0"/>
    <n v="0"/>
    <n v="0"/>
    <n v="0"/>
    <n v="0"/>
    <n v="0"/>
    <n v="0"/>
    <n v="0"/>
    <n v="0"/>
    <n v="0"/>
    <n v="0"/>
    <n v="0"/>
    <n v="0"/>
    <n v="0"/>
    <n v="0"/>
    <n v="0"/>
    <n v="0"/>
    <n v="0"/>
    <n v="0"/>
    <n v="0"/>
    <n v="0"/>
    <n v="0"/>
    <n v="0"/>
    <n v="0"/>
    <n v="0"/>
    <n v="0"/>
    <n v="0"/>
    <n v="0"/>
    <n v="0"/>
    <n v="0"/>
    <n v="0"/>
    <n v="12000"/>
    <n v="0"/>
    <n v="0"/>
    <n v="0"/>
    <n v="0"/>
    <n v="0"/>
    <n v="0"/>
    <n v="0"/>
    <n v="0"/>
    <n v="0"/>
    <n v="8400"/>
    <n v="3600"/>
    <n v="0"/>
    <n v="12000"/>
    <n v="0"/>
    <n v="0"/>
    <n v="0"/>
    <n v="0"/>
    <n v="0"/>
    <n v="0"/>
    <n v="0"/>
    <n v="0"/>
    <n v="0"/>
    <n v="0"/>
    <n v="0"/>
    <n v="0"/>
    <n v="0"/>
    <n v="0"/>
    <n v="0"/>
    <n v="0"/>
    <n v="0"/>
    <n v="12000"/>
    <n v="0"/>
    <n v="0"/>
    <n v="0"/>
    <n v="0"/>
    <n v="0"/>
    <n v="0"/>
    <n v="0"/>
    <n v="0"/>
    <n v="0"/>
    <n v="0"/>
    <n v="0"/>
    <n v="12000"/>
    <n v="12000"/>
    <n v="0"/>
    <n v="0"/>
    <n v="0"/>
    <n v="0"/>
    <n v="0"/>
    <n v="0"/>
    <n v="0"/>
    <n v="0"/>
    <n v="0"/>
    <n v="0"/>
    <n v="0"/>
    <n v="0"/>
    <n v="0"/>
    <n v="0"/>
    <n v="0"/>
    <n v="0"/>
    <n v="0"/>
    <n v="12000"/>
    <n v="0"/>
    <n v="0"/>
    <n v="0"/>
    <n v="0"/>
    <n v="0"/>
    <n v="0"/>
    <n v="12000"/>
    <n v="0"/>
    <n v="0"/>
    <n v="12000"/>
    <n v="-12000"/>
    <n v="12000"/>
    <n v="12000"/>
    <n v="0"/>
    <n v="0"/>
    <n v="12000"/>
    <n v="-12000"/>
    <n v="12000"/>
    <n v="0"/>
    <n v="0"/>
    <n v="0"/>
    <n v="0"/>
    <n v="0"/>
    <n v="12000"/>
    <m/>
    <m/>
    <m/>
    <m/>
    <s v="STS"/>
    <m/>
    <m/>
    <m/>
    <s v="IT&amp;Communications"/>
    <m/>
    <m/>
    <s v="STS"/>
    <m/>
    <m/>
    <x v="8"/>
    <m/>
    <m/>
    <m/>
    <m/>
    <m/>
    <m/>
    <m/>
    <m/>
    <m/>
    <m/>
    <m/>
    <s v="Ingeniería detalle"/>
    <m/>
    <m/>
    <m/>
  </r>
  <r>
    <x v="157"/>
    <s v="Fuera del T13"/>
    <x v="158"/>
    <x v="3"/>
    <x v="6"/>
    <x v="23"/>
    <n v="0"/>
    <n v="0"/>
    <n v="0"/>
    <n v="0"/>
    <n v="0"/>
    <n v="0"/>
    <n v="0"/>
    <n v="0"/>
    <n v="12393.682000000001"/>
    <n v="0"/>
    <n v="0"/>
    <n v="0"/>
    <n v="12393.682000000001"/>
    <n v="0"/>
    <n v="0"/>
    <n v="0"/>
    <n v="0"/>
    <n v="0"/>
    <n v="0"/>
    <n v="0"/>
    <n v="0"/>
    <n v="0.85"/>
    <n v="0.1"/>
    <n v="0.03"/>
    <n v="0"/>
    <n v="0"/>
    <n v="0"/>
    <n v="0"/>
    <n v="0"/>
    <n v="0"/>
    <n v="0"/>
    <n v="0"/>
    <n v="0"/>
    <n v="0.85"/>
    <n v="0.95"/>
    <n v="0.98"/>
    <n v="0.98"/>
    <n v="0"/>
    <n v="0"/>
    <n v="0"/>
    <n v="0"/>
    <n v="0"/>
    <n v="0"/>
    <n v="0"/>
    <n v="0"/>
    <n v="0"/>
    <n v="0"/>
    <n v="0"/>
    <n v="0"/>
    <n v="0.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000"/>
    <n v="0"/>
    <n v="0"/>
    <n v="0"/>
    <n v="13000"/>
    <n v="0"/>
    <n v="0"/>
    <n v="0"/>
    <n v="0"/>
    <n v="0"/>
    <n v="0"/>
    <n v="0"/>
    <n v="0"/>
    <n v="0"/>
    <n v="0"/>
    <n v="0"/>
    <n v="0"/>
    <n v="0"/>
    <n v="0"/>
    <n v="0"/>
    <n v="0"/>
    <n v="0"/>
    <n v="0"/>
    <n v="0"/>
    <n v="0"/>
    <n v="0"/>
    <n v="0"/>
    <n v="0"/>
    <n v="0"/>
    <n v="0"/>
    <n v="0"/>
    <n v="0"/>
    <n v="0"/>
    <n v="0"/>
    <n v="0"/>
    <n v="0"/>
    <n v="0"/>
    <n v="0"/>
    <n v="0"/>
    <n v="0"/>
    <n v="0"/>
    <n v="0"/>
    <n v="0"/>
    <n v="0"/>
    <n v="0"/>
    <n v="0"/>
    <n v="0"/>
    <n v="13000"/>
    <n v="0"/>
    <n v="0"/>
    <n v="0"/>
    <n v="0"/>
    <n v="0"/>
    <n v="0"/>
    <n v="0"/>
    <n v="0"/>
    <n v="12393.682000000001"/>
    <n v="606.3179999999993"/>
    <n v="0"/>
    <n v="0"/>
    <n v="13000"/>
    <n v="0"/>
    <n v="0"/>
    <n v="0"/>
    <n v="0"/>
    <n v="0"/>
    <n v="0"/>
    <n v="0"/>
    <n v="0"/>
    <n v="0"/>
    <n v="0"/>
    <n v="0"/>
    <n v="0"/>
    <n v="0"/>
    <n v="0"/>
    <n v="0"/>
    <n v="0"/>
    <n v="0"/>
    <n v="13000"/>
    <n v="0"/>
    <n v="0"/>
    <n v="0"/>
    <n v="0"/>
    <n v="0"/>
    <n v="0"/>
    <n v="0"/>
    <n v="0"/>
    <n v="12393.682000000001"/>
    <n v="0"/>
    <n v="0"/>
    <n v="606.3179999999993"/>
    <n v="13000"/>
    <n v="0"/>
    <n v="0"/>
    <n v="0"/>
    <n v="0"/>
    <n v="0"/>
    <n v="0"/>
    <n v="0"/>
    <n v="0"/>
    <n v="0"/>
    <n v="0"/>
    <n v="0"/>
    <n v="0"/>
    <n v="0"/>
    <n v="0"/>
    <n v="0"/>
    <n v="0"/>
    <n v="0"/>
    <n v="13000"/>
    <n v="0"/>
    <n v="12393.682000000001"/>
    <n v="12393.682000000001"/>
    <n v="0"/>
    <n v="12393.682000000001"/>
    <n v="-12393.682000000001"/>
    <n v="13000"/>
    <n v="12393.682000000001"/>
    <n v="12393.682000000001"/>
    <n v="13000"/>
    <n v="-606.3179999999993"/>
    <n v="606.3179999999993"/>
    <n v="13000"/>
    <n v="12393.682000000001"/>
    <n v="12393.682000000001"/>
    <n v="13000"/>
    <n v="-606.3179999999993"/>
    <n v="606.3179999999993"/>
    <n v="12393.682000000001"/>
    <n v="12393.682000000001"/>
    <n v="12393.682000000001"/>
    <n v="12393.682000000001"/>
    <n v="0"/>
    <n v="606.3179999999993"/>
    <m/>
    <m/>
    <m/>
    <m/>
    <s v="SATT"/>
    <m/>
    <m/>
    <m/>
    <s v="EH&amp;S"/>
    <m/>
    <m/>
    <s v="STS"/>
    <m/>
    <m/>
    <x v="8"/>
    <m/>
    <m/>
    <m/>
    <m/>
    <m/>
    <m/>
    <m/>
    <m/>
    <m/>
    <m/>
    <m/>
    <s v="Ingeniería detalle"/>
    <m/>
    <m/>
    <m/>
  </r>
  <r>
    <x v="158"/>
    <s v="Fuera del T13"/>
    <x v="159"/>
    <x v="3"/>
    <x v="6"/>
    <x v="23"/>
    <n v="0"/>
    <n v="0"/>
    <n v="0"/>
    <n v="0"/>
    <n v="0"/>
    <n v="0"/>
    <n v="0"/>
    <n v="0"/>
    <n v="0"/>
    <n v="0"/>
    <n v="0"/>
    <n v="16768.625"/>
    <n v="16768.6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00"/>
    <n v="0"/>
    <n v="20000"/>
    <n v="0"/>
    <n v="0"/>
    <n v="0"/>
    <n v="0"/>
    <n v="0"/>
    <n v="0"/>
    <n v="0"/>
    <n v="0"/>
    <n v="0"/>
    <n v="0"/>
    <n v="0"/>
    <n v="0"/>
    <n v="0"/>
    <n v="0"/>
    <n v="0"/>
    <n v="0"/>
    <n v="0"/>
    <n v="0"/>
    <n v="0"/>
    <n v="0"/>
    <n v="0"/>
    <n v="0"/>
    <n v="0"/>
    <n v="0"/>
    <n v="0"/>
    <n v="0"/>
    <n v="0"/>
    <n v="0"/>
    <n v="0"/>
    <n v="0"/>
    <n v="0"/>
    <n v="0"/>
    <n v="0"/>
    <n v="0"/>
    <n v="0"/>
    <n v="0"/>
    <n v="0"/>
    <n v="0"/>
    <n v="0"/>
    <n v="0"/>
    <n v="0"/>
    <n v="0"/>
    <n v="20000"/>
    <n v="0"/>
    <n v="0"/>
    <n v="0"/>
    <n v="0"/>
    <n v="0"/>
    <n v="0"/>
    <n v="0"/>
    <n v="0"/>
    <n v="0"/>
    <n v="0"/>
    <n v="20000"/>
    <n v="0"/>
    <n v="20000"/>
    <n v="0"/>
    <n v="0"/>
    <n v="0"/>
    <n v="0"/>
    <n v="0"/>
    <n v="0"/>
    <n v="0"/>
    <n v="0"/>
    <n v="0"/>
    <n v="0"/>
    <n v="0"/>
    <n v="0"/>
    <n v="0"/>
    <n v="0"/>
    <n v="0"/>
    <n v="0"/>
    <n v="0"/>
    <n v="20000"/>
    <n v="0"/>
    <n v="0"/>
    <n v="0"/>
    <n v="0"/>
    <n v="0"/>
    <n v="0"/>
    <n v="0"/>
    <n v="0"/>
    <n v="0"/>
    <n v="0"/>
    <n v="0"/>
    <n v="20000"/>
    <n v="20000"/>
    <n v="0"/>
    <n v="0"/>
    <n v="0"/>
    <n v="0"/>
    <n v="0"/>
    <n v="0"/>
    <n v="0"/>
    <n v="0"/>
    <n v="0"/>
    <n v="0"/>
    <n v="0"/>
    <n v="0"/>
    <n v="0"/>
    <n v="0"/>
    <n v="0"/>
    <n v="0"/>
    <n v="0"/>
    <n v="20000"/>
    <n v="0"/>
    <n v="0"/>
    <n v="0"/>
    <n v="0"/>
    <n v="0"/>
    <n v="0"/>
    <n v="20000"/>
    <n v="0"/>
    <n v="0"/>
    <n v="20000"/>
    <n v="-20000"/>
    <n v="20000"/>
    <n v="20000"/>
    <n v="0"/>
    <n v="0"/>
    <n v="20000"/>
    <n v="-20000"/>
    <n v="20000"/>
    <n v="0"/>
    <n v="16768.625"/>
    <n v="16768.625"/>
    <n v="0"/>
    <n v="16768.625"/>
    <n v="3231.375"/>
    <m/>
    <m/>
    <m/>
    <m/>
    <s v="STC"/>
    <m/>
    <m/>
    <m/>
    <s v="EH&amp;S"/>
    <m/>
    <m/>
    <s v="STS"/>
    <m/>
    <m/>
    <x v="8"/>
    <m/>
    <m/>
    <m/>
    <m/>
    <m/>
    <m/>
    <m/>
    <m/>
    <m/>
    <m/>
    <m/>
    <s v="Ingeniería detalle"/>
    <m/>
    <m/>
    <m/>
  </r>
  <r>
    <x v="159"/>
    <s v="Fuera del T13"/>
    <x v="160"/>
    <x v="3"/>
    <x v="6"/>
    <x v="23"/>
    <n v="0"/>
    <n v="0"/>
    <n v="0"/>
    <n v="0"/>
    <n v="0"/>
    <n v="0"/>
    <n v="0"/>
    <n v="0"/>
    <n v="0"/>
    <n v="14914.362999999999"/>
    <n v="0"/>
    <n v="0"/>
    <n v="14914.362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500"/>
    <n v="9500"/>
    <n v="19000"/>
    <n v="9500"/>
    <n v="9500"/>
    <n v="9500"/>
    <n v="9500"/>
    <n v="19000"/>
    <n v="0"/>
    <n v="95000"/>
    <n v="0"/>
    <n v="0"/>
    <n v="0"/>
    <n v="0"/>
    <n v="95000"/>
    <n v="0"/>
    <n v="0"/>
    <n v="0"/>
    <n v="0"/>
    <n v="0"/>
    <n v="0"/>
    <n v="0"/>
    <n v="0"/>
    <n v="0"/>
    <n v="15000"/>
    <n v="0"/>
    <n v="0"/>
    <n v="15000"/>
    <n v="0"/>
    <n v="0"/>
    <n v="0"/>
    <n v="0"/>
    <n v="4462"/>
    <n v="19000"/>
    <n v="9500"/>
    <n v="9500"/>
    <n v="9500"/>
    <n v="9500"/>
    <n v="19000"/>
    <n v="0"/>
    <n v="80462"/>
    <n v="0"/>
    <n v="0"/>
    <n v="0"/>
    <n v="0"/>
    <n v="95462"/>
    <n v="0"/>
    <n v="0"/>
    <n v="0"/>
    <n v="0"/>
    <n v="0"/>
    <n v="0"/>
    <n v="0"/>
    <n v="0"/>
    <n v="0"/>
    <n v="14914.362999999999"/>
    <n v="0"/>
    <n v="85.637000000000626"/>
    <n v="15000"/>
    <n v="0"/>
    <n v="0"/>
    <n v="0"/>
    <n v="0"/>
    <n v="0"/>
    <n v="0"/>
    <n v="0"/>
    <n v="0"/>
    <n v="0"/>
    <n v="0"/>
    <n v="0"/>
    <n v="0"/>
    <n v="80462"/>
    <n v="0"/>
    <n v="0"/>
    <n v="0"/>
    <n v="0"/>
    <n v="95462"/>
    <n v="0"/>
    <n v="14914.362999999999"/>
    <n v="14914.362999999999"/>
    <n v="0"/>
    <n v="14914.362999999999"/>
    <n v="-14914.362999999999"/>
    <n v="0"/>
    <n v="14914.362999999999"/>
    <n v="14914.362999999999"/>
    <n v="0"/>
    <n v="14914.362999999999"/>
    <n v="80085.637000000002"/>
    <n v="15000"/>
    <n v="14914.362999999999"/>
    <n v="14914.362999999999"/>
    <n v="15000"/>
    <n v="-85.637000000000626"/>
    <n v="80547.637000000002"/>
    <n v="14914.362999999999"/>
    <n v="14914.362999999999"/>
    <n v="14914.362999999999"/>
    <n v="14914.362999999999"/>
    <n v="0"/>
    <n v="80547.637000000002"/>
    <m/>
    <m/>
    <m/>
    <m/>
    <s v="STS"/>
    <m/>
    <m/>
    <m/>
    <s v="EH&amp;S"/>
    <m/>
    <m/>
    <s v="STS"/>
    <m/>
    <m/>
    <x v="8"/>
    <m/>
    <m/>
    <m/>
    <m/>
    <m/>
    <m/>
    <m/>
    <m/>
    <m/>
    <m/>
    <m/>
    <s v="Ingeniería detalle"/>
    <m/>
    <m/>
    <m/>
  </r>
  <r>
    <x v="160"/>
    <s v="Fuera del T13"/>
    <x v="161"/>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00"/>
    <n v="0"/>
    <n v="12000"/>
    <n v="0"/>
    <n v="12000"/>
    <n v="0"/>
    <n v="4000"/>
    <n v="40000"/>
    <n v="0"/>
    <n v="0"/>
    <n v="0"/>
    <n v="0"/>
    <n v="40000"/>
    <n v="0"/>
    <n v="0"/>
    <n v="0"/>
    <n v="0"/>
    <n v="0"/>
    <n v="0"/>
    <n v="0"/>
    <n v="0"/>
    <n v="0"/>
    <n v="0"/>
    <n v="0"/>
    <n v="0"/>
    <n v="0"/>
    <n v="0"/>
    <n v="0"/>
    <n v="0"/>
    <n v="0"/>
    <n v="0"/>
    <n v="12000"/>
    <n v="0"/>
    <n v="12000"/>
    <n v="0"/>
    <n v="12000"/>
    <n v="0"/>
    <n v="4000"/>
    <n v="40000"/>
    <n v="0"/>
    <n v="0"/>
    <n v="0"/>
    <n v="0"/>
    <n v="40000"/>
    <n v="0"/>
    <n v="0"/>
    <n v="0"/>
    <n v="0"/>
    <n v="0"/>
    <n v="0"/>
    <n v="0"/>
    <n v="0"/>
    <n v="0"/>
    <n v="0"/>
    <n v="0"/>
    <n v="0"/>
    <n v="0"/>
    <n v="0"/>
    <n v="0"/>
    <n v="0"/>
    <n v="0"/>
    <n v="0"/>
    <n v="0"/>
    <n v="0"/>
    <n v="0"/>
    <n v="0"/>
    <n v="0"/>
    <n v="0"/>
    <n v="0"/>
    <n v="40000"/>
    <n v="0"/>
    <n v="0"/>
    <n v="0"/>
    <n v="0"/>
    <n v="40000"/>
    <n v="0"/>
    <n v="0"/>
    <n v="0"/>
    <n v="0"/>
    <n v="0"/>
    <n v="0"/>
    <n v="0"/>
    <n v="0"/>
    <n v="0"/>
    <n v="0"/>
    <n v="0"/>
    <n v="40000"/>
    <n v="0"/>
    <n v="0"/>
    <n v="0"/>
    <n v="0"/>
    <n v="0"/>
    <n v="40000"/>
    <n v="0"/>
    <n v="0"/>
    <n v="0"/>
    <n v="0"/>
    <n v="0"/>
    <n v="40000"/>
    <m/>
    <m/>
    <m/>
    <m/>
    <s v="FRONTEL"/>
    <m/>
    <m/>
    <m/>
    <s v="EH&amp;S"/>
    <m/>
    <m/>
    <s v="STS"/>
    <m/>
    <m/>
    <x v="8"/>
    <m/>
    <m/>
    <m/>
    <m/>
    <m/>
    <m/>
    <m/>
    <m/>
    <m/>
    <m/>
    <m/>
    <s v="Ingeniería detalle"/>
    <m/>
    <m/>
    <m/>
  </r>
  <r>
    <x v="161"/>
    <s v="Fuera del T13"/>
    <x v="162"/>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952"/>
    <n v="4800"/>
    <n v="0"/>
    <n v="0"/>
    <n v="88752"/>
    <n v="0"/>
    <n v="0"/>
    <n v="0"/>
    <n v="0"/>
    <n v="0"/>
    <n v="0"/>
    <n v="0"/>
    <n v="0"/>
    <n v="0"/>
    <n v="0"/>
    <n v="0"/>
    <n v="0"/>
    <n v="0"/>
    <n v="0"/>
    <n v="0"/>
    <n v="0"/>
    <n v="0"/>
    <n v="0"/>
    <n v="0"/>
    <n v="0"/>
    <n v="0"/>
    <n v="0"/>
    <n v="0"/>
    <n v="0"/>
    <n v="0"/>
    <n v="0"/>
    <n v="83952"/>
    <n v="4800"/>
    <n v="0"/>
    <n v="0"/>
    <n v="88752"/>
    <n v="0"/>
    <n v="0"/>
    <n v="0"/>
    <n v="0"/>
    <n v="0"/>
    <n v="0"/>
    <n v="0"/>
    <n v="0"/>
    <n v="0"/>
    <n v="0"/>
    <n v="0"/>
    <n v="0"/>
    <n v="0"/>
    <n v="0"/>
    <n v="0"/>
    <n v="0"/>
    <n v="0"/>
    <n v="0"/>
    <n v="0"/>
    <n v="0"/>
    <n v="0"/>
    <n v="0"/>
    <n v="0"/>
    <n v="0"/>
    <n v="0"/>
    <n v="0"/>
    <n v="83952"/>
    <n v="4800"/>
    <n v="0"/>
    <n v="0"/>
    <n v="88752"/>
    <n v="0"/>
    <n v="0"/>
    <n v="0"/>
    <n v="0"/>
    <n v="0"/>
    <n v="0"/>
    <n v="0"/>
    <n v="0"/>
    <n v="0"/>
    <n v="0"/>
    <n v="0"/>
    <n v="88752"/>
    <n v="0"/>
    <n v="0"/>
    <n v="0"/>
    <n v="0"/>
    <n v="0"/>
    <n v="88752"/>
    <n v="0"/>
    <n v="0"/>
    <n v="0"/>
    <n v="0"/>
    <n v="0"/>
    <n v="88752"/>
    <m/>
    <m/>
    <m/>
    <m/>
    <s v="STS"/>
    <m/>
    <m/>
    <m/>
    <s v="IT&amp;Communications"/>
    <m/>
    <m/>
    <s v="STS"/>
    <m/>
    <m/>
    <x v="8"/>
    <m/>
    <m/>
    <m/>
    <m/>
    <m/>
    <m/>
    <m/>
    <m/>
    <m/>
    <m/>
    <m/>
    <s v="Ingeniería detalle"/>
    <m/>
    <m/>
    <m/>
  </r>
  <r>
    <x v="162"/>
    <s v="Fuera del T13"/>
    <x v="163"/>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984"/>
    <n v="1200"/>
    <n v="0"/>
    <n v="0"/>
    <n v="29184"/>
    <n v="0"/>
    <n v="0"/>
    <n v="0"/>
    <n v="0"/>
    <n v="0"/>
    <n v="0"/>
    <n v="0"/>
    <n v="0"/>
    <n v="0"/>
    <n v="0"/>
    <n v="0"/>
    <n v="0"/>
    <n v="0"/>
    <n v="0"/>
    <n v="0"/>
    <n v="0"/>
    <n v="0"/>
    <n v="0"/>
    <n v="0"/>
    <n v="0"/>
    <n v="0"/>
    <n v="0"/>
    <n v="0"/>
    <n v="0"/>
    <n v="0"/>
    <n v="0"/>
    <n v="27984"/>
    <n v="1200"/>
    <n v="0"/>
    <n v="0"/>
    <n v="29184"/>
    <n v="0"/>
    <n v="0"/>
    <n v="0"/>
    <n v="0"/>
    <n v="0"/>
    <n v="0"/>
    <n v="0"/>
    <n v="0"/>
    <n v="0"/>
    <n v="0"/>
    <n v="0"/>
    <n v="0"/>
    <n v="0"/>
    <n v="0"/>
    <n v="0"/>
    <n v="0"/>
    <n v="0"/>
    <n v="0"/>
    <n v="0"/>
    <n v="0"/>
    <n v="0"/>
    <n v="0"/>
    <n v="0"/>
    <n v="0"/>
    <n v="0"/>
    <n v="0"/>
    <n v="27984"/>
    <n v="1200"/>
    <n v="0"/>
    <n v="0"/>
    <n v="29184"/>
    <n v="0"/>
    <n v="0"/>
    <n v="0"/>
    <n v="0"/>
    <n v="0"/>
    <n v="0"/>
    <n v="0"/>
    <n v="0"/>
    <n v="0"/>
    <n v="0"/>
    <n v="0"/>
    <n v="29184"/>
    <n v="0"/>
    <n v="0"/>
    <n v="0"/>
    <n v="0"/>
    <n v="0"/>
    <n v="29184"/>
    <n v="0"/>
    <n v="0"/>
    <n v="0"/>
    <n v="0"/>
    <n v="0"/>
    <n v="29184"/>
    <m/>
    <m/>
    <m/>
    <m/>
    <s v="SAGESA"/>
    <m/>
    <m/>
    <m/>
    <s v="IT&amp;Communications"/>
    <m/>
    <m/>
    <s v="SAGESA"/>
    <m/>
    <m/>
    <x v="8"/>
    <m/>
    <m/>
    <m/>
    <m/>
    <m/>
    <m/>
    <m/>
    <m/>
    <m/>
    <m/>
    <m/>
    <s v="Ingeniería detalle"/>
    <m/>
    <m/>
    <m/>
  </r>
  <r>
    <x v="163"/>
    <s v="Fuera del T13"/>
    <x v="164"/>
    <x v="1"/>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241.23125000001"/>
    <n v="167241.23125000001"/>
    <n v="334482.46250000002"/>
    <n v="0"/>
    <n v="0"/>
    <n v="0"/>
    <n v="0"/>
    <n v="334482.46250000002"/>
    <n v="0"/>
    <n v="0"/>
    <n v="0"/>
    <n v="0"/>
    <n v="0"/>
    <n v="0"/>
    <n v="0"/>
    <n v="0"/>
    <n v="0"/>
    <n v="0"/>
    <n v="0"/>
    <n v="0"/>
    <n v="0"/>
    <n v="0"/>
    <n v="0"/>
    <n v="0"/>
    <n v="0"/>
    <n v="0"/>
    <n v="0"/>
    <n v="0"/>
    <n v="0"/>
    <n v="0"/>
    <n v="0"/>
    <n v="167241.23125000001"/>
    <n v="167241.23125000001"/>
    <n v="334482.46250000002"/>
    <n v="0"/>
    <n v="0"/>
    <n v="0"/>
    <n v="0"/>
    <n v="334482.46250000002"/>
    <n v="0"/>
    <n v="0"/>
    <n v="0"/>
    <n v="0"/>
    <n v="0"/>
    <n v="0"/>
    <n v="0"/>
    <n v="0"/>
    <n v="0"/>
    <n v="0"/>
    <n v="0"/>
    <n v="0"/>
    <n v="0"/>
    <n v="0"/>
    <n v="0"/>
    <n v="0"/>
    <n v="0"/>
    <n v="0"/>
    <n v="0"/>
    <n v="0"/>
    <n v="0"/>
    <n v="0"/>
    <n v="0"/>
    <n v="0"/>
    <n v="0"/>
    <n v="334482.46250000002"/>
    <n v="0"/>
    <n v="0"/>
    <n v="0"/>
    <n v="0"/>
    <n v="334482.46250000002"/>
    <n v="0"/>
    <n v="0"/>
    <n v="0"/>
    <n v="0"/>
    <n v="0"/>
    <n v="0"/>
    <n v="0"/>
    <n v="0"/>
    <n v="0"/>
    <n v="0"/>
    <n v="0"/>
    <n v="334482.46250000002"/>
    <n v="0"/>
    <n v="0"/>
    <n v="0"/>
    <n v="0"/>
    <n v="0"/>
    <n v="334482.46250000002"/>
    <n v="0"/>
    <n v="0"/>
    <n v="0"/>
    <n v="0"/>
    <n v="0"/>
    <n v="334482.46250000002"/>
    <m/>
    <m/>
    <m/>
    <m/>
    <s v="STS"/>
    <m/>
    <m/>
    <m/>
    <s v="Others Tx"/>
    <m/>
    <m/>
    <s v="STS"/>
    <m/>
    <m/>
    <x v="8"/>
    <m/>
    <m/>
    <m/>
    <m/>
    <m/>
    <m/>
    <m/>
    <m/>
    <m/>
    <m/>
    <m/>
    <s v="Ingeniería detalle"/>
    <m/>
    <m/>
    <m/>
  </r>
  <r>
    <x v="164"/>
    <s v="Fuera del T13"/>
    <x v="165"/>
    <x v="3"/>
    <x v="6"/>
    <x v="23"/>
    <n v="0"/>
    <n v="0"/>
    <n v="0"/>
    <n v="0"/>
    <n v="0"/>
    <n v="0"/>
    <n v="0"/>
    <n v="0"/>
    <n v="0"/>
    <n v="0"/>
    <n v="0"/>
    <n v="0"/>
    <n v="0"/>
    <n v="0"/>
    <n v="0"/>
    <n v="0"/>
    <n v="0"/>
    <n v="0"/>
    <n v="0"/>
    <n v="0"/>
    <n v="0"/>
    <n v="0.25"/>
    <n v="0.05"/>
    <n v="0.01"/>
    <n v="0"/>
    <n v="0"/>
    <n v="0"/>
    <n v="0"/>
    <n v="0"/>
    <n v="0"/>
    <n v="0"/>
    <n v="0"/>
    <n v="0"/>
    <n v="0.25"/>
    <n v="0.3"/>
    <n v="0.31"/>
    <n v="0.31"/>
    <n v="0"/>
    <n v="0"/>
    <n v="0"/>
    <n v="0"/>
    <n v="0"/>
    <n v="0"/>
    <n v="0"/>
    <n v="0"/>
    <n v="0"/>
    <n v="0"/>
    <n v="0"/>
    <n v="0"/>
    <n v="0.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4940"/>
    <n v="83952"/>
    <n v="20988"/>
    <n v="209880"/>
    <n v="0"/>
    <n v="0"/>
    <n v="0"/>
    <n v="0"/>
    <n v="0"/>
    <n v="0"/>
    <n v="0"/>
    <n v="0"/>
    <n v="0"/>
    <n v="0"/>
    <n v="0"/>
    <n v="0"/>
    <n v="0"/>
    <n v="0"/>
    <n v="0"/>
    <n v="0"/>
    <n v="0"/>
    <n v="0"/>
    <n v="0"/>
    <n v="0"/>
    <n v="0"/>
    <n v="0"/>
    <n v="0"/>
    <n v="0"/>
    <n v="0"/>
    <n v="0"/>
    <n v="0"/>
    <n v="105940"/>
    <n v="105940"/>
    <n v="999.99999999999898"/>
    <n v="999.99999999999898"/>
    <n v="999.99999999999898"/>
    <n v="999.99999999999898"/>
    <n v="999.99999999999898"/>
    <n v="999.99999999999898"/>
    <n v="999.99999999999898"/>
    <n v="0"/>
    <n v="218880"/>
    <n v="120936"/>
    <n v="4800"/>
    <n v="0"/>
    <n v="0"/>
    <n v="554496"/>
    <n v="0"/>
    <n v="0"/>
    <n v="0"/>
    <n v="0"/>
    <n v="0"/>
    <n v="0"/>
    <n v="0"/>
    <n v="0"/>
    <n v="0"/>
    <n v="104940"/>
    <n v="83952"/>
    <n v="20988"/>
    <n v="209880"/>
    <n v="0"/>
    <n v="0"/>
    <n v="105940"/>
    <n v="105940"/>
    <n v="999.99999999999898"/>
    <n v="999.99999999999898"/>
    <n v="999.99999999999898"/>
    <n v="999.99999999999898"/>
    <n v="999.99999999999898"/>
    <n v="999.99999999999898"/>
    <n v="999.99999999999898"/>
    <n v="0"/>
    <n v="218880"/>
    <n v="120936"/>
    <n v="4800"/>
    <n v="0"/>
    <n v="0"/>
    <n v="554496"/>
    <n v="0"/>
    <n v="0"/>
    <n v="0"/>
    <n v="0"/>
    <n v="0"/>
    <n v="0"/>
    <n v="0"/>
    <n v="0"/>
    <n v="0"/>
    <n v="0"/>
    <n v="0"/>
    <n v="209880"/>
    <n v="209880"/>
    <n v="0"/>
    <n v="0"/>
    <n v="0"/>
    <n v="0"/>
    <n v="0"/>
    <n v="0"/>
    <n v="0"/>
    <n v="0"/>
    <n v="0"/>
    <n v="0"/>
    <n v="0"/>
    <n v="0"/>
    <n v="218880"/>
    <n v="120936"/>
    <n v="4800"/>
    <n v="0"/>
    <n v="0"/>
    <n v="554496"/>
    <n v="0"/>
    <n v="0"/>
    <n v="0"/>
    <n v="0"/>
    <n v="0"/>
    <n v="0"/>
    <n v="188892"/>
    <n v="0"/>
    <n v="0"/>
    <n v="188892"/>
    <n v="-188892"/>
    <n v="554496"/>
    <n v="188892"/>
    <n v="0"/>
    <n v="0"/>
    <n v="188892"/>
    <n v="-188892"/>
    <n v="554496"/>
    <n v="0"/>
    <n v="0"/>
    <n v="0"/>
    <n v="0"/>
    <n v="0"/>
    <n v="554496"/>
    <m/>
    <m/>
    <m/>
    <m/>
    <s v="STS"/>
    <m/>
    <m/>
    <m/>
    <s v="IT&amp;Communications"/>
    <m/>
    <m/>
    <s v="STS"/>
    <m/>
    <m/>
    <x v="8"/>
    <m/>
    <m/>
    <m/>
    <m/>
    <m/>
    <m/>
    <m/>
    <m/>
    <m/>
    <m/>
    <m/>
    <s v="Ingeniería detalle"/>
    <m/>
    <m/>
    <m/>
  </r>
  <r>
    <x v="165"/>
    <s v="Fuera del T13"/>
    <x v="166"/>
    <x v="3"/>
    <x v="6"/>
    <x v="23"/>
    <n v="0"/>
    <n v="0"/>
    <n v="0"/>
    <n v="0"/>
    <n v="0"/>
    <n v="0"/>
    <n v="0"/>
    <n v="0"/>
    <n v="0"/>
    <n v="0"/>
    <n v="0"/>
    <n v="0"/>
    <n v="0"/>
    <n v="0"/>
    <n v="0"/>
    <n v="0"/>
    <n v="0"/>
    <n v="0"/>
    <n v="0"/>
    <n v="0"/>
    <n v="0"/>
    <n v="0.25"/>
    <n v="0.05"/>
    <n v="0.01"/>
    <n v="0"/>
    <n v="0"/>
    <n v="0"/>
    <n v="0"/>
    <n v="0"/>
    <n v="0"/>
    <n v="0"/>
    <n v="0"/>
    <n v="0"/>
    <n v="0.25"/>
    <n v="0.3"/>
    <n v="0.31"/>
    <n v="0.31"/>
    <n v="0"/>
    <n v="0"/>
    <n v="0"/>
    <n v="0"/>
    <n v="0"/>
    <n v="0"/>
    <n v="0"/>
    <n v="0"/>
    <n v="0"/>
    <n v="0"/>
    <n v="0"/>
    <n v="0"/>
    <n v="0.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980"/>
    <n v="34980"/>
    <n v="0"/>
    <n v="69960"/>
    <n v="0"/>
    <n v="0"/>
    <n v="0"/>
    <n v="0"/>
    <n v="0"/>
    <n v="0"/>
    <n v="0"/>
    <n v="0"/>
    <n v="0"/>
    <n v="0"/>
    <n v="0"/>
    <n v="0"/>
    <n v="0"/>
    <n v="0"/>
    <n v="0"/>
    <n v="0"/>
    <n v="0"/>
    <n v="0"/>
    <n v="0"/>
    <n v="0"/>
    <n v="0"/>
    <n v="0"/>
    <n v="0"/>
    <n v="0"/>
    <n v="0"/>
    <n v="0"/>
    <n v="0"/>
    <n v="55968"/>
    <n v="56968"/>
    <n v="0"/>
    <n v="999.99999999999898"/>
    <n v="0"/>
    <n v="999.99999999999898"/>
    <n v="0"/>
    <n v="0"/>
    <n v="0"/>
    <n v="0"/>
    <n v="114936"/>
    <n v="4800"/>
    <n v="0"/>
    <n v="0"/>
    <n v="0"/>
    <n v="189696"/>
    <n v="0"/>
    <n v="0"/>
    <n v="0"/>
    <n v="0"/>
    <n v="0"/>
    <n v="0"/>
    <n v="0"/>
    <n v="0"/>
    <n v="0"/>
    <n v="34980"/>
    <n v="34980"/>
    <n v="0"/>
    <n v="69960"/>
    <n v="0"/>
    <n v="0"/>
    <n v="55968"/>
    <n v="56968"/>
    <n v="0"/>
    <n v="999.99999999999898"/>
    <n v="0"/>
    <n v="999.99999999999898"/>
    <n v="0"/>
    <n v="0"/>
    <n v="0"/>
    <n v="0"/>
    <n v="114936"/>
    <n v="4800"/>
    <n v="0"/>
    <n v="0"/>
    <n v="0"/>
    <n v="189696"/>
    <n v="0"/>
    <n v="0"/>
    <n v="0"/>
    <n v="0"/>
    <n v="0"/>
    <n v="0"/>
    <n v="0"/>
    <n v="0"/>
    <n v="0"/>
    <n v="0"/>
    <n v="0"/>
    <n v="69960"/>
    <n v="69960"/>
    <n v="0"/>
    <n v="0"/>
    <n v="0"/>
    <n v="0"/>
    <n v="0"/>
    <n v="0"/>
    <n v="0"/>
    <n v="0"/>
    <n v="0"/>
    <n v="0"/>
    <n v="0"/>
    <n v="0"/>
    <n v="114936"/>
    <n v="4800"/>
    <n v="0"/>
    <n v="0"/>
    <n v="0"/>
    <n v="189696"/>
    <n v="0"/>
    <n v="0"/>
    <n v="0"/>
    <n v="0"/>
    <n v="0"/>
    <n v="0"/>
    <n v="69960"/>
    <n v="0"/>
    <n v="0"/>
    <n v="69960"/>
    <n v="-69960"/>
    <n v="189696"/>
    <n v="69960"/>
    <n v="0"/>
    <n v="0"/>
    <n v="69960"/>
    <n v="-69960"/>
    <n v="189696"/>
    <n v="0"/>
    <n v="0"/>
    <n v="0"/>
    <n v="0"/>
    <n v="0"/>
    <n v="189696"/>
    <m/>
    <m/>
    <m/>
    <m/>
    <s v="FRONTEL"/>
    <m/>
    <m/>
    <m/>
    <s v="IT&amp;Communications"/>
    <m/>
    <m/>
    <s v="FRONTEL"/>
    <m/>
    <m/>
    <x v="8"/>
    <m/>
    <m/>
    <m/>
    <m/>
    <m/>
    <m/>
    <m/>
    <m/>
    <m/>
    <m/>
    <m/>
    <s v="Ingeniería detalle"/>
    <m/>
    <m/>
    <m/>
  </r>
  <r>
    <x v="166"/>
    <s v="Fuera del T13"/>
    <x v="167"/>
    <x v="3"/>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25"/>
    <n v="16925"/>
    <n v="33850"/>
    <n v="8462.5"/>
    <n v="8462.5"/>
    <n v="8462.5"/>
    <n v="25387.5"/>
    <n v="25387.5"/>
    <n v="25387.5"/>
    <n v="169250"/>
    <n v="67700"/>
    <n v="0"/>
    <n v="0"/>
    <n v="0"/>
    <n v="236950"/>
    <n v="0"/>
    <n v="0"/>
    <n v="0"/>
    <n v="0"/>
    <n v="0"/>
    <n v="0"/>
    <n v="0"/>
    <n v="0"/>
    <n v="0"/>
    <n v="0"/>
    <n v="0"/>
    <n v="0"/>
    <n v="0"/>
    <n v="0"/>
    <n v="0"/>
    <n v="0"/>
    <n v="16925"/>
    <n v="16925"/>
    <n v="33850"/>
    <n v="8462.5"/>
    <n v="8462.5"/>
    <n v="8462.5"/>
    <n v="25387.5"/>
    <n v="25387.5"/>
    <n v="25387.5"/>
    <n v="169250"/>
    <n v="67700"/>
    <n v="0"/>
    <n v="0"/>
    <n v="0"/>
    <n v="236950"/>
    <n v="0"/>
    <n v="0"/>
    <n v="0"/>
    <n v="0"/>
    <n v="0"/>
    <n v="0"/>
    <n v="0"/>
    <n v="0"/>
    <n v="0"/>
    <n v="0"/>
    <n v="0"/>
    <n v="0"/>
    <n v="0"/>
    <n v="0"/>
    <n v="0"/>
    <n v="0"/>
    <n v="0"/>
    <n v="0"/>
    <n v="0"/>
    <n v="0"/>
    <n v="0"/>
    <n v="0"/>
    <n v="0"/>
    <n v="0"/>
    <n v="0"/>
    <n v="169250"/>
    <n v="67700"/>
    <n v="0"/>
    <n v="0"/>
    <n v="0"/>
    <n v="236950"/>
    <n v="0"/>
    <n v="0"/>
    <n v="0"/>
    <n v="0"/>
    <n v="0"/>
    <n v="0"/>
    <n v="0"/>
    <n v="0"/>
    <n v="0"/>
    <n v="0"/>
    <n v="0"/>
    <n v="236950"/>
    <n v="0"/>
    <n v="0"/>
    <n v="0"/>
    <n v="0"/>
    <n v="0"/>
    <n v="236950"/>
    <n v="0"/>
    <n v="0"/>
    <n v="0"/>
    <n v="0"/>
    <n v="0"/>
    <n v="236950"/>
    <m/>
    <m/>
    <m/>
    <m/>
    <s v="EDELAYSEN"/>
    <m/>
    <m/>
    <m/>
    <s v="IT&amp;Communications"/>
    <m/>
    <m/>
    <s v="EDELAYSEN"/>
    <m/>
    <m/>
    <x v="8"/>
    <m/>
    <m/>
    <m/>
    <m/>
    <m/>
    <m/>
    <m/>
    <m/>
    <m/>
    <m/>
    <m/>
    <s v="Ingeniería detalle"/>
    <m/>
    <m/>
    <m/>
  </r>
  <r>
    <x v="167"/>
    <s v="Fuera del T13"/>
    <x v="168"/>
    <x v="0"/>
    <x v="22"/>
    <x v="19"/>
    <n v="0"/>
    <n v="0"/>
    <n v="0"/>
    <n v="0"/>
    <n v="0"/>
    <n v="0"/>
    <n v="0"/>
    <n v="0"/>
    <n v="-6615.6040000000003"/>
    <n v="0"/>
    <n v="0"/>
    <n v="0"/>
    <n v="-6615.604000000000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615.6040000000003"/>
    <n v="0"/>
    <n v="0"/>
    <n v="0"/>
    <n v="-6615.6040000000003"/>
    <n v="0"/>
    <n v="0"/>
    <n v="0"/>
    <n v="0"/>
    <n v="0"/>
    <n v="0"/>
    <n v="0"/>
    <n v="0"/>
    <n v="0"/>
    <n v="0"/>
    <n v="0"/>
    <n v="0"/>
    <n v="0"/>
    <n v="0"/>
    <n v="0"/>
    <n v="0"/>
    <n v="0"/>
    <n v="-6615.6040000000003"/>
    <n v="0"/>
    <n v="-6615.6040000000003"/>
    <n v="-6615.6040000000003"/>
    <n v="0"/>
    <n v="-6615.6040000000003"/>
    <n v="6615.6040000000003"/>
    <n v="0"/>
    <n v="-6615.6040000000003"/>
    <n v="-6615.6040000000003"/>
    <n v="0"/>
    <n v="-6615.6040000000003"/>
    <n v="6615.6040000000003"/>
    <n v="0"/>
    <n v="-6615.6040000000003"/>
    <n v="-6615.6040000000003"/>
    <n v="0"/>
    <n v="-6615.6040000000003"/>
    <n v="6615.6040000000003"/>
    <n v="-6615.6040000000003"/>
    <n v="-6615.6040000000003"/>
    <n v="-6615.6040000000003"/>
    <n v="-6615.6040000000003"/>
    <n v="0"/>
    <n v="0"/>
    <m/>
    <m/>
    <m/>
    <m/>
    <m/>
    <m/>
    <m/>
    <m/>
    <m/>
    <m/>
    <m/>
    <m/>
    <m/>
    <m/>
    <x v="8"/>
    <m/>
    <m/>
    <m/>
    <m/>
    <m/>
    <m/>
    <m/>
    <m/>
    <m/>
    <m/>
    <m/>
    <m/>
    <m/>
    <m/>
    <m/>
  </r>
  <r>
    <x v="168"/>
    <s v="Fuera del T13"/>
    <x v="169"/>
    <x v="1"/>
    <x v="6"/>
    <x v="23"/>
    <n v="0"/>
    <n v="0"/>
    <n v="0"/>
    <n v="0"/>
    <n v="0"/>
    <n v="0"/>
    <n v="0"/>
    <n v="0"/>
    <n v="0"/>
    <n v="22963.994999999999"/>
    <n v="701.21400000000006"/>
    <n v="0"/>
    <n v="23665.208999999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8000"/>
    <n v="16000"/>
    <n v="12000"/>
    <n v="46000"/>
    <n v="10000"/>
    <n v="20000"/>
    <n v="47569"/>
    <n v="37600"/>
    <n v="0"/>
    <n v="0"/>
    <n v="0"/>
    <n v="0"/>
    <n v="0"/>
    <n v="0"/>
    <n v="0"/>
    <n v="0"/>
    <n v="115169"/>
    <n v="0"/>
    <n v="0"/>
    <n v="0"/>
    <n v="0"/>
    <n v="161169"/>
    <n v="0"/>
    <n v="0"/>
    <n v="0"/>
    <n v="0"/>
    <n v="0"/>
    <n v="0"/>
    <n v="0"/>
    <n v="0"/>
    <n v="0"/>
    <n v="22963.994999999999"/>
    <n v="701.21400000000006"/>
    <n v="22334.791000000001"/>
    <n v="46000"/>
    <n v="0"/>
    <n v="0"/>
    <n v="0"/>
    <n v="0"/>
    <n v="0"/>
    <n v="0"/>
    <n v="0"/>
    <n v="0"/>
    <n v="0"/>
    <n v="0"/>
    <n v="0"/>
    <n v="0"/>
    <n v="115169"/>
    <n v="0"/>
    <n v="0"/>
    <n v="0"/>
    <n v="0"/>
    <n v="161169"/>
    <n v="0"/>
    <n v="23665.208999999999"/>
    <n v="23665.208999999999"/>
    <n v="0"/>
    <n v="23665.208999999999"/>
    <n v="-23665.208999999999"/>
    <n v="0"/>
    <n v="23665.208999999999"/>
    <n v="23665.208999999999"/>
    <n v="0"/>
    <n v="23665.208999999999"/>
    <n v="-23665.208999999999"/>
    <n v="34000"/>
    <n v="23665.208999999999"/>
    <n v="23665.208999999999"/>
    <n v="34000"/>
    <n v="-10334.791000000001"/>
    <n v="137503.791"/>
    <n v="23665.208999999999"/>
    <n v="23665.208999999999"/>
    <n v="23665.208999999999"/>
    <n v="23665.208999999999"/>
    <n v="0"/>
    <n v="137503.791"/>
    <m/>
    <m/>
    <m/>
    <m/>
    <m/>
    <m/>
    <m/>
    <m/>
    <m/>
    <m/>
    <m/>
    <m/>
    <m/>
    <m/>
    <x v="8"/>
    <m/>
    <m/>
    <m/>
    <m/>
    <m/>
    <m/>
    <m/>
    <m/>
    <m/>
    <m/>
    <m/>
    <m/>
    <m/>
    <m/>
    <m/>
  </r>
  <r>
    <x v="169"/>
    <s v="Fuera del T13"/>
    <x v="170"/>
    <x v="0"/>
    <x v="30"/>
    <x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54916.75300000003"/>
    <n v="454916.75300000003"/>
    <n v="0"/>
    <n v="0"/>
    <n v="0"/>
    <n v="0"/>
    <n v="0"/>
    <n v="0"/>
    <n v="0"/>
    <n v="0"/>
    <n v="0"/>
    <n v="0"/>
    <n v="0"/>
    <n v="0"/>
    <n v="0"/>
    <n v="0"/>
    <n v="0"/>
    <n v="0"/>
    <n v="0"/>
    <n v="454916.75300000003"/>
    <n v="0"/>
    <n v="0"/>
    <n v="0"/>
    <n v="0"/>
    <n v="0"/>
    <n v="0"/>
    <n v="0"/>
    <n v="0"/>
    <n v="0"/>
    <n v="0"/>
    <n v="0"/>
    <n v="0"/>
    <n v="0"/>
    <n v="0"/>
    <n v="0"/>
    <n v="0"/>
    <n v="0"/>
    <n v="454916.75300000003"/>
    <n v="0"/>
    <n v="0"/>
    <n v="0"/>
    <n v="0"/>
    <n v="0"/>
    <n v="454916.75300000003"/>
    <m/>
    <m/>
    <m/>
    <m/>
    <m/>
    <m/>
    <m/>
    <m/>
    <m/>
    <m/>
    <m/>
    <m/>
    <m/>
    <m/>
    <x v="8"/>
    <m/>
    <m/>
    <m/>
    <m/>
    <m/>
    <m/>
    <m/>
    <m/>
    <m/>
    <m/>
    <m/>
    <m/>
    <m/>
    <m/>
    <m/>
  </r>
  <r>
    <x v="121"/>
    <s v="Fuera del T13"/>
    <x v="171"/>
    <x v="0"/>
    <x v="6"/>
    <x v="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m/>
    <m/>
    <m/>
    <m/>
    <m/>
    <m/>
    <m/>
    <m/>
    <m/>
    <m/>
    <m/>
    <x v="8"/>
    <m/>
    <m/>
    <m/>
    <m/>
    <m/>
    <m/>
    <m/>
    <m/>
    <m/>
    <m/>
    <m/>
    <m/>
    <m/>
    <m/>
    <m/>
  </r>
  <r>
    <x v="121"/>
    <s v="Fuera del T13"/>
    <x v="172"/>
    <x v="0"/>
    <x v="6"/>
    <x v="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m/>
    <m/>
    <m/>
    <m/>
    <m/>
    <m/>
    <m/>
    <m/>
    <m/>
    <m/>
    <m/>
    <x v="8"/>
    <m/>
    <m/>
    <m/>
    <m/>
    <m/>
    <m/>
    <m/>
    <m/>
    <m/>
    <m/>
    <m/>
    <m/>
    <m/>
    <m/>
    <m/>
  </r>
  <r>
    <x v="121"/>
    <s v="Fuera del T13"/>
    <x v="173"/>
    <x v="0"/>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m/>
    <m/>
    <m/>
    <m/>
    <m/>
    <m/>
    <m/>
    <m/>
    <m/>
    <m/>
    <m/>
    <x v="8"/>
    <m/>
    <m/>
    <m/>
    <m/>
    <m/>
    <m/>
    <m/>
    <m/>
    <m/>
    <m/>
    <m/>
    <m/>
    <m/>
    <m/>
    <m/>
  </r>
  <r>
    <x v="121"/>
    <s v="Fuera del T13"/>
    <x v="174"/>
    <x v="0"/>
    <x v="6"/>
    <x v="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m/>
    <m/>
    <m/>
    <m/>
    <m/>
    <m/>
    <m/>
    <m/>
    <m/>
    <m/>
    <m/>
    <m/>
    <m/>
    <m/>
    <x v="8"/>
    <m/>
    <m/>
    <m/>
    <m/>
    <m/>
    <m/>
    <m/>
    <m/>
    <m/>
    <m/>
    <m/>
    <m/>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
  <r>
    <x v="0"/>
    <x v="0"/>
    <n v="111795.47099999999"/>
    <n v="111795.47099999999"/>
    <n v="275225.54197080224"/>
    <n v="275225.54197080224"/>
    <n v="111795.47099999999"/>
    <n v="111795.47099999999"/>
    <n v="111795.47099999999"/>
    <n v="111795.47099999999"/>
    <n v="0.48972769354817802"/>
    <n v="0.48972769354817802"/>
    <n v="0.5368676383630363"/>
    <n v="0.5368676383630363"/>
    <n v="0.48972769354817802"/>
    <n v="0.48972769354817802"/>
  </r>
  <r>
    <x v="0"/>
    <x v="1"/>
    <n v="76603.007000000012"/>
    <n v="188398.478"/>
    <n v="72427.511065638813"/>
    <n v="347653.05303644104"/>
    <n v="76603.007000000012"/>
    <n v="188398.478"/>
    <n v="76603.007000000012"/>
    <n v="188398.478"/>
    <n v="8.5010491861546245E-2"/>
    <n v="0.57473818540972421"/>
    <n v="9.0699636678262086E-2"/>
    <n v="0.62756727504129839"/>
    <n v="8.5010491861546245E-2"/>
    <n v="0.57473818540972421"/>
  </r>
  <r>
    <x v="0"/>
    <x v="2"/>
    <n v="78049.626999999993"/>
    <n v="266448.10499999998"/>
    <n v="29482.54918223928"/>
    <n v="377135.60221868032"/>
    <n v="78049.626999999993"/>
    <n v="266448.10499999998"/>
    <n v="78049.626999999993"/>
    <n v="266448.10499999998"/>
    <n v="1.1469282926344117E-2"/>
    <n v="0.58620746833606829"/>
    <n v="6.8272137870280275E-2"/>
    <n v="0.69583941291157869"/>
    <n v="1.1469282926344117E-2"/>
    <n v="0.58620746833606829"/>
  </r>
  <r>
    <x v="0"/>
    <x v="3"/>
    <n v="92966.807000000015"/>
    <n v="359414.91200000001"/>
    <n v="19378.523898738807"/>
    <n v="396514.1261174191"/>
    <n v="92966.807000000015"/>
    <n v="359414.91200000001"/>
    <n v="92966.807000000015"/>
    <n v="359414.91200000001"/>
    <n v="2.9619706714872088E-2"/>
    <n v="0.61582717505094042"/>
    <n v="3.4040811409544659E-2"/>
    <n v="0.72988022432112332"/>
    <n v="2.9619706714872088E-2"/>
    <n v="0.61582717505094042"/>
  </r>
  <r>
    <x v="0"/>
    <x v="4"/>
    <n v="141337.41899999999"/>
    <n v="500752.33100000001"/>
    <n v="28413.927276919192"/>
    <n v="424928.05339433829"/>
    <n v="141337.41899999999"/>
    <n v="500752.33100000001"/>
    <n v="141337.41899999999"/>
    <n v="500752.33100000001"/>
    <n v="8.3660436007064312E-2"/>
    <n v="0.69948761105800472"/>
    <n v="3.3599200635497629E-2"/>
    <n v="0.76347942495662091"/>
    <n v="8.3660436007064312E-2"/>
    <n v="0.69948761105800472"/>
  </r>
  <r>
    <x v="0"/>
    <x v="5"/>
    <n v="91531.614000000001"/>
    <n v="592283.94500000007"/>
    <n v="42573.917579214103"/>
    <n v="467501.97097355238"/>
    <n v="91531.614000000001"/>
    <n v="592283.94500000007"/>
    <n v="91531.614000000001"/>
    <n v="592283.94500000007"/>
    <n v="4.4977569508625657E-2"/>
    <n v="0.74446518056663036"/>
    <n v="2.9703405553083293E-2"/>
    <n v="0.79318283050970417"/>
    <n v="3.4167311411355115E-2"/>
    <n v="0.73365492246935982"/>
  </r>
  <r>
    <x v="0"/>
    <x v="6"/>
    <n v="68205.471000000005"/>
    <n v="660489.41600000008"/>
    <n v="39986.444101402965"/>
    <n v="507488.41507495532"/>
    <n v="58170.899286939064"/>
    <n v="650454.84428693913"/>
    <n v="68205.471000000005"/>
    <n v="660489.41600000008"/>
    <n v="9.978104520974836E-3"/>
    <n v="0.75444328508760516"/>
    <n v="3.4828653818104391E-2"/>
    <n v="0.82801148432780858"/>
    <n v="3.8702334466842896E-2"/>
    <n v="0.77235725693620272"/>
  </r>
  <r>
    <x v="0"/>
    <x v="7"/>
    <n v="156420.228"/>
    <n v="816909.64400000009"/>
    <n v="90301.534174076805"/>
    <n v="597789.94924903219"/>
    <n v="101409.10621497339"/>
    <n v="751863.95050191251"/>
    <n v="156420.228"/>
    <n v="816909.64400000009"/>
    <n v="3.0144017947163829E-2"/>
    <n v="0.78458730303476898"/>
    <n v="3.1329238002870879E-2"/>
    <n v="0.85934072233067949"/>
    <n v="4.6012947381859994E-2"/>
    <n v="0.81837020431806273"/>
  </r>
  <r>
    <x v="0"/>
    <x v="8"/>
    <n v="36500.162000000004"/>
    <n v="853409.8060000001"/>
    <n v="39243.725525000002"/>
    <n v="637033.6747740322"/>
    <n v="63567.082999999999"/>
    <n v="815431.03350191249"/>
    <n v="36500.162000000004"/>
    <n v="853409.8060000001"/>
    <n v="3.4464245090983038E-2"/>
    <n v="0.81905154812575198"/>
    <n v="1.9644124886521834E-2"/>
    <n v="0.87898484721720127"/>
    <n v="1.5811962815851881E-2"/>
    <n v="0.83418216713391458"/>
  </r>
  <r>
    <x v="0"/>
    <x v="9"/>
    <n v="175554.573"/>
    <n v="1028964.3790000001"/>
    <n v="106426.82984514226"/>
    <n v="743460.5046191744"/>
    <n v="261122.03974226204"/>
    <n v="1076553.0732441745"/>
    <n v="301294.33651279943"/>
    <n v="1154704.1425127995"/>
    <n v="0"/>
    <n v="0.81905154812575198"/>
    <n v="2.0990494760536653E-2"/>
    <n v="0.89997534197773787"/>
    <n v="1.295863065858917E-2"/>
    <n v="0.84714079779250373"/>
  </r>
  <r>
    <x v="0"/>
    <x v="10"/>
    <n v="0"/>
    <n v="1028964.3790000001"/>
    <n v="100975.00772347589"/>
    <n v="844435.51234265033"/>
    <n v="150507.00772347589"/>
    <n v="1227060.0809676503"/>
    <n v="287748.75583918887"/>
    <n v="1442452.8983519883"/>
    <n v="0"/>
    <n v="0.81905154812575198"/>
    <n v="4.6832398927353663E-2"/>
    <n v="0.94680774090509157"/>
    <n v="6.2784198274402139E-2"/>
    <n v="0.90992499606690591"/>
  </r>
  <r>
    <x v="0"/>
    <x v="11"/>
    <n v="0"/>
    <n v="1028964.3790000001"/>
    <n v="129663.99668277806"/>
    <n v="974099.50902542844"/>
    <n v="67297.135682778026"/>
    <n v="1294357.2166504283"/>
    <n v="132813.96854323326"/>
    <n v="1575266.8668952216"/>
    <n v="0"/>
    <n v="0.81905154812575198"/>
    <n v="4.1144960204072691E-2"/>
    <n v="0.98795270110916422"/>
    <n v="5.7632848129229169E-2"/>
    <n v="0.96755784419613511"/>
  </r>
  <r>
    <x v="1"/>
    <x v="0"/>
    <n v="35696.168999999994"/>
    <n v="35696.168999999994"/>
    <n v="22121"/>
    <n v="22121"/>
    <n v="35696.168999999994"/>
    <n v="35696.168999999994"/>
    <n v="35696.168999999994"/>
    <n v="35696.168999999994"/>
    <n v="0.55388016141802698"/>
    <n v="0.55388016141802698"/>
    <n v="0.56858333977958808"/>
    <n v="0.56858333977958808"/>
    <n v="0.55388016141802676"/>
    <n v="0.55388016141802676"/>
  </r>
  <r>
    <x v="1"/>
    <x v="1"/>
    <n v="2271.7910000000002"/>
    <n v="37967.959999999992"/>
    <n v="37734.101190623529"/>
    <n v="59855.101190623529"/>
    <n v="2271.7910000000002"/>
    <n v="37967.959999999992"/>
    <n v="2271.7910000000002"/>
    <n v="37967.959999999992"/>
    <n v="0"/>
    <n v="0.55388016141802698"/>
    <n v="8.934828399306248E-2"/>
    <n v="0.65793162377265058"/>
    <n v="0"/>
    <n v="0.55388016141802676"/>
  </r>
  <r>
    <x v="1"/>
    <x v="2"/>
    <n v="69869.819999999992"/>
    <n v="107837.77999999998"/>
    <n v="13206.446607341761"/>
    <n v="73061.547797965293"/>
    <n v="69869.819999999992"/>
    <n v="107837.77999999998"/>
    <n v="69869.819999999992"/>
    <n v="107837.77999999998"/>
    <n v="0.1965461253816802"/>
    <n v="0.75042628679970713"/>
    <n v="9.5435035659224482E-2"/>
    <n v="0.75336665943187509"/>
    <n v="0.1965461253816802"/>
    <n v="0.75042628679970691"/>
  </r>
  <r>
    <x v="1"/>
    <x v="3"/>
    <n v="29589.86"/>
    <n v="137427.63999999998"/>
    <n v="11188.936607341766"/>
    <n v="84250.484405307056"/>
    <n v="29589.86"/>
    <n v="137427.63999999998"/>
    <n v="29589.86"/>
    <n v="137427.63999999998"/>
    <n v="0"/>
    <n v="0.75042628679970713"/>
    <n v="9.5435035659224482E-2"/>
    <n v="0.8488016950910996"/>
    <n v="0"/>
    <n v="0.75042628679970691"/>
  </r>
  <r>
    <x v="1"/>
    <x v="4"/>
    <n v="2099.2669999999998"/>
    <n v="139526.90699999998"/>
    <n v="32193.936607341766"/>
    <n v="116444.42101264882"/>
    <n v="2099.2669999999998"/>
    <n v="139526.90699999998"/>
    <n v="2099.2669999999998"/>
    <n v="139526.90699999998"/>
    <n v="0.23006827175819217"/>
    <n v="0.98049455855789924"/>
    <n v="9.6543410254713496E-2"/>
    <n v="0.94534510534581306"/>
    <n v="0.23006827175819217"/>
    <n v="0.98049455855789902"/>
  </r>
  <r>
    <x v="1"/>
    <x v="5"/>
    <n v="674866.5"/>
    <n v="814393.40700000001"/>
    <n v="4181.3470506695712"/>
    <n v="120625.76806331839"/>
    <n v="674866.5"/>
    <n v="814393.40700000001"/>
    <n v="674866.5"/>
    <n v="814393.40700000001"/>
    <n v="1.7157792304699521E-3"/>
    <n v="0.98221033778836919"/>
    <n v="3.587083005134898E-2"/>
    <n v="0.98121593539716201"/>
    <n v="1.2988073192383247E-3"/>
    <n v="0.98179336587713739"/>
  </r>
  <r>
    <x v="1"/>
    <x v="6"/>
    <n v="89"/>
    <n v="814482.40700000001"/>
    <n v="1411.9372385455085"/>
    <n v="122037.7053018639"/>
    <n v="133.5"/>
    <n v="814526.90700000001"/>
    <n v="89"/>
    <n v="814482.40700000001"/>
    <n v="0"/>
    <n v="0.98221033778836919"/>
    <n v="1.3249093149172554E-2"/>
    <n v="0.99446502854633456"/>
    <n v="0"/>
    <n v="0.98179336587713739"/>
  </r>
  <r>
    <x v="1"/>
    <x v="7"/>
    <n v="1476.039"/>
    <n v="815958.446"/>
    <n v="384.80469813609261"/>
    <n v="122422.51"/>
    <n v="0"/>
    <n v="814526.90700000001"/>
    <n v="1476.039"/>
    <n v="815958.446"/>
    <n v="0"/>
    <n v="0.98221033778836919"/>
    <n v="3.1432511728120304E-3"/>
    <n v="0.99760827971914656"/>
    <n v="0"/>
    <n v="0.98179336587713739"/>
  </r>
  <r>
    <x v="1"/>
    <x v="8"/>
    <n v="0"/>
    <n v="815958.446"/>
    <n v="0"/>
    <n v="122422.51"/>
    <n v="0"/>
    <n v="814526.90700000001"/>
    <n v="0"/>
    <n v="815958.446"/>
    <n v="0"/>
    <n v="0.98221033778836919"/>
    <n v="0"/>
    <n v="0.99760827971914656"/>
    <n v="0"/>
    <n v="0.98179336587713739"/>
  </r>
  <r>
    <x v="1"/>
    <x v="9"/>
    <n v="0"/>
    <n v="815958.446"/>
    <n v="0"/>
    <n v="122422.51"/>
    <n v="0"/>
    <n v="814526.90700000001"/>
    <n v="55000"/>
    <n v="870958.446"/>
    <n v="0"/>
    <n v="0.98221033778836919"/>
    <n v="0"/>
    <n v="0.99760827971914656"/>
    <n v="0"/>
    <n v="0.98179336587713739"/>
  </r>
  <r>
    <x v="1"/>
    <x v="10"/>
    <n v="0"/>
    <n v="815958.446"/>
    <n v="0"/>
    <n v="122422.51"/>
    <n v="0"/>
    <n v="814526.90700000001"/>
    <n v="0"/>
    <n v="870958.446"/>
    <n v="0"/>
    <n v="0.98221033778836919"/>
    <n v="0"/>
    <n v="0.99760827971914656"/>
    <n v="0"/>
    <n v="0.98179336587713739"/>
  </r>
  <r>
    <x v="1"/>
    <x v="11"/>
    <n v="0"/>
    <n v="815958.446"/>
    <n v="0"/>
    <n v="122422.51"/>
    <n v="3000"/>
    <n v="817526.90700000001"/>
    <n v="0"/>
    <n v="870958.446"/>
    <n v="0"/>
    <n v="0.98221033778836919"/>
    <n v="0"/>
    <n v="0.99760827971914656"/>
    <n v="1.7628937952045783E-2"/>
    <n v="0.99942230382918318"/>
  </r>
  <r>
    <x v="2"/>
    <x v="0"/>
    <n v="45706.546999999999"/>
    <n v="45706.546999999999"/>
    <n v="57026.301406476938"/>
    <n v="57026.301406476938"/>
    <n v="45706.546999999999"/>
    <n v="45706.546999999999"/>
    <n v="45706.546999999999"/>
    <n v="45706.546999999999"/>
    <n v="0.27534833959051408"/>
    <n v="0.27534833959051408"/>
    <n v="0.27896345138556239"/>
    <n v="0.27896345138556239"/>
    <n v="0.27534833959051408"/>
    <n v="0.27534833959051408"/>
  </r>
  <r>
    <x v="2"/>
    <x v="1"/>
    <n v="52258.802999999993"/>
    <n v="97965.349999999991"/>
    <n v="135395.45178513709"/>
    <n v="192421.75319161403"/>
    <n v="52258.802999999993"/>
    <n v="97965.349999999991"/>
    <n v="52258.802999999993"/>
    <n v="97965.349999999991"/>
    <n v="1.0714150243924169E-3"/>
    <n v="0.27641975461490648"/>
    <n v="7.4481110157961772E-2"/>
    <n v="0.35344456154352416"/>
    <n v="1.0714150243924169E-3"/>
    <n v="0.27641975461490648"/>
  </r>
  <r>
    <x v="2"/>
    <x v="2"/>
    <n v="75867.688000000009"/>
    <n v="173833.038"/>
    <n v="231852.46939473879"/>
    <n v="424274.22258635284"/>
    <n v="75867.688000000009"/>
    <n v="173833.038"/>
    <n v="75867.688000000009"/>
    <n v="173833.038"/>
    <n v="5.1480060445584064E-2"/>
    <n v="0.32789981506049054"/>
    <n v="7.1734489513827951E-2"/>
    <n v="0.4251790510573521"/>
    <n v="5.1480060445584064E-2"/>
    <n v="0.32789981506049054"/>
  </r>
  <r>
    <x v="2"/>
    <x v="3"/>
    <n v="297972.55700000003"/>
    <n v="471805.59500000003"/>
    <n v="270948.08967928402"/>
    <n v="695222.31226563687"/>
    <n v="297972.55700000003"/>
    <n v="471805.59500000003"/>
    <n v="297972.55700000003"/>
    <n v="471805.59500000003"/>
    <n v="3.9854858251898058E-2"/>
    <n v="0.36775467331238859"/>
    <n v="8.263642392156767E-2"/>
    <n v="0.50781547497891977"/>
    <n v="3.9854858251898058E-2"/>
    <n v="0.36775467331238859"/>
  </r>
  <r>
    <x v="2"/>
    <x v="4"/>
    <n v="421547.08"/>
    <n v="893352.67500000005"/>
    <n v="370870.02052911575"/>
    <n v="1066092.3327947527"/>
    <n v="421547.08"/>
    <n v="893352.67500000005"/>
    <n v="421547.08"/>
    <n v="893352.67500000005"/>
    <n v="2.9718662895369174E-2"/>
    <n v="0.39747333620775777"/>
    <n v="6.7033750882249027E-2"/>
    <n v="0.57484922586116882"/>
    <n v="2.9718662895369174E-2"/>
    <n v="0.39747333620775777"/>
  </r>
  <r>
    <x v="2"/>
    <x v="5"/>
    <n v="137562.81299999999"/>
    <n v="1030915.488"/>
    <n v="473755.66229887685"/>
    <n v="1539847.9950936295"/>
    <n v="137562.81299999999"/>
    <n v="1030915.488"/>
    <n v="137562.81299999999"/>
    <n v="1030915.488"/>
    <n v="2.9088550276456411E-2"/>
    <n v="0.42656188648421417"/>
    <n v="6.1598648547584178E-2"/>
    <n v="0.63644787440875294"/>
    <n v="3.3234478561975998E-2"/>
    <n v="0.43070781476973374"/>
  </r>
  <r>
    <x v="2"/>
    <x v="6"/>
    <n v="185356.03"/>
    <n v="1216271.5179999999"/>
    <n v="321484.76922815759"/>
    <n v="1861332.764321787"/>
    <n v="65918.211464331398"/>
    <n v="1096833.6994643314"/>
    <n v="185356.03"/>
    <n v="1216271.5179999999"/>
    <n v="4.7307925830396835E-2"/>
    <n v="0.47386981231461101"/>
    <n v="7.2450745121765275E-2"/>
    <n v="0.70889861953051825"/>
    <n v="5.9640681256150886E-2"/>
    <n v="0.49034849602588465"/>
  </r>
  <r>
    <x v="2"/>
    <x v="7"/>
    <n v="230664.25200000004"/>
    <n v="1446935.77"/>
    <n v="245953.63073226024"/>
    <n v="2107286.3950540475"/>
    <n v="166806.26199999999"/>
    <n v="1263639.9614643315"/>
    <n v="230664.25200000004"/>
    <n v="1446935.77"/>
    <n v="3.5023262520233737E-2"/>
    <n v="0.50889307483484469"/>
    <n v="4.9619444556887243E-2"/>
    <n v="0.75851806408740552"/>
    <n v="4.6360926044800056E-2"/>
    <n v="0.53670942207068473"/>
  </r>
  <r>
    <x v="2"/>
    <x v="8"/>
    <n v="295764.07200000004"/>
    <n v="1742699.8420000002"/>
    <n v="298561.92319314962"/>
    <n v="2405848.3182471972"/>
    <n v="328130.67174789781"/>
    <n v="1591770.6332122292"/>
    <n v="295764.07200000004"/>
    <n v="1742699.8420000002"/>
    <n v="1.5157043941531596E-2"/>
    <n v="0.52405011877637631"/>
    <n v="3.2214875988535299E-2"/>
    <n v="0.79073294007594086"/>
    <n v="4.9431030417281648E-2"/>
    <n v="0.58614045248796642"/>
  </r>
  <r>
    <x v="2"/>
    <x v="9"/>
    <n v="70118.72099999999"/>
    <n v="1812818.5630000001"/>
    <n v="317557.97303101077"/>
    <n v="2723406.2912782081"/>
    <n v="451806.04789865762"/>
    <n v="2043576.6811108869"/>
    <n v="402386.46406142233"/>
    <n v="2145086.3060614225"/>
    <n v="0"/>
    <n v="0.52405011877637631"/>
    <n v="5.3297686311275114E-2"/>
    <n v="0.84403062638721593"/>
    <n v="4.8560579848334888E-2"/>
    <n v="0.63470103233630126"/>
  </r>
  <r>
    <x v="2"/>
    <x v="10"/>
    <n v="0"/>
    <n v="1812818.5630000001"/>
    <n v="545674.56886660645"/>
    <n v="3269080.8601448145"/>
    <n v="1040053.8201084986"/>
    <n v="3083630.5012193853"/>
    <n v="734299.19857369293"/>
    <n v="2879385.5046351152"/>
    <n v="0"/>
    <n v="0.52405011877637631"/>
    <n v="3.9506753842005936E-2"/>
    <n v="0.8835373802292219"/>
    <n v="7.82252278413237E-2"/>
    <n v="0.71292626017762495"/>
  </r>
  <r>
    <x v="2"/>
    <x v="11"/>
    <n v="0"/>
    <n v="1812818.5630000001"/>
    <n v="958400.55729936284"/>
    <n v="4227481.417444177"/>
    <n v="1215900.8253677634"/>
    <n v="4299531.3265871489"/>
    <n v="850714.76753008319"/>
    <n v="3730100.2721651983"/>
    <n v="0"/>
    <n v="0.52405011877637631"/>
    <n v="2.8955859171573898E-2"/>
    <n v="0.91249323940079585"/>
    <n v="8.7150144365287369E-2"/>
    <n v="0.80007640454291229"/>
  </r>
  <r>
    <x v="3"/>
    <x v="0"/>
    <n v="41572.816999999995"/>
    <n v="41572.816999999995"/>
    <n v="72618.236739105632"/>
    <n v="72618.236739105632"/>
    <n v="41572.816999999995"/>
    <n v="41572.816999999995"/>
    <n v="41572.816999999995"/>
    <n v="41572.816999999995"/>
    <n v="0.27512113663087617"/>
    <n v="0.27512113663087617"/>
    <n v="0.27510754065547161"/>
    <n v="0.27510754065547161"/>
    <n v="0.27512113663087617"/>
    <n v="0.27512113663087617"/>
  </r>
  <r>
    <x v="3"/>
    <x v="1"/>
    <n v="75768.455000000002"/>
    <n v="117341.272"/>
    <n v="251774.67717924077"/>
    <n v="324392.9139183464"/>
    <n v="75768.455000000002"/>
    <n v="117341.272"/>
    <n v="75768.455000000002"/>
    <n v="117341.272"/>
    <n v="5.9766637508083566E-2"/>
    <n v="0.33488777413895976"/>
    <n v="1.8115131771502799E-2"/>
    <n v="0.29322267242697442"/>
    <n v="5.9766637508083566E-2"/>
    <n v="0.33488777413895976"/>
  </r>
  <r>
    <x v="3"/>
    <x v="2"/>
    <n v="1613486.8000000003"/>
    <n v="1730828.0720000002"/>
    <n v="915539.80896020913"/>
    <n v="1239932.7228785555"/>
    <n v="1613486.8000000003"/>
    <n v="1730828.0720000002"/>
    <n v="1613486.8000000003"/>
    <n v="1730828.0720000002"/>
    <n v="1.4950814286447504E-2"/>
    <n v="0.34983858842540727"/>
    <n v="7.4902040224964911E-2"/>
    <n v="0.36812471265193936"/>
    <n v="1.4950814286447504E-2"/>
    <n v="0.34983858842540727"/>
  </r>
  <r>
    <x v="3"/>
    <x v="3"/>
    <n v="51955.724999999999"/>
    <n v="1782783.7970000003"/>
    <n v="1145242.3598984184"/>
    <n v="2385175.082776974"/>
    <n v="51955.724999999999"/>
    <n v="1782783.7970000003"/>
    <n v="51955.724999999999"/>
    <n v="1782783.7970000003"/>
    <n v="4.599540497186522E-4"/>
    <n v="0.35029854247512593"/>
    <n v="8.6784885944472395E-2"/>
    <n v="0.45490959859641178"/>
    <n v="4.599540497186522E-4"/>
    <n v="0.35029854247512593"/>
  </r>
  <r>
    <x v="3"/>
    <x v="4"/>
    <n v="199251.47500000001"/>
    <n v="1982035.2720000003"/>
    <n v="742133.190901555"/>
    <n v="3127308.2736785291"/>
    <n v="199251.47500000001"/>
    <n v="1982035.2720000003"/>
    <n v="199251.47500000001"/>
    <n v="1982035.2720000003"/>
    <n v="6.3190190873686242E-2"/>
    <n v="0.4134887333488122"/>
    <n v="8.4878052002420754E-2"/>
    <n v="0.53978765059883249"/>
    <n v="6.3190190873686242E-2"/>
    <n v="0.4134887333488122"/>
  </r>
  <r>
    <x v="3"/>
    <x v="5"/>
    <n v="978357.95700000005"/>
    <n v="2960393.2290000003"/>
    <n v="635026.74056780653"/>
    <n v="3762335.0142463357"/>
    <n v="978357.95700000017"/>
    <n v="2960393.2290000003"/>
    <n v="978357.95700000005"/>
    <n v="2960393.2290000003"/>
    <n v="0.18369625204243104"/>
    <n v="0.59718498539124321"/>
    <n v="7.902195626649175E-2"/>
    <n v="0.61880960686532427"/>
    <n v="3.6834891364751751E-2"/>
    <n v="0.45032362471356396"/>
  </r>
  <r>
    <x v="3"/>
    <x v="6"/>
    <n v="593844.429"/>
    <n v="3554237.6580000003"/>
    <n v="718515.75734108419"/>
    <n v="4480850.7715874203"/>
    <n v="1099187.8795107072"/>
    <n v="4059581.1085107075"/>
    <n v="593844.429"/>
    <n v="3554237.6580000003"/>
    <n v="2.3737094901989452E-2"/>
    <n v="0.6209220802932327"/>
    <n v="8.4880117816808126E-2"/>
    <n v="0.70368972468213242"/>
    <n v="0.14631676576716954"/>
    <n v="0.59664039048073347"/>
  </r>
  <r>
    <x v="3"/>
    <x v="7"/>
    <n v="1043807.1880000001"/>
    <n v="4598044.8460000008"/>
    <n v="187372.24927657447"/>
    <n v="4668223.020863995"/>
    <n v="1112484.2863480363"/>
    <n v="5172065.394858744"/>
    <n v="1043807.1880000001"/>
    <n v="4598044.8460000008"/>
    <n v="1.8922429664536278E-2"/>
    <n v="0.63984450995776898"/>
    <n v="2.2287344138057438E-2"/>
    <n v="0.72597706882018986"/>
    <n v="5.6709799512571324E-2"/>
    <n v="0.65335018999330474"/>
  </r>
  <r>
    <x v="3"/>
    <x v="8"/>
    <n v="566307.64399999997"/>
    <n v="5164352.4900000012"/>
    <n v="398453.29800766404"/>
    <n v="5066676.3188716592"/>
    <n v="617804.84117477562"/>
    <n v="5789870.2360335197"/>
    <n v="566307.64399999997"/>
    <n v="5164352.4900000012"/>
    <n v="1.563425980780328E-2"/>
    <n v="0.65547876976557229"/>
    <n v="4.5599107695460987E-2"/>
    <n v="0.7715761765156508"/>
    <n v="3.5449308241081653E-2"/>
    <n v="0.68879949823438635"/>
  </r>
  <r>
    <x v="3"/>
    <x v="9"/>
    <n v="-6277.5809999999992"/>
    <n v="5158074.9090000009"/>
    <n v="412679.84402126068"/>
    <n v="5479356.16289292"/>
    <n v="869773.29755193426"/>
    <n v="6659643.5335854543"/>
    <n v="906774.14082895801"/>
    <n v="6071126.6308289589"/>
    <n v="0"/>
    <n v="0.65547876976557229"/>
    <n v="4.4107640127880321E-2"/>
    <n v="0.81568381664353118"/>
    <n v="0.15664925445888761"/>
    <n v="0.84544875269327391"/>
  </r>
  <r>
    <x v="3"/>
    <x v="10"/>
    <n v="0"/>
    <n v="5158074.9090000009"/>
    <n v="638065.48779995798"/>
    <n v="6117421.6506928783"/>
    <n v="543780.66186195589"/>
    <n v="7203424.1954474105"/>
    <n v="1050757.3878684971"/>
    <n v="7121884.0186974555"/>
    <n v="0"/>
    <n v="0.65547876976557229"/>
    <n v="3.1050705793656787E-2"/>
    <n v="0.84673452243718794"/>
    <n v="2.9015986095190429E-2"/>
    <n v="0.87446473878846431"/>
  </r>
  <r>
    <x v="3"/>
    <x v="11"/>
    <n v="0"/>
    <n v="5158074.9090000009"/>
    <n v="850209.95227764489"/>
    <n v="6967631.6029705228"/>
    <n v="1101140.1050242232"/>
    <n v="8304564.3004716337"/>
    <n v="1416877.6077741773"/>
    <n v="8538761.6264716331"/>
    <n v="0"/>
    <n v="0.65547876976557229"/>
    <n v="2.8929482604452404E-2"/>
    <n v="0.87566400504164033"/>
    <n v="3.6553886811554734E-2"/>
    <n v="0.91101862560001901"/>
  </r>
  <r>
    <x v="4"/>
    <x v="0"/>
    <n v="928819.83799999999"/>
    <n v="928819.83799999999"/>
    <n v="788171.58884699945"/>
    <n v="788171.58884699945"/>
    <n v="928819.83799999999"/>
    <n v="928819.83799999999"/>
    <n v="928819.83799999999"/>
    <n v="928819.83799999999"/>
    <n v="0.49038029317825427"/>
    <n v="0.49038029317825427"/>
    <n v="0.48462988638695409"/>
    <n v="0.48462988638695409"/>
    <n v="0.49038029317825427"/>
    <n v="0.49038029317825427"/>
  </r>
  <r>
    <x v="4"/>
    <x v="1"/>
    <n v="2087666.3380000002"/>
    <n v="3016486.176"/>
    <n v="1346678.0516083974"/>
    <n v="2134849.6404553968"/>
    <n v="2087666.3380000002"/>
    <n v="3016486.176"/>
    <n v="2087666.3380000002"/>
    <n v="3016486.176"/>
    <n v="5.3410773633882518E-2"/>
    <n v="0.54379106681213674"/>
    <n v="2.117653853897004E-2"/>
    <n v="0.50580642492592409"/>
    <n v="5.3410773633882518E-2"/>
    <n v="0.54379106681213674"/>
  </r>
  <r>
    <x v="4"/>
    <x v="2"/>
    <n v="2720083.2129999995"/>
    <n v="5736569.3889999995"/>
    <n v="3048170.3178218715"/>
    <n v="5183019.9582772683"/>
    <n v="2720083.2129999995"/>
    <n v="5736569.3889999995"/>
    <n v="2720083.2129999995"/>
    <n v="5736569.3889999995"/>
    <n v="6.1536322388113539E-2"/>
    <n v="0.60532738920025031"/>
    <n v="3.7878437016173265E-2"/>
    <n v="0.54368486194209731"/>
    <n v="6.1536322388113539E-2"/>
    <n v="0.60532738920025031"/>
  </r>
  <r>
    <x v="4"/>
    <x v="3"/>
    <n v="6279880.6390000014"/>
    <n v="12016450.028000001"/>
    <n v="5007756.5522793531"/>
    <n v="10190776.510556621"/>
    <n v="6279880.6390000014"/>
    <n v="12016450.028000001"/>
    <n v="6279880.6390000014"/>
    <n v="12016450.028000001"/>
    <n v="2.9351550512608612E-2"/>
    <n v="0.63467893971285894"/>
    <n v="4.4515616395677554E-2"/>
    <n v="0.58820047833777489"/>
    <n v="2.9351550512608612E-2"/>
    <n v="0.63467893971285894"/>
  </r>
  <r>
    <x v="4"/>
    <x v="4"/>
    <n v="1769423.6180000007"/>
    <n v="13785873.646000002"/>
    <n v="3394649.6548132473"/>
    <n v="13585426.165369868"/>
    <n v="1769423.6180000007"/>
    <n v="13785873.646000002"/>
    <n v="1769423.6180000007"/>
    <n v="13785873.646000002"/>
    <n v="1.4150902634423928E-2"/>
    <n v="0.64882984234728291"/>
    <n v="3.5386621076133759E-2"/>
    <n v="0.62358709941390866"/>
    <n v="1.4150902634423928E-2"/>
    <n v="0.64882984234728291"/>
  </r>
  <r>
    <x v="4"/>
    <x v="5"/>
    <n v="2276090.753"/>
    <n v="16061964.399000002"/>
    <n v="5682896.4296083674"/>
    <n v="19268322.594978236"/>
    <n v="2276090.69"/>
    <n v="16061964.336000001"/>
    <n v="2276090.753"/>
    <n v="16061964.399000002"/>
    <n v="3.0234784179918317E-2"/>
    <n v="0.67906462652720123"/>
    <n v="4.3971286012045828E-2"/>
    <n v="0.66755838542595447"/>
    <n v="3.1753825007161722E-2"/>
    <n v="0.68058366735444464"/>
  </r>
  <r>
    <x v="4"/>
    <x v="6"/>
    <n v="2241042.818"/>
    <n v="18303007.217"/>
    <n v="3038263.9016552591"/>
    <n v="22306586.496633496"/>
    <n v="1831736.9913154133"/>
    <n v="17893701.327315412"/>
    <n v="2241042.818"/>
    <n v="18303007.217"/>
    <n v="2.4390720963605565E-2"/>
    <n v="0.70345534749080685"/>
    <n v="3.1651990902519148E-2"/>
    <n v="0.6992103763284736"/>
    <n v="3.8902258881352285E-2"/>
    <n v="0.71948592623579688"/>
  </r>
  <r>
    <x v="4"/>
    <x v="7"/>
    <n v="2023649.2590000003"/>
    <n v="20326656.476"/>
    <n v="3234883.7827660758"/>
    <n v="25541470.279399574"/>
    <n v="2023755.2543982461"/>
    <n v="19917456.581713658"/>
    <n v="2023649.2590000003"/>
    <n v="20326656.476"/>
    <n v="2.663005447200972E-2"/>
    <n v="0.73008540196281657"/>
    <n v="1.9837223869563891E-2"/>
    <n v="0.71904760019803748"/>
    <n v="2.3587377580952841E-2"/>
    <n v="0.74307330381674974"/>
  </r>
  <r>
    <x v="4"/>
    <x v="8"/>
    <n v="2770006.2640000004"/>
    <n v="23096662.740000002"/>
    <n v="1736164.1014427338"/>
    <n v="27277634.380842306"/>
    <n v="4584099.7574184677"/>
    <n v="24501556.339132126"/>
    <n v="2770006.2640000004"/>
    <n v="23096662.740000002"/>
    <n v="1.1410022138472005E-2"/>
    <n v="0.74149542410128855"/>
    <n v="1.8780870855642683E-2"/>
    <n v="0.73782847105368021"/>
    <n v="3.9109376569405371E-2"/>
    <n v="0.78218268038615513"/>
  </r>
  <r>
    <x v="4"/>
    <x v="9"/>
    <n v="221246.42300000001"/>
    <n v="23317909.163000003"/>
    <n v="1494088.259136874"/>
    <n v="28771722.63997918"/>
    <n v="3548660.8454398587"/>
    <n v="28050217.184571985"/>
    <n v="4715279.8237165473"/>
    <n v="27811942.563716549"/>
    <n v="0"/>
    <n v="0.74149542410128855"/>
    <n v="2.2098845513047936E-2"/>
    <n v="0.75992731656672818"/>
    <n v="3.1469895057190479E-2"/>
    <n v="0.81365257544334557"/>
  </r>
  <r>
    <x v="4"/>
    <x v="10"/>
    <n v="0"/>
    <n v="23317909.163000003"/>
    <n v="1694258.194920626"/>
    <n v="30465980.834899805"/>
    <n v="2521056.0902425735"/>
    <n v="30571273.274814557"/>
    <n v="3415804.8537316248"/>
    <n v="31227747.417448174"/>
    <n v="0"/>
    <n v="0.74149542410128855"/>
    <n v="2.1251274045439094E-2"/>
    <n v="0.78117859061216732"/>
    <n v="2.8061194376934096E-2"/>
    <n v="0.84171376982027968"/>
  </r>
  <r>
    <x v="4"/>
    <x v="11"/>
    <n v="0"/>
    <n v="23317909.163000003"/>
    <n v="3562008.0391034982"/>
    <n v="34027988.874003306"/>
    <n v="5038898.7132994169"/>
    <n v="35610171.988113977"/>
    <n v="5367386.1718001934"/>
    <n v="36595133.589248367"/>
    <n v="0"/>
    <n v="0.74149542410128855"/>
    <n v="3.0649503803749485E-2"/>
    <n v="0.81182809441591686"/>
    <n v="2.6840239681937942E-2"/>
    <n v="0.868554009502217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Dinámica2"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L58:N66" firstHeaderRow="0" firstDataRow="1" firstDataCol="1"/>
  <pivotFields count="263">
    <pivotField showAll="0"/>
    <pivotField axis="axisRow" showAll="0">
      <items count="3">
        <item h="1" x="0"/>
        <item x="1"/>
        <item t="default"/>
      </items>
    </pivotField>
    <pivotField showAll="0"/>
    <pivotField showAll="0"/>
    <pivotField showAll="0"/>
    <pivotField axis="axisRow" showAll="0">
      <items count="30">
        <item x="20"/>
        <item x="1"/>
        <item x="15"/>
        <item x="4"/>
        <item x="5"/>
        <item x="8"/>
        <item x="10"/>
        <item x="22"/>
        <item x="18"/>
        <item m="1" x="28"/>
        <item m="1" x="25"/>
        <item m="1" x="26"/>
        <item x="11"/>
        <item x="13"/>
        <item x="21"/>
        <item x="12"/>
        <item x="14"/>
        <item x="6"/>
        <item x="9"/>
        <item x="0"/>
        <item x="17"/>
        <item x="16"/>
        <item x="7"/>
        <item x="3"/>
        <item m="1" x="27"/>
        <item x="2"/>
        <item m="1" x="24"/>
        <item x="19"/>
        <item x="23"/>
        <item t="default"/>
      </items>
    </pivotField>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s>
  <rowFields count="2">
    <field x="1"/>
    <field x="5"/>
  </rowFields>
  <rowItems count="8">
    <i>
      <x v="1"/>
    </i>
    <i r="1">
      <x v="1"/>
    </i>
    <i r="1">
      <x v="12"/>
    </i>
    <i r="1">
      <x v="15"/>
    </i>
    <i r="1">
      <x v="17"/>
    </i>
    <i r="1">
      <x v="23"/>
    </i>
    <i r="1">
      <x v="27"/>
    </i>
    <i t="grand">
      <x/>
    </i>
  </rowItems>
  <colFields count="1">
    <field x="-2"/>
  </colFields>
  <colItems count="2">
    <i>
      <x/>
    </i>
    <i i="1">
      <x v="1"/>
    </i>
  </colItems>
  <dataFields count="2">
    <dataField name="Suma de total_budget_2019" fld="70" baseField="0" baseItem="0"/>
    <dataField name="Suma de Total 2019 11+1 M$" fld="232" baseField="0" baseItem="0"/>
  </dataFields>
  <formats count="4">
    <format dxfId="151">
      <pivotArea collapsedLevelsAreSubtotals="1" fieldPosition="0">
        <references count="2">
          <reference field="1" count="0" selected="0"/>
          <reference field="5" count="6">
            <x v="1"/>
            <x v="9"/>
            <x v="12"/>
            <x v="15"/>
            <x v="17"/>
            <x v="24"/>
          </reference>
        </references>
      </pivotArea>
    </format>
    <format dxfId="150">
      <pivotArea grandRow="1" outline="0" collapsedLevelsAreSubtotals="1" fieldPosition="0"/>
    </format>
    <format dxfId="149">
      <pivotArea collapsedLevelsAreSubtotals="1" fieldPosition="0">
        <references count="1">
          <reference field="1" count="0"/>
        </references>
      </pivotArea>
    </format>
    <format dxfId="148">
      <pivotArea collapsedLevelsAreSubtotals="1" fieldPosition="0">
        <references count="2">
          <reference field="1" count="0" selected="0"/>
          <reference field="5" count="6">
            <x v="1"/>
            <x v="12"/>
            <x v="15"/>
            <x v="17"/>
            <x v="23"/>
            <x v="2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3" cacheId="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E3:AP64" firstHeaderRow="0" firstDataRow="1" firstDataCol="1" rowPageCount="1" colPageCount="1"/>
  <pivotFields count="305">
    <pivotField showAll="0"/>
    <pivotField axis="axisPage" multipleItemSelectionAllowed="1" showAll="0">
      <items count="3">
        <item h="1" x="0"/>
        <item x="1"/>
        <item t="default"/>
      </items>
    </pivotField>
    <pivotField axis="axisRow" showAll="0">
      <items count="170">
        <item x="54"/>
        <item x="48"/>
        <item x="56"/>
        <item x="49"/>
        <item x="58"/>
        <item x="47"/>
        <item x="50"/>
        <item x="69"/>
        <item x="42"/>
        <item x="51"/>
        <item x="73"/>
        <item x="19"/>
        <item x="30"/>
        <item x="145"/>
        <item x="166"/>
        <item x="163"/>
        <item x="165"/>
        <item x="162"/>
        <item x="127"/>
        <item x="107"/>
        <item x="28"/>
        <item x="101"/>
        <item x="102"/>
        <item x="106"/>
        <item x="115"/>
        <item x="114"/>
        <item x="105"/>
        <item x="109"/>
        <item x="110"/>
        <item x="108"/>
        <item x="112"/>
        <item x="113"/>
        <item x="111"/>
        <item x="11"/>
        <item x="138"/>
        <item m="1" x="168"/>
        <item x="116"/>
        <item x="98"/>
        <item x="97"/>
        <item x="24"/>
        <item x="125"/>
        <item x="133"/>
        <item x="128"/>
        <item x="136"/>
        <item x="122"/>
        <item x="57"/>
        <item x="55"/>
        <item x="13"/>
        <item x="154"/>
        <item x="152"/>
        <item x="153"/>
        <item x="164"/>
        <item x="151"/>
        <item x="45"/>
        <item x="44"/>
        <item x="43"/>
        <item x="72"/>
        <item x="99"/>
        <item x="103"/>
        <item x="150"/>
        <item x="100"/>
        <item x="75"/>
        <item x="18"/>
        <item x="149"/>
        <item x="158"/>
        <item x="159"/>
        <item x="131"/>
        <item x="117"/>
        <item x="46"/>
        <item x="147"/>
        <item x="167"/>
        <item x="59"/>
        <item x="32"/>
        <item x="80"/>
        <item x="60"/>
        <item x="41"/>
        <item x="38"/>
        <item x="7"/>
        <item x="10"/>
        <item x="67"/>
        <item x="68"/>
        <item x="0"/>
        <item x="139"/>
        <item x="141"/>
        <item x="140"/>
        <item x="52"/>
        <item x="53"/>
        <item x="134"/>
        <item x="33"/>
        <item x="148"/>
        <item x="130"/>
        <item x="70"/>
        <item x="91"/>
        <item x="161"/>
        <item x="160"/>
        <item x="157"/>
        <item x="17"/>
        <item x="15"/>
        <item x="29"/>
        <item x="121"/>
        <item x="132"/>
        <item x="118"/>
        <item x="2"/>
        <item x="137"/>
        <item x="144"/>
        <item x="143"/>
        <item x="104"/>
        <item x="126"/>
        <item x="142"/>
        <item x="146"/>
        <item x="94"/>
        <item x="92"/>
        <item x="93"/>
        <item x="96"/>
        <item x="95"/>
        <item x="74"/>
        <item x="85"/>
        <item x="31"/>
        <item x="8"/>
        <item x="4"/>
        <item x="1"/>
        <item x="76"/>
        <item x="34"/>
        <item x="123"/>
        <item x="36"/>
        <item x="39"/>
        <item x="5"/>
        <item x="124"/>
        <item x="129"/>
        <item x="16"/>
        <item x="25"/>
        <item x="14"/>
        <item x="61"/>
        <item x="64"/>
        <item x="62"/>
        <item x="63"/>
        <item x="66"/>
        <item x="65"/>
        <item x="26"/>
        <item x="23"/>
        <item x="27"/>
        <item x="120"/>
        <item x="37"/>
        <item x="40"/>
        <item x="82"/>
        <item x="84"/>
        <item x="83"/>
        <item x="6"/>
        <item x="9"/>
        <item x="86"/>
        <item x="22"/>
        <item x="90"/>
        <item x="79"/>
        <item x="81"/>
        <item x="3"/>
        <item x="21"/>
        <item x="20"/>
        <item x="89"/>
        <item x="88"/>
        <item x="87"/>
        <item x="77"/>
        <item x="135"/>
        <item x="156"/>
        <item x="155"/>
        <item x="71"/>
        <item x="35"/>
        <item x="12"/>
        <item x="119"/>
        <item x="78"/>
        <item t="default"/>
      </items>
    </pivotField>
    <pivotField showAll="0"/>
    <pivotField axis="axisRow" showAll="0">
      <items count="31">
        <item x="17"/>
        <item x="15"/>
        <item x="8"/>
        <item x="0"/>
        <item x="9"/>
        <item x="5"/>
        <item x="19"/>
        <item x="11"/>
        <item x="18"/>
        <item x="14"/>
        <item x="13"/>
        <item x="28"/>
        <item x="26"/>
        <item x="25"/>
        <item x="10"/>
        <item x="16"/>
        <item x="4"/>
        <item x="1"/>
        <item x="22"/>
        <item x="2"/>
        <item x="27"/>
        <item x="20"/>
        <item x="23"/>
        <item x="3"/>
        <item x="12"/>
        <item x="7"/>
        <item x="21"/>
        <item x="24"/>
        <item x="6"/>
        <item x="29"/>
        <item t="default"/>
      </items>
    </pivotField>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dataField="1"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dataField="1" showAll="0"/>
    <pivotField showAll="0"/>
    <pivotField showAll="0"/>
    <pivotField showAll="0"/>
    <pivotField showAll="0"/>
    <pivotField numFmtId="168" showAll="0"/>
    <pivotField showAll="0"/>
    <pivotField showAll="0"/>
    <pivotField showAll="0"/>
    <pivotField showAll="0"/>
    <pivotField showAll="0"/>
    <pivotField dataField="1" showAll="0"/>
    <pivotField dataField="1"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dataField="1"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2"/>
  </rowFields>
  <rowItems count="61">
    <i>
      <x v="1"/>
    </i>
    <i r="1">
      <x v="72"/>
    </i>
    <i r="1">
      <x v="73"/>
    </i>
    <i r="1">
      <x v="88"/>
    </i>
    <i r="1">
      <x v="117"/>
    </i>
    <i r="1">
      <x v="122"/>
    </i>
    <i r="1">
      <x v="123"/>
    </i>
    <i r="1">
      <x v="165"/>
    </i>
    <i>
      <x v="5"/>
    </i>
    <i r="1">
      <x v="77"/>
    </i>
    <i r="1">
      <x v="78"/>
    </i>
    <i r="1">
      <x v="126"/>
    </i>
    <i r="1">
      <x v="127"/>
    </i>
    <i r="1">
      <x v="128"/>
    </i>
    <i r="1">
      <x v="147"/>
    </i>
    <i r="1">
      <x v="148"/>
    </i>
    <i>
      <x v="6"/>
    </i>
    <i r="1">
      <x v="132"/>
    </i>
    <i r="1">
      <x v="133"/>
    </i>
    <i r="1">
      <x v="135"/>
    </i>
    <i r="1">
      <x v="136"/>
    </i>
    <i>
      <x v="8"/>
    </i>
    <i r="1">
      <x v="74"/>
    </i>
    <i r="1">
      <x v="134"/>
    </i>
    <i r="1">
      <x v="137"/>
    </i>
    <i>
      <x v="15"/>
    </i>
    <i r="1">
      <x v="75"/>
    </i>
    <i r="1">
      <x v="76"/>
    </i>
    <i r="1">
      <x v="124"/>
    </i>
    <i r="1">
      <x v="125"/>
    </i>
    <i r="1">
      <x v="142"/>
    </i>
    <i r="1">
      <x v="143"/>
    </i>
    <i>
      <x v="16"/>
    </i>
    <i r="1">
      <x v="118"/>
    </i>
    <i r="1">
      <x v="119"/>
    </i>
    <i>
      <x v="17"/>
    </i>
    <i r="1">
      <x v="41"/>
    </i>
    <i r="1">
      <x v="120"/>
    </i>
    <i>
      <x v="19"/>
    </i>
    <i r="1">
      <x v="42"/>
    </i>
    <i r="1">
      <x v="102"/>
    </i>
    <i>
      <x v="21"/>
    </i>
    <i r="1">
      <x v="121"/>
    </i>
    <i>
      <x v="22"/>
    </i>
    <i r="1">
      <x v="152"/>
    </i>
    <i r="1">
      <x v="153"/>
    </i>
    <i>
      <x v="24"/>
    </i>
    <i r="1">
      <x v="138"/>
    </i>
    <i r="1">
      <x v="139"/>
    </i>
    <i r="1">
      <x v="140"/>
    </i>
    <i>
      <x v="25"/>
    </i>
    <i r="1">
      <x v="141"/>
    </i>
    <i r="1">
      <x v="156"/>
    </i>
    <i r="1">
      <x v="166"/>
    </i>
    <i>
      <x v="26"/>
    </i>
    <i r="1">
      <x v="144"/>
    </i>
    <i r="1">
      <x v="160"/>
    </i>
    <i>
      <x v="27"/>
    </i>
    <i r="1">
      <x v="145"/>
    </i>
    <i r="1">
      <x v="146"/>
    </i>
    <i t="grand">
      <x/>
    </i>
  </rowItems>
  <colFields count="1">
    <field x="-2"/>
  </colFields>
  <colItems count="11">
    <i>
      <x/>
    </i>
    <i i="1">
      <x v="1"/>
    </i>
    <i i="2">
      <x v="2"/>
    </i>
    <i i="3">
      <x v="3"/>
    </i>
    <i i="4">
      <x v="4"/>
    </i>
    <i i="5">
      <x v="5"/>
    </i>
    <i i="6">
      <x v="6"/>
    </i>
    <i i="7">
      <x v="7"/>
    </i>
    <i i="8">
      <x v="8"/>
    </i>
    <i i="9">
      <x v="9"/>
    </i>
    <i i="10">
      <x v="10"/>
    </i>
  </colItems>
  <pageFields count="1">
    <pageField fld="1" hier="-1"/>
  </pageFields>
  <dataFields count="11">
    <dataField name="Suma de plan_2019_11" fld="68" baseField="0" baseItem="0"/>
    <dataField name="Suma de plan_2019_9+3_11" fld="199" baseField="0" baseItem="0"/>
    <dataField name="Suma de real_2019_11" fld="16" baseField="0" baseItem="0"/>
    <dataField name="Suma de plan_2019_12" fld="69" baseField="0" baseItem="0"/>
    <dataField name="Suma de plan_2019_9+3_12" fld="200" baseField="0" baseItem="0"/>
    <dataField name="Suma de Plan Acum " fld="251" baseField="0" baseItem="0"/>
    <dataField name="Suma de Plan Acum 3" fld="263" baseField="0" baseItem="0"/>
    <dataField name="Suma de Real Acum" fld="252" baseField="0" baseItem="0"/>
    <dataField name="Suma de real_acumulado_2018" fld="57" baseField="0" baseItem="0"/>
    <dataField name="Suma de total_budget" fld="101" baseField="0" baseItem="0"/>
    <dataField name="Suma de total_budget_plan_9+3" fld="219" baseField="0" baseItem="0"/>
  </dataFields>
  <formats count="1">
    <format dxfId="1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AC11" firstHeaderRow="0" firstDataRow="1" firstDataCol="1"/>
  <pivotFields count="269">
    <pivotField showAll="0"/>
    <pivotField axis="axisRow" showAll="0">
      <items count="3">
        <item x="0"/>
        <item x="1"/>
        <item t="default"/>
      </items>
    </pivotField>
    <pivotField showAll="0"/>
    <pivotField axis="axisRow" showAll="0">
      <items count="5">
        <item x="3"/>
        <item x="2"/>
        <item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dataField="1"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dataField="1" showAll="0"/>
    <pivotField showAll="0"/>
    <pivotField showAll="0"/>
    <pivotField showAll="0"/>
    <pivotField showAll="0"/>
    <pivotField numFmtId="168" showAll="0"/>
    <pivotField showAll="0"/>
    <pivotField showAll="0"/>
    <pivotField showAll="0"/>
    <pivotField showAll="0"/>
    <pivotField showAll="0"/>
    <pivotField dataField="1" showAll="0"/>
    <pivotField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showAll="0"/>
    <pivotField dataField="1" showAll="0"/>
    <pivotField dataField="1" showAll="0"/>
    <pivotField dataField="1" showAll="0"/>
    <pivotField dataField="1"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dataField="1" numFmtId="168" showAll="0"/>
    <pivotField numFmtId="168" showAll="0"/>
    <pivotField numFmtId="168" showAll="0"/>
    <pivotField numFmtId="168" showAll="0"/>
    <pivotField numFmtId="168" showAll="0"/>
    <pivotField numFmtId="168" showAll="0"/>
  </pivotFields>
  <rowFields count="2">
    <field x="3"/>
    <field x="1"/>
  </rowFields>
  <rowItems count="10">
    <i>
      <x/>
    </i>
    <i r="1">
      <x/>
    </i>
    <i>
      <x v="1"/>
    </i>
    <i r="1">
      <x/>
    </i>
    <i>
      <x v="2"/>
    </i>
    <i r="1">
      <x/>
    </i>
    <i>
      <x v="3"/>
    </i>
    <i r="1">
      <x/>
    </i>
    <i r="1">
      <x v="1"/>
    </i>
    <i t="grand">
      <x/>
    </i>
  </rowItems>
  <colFields count="1">
    <field x="-2"/>
  </colFields>
  <colItems count="2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colItems>
  <dataFields count="28">
    <dataField name="Suma de plan_2019_11" fld="68" baseField="0" baseItem="0"/>
    <dataField name="Suma de plan_2019_9+3_11" fld="199" baseField="0" baseItem="0"/>
    <dataField name="Suma de real_2019_11" fld="16" baseField="0" baseItem="0"/>
    <dataField name="Suma de Plan Acum " fld="251" baseField="0" baseItem="0"/>
    <dataField name="Suma de Plan Acum 9+3" fld="263" baseField="0" baseItem="0"/>
    <dataField name="Suma de Real Acum" fld="252" baseField="0" baseItem="0"/>
    <dataField name="Suma de real_acumulado_2018" fld="57" baseField="0" baseItem="0"/>
    <dataField name="Suma de total_budget_2019" fld="70" baseField="0" baseItem="0"/>
    <dataField name="Suma de Total 2019 9+3 M$" fld="201" baseField="0" baseItem="0"/>
    <dataField name="Suma de Total 2019 11+1 M$" fld="232" baseField="0" baseItem="0"/>
    <dataField name="Suma de capex_2020" fld="96" baseField="0" baseItem="0"/>
    <dataField name="Suma de capex_2020_9+3" fld="214" baseField="0" baseItem="0"/>
    <dataField name="Suma de capex_2020_11+1" fld="245" baseField="0" baseItem="0"/>
    <dataField name="Suma de capex_2021" fld="97" baseField="0" baseItem="0"/>
    <dataField name="Suma de capex_2021_9+3" fld="215" baseField="0" baseItem="0"/>
    <dataField name="Suma de capex_2021_11+1" fld="246" baseField="0" baseItem="0"/>
    <dataField name="Suma de capex_2022" fld="98" baseField="0" baseItem="0"/>
    <dataField name="Suma de capex_2022_9+3" fld="216" baseField="0" baseItem="0"/>
    <dataField name="Suma de capex_2022_11+1" fld="247" baseField="0" baseItem="0"/>
    <dataField name="Suma de capex_2023" fld="99" baseField="0" baseItem="0"/>
    <dataField name="Suma de capex_2023_9+3" fld="217" baseField="0" baseItem="0"/>
    <dataField name="Suma de capex_2023_11+1" fld="248" baseField="0" baseItem="0"/>
    <dataField name="Suma de capex_2024" fld="100" baseField="0" baseItem="0"/>
    <dataField name="Suma de capex_2024_9+3" fld="218" baseField="0" baseItem="0"/>
    <dataField name="Suma de capex_2024_11+1" fld="249" baseField="0" baseItem="0"/>
    <dataField name="Suma de total_budget" fld="101" baseField="0" baseItem="0"/>
    <dataField name="Suma de total_budget_plan_9+3" fld="219" baseField="0" baseItem="0"/>
    <dataField name="Suma de total_budget_plan_11+1" fld="250" baseField="0" baseItem="0"/>
  </dataFields>
  <formats count="1">
    <format dxfId="1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C80" firstHeaderRow="0" firstDataRow="1" firstDataCol="1"/>
  <pivotFields count="269">
    <pivotField showAll="0"/>
    <pivotField showAll="0"/>
    <pivotField axis="axisRow" showAll="0">
      <items count="173">
        <item x="54"/>
        <item x="48"/>
        <item x="56"/>
        <item x="49"/>
        <item x="58"/>
        <item x="47"/>
        <item x="50"/>
        <item x="69"/>
        <item x="42"/>
        <item x="51"/>
        <item x="73"/>
        <item x="19"/>
        <item x="30"/>
        <item x="145"/>
        <item x="166"/>
        <item x="163"/>
        <item x="165"/>
        <item x="162"/>
        <item x="127"/>
        <item x="107"/>
        <item x="28"/>
        <item x="101"/>
        <item x="102"/>
        <item x="106"/>
        <item x="115"/>
        <item x="114"/>
        <item x="105"/>
        <item x="109"/>
        <item x="110"/>
        <item x="108"/>
        <item x="112"/>
        <item x="113"/>
        <item x="111"/>
        <item x="11"/>
        <item x="138"/>
        <item x="168"/>
        <item x="78"/>
        <item x="116"/>
        <item x="98"/>
        <item x="97"/>
        <item x="24"/>
        <item x="125"/>
        <item x="133"/>
        <item x="128"/>
        <item x="136"/>
        <item x="122"/>
        <item x="57"/>
        <item x="55"/>
        <item x="13"/>
        <item x="154"/>
        <item x="152"/>
        <item x="153"/>
        <item x="164"/>
        <item x="151"/>
        <item x="45"/>
        <item x="44"/>
        <item x="43"/>
        <item x="72"/>
        <item x="99"/>
        <item x="103"/>
        <item x="150"/>
        <item x="100"/>
        <item x="75"/>
        <item x="18"/>
        <item x="149"/>
        <item x="158"/>
        <item x="159"/>
        <item x="131"/>
        <item x="117"/>
        <item x="46"/>
        <item x="147"/>
        <item x="167"/>
        <item x="59"/>
        <item x="32"/>
        <item x="80"/>
        <item x="60"/>
        <item x="41"/>
        <item x="38"/>
        <item x="7"/>
        <item x="10"/>
        <item x="67"/>
        <item x="68"/>
        <item x="0"/>
        <item x="139"/>
        <item x="141"/>
        <item x="140"/>
        <item x="52"/>
        <item x="53"/>
        <item x="134"/>
        <item x="33"/>
        <item x="148"/>
        <item x="130"/>
        <item x="70"/>
        <item x="91"/>
        <item x="161"/>
        <item x="160"/>
        <item x="157"/>
        <item x="17"/>
        <item x="15"/>
        <item x="29"/>
        <item x="121"/>
        <item x="132"/>
        <item x="118"/>
        <item x="2"/>
        <item x="137"/>
        <item x="144"/>
        <item x="143"/>
        <item x="104"/>
        <item x="126"/>
        <item x="142"/>
        <item x="146"/>
        <item x="94"/>
        <item x="92"/>
        <item x="93"/>
        <item x="96"/>
        <item x="95"/>
        <item x="74"/>
        <item x="85"/>
        <item x="31"/>
        <item x="8"/>
        <item x="4"/>
        <item x="1"/>
        <item x="76"/>
        <item x="34"/>
        <item x="123"/>
        <item x="36"/>
        <item x="39"/>
        <item x="5"/>
        <item x="124"/>
        <item x="129"/>
        <item x="16"/>
        <item x="25"/>
        <item x="14"/>
        <item x="61"/>
        <item x="64"/>
        <item x="62"/>
        <item x="63"/>
        <item x="66"/>
        <item x="65"/>
        <item x="169"/>
        <item m="1" x="171"/>
        <item x="26"/>
        <item x="23"/>
        <item x="27"/>
        <item x="120"/>
        <item x="37"/>
        <item x="40"/>
        <item x="82"/>
        <item x="84"/>
        <item x="83"/>
        <item x="6"/>
        <item x="9"/>
        <item x="86"/>
        <item x="22"/>
        <item x="90"/>
        <item x="79"/>
        <item x="81"/>
        <item x="3"/>
        <item x="21"/>
        <item x="20"/>
        <item x="89"/>
        <item x="88"/>
        <item x="87"/>
        <item x="77"/>
        <item x="135"/>
        <item x="156"/>
        <item x="155"/>
        <item x="71"/>
        <item x="35"/>
        <item x="12"/>
        <item x="119"/>
        <item x="170"/>
        <item t="default"/>
      </items>
    </pivotField>
    <pivotField axis="axisRow" showAll="0">
      <items count="5">
        <item x="3"/>
        <item x="2"/>
        <item x="1"/>
        <item x="0"/>
        <item t="default"/>
      </items>
    </pivotField>
    <pivotField showAll="0"/>
    <pivotField axis="axisRow" showAll="0">
      <items count="25">
        <item h="1" x="20"/>
        <item x="1"/>
        <item h="1" x="15"/>
        <item h="1" x="4"/>
        <item x="5"/>
        <item h="1" x="8"/>
        <item h="1" x="10"/>
        <item h="1" x="22"/>
        <item h="1" x="18"/>
        <item x="11"/>
        <item h="1" x="13"/>
        <item h="1" x="21"/>
        <item x="12"/>
        <item h="1" x="14"/>
        <item x="6"/>
        <item h="1" x="9"/>
        <item h="1" x="0"/>
        <item h="1" x="17"/>
        <item x="19"/>
        <item h="1" x="16"/>
        <item h="1" x="7"/>
        <item x="3"/>
        <item h="1" x="23"/>
        <item h="1" x="2"/>
        <item t="default"/>
      </items>
    </pivotField>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dataField="1"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s>
  <rowFields count="3">
    <field x="3"/>
    <field x="5"/>
    <field x="2"/>
  </rowFields>
  <rowItems count="77">
    <i>
      <x v="3"/>
    </i>
    <i r="1">
      <x v="1"/>
    </i>
    <i r="2">
      <x v="42"/>
    </i>
    <i r="2">
      <x v="43"/>
    </i>
    <i r="2">
      <x v="78"/>
    </i>
    <i r="2">
      <x v="79"/>
    </i>
    <i r="2">
      <x v="98"/>
    </i>
    <i r="2">
      <x v="103"/>
    </i>
    <i r="2">
      <x v="119"/>
    </i>
    <i r="2">
      <x v="120"/>
    </i>
    <i r="2">
      <x v="121"/>
    </i>
    <i r="2">
      <x v="127"/>
    </i>
    <i r="2">
      <x v="128"/>
    </i>
    <i r="2">
      <x v="129"/>
    </i>
    <i r="2">
      <x v="148"/>
    </i>
    <i r="2">
      <x v="149"/>
    </i>
    <i r="2">
      <x v="150"/>
    </i>
    <i r="2">
      <x v="151"/>
    </i>
    <i r="2">
      <x v="157"/>
    </i>
    <i r="2">
      <x v="171"/>
    </i>
    <i r="1">
      <x v="4"/>
    </i>
    <i r="2">
      <x v="91"/>
    </i>
    <i r="2">
      <x v="132"/>
    </i>
    <i r="1">
      <x v="9"/>
    </i>
    <i r="2">
      <x v="73"/>
    </i>
    <i r="2">
      <x v="74"/>
    </i>
    <i r="2">
      <x v="89"/>
    </i>
    <i r="2">
      <x v="118"/>
    </i>
    <i r="2">
      <x v="123"/>
    </i>
    <i r="2">
      <x v="124"/>
    </i>
    <i r="2">
      <x v="154"/>
    </i>
    <i r="2">
      <x v="168"/>
    </i>
    <i r="2">
      <x v="170"/>
    </i>
    <i r="1">
      <x v="12"/>
    </i>
    <i r="2">
      <x v="76"/>
    </i>
    <i r="2">
      <x v="77"/>
    </i>
    <i r="2">
      <x v="125"/>
    </i>
    <i r="2">
      <x v="126"/>
    </i>
    <i r="2">
      <x v="145"/>
    </i>
    <i r="2">
      <x v="146"/>
    </i>
    <i r="1">
      <x v="14"/>
    </i>
    <i r="2">
      <x v="72"/>
    </i>
    <i r="2">
      <x v="75"/>
    </i>
    <i r="2">
      <x v="88"/>
    </i>
    <i r="2">
      <x v="130"/>
    </i>
    <i r="2">
      <x v="131"/>
    </i>
    <i r="2">
      <x v="133"/>
    </i>
    <i r="2">
      <x v="134"/>
    </i>
    <i r="2">
      <x v="135"/>
    </i>
    <i r="2">
      <x v="136"/>
    </i>
    <i r="2">
      <x v="137"/>
    </i>
    <i r="2">
      <x v="138"/>
    </i>
    <i r="2">
      <x v="164"/>
    </i>
    <i r="1">
      <x v="18"/>
    </i>
    <i r="2">
      <x v="35"/>
    </i>
    <i r="2">
      <x v="36"/>
    </i>
    <i r="2">
      <x v="122"/>
    </i>
    <i r="2">
      <x v="147"/>
    </i>
    <i r="2">
      <x v="155"/>
    </i>
    <i r="2">
      <x v="156"/>
    </i>
    <i r="2">
      <x v="160"/>
    </i>
    <i r="2">
      <x v="161"/>
    </i>
    <i r="2">
      <x v="163"/>
    </i>
    <i r="1">
      <x v="21"/>
    </i>
    <i r="2">
      <x v="40"/>
    </i>
    <i r="2">
      <x v="41"/>
    </i>
    <i r="2">
      <x v="44"/>
    </i>
    <i r="2">
      <x v="93"/>
    </i>
    <i r="2">
      <x v="141"/>
    </i>
    <i r="2">
      <x v="142"/>
    </i>
    <i r="2">
      <x v="143"/>
    </i>
    <i r="2">
      <x v="144"/>
    </i>
    <i r="2">
      <x v="153"/>
    </i>
    <i r="2">
      <x v="158"/>
    </i>
    <i r="2">
      <x v="159"/>
    </i>
    <i r="2">
      <x v="169"/>
    </i>
    <i t="grand">
      <x/>
    </i>
  </rowItems>
  <colFields count="1">
    <field x="-2"/>
  </colFields>
  <colItems count="2">
    <i>
      <x/>
    </i>
    <i i="1">
      <x v="1"/>
    </i>
  </colItems>
  <dataFields count="2">
    <dataField name="Suma de real_2019_10" fld="15" baseField="0" baseItem="0"/>
    <dataField name="Suma de plan_2019_9+3_10" fld="198" baseField="0" baseItem="0"/>
  </dataFields>
  <formats count="38">
    <format dxfId="147">
      <pivotArea collapsedLevelsAreSubtotals="1" fieldPosition="0">
        <references count="3">
          <reference field="2" count="1">
            <x v="78"/>
          </reference>
          <reference field="3" count="1" selected="0">
            <x v="3"/>
          </reference>
          <reference field="5" count="1" selected="0">
            <x v="1"/>
          </reference>
        </references>
      </pivotArea>
    </format>
    <format dxfId="146">
      <pivotArea dataOnly="0" labelOnly="1" fieldPosition="0">
        <references count="3">
          <reference field="2" count="1">
            <x v="78"/>
          </reference>
          <reference field="3" count="1" selected="0">
            <x v="3"/>
          </reference>
          <reference field="5" count="1" selected="0">
            <x v="1"/>
          </reference>
        </references>
      </pivotArea>
    </format>
    <format dxfId="145">
      <pivotArea collapsedLevelsAreSubtotals="1" fieldPosition="0">
        <references count="3">
          <reference field="2" count="1">
            <x v="127"/>
          </reference>
          <reference field="3" count="1" selected="0">
            <x v="3"/>
          </reference>
          <reference field="5" count="1" selected="0">
            <x v="1"/>
          </reference>
        </references>
      </pivotArea>
    </format>
    <format dxfId="144">
      <pivotArea dataOnly="0" labelOnly="1" fieldPosition="0">
        <references count="3">
          <reference field="2" count="1">
            <x v="127"/>
          </reference>
          <reference field="3" count="1" selected="0">
            <x v="3"/>
          </reference>
          <reference field="5" count="1" selected="0">
            <x v="1"/>
          </reference>
        </references>
      </pivotArea>
    </format>
    <format dxfId="143">
      <pivotArea collapsedLevelsAreSubtotals="1" fieldPosition="0">
        <references count="3">
          <reference field="2" count="1">
            <x v="149"/>
          </reference>
          <reference field="3" count="1" selected="0">
            <x v="3"/>
          </reference>
          <reference field="5" count="1" selected="0">
            <x v="1"/>
          </reference>
        </references>
      </pivotArea>
    </format>
    <format dxfId="142">
      <pivotArea dataOnly="0" labelOnly="1" fieldPosition="0">
        <references count="3">
          <reference field="2" count="1">
            <x v="149"/>
          </reference>
          <reference field="3" count="1" selected="0">
            <x v="3"/>
          </reference>
          <reference field="5" count="1" selected="0">
            <x v="1"/>
          </reference>
        </references>
      </pivotArea>
    </format>
    <format dxfId="141">
      <pivotArea collapsedLevelsAreSubtotals="1" fieldPosition="0">
        <references count="3">
          <reference field="2" count="1">
            <x v="150"/>
          </reference>
          <reference field="3" count="1" selected="0">
            <x v="3"/>
          </reference>
          <reference field="5" count="1" selected="0">
            <x v="1"/>
          </reference>
        </references>
      </pivotArea>
    </format>
    <format dxfId="140">
      <pivotArea dataOnly="0" labelOnly="1" fieldPosition="0">
        <references count="3">
          <reference field="2" count="1">
            <x v="150"/>
          </reference>
          <reference field="3" count="1" selected="0">
            <x v="3"/>
          </reference>
          <reference field="5" count="1" selected="0">
            <x v="1"/>
          </reference>
        </references>
      </pivotArea>
    </format>
    <format dxfId="139">
      <pivotArea collapsedLevelsAreSubtotals="1" fieldPosition="0">
        <references count="3">
          <reference field="2" count="1">
            <x v="132"/>
          </reference>
          <reference field="3" count="1" selected="0">
            <x v="3"/>
          </reference>
          <reference field="5" count="1" selected="0">
            <x v="4"/>
          </reference>
        </references>
      </pivotArea>
    </format>
    <format dxfId="138">
      <pivotArea dataOnly="0" labelOnly="1" fieldPosition="0">
        <references count="3">
          <reference field="2" count="1">
            <x v="132"/>
          </reference>
          <reference field="3" count="1" selected="0">
            <x v="3"/>
          </reference>
          <reference field="5" count="1" selected="0">
            <x v="4"/>
          </reference>
        </references>
      </pivotArea>
    </format>
    <format dxfId="137">
      <pivotArea collapsedLevelsAreSubtotals="1" fieldPosition="0">
        <references count="3">
          <reference field="2" count="1">
            <x v="73"/>
          </reference>
          <reference field="3" count="1" selected="0">
            <x v="3"/>
          </reference>
          <reference field="5" count="1" selected="0">
            <x v="9"/>
          </reference>
        </references>
      </pivotArea>
    </format>
    <format dxfId="136">
      <pivotArea dataOnly="0" labelOnly="1" fieldPosition="0">
        <references count="3">
          <reference field="2" count="1">
            <x v="73"/>
          </reference>
          <reference field="3" count="1" selected="0">
            <x v="3"/>
          </reference>
          <reference field="5" count="1" selected="0">
            <x v="9"/>
          </reference>
        </references>
      </pivotArea>
    </format>
    <format dxfId="135">
      <pivotArea collapsedLevelsAreSubtotals="1" fieldPosition="0">
        <references count="3">
          <reference field="2" count="1">
            <x v="89"/>
          </reference>
          <reference field="3" count="1" selected="0">
            <x v="3"/>
          </reference>
          <reference field="5" count="1" selected="0">
            <x v="9"/>
          </reference>
        </references>
      </pivotArea>
    </format>
    <format dxfId="134">
      <pivotArea dataOnly="0" labelOnly="1" fieldPosition="0">
        <references count="3">
          <reference field="2" count="1">
            <x v="89"/>
          </reference>
          <reference field="3" count="1" selected="0">
            <x v="3"/>
          </reference>
          <reference field="5" count="1" selected="0">
            <x v="9"/>
          </reference>
        </references>
      </pivotArea>
    </format>
    <format dxfId="133">
      <pivotArea collapsedLevelsAreSubtotals="1" fieldPosition="0">
        <references count="3">
          <reference field="2" count="1">
            <x v="123"/>
          </reference>
          <reference field="3" count="1" selected="0">
            <x v="3"/>
          </reference>
          <reference field="5" count="1" selected="0">
            <x v="9"/>
          </reference>
        </references>
      </pivotArea>
    </format>
    <format dxfId="132">
      <pivotArea dataOnly="0" labelOnly="1" fieldPosition="0">
        <references count="3">
          <reference field="2" count="1">
            <x v="123"/>
          </reference>
          <reference field="3" count="1" selected="0">
            <x v="3"/>
          </reference>
          <reference field="5" count="1" selected="0">
            <x v="9"/>
          </reference>
        </references>
      </pivotArea>
    </format>
    <format dxfId="131">
      <pivotArea collapsedLevelsAreSubtotals="1" fieldPosition="0">
        <references count="3">
          <reference field="2" count="1">
            <x v="154"/>
          </reference>
          <reference field="3" count="1" selected="0">
            <x v="3"/>
          </reference>
          <reference field="5" count="1" selected="0">
            <x v="9"/>
          </reference>
        </references>
      </pivotArea>
    </format>
    <format dxfId="130">
      <pivotArea dataOnly="0" labelOnly="1" fieldPosition="0">
        <references count="3">
          <reference field="2" count="1">
            <x v="154"/>
          </reference>
          <reference field="3" count="1" selected="0">
            <x v="3"/>
          </reference>
          <reference field="5" count="1" selected="0">
            <x v="9"/>
          </reference>
        </references>
      </pivotArea>
    </format>
    <format dxfId="129">
      <pivotArea collapsedLevelsAreSubtotals="1" fieldPosition="0">
        <references count="3">
          <reference field="2" count="1">
            <x v="125"/>
          </reference>
          <reference field="3" count="1" selected="0">
            <x v="3"/>
          </reference>
          <reference field="5" count="1" selected="0">
            <x v="12"/>
          </reference>
        </references>
      </pivotArea>
    </format>
    <format dxfId="128">
      <pivotArea dataOnly="0" labelOnly="1" fieldPosition="0">
        <references count="3">
          <reference field="2" count="1">
            <x v="125"/>
          </reference>
          <reference field="3" count="1" selected="0">
            <x v="3"/>
          </reference>
          <reference field="5" count="1" selected="0">
            <x v="12"/>
          </reference>
        </references>
      </pivotArea>
    </format>
    <format dxfId="127">
      <pivotArea collapsedLevelsAreSubtotals="1" fieldPosition="0">
        <references count="3">
          <reference field="2" count="1">
            <x v="145"/>
          </reference>
          <reference field="3" count="1" selected="0">
            <x v="3"/>
          </reference>
          <reference field="5" count="1" selected="0">
            <x v="12"/>
          </reference>
        </references>
      </pivotArea>
    </format>
    <format dxfId="126">
      <pivotArea dataOnly="0" labelOnly="1" fieldPosition="0">
        <references count="3">
          <reference field="2" count="1">
            <x v="145"/>
          </reference>
          <reference field="3" count="1" selected="0">
            <x v="3"/>
          </reference>
          <reference field="5" count="1" selected="0">
            <x v="12"/>
          </reference>
        </references>
      </pivotArea>
    </format>
    <format dxfId="125">
      <pivotArea collapsedLevelsAreSubtotals="1" fieldPosition="0">
        <references count="3">
          <reference field="2" count="1">
            <x v="133"/>
          </reference>
          <reference field="3" count="1" selected="0">
            <x v="3"/>
          </reference>
          <reference field="5" count="1" selected="0">
            <x v="14"/>
          </reference>
        </references>
      </pivotArea>
    </format>
    <format dxfId="124">
      <pivotArea dataOnly="0" labelOnly="1" fieldPosition="0">
        <references count="3">
          <reference field="2" count="1">
            <x v="133"/>
          </reference>
          <reference field="3" count="1" selected="0">
            <x v="3"/>
          </reference>
          <reference field="5" count="1" selected="0">
            <x v="14"/>
          </reference>
        </references>
      </pivotArea>
    </format>
    <format dxfId="123">
      <pivotArea collapsedLevelsAreSubtotals="1" fieldPosition="0">
        <references count="3">
          <reference field="2" count="1">
            <x v="135"/>
          </reference>
          <reference field="3" count="1" selected="0">
            <x v="3"/>
          </reference>
          <reference field="5" count="1" selected="0">
            <x v="14"/>
          </reference>
        </references>
      </pivotArea>
    </format>
    <format dxfId="122">
      <pivotArea dataOnly="0" labelOnly="1" fieldPosition="0">
        <references count="3">
          <reference field="2" count="1">
            <x v="135"/>
          </reference>
          <reference field="3" count="1" selected="0">
            <x v="3"/>
          </reference>
          <reference field="5" count="1" selected="0">
            <x v="14"/>
          </reference>
        </references>
      </pivotArea>
    </format>
    <format dxfId="121">
      <pivotArea collapsedLevelsAreSubtotals="1" fieldPosition="0">
        <references count="3">
          <reference field="2" count="1">
            <x v="137"/>
          </reference>
          <reference field="3" count="1" selected="0">
            <x v="3"/>
          </reference>
          <reference field="5" count="1" selected="0">
            <x v="14"/>
          </reference>
        </references>
      </pivotArea>
    </format>
    <format dxfId="120">
      <pivotArea dataOnly="0" labelOnly="1" fieldPosition="0">
        <references count="3">
          <reference field="2" count="1">
            <x v="137"/>
          </reference>
          <reference field="3" count="1" selected="0">
            <x v="3"/>
          </reference>
          <reference field="5" count="1" selected="0">
            <x v="14"/>
          </reference>
        </references>
      </pivotArea>
    </format>
    <format dxfId="119">
      <pivotArea collapsedLevelsAreSubtotals="1" fieldPosition="0">
        <references count="3">
          <reference field="2" count="1">
            <x v="122"/>
          </reference>
          <reference field="3" count="1" selected="0">
            <x v="3"/>
          </reference>
          <reference field="5" count="1" selected="0">
            <x v="18"/>
          </reference>
        </references>
      </pivotArea>
    </format>
    <format dxfId="118">
      <pivotArea dataOnly="0" labelOnly="1" fieldPosition="0">
        <references count="3">
          <reference field="2" count="1">
            <x v="122"/>
          </reference>
          <reference field="3" count="1" selected="0">
            <x v="3"/>
          </reference>
          <reference field="5" count="1" selected="0">
            <x v="18"/>
          </reference>
        </references>
      </pivotArea>
    </format>
    <format dxfId="117">
      <pivotArea collapsedLevelsAreSubtotals="1" fieldPosition="0">
        <references count="3">
          <reference field="2" count="1">
            <x v="155"/>
          </reference>
          <reference field="3" count="1" selected="0">
            <x v="3"/>
          </reference>
          <reference field="5" count="1" selected="0">
            <x v="18"/>
          </reference>
        </references>
      </pivotArea>
    </format>
    <format dxfId="116">
      <pivotArea dataOnly="0" labelOnly="1" fieldPosition="0">
        <references count="3">
          <reference field="2" count="1">
            <x v="155"/>
          </reference>
          <reference field="3" count="1" selected="0">
            <x v="3"/>
          </reference>
          <reference field="5" count="1" selected="0">
            <x v="18"/>
          </reference>
        </references>
      </pivotArea>
    </format>
    <format dxfId="115">
      <pivotArea collapsedLevelsAreSubtotals="1" fieldPosition="0">
        <references count="3">
          <reference field="2" count="2">
            <x v="160"/>
            <x v="161"/>
          </reference>
          <reference field="3" count="1" selected="0">
            <x v="3"/>
          </reference>
          <reference field="5" count="1" selected="0">
            <x v="18"/>
          </reference>
        </references>
      </pivotArea>
    </format>
    <format dxfId="114">
      <pivotArea dataOnly="0" labelOnly="1" fieldPosition="0">
        <references count="3">
          <reference field="2" count="2">
            <x v="160"/>
            <x v="161"/>
          </reference>
          <reference field="3" count="1" selected="0">
            <x v="3"/>
          </reference>
          <reference field="5" count="1" selected="0">
            <x v="18"/>
          </reference>
        </references>
      </pivotArea>
    </format>
    <format dxfId="113">
      <pivotArea collapsedLevelsAreSubtotals="1" fieldPosition="0">
        <references count="3">
          <reference field="2" count="2">
            <x v="93"/>
            <x v="141"/>
          </reference>
          <reference field="3" count="1" selected="0">
            <x v="3"/>
          </reference>
          <reference field="5" count="1" selected="0">
            <x v="21"/>
          </reference>
        </references>
      </pivotArea>
    </format>
    <format dxfId="112">
      <pivotArea dataOnly="0" labelOnly="1" fieldPosition="0">
        <references count="3">
          <reference field="2" count="2">
            <x v="93"/>
            <x v="141"/>
          </reference>
          <reference field="3" count="1" selected="0">
            <x v="3"/>
          </reference>
          <reference field="5" count="1" selected="0">
            <x v="21"/>
          </reference>
        </references>
      </pivotArea>
    </format>
    <format dxfId="111">
      <pivotArea collapsedLevelsAreSubtotals="1" fieldPosition="0">
        <references count="3">
          <reference field="2" count="1">
            <x v="159"/>
          </reference>
          <reference field="3" count="1" selected="0">
            <x v="3"/>
          </reference>
          <reference field="5" count="1" selected="0">
            <x v="21"/>
          </reference>
        </references>
      </pivotArea>
    </format>
    <format dxfId="110">
      <pivotArea dataOnly="0" labelOnly="1" fieldPosition="0">
        <references count="3">
          <reference field="2" count="1">
            <x v="159"/>
          </reference>
          <reference field="3" count="1" selected="0">
            <x v="3"/>
          </reference>
          <reference field="5" count="1" selected="0">
            <x v="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I8" firstHeaderRow="0" firstDataRow="1" firstDataCol="1"/>
  <pivotFields count="269">
    <pivotField showAll="0"/>
    <pivotField showAll="0"/>
    <pivotField showAll="0"/>
    <pivotField axis="axisRow" showAll="0">
      <items count="5">
        <item x="3"/>
        <item x="2"/>
        <item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s>
  <rowFields count="1">
    <field x="3"/>
  </rowFields>
  <rowItems count="5">
    <i>
      <x/>
    </i>
    <i>
      <x v="1"/>
    </i>
    <i>
      <x v="2"/>
    </i>
    <i>
      <x v="3"/>
    </i>
    <i t="grand">
      <x/>
    </i>
  </rowItems>
  <colFields count="1">
    <field x="-2"/>
  </colFields>
  <colItems count="8">
    <i>
      <x/>
    </i>
    <i i="1">
      <x v="1"/>
    </i>
    <i i="2">
      <x v="2"/>
    </i>
    <i i="3">
      <x v="3"/>
    </i>
    <i i="4">
      <x v="4"/>
    </i>
    <i i="5">
      <x v="5"/>
    </i>
    <i i="6">
      <x v="6"/>
    </i>
    <i i="7">
      <x v="7"/>
    </i>
  </colItems>
  <dataFields count="8">
    <dataField name="2019 B" fld="70" baseField="0" baseItem="0"/>
    <dataField name="2019 6+6" fld="145" baseField="0" baseItem="0"/>
    <dataField name="2019 9+3" fld="201" baseField="0" baseItem="0"/>
    <dataField name="2019 11+1" fld="232" baseField="0" baseItem="0"/>
    <dataField name="Real Acum." fld="252" baseField="0" baseItem="0"/>
    <dataField name="Plan Octubre 9+3" fld="198" baseField="0" baseItem="0"/>
    <dataField name="Plan Noviembre 9+3" fld="199" baseField="0" baseItem="0"/>
    <dataField name="Plan Diciembre 9+3" fld="200" baseField="0" baseItem="0"/>
  </dataFields>
  <formats count="1">
    <format dxfId="1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Y8" firstHeaderRow="0" firstDataRow="1" firstDataCol="1"/>
  <pivotFields count="112">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165" showAll="0"/>
    <pivotField showAll="0"/>
    <pivotField showAll="0"/>
    <pivotField showAll="0"/>
    <pivotField showAll="0"/>
    <pivotField showAll="0"/>
    <pivotField dataField="1" numFmtId="165" showAll="0"/>
    <pivotField dataField="1" numFmtId="165" showAll="0"/>
    <pivotField dataField="1" showAll="0"/>
    <pivotField dataField="1" showAll="0"/>
    <pivotField dataField="1" showAll="0"/>
    <pivotField dataField="1"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dataField="1" numFmtId="165"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dataField="1" showAll="0">
      <items count="2">
        <item x="0"/>
        <item t="default"/>
      </items>
    </pivotField>
    <pivotField dataField="1" showAll="0">
      <items count="2">
        <item x="0"/>
        <item t="default"/>
      </items>
    </pivotField>
    <pivotField dataField="1" showAll="0">
      <items count="2">
        <item x="0"/>
        <item t="default"/>
      </items>
    </pivotField>
    <pivotField dataField="1" showAll="0">
      <items count="2">
        <item x="0"/>
        <item t="default"/>
      </items>
    </pivotField>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showAll="0"/>
  </pivotFields>
  <rowFields count="1">
    <field x="0"/>
  </rowFields>
  <rowItems count="5">
    <i>
      <x/>
    </i>
    <i>
      <x v="1"/>
    </i>
    <i>
      <x v="2"/>
    </i>
    <i>
      <x v="3"/>
    </i>
    <i t="grand">
      <x/>
    </i>
  </rowItems>
  <colFields count="1">
    <field x="-2"/>
  </colFields>
  <colItems count="2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colItems>
  <dataFields count="24">
    <dataField name="Suma de 2019 B" fld="20" baseField="0" baseItem="0"/>
    <dataField name="Suma de 2020 B" fld="21" baseField="0" baseItem="0"/>
    <dataField name="Suma de 2021 B" fld="22" baseField="0" baseItem="0"/>
    <dataField name="Suma de 2022 B" fld="23" baseField="0" baseItem="0"/>
    <dataField name="Suma de 2023 B" fld="24" baseField="0" baseItem="0"/>
    <dataField name="Suma de 2024 B" fld="25" baseField="0" baseItem="0"/>
    <dataField name="Suma de 2019 6+6" fld="39" baseField="0" baseItem="0"/>
    <dataField name="Suma de 2020 6+6" fld="40" baseField="0" baseItem="0"/>
    <dataField name="Suma de 2021 6+6" fld="41" baseField="0" baseItem="0"/>
    <dataField name="Suma de 2022 6+6" fld="42" baseField="0" baseItem="0"/>
    <dataField name="Suma de 2023 6+6" fld="43" baseField="0" baseItem="0"/>
    <dataField name="Suma de 2024 6+6" fld="44" baseField="0" baseItem="0"/>
    <dataField name="Suma de 2019 9+3" fld="58" baseField="0" baseItem="0"/>
    <dataField name="Suma de 2020 9+3" fld="59" baseField="0" baseItem="0"/>
    <dataField name="Suma de 2021 9+3" fld="60" baseField="0" baseItem="0"/>
    <dataField name="Suma de 2022 9+3" fld="61" baseField="0" baseItem="0"/>
    <dataField name="Suma de 2023 9+3" fld="62" baseField="0" baseItem="0"/>
    <dataField name="Suma de 2024 9+3" fld="63" baseField="0" baseItem="0"/>
    <dataField name="Suma de 2019 11+1" fld="81" baseField="0" baseItem="0"/>
    <dataField name="Suma de 2020 11+1 DP" fld="96" baseField="0" baseItem="0"/>
    <dataField name="Cuenta de 2021 11+1 DP" fld="97" subtotal="count" baseField="0" baseItem="0"/>
    <dataField name="Cuenta de 2022 11+1 DP" fld="98" subtotal="count" baseField="0" baseItem="0"/>
    <dataField name="Cuenta de 2023 11+1 DP" fld="99" subtotal="count" baseField="0" baseItem="0"/>
    <dataField name="Cuenta de 2024 11+1 DP" fld="10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6:L17" firstHeaderRow="0" firstDataRow="1" firstDataCol="0" rowPageCount="2" colPageCount="1"/>
  <pivotFields count="112">
    <pivotField axis="axisPage" showAll="0">
      <items count="5">
        <item x="0"/>
        <item x="1"/>
        <item x="2"/>
        <item x="3"/>
        <item t="default"/>
      </items>
    </pivotField>
    <pivotField axis="axisPage" showAll="0">
      <items count="25">
        <item x="9"/>
        <item x="16"/>
        <item x="10"/>
        <item x="11"/>
        <item x="17"/>
        <item x="0"/>
        <item x="1"/>
        <item x="2"/>
        <item x="3"/>
        <item x="18"/>
        <item x="4"/>
        <item x="12"/>
        <item x="19"/>
        <item x="13"/>
        <item x="20"/>
        <item x="14"/>
        <item x="21"/>
        <item x="5"/>
        <item x="22"/>
        <item x="6"/>
        <item x="8"/>
        <item x="23"/>
        <item x="7"/>
        <item x="15"/>
        <item t="default"/>
      </items>
    </pivotField>
    <pivotField showAll="0"/>
    <pivotField showAll="0"/>
    <pivotField showAll="0"/>
    <pivotField showAll="0"/>
    <pivotField showAll="0"/>
    <pivotField showAll="0"/>
    <pivotField showAll="0"/>
    <pivotField showAll="0"/>
    <pivotField showAll="0"/>
    <pivotField showAll="0"/>
    <pivotField numFmtId="165" showAll="0"/>
    <pivotField showAll="0"/>
    <pivotField numFmtId="165" showAll="0"/>
    <pivotField showAll="0"/>
    <pivotField showAll="0"/>
    <pivotField showAll="0"/>
    <pivotField showAll="0"/>
    <pivotField showAll="0"/>
    <pivotField numFmtId="165" showAll="0"/>
    <pivotField numFmtId="165"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numFmtId="165"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showAll="0"/>
  </pivotFields>
  <rowItems count="1">
    <i/>
  </rowItems>
  <colFields count="1">
    <field x="-2"/>
  </colFields>
  <colItems count="12">
    <i>
      <x/>
    </i>
    <i i="1">
      <x v="1"/>
    </i>
    <i i="2">
      <x v="2"/>
    </i>
    <i i="3">
      <x v="3"/>
    </i>
    <i i="4">
      <x v="4"/>
    </i>
    <i i="5">
      <x v="5"/>
    </i>
    <i i="6">
      <x v="6"/>
    </i>
    <i i="7">
      <x v="7"/>
    </i>
    <i i="8">
      <x v="8"/>
    </i>
    <i i="9">
      <x v="9"/>
    </i>
    <i i="10">
      <x v="10"/>
    </i>
    <i i="11">
      <x v="11"/>
    </i>
  </colItems>
  <pageFields count="2">
    <pageField fld="1" hier="-1"/>
    <pageField fld="0" hier="-1"/>
  </pageFields>
  <dataFields count="12">
    <dataField name="Suma de Ene 9+3" fld="46" baseField="0" baseItem="0"/>
    <dataField name="Suma de Feb 9+3" fld="47" baseField="0" baseItem="0"/>
    <dataField name="Suma de Mar 9+3" fld="48" baseField="0" baseItem="0"/>
    <dataField name="Suma de Abr 9+3" fld="49" baseField="0" baseItem="0"/>
    <dataField name="Suma de May 9+3" fld="50" baseField="0" baseItem="0"/>
    <dataField name="Suma de Jun 9+3" fld="51" baseField="0" baseItem="0"/>
    <dataField name="Suma de Jul 9+3" fld="52" baseField="0" baseItem="0"/>
    <dataField name="Suma de Ago 9+3" fld="53" baseField="0" baseItem="0"/>
    <dataField name="Suma de Sep 9+3" fld="54" baseField="0" baseItem="0"/>
    <dataField name="Suma de Oct 9+3" fld="55" baseField="0" baseItem="0"/>
    <dataField name="Suma de Nov 9+3" fld="56" baseField="0" baseItem="0"/>
    <dataField name="Suma de Dic 9+3" fld="57" baseField="0" baseItem="0"/>
  </dataFields>
  <formats count="1">
    <format dxfId="1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Dinámica5"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2:L23" firstHeaderRow="0" firstDataRow="1" firstDataCol="0" rowPageCount="2" colPageCount="1"/>
  <pivotFields count="112">
    <pivotField axis="axisPage" showAll="0">
      <items count="5">
        <item x="0"/>
        <item x="1"/>
        <item x="2"/>
        <item x="3"/>
        <item t="default"/>
      </items>
    </pivotField>
    <pivotField axis="axisPage" showAll="0">
      <items count="25">
        <item x="9"/>
        <item x="16"/>
        <item x="10"/>
        <item x="11"/>
        <item x="17"/>
        <item x="0"/>
        <item x="1"/>
        <item x="2"/>
        <item x="3"/>
        <item x="18"/>
        <item x="4"/>
        <item x="12"/>
        <item x="19"/>
        <item x="13"/>
        <item x="20"/>
        <item x="14"/>
        <item x="21"/>
        <item x="5"/>
        <item x="22"/>
        <item x="6"/>
        <item x="8"/>
        <item x="23"/>
        <item x="7"/>
        <item x="15"/>
        <item t="default"/>
      </items>
    </pivotField>
    <pivotField showAll="0"/>
    <pivotField showAll="0"/>
    <pivotField showAll="0"/>
    <pivotField showAll="0"/>
    <pivotField showAll="0"/>
    <pivotField showAll="0"/>
    <pivotField showAll="0"/>
    <pivotField showAll="0"/>
    <pivotField showAll="0"/>
    <pivotField showAll="0"/>
    <pivotField numFmtId="165" showAll="0"/>
    <pivotField showAll="0"/>
    <pivotField numFmtId="165" showAll="0"/>
    <pivotField showAll="0"/>
    <pivotField showAll="0"/>
    <pivotField showAll="0"/>
    <pivotField showAll="0"/>
    <pivotField showAll="0"/>
    <pivotField numFmtId="165" showAll="0"/>
    <pivotField numFmtId="165"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165" showAll="0"/>
    <pivotField numFmtId="165" showAll="0"/>
    <pivotField numFmtId="165" showAll="0"/>
    <pivotField dataField="1" showAll="0">
      <items count="2">
        <item x="0"/>
        <item t="default"/>
      </items>
    </pivotField>
    <pivotField dataField="1" showAll="0">
      <items count="2">
        <item x="0"/>
        <item t="default"/>
      </items>
    </pivotField>
    <pivotField numFmtId="165"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showAll="0"/>
  </pivotFields>
  <rowItems count="1">
    <i/>
  </rowItems>
  <colFields count="1">
    <field x="-2"/>
  </colFields>
  <colItems count="12">
    <i>
      <x/>
    </i>
    <i i="1">
      <x v="1"/>
    </i>
    <i i="2">
      <x v="2"/>
    </i>
    <i i="3">
      <x v="3"/>
    </i>
    <i i="4">
      <x v="4"/>
    </i>
    <i i="5">
      <x v="5"/>
    </i>
    <i i="6">
      <x v="6"/>
    </i>
    <i i="7">
      <x v="7"/>
    </i>
    <i i="8">
      <x v="8"/>
    </i>
    <i i="9">
      <x v="9"/>
    </i>
    <i i="10">
      <x v="10"/>
    </i>
    <i i="11">
      <x v="11"/>
    </i>
  </colItems>
  <pageFields count="2">
    <pageField fld="1" hier="-1"/>
    <pageField fld="0" hier="-1"/>
  </pageFields>
  <dataFields count="12">
    <dataField name="Suma de Ene R" fld="65" baseField="0" baseItem="0"/>
    <dataField name="Suma de Feb R" fld="66" baseField="0" baseItem="0"/>
    <dataField name="Suma de Mar R" fld="67" baseField="0" baseItem="0"/>
    <dataField name="Suma de Abr R" fld="68" baseField="0" baseItem="0"/>
    <dataField name="Suma de May R" fld="69" baseField="0" baseItem="0"/>
    <dataField name="Suma de Jun R" fld="70" baseField="0" baseItem="0"/>
    <dataField name="Suma de Jul R" fld="71" baseField="0" baseItem="0"/>
    <dataField name="Suma de Ago R" fld="72" baseField="0" baseItem="0"/>
    <dataField name="Suma de Sep R" fld="73" baseField="0" baseItem="0"/>
    <dataField name="Suma de Oct R" fld="74" baseField="0" baseItem="0"/>
    <dataField name="Cuenta de Dic 11+1" fld="80" subtotal="count" baseField="0" baseItem="0"/>
    <dataField name="Cuenta de Nov 11+1" fld="79" subtotal="count" baseField="0" baseItem="0"/>
  </dataFields>
  <formats count="1">
    <format dxfId="1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TablaDinámica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L5" firstHeaderRow="0" firstDataRow="1" firstDataCol="0" rowPageCount="2" colPageCount="1"/>
  <pivotFields count="112">
    <pivotField axis="axisPage" showAll="0">
      <items count="5">
        <item x="0"/>
        <item x="1"/>
        <item x="2"/>
        <item x="3"/>
        <item t="default"/>
      </items>
    </pivotField>
    <pivotField axis="axisPage" showAll="0">
      <items count="25">
        <item x="9"/>
        <item x="16"/>
        <item x="10"/>
        <item x="11"/>
        <item x="17"/>
        <item x="0"/>
        <item x="1"/>
        <item x="2"/>
        <item x="3"/>
        <item x="18"/>
        <item x="4"/>
        <item x="12"/>
        <item x="19"/>
        <item x="13"/>
        <item x="20"/>
        <item x="14"/>
        <item x="21"/>
        <item x="5"/>
        <item x="22"/>
        <item x="6"/>
        <item x="8"/>
        <item x="23"/>
        <item x="7"/>
        <item x="15"/>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dataField="1" numFmtId="165" showAll="0"/>
    <pivotField dataField="1" showAll="0"/>
    <pivotField dataField="1" numFmtId="165" showAll="0"/>
    <pivotField dataField="1" showAll="0"/>
    <pivotField dataField="1" showAll="0"/>
    <pivotField dataField="1" showAll="0"/>
    <pivotField dataField="1" showAll="0"/>
    <pivotField dataField="1" showAll="0"/>
    <pivotField numFmtId="165" showAll="0"/>
    <pivotField numFmtId="165"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numFmtId="165"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showAll="0"/>
  </pivotFields>
  <rowItems count="1">
    <i/>
  </rowItems>
  <colFields count="1">
    <field x="-2"/>
  </colFields>
  <colItems count="12">
    <i>
      <x/>
    </i>
    <i i="1">
      <x v="1"/>
    </i>
    <i i="2">
      <x v="2"/>
    </i>
    <i i="3">
      <x v="3"/>
    </i>
    <i i="4">
      <x v="4"/>
    </i>
    <i i="5">
      <x v="5"/>
    </i>
    <i i="6">
      <x v="6"/>
    </i>
    <i i="7">
      <x v="7"/>
    </i>
    <i i="8">
      <x v="8"/>
    </i>
    <i i="9">
      <x v="9"/>
    </i>
    <i i="10">
      <x v="10"/>
    </i>
    <i i="11">
      <x v="11"/>
    </i>
  </colItems>
  <pageFields count="2">
    <pageField fld="1" hier="-1"/>
    <pageField fld="0" hier="-1"/>
  </pageFields>
  <dataFields count="12">
    <dataField name="Suma de Ene B" fld="8" baseField="0" baseItem="0"/>
    <dataField name="Suma de Feb B" fld="9" baseField="0" baseItem="0"/>
    <dataField name="Suma de Mar B" fld="10" baseField="0" baseItem="0"/>
    <dataField name="Suma de Abr B" fld="11" baseField="0" baseItem="0"/>
    <dataField name="Suma de May B" fld="12" baseField="0" baseItem="0"/>
    <dataField name="Suma de Jun B" fld="13" baseField="0" baseItem="0"/>
    <dataField name="Suma de Jul B" fld="14" baseField="0" baseItem="0"/>
    <dataField name="Suma de Ago B" fld="15" baseField="0" baseItem="0"/>
    <dataField name="Suma de Sep B" fld="16" baseField="0" baseItem="0"/>
    <dataField name="Suma de Oct B" fld="17" baseField="0" baseItem="0"/>
    <dataField name="Suma de Nov B" fld="18" baseField="0" baseItem="0"/>
    <dataField name="Suma de Dic B" fld="19" baseField="0" baseItem="0"/>
  </dataFields>
  <formats count="1">
    <format dxfId="1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0:L11" firstHeaderRow="0" firstDataRow="1" firstDataCol="0" rowPageCount="2" colPageCount="1"/>
  <pivotFields count="112">
    <pivotField axis="axisPage" showAll="0">
      <items count="5">
        <item x="0"/>
        <item x="1"/>
        <item x="2"/>
        <item x="3"/>
        <item t="default"/>
      </items>
    </pivotField>
    <pivotField axis="axisPage" showAll="0">
      <items count="25">
        <item x="9"/>
        <item x="16"/>
        <item x="10"/>
        <item x="11"/>
        <item x="17"/>
        <item x="0"/>
        <item x="1"/>
        <item x="2"/>
        <item x="3"/>
        <item x="18"/>
        <item x="4"/>
        <item x="12"/>
        <item x="19"/>
        <item x="13"/>
        <item x="20"/>
        <item x="14"/>
        <item x="21"/>
        <item x="5"/>
        <item x="22"/>
        <item x="6"/>
        <item x="8"/>
        <item x="23"/>
        <item x="7"/>
        <item x="15"/>
        <item t="default"/>
      </items>
    </pivotField>
    <pivotField showAll="0"/>
    <pivotField showAll="0"/>
    <pivotField showAll="0"/>
    <pivotField showAll="0"/>
    <pivotField showAll="0"/>
    <pivotField showAll="0"/>
    <pivotField showAll="0"/>
    <pivotField showAll="0"/>
    <pivotField showAll="0"/>
    <pivotField showAll="0"/>
    <pivotField numFmtId="165" showAll="0"/>
    <pivotField showAll="0"/>
    <pivotField numFmtId="165" showAll="0"/>
    <pivotField showAll="0"/>
    <pivotField showAll="0"/>
    <pivotField showAll="0"/>
    <pivotField showAll="0"/>
    <pivotField showAll="0"/>
    <pivotField numFmtId="165" showAll="0"/>
    <pivotField numFmtId="165" showAll="0"/>
    <pivotField showAll="0"/>
    <pivotField showAll="0"/>
    <pivotField showAll="0"/>
    <pivotField showAll="0"/>
    <pivotField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showAll="0"/>
    <pivotField showAll="0"/>
    <pivotField numFmtId="165"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showAll="0"/>
  </pivotFields>
  <rowItems count="1">
    <i/>
  </rowItems>
  <colFields count="1">
    <field x="-2"/>
  </colFields>
  <colItems count="12">
    <i>
      <x/>
    </i>
    <i i="1">
      <x v="1"/>
    </i>
    <i i="2">
      <x v="2"/>
    </i>
    <i i="3">
      <x v="3"/>
    </i>
    <i i="4">
      <x v="4"/>
    </i>
    <i i="5">
      <x v="5"/>
    </i>
    <i i="6">
      <x v="6"/>
    </i>
    <i i="7">
      <x v="7"/>
    </i>
    <i i="8">
      <x v="8"/>
    </i>
    <i i="9">
      <x v="9"/>
    </i>
    <i i="10">
      <x v="10"/>
    </i>
    <i i="11">
      <x v="11"/>
    </i>
  </colItems>
  <pageFields count="2">
    <pageField fld="1" hier="-1"/>
    <pageField fld="0" hier="-1"/>
  </pageFields>
  <dataFields count="12">
    <dataField name="Suma de Ene 6+6" fld="27" baseField="0" baseItem="0"/>
    <dataField name="Suma de Feb 6+6" fld="28" baseField="0" baseItem="0"/>
    <dataField name="Suma de Mar 6+6" fld="29" baseField="0" baseItem="0"/>
    <dataField name="Suma de Abr 6+6" fld="30" baseField="0" baseItem="0"/>
    <dataField name="Suma de May 6+6" fld="31" baseField="0" baseItem="0"/>
    <dataField name="Suma de Jun 6+6" fld="32" baseField="0" baseItem="0"/>
    <dataField name="Suma de Jul 6+6" fld="33" baseField="0" baseItem="0"/>
    <dataField name="Suma de Ago 6+6" fld="34" baseField="0" baseItem="0"/>
    <dataField name="Suma de Sep 6+6" fld="35" baseField="0" baseItem="0"/>
    <dataField name="Suma de Oct 6+6" fld="36" baseField="0" baseItem="0"/>
    <dataField name="Suma de Nov 6+6" fld="37" baseField="0" baseItem="0"/>
    <dataField name="Suma de Dic 6+6" fld="38" baseField="0" baseItem="0"/>
  </dataFields>
  <formats count="1">
    <format dxfId="1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TablaDinámica1" cacheId="6"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3:AL179" firstHeaderRow="0" firstDataRow="1" firstDataCol="6"/>
  <pivotFields count="305">
    <pivotField axis="axisRow" compact="0" outline="0" subtotalTop="0" showAll="0" defaultSubtotal="0">
      <items count="170">
        <item x="131"/>
        <item x="59"/>
        <item x="133"/>
        <item x="134"/>
        <item x="0"/>
        <item x="32"/>
        <item x="33"/>
        <item x="35"/>
        <item x="62"/>
        <item x="60"/>
        <item x="129"/>
        <item x="63"/>
        <item x="67"/>
        <item x="68"/>
        <item x="7"/>
        <item x="10"/>
        <item x="38"/>
        <item x="41"/>
        <item x="119"/>
        <item x="80"/>
        <item x="69"/>
        <item x="70"/>
        <item x="28"/>
        <item x="116"/>
        <item x="125"/>
        <item x="168"/>
        <item x="104"/>
        <item x="93"/>
        <item x="105"/>
        <item x="106"/>
        <item x="95"/>
        <item x="96"/>
        <item x="94"/>
        <item x="92"/>
        <item x="137"/>
        <item x="138"/>
        <item x="141"/>
        <item x="142"/>
        <item x="143"/>
        <item x="144"/>
        <item x="145"/>
        <item x="146"/>
        <item x="147"/>
        <item x="148"/>
        <item x="149"/>
        <item x="150"/>
        <item x="156"/>
        <item x="158"/>
        <item x="161"/>
        <item x="163"/>
        <item x="160"/>
        <item x="52"/>
        <item x="136"/>
        <item x="139"/>
        <item x="140"/>
        <item x="164"/>
        <item x="165"/>
        <item x="130"/>
        <item x="109"/>
        <item x="112"/>
        <item x="115"/>
        <item x="71"/>
        <item x="42"/>
        <item x="72"/>
        <item x="73"/>
        <item x="74"/>
        <item x="18"/>
        <item x="43"/>
        <item x="30"/>
        <item x="44"/>
        <item x="45"/>
        <item x="11"/>
        <item x="110"/>
        <item x="113"/>
        <item x="53"/>
        <item x="111"/>
        <item x="108"/>
        <item x="114"/>
        <item x="117"/>
        <item x="159"/>
        <item x="15"/>
        <item x="169"/>
        <item x="13"/>
        <item x="3"/>
        <item x="14"/>
        <item x="2"/>
        <item x="127"/>
        <item x="1"/>
        <item x="132"/>
        <item x="56"/>
        <item x="55"/>
        <item x="5"/>
        <item x="128"/>
        <item x="6"/>
        <item x="9"/>
        <item x="58"/>
        <item x="76"/>
        <item x="46"/>
        <item x="65"/>
        <item x="12"/>
        <item x="120"/>
        <item x="64"/>
        <item x="20"/>
        <item x="87"/>
        <item x="31"/>
        <item x="16"/>
        <item x="86"/>
        <item x="25"/>
        <item x="34"/>
        <item x="123"/>
        <item x="167"/>
        <item x="78"/>
        <item x="21"/>
        <item x="22"/>
        <item x="135"/>
        <item x="61"/>
        <item x="66"/>
        <item x="23"/>
        <item x="26"/>
        <item x="27"/>
        <item x="47"/>
        <item x="54"/>
        <item x="48"/>
        <item x="49"/>
        <item x="50"/>
        <item x="51"/>
        <item x="24"/>
        <item x="124"/>
        <item x="57"/>
        <item x="77"/>
        <item x="82"/>
        <item x="79"/>
        <item x="4"/>
        <item x="8"/>
        <item x="83"/>
        <item x="84"/>
        <item x="36"/>
        <item x="39"/>
        <item x="37"/>
        <item x="40"/>
        <item x="91"/>
        <item x="97"/>
        <item x="98"/>
        <item x="99"/>
        <item x="100"/>
        <item x="102"/>
        <item x="103"/>
        <item x="107"/>
        <item x="122"/>
        <item x="81"/>
        <item x="90"/>
        <item x="89"/>
        <item x="88"/>
        <item x="101"/>
        <item x="19"/>
        <item x="17"/>
        <item x="75"/>
        <item x="152"/>
        <item x="151"/>
        <item x="126"/>
        <item x="153"/>
        <item x="154"/>
        <item x="155"/>
        <item x="157"/>
        <item x="85"/>
        <item x="118"/>
        <item x="162"/>
        <item x="166"/>
        <item x="29"/>
        <item x="12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175">
        <item x="54"/>
        <item x="48"/>
        <item x="56"/>
        <item x="49"/>
        <item x="58"/>
        <item x="47"/>
        <item x="50"/>
        <item x="69"/>
        <item x="42"/>
        <item x="51"/>
        <item x="73"/>
        <item x="19"/>
        <item x="30"/>
        <item x="145"/>
        <item x="166"/>
        <item x="163"/>
        <item x="165"/>
        <item x="162"/>
        <item x="127"/>
        <item x="107"/>
        <item x="28"/>
        <item x="101"/>
        <item x="102"/>
        <item x="106"/>
        <item x="115"/>
        <item x="114"/>
        <item x="105"/>
        <item x="109"/>
        <item x="110"/>
        <item x="108"/>
        <item x="112"/>
        <item x="113"/>
        <item x="111"/>
        <item x="11"/>
        <item x="138"/>
        <item x="168"/>
        <item x="78"/>
        <item x="116"/>
        <item x="98"/>
        <item x="97"/>
        <item x="24"/>
        <item x="125"/>
        <item x="133"/>
        <item x="128"/>
        <item x="136"/>
        <item x="122"/>
        <item x="57"/>
        <item x="55"/>
        <item x="13"/>
        <item x="154"/>
        <item x="152"/>
        <item x="153"/>
        <item x="164"/>
        <item x="151"/>
        <item x="45"/>
        <item x="44"/>
        <item x="43"/>
        <item x="72"/>
        <item x="99"/>
        <item x="103"/>
        <item x="150"/>
        <item x="100"/>
        <item x="75"/>
        <item x="18"/>
        <item x="149"/>
        <item x="158"/>
        <item x="159"/>
        <item x="131"/>
        <item x="117"/>
        <item x="46"/>
        <item x="147"/>
        <item x="167"/>
        <item x="59"/>
        <item x="32"/>
        <item x="80"/>
        <item x="60"/>
        <item x="41"/>
        <item x="38"/>
        <item x="7"/>
        <item x="10"/>
        <item x="67"/>
        <item x="68"/>
        <item x="0"/>
        <item x="139"/>
        <item x="141"/>
        <item x="140"/>
        <item x="52"/>
        <item x="53"/>
        <item x="134"/>
        <item x="33"/>
        <item x="148"/>
        <item x="130"/>
        <item x="70"/>
        <item x="91"/>
        <item x="161"/>
        <item x="160"/>
        <item x="157"/>
        <item x="17"/>
        <item x="15"/>
        <item x="29"/>
        <item x="121"/>
        <item x="132"/>
        <item x="118"/>
        <item x="2"/>
        <item x="137"/>
        <item x="144"/>
        <item x="143"/>
        <item x="104"/>
        <item x="126"/>
        <item x="142"/>
        <item x="146"/>
        <item x="94"/>
        <item x="92"/>
        <item x="93"/>
        <item x="96"/>
        <item x="95"/>
        <item x="74"/>
        <item x="85"/>
        <item x="31"/>
        <item x="8"/>
        <item x="4"/>
        <item x="1"/>
        <item x="76"/>
        <item x="34"/>
        <item x="123"/>
        <item x="36"/>
        <item x="39"/>
        <item x="5"/>
        <item x="124"/>
        <item x="129"/>
        <item x="16"/>
        <item x="25"/>
        <item x="14"/>
        <item x="61"/>
        <item x="64"/>
        <item x="62"/>
        <item x="63"/>
        <item x="66"/>
        <item x="65"/>
        <item x="169"/>
        <item x="26"/>
        <item x="23"/>
        <item x="27"/>
        <item x="120"/>
        <item x="37"/>
        <item x="40"/>
        <item x="82"/>
        <item x="84"/>
        <item x="83"/>
        <item x="6"/>
        <item x="9"/>
        <item x="86"/>
        <item x="22"/>
        <item x="90"/>
        <item x="79"/>
        <item x="81"/>
        <item x="3"/>
        <item x="21"/>
        <item x="20"/>
        <item x="89"/>
        <item x="88"/>
        <item x="87"/>
        <item x="77"/>
        <item x="135"/>
        <item x="156"/>
        <item x="155"/>
        <item x="71"/>
        <item x="35"/>
        <item x="12"/>
        <item x="119"/>
        <item x="170"/>
        <item x="171"/>
        <item x="172"/>
        <item x="173"/>
        <item x="174"/>
      </items>
      <extLst>
        <ext xmlns:x14="http://schemas.microsoft.com/office/spreadsheetml/2009/9/main" uri="{2946ED86-A175-432a-8AC1-64E0C546D7DE}">
          <x14:pivotField fillDownLabels="1"/>
        </ext>
      </extLst>
    </pivotField>
    <pivotField axis="axisRow" compact="0" outline="0" showAll="0" defaultSubtotal="0">
      <items count="4">
        <item x="3"/>
        <item x="2"/>
        <item x="1"/>
        <item x="0"/>
      </items>
      <extLst>
        <ext xmlns:x14="http://schemas.microsoft.com/office/spreadsheetml/2009/9/main" uri="{2946ED86-A175-432a-8AC1-64E0C546D7DE}">
          <x14:pivotField fillDownLabels="1"/>
        </ext>
      </extLst>
    </pivotField>
    <pivotField axis="axisRow" compact="0" outline="0" showAll="0" defaultSubtotal="0">
      <items count="31">
        <item x="17"/>
        <item x="15"/>
        <item x="8"/>
        <item x="0"/>
        <item x="9"/>
        <item x="5"/>
        <item x="19"/>
        <item x="11"/>
        <item x="18"/>
        <item x="14"/>
        <item x="13"/>
        <item x="28"/>
        <item x="26"/>
        <item x="25"/>
        <item x="10"/>
        <item x="16"/>
        <item x="4"/>
        <item x="1"/>
        <item x="22"/>
        <item x="2"/>
        <item x="27"/>
        <item x="20"/>
        <item x="23"/>
        <item x="3"/>
        <item x="12"/>
        <item x="7"/>
        <item x="21"/>
        <item x="24"/>
        <item x="6"/>
        <item x="30"/>
        <item x="29"/>
      </items>
      <extLst>
        <ext xmlns:x14="http://schemas.microsoft.com/office/spreadsheetml/2009/9/main" uri="{2946ED86-A175-432a-8AC1-64E0C546D7DE}">
          <x14:pivotField fillDownLabels="1"/>
        </ext>
      </extLst>
    </pivotField>
    <pivotField axis="axisRow" compact="0" outline="0" showAll="0" defaultSubtotal="0">
      <items count="24">
        <item x="20"/>
        <item x="1"/>
        <item x="15"/>
        <item x="4"/>
        <item x="5"/>
        <item x="8"/>
        <item x="10"/>
        <item x="22"/>
        <item x="18"/>
        <item x="11"/>
        <item x="13"/>
        <item x="21"/>
        <item x="12"/>
        <item x="14"/>
        <item x="6"/>
        <item x="9"/>
        <item x="0"/>
        <item x="17"/>
        <item x="19"/>
        <item x="16"/>
        <item x="7"/>
        <item x="3"/>
        <item x="23"/>
        <item x="2"/>
      </items>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dataField="1"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7">
        <item x="10"/>
        <item x="0"/>
        <item x="1"/>
        <item x="2"/>
        <item x="14"/>
        <item x="3"/>
        <item x="21"/>
        <item x="28"/>
        <item x="31"/>
        <item x="27"/>
        <item x="32"/>
        <item x="18"/>
        <item x="34"/>
        <item x="19"/>
        <item x="4"/>
        <item x="26"/>
        <item x="36"/>
        <item x="12"/>
        <item x="30"/>
        <item x="35"/>
        <item x="9"/>
        <item x="23"/>
        <item x="33"/>
        <item x="22"/>
        <item x="20"/>
        <item x="11"/>
        <item x="13"/>
        <item x="6"/>
        <item x="25"/>
        <item x="7"/>
        <item x="17"/>
        <item x="5"/>
        <item x="24"/>
        <item x="16"/>
        <item x="29"/>
        <item x="1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6">
    <field x="3"/>
    <field x="2"/>
    <field x="5"/>
    <field x="4"/>
    <field x="0"/>
    <field x="289"/>
  </rowFields>
  <rowItems count="176">
    <i>
      <x/>
      <x v="10"/>
      <x v="17"/>
      <x v="28"/>
      <x v="64"/>
      <x v="32"/>
    </i>
    <i r="1">
      <x v="12"/>
      <x v="6"/>
      <x v="28"/>
      <x v="68"/>
      <x v="4"/>
    </i>
    <i r="1">
      <x v="14"/>
      <x v="22"/>
      <x v="28"/>
      <x v="56"/>
      <x v="36"/>
    </i>
    <i r="1">
      <x v="15"/>
      <x v="22"/>
      <x v="28"/>
      <x v="166"/>
      <x v="36"/>
    </i>
    <i r="1">
      <x v="16"/>
      <x v="22"/>
      <x v="28"/>
      <x v="55"/>
      <x v="36"/>
    </i>
    <i r="1">
      <x v="17"/>
      <x v="22"/>
      <x v="28"/>
      <x v="48"/>
      <x v="36"/>
    </i>
    <i r="1">
      <x v="24"/>
      <x v="19"/>
      <x v="28"/>
      <x v="60"/>
      <x v="11"/>
    </i>
    <i r="1">
      <x v="25"/>
      <x v="19"/>
      <x v="28"/>
      <x v="77"/>
      <x v="11"/>
    </i>
    <i r="1">
      <x v="27"/>
      <x v="7"/>
      <x v="28"/>
      <x v="58"/>
      <x v="11"/>
    </i>
    <i r="1">
      <x v="28"/>
      <x v="7"/>
      <x v="28"/>
      <x v="72"/>
      <x v="11"/>
    </i>
    <i r="1">
      <x v="29"/>
      <x v="7"/>
      <x v="28"/>
      <x v="76"/>
      <x v="16"/>
    </i>
    <i r="1">
      <x v="30"/>
      <x v="7"/>
      <x v="28"/>
      <x v="59"/>
      <x v="16"/>
    </i>
    <i r="1">
      <x v="31"/>
      <x v="7"/>
      <x v="28"/>
      <x v="73"/>
      <x v="11"/>
    </i>
    <i r="1">
      <x v="32"/>
      <x v="7"/>
      <x v="28"/>
      <x v="75"/>
      <x v="20"/>
    </i>
    <i r="1">
      <x v="54"/>
      <x v="5"/>
      <x v="28"/>
      <x v="70"/>
      <x v="4"/>
    </i>
    <i r="1">
      <x v="56"/>
      <x v="10"/>
      <x v="28"/>
      <x v="67"/>
      <x v="4"/>
    </i>
    <i r="1">
      <x v="57"/>
      <x v="19"/>
      <x v="28"/>
      <x v="63"/>
      <x v="11"/>
    </i>
    <i r="1">
      <x v="63"/>
      <x v="5"/>
      <x v="28"/>
      <x v="66"/>
      <x v="25"/>
    </i>
    <i r="1">
      <x v="65"/>
      <x v="22"/>
      <x v="28"/>
      <x v="163"/>
      <x v="36"/>
    </i>
    <i r="1">
      <x v="66"/>
      <x v="22"/>
      <x v="28"/>
      <x v="47"/>
      <x v="36"/>
    </i>
    <i r="1">
      <x v="67"/>
      <x v="22"/>
      <x v="28"/>
      <x v="57"/>
      <x v="36"/>
    </i>
    <i r="1">
      <x v="68"/>
      <x v="6"/>
      <x v="28"/>
      <x v="78"/>
      <x v="33"/>
    </i>
    <i r="1">
      <x v="71"/>
      <x v="22"/>
      <x v="28"/>
      <x v="167"/>
      <x v="36"/>
    </i>
    <i r="1">
      <x v="94"/>
      <x v="22"/>
      <x v="28"/>
      <x v="50"/>
      <x v="36"/>
    </i>
    <i r="1">
      <x v="95"/>
      <x v="22"/>
      <x v="28"/>
      <x v="79"/>
      <x v="36"/>
    </i>
    <i r="1">
      <x v="96"/>
      <x v="22"/>
      <x v="28"/>
      <x v="46"/>
      <x v="36"/>
    </i>
    <i r="1">
      <x v="102"/>
      <x v="19"/>
      <x v="28"/>
      <x v="165"/>
      <x v="33"/>
    </i>
    <i r="1">
      <x v="116"/>
      <x v="8"/>
      <x v="28"/>
      <x v="65"/>
      <x v="28"/>
    </i>
    <i r="1">
      <x v="166"/>
      <x v="5"/>
      <x v="28"/>
      <x v="61"/>
      <x v="21"/>
    </i>
    <i>
      <x v="1"/>
      <x v="11"/>
      <x v="20"/>
      <x v="28"/>
      <x v="154"/>
      <x v="36"/>
    </i>
    <i r="1">
      <x v="18"/>
      <x v="20"/>
      <x v="28"/>
      <x v="159"/>
      <x v="36"/>
    </i>
    <i r="1">
      <x v="21"/>
      <x v="20"/>
      <x v="28"/>
      <x v="153"/>
      <x v="36"/>
    </i>
    <i r="1">
      <x v="49"/>
      <x v="22"/>
      <x v="28"/>
      <x v="160"/>
      <x v="36"/>
    </i>
    <i r="1">
      <x v="50"/>
      <x v="22"/>
      <x v="28"/>
      <x v="158"/>
      <x v="36"/>
    </i>
    <i r="1">
      <x v="51"/>
      <x v="22"/>
      <x v="28"/>
      <x v="157"/>
      <x v="36"/>
    </i>
    <i r="1">
      <x v="62"/>
      <x v="20"/>
      <x v="28"/>
      <x v="156"/>
      <x v="36"/>
    </i>
    <i r="1">
      <x v="97"/>
      <x v="20"/>
      <x v="28"/>
      <x v="155"/>
      <x v="36"/>
    </i>
    <i r="1">
      <x v="117"/>
      <x v="20"/>
      <x v="28"/>
      <x v="164"/>
      <x v="36"/>
    </i>
    <i r="1">
      <x v="164"/>
      <x v="22"/>
      <x v="28"/>
      <x v="162"/>
      <x v="36"/>
    </i>
    <i r="1">
      <x v="165"/>
      <x v="22"/>
      <x v="28"/>
      <x v="161"/>
      <x v="36"/>
    </i>
    <i>
      <x v="2"/>
      <x/>
      <x v="13"/>
      <x v="28"/>
      <x v="121"/>
      <x v="27"/>
    </i>
    <i r="1">
      <x v="1"/>
      <x v="13"/>
      <x v="28"/>
      <x v="122"/>
      <x v="13"/>
    </i>
    <i r="1">
      <x v="2"/>
      <x v="13"/>
      <x v="28"/>
      <x v="89"/>
      <x v="27"/>
    </i>
    <i r="1">
      <x v="3"/>
      <x v="13"/>
      <x v="28"/>
      <x v="123"/>
      <x v="30"/>
    </i>
    <i r="1">
      <x v="4"/>
      <x v="13"/>
      <x v="28"/>
      <x v="95"/>
      <x v="30"/>
    </i>
    <i r="1">
      <x v="5"/>
      <x v="13"/>
      <x v="28"/>
      <x v="120"/>
      <x v="27"/>
    </i>
    <i r="1">
      <x v="6"/>
      <x v="13"/>
      <x v="28"/>
      <x v="124"/>
      <x v="24"/>
    </i>
    <i r="1">
      <x v="7"/>
      <x v="23"/>
      <x v="28"/>
      <x v="20"/>
      <x v="27"/>
    </i>
    <i r="1">
      <x v="8"/>
      <x v="15"/>
      <x v="28"/>
      <x v="62"/>
      <x v="30"/>
    </i>
    <i r="1">
      <x v="9"/>
      <x v="13"/>
      <x v="28"/>
      <x v="125"/>
      <x v="30"/>
    </i>
    <i r="1">
      <x v="13"/>
      <x v="22"/>
      <x v="28"/>
      <x v="39"/>
      <x v="36"/>
    </i>
    <i r="1">
      <x v="19"/>
      <x v="23"/>
      <x v="28"/>
      <x v="147"/>
      <x v="27"/>
    </i>
    <i r="1">
      <x v="20"/>
      <x v="23"/>
      <x v="28"/>
      <x v="22"/>
      <x v="27"/>
    </i>
    <i r="1">
      <x v="22"/>
      <x v="2"/>
      <x v="28"/>
      <x v="145"/>
      <x v="27"/>
    </i>
    <i r="1">
      <x v="23"/>
      <x v="23"/>
      <x v="28"/>
      <x v="29"/>
      <x v="27"/>
    </i>
    <i r="1">
      <x v="26"/>
      <x v="23"/>
      <x v="28"/>
      <x v="28"/>
      <x v="27"/>
    </i>
    <i r="1">
      <x v="33"/>
      <x v="23"/>
      <x v="28"/>
      <x v="71"/>
      <x v="27"/>
    </i>
    <i r="1">
      <x v="34"/>
      <x v="22"/>
      <x v="28"/>
      <x v="34"/>
      <x v="36"/>
    </i>
    <i r="1">
      <x v="37"/>
      <x v="11"/>
      <x v="28"/>
      <x v="23"/>
      <x v="27"/>
    </i>
    <i r="1">
      <x v="38"/>
      <x v="11"/>
      <x v="28"/>
      <x v="142"/>
      <x v="27"/>
    </i>
    <i r="1">
      <x v="39"/>
      <x v="11"/>
      <x v="28"/>
      <x v="141"/>
      <x v="27"/>
    </i>
    <i r="1">
      <x v="46"/>
      <x v="13"/>
      <x v="28"/>
      <x v="128"/>
      <x v="27"/>
    </i>
    <i r="1">
      <x v="47"/>
      <x v="13"/>
      <x v="28"/>
      <x v="90"/>
      <x v="27"/>
    </i>
    <i r="1">
      <x v="48"/>
      <x v="3"/>
      <x v="2"/>
      <x v="82"/>
      <x v="36"/>
    </i>
    <i r="1">
      <x v="52"/>
      <x v="22"/>
      <x v="28"/>
      <x v="49"/>
      <x v="36"/>
    </i>
    <i r="1">
      <x v="53"/>
      <x v="22"/>
      <x v="28"/>
      <x v="45"/>
      <x v="36"/>
    </i>
    <i r="1">
      <x v="55"/>
      <x v="15"/>
      <x v="28"/>
      <x v="69"/>
      <x v="30"/>
    </i>
    <i r="1">
      <x v="58"/>
      <x v="11"/>
      <x v="28"/>
      <x v="143"/>
      <x v="11"/>
    </i>
    <i r="1">
      <x v="59"/>
      <x v="23"/>
      <x v="28"/>
      <x v="146"/>
      <x v="27"/>
    </i>
    <i r="1">
      <x v="60"/>
      <x v="22"/>
      <x v="28"/>
      <x v="44"/>
      <x v="36"/>
    </i>
    <i r="1">
      <x v="61"/>
      <x v="11"/>
      <x v="28"/>
      <x v="144"/>
      <x v="19"/>
    </i>
    <i r="1">
      <x v="64"/>
      <x v="22"/>
      <x v="28"/>
      <x v="43"/>
      <x v="36"/>
    </i>
    <i r="1">
      <x v="69"/>
      <x v="13"/>
      <x v="28"/>
      <x v="97"/>
      <x v="11"/>
    </i>
    <i r="1">
      <x v="70"/>
      <x v="22"/>
      <x v="28"/>
      <x v="41"/>
      <x v="36"/>
    </i>
    <i r="1">
      <x v="80"/>
      <x v="2"/>
      <x v="28"/>
      <x v="12"/>
      <x v="25"/>
    </i>
    <i r="1">
      <x v="81"/>
      <x v="2"/>
      <x v="28"/>
      <x v="13"/>
      <x v="25"/>
    </i>
    <i r="1">
      <x v="83"/>
      <x v="22"/>
      <x v="28"/>
      <x v="35"/>
      <x v="36"/>
    </i>
    <i r="1">
      <x v="84"/>
      <x v="22"/>
      <x v="28"/>
      <x v="54"/>
      <x v="36"/>
    </i>
    <i r="1">
      <x v="85"/>
      <x v="22"/>
      <x v="28"/>
      <x v="53"/>
      <x v="36"/>
    </i>
    <i r="1">
      <x v="86"/>
      <x v="13"/>
      <x v="28"/>
      <x v="51"/>
      <x v="27"/>
    </i>
    <i r="1">
      <x v="87"/>
      <x v="13"/>
      <x v="28"/>
      <x v="74"/>
      <x v="27"/>
    </i>
    <i r="1">
      <x v="90"/>
      <x v="22"/>
      <x v="28"/>
      <x v="42"/>
      <x v="36"/>
    </i>
    <i r="1">
      <x v="92"/>
      <x v="23"/>
      <x v="28"/>
      <x v="21"/>
      <x v="27"/>
    </i>
    <i r="1">
      <x v="99"/>
      <x v="15"/>
      <x v="28"/>
      <x v="168"/>
      <x v="36"/>
    </i>
    <i r="1">
      <x v="104"/>
      <x v="22"/>
      <x v="28"/>
      <x v="52"/>
      <x v="36"/>
    </i>
    <i r="1">
      <x v="105"/>
      <x v="22"/>
      <x v="28"/>
      <x v="38"/>
      <x v="36"/>
    </i>
    <i r="1">
      <x v="106"/>
      <x v="22"/>
      <x v="28"/>
      <x v="37"/>
      <x v="36"/>
    </i>
    <i r="1">
      <x v="107"/>
      <x v="23"/>
      <x v="28"/>
      <x v="26"/>
      <x v="27"/>
    </i>
    <i r="1">
      <x v="108"/>
      <x v="23"/>
      <x v="28"/>
      <x v="24"/>
      <x v="27"/>
    </i>
    <i r="1">
      <x v="109"/>
      <x v="22"/>
      <x v="28"/>
      <x v="36"/>
      <x v="36"/>
    </i>
    <i r="1">
      <x v="110"/>
      <x v="22"/>
      <x v="28"/>
      <x v="40"/>
      <x v="36"/>
    </i>
    <i r="1">
      <x v="111"/>
      <x v="23"/>
      <x v="28"/>
      <x v="32"/>
      <x v="27"/>
    </i>
    <i r="1">
      <x v="112"/>
      <x/>
      <x v="28"/>
      <x v="33"/>
      <x v="27"/>
    </i>
    <i r="1">
      <x v="113"/>
      <x v="2"/>
      <x v="28"/>
      <x v="27"/>
      <x v="27"/>
    </i>
    <i r="1">
      <x v="114"/>
      <x v="23"/>
      <x v="28"/>
      <x v="31"/>
      <x v="27"/>
    </i>
    <i r="1">
      <x v="115"/>
      <x v="23"/>
      <x v="28"/>
      <x v="30"/>
      <x v="27"/>
    </i>
    <i r="1">
      <x v="139"/>
      <x v="22"/>
      <x v="28"/>
      <x v="25"/>
      <x v="36"/>
    </i>
    <i r="1">
      <x v="151"/>
      <x v="13"/>
      <x v="28"/>
      <x v="106"/>
      <x v="8"/>
    </i>
    <i r="1">
      <x v="161"/>
      <x v="13"/>
      <x v="28"/>
      <x v="103"/>
      <x v="10"/>
    </i>
    <i>
      <x v="3"/>
      <x v="35"/>
      <x v="18"/>
      <x v="18"/>
      <x v="110"/>
      <x v="36"/>
    </i>
    <i r="1">
      <x v="36"/>
      <x v="18"/>
      <x v="18"/>
      <x v="111"/>
      <x v="7"/>
    </i>
    <i r="1">
      <x v="40"/>
      <x v="21"/>
      <x v="10"/>
      <x v="126"/>
      <x v="26"/>
    </i>
    <i r="1">
      <x v="41"/>
      <x v="21"/>
      <x v="10"/>
      <x v="127"/>
      <x v="36"/>
    </i>
    <i r="1">
      <x v="42"/>
      <x v="1"/>
      <x v="17"/>
      <x v="88"/>
      <x v="36"/>
    </i>
    <i r="1">
      <x v="43"/>
      <x v="1"/>
      <x v="19"/>
      <x v="86"/>
      <x v="36"/>
    </i>
    <i r="1">
      <x v="44"/>
      <x v="21"/>
      <x v="28"/>
      <x v="114"/>
      <x v="36"/>
    </i>
    <i r="1">
      <x v="45"/>
      <x v="22"/>
      <x v="28"/>
      <x v="169"/>
      <x v="36"/>
    </i>
    <i r="1">
      <x v="72"/>
      <x v="14"/>
      <x/>
      <x v="1"/>
      <x v="6"/>
    </i>
    <i r="1">
      <x v="73"/>
      <x v="9"/>
      <x v="1"/>
      <x v="5"/>
      <x v="35"/>
    </i>
    <i r="1">
      <x v="74"/>
      <x v="9"/>
      <x v="1"/>
      <x v="19"/>
      <x v="36"/>
    </i>
    <i r="1">
      <x v="75"/>
      <x v="14"/>
      <x v="8"/>
      <x v="9"/>
      <x v="33"/>
    </i>
    <i r="1">
      <x v="76"/>
      <x v="12"/>
      <x v="15"/>
      <x v="17"/>
      <x v="33"/>
    </i>
    <i r="1">
      <x v="77"/>
      <x v="12"/>
      <x v="15"/>
      <x v="16"/>
      <x v="33"/>
    </i>
    <i r="1">
      <x v="78"/>
      <x v="1"/>
      <x v="5"/>
      <x v="14"/>
      <x v="31"/>
    </i>
    <i r="1">
      <x v="79"/>
      <x v="1"/>
      <x v="5"/>
      <x v="15"/>
      <x v="31"/>
    </i>
    <i r="1">
      <x v="82"/>
      <x v="16"/>
      <x v="3"/>
      <x v="4"/>
      <x v="1"/>
    </i>
    <i r="1">
      <x v="88"/>
      <x v="14"/>
      <x/>
      <x v="2"/>
      <x v="36"/>
    </i>
    <i r="1">
      <x v="89"/>
      <x v="9"/>
      <x v="1"/>
      <x v="6"/>
      <x v="35"/>
    </i>
    <i r="1">
      <x v="91"/>
      <x v="4"/>
      <x v="28"/>
      <x v="10"/>
      <x v="36"/>
    </i>
    <i r="1">
      <x v="93"/>
      <x v="21"/>
      <x v="11"/>
      <x v="140"/>
      <x v="12"/>
    </i>
    <i r="1">
      <x v="98"/>
      <x v="1"/>
      <x v="14"/>
      <x v="80"/>
      <x/>
    </i>
    <i r="1">
      <x v="100"/>
      <x v="22"/>
      <x v="28"/>
      <x v="169"/>
      <x v="36"/>
    </i>
    <i r="1">
      <x v="101"/>
      <x v="16"/>
      <x v="28"/>
      <x/>
      <x v="36"/>
    </i>
    <i r="1">
      <x v="103"/>
      <x v="1"/>
      <x v="19"/>
      <x v="85"/>
      <x v="3"/>
    </i>
    <i r="1">
      <x v="118"/>
      <x v="9"/>
      <x v="1"/>
      <x v="104"/>
      <x v="35"/>
    </i>
    <i r="1">
      <x v="119"/>
      <x v="1"/>
      <x v="16"/>
      <x v="133"/>
      <x v="14"/>
    </i>
    <i r="1">
      <x v="120"/>
      <x v="1"/>
      <x v="16"/>
      <x v="132"/>
      <x v="14"/>
    </i>
    <i r="1">
      <x v="121"/>
      <x v="1"/>
      <x v="17"/>
      <x v="87"/>
      <x v="2"/>
    </i>
    <i r="1">
      <x v="122"/>
      <x v="18"/>
      <x v="21"/>
      <x v="96"/>
      <x v="15"/>
    </i>
    <i r="1">
      <x v="123"/>
      <x v="9"/>
      <x v="1"/>
      <x v="108"/>
      <x v="35"/>
    </i>
    <i r="1">
      <x v="124"/>
      <x v="9"/>
      <x v="1"/>
      <x v="148"/>
      <x v="36"/>
    </i>
    <i r="1">
      <x v="125"/>
      <x v="12"/>
      <x v="15"/>
      <x v="136"/>
      <x v="33"/>
    </i>
    <i r="1">
      <x v="126"/>
      <x v="12"/>
      <x v="15"/>
      <x v="137"/>
      <x v="33"/>
    </i>
    <i r="1">
      <x v="127"/>
      <x v="1"/>
      <x v="5"/>
      <x v="91"/>
      <x v="31"/>
    </i>
    <i r="1">
      <x v="128"/>
      <x v="1"/>
      <x v="5"/>
      <x v="109"/>
      <x v="36"/>
    </i>
    <i r="1">
      <x v="129"/>
      <x v="1"/>
      <x v="5"/>
      <x v="92"/>
      <x v="31"/>
    </i>
    <i r="1">
      <x v="130"/>
      <x v="14"/>
      <x v="7"/>
      <x v="105"/>
      <x v="20"/>
    </i>
    <i r="1">
      <x v="131"/>
      <x v="14"/>
      <x v="9"/>
      <x v="107"/>
      <x v="20"/>
    </i>
    <i r="1">
      <x v="132"/>
      <x v="4"/>
      <x v="4"/>
      <x v="84"/>
      <x v="20"/>
    </i>
    <i r="1">
      <x v="133"/>
      <x v="14"/>
      <x v="6"/>
      <x v="115"/>
      <x v="23"/>
    </i>
    <i r="1">
      <x v="134"/>
      <x v="14"/>
      <x v="6"/>
      <x v="101"/>
      <x v="23"/>
    </i>
    <i r="1">
      <x v="135"/>
      <x v="14"/>
      <x v="8"/>
      <x v="8"/>
      <x v="33"/>
    </i>
    <i r="1">
      <x v="136"/>
      <x v="14"/>
      <x v="6"/>
      <x v="11"/>
      <x v="23"/>
    </i>
    <i r="1">
      <x v="137"/>
      <x v="14"/>
      <x v="6"/>
      <x v="116"/>
      <x v="23"/>
    </i>
    <i r="1">
      <x v="138"/>
      <x v="14"/>
      <x v="8"/>
      <x v="98"/>
      <x v="33"/>
    </i>
    <i r="1">
      <x v="140"/>
      <x v="21"/>
      <x v="24"/>
      <x v="118"/>
      <x v="17"/>
    </i>
    <i r="1">
      <x v="141"/>
      <x v="21"/>
      <x v="24"/>
      <x v="117"/>
      <x v="17"/>
    </i>
    <i r="1">
      <x v="142"/>
      <x v="21"/>
      <x v="24"/>
      <x v="119"/>
      <x v="17"/>
    </i>
    <i r="1">
      <x v="143"/>
      <x v="21"/>
      <x v="25"/>
      <x v="100"/>
      <x v="36"/>
    </i>
    <i r="1">
      <x v="144"/>
      <x v="12"/>
      <x v="15"/>
      <x v="138"/>
      <x v="33"/>
    </i>
    <i r="1">
      <x v="145"/>
      <x v="12"/>
      <x v="15"/>
      <x v="139"/>
      <x v="33"/>
    </i>
    <i r="1">
      <x v="146"/>
      <x v="18"/>
      <x v="26"/>
      <x v="130"/>
      <x v="9"/>
    </i>
    <i r="1">
      <x v="147"/>
      <x v="1"/>
      <x v="27"/>
      <x v="135"/>
      <x v="18"/>
    </i>
    <i r="1">
      <x v="148"/>
      <x v="1"/>
      <x v="27"/>
      <x v="134"/>
      <x v="18"/>
    </i>
    <i r="1">
      <x v="149"/>
      <x v="1"/>
      <x v="5"/>
      <x v="93"/>
      <x v="31"/>
    </i>
    <i r="1">
      <x v="150"/>
      <x v="1"/>
      <x v="5"/>
      <x v="94"/>
      <x v="31"/>
    </i>
    <i r="1">
      <x v="152"/>
      <x v="21"/>
      <x v="28"/>
      <x v="113"/>
      <x v="36"/>
    </i>
    <i r="1">
      <x v="153"/>
      <x v="9"/>
      <x v="20"/>
      <x v="150"/>
      <x v="29"/>
    </i>
    <i r="1">
      <x v="154"/>
      <x v="18"/>
      <x v="22"/>
      <x v="131"/>
      <x v="34"/>
    </i>
    <i r="1">
      <x v="155"/>
      <x v="18"/>
      <x v="22"/>
      <x v="149"/>
      <x v="36"/>
    </i>
    <i r="1">
      <x v="156"/>
      <x v="1"/>
      <x v="23"/>
      <x v="83"/>
      <x v="5"/>
    </i>
    <i r="1">
      <x v="157"/>
      <x v="21"/>
      <x v="3"/>
      <x v="112"/>
      <x v="1"/>
    </i>
    <i r="1">
      <x v="158"/>
      <x v="21"/>
      <x v="25"/>
      <x v="102"/>
      <x v="29"/>
    </i>
    <i r="1">
      <x v="159"/>
      <x v="18"/>
      <x v="12"/>
      <x v="151"/>
      <x v="22"/>
    </i>
    <i r="1">
      <x v="160"/>
      <x v="18"/>
      <x v="13"/>
      <x v="152"/>
      <x v="22"/>
    </i>
    <i r="1">
      <x v="162"/>
      <x v="18"/>
      <x v="26"/>
      <x v="129"/>
      <x v="9"/>
    </i>
    <i r="1">
      <x v="163"/>
      <x v="14"/>
      <x/>
      <x v="3"/>
      <x v="36"/>
    </i>
    <i r="1">
      <x v="167"/>
      <x v="9"/>
      <x v="1"/>
      <x v="7"/>
      <x v="35"/>
    </i>
    <i r="1">
      <x v="168"/>
      <x v="21"/>
      <x v="25"/>
      <x v="99"/>
      <x v="29"/>
    </i>
    <i r="1">
      <x v="169"/>
      <x v="9"/>
      <x v="30"/>
      <x v="18"/>
      <x v="27"/>
    </i>
    <i r="1">
      <x v="170"/>
      <x v="1"/>
      <x v="29"/>
      <x v="81"/>
      <x v="36"/>
    </i>
    <i r="1">
      <x v="171"/>
      <x v="9"/>
      <x v="28"/>
      <x v="169"/>
      <x v="36"/>
    </i>
    <i r="1">
      <x v="172"/>
      <x v="14"/>
      <x v="28"/>
      <x v="169"/>
      <x v="36"/>
    </i>
    <i r="1">
      <x v="173"/>
      <x v="22"/>
      <x v="28"/>
      <x v="169"/>
      <x v="36"/>
    </i>
    <i r="1">
      <x v="174"/>
      <x v="22"/>
      <x v="28"/>
      <x v="169"/>
      <x v="36"/>
    </i>
    <i t="grand">
      <x/>
    </i>
  </rowItems>
  <colFields count="1">
    <field x="-2"/>
  </colFields>
  <colItems count="3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colItems>
  <dataFields count="32">
    <dataField name="Real Acum 2018" fld="57" baseField="0" baseItem="0"/>
    <dataField name="2019 B" fld="70" baseField="0" baseItem="0"/>
    <dataField name="2020 B" fld="96" baseField="0" baseItem="0"/>
    <dataField name="2021 B" fld="97" baseField="0" baseItem="0"/>
    <dataField name="2022 B" fld="98" baseField="0" baseItem="0"/>
    <dataField name="2023 b" fld="99" baseField="283" baseItem="34"/>
    <dataField name="2024 B" fld="100" baseField="0" baseItem="0"/>
    <dataField name="Total Capex B" fld="101" baseField="0" baseItem="0"/>
    <dataField name="2019 6+6" fld="145" baseField="0" baseItem="0"/>
    <dataField name="2020 6+6" fld="183" baseField="0" baseItem="0"/>
    <dataField name="2021 6+6" fld="184" baseField="0" baseItem="0"/>
    <dataField name="2022 6+6" fld="185" baseField="0" baseItem="0"/>
    <dataField name="2023 6+6" fld="186" baseField="0" baseItem="0"/>
    <dataField name="2024 6+6" fld="187" baseField="0" baseItem="0"/>
    <dataField name="Total Capex 6+6" fld="188" baseField="0" baseItem="0"/>
    <dataField name="2019 9+3" fld="201" baseField="0" baseItem="0"/>
    <dataField name="2020 9+3" fld="214" baseField="0" baseItem="0"/>
    <dataField name="2021 9+3" fld="215" baseField="0" baseItem="0"/>
    <dataField name="2022 9+3" fld="216" baseField="0" baseItem="0"/>
    <dataField name="2023 9+3" fld="217" baseField="0" baseItem="0"/>
    <dataField name="2024 9+3" fld="218" baseField="0" baseItem="0"/>
    <dataField name="Total Capex 9+3" fld="219" baseField="0" baseItem="0"/>
    <dataField name="2019 11+1" fld="232" baseField="0" baseItem="0"/>
    <dataField name="2020 11+1" fld="245" baseField="0" baseItem="0"/>
    <dataField name="2021 11+1" fld="246" baseField="0" baseItem="0"/>
    <dataField name="2022 11+1" fld="247" baseField="0" baseItem="0"/>
    <dataField name="2023 11+1" fld="248" baseField="0" baseItem="0"/>
    <dataField name="2024 11+1" fld="249" baseField="0" baseItem="0"/>
    <dataField name="Total Capex 11+1" fld="250" baseField="0" baseItem="0"/>
    <dataField name="Real 2019" fld="18" baseField="0" baseItem="0"/>
    <dataField name="Suma de Real Acum" fld="252" baseField="0" baseItem="0"/>
    <dataField name="Avance Acum 2019" fld="5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name="TablaDinámica1"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C206" firstHeaderRow="0" firstDataRow="1" firstDataCol="1"/>
  <pivotFields count="305">
    <pivotField showAll="0"/>
    <pivotField showAll="0"/>
    <pivotField axis="axisRow" showAll="0">
      <items count="173">
        <item x="54"/>
        <item x="48"/>
        <item x="56"/>
        <item x="49"/>
        <item x="58"/>
        <item x="47"/>
        <item x="50"/>
        <item x="69"/>
        <item x="42"/>
        <item x="51"/>
        <item x="73"/>
        <item x="19"/>
        <item x="30"/>
        <item x="145"/>
        <item x="166"/>
        <item x="163"/>
        <item x="165"/>
        <item x="162"/>
        <item x="127"/>
        <item x="107"/>
        <item x="28"/>
        <item x="101"/>
        <item x="102"/>
        <item x="106"/>
        <item x="115"/>
        <item x="114"/>
        <item x="105"/>
        <item x="109"/>
        <item x="110"/>
        <item x="108"/>
        <item x="112"/>
        <item x="113"/>
        <item x="111"/>
        <item x="11"/>
        <item x="138"/>
        <item x="168"/>
        <item x="78"/>
        <item x="116"/>
        <item x="98"/>
        <item x="97"/>
        <item x="24"/>
        <item x="125"/>
        <item x="133"/>
        <item x="128"/>
        <item x="136"/>
        <item x="122"/>
        <item x="57"/>
        <item x="55"/>
        <item x="13"/>
        <item x="154"/>
        <item x="152"/>
        <item x="153"/>
        <item x="164"/>
        <item x="151"/>
        <item x="45"/>
        <item x="44"/>
        <item x="43"/>
        <item x="72"/>
        <item x="99"/>
        <item x="103"/>
        <item x="150"/>
        <item x="100"/>
        <item x="75"/>
        <item x="18"/>
        <item x="149"/>
        <item x="158"/>
        <item x="159"/>
        <item x="131"/>
        <item x="117"/>
        <item x="46"/>
        <item x="147"/>
        <item x="167"/>
        <item x="59"/>
        <item x="32"/>
        <item x="80"/>
        <item x="60"/>
        <item x="41"/>
        <item x="38"/>
        <item x="7"/>
        <item x="10"/>
        <item x="67"/>
        <item x="68"/>
        <item x="0"/>
        <item x="139"/>
        <item x="141"/>
        <item x="140"/>
        <item x="52"/>
        <item x="53"/>
        <item x="134"/>
        <item x="33"/>
        <item x="148"/>
        <item x="130"/>
        <item x="70"/>
        <item x="91"/>
        <item x="161"/>
        <item x="160"/>
        <item x="157"/>
        <item x="17"/>
        <item x="15"/>
        <item x="29"/>
        <item x="121"/>
        <item x="132"/>
        <item x="118"/>
        <item x="2"/>
        <item x="137"/>
        <item x="144"/>
        <item x="143"/>
        <item x="104"/>
        <item x="126"/>
        <item x="142"/>
        <item x="146"/>
        <item x="94"/>
        <item x="92"/>
        <item x="93"/>
        <item x="96"/>
        <item x="95"/>
        <item x="74"/>
        <item x="85"/>
        <item x="31"/>
        <item x="8"/>
        <item x="4"/>
        <item x="1"/>
        <item x="76"/>
        <item x="34"/>
        <item x="123"/>
        <item x="36"/>
        <item x="39"/>
        <item x="5"/>
        <item x="124"/>
        <item x="129"/>
        <item x="16"/>
        <item x="25"/>
        <item x="14"/>
        <item x="170"/>
        <item x="61"/>
        <item x="64"/>
        <item x="62"/>
        <item x="63"/>
        <item x="66"/>
        <item x="65"/>
        <item x="169"/>
        <item m="1" x="171"/>
        <item x="26"/>
        <item x="23"/>
        <item x="27"/>
        <item x="120"/>
        <item x="37"/>
        <item x="40"/>
        <item x="82"/>
        <item x="84"/>
        <item x="83"/>
        <item x="6"/>
        <item x="9"/>
        <item x="86"/>
        <item x="22"/>
        <item x="90"/>
        <item x="79"/>
        <item x="81"/>
        <item x="3"/>
        <item x="21"/>
        <item x="20"/>
        <item x="89"/>
        <item x="88"/>
        <item x="87"/>
        <item x="77"/>
        <item x="135"/>
        <item x="156"/>
        <item x="155"/>
        <item x="71"/>
        <item x="35"/>
        <item x="12"/>
        <item x="119"/>
        <item t="default"/>
      </items>
    </pivotField>
    <pivotField axis="axisRow" showAll="0">
      <items count="5">
        <item x="3"/>
        <item x="2"/>
        <item x="1"/>
        <item x="0"/>
        <item t="default"/>
      </items>
    </pivotField>
    <pivotField showAll="0"/>
    <pivotField axis="axisRow" showAll="0">
      <items count="25">
        <item x="20"/>
        <item x="1"/>
        <item x="15"/>
        <item x="4"/>
        <item x="5"/>
        <item x="8"/>
        <item x="10"/>
        <item x="22"/>
        <item x="18"/>
        <item x="11"/>
        <item x="13"/>
        <item x="21"/>
        <item x="12"/>
        <item x="14"/>
        <item x="6"/>
        <item x="9"/>
        <item x="0"/>
        <item x="17"/>
        <item x="19"/>
        <item x="16"/>
        <item x="7"/>
        <item x="3"/>
        <item x="23"/>
        <item x="2"/>
        <item t="default"/>
      </items>
    </pivotField>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dataField="1"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3"/>
    <field x="5"/>
    <field x="2"/>
  </rowFields>
  <rowItems count="203">
    <i>
      <x/>
    </i>
    <i r="1">
      <x v="5"/>
    </i>
    <i r="2">
      <x v="54"/>
    </i>
    <i r="2">
      <x v="63"/>
    </i>
    <i r="2">
      <x v="168"/>
    </i>
    <i r="1">
      <x v="6"/>
    </i>
    <i r="2">
      <x v="12"/>
    </i>
    <i r="2">
      <x v="68"/>
    </i>
    <i r="1">
      <x v="7"/>
    </i>
    <i r="2">
      <x v="27"/>
    </i>
    <i r="2">
      <x v="28"/>
    </i>
    <i r="2">
      <x v="29"/>
    </i>
    <i r="2">
      <x v="30"/>
    </i>
    <i r="2">
      <x v="31"/>
    </i>
    <i r="2">
      <x v="32"/>
    </i>
    <i r="1">
      <x v="8"/>
    </i>
    <i r="2">
      <x v="116"/>
    </i>
    <i r="1">
      <x v="10"/>
    </i>
    <i r="2">
      <x v="56"/>
    </i>
    <i r="1">
      <x v="17"/>
    </i>
    <i r="2">
      <x v="10"/>
    </i>
    <i r="1">
      <x v="19"/>
    </i>
    <i r="2">
      <x v="24"/>
    </i>
    <i r="2">
      <x v="25"/>
    </i>
    <i r="2">
      <x v="57"/>
    </i>
    <i r="2">
      <x v="102"/>
    </i>
    <i r="1">
      <x v="22"/>
    </i>
    <i r="2">
      <x v="14"/>
    </i>
    <i r="2">
      <x v="15"/>
    </i>
    <i r="2">
      <x v="16"/>
    </i>
    <i r="2">
      <x v="17"/>
    </i>
    <i r="2">
      <x v="65"/>
    </i>
    <i r="2">
      <x v="66"/>
    </i>
    <i r="2">
      <x v="67"/>
    </i>
    <i r="2">
      <x v="71"/>
    </i>
    <i r="2">
      <x v="94"/>
    </i>
    <i r="2">
      <x v="95"/>
    </i>
    <i r="2">
      <x v="96"/>
    </i>
    <i>
      <x v="1"/>
    </i>
    <i r="1">
      <x v="20"/>
    </i>
    <i r="2">
      <x v="11"/>
    </i>
    <i r="2">
      <x v="18"/>
    </i>
    <i r="2">
      <x v="21"/>
    </i>
    <i r="2">
      <x v="62"/>
    </i>
    <i r="2">
      <x v="97"/>
    </i>
    <i r="2">
      <x v="117"/>
    </i>
    <i r="1">
      <x v="22"/>
    </i>
    <i r="2">
      <x v="49"/>
    </i>
    <i r="2">
      <x v="50"/>
    </i>
    <i r="2">
      <x v="51"/>
    </i>
    <i r="2">
      <x v="166"/>
    </i>
    <i r="2">
      <x v="167"/>
    </i>
    <i>
      <x v="2"/>
    </i>
    <i r="1">
      <x/>
    </i>
    <i r="2">
      <x v="112"/>
    </i>
    <i r="1">
      <x v="2"/>
    </i>
    <i r="2">
      <x v="22"/>
    </i>
    <i r="2">
      <x v="80"/>
    </i>
    <i r="2">
      <x v="81"/>
    </i>
    <i r="2">
      <x v="113"/>
    </i>
    <i r="1">
      <x v="3"/>
    </i>
    <i r="2">
      <x v="48"/>
    </i>
    <i r="1">
      <x v="11"/>
    </i>
    <i r="2">
      <x v="37"/>
    </i>
    <i r="2">
      <x v="38"/>
    </i>
    <i r="2">
      <x v="39"/>
    </i>
    <i r="2">
      <x v="58"/>
    </i>
    <i r="2">
      <x v="61"/>
    </i>
    <i r="1">
      <x v="13"/>
    </i>
    <i r="2">
      <x/>
    </i>
    <i r="2">
      <x v="1"/>
    </i>
    <i r="2">
      <x v="2"/>
    </i>
    <i r="2">
      <x v="3"/>
    </i>
    <i r="2">
      <x v="4"/>
    </i>
    <i r="2">
      <x v="5"/>
    </i>
    <i r="2">
      <x v="6"/>
    </i>
    <i r="2">
      <x v="9"/>
    </i>
    <i r="2">
      <x v="46"/>
    </i>
    <i r="2">
      <x v="47"/>
    </i>
    <i r="2">
      <x v="69"/>
    </i>
    <i r="2">
      <x v="86"/>
    </i>
    <i r="2">
      <x v="87"/>
    </i>
    <i r="2">
      <x v="153"/>
    </i>
    <i r="2">
      <x v="163"/>
    </i>
    <i r="1">
      <x v="15"/>
    </i>
    <i r="2">
      <x v="8"/>
    </i>
    <i r="2">
      <x v="55"/>
    </i>
    <i r="2">
      <x v="99"/>
    </i>
    <i r="1">
      <x v="22"/>
    </i>
    <i r="2">
      <x v="13"/>
    </i>
    <i r="2">
      <x v="34"/>
    </i>
    <i r="2">
      <x v="52"/>
    </i>
    <i r="2">
      <x v="53"/>
    </i>
    <i r="2">
      <x v="60"/>
    </i>
    <i r="2">
      <x v="64"/>
    </i>
    <i r="2">
      <x v="70"/>
    </i>
    <i r="2">
      <x v="83"/>
    </i>
    <i r="2">
      <x v="84"/>
    </i>
    <i r="2">
      <x v="85"/>
    </i>
    <i r="2">
      <x v="90"/>
    </i>
    <i r="2">
      <x v="104"/>
    </i>
    <i r="2">
      <x v="105"/>
    </i>
    <i r="2">
      <x v="106"/>
    </i>
    <i r="2">
      <x v="109"/>
    </i>
    <i r="2">
      <x v="110"/>
    </i>
    <i r="2">
      <x v="140"/>
    </i>
    <i r="1">
      <x v="23"/>
    </i>
    <i r="2">
      <x v="7"/>
    </i>
    <i r="2">
      <x v="19"/>
    </i>
    <i r="2">
      <x v="20"/>
    </i>
    <i r="2">
      <x v="23"/>
    </i>
    <i r="2">
      <x v="26"/>
    </i>
    <i r="2">
      <x v="33"/>
    </i>
    <i r="2">
      <x v="59"/>
    </i>
    <i r="2">
      <x v="92"/>
    </i>
    <i r="2">
      <x v="107"/>
    </i>
    <i r="2">
      <x v="108"/>
    </i>
    <i r="2">
      <x v="111"/>
    </i>
    <i r="2">
      <x v="114"/>
    </i>
    <i r="2">
      <x v="115"/>
    </i>
    <i>
      <x v="3"/>
    </i>
    <i r="1">
      <x v="1"/>
    </i>
    <i r="2">
      <x v="42"/>
    </i>
    <i r="2">
      <x v="43"/>
    </i>
    <i r="2">
      <x v="78"/>
    </i>
    <i r="2">
      <x v="79"/>
    </i>
    <i r="2">
      <x v="98"/>
    </i>
    <i r="2">
      <x v="103"/>
    </i>
    <i r="2">
      <x v="119"/>
    </i>
    <i r="2">
      <x v="120"/>
    </i>
    <i r="2">
      <x v="121"/>
    </i>
    <i r="2">
      <x v="127"/>
    </i>
    <i r="2">
      <x v="128"/>
    </i>
    <i r="2">
      <x v="129"/>
    </i>
    <i r="2">
      <x v="133"/>
    </i>
    <i r="2">
      <x v="149"/>
    </i>
    <i r="2">
      <x v="150"/>
    </i>
    <i r="2">
      <x v="151"/>
    </i>
    <i r="2">
      <x v="152"/>
    </i>
    <i r="2">
      <x v="158"/>
    </i>
    <i r="1">
      <x v="4"/>
    </i>
    <i r="2">
      <x v="91"/>
    </i>
    <i r="2">
      <x v="132"/>
    </i>
    <i r="1">
      <x v="9"/>
    </i>
    <i r="2">
      <x v="73"/>
    </i>
    <i r="2">
      <x v="74"/>
    </i>
    <i r="2">
      <x v="89"/>
    </i>
    <i r="2">
      <x v="118"/>
    </i>
    <i r="2">
      <x v="123"/>
    </i>
    <i r="2">
      <x v="124"/>
    </i>
    <i r="2">
      <x v="155"/>
    </i>
    <i r="2">
      <x v="169"/>
    </i>
    <i r="2">
      <x v="171"/>
    </i>
    <i r="1">
      <x v="12"/>
    </i>
    <i r="2">
      <x v="76"/>
    </i>
    <i r="2">
      <x v="77"/>
    </i>
    <i r="2">
      <x v="125"/>
    </i>
    <i r="2">
      <x v="126"/>
    </i>
    <i r="2">
      <x v="146"/>
    </i>
    <i r="2">
      <x v="147"/>
    </i>
    <i r="1">
      <x v="14"/>
    </i>
    <i r="2">
      <x v="72"/>
    </i>
    <i r="2">
      <x v="75"/>
    </i>
    <i r="2">
      <x v="88"/>
    </i>
    <i r="2">
      <x v="130"/>
    </i>
    <i r="2">
      <x v="131"/>
    </i>
    <i r="2">
      <x v="134"/>
    </i>
    <i r="2">
      <x v="135"/>
    </i>
    <i r="2">
      <x v="136"/>
    </i>
    <i r="2">
      <x v="137"/>
    </i>
    <i r="2">
      <x v="138"/>
    </i>
    <i r="2">
      <x v="139"/>
    </i>
    <i r="2">
      <x v="165"/>
    </i>
    <i r="1">
      <x v="16"/>
    </i>
    <i r="2">
      <x v="82"/>
    </i>
    <i r="2">
      <x v="101"/>
    </i>
    <i r="1">
      <x v="18"/>
    </i>
    <i r="2">
      <x v="35"/>
    </i>
    <i r="2">
      <x v="36"/>
    </i>
    <i r="2">
      <x v="122"/>
    </i>
    <i r="2">
      <x v="148"/>
    </i>
    <i r="2">
      <x v="156"/>
    </i>
    <i r="2">
      <x v="157"/>
    </i>
    <i r="2">
      <x v="161"/>
    </i>
    <i r="2">
      <x v="162"/>
    </i>
    <i r="2">
      <x v="164"/>
    </i>
    <i r="1">
      <x v="21"/>
    </i>
    <i r="2">
      <x v="40"/>
    </i>
    <i r="2">
      <x v="41"/>
    </i>
    <i r="2">
      <x v="44"/>
    </i>
    <i r="2">
      <x v="93"/>
    </i>
    <i r="2">
      <x v="142"/>
    </i>
    <i r="2">
      <x v="143"/>
    </i>
    <i r="2">
      <x v="144"/>
    </i>
    <i r="2">
      <x v="145"/>
    </i>
    <i r="2">
      <x v="154"/>
    </i>
    <i r="2">
      <x v="159"/>
    </i>
    <i r="2">
      <x v="160"/>
    </i>
    <i r="2">
      <x v="170"/>
    </i>
    <i r="1">
      <x v="22"/>
    </i>
    <i r="2">
      <x v="45"/>
    </i>
    <i r="2">
      <x v="100"/>
    </i>
    <i t="grand">
      <x/>
    </i>
  </rowItems>
  <colFields count="1">
    <field x="-2"/>
  </colFields>
  <colItems count="2">
    <i>
      <x/>
    </i>
    <i i="1">
      <x v="1"/>
    </i>
  </colItems>
  <dataFields count="2">
    <dataField name="Suma de real_2019_11" fld="16" baseField="0" baseItem="0"/>
    <dataField name="Suma de plan_2019_9+3_11" fld="199" baseField="0" baseItem="0"/>
  </dataFields>
  <formats count="40">
    <format dxfId="104">
      <pivotArea collapsedLevelsAreSubtotals="1" fieldPosition="0">
        <references count="3">
          <reference field="2" count="1">
            <x v="116"/>
          </reference>
          <reference field="3" count="1" selected="0">
            <x v="0"/>
          </reference>
          <reference field="5" count="1" selected="0">
            <x v="8"/>
          </reference>
        </references>
      </pivotArea>
    </format>
    <format dxfId="103">
      <pivotArea dataOnly="0" labelOnly="1" fieldPosition="0">
        <references count="3">
          <reference field="2" count="1">
            <x v="116"/>
          </reference>
          <reference field="3" count="1" selected="0">
            <x v="0"/>
          </reference>
          <reference field="5" count="1" selected="0">
            <x v="8"/>
          </reference>
        </references>
      </pivotArea>
    </format>
    <format dxfId="102">
      <pivotArea collapsedLevelsAreSubtotals="1" fieldPosition="0">
        <references count="3">
          <reference field="2" count="1">
            <x v="14"/>
          </reference>
          <reference field="3" count="1" selected="0">
            <x v="0"/>
          </reference>
          <reference field="5" count="1" selected="0">
            <x v="22"/>
          </reference>
        </references>
      </pivotArea>
    </format>
    <format dxfId="101">
      <pivotArea dataOnly="0" labelOnly="1" fieldPosition="0">
        <references count="3">
          <reference field="2" count="1">
            <x v="14"/>
          </reference>
          <reference field="3" count="1" selected="0">
            <x v="0"/>
          </reference>
          <reference field="5" count="1" selected="0">
            <x v="22"/>
          </reference>
        </references>
      </pivotArea>
    </format>
    <format dxfId="100">
      <pivotArea collapsedLevelsAreSubtotals="1" fieldPosition="0">
        <references count="3">
          <reference field="2" count="1">
            <x v="16"/>
          </reference>
          <reference field="3" count="1" selected="0">
            <x v="0"/>
          </reference>
          <reference field="5" count="1" selected="0">
            <x v="22"/>
          </reference>
        </references>
      </pivotArea>
    </format>
    <format dxfId="99">
      <pivotArea dataOnly="0" labelOnly="1" fieldPosition="0">
        <references count="3">
          <reference field="2" count="1">
            <x v="16"/>
          </reference>
          <reference field="3" count="1" selected="0">
            <x v="0"/>
          </reference>
          <reference field="5" count="1" selected="0">
            <x v="22"/>
          </reference>
        </references>
      </pivotArea>
    </format>
    <format dxfId="98">
      <pivotArea collapsedLevelsAreSubtotals="1" fieldPosition="0">
        <references count="3">
          <reference field="2" count="1">
            <x v="112"/>
          </reference>
          <reference field="3" count="1" selected="0">
            <x v="2"/>
          </reference>
          <reference field="5" count="1" selected="0">
            <x v="0"/>
          </reference>
        </references>
      </pivotArea>
    </format>
    <format dxfId="97">
      <pivotArea dataOnly="0" labelOnly="1" fieldPosition="0">
        <references count="3">
          <reference field="2" count="1">
            <x v="112"/>
          </reference>
          <reference field="3" count="1" selected="0">
            <x v="2"/>
          </reference>
          <reference field="5" count="1" selected="0">
            <x v="0"/>
          </reference>
        </references>
      </pivotArea>
    </format>
    <format dxfId="96">
      <pivotArea collapsedLevelsAreSubtotals="1" fieldPosition="0">
        <references count="3">
          <reference field="2" count="1">
            <x v="9"/>
          </reference>
          <reference field="3" count="1" selected="0">
            <x v="2"/>
          </reference>
          <reference field="5" count="1" selected="0">
            <x v="13"/>
          </reference>
        </references>
      </pivotArea>
    </format>
    <format dxfId="95">
      <pivotArea dataOnly="0" labelOnly="1" fieldPosition="0">
        <references count="3">
          <reference field="2" count="1">
            <x v="9"/>
          </reference>
          <reference field="3" count="1" selected="0">
            <x v="2"/>
          </reference>
          <reference field="5" count="1" selected="0">
            <x v="13"/>
          </reference>
        </references>
      </pivotArea>
    </format>
    <format dxfId="94">
      <pivotArea collapsedLevelsAreSubtotals="1" fieldPosition="0">
        <references count="3">
          <reference field="2" count="1">
            <x v="5"/>
          </reference>
          <reference field="3" count="1" selected="0">
            <x v="2"/>
          </reference>
          <reference field="5" count="1" selected="0">
            <x v="13"/>
          </reference>
        </references>
      </pivotArea>
    </format>
    <format dxfId="93">
      <pivotArea dataOnly="0" labelOnly="1" fieldPosition="0">
        <references count="3">
          <reference field="2" count="1">
            <x v="5"/>
          </reference>
          <reference field="3" count="1" selected="0">
            <x v="2"/>
          </reference>
          <reference field="5" count="1" selected="0">
            <x v="13"/>
          </reference>
        </references>
      </pivotArea>
    </format>
    <format dxfId="92">
      <pivotArea collapsedLevelsAreSubtotals="1" fieldPosition="0">
        <references count="3">
          <reference field="2" count="1">
            <x v="59"/>
          </reference>
          <reference field="3" count="1" selected="0">
            <x v="2"/>
          </reference>
          <reference field="5" count="1" selected="0">
            <x v="23"/>
          </reference>
        </references>
      </pivotArea>
    </format>
    <format dxfId="91">
      <pivotArea dataOnly="0" labelOnly="1" fieldPosition="0">
        <references count="3">
          <reference field="2" count="1">
            <x v="59"/>
          </reference>
          <reference field="3" count="1" selected="0">
            <x v="2"/>
          </reference>
          <reference field="5" count="1" selected="0">
            <x v="23"/>
          </reference>
        </references>
      </pivotArea>
    </format>
    <format dxfId="90">
      <pivotArea collapsedLevelsAreSubtotals="1" fieldPosition="0">
        <references count="3">
          <reference field="2" count="1">
            <x v="78"/>
          </reference>
          <reference field="3" count="1" selected="0">
            <x v="3"/>
          </reference>
          <reference field="5" count="1" selected="0">
            <x v="1"/>
          </reference>
        </references>
      </pivotArea>
    </format>
    <format dxfId="89">
      <pivotArea dataOnly="0" labelOnly="1" fieldPosition="0">
        <references count="3">
          <reference field="2" count="1">
            <x v="78"/>
          </reference>
          <reference field="3" count="1" selected="0">
            <x v="3"/>
          </reference>
          <reference field="5" count="1" selected="0">
            <x v="1"/>
          </reference>
        </references>
      </pivotArea>
    </format>
    <format dxfId="88">
      <pivotArea collapsedLevelsAreSubtotals="1" fieldPosition="0">
        <references count="3">
          <reference field="2" count="1">
            <x v="79"/>
          </reference>
          <reference field="3" count="1" selected="0">
            <x v="3"/>
          </reference>
          <reference field="5" count="1" selected="0">
            <x v="1"/>
          </reference>
        </references>
      </pivotArea>
    </format>
    <format dxfId="87">
      <pivotArea dataOnly="0" labelOnly="1" fieldPosition="0">
        <references count="3">
          <reference field="2" count="1">
            <x v="79"/>
          </reference>
          <reference field="3" count="1" selected="0">
            <x v="3"/>
          </reference>
          <reference field="5" count="1" selected="0">
            <x v="1"/>
          </reference>
        </references>
      </pivotArea>
    </format>
    <format dxfId="86">
      <pivotArea collapsedLevelsAreSubtotals="1" fieldPosition="0">
        <references count="3">
          <reference field="2" count="1">
            <x v="127"/>
          </reference>
          <reference field="3" count="1" selected="0">
            <x v="3"/>
          </reference>
          <reference field="5" count="1" selected="0">
            <x v="1"/>
          </reference>
        </references>
      </pivotArea>
    </format>
    <format dxfId="85">
      <pivotArea dataOnly="0" labelOnly="1" fieldPosition="0">
        <references count="3">
          <reference field="2" count="1">
            <x v="127"/>
          </reference>
          <reference field="3" count="1" selected="0">
            <x v="3"/>
          </reference>
          <reference field="5" count="1" selected="0">
            <x v="1"/>
          </reference>
        </references>
      </pivotArea>
    </format>
    <format dxfId="84">
      <pivotArea collapsedLevelsAreSubtotals="1" fieldPosition="0">
        <references count="3">
          <reference field="2" count="1">
            <x v="150"/>
          </reference>
          <reference field="3" count="1" selected="0">
            <x v="3"/>
          </reference>
          <reference field="5" count="1" selected="0">
            <x v="1"/>
          </reference>
        </references>
      </pivotArea>
    </format>
    <format dxfId="83">
      <pivotArea dataOnly="0" labelOnly="1" fieldPosition="0">
        <references count="3">
          <reference field="2" count="1">
            <x v="150"/>
          </reference>
          <reference field="3" count="1" selected="0">
            <x v="3"/>
          </reference>
          <reference field="5" count="1" selected="0">
            <x v="1"/>
          </reference>
        </references>
      </pivotArea>
    </format>
    <format dxfId="82">
      <pivotArea collapsedLevelsAreSubtotals="1" fieldPosition="0">
        <references count="3">
          <reference field="2" count="1">
            <x v="151"/>
          </reference>
          <reference field="3" count="1" selected="0">
            <x v="3"/>
          </reference>
          <reference field="5" count="1" selected="0">
            <x v="1"/>
          </reference>
        </references>
      </pivotArea>
    </format>
    <format dxfId="81">
      <pivotArea dataOnly="0" labelOnly="1" fieldPosition="0">
        <references count="3">
          <reference field="2" count="1">
            <x v="151"/>
          </reference>
          <reference field="3" count="1" selected="0">
            <x v="3"/>
          </reference>
          <reference field="5" count="1" selected="0">
            <x v="1"/>
          </reference>
        </references>
      </pivotArea>
    </format>
    <format dxfId="80">
      <pivotArea collapsedLevelsAreSubtotals="1" fieldPosition="0">
        <references count="3">
          <reference field="2" count="1">
            <x v="132"/>
          </reference>
          <reference field="3" count="1" selected="0">
            <x v="3"/>
          </reference>
          <reference field="5" count="1" selected="0">
            <x v="4"/>
          </reference>
        </references>
      </pivotArea>
    </format>
    <format dxfId="79">
      <pivotArea dataOnly="0" labelOnly="1" fieldPosition="0">
        <references count="3">
          <reference field="2" count="1">
            <x v="132"/>
          </reference>
          <reference field="3" count="1" selected="0">
            <x v="3"/>
          </reference>
          <reference field="5" count="1" selected="0">
            <x v="4"/>
          </reference>
        </references>
      </pivotArea>
    </format>
    <format dxfId="78">
      <pivotArea collapsedLevelsAreSubtotals="1" fieldPosition="0">
        <references count="3">
          <reference field="2" count="1">
            <x v="73"/>
          </reference>
          <reference field="3" count="1" selected="0">
            <x v="3"/>
          </reference>
          <reference field="5" count="1" selected="0">
            <x v="9"/>
          </reference>
        </references>
      </pivotArea>
    </format>
    <format dxfId="77">
      <pivotArea dataOnly="0" labelOnly="1" fieldPosition="0">
        <references count="3">
          <reference field="2" count="1">
            <x v="73"/>
          </reference>
          <reference field="3" count="1" selected="0">
            <x v="3"/>
          </reference>
          <reference field="5" count="1" selected="0">
            <x v="9"/>
          </reference>
        </references>
      </pivotArea>
    </format>
    <format dxfId="76">
      <pivotArea collapsedLevelsAreSubtotals="1" fieldPosition="0">
        <references count="3">
          <reference field="2" count="1">
            <x v="118"/>
          </reference>
          <reference field="3" count="1" selected="0">
            <x v="3"/>
          </reference>
          <reference field="5" count="1" selected="0">
            <x v="9"/>
          </reference>
        </references>
      </pivotArea>
    </format>
    <format dxfId="75">
      <pivotArea dataOnly="0" labelOnly="1" fieldPosition="0">
        <references count="3">
          <reference field="2" count="1">
            <x v="118"/>
          </reference>
          <reference field="3" count="1" selected="0">
            <x v="3"/>
          </reference>
          <reference field="5" count="1" selected="0">
            <x v="9"/>
          </reference>
        </references>
      </pivotArea>
    </format>
    <format dxfId="74">
      <pivotArea collapsedLevelsAreSubtotals="1" fieldPosition="0">
        <references count="3">
          <reference field="2" count="1">
            <x v="146"/>
          </reference>
          <reference field="3" count="1" selected="0">
            <x v="3"/>
          </reference>
          <reference field="5" count="1" selected="0">
            <x v="12"/>
          </reference>
        </references>
      </pivotArea>
    </format>
    <format dxfId="73">
      <pivotArea dataOnly="0" labelOnly="1" fieldPosition="0">
        <references count="3">
          <reference field="2" count="1">
            <x v="146"/>
          </reference>
          <reference field="3" count="1" selected="0">
            <x v="3"/>
          </reference>
          <reference field="5" count="1" selected="0">
            <x v="12"/>
          </reference>
        </references>
      </pivotArea>
    </format>
    <format dxfId="72">
      <pivotArea collapsedLevelsAreSubtotals="1" fieldPosition="0">
        <references count="3">
          <reference field="2" count="1">
            <x v="136"/>
          </reference>
          <reference field="3" count="1" selected="0">
            <x v="3"/>
          </reference>
          <reference field="5" count="1" selected="0">
            <x v="14"/>
          </reference>
        </references>
      </pivotArea>
    </format>
    <format dxfId="71">
      <pivotArea dataOnly="0" labelOnly="1" fieldPosition="0">
        <references count="3">
          <reference field="2" count="1">
            <x v="136"/>
          </reference>
          <reference field="3" count="1" selected="0">
            <x v="3"/>
          </reference>
          <reference field="5" count="1" selected="0">
            <x v="14"/>
          </reference>
        </references>
      </pivotArea>
    </format>
    <format dxfId="70">
      <pivotArea collapsedLevelsAreSubtotals="1" fieldPosition="0">
        <references count="3">
          <reference field="2" count="1">
            <x v="138"/>
          </reference>
          <reference field="3" count="1" selected="0">
            <x v="3"/>
          </reference>
          <reference field="5" count="1" selected="0">
            <x v="14"/>
          </reference>
        </references>
      </pivotArea>
    </format>
    <format dxfId="69">
      <pivotArea dataOnly="0" labelOnly="1" fieldPosition="0">
        <references count="3">
          <reference field="2" count="1">
            <x v="138"/>
          </reference>
          <reference field="3" count="1" selected="0">
            <x v="3"/>
          </reference>
          <reference field="5" count="1" selected="0">
            <x v="14"/>
          </reference>
        </references>
      </pivotArea>
    </format>
    <format dxfId="68">
      <pivotArea collapsedLevelsAreSubtotals="1" fieldPosition="0">
        <references count="3">
          <reference field="2" count="1">
            <x v="156"/>
          </reference>
          <reference field="3" count="1" selected="0">
            <x v="3"/>
          </reference>
          <reference field="5" count="1" selected="0">
            <x v="18"/>
          </reference>
        </references>
      </pivotArea>
    </format>
    <format dxfId="67">
      <pivotArea dataOnly="0" labelOnly="1" fieldPosition="0">
        <references count="3">
          <reference field="2" count="1">
            <x v="156"/>
          </reference>
          <reference field="3" count="1" selected="0">
            <x v="3"/>
          </reference>
          <reference field="5" count="1" selected="0">
            <x v="18"/>
          </reference>
        </references>
      </pivotArea>
    </format>
    <format dxfId="66">
      <pivotArea collapsedLevelsAreSubtotals="1" fieldPosition="0">
        <references count="3">
          <reference field="2" count="1">
            <x v="23"/>
          </reference>
          <reference field="3" count="1" selected="0">
            <x v="2"/>
          </reference>
          <reference field="5" count="1" selected="0">
            <x v="23"/>
          </reference>
        </references>
      </pivotArea>
    </format>
    <format dxfId="65">
      <pivotArea dataOnly="0" labelOnly="1" fieldPosition="0">
        <references count="3">
          <reference field="2" count="1">
            <x v="23"/>
          </reference>
          <reference field="3" count="1" selected="0">
            <x v="2"/>
          </reference>
          <reference field="5" count="1" selected="0">
            <x v="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TablaDinámica17"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87:M92" firstHeaderRow="0" firstDataRow="1" firstDataCol="1" rowPageCount="1" colPageCount="1"/>
  <pivotFields count="305">
    <pivotField showAll="0"/>
    <pivotField axis="axisPage" showAll="0">
      <items count="3">
        <item x="0"/>
        <item x="1"/>
        <item t="default"/>
      </items>
    </pivotField>
    <pivotField showAll="0"/>
    <pivotField axis="axisRow" showAll="0">
      <items count="5">
        <item x="3"/>
        <item x="2"/>
        <item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11+1_1" fld="220" baseField="0" baseItem="0"/>
    <dataField name="Suma de plan_2019_11+1_2" fld="221" baseField="0" baseItem="0"/>
    <dataField name="Suma de plan_2019_11+1_3" fld="222" baseField="0" baseItem="0"/>
    <dataField name="Suma de plan_2019_11+1_4" fld="223" baseField="0" baseItem="0"/>
    <dataField name="Suma de plan_2019_11+1_5" fld="224" baseField="0" baseItem="0"/>
    <dataField name="Suma de plan_2019_11+1_6" fld="225" baseField="0" baseItem="0"/>
    <dataField name="Suma de plan_2019_11+1_7" fld="226" baseField="0" baseItem="0"/>
    <dataField name="Suma de plan_2019_11+1_8" fld="227" baseField="0" baseItem="0"/>
    <dataField name="Suma de plan_2019_11+1_9" fld="228" baseField="0" baseItem="0"/>
    <dataField name="Suma de plan_2019_11+1_10" fld="229" baseField="0" baseItem="0"/>
    <dataField name="Suma de plan_2019_11+1_11" fld="230" baseField="0" baseItem="0"/>
    <dataField name="Suma de plan_2019_11+1_12" fld="2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TablaDinámica18"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96:M98"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11+1_1" fld="220" baseField="0" baseItem="0"/>
    <dataField name="Suma de plan_2019_11+1_2" fld="221" baseField="0" baseItem="0"/>
    <dataField name="Suma de plan_2019_11+1_3" fld="222" baseField="0" baseItem="0"/>
    <dataField name="Suma de plan_2019_11+1_4" fld="223" baseField="0" baseItem="0"/>
    <dataField name="Suma de plan_2019_11+1_5" fld="224" baseField="0" baseItem="0"/>
    <dataField name="Suma de plan_2019_11+1_6" fld="225" baseField="0" baseItem="0"/>
    <dataField name="Suma de plan_2019_11+1_7" fld="226" baseField="0" baseItem="0"/>
    <dataField name="Suma de plan_2019_11+1_8" fld="227" baseField="0" baseItem="0"/>
    <dataField name="Suma de plan_2019_11+1_9" fld="228" baseField="0" baseItem="0"/>
    <dataField name="Suma de plan_2019_11+1_10" fld="229" baseField="0" baseItem="0"/>
    <dataField name="Suma de plan_2019_11+1_11" fld="230" baseField="0" baseItem="0"/>
    <dataField name="Suma de plan_2019_11+1_12" fld="2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TablaDinámica2"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M8" firstHeaderRow="0" firstDataRow="1" firstDataCol="1" rowPageCount="1" colPageCount="1"/>
  <pivotFields count="305">
    <pivotField showAll="0"/>
    <pivotField axis="axisPage" showAll="0">
      <items count="3">
        <item x="0"/>
        <item x="1"/>
        <item t="default"/>
      </items>
    </pivotField>
    <pivotField showAll="0"/>
    <pivotField axis="axisRow" showAll="0">
      <items count="5">
        <item x="3"/>
        <item x="2"/>
        <item x="1"/>
        <item x="0"/>
        <item t="default"/>
      </items>
    </pivotField>
    <pivotField showAll="0"/>
    <pivotField showAll="0"/>
    <pivotField dataField="1" numFmtId="168" showAll="0"/>
    <pivotField dataField="1" numFmtId="168" showAll="0"/>
    <pivotField dataField="1" numFmtId="168" showAll="0"/>
    <pivotField dataField="1" numFmtId="168" showAll="0"/>
    <pivotField dataField="1" numFmtId="168" showAll="0"/>
    <pivotField dataField="1"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real_2019_1" fld="6" baseField="0" baseItem="0"/>
    <dataField name="Suma de real_2019_2" fld="7" baseField="0" baseItem="0"/>
    <dataField name="Suma de real_2019_3" fld="8" baseField="0" baseItem="0"/>
    <dataField name="Suma de real_2019_4" fld="9" baseField="0" baseItem="0"/>
    <dataField name="Suma de real_2019_5" fld="10" baseField="0" baseItem="0"/>
    <dataField name="Suma de real_2019_6" fld="11" baseField="0" baseItem="0"/>
    <dataField name="Suma de real_2019_7" fld="12" baseField="0" baseItem="0"/>
    <dataField name="Suma de real_2019_8" fld="13" baseField="0" baseItem="0"/>
    <dataField name="Suma de real_2019_9" fld="14" baseField="0" baseItem="0"/>
    <dataField name="Suma de real_2019_10" fld="15" baseField="0" baseItem="0"/>
    <dataField name="Suma de real_2019_11" fld="16" baseField="0" baseItem="0"/>
    <dataField name="Suma de real_2019_12"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TablaDinámica12"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4:M56"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6+6_1" fld="133" baseField="0" baseItem="0"/>
    <dataField name="Suma de plan_2019_6+6_2" fld="134" baseField="0" baseItem="0"/>
    <dataField name="Suma de plan_2019_6+6_3" fld="135" baseField="0" baseItem="0"/>
    <dataField name="Suma de plan_2019_6+6_4" fld="136" baseField="0" baseItem="0"/>
    <dataField name="Suma de plan_2019_6+6_5" fld="137" baseField="0" baseItem="0"/>
    <dataField name="Suma de plan_2019_6+6_6" fld="138" baseField="0" baseItem="0"/>
    <dataField name="Suma de plan_2019_6+6_7" fld="139" baseField="0" baseItem="0"/>
    <dataField name="Suma de plan_2019_6+6_8" fld="140" baseField="0" baseItem="0"/>
    <dataField name="Suma de plan_2019_6+6_9" fld="141" baseField="0" baseItem="0"/>
    <dataField name="Suma de plan_2019_6+6_10" fld="142" baseField="0" baseItem="0"/>
    <dataField name="Suma de plan_2019_6+6_11" fld="143" baseField="0" baseItem="0"/>
    <dataField name="Suma de plan_2019_6+6_12" fld="14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TablaDinámica11"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5:M50" firstHeaderRow="0" firstDataRow="1" firstDataCol="1" rowPageCount="1" colPageCount="1"/>
  <pivotFields count="305">
    <pivotField showAll="0"/>
    <pivotField axis="axisPage" showAll="0">
      <items count="3">
        <item x="0"/>
        <item x="1"/>
        <item t="default"/>
      </items>
    </pivotField>
    <pivotField showAll="0"/>
    <pivotField axis="axisRow" showAll="0">
      <items count="5">
        <item x="3"/>
        <item x="2"/>
        <item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6+6_1" fld="133" baseField="0" baseItem="0"/>
    <dataField name="Suma de plan_2019_6+6_2" fld="134" baseField="0" baseItem="0"/>
    <dataField name="Suma de plan_2019_6+6_3" fld="135" baseField="0" baseItem="0"/>
    <dataField name="Suma de plan_2019_6+6_4" fld="136" baseField="0" baseItem="0"/>
    <dataField name="Suma de plan_2019_6+6_5" fld="137" baseField="0" baseItem="0"/>
    <dataField name="Suma de plan_2019_6+6_6" fld="138" baseField="0" baseItem="0"/>
    <dataField name="Suma de plan_2019_6+6_7" fld="139" baseField="0" baseItem="0"/>
    <dataField name="Suma de plan_2019_6+6_8" fld="140" baseField="0" baseItem="0"/>
    <dataField name="Suma de plan_2019_6+6_9" fld="141" baseField="0" baseItem="0"/>
    <dataField name="Suma de plan_2019_6+6_10" fld="142" baseField="0" baseItem="0"/>
    <dataField name="Suma de plan_2019_6+6_11" fld="143" baseField="0" baseItem="0"/>
    <dataField name="Suma de plan_2019_6+6_12" fld="14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TablaDinámica14"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6:M71" firstHeaderRow="0" firstDataRow="1" firstDataCol="1" rowPageCount="1" colPageCount="1"/>
  <pivotFields count="305">
    <pivotField showAll="0"/>
    <pivotField axis="axisPage" showAll="0">
      <items count="3">
        <item x="0"/>
        <item x="1"/>
        <item t="default"/>
      </items>
    </pivotField>
    <pivotField showAll="0"/>
    <pivotField axis="axisRow" showAll="0">
      <items count="5">
        <item x="3"/>
        <item x="2"/>
        <item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9+3_1" fld="189" baseField="0" baseItem="0"/>
    <dataField name="Suma de plan_2019_9+3_2" fld="190" baseField="0" baseItem="0"/>
    <dataField name="Suma de plan_2019_9+3_3" fld="191" baseField="0" baseItem="0"/>
    <dataField name="Suma de plan_2019_9+3_4" fld="192" baseField="0" baseItem="0"/>
    <dataField name="Suma de plan_2019_9+3_5" fld="193" baseField="0" baseItem="0"/>
    <dataField name="Suma de plan_2019_9+3_6" fld="194" baseField="0" baseItem="0"/>
    <dataField name="Suma de plan_2019_9+3_7" fld="195" baseField="0" baseItem="0"/>
    <dataField name="Suma de plan_2019_9+3_8" fld="196" baseField="0" baseItem="0"/>
    <dataField name="Suma de plan_2019_9+3_9" fld="197" baseField="0" baseItem="0"/>
    <dataField name="Suma de plan_2019_9+3_10" fld="198" baseField="0" baseItem="0"/>
    <dataField name="Suma de plan_2019_9+3_11" fld="199" baseField="0" baseItem="0"/>
    <dataField name="Suma de plan_2019_9+3_12" fld="20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TablaDinámica16"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81:M83" firstHeaderRow="0" firstDataRow="1" firstDataCol="1" rowPageCount="1" colPageCount="1"/>
  <pivotFields count="305">
    <pivotField showAll="0"/>
    <pivotField axis="axisPage" multipleItemSelectionAllowed="1" showAll="0">
      <items count="3">
        <item h="1" x="0"/>
        <item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9+3_1" fld="189" baseField="0" baseItem="0"/>
    <dataField name="Suma de plan_2019_9+3_2" fld="190" baseField="0" baseItem="0"/>
    <dataField name="Suma de plan_2019_9+3_3" fld="191" baseField="0" baseItem="0"/>
    <dataField name="Suma de plan_2019_9+3_4" fld="192" baseField="0" baseItem="0"/>
    <dataField name="Suma de plan_2019_9+3_5" fld="193" baseField="0" baseItem="0"/>
    <dataField name="Suma de plan_2019_9+3_6" fld="194" baseField="0" baseItem="0"/>
    <dataField name="Suma de plan_2019_9+3_7" fld="195" baseField="0" baseItem="0"/>
    <dataField name="Suma de plan_2019_9+3_8" fld="196" baseField="0" baseItem="0"/>
    <dataField name="Suma de plan_2019_9+3_9" fld="197" baseField="0" baseItem="0"/>
    <dataField name="Suma de plan_2019_9+3_10" fld="198" baseField="0" baseItem="0"/>
    <dataField name="Suma de plan_2019_9+3_11" fld="199" baseField="0" baseItem="0"/>
    <dataField name="Suma de plan_2019_9+3_12" fld="20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TablaDinámica8"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4:M29" firstHeaderRow="0" firstDataRow="1" firstDataCol="1" rowPageCount="1" colPageCount="1"/>
  <pivotFields count="305">
    <pivotField showAll="0"/>
    <pivotField axis="axisPage" showAll="0">
      <items count="3">
        <item x="0"/>
        <item x="1"/>
        <item t="default"/>
      </items>
    </pivotField>
    <pivotField showAll="0"/>
    <pivotField axis="axisRow" showAll="0">
      <items count="5">
        <item x="3"/>
        <item x="2"/>
        <item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dataField="1" showAll="0"/>
    <pivotField dataField="1" showAll="0"/>
    <pivotField dataField="1" showAll="0"/>
    <pivotField dataField="1" showAll="0"/>
    <pivotField dataField="1" numFmtId="168" showAll="0"/>
    <pivotField dataField="1" showAll="0"/>
    <pivotField dataField="1" showAll="0"/>
    <pivotField dataField="1" showAll="0"/>
    <pivotField dataField="1" showAll="0"/>
    <pivotField dataField="1" showAll="0"/>
    <pivotField dataField="1" showAll="0"/>
    <pivotField dataField="1"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1" fld="58" baseField="0" baseItem="0"/>
    <dataField name="Suma de plan_2019_2" fld="59" baseField="0" baseItem="0"/>
    <dataField name="Suma de plan_2019_3" fld="60" baseField="0" baseItem="0"/>
    <dataField name="Suma de plan_2019_4" fld="61" baseField="0" baseItem="0"/>
    <dataField name="Suma de plan_2019_5" fld="62" baseField="0" baseItem="0"/>
    <dataField name="Suma de plan_2019_6" fld="63" baseField="0" baseItem="0"/>
    <dataField name="Suma de plan_2019_7" fld="64" baseField="0" baseItem="0"/>
    <dataField name="Suma de plan_2019_8" fld="65" baseField="0" baseItem="0"/>
    <dataField name="Suma de plan_2019_9" fld="66" baseField="0" baseItem="0"/>
    <dataField name="Suma de plan_2019_10" fld="67" baseField="0" baseItem="0"/>
    <dataField name="Suma de plan_2019_11" fld="68" baseField="0" baseItem="0"/>
    <dataField name="Suma de plan_2019_12" fld="6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TablaDinámica15"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5:M77"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9+3_1" fld="189" baseField="0" baseItem="0"/>
    <dataField name="Suma de plan_2019_9+3_2" fld="190" baseField="0" baseItem="0"/>
    <dataField name="Suma de plan_2019_9+3_3" fld="191" baseField="0" baseItem="0"/>
    <dataField name="Suma de plan_2019_9+3_4" fld="192" baseField="0" baseItem="0"/>
    <dataField name="Suma de plan_2019_9+3_5" fld="193" baseField="0" baseItem="0"/>
    <dataField name="Suma de plan_2019_9+3_6" fld="194" baseField="0" baseItem="0"/>
    <dataField name="Suma de plan_2019_9+3_7" fld="195" baseField="0" baseItem="0"/>
    <dataField name="Suma de plan_2019_9+3_8" fld="196" baseField="0" baseItem="0"/>
    <dataField name="Suma de plan_2019_9+3_9" fld="197" baseField="0" baseItem="0"/>
    <dataField name="Suma de plan_2019_9+3_10" fld="198" baseField="0" baseItem="0"/>
    <dataField name="Suma de plan_2019_9+3_11" fld="199" baseField="0" baseItem="0"/>
    <dataField name="Suma de plan_2019_9+3_12" fld="20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TablaDinámica13"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0:M62" firstHeaderRow="0" firstDataRow="1" firstDataCol="1" rowPageCount="1" colPageCount="1"/>
  <pivotFields count="305">
    <pivotField showAll="0"/>
    <pivotField axis="axisPage" multipleItemSelectionAllowed="1" showAll="0">
      <items count="3">
        <item h="1" x="0"/>
        <item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6+6_1" fld="133" baseField="0" baseItem="0"/>
    <dataField name="Suma de plan_2019_6+6_2" fld="134" baseField="0" baseItem="0"/>
    <dataField name="Suma de plan_2019_6+6_3" fld="135" baseField="0" baseItem="0"/>
    <dataField name="Suma de plan_2019_6+6_4" fld="136" baseField="0" baseItem="0"/>
    <dataField name="Suma de plan_2019_6+6_5" fld="137" baseField="0" baseItem="0"/>
    <dataField name="Suma de plan_2019_6+6_6" fld="138" baseField="0" baseItem="0"/>
    <dataField name="Suma de plan_2019_6+6_7" fld="139" baseField="0" baseItem="0"/>
    <dataField name="Suma de plan_2019_6+6_8" fld="140" baseField="0" baseItem="0"/>
    <dataField name="Suma de plan_2019_6+6_9" fld="141" baseField="0" baseItem="0"/>
    <dataField name="Suma de plan_2019_6+6_10" fld="142" baseField="0" baseItem="0"/>
    <dataField name="Suma de plan_2019_6+6_11" fld="143" baseField="0" baseItem="0"/>
    <dataField name="Suma de plan_2019_6+6_12" fld="14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TablaDinámica5"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2:M14"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h="1" x="3"/>
        <item h="1" x="2"/>
        <item h="1" x="1"/>
        <item x="0"/>
        <item t="default"/>
      </items>
    </pivotField>
    <pivotField showAll="0"/>
    <pivotField showAll="0"/>
    <pivotField dataField="1" numFmtId="168" showAll="0"/>
    <pivotField dataField="1" numFmtId="168" showAll="0"/>
    <pivotField dataField="1" numFmtId="168" showAll="0"/>
    <pivotField dataField="1" numFmtId="168" showAll="0"/>
    <pivotField dataField="1" numFmtId="168" showAll="0"/>
    <pivotField dataField="1"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real_2019_1" fld="6" baseField="0" baseItem="0"/>
    <dataField name="Suma de real_2019_2" fld="7" baseField="0" baseItem="0"/>
    <dataField name="Suma de real_2019_3" fld="8" baseField="0" baseItem="0"/>
    <dataField name="Suma de real_2019_4" fld="9" baseField="0" baseItem="0"/>
    <dataField name="Suma de real_2019_5" fld="10" baseField="0" baseItem="0"/>
    <dataField name="Suma de real_2019_6" fld="11" baseField="0" baseItem="0"/>
    <dataField name="Suma de real_2019_7" fld="12" baseField="0" baseItem="0"/>
    <dataField name="Suma de real_2019_8" fld="13" baseField="0" baseItem="0"/>
    <dataField name="Suma de real_2019_9" fld="14" baseField="0" baseItem="0"/>
    <dataField name="Suma de real_2019_10" fld="15" baseField="0" baseItem="0"/>
    <dataField name="Suma de real_2019_11" fld="16" baseField="0" baseItem="0"/>
    <dataField name="Suma de real_2019_12"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TablaDinámica10"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9:M41" firstHeaderRow="0" firstDataRow="1" firstDataCol="1" rowPageCount="1" colPageCount="1"/>
  <pivotFields count="305">
    <pivotField showAll="0"/>
    <pivotField axis="axisPage" multipleItemSelectionAllowed="1" showAll="0">
      <items count="3">
        <item h="1" x="0"/>
        <item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dataField="1" showAll="0"/>
    <pivotField dataField="1" showAll="0"/>
    <pivotField dataField="1" showAll="0"/>
    <pivotField dataField="1" showAll="0"/>
    <pivotField dataField="1" numFmtId="168" showAll="0"/>
    <pivotField dataField="1" showAll="0"/>
    <pivotField dataField="1" showAll="0"/>
    <pivotField dataField="1" showAll="0"/>
    <pivotField dataField="1" showAll="0"/>
    <pivotField dataField="1" showAll="0"/>
    <pivotField dataField="1" showAll="0"/>
    <pivotField dataField="1"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1" fld="58" baseField="0" baseItem="0"/>
    <dataField name="Suma de plan_2019_2" fld="59" baseField="0" baseItem="0"/>
    <dataField name="Suma de plan_2019_3" fld="60" baseField="0" baseItem="0"/>
    <dataField name="Suma de plan_2019_4" fld="61" baseField="0" baseItem="0"/>
    <dataField name="Suma de plan_2019_5" fld="62" baseField="0" baseItem="0"/>
    <dataField name="Suma de plan_2019_6" fld="63" baseField="0" baseItem="0"/>
    <dataField name="Suma de plan_2019_7" fld="64" baseField="0" baseItem="0"/>
    <dataField name="Suma de plan_2019_8" fld="65" baseField="0" baseItem="0"/>
    <dataField name="Suma de plan_2019_9" fld="66" baseField="0" baseItem="0"/>
    <dataField name="Suma de plan_2019_10" fld="67" baseField="0" baseItem="0"/>
    <dataField name="Suma de plan_2019_11" fld="68" baseField="0" baseItem="0"/>
    <dataField name="Suma de plan_2019_12" fld="6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TablaDinámica19"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02:M104" firstHeaderRow="0" firstDataRow="1" firstDataCol="1" rowPageCount="1" colPageCount="1"/>
  <pivotFields count="305">
    <pivotField showAll="0"/>
    <pivotField axis="axisPage" multipleItemSelectionAllowed="1" showAll="0">
      <items count="3">
        <item h="1" x="0"/>
        <item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11+1_1" fld="220" baseField="0" baseItem="0"/>
    <dataField name="Suma de plan_2019_11+1_2" fld="221" baseField="0" baseItem="0"/>
    <dataField name="Suma de plan_2019_11+1_3" fld="222" baseField="0" baseItem="0"/>
    <dataField name="Suma de plan_2019_11+1_4" fld="223" baseField="0" baseItem="0"/>
    <dataField name="Suma de plan_2019_11+1_5" fld="224" baseField="0" baseItem="0"/>
    <dataField name="Suma de plan_2019_11+1_6" fld="225" baseField="0" baseItem="0"/>
    <dataField name="Suma de plan_2019_11+1_7" fld="226" baseField="0" baseItem="0"/>
    <dataField name="Suma de plan_2019_11+1_8" fld="227" baseField="0" baseItem="0"/>
    <dataField name="Suma de plan_2019_11+1_9" fld="228" baseField="0" baseItem="0"/>
    <dataField name="Suma de plan_2019_11+1_10" fld="229" baseField="0" baseItem="0"/>
    <dataField name="Suma de plan_2019_11+1_11" fld="230" baseField="0" baseItem="0"/>
    <dataField name="Suma de plan_2019_11+1_12" fld="2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TablaDinámica7"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8:M20" firstHeaderRow="0" firstDataRow="1" firstDataCol="1" rowPageCount="1" colPageCount="1"/>
  <pivotFields count="305">
    <pivotField showAll="0"/>
    <pivotField axis="axisPage" multipleItemSelectionAllowed="1" showAll="0">
      <items count="3">
        <item h="1" x="0"/>
        <item x="1"/>
        <item t="default"/>
      </items>
    </pivotField>
    <pivotField showAll="0"/>
    <pivotField axis="axisRow" showAll="0">
      <items count="5">
        <item x="3"/>
        <item x="2"/>
        <item x="1"/>
        <item x="0"/>
        <item t="default"/>
      </items>
    </pivotField>
    <pivotField showAll="0"/>
    <pivotField showAll="0"/>
    <pivotField dataField="1" numFmtId="168" showAll="0"/>
    <pivotField dataField="1" numFmtId="168" showAll="0"/>
    <pivotField dataField="1" numFmtId="168" showAll="0"/>
    <pivotField dataField="1" numFmtId="168" showAll="0"/>
    <pivotField dataField="1" numFmtId="168" showAll="0"/>
    <pivotField dataField="1"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real_2019_1" fld="6" baseField="0" baseItem="0"/>
    <dataField name="Suma de real_2019_2" fld="7" baseField="0" baseItem="0"/>
    <dataField name="Suma de real_2019_3" fld="8" baseField="0" baseItem="0"/>
    <dataField name="Suma de real_2019_4" fld="9" baseField="0" baseItem="0"/>
    <dataField name="Suma de real_2019_5" fld="10" baseField="0" baseItem="0"/>
    <dataField name="Suma de real_2019_6" fld="11" baseField="0" baseItem="0"/>
    <dataField name="Suma de real_2019_7" fld="12" baseField="0" baseItem="0"/>
    <dataField name="Suma de real_2019_8" fld="13" baseField="0" baseItem="0"/>
    <dataField name="Suma de real_2019_9" fld="14" baseField="0" baseItem="0"/>
    <dataField name="Suma de real_2019_10" fld="15" baseField="0" baseItem="0"/>
    <dataField name="Suma de real_2019_11" fld="16" baseField="0" baseItem="0"/>
    <dataField name="Suma de real_2019_12"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TablaDinámica9"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3:M35"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dataField="1" showAll="0"/>
    <pivotField dataField="1" showAll="0"/>
    <pivotField dataField="1" showAll="0"/>
    <pivotField dataField="1" showAll="0"/>
    <pivotField dataField="1" numFmtId="168" showAll="0"/>
    <pivotField dataField="1" showAll="0"/>
    <pivotField dataField="1" showAll="0"/>
    <pivotField dataField="1" showAll="0"/>
    <pivotField dataField="1" showAll="0"/>
    <pivotField dataField="1" showAll="0"/>
    <pivotField dataField="1" showAll="0"/>
    <pivotField dataField="1"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Suma de plan_2019_1" fld="58" baseField="0" baseItem="0"/>
    <dataField name="Suma de plan_2019_2" fld="59" baseField="0" baseItem="0"/>
    <dataField name="Suma de plan_2019_3" fld="60" baseField="0" baseItem="0"/>
    <dataField name="Suma de plan_2019_4" fld="61" baseField="0" baseItem="0"/>
    <dataField name="Suma de plan_2019_5" fld="62" baseField="0" baseItem="0"/>
    <dataField name="Suma de plan_2019_6" fld="63" baseField="0" baseItem="0"/>
    <dataField name="Suma de plan_2019_7" fld="64" baseField="0" baseItem="0"/>
    <dataField name="Suma de plan_2019_8" fld="65" baseField="0" baseItem="0"/>
    <dataField name="Suma de plan_2019_9" fld="66" baseField="0" baseItem="0"/>
    <dataField name="Suma de plan_2019_10" fld="67" baseField="0" baseItem="0"/>
    <dataField name="Suma de plan_2019_11" fld="68" baseField="0" baseItem="0"/>
    <dataField name="Suma de plan_2019_12" fld="6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name="TablaDinámica9"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L21:R23"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x="3"/>
        <item h="1" x="2"/>
        <item h="1" x="1"/>
        <item h="1"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i>
    <i t="grand">
      <x/>
    </i>
  </rowItems>
  <colFields count="1">
    <field x="-2"/>
  </colFields>
  <colItems count="6">
    <i>
      <x/>
    </i>
    <i i="1">
      <x v="1"/>
    </i>
    <i i="2">
      <x v="2"/>
    </i>
    <i i="3">
      <x v="3"/>
    </i>
    <i i="4">
      <x v="4"/>
    </i>
    <i i="5">
      <x v="5"/>
    </i>
  </colItems>
  <pageFields count="1">
    <pageField fld="1" hier="-1"/>
  </pageFields>
  <dataFields count="6">
    <dataField name="2019 B" fld="70" baseField="0" baseItem="0"/>
    <dataField name="2019 6+6" fld="145" baseField="0" baseItem="0"/>
    <dataField name="2019 9+3" fld="201" baseField="0" baseItem="0"/>
    <dataField name="2019 11+1" fld="232" baseField="0" baseItem="0"/>
    <dataField name="Real Acum a la fecha" fld="270" baseField="0" baseItem="0"/>
    <dataField name="Plan Dic 11+1" fld="231" baseField="0" baseItem="0"/>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name="TablaDinámica6"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L9:R11" firstHeaderRow="0" firstDataRow="1" firstDataCol="1" rowPageCount="1" colPageCount="1"/>
  <pivotFields count="305">
    <pivotField showAll="0"/>
    <pivotField axis="axisPage" multipleItemSelectionAllowed="1" showAll="0">
      <items count="3">
        <item h="1" x="0"/>
        <item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6">
    <i>
      <x/>
    </i>
    <i i="1">
      <x v="1"/>
    </i>
    <i i="2">
      <x v="2"/>
    </i>
    <i i="3">
      <x v="3"/>
    </i>
    <i i="4">
      <x v="4"/>
    </i>
    <i i="5">
      <x v="5"/>
    </i>
  </colItems>
  <pageFields count="1">
    <pageField fld="1" hier="-1"/>
  </pageFields>
  <dataFields count="6">
    <dataField name="2019 B" fld="70" baseField="0" baseItem="0"/>
    <dataField name="2019 6+6" fld="145" baseField="0" baseItem="0"/>
    <dataField name="2019 9+3" fld="201" baseField="0" baseItem="0"/>
    <dataField name="2019 11+1" fld="232" baseField="0" baseItem="0"/>
    <dataField name="Real Acum a la fecha" fld="270" baseField="0" baseItem="0"/>
    <dataField name="Plan Dic 11+1" fld="231" baseField="0" baseItem="0"/>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name="TablaDinámica7"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5:F17"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h="1" x="3"/>
        <item h="1" x="2"/>
        <item x="1"/>
        <item h="1"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70" showAll="0"/>
    <pivotField numFmtId="170" showAll="0"/>
    <pivotField numFmtId="170" showAll="0"/>
    <pivotField numFmtId="168" showAll="0"/>
    <pivotField dataField="1" numFmtId="168" showAll="0"/>
    <pivotField numFmtId="168" showAll="0"/>
    <pivotField numFmtId="170" showAll="0"/>
    <pivotField numFmtId="170" showAll="0"/>
    <pivotField numFmtId="170" showAll="0"/>
    <pivotField numFmtId="168" showAll="0"/>
    <pivotField dataField="1"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2"/>
    </i>
    <i t="grand">
      <x/>
    </i>
  </rowItems>
  <colFields count="1">
    <field x="-2"/>
  </colFields>
  <colItems count="5">
    <i>
      <x/>
    </i>
    <i i="1">
      <x v="1"/>
    </i>
    <i i="2">
      <x v="2"/>
    </i>
    <i i="3">
      <x v="3"/>
    </i>
    <i i="4">
      <x v="4"/>
    </i>
  </colItems>
  <pageFields count="1">
    <pageField fld="1" hier="-1"/>
  </pageFields>
  <dataFields count="5">
    <dataField name="Plan Acum B" fld="251" baseField="0" baseItem="0"/>
    <dataField name="Plan Acum 6+6" fld="257" baseField="0" baseItem="0"/>
    <dataField name="Plan Acum 9+3" fld="263" baseField="0" baseItem="0"/>
    <dataField name="Plan Acum 11+1" fld="269" baseField="0" baseItem="0"/>
    <dataField name="Real Acum Nov" fld="252" baseField="0" baseItem="0"/>
  </dataFields>
  <formats count="2">
    <format dxfId="56">
      <pivotArea collapsedLevelsAreSubtotals="1" fieldPosition="0">
        <references count="2">
          <reference field="4294967294" count="1" selected="0">
            <x v="4"/>
          </reference>
          <reference field="3" count="1">
            <x v="3"/>
          </reference>
        </references>
      </pivotArea>
    </format>
    <format dxfId="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name="TablaDinámica2"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F5" firstHeaderRow="0" firstDataRow="1" firstDataCol="1" rowPageCount="1" colPageCount="1"/>
  <pivotFields count="305">
    <pivotField showAll="0"/>
    <pivotField axis="axisPage" multipleItemSelectionAllowed="1" showAll="0">
      <items count="3">
        <item h="1" x="0"/>
        <item x="1"/>
        <item t="default"/>
      </items>
    </pivotField>
    <pivotField showAll="0"/>
    <pivotField axis="axisRow" showAll="0">
      <items count="5">
        <item x="3"/>
        <item x="2"/>
        <item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70" showAll="0"/>
    <pivotField numFmtId="170" showAll="0"/>
    <pivotField numFmtId="170" showAll="0"/>
    <pivotField numFmtId="168" showAll="0"/>
    <pivotField dataField="1" numFmtId="168" showAll="0"/>
    <pivotField numFmtId="168" showAll="0"/>
    <pivotField numFmtId="170" showAll="0"/>
    <pivotField numFmtId="170" showAll="0"/>
    <pivotField numFmtId="170" showAll="0"/>
    <pivotField numFmtId="168" showAll="0"/>
    <pivotField dataField="1"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5">
    <i>
      <x/>
    </i>
    <i i="1">
      <x v="1"/>
    </i>
    <i i="2">
      <x v="2"/>
    </i>
    <i i="3">
      <x v="3"/>
    </i>
    <i i="4">
      <x v="4"/>
    </i>
  </colItems>
  <pageFields count="1">
    <pageField fld="1" hier="-1"/>
  </pageFields>
  <dataFields count="5">
    <dataField name="Plan Acum B" fld="251" baseField="0" baseItem="0"/>
    <dataField name="Plan Acum 6+6" fld="257" baseField="0" baseItem="0"/>
    <dataField name="Plan Acum 9+3" fld="263" baseField="0" baseItem="0"/>
    <dataField name="Plan Acum 11+1" fld="269" baseField="0" baseItem="0"/>
    <dataField name="Real Acum Nov" fld="252" baseField="0" baseItem="0"/>
  </dataFields>
  <formats count="1">
    <format dxfId="57">
      <pivotArea collapsedLevelsAreSubtotals="1" fieldPosition="0">
        <references count="2">
          <reference field="4294967294" count="1" selected="0">
            <x v="4"/>
          </reference>
          <reference field="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name="TablaDinámica3"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9:F11"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70" showAll="0"/>
    <pivotField numFmtId="170" showAll="0"/>
    <pivotField numFmtId="170" showAll="0"/>
    <pivotField numFmtId="168" showAll="0"/>
    <pivotField dataField="1" numFmtId="168" showAll="0"/>
    <pivotField numFmtId="168" showAll="0"/>
    <pivotField numFmtId="170" showAll="0"/>
    <pivotField numFmtId="170" showAll="0"/>
    <pivotField numFmtId="170" showAll="0"/>
    <pivotField numFmtId="168" showAll="0"/>
    <pivotField dataField="1"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5">
    <i>
      <x/>
    </i>
    <i i="1">
      <x v="1"/>
    </i>
    <i i="2">
      <x v="2"/>
    </i>
    <i i="3">
      <x v="3"/>
    </i>
    <i i="4">
      <x v="4"/>
    </i>
  </colItems>
  <pageFields count="1">
    <pageField fld="1" hier="-1"/>
  </pageFields>
  <dataFields count="5">
    <dataField name="Plan Acum B" fld="251" baseField="0" baseItem="0"/>
    <dataField name="Plan Acum 6+6" fld="257" baseField="0" baseItem="0"/>
    <dataField name="Plan Acum 9+3" fld="263" baseField="0" baseItem="0"/>
    <dataField name="Plan Acum 11+1" fld="269" baseField="0" baseItem="0"/>
    <dataField name="Real Acum Nov" fld="252" baseField="0" baseItem="0"/>
  </dataFields>
  <formats count="2">
    <format dxfId="59">
      <pivotArea collapsedLevelsAreSubtotals="1" fieldPosition="0">
        <references count="2">
          <reference field="4294967294" count="1" selected="0">
            <x v="4"/>
          </reference>
          <reference field="3" count="1">
            <x v="3"/>
          </reference>
        </references>
      </pivotArea>
    </format>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name="TablaDinámica10"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1:F23"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x="3"/>
        <item h="1" x="2"/>
        <item h="1" x="1"/>
        <item h="1"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70" showAll="0"/>
    <pivotField numFmtId="170" showAll="0"/>
    <pivotField numFmtId="170" showAll="0"/>
    <pivotField numFmtId="168" showAll="0"/>
    <pivotField dataField="1" numFmtId="168" showAll="0"/>
    <pivotField numFmtId="168" showAll="0"/>
    <pivotField numFmtId="170" showAll="0"/>
    <pivotField numFmtId="170" showAll="0"/>
    <pivotField numFmtId="170" showAll="0"/>
    <pivotField numFmtId="168" showAll="0"/>
    <pivotField dataField="1"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i>
    <i t="grand">
      <x/>
    </i>
  </rowItems>
  <colFields count="1">
    <field x="-2"/>
  </colFields>
  <colItems count="5">
    <i>
      <x/>
    </i>
    <i i="1">
      <x v="1"/>
    </i>
    <i i="2">
      <x v="2"/>
    </i>
    <i i="3">
      <x v="3"/>
    </i>
    <i i="4">
      <x v="4"/>
    </i>
  </colItems>
  <pageFields count="1">
    <pageField fld="1" hier="-1"/>
  </pageFields>
  <dataFields count="5">
    <dataField name="Plan Acum B" fld="251" baseField="0" baseItem="0"/>
    <dataField name="Plan Acum 6+6" fld="257" baseField="0" baseItem="0"/>
    <dataField name="Plan Acum 9+3" fld="263" baseField="0" baseItem="0"/>
    <dataField name="Plan Acum 11+1" fld="269" baseField="0" baseItem="0"/>
    <dataField name="Real Acum Nov" fld="252" baseField="0" baseItem="0"/>
  </dataFields>
  <formats count="2">
    <format dxfId="61">
      <pivotArea collapsedLevelsAreSubtotals="1" fieldPosition="0">
        <references count="2">
          <reference field="4294967294" count="1" selected="0">
            <x v="4"/>
          </reference>
          <reference field="3" count="1">
            <x v="3"/>
          </reference>
        </references>
      </pivotArea>
    </format>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name="TablaDinámica4"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L3:R5"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3"/>
    </i>
    <i t="grand">
      <x/>
    </i>
  </rowItems>
  <colFields count="1">
    <field x="-2"/>
  </colFields>
  <colItems count="6">
    <i>
      <x/>
    </i>
    <i i="1">
      <x v="1"/>
    </i>
    <i i="2">
      <x v="2"/>
    </i>
    <i i="3">
      <x v="3"/>
    </i>
    <i i="4">
      <x v="4"/>
    </i>
    <i i="5">
      <x v="5"/>
    </i>
  </colItems>
  <pageFields count="1">
    <pageField fld="1" hier="-1"/>
  </pageFields>
  <dataFields count="6">
    <dataField name="2019 B" fld="70" baseField="0" baseItem="0"/>
    <dataField name="2019 6+6" fld="145" baseField="0" baseItem="0"/>
    <dataField name="2019 9+3" fld="201" baseField="0" baseItem="0"/>
    <dataField name="2019 11+1" fld="232" baseField="0" baseItem="0"/>
    <dataField name="Real Acum a la fecha" fld="270" baseField="0" baseItem="0"/>
    <dataField name="Plan Dic 11+1" fld="231" baseField="0" baseItem="0"/>
  </dataFields>
  <formats count="1">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name="TablaDinámica8"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L15:R17" firstHeaderRow="0" firstDataRow="1" firstDataCol="1" rowPageCount="1" colPageCount="1"/>
  <pivotFields count="305">
    <pivotField showAll="0"/>
    <pivotField axis="axisPage" multipleItemSelectionAllowed="1" showAll="0">
      <items count="3">
        <item x="0"/>
        <item h="1" x="1"/>
        <item t="default"/>
      </items>
    </pivotField>
    <pivotField showAll="0"/>
    <pivotField axis="axisRow" showAll="0">
      <items count="5">
        <item h="1" x="3"/>
        <item h="1" x="2"/>
        <item x="1"/>
        <item h="1"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v="2"/>
    </i>
    <i t="grand">
      <x/>
    </i>
  </rowItems>
  <colFields count="1">
    <field x="-2"/>
  </colFields>
  <colItems count="6">
    <i>
      <x/>
    </i>
    <i i="1">
      <x v="1"/>
    </i>
    <i i="2">
      <x v="2"/>
    </i>
    <i i="3">
      <x v="3"/>
    </i>
    <i i="4">
      <x v="4"/>
    </i>
    <i i="5">
      <x v="5"/>
    </i>
  </colItems>
  <pageFields count="1">
    <pageField fld="1" hier="-1"/>
  </pageFields>
  <dataFields count="6">
    <dataField name="2019 B" fld="70" baseField="0" baseItem="0"/>
    <dataField name="2019 6+6" fld="145" baseField="0" baseItem="0"/>
    <dataField name="2019 9+3" fld="201" baseField="0" baseItem="0"/>
    <dataField name="2019 11+1" fld="232" baseField="0" baseItem="0"/>
    <dataField name="Real Acum a la fecha" fld="270" baseField="0" baseItem="0"/>
    <dataField name="Plan Dic 11+1" fld="231" baseField="0" baseItem="0"/>
  </dataFields>
  <formats count="1">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name="TablaDinámica11"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L27:R32" firstHeaderRow="0" firstDataRow="1" firstDataCol="1" rowPageCount="1" colPageCount="1"/>
  <pivotFields count="305">
    <pivotField showAll="0"/>
    <pivotField axis="axisPage" multipleItemSelectionAllowed="1" showAll="0">
      <items count="3">
        <item x="0"/>
        <item x="1"/>
        <item t="default"/>
      </items>
    </pivotField>
    <pivotField showAll="0"/>
    <pivotField axis="axisRow" showAll="0">
      <items count="5">
        <item x="3"/>
        <item x="2"/>
        <item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numFmtId="168" showAll="0"/>
    <pivotField showAll="0"/>
    <pivotField showAll="0"/>
    <pivotField showAll="0"/>
    <pivotField showAll="0"/>
    <pivotField showAll="0"/>
    <pivotField showAll="0"/>
    <pivotField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numFmtId="168" showAll="0"/>
    <pivotField numFmtId="168" showAll="0"/>
    <pivotField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1">
    <field x="-2"/>
  </colFields>
  <colItems count="6">
    <i>
      <x/>
    </i>
    <i i="1">
      <x v="1"/>
    </i>
    <i i="2">
      <x v="2"/>
    </i>
    <i i="3">
      <x v="3"/>
    </i>
    <i i="4">
      <x v="4"/>
    </i>
    <i i="5">
      <x v="5"/>
    </i>
  </colItems>
  <pageFields count="1">
    <pageField fld="1" hier="-1"/>
  </pageFields>
  <dataFields count="6">
    <dataField name="2019 B" fld="70" baseField="0" baseItem="0"/>
    <dataField name="2019 6+6" fld="145" baseField="0" baseItem="0"/>
    <dataField name="2019 9+3" fld="201" baseField="0" baseItem="0"/>
    <dataField name="2019 11+1" fld="232" baseField="0" baseItem="0"/>
    <dataField name="Real Acum a la fecha" fld="270" baseField="0" baseItem="0"/>
    <dataField name="Plan Dic 11+1" fld="231" baseField="0" baseItem="0"/>
  </dataFields>
  <formats count="1">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name="TablaDinámica1" cacheId="4"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3:E39" firstHeaderRow="0" firstDataRow="1" firstDataCol="2" rowPageCount="1" colPageCount="1"/>
  <pivotFields count="305">
    <pivotField compact="0" outline="0" showAll="0"/>
    <pivotField compact="0" outline="0" showAll="0"/>
    <pivotField compact="0" outline="0" showAll="0"/>
    <pivotField axis="axisPage" compact="0" outline="0" multipleItemSelectionAllowed="1" showAll="0">
      <items count="5">
        <item h="1" x="3"/>
        <item h="1" x="2"/>
        <item h="1" x="1"/>
        <item x="0"/>
        <item t="default"/>
      </items>
    </pivotField>
    <pivotField axis="axisRow" compact="0" outline="0" showAll="0">
      <items count="32">
        <item x="17"/>
        <item x="15"/>
        <item x="8"/>
        <item h="1" x="0"/>
        <item x="9"/>
        <item x="5"/>
        <item x="19"/>
        <item x="11"/>
        <item x="18"/>
        <item x="14"/>
        <item x="13"/>
        <item x="28"/>
        <item x="26"/>
        <item x="25"/>
        <item x="10"/>
        <item x="16"/>
        <item x="4"/>
        <item x="1"/>
        <item x="22"/>
        <item x="2"/>
        <item x="27"/>
        <item x="20"/>
        <item x="23"/>
        <item x="3"/>
        <item x="12"/>
        <item x="7"/>
        <item x="21"/>
        <item x="24"/>
        <item h="1" x="6"/>
        <item x="30"/>
        <item x="29"/>
        <item t="default"/>
      </items>
    </pivotField>
    <pivotField axis="axisRow" compact="0" outline="0" showAll="0">
      <items count="25">
        <item x="20"/>
        <item x="1"/>
        <item x="15"/>
        <item x="4"/>
        <item x="5"/>
        <item x="8"/>
        <item x="10"/>
        <item x="22"/>
        <item x="18"/>
        <item x="11"/>
        <item x="13"/>
        <item x="21"/>
        <item x="12"/>
        <item x="14"/>
        <item x="6"/>
        <item x="9"/>
        <item h="1" x="0"/>
        <item x="17"/>
        <item x="19"/>
        <item x="16"/>
        <item x="7"/>
        <item x="3"/>
        <item h="1" x="23"/>
        <item x="2"/>
        <item t="default"/>
      </items>
    </pivotField>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dataField="1" compact="0" numFmtId="168"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outline="0" showAll="0"/>
    <pivotField compact="0" outline="0" showAll="0"/>
    <pivotField compact="0" outline="0" showAll="0"/>
    <pivotField compact="0" outline="0" showAll="0"/>
    <pivotField compact="0" outline="0" showAll="0"/>
    <pivotField compact="0" numFmtId="168"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outline="0" showAll="0"/>
    <pivotField compact="0" numFmtId="168" outline="0" showAll="0"/>
    <pivotField compact="0" outline="0" showAll="0"/>
    <pivotField compact="0" outline="0" showAll="0"/>
    <pivotField compact="0" outline="0" showAll="0"/>
    <pivotField compact="0"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dataField="1" compact="0" numFmtId="168" outline="0" showAll="0"/>
    <pivotField dataField="1"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70" outline="0" showAll="0"/>
    <pivotField compact="0" numFmtId="170" outline="0" showAll="0"/>
    <pivotField compact="0" numFmtId="170" outline="0" showAll="0"/>
    <pivotField compact="0" numFmtId="168" outline="0" showAll="0"/>
    <pivotField compact="0" numFmtId="168" outline="0" showAll="0"/>
    <pivotField compact="0" numFmtId="168" outline="0" showAll="0"/>
    <pivotField compact="0" numFmtId="170" outline="0" showAll="0"/>
    <pivotField compact="0" numFmtId="170" outline="0" showAll="0"/>
    <pivotField compact="0" numFmtId="17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4"/>
  </rowFields>
  <rowItems count="36">
    <i>
      <x v="1"/>
      <x v="5"/>
    </i>
    <i r="1">
      <x v="14"/>
    </i>
    <i r="1">
      <x v="16"/>
    </i>
    <i r="1">
      <x v="17"/>
    </i>
    <i r="1">
      <x v="19"/>
    </i>
    <i r="1">
      <x v="23"/>
    </i>
    <i r="1">
      <x v="27"/>
    </i>
    <i r="1">
      <x v="29"/>
    </i>
    <i t="default">
      <x v="1"/>
    </i>
    <i>
      <x v="4"/>
      <x v="4"/>
    </i>
    <i t="default">
      <x v="4"/>
    </i>
    <i>
      <x v="9"/>
      <x v="1"/>
    </i>
    <i r="1">
      <x v="20"/>
    </i>
    <i r="1">
      <x v="30"/>
    </i>
    <i t="default">
      <x v="9"/>
    </i>
    <i>
      <x v="12"/>
      <x v="15"/>
    </i>
    <i t="default">
      <x v="12"/>
    </i>
    <i>
      <x v="14"/>
      <x/>
    </i>
    <i r="1">
      <x v="6"/>
    </i>
    <i r="1">
      <x v="7"/>
    </i>
    <i r="1">
      <x v="8"/>
    </i>
    <i r="1">
      <x v="9"/>
    </i>
    <i t="default">
      <x v="14"/>
    </i>
    <i>
      <x v="18"/>
      <x v="12"/>
    </i>
    <i r="1">
      <x v="13"/>
    </i>
    <i r="1">
      <x v="18"/>
    </i>
    <i r="1">
      <x v="21"/>
    </i>
    <i r="1">
      <x v="22"/>
    </i>
    <i r="1">
      <x v="26"/>
    </i>
    <i t="default">
      <x v="18"/>
    </i>
    <i>
      <x v="21"/>
      <x v="10"/>
    </i>
    <i r="1">
      <x v="11"/>
    </i>
    <i r="1">
      <x v="24"/>
    </i>
    <i r="1">
      <x v="25"/>
    </i>
    <i t="default">
      <x v="21"/>
    </i>
    <i t="grand">
      <x/>
    </i>
  </rowItems>
  <colFields count="1">
    <field x="-2"/>
  </colFields>
  <colItems count="3">
    <i>
      <x/>
    </i>
    <i i="1">
      <x v="1"/>
    </i>
    <i i="2">
      <x v="2"/>
    </i>
  </colItems>
  <pageFields count="1">
    <pageField fld="3" hier="-1"/>
  </pageFields>
  <dataFields count="3">
    <dataField name="2019 11+1" fld="232" baseField="0" baseItem="0"/>
    <dataField name="Real Acum." fld="18" baseField="0" baseItem="0"/>
    <dataField name="Plan Dic 11+1" fld="231" baseField="0" baseItem="0"/>
  </dataFields>
  <formats count="14">
    <format dxfId="52">
      <pivotArea outline="0" fieldPosition="0">
        <references count="1">
          <reference field="5" count="1" selected="0" defaultSubtotal="1">
            <x v="1"/>
          </reference>
        </references>
      </pivotArea>
    </format>
    <format dxfId="51">
      <pivotArea dataOnly="0" labelOnly="1" outline="0" fieldPosition="0">
        <references count="1">
          <reference field="5" count="1" defaultSubtotal="1">
            <x v="1"/>
          </reference>
        </references>
      </pivotArea>
    </format>
    <format dxfId="50">
      <pivotArea outline="0" fieldPosition="0">
        <references count="1">
          <reference field="5" count="1" selected="0" defaultSubtotal="1">
            <x v="4"/>
          </reference>
        </references>
      </pivotArea>
    </format>
    <format dxfId="49">
      <pivotArea dataOnly="0" labelOnly="1" outline="0" fieldPosition="0">
        <references count="1">
          <reference field="5" count="1" defaultSubtotal="1">
            <x v="4"/>
          </reference>
        </references>
      </pivotArea>
    </format>
    <format dxfId="48">
      <pivotArea outline="0" fieldPosition="0">
        <references count="1">
          <reference field="5" count="1" selected="0" defaultSubtotal="1">
            <x v="9"/>
          </reference>
        </references>
      </pivotArea>
    </format>
    <format dxfId="47">
      <pivotArea dataOnly="0" labelOnly="1" outline="0" fieldPosition="0">
        <references count="1">
          <reference field="5" count="1" defaultSubtotal="1">
            <x v="9"/>
          </reference>
        </references>
      </pivotArea>
    </format>
    <format dxfId="46">
      <pivotArea outline="0" fieldPosition="0">
        <references count="1">
          <reference field="5" count="1" selected="0" defaultSubtotal="1">
            <x v="12"/>
          </reference>
        </references>
      </pivotArea>
    </format>
    <format dxfId="45">
      <pivotArea dataOnly="0" labelOnly="1" outline="0" fieldPosition="0">
        <references count="1">
          <reference field="5" count="1" defaultSubtotal="1">
            <x v="12"/>
          </reference>
        </references>
      </pivotArea>
    </format>
    <format dxfId="44">
      <pivotArea outline="0" fieldPosition="0">
        <references count="1">
          <reference field="5" count="1" selected="0" defaultSubtotal="1">
            <x v="14"/>
          </reference>
        </references>
      </pivotArea>
    </format>
    <format dxfId="43">
      <pivotArea dataOnly="0" labelOnly="1" outline="0" fieldPosition="0">
        <references count="1">
          <reference field="5" count="1" defaultSubtotal="1">
            <x v="14"/>
          </reference>
        </references>
      </pivotArea>
    </format>
    <format dxfId="42">
      <pivotArea outline="0" fieldPosition="0">
        <references count="1">
          <reference field="5" count="1" selected="0" defaultSubtotal="1">
            <x v="18"/>
          </reference>
        </references>
      </pivotArea>
    </format>
    <format dxfId="41">
      <pivotArea dataOnly="0" labelOnly="1" outline="0" fieldPosition="0">
        <references count="1">
          <reference field="5" count="1" defaultSubtotal="1">
            <x v="18"/>
          </reference>
        </references>
      </pivotArea>
    </format>
    <format dxfId="40">
      <pivotArea outline="0" fieldPosition="0">
        <references count="1">
          <reference field="5" count="1" selected="0" defaultSubtotal="1">
            <x v="21"/>
          </reference>
        </references>
      </pivotArea>
    </format>
    <format dxfId="39">
      <pivotArea dataOnly="0" labelOnly="1" outline="0" fieldPosition="0">
        <references count="1">
          <reference field="5" count="1" defaultSubtotal="1">
            <x v="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name="TablaDinámica2" cacheId="4"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3:E29" firstHeaderRow="0" firstDataRow="1" firstDataCol="2" rowPageCount="1" colPageCount="1"/>
  <pivotFields count="305">
    <pivotField compact="0" outline="0" showAll="0"/>
    <pivotField compact="0" outline="0" showAll="0"/>
    <pivotField axis="axisRow" compact="0" outline="0" showAll="0">
      <items count="173">
        <item x="54"/>
        <item x="48"/>
        <item x="56"/>
        <item x="49"/>
        <item x="58"/>
        <item x="47"/>
        <item x="50"/>
        <item x="69"/>
        <item x="42"/>
        <item x="51"/>
        <item x="73"/>
        <item x="19"/>
        <item x="30"/>
        <item x="145"/>
        <item x="166"/>
        <item x="163"/>
        <item x="165"/>
        <item x="162"/>
        <item x="127"/>
        <item x="107"/>
        <item x="28"/>
        <item x="101"/>
        <item x="102"/>
        <item x="106"/>
        <item x="115"/>
        <item x="114"/>
        <item x="105"/>
        <item x="109"/>
        <item x="110"/>
        <item x="108"/>
        <item x="112"/>
        <item x="113"/>
        <item x="111"/>
        <item x="11"/>
        <item x="138"/>
        <item x="168"/>
        <item x="78"/>
        <item x="116"/>
        <item x="98"/>
        <item x="97"/>
        <item x="24"/>
        <item x="125"/>
        <item x="133"/>
        <item x="128"/>
        <item x="136"/>
        <item x="122"/>
        <item x="57"/>
        <item x="55"/>
        <item x="13"/>
        <item x="154"/>
        <item x="152"/>
        <item x="153"/>
        <item x="164"/>
        <item x="151"/>
        <item x="45"/>
        <item x="44"/>
        <item x="43"/>
        <item x="72"/>
        <item x="99"/>
        <item x="103"/>
        <item x="150"/>
        <item x="100"/>
        <item x="75"/>
        <item x="18"/>
        <item x="149"/>
        <item x="158"/>
        <item x="159"/>
        <item x="131"/>
        <item x="117"/>
        <item x="46"/>
        <item x="147"/>
        <item x="167"/>
        <item x="59"/>
        <item x="32"/>
        <item x="80"/>
        <item x="60"/>
        <item x="41"/>
        <item x="38"/>
        <item x="7"/>
        <item x="10"/>
        <item x="67"/>
        <item x="68"/>
        <item x="0"/>
        <item x="139"/>
        <item x="141"/>
        <item x="140"/>
        <item x="52"/>
        <item x="53"/>
        <item x="134"/>
        <item x="33"/>
        <item x="148"/>
        <item x="130"/>
        <item x="70"/>
        <item x="91"/>
        <item x="161"/>
        <item x="160"/>
        <item x="157"/>
        <item x="17"/>
        <item x="15"/>
        <item x="29"/>
        <item x="121"/>
        <item x="132"/>
        <item x="118"/>
        <item x="2"/>
        <item x="137"/>
        <item x="144"/>
        <item x="143"/>
        <item x="104"/>
        <item x="126"/>
        <item x="142"/>
        <item x="146"/>
        <item x="94"/>
        <item x="92"/>
        <item x="93"/>
        <item x="96"/>
        <item x="95"/>
        <item x="74"/>
        <item x="85"/>
        <item x="31"/>
        <item x="8"/>
        <item x="4"/>
        <item x="1"/>
        <item x="76"/>
        <item x="34"/>
        <item x="123"/>
        <item x="36"/>
        <item x="39"/>
        <item x="5"/>
        <item x="124"/>
        <item x="129"/>
        <item x="16"/>
        <item x="25"/>
        <item x="14"/>
        <item x="170"/>
        <item x="61"/>
        <item x="64"/>
        <item x="62"/>
        <item x="63"/>
        <item x="66"/>
        <item x="65"/>
        <item x="169"/>
        <item m="1" x="171"/>
        <item x="26"/>
        <item x="23"/>
        <item x="27"/>
        <item x="120"/>
        <item x="37"/>
        <item x="40"/>
        <item x="82"/>
        <item x="84"/>
        <item x="83"/>
        <item x="6"/>
        <item x="9"/>
        <item x="86"/>
        <item x="22"/>
        <item x="90"/>
        <item x="79"/>
        <item x="81"/>
        <item x="3"/>
        <item x="21"/>
        <item x="20"/>
        <item x="89"/>
        <item x="88"/>
        <item x="87"/>
        <item x="77"/>
        <item x="135"/>
        <item x="156"/>
        <item x="155"/>
        <item x="71"/>
        <item x="35"/>
        <item x="12"/>
        <item x="119"/>
        <item t="default"/>
      </items>
    </pivotField>
    <pivotField axis="axisPage" compact="0" outline="0" multipleItemSelectionAllowed="1" showAll="0">
      <items count="5">
        <item x="3"/>
        <item h="1" x="2"/>
        <item h="1" x="1"/>
        <item h="1" x="0"/>
        <item t="default"/>
      </items>
    </pivotField>
    <pivotField compact="0" outline="0" showAll="0"/>
    <pivotField axis="axisRow" compact="0" outline="0" showAll="0">
      <items count="25">
        <item x="20"/>
        <item x="1"/>
        <item x="15"/>
        <item x="4"/>
        <item x="5"/>
        <item x="8"/>
        <item x="10"/>
        <item x="22"/>
        <item x="18"/>
        <item x="11"/>
        <item x="13"/>
        <item x="21"/>
        <item x="12"/>
        <item x="14"/>
        <item x="6"/>
        <item x="9"/>
        <item h="1" x="0"/>
        <item x="17"/>
        <item x="19"/>
        <item x="16"/>
        <item x="7"/>
        <item x="3"/>
        <item h="1" x="23"/>
        <item x="2"/>
        <item t="default"/>
      </items>
    </pivotField>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dataField="1" compact="0" numFmtId="168"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outline="0" showAll="0"/>
    <pivotField compact="0" outline="0" showAll="0"/>
    <pivotField compact="0" outline="0" showAll="0"/>
    <pivotField compact="0" outline="0" showAll="0"/>
    <pivotField compact="0" outline="0" showAll="0"/>
    <pivotField compact="0" numFmtId="168"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outline="0" showAll="0"/>
    <pivotField compact="0" numFmtId="168" outline="0" showAll="0"/>
    <pivotField compact="0" outline="0" showAll="0"/>
    <pivotField compact="0" outline="0" showAll="0"/>
    <pivotField compact="0" outline="0" showAll="0"/>
    <pivotField compact="0"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dataField="1" compact="0" numFmtId="168" outline="0" showAll="0"/>
    <pivotField dataField="1"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70" outline="0" showAll="0"/>
    <pivotField compact="0" numFmtId="170" outline="0" showAll="0"/>
    <pivotField compact="0" numFmtId="170" outline="0" showAll="0"/>
    <pivotField compact="0" numFmtId="168" outline="0" showAll="0"/>
    <pivotField compact="0" numFmtId="168" outline="0" showAll="0"/>
    <pivotField compact="0" numFmtId="168" outline="0" showAll="0"/>
    <pivotField compact="0" numFmtId="170" outline="0" showAll="0"/>
    <pivotField compact="0" numFmtId="170" outline="0" showAll="0"/>
    <pivotField compact="0" numFmtId="17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2"/>
  </rowFields>
  <rowItems count="26">
    <i>
      <x v="5"/>
      <x v="54"/>
    </i>
    <i r="1">
      <x v="63"/>
    </i>
    <i r="1">
      <x v="168"/>
    </i>
    <i t="default">
      <x v="5"/>
    </i>
    <i>
      <x v="6"/>
      <x v="12"/>
    </i>
    <i r="1">
      <x v="68"/>
    </i>
    <i t="default">
      <x v="6"/>
    </i>
    <i>
      <x v="7"/>
      <x v="27"/>
    </i>
    <i r="1">
      <x v="28"/>
    </i>
    <i r="1">
      <x v="29"/>
    </i>
    <i r="1">
      <x v="30"/>
    </i>
    <i r="1">
      <x v="31"/>
    </i>
    <i r="1">
      <x v="32"/>
    </i>
    <i t="default">
      <x v="7"/>
    </i>
    <i>
      <x v="8"/>
      <x v="116"/>
    </i>
    <i t="default">
      <x v="8"/>
    </i>
    <i>
      <x v="10"/>
      <x v="56"/>
    </i>
    <i t="default">
      <x v="10"/>
    </i>
    <i>
      <x v="17"/>
      <x v="10"/>
    </i>
    <i t="default">
      <x v="17"/>
    </i>
    <i>
      <x v="19"/>
      <x v="24"/>
    </i>
    <i r="1">
      <x v="25"/>
    </i>
    <i r="1">
      <x v="57"/>
    </i>
    <i r="1">
      <x v="102"/>
    </i>
    <i t="default">
      <x v="19"/>
    </i>
    <i t="grand">
      <x/>
    </i>
  </rowItems>
  <colFields count="1">
    <field x="-2"/>
  </colFields>
  <colItems count="3">
    <i>
      <x/>
    </i>
    <i i="1">
      <x v="1"/>
    </i>
    <i i="2">
      <x v="2"/>
    </i>
  </colItems>
  <pageFields count="1">
    <pageField fld="3" hier="-1"/>
  </pageFields>
  <dataFields count="3">
    <dataField name="2019 11+1" fld="232" baseField="0" baseItem="0"/>
    <dataField name="Real Acum." fld="18" baseField="0" baseItem="0"/>
    <dataField name="Plan Dic 11+1" fld="231" baseField="0" baseItem="0"/>
  </dataFields>
  <formats count="8">
    <format dxfId="38">
      <pivotArea outline="0" fieldPosition="0">
        <references count="1">
          <reference field="5" count="1" selected="0" defaultSubtotal="1">
            <x v="1"/>
          </reference>
        </references>
      </pivotArea>
    </format>
    <format dxfId="37">
      <pivotArea outline="0" fieldPosition="0">
        <references count="1">
          <reference field="5" count="1" selected="0" defaultSubtotal="1">
            <x v="4"/>
          </reference>
        </references>
      </pivotArea>
    </format>
    <format dxfId="36">
      <pivotArea outline="0" fieldPosition="0">
        <references count="1">
          <reference field="5" count="1" selected="0" defaultSubtotal="1">
            <x v="9"/>
          </reference>
        </references>
      </pivotArea>
    </format>
    <format dxfId="35">
      <pivotArea outline="0" fieldPosition="0">
        <references count="1">
          <reference field="5" count="1" selected="0" defaultSubtotal="1">
            <x v="12"/>
          </reference>
        </references>
      </pivotArea>
    </format>
    <format dxfId="34">
      <pivotArea outline="0" fieldPosition="0">
        <references count="1">
          <reference field="5" count="1" selected="0" defaultSubtotal="1">
            <x v="14"/>
          </reference>
        </references>
      </pivotArea>
    </format>
    <format dxfId="33">
      <pivotArea outline="0" fieldPosition="0">
        <references count="1">
          <reference field="5" count="1" selected="0" defaultSubtotal="1">
            <x v="18"/>
          </reference>
        </references>
      </pivotArea>
    </format>
    <format dxfId="32">
      <pivotArea outline="0" fieldPosition="0">
        <references count="1">
          <reference field="5" count="1" selected="0" defaultSubtotal="1">
            <x v="21"/>
          </reference>
        </references>
      </pivotArea>
    </format>
    <format dxfId="31">
      <pivotArea dataOnly="0" outline="0" fieldPosition="0">
        <references count="1">
          <reference field="5" count="0" defaultSubtotal="1"/>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name="TablaDinámica3" cacheId="4"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3:E51" firstHeaderRow="0" firstDataRow="1" firstDataCol="2" rowPageCount="1" colPageCount="1"/>
  <pivotFields count="305">
    <pivotField compact="0" outline="0" showAll="0"/>
    <pivotField compact="0" outline="0" showAll="0"/>
    <pivotField axis="axisRow" compact="0" outline="0" showAll="0">
      <items count="173">
        <item x="54"/>
        <item x="48"/>
        <item x="56"/>
        <item x="49"/>
        <item x="58"/>
        <item x="47"/>
        <item x="50"/>
        <item x="69"/>
        <item x="42"/>
        <item x="51"/>
        <item x="73"/>
        <item x="19"/>
        <item x="30"/>
        <item x="145"/>
        <item x="166"/>
        <item x="163"/>
        <item x="165"/>
        <item x="162"/>
        <item x="127"/>
        <item x="107"/>
        <item x="28"/>
        <item x="101"/>
        <item x="102"/>
        <item x="106"/>
        <item x="115"/>
        <item x="114"/>
        <item x="105"/>
        <item x="109"/>
        <item x="110"/>
        <item x="108"/>
        <item x="112"/>
        <item x="113"/>
        <item x="111"/>
        <item x="11"/>
        <item x="138"/>
        <item x="168"/>
        <item x="78"/>
        <item x="116"/>
        <item x="98"/>
        <item x="97"/>
        <item x="24"/>
        <item x="125"/>
        <item x="133"/>
        <item x="128"/>
        <item x="136"/>
        <item x="122"/>
        <item x="57"/>
        <item x="55"/>
        <item x="13"/>
        <item x="154"/>
        <item x="152"/>
        <item x="153"/>
        <item x="164"/>
        <item x="151"/>
        <item x="45"/>
        <item x="44"/>
        <item x="43"/>
        <item x="72"/>
        <item x="99"/>
        <item x="103"/>
        <item x="150"/>
        <item x="100"/>
        <item x="75"/>
        <item x="18"/>
        <item x="149"/>
        <item x="158"/>
        <item x="159"/>
        <item x="131"/>
        <item x="117"/>
        <item x="46"/>
        <item x="147"/>
        <item x="167"/>
        <item x="59"/>
        <item x="32"/>
        <item x="80"/>
        <item x="60"/>
        <item x="41"/>
        <item x="38"/>
        <item x="7"/>
        <item x="10"/>
        <item x="67"/>
        <item x="68"/>
        <item x="0"/>
        <item x="139"/>
        <item x="141"/>
        <item x="140"/>
        <item x="52"/>
        <item x="53"/>
        <item x="134"/>
        <item x="33"/>
        <item x="148"/>
        <item x="130"/>
        <item x="70"/>
        <item x="91"/>
        <item x="161"/>
        <item x="160"/>
        <item x="157"/>
        <item x="17"/>
        <item x="15"/>
        <item x="29"/>
        <item x="121"/>
        <item x="132"/>
        <item x="118"/>
        <item x="2"/>
        <item x="137"/>
        <item x="144"/>
        <item x="143"/>
        <item x="104"/>
        <item x="126"/>
        <item x="142"/>
        <item x="146"/>
        <item x="94"/>
        <item x="92"/>
        <item x="93"/>
        <item x="96"/>
        <item x="95"/>
        <item x="74"/>
        <item x="85"/>
        <item x="31"/>
        <item x="8"/>
        <item x="4"/>
        <item x="1"/>
        <item x="76"/>
        <item x="34"/>
        <item x="123"/>
        <item x="36"/>
        <item x="39"/>
        <item x="5"/>
        <item x="124"/>
        <item x="129"/>
        <item x="16"/>
        <item x="25"/>
        <item x="14"/>
        <item x="170"/>
        <item x="61"/>
        <item x="64"/>
        <item x="62"/>
        <item x="63"/>
        <item x="66"/>
        <item x="65"/>
        <item x="169"/>
        <item m="1" x="171"/>
        <item x="26"/>
        <item x="23"/>
        <item x="27"/>
        <item x="120"/>
        <item x="37"/>
        <item x="40"/>
        <item x="82"/>
        <item x="84"/>
        <item x="83"/>
        <item x="6"/>
        <item x="9"/>
        <item x="86"/>
        <item x="22"/>
        <item x="90"/>
        <item x="79"/>
        <item x="81"/>
        <item x="3"/>
        <item x="21"/>
        <item x="20"/>
        <item x="89"/>
        <item x="88"/>
        <item x="87"/>
        <item x="77"/>
        <item x="135"/>
        <item x="156"/>
        <item x="155"/>
        <item x="71"/>
        <item x="35"/>
        <item x="12"/>
        <item x="119"/>
        <item t="default"/>
      </items>
    </pivotField>
    <pivotField axis="axisPage" compact="0" outline="0" multipleItemSelectionAllowed="1" showAll="0">
      <items count="5">
        <item h="1" x="3"/>
        <item h="1" x="2"/>
        <item x="1"/>
        <item h="1" x="0"/>
        <item t="default"/>
      </items>
    </pivotField>
    <pivotField compact="0" outline="0" showAll="0"/>
    <pivotField axis="axisRow" compact="0" outline="0" showAll="0">
      <items count="25">
        <item x="20"/>
        <item x="1"/>
        <item x="15"/>
        <item h="1" x="4"/>
        <item x="5"/>
        <item x="8"/>
        <item x="10"/>
        <item x="22"/>
        <item x="18"/>
        <item x="11"/>
        <item x="13"/>
        <item x="21"/>
        <item x="12"/>
        <item x="14"/>
        <item x="6"/>
        <item x="9"/>
        <item h="1" x="0"/>
        <item x="17"/>
        <item x="19"/>
        <item x="16"/>
        <item x="7"/>
        <item x="3"/>
        <item h="1" x="23"/>
        <item x="2"/>
        <item t="default"/>
      </items>
    </pivotField>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dataField="1" compact="0" numFmtId="168"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outline="0" showAll="0"/>
    <pivotField compact="0" outline="0" showAll="0"/>
    <pivotField compact="0" outline="0" showAll="0"/>
    <pivotField compact="0" outline="0" showAll="0"/>
    <pivotField compact="0" outline="0" showAll="0"/>
    <pivotField compact="0" numFmtId="168"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outline="0" showAll="0"/>
    <pivotField compact="0" numFmtId="168" outline="0" showAll="0"/>
    <pivotField compact="0" outline="0" showAll="0"/>
    <pivotField compact="0" outline="0" showAll="0"/>
    <pivotField compact="0" outline="0" showAll="0"/>
    <pivotField compact="0"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dataField="1" compact="0" numFmtId="168" outline="0" showAll="0"/>
    <pivotField dataField="1"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70" outline="0" showAll="0"/>
    <pivotField compact="0" numFmtId="170" outline="0" showAll="0"/>
    <pivotField compact="0" numFmtId="170" outline="0" showAll="0"/>
    <pivotField compact="0" numFmtId="168" outline="0" showAll="0"/>
    <pivotField compact="0" numFmtId="168" outline="0" showAll="0"/>
    <pivotField compact="0" numFmtId="168" outline="0" showAll="0"/>
    <pivotField compact="0" numFmtId="170" outline="0" showAll="0"/>
    <pivotField compact="0" numFmtId="170" outline="0" showAll="0"/>
    <pivotField compact="0" numFmtId="17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2"/>
  </rowFields>
  <rowItems count="48">
    <i>
      <x/>
      <x v="112"/>
    </i>
    <i t="default">
      <x/>
    </i>
    <i>
      <x v="2"/>
      <x v="22"/>
    </i>
    <i r="1">
      <x v="80"/>
    </i>
    <i r="1">
      <x v="81"/>
    </i>
    <i r="1">
      <x v="113"/>
    </i>
    <i t="default">
      <x v="2"/>
    </i>
    <i>
      <x v="11"/>
      <x v="37"/>
    </i>
    <i r="1">
      <x v="38"/>
    </i>
    <i r="1">
      <x v="39"/>
    </i>
    <i r="1">
      <x v="58"/>
    </i>
    <i r="1">
      <x v="61"/>
    </i>
    <i t="default">
      <x v="11"/>
    </i>
    <i>
      <x v="13"/>
      <x/>
    </i>
    <i r="1">
      <x v="1"/>
    </i>
    <i r="1">
      <x v="2"/>
    </i>
    <i r="1">
      <x v="3"/>
    </i>
    <i r="1">
      <x v="4"/>
    </i>
    <i r="1">
      <x v="5"/>
    </i>
    <i r="1">
      <x v="6"/>
    </i>
    <i r="1">
      <x v="9"/>
    </i>
    <i r="1">
      <x v="46"/>
    </i>
    <i r="1">
      <x v="47"/>
    </i>
    <i r="1">
      <x v="69"/>
    </i>
    <i r="1">
      <x v="86"/>
    </i>
    <i r="1">
      <x v="87"/>
    </i>
    <i r="1">
      <x v="153"/>
    </i>
    <i r="1">
      <x v="163"/>
    </i>
    <i t="default">
      <x v="13"/>
    </i>
    <i>
      <x v="15"/>
      <x v="8"/>
    </i>
    <i r="1">
      <x v="55"/>
    </i>
    <i r="1">
      <x v="99"/>
    </i>
    <i t="default">
      <x v="15"/>
    </i>
    <i>
      <x v="23"/>
      <x v="7"/>
    </i>
    <i r="1">
      <x v="19"/>
    </i>
    <i r="1">
      <x v="20"/>
    </i>
    <i r="1">
      <x v="23"/>
    </i>
    <i r="1">
      <x v="26"/>
    </i>
    <i r="1">
      <x v="33"/>
    </i>
    <i r="1">
      <x v="59"/>
    </i>
    <i r="1">
      <x v="92"/>
    </i>
    <i r="1">
      <x v="107"/>
    </i>
    <i r="1">
      <x v="108"/>
    </i>
    <i r="1">
      <x v="111"/>
    </i>
    <i r="1">
      <x v="114"/>
    </i>
    <i r="1">
      <x v="115"/>
    </i>
    <i t="default">
      <x v="23"/>
    </i>
    <i t="grand">
      <x/>
    </i>
  </rowItems>
  <colFields count="1">
    <field x="-2"/>
  </colFields>
  <colItems count="3">
    <i>
      <x/>
    </i>
    <i i="1">
      <x v="1"/>
    </i>
    <i i="2">
      <x v="2"/>
    </i>
  </colItems>
  <pageFields count="1">
    <pageField fld="3" hier="-1"/>
  </pageFields>
  <dataFields count="3">
    <dataField name="2019 11+1" fld="232" baseField="0" baseItem="0"/>
    <dataField name="Real Acum." fld="18" baseField="0" baseItem="0"/>
    <dataField name="Plan Dic 11+1" fld="231" baseField="0" baseItem="0"/>
  </dataFields>
  <formats count="8">
    <format dxfId="30">
      <pivotArea outline="0" fieldPosition="0">
        <references count="1">
          <reference field="5" count="1" selected="0" defaultSubtotal="1">
            <x v="1"/>
          </reference>
        </references>
      </pivotArea>
    </format>
    <format dxfId="29">
      <pivotArea outline="0" fieldPosition="0">
        <references count="1">
          <reference field="5" count="1" selected="0" defaultSubtotal="1">
            <x v="4"/>
          </reference>
        </references>
      </pivotArea>
    </format>
    <format dxfId="28">
      <pivotArea outline="0" fieldPosition="0">
        <references count="1">
          <reference field="5" count="1" selected="0" defaultSubtotal="1">
            <x v="9"/>
          </reference>
        </references>
      </pivotArea>
    </format>
    <format dxfId="27">
      <pivotArea outline="0" fieldPosition="0">
        <references count="1">
          <reference field="5" count="1" selected="0" defaultSubtotal="1">
            <x v="12"/>
          </reference>
        </references>
      </pivotArea>
    </format>
    <format dxfId="26">
      <pivotArea outline="0" fieldPosition="0">
        <references count="1">
          <reference field="5" count="1" selected="0" defaultSubtotal="1">
            <x v="14"/>
          </reference>
        </references>
      </pivotArea>
    </format>
    <format dxfId="25">
      <pivotArea outline="0" fieldPosition="0">
        <references count="1">
          <reference field="5" count="1" selected="0" defaultSubtotal="1">
            <x v="18"/>
          </reference>
        </references>
      </pivotArea>
    </format>
    <format dxfId="24">
      <pivotArea outline="0" fieldPosition="0">
        <references count="1">
          <reference field="5" count="1" selected="0" defaultSubtotal="1">
            <x v="21"/>
          </reference>
        </references>
      </pivotArea>
    </format>
    <format dxfId="23">
      <pivotArea dataOnly="0" outline="0" fieldPosition="0">
        <references count="1">
          <reference field="5" count="0" defaultSubtotal="1"/>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name="TablaDinámica4" cacheId="4"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3:E11" firstHeaderRow="0" firstDataRow="1" firstDataCol="2" rowPageCount="1" colPageCount="1"/>
  <pivotFields count="305">
    <pivotField compact="0" outline="0" showAll="0"/>
    <pivotField compact="0" outline="0" showAll="0"/>
    <pivotField axis="axisRow" compact="0" outline="0" showAll="0">
      <items count="173">
        <item x="54"/>
        <item x="48"/>
        <item x="56"/>
        <item x="49"/>
        <item x="58"/>
        <item x="47"/>
        <item x="50"/>
        <item x="69"/>
        <item x="42"/>
        <item x="51"/>
        <item x="73"/>
        <item x="19"/>
        <item x="30"/>
        <item x="145"/>
        <item x="166"/>
        <item x="163"/>
        <item x="165"/>
        <item x="162"/>
        <item x="127"/>
        <item x="107"/>
        <item x="28"/>
        <item x="101"/>
        <item x="102"/>
        <item x="106"/>
        <item x="115"/>
        <item x="114"/>
        <item x="105"/>
        <item x="109"/>
        <item x="110"/>
        <item x="108"/>
        <item x="112"/>
        <item x="113"/>
        <item x="111"/>
        <item x="11"/>
        <item x="138"/>
        <item x="168"/>
        <item x="78"/>
        <item x="116"/>
        <item x="98"/>
        <item x="97"/>
        <item x="24"/>
        <item x="125"/>
        <item x="133"/>
        <item x="128"/>
        <item x="136"/>
        <item x="122"/>
        <item x="57"/>
        <item x="55"/>
        <item x="13"/>
        <item x="154"/>
        <item x="152"/>
        <item x="153"/>
        <item x="164"/>
        <item x="151"/>
        <item x="45"/>
        <item x="44"/>
        <item x="43"/>
        <item x="72"/>
        <item x="99"/>
        <item x="103"/>
        <item x="150"/>
        <item x="100"/>
        <item x="75"/>
        <item x="18"/>
        <item x="149"/>
        <item x="158"/>
        <item x="159"/>
        <item x="131"/>
        <item x="117"/>
        <item x="46"/>
        <item x="147"/>
        <item x="167"/>
        <item x="59"/>
        <item x="32"/>
        <item x="80"/>
        <item x="60"/>
        <item x="41"/>
        <item x="38"/>
        <item x="7"/>
        <item x="10"/>
        <item x="67"/>
        <item x="68"/>
        <item x="0"/>
        <item x="139"/>
        <item x="141"/>
        <item x="140"/>
        <item x="52"/>
        <item x="53"/>
        <item x="134"/>
        <item x="33"/>
        <item x="148"/>
        <item x="130"/>
        <item x="70"/>
        <item x="91"/>
        <item x="161"/>
        <item x="160"/>
        <item x="157"/>
        <item x="17"/>
        <item x="15"/>
        <item x="29"/>
        <item x="121"/>
        <item x="132"/>
        <item x="118"/>
        <item x="2"/>
        <item x="137"/>
        <item x="144"/>
        <item x="143"/>
        <item x="104"/>
        <item x="126"/>
        <item x="142"/>
        <item x="146"/>
        <item x="94"/>
        <item x="92"/>
        <item x="93"/>
        <item x="96"/>
        <item x="95"/>
        <item x="74"/>
        <item x="85"/>
        <item x="31"/>
        <item x="8"/>
        <item x="4"/>
        <item x="1"/>
        <item x="76"/>
        <item x="34"/>
        <item x="123"/>
        <item x="36"/>
        <item x="39"/>
        <item x="5"/>
        <item x="124"/>
        <item x="129"/>
        <item x="16"/>
        <item x="25"/>
        <item x="14"/>
        <item x="170"/>
        <item x="61"/>
        <item x="64"/>
        <item x="62"/>
        <item x="63"/>
        <item x="66"/>
        <item x="65"/>
        <item x="169"/>
        <item m="1" x="171"/>
        <item x="26"/>
        <item x="23"/>
        <item x="27"/>
        <item x="120"/>
        <item x="37"/>
        <item x="40"/>
        <item x="82"/>
        <item x="84"/>
        <item x="83"/>
        <item x="6"/>
        <item x="9"/>
        <item x="86"/>
        <item x="22"/>
        <item x="90"/>
        <item x="79"/>
        <item x="81"/>
        <item x="3"/>
        <item x="21"/>
        <item x="20"/>
        <item x="89"/>
        <item x="88"/>
        <item x="87"/>
        <item x="77"/>
        <item x="135"/>
        <item x="156"/>
        <item x="155"/>
        <item x="71"/>
        <item x="35"/>
        <item x="12"/>
        <item x="119"/>
        <item t="default"/>
      </items>
    </pivotField>
    <pivotField axis="axisPage" compact="0" outline="0" multipleItemSelectionAllowed="1" showAll="0">
      <items count="5">
        <item h="1" x="3"/>
        <item x="2"/>
        <item h="1" x="1"/>
        <item h="1" x="0"/>
        <item t="default"/>
      </items>
    </pivotField>
    <pivotField compact="0" outline="0" showAll="0"/>
    <pivotField axis="axisRow" compact="0" outline="0" showAll="0">
      <items count="25">
        <item x="20"/>
        <item x="1"/>
        <item x="15"/>
        <item h="1" x="4"/>
        <item x="5"/>
        <item x="8"/>
        <item x="10"/>
        <item x="22"/>
        <item x="18"/>
        <item x="11"/>
        <item x="13"/>
        <item x="21"/>
        <item x="12"/>
        <item x="14"/>
        <item x="6"/>
        <item x="9"/>
        <item h="1" x="0"/>
        <item x="17"/>
        <item x="19"/>
        <item x="16"/>
        <item x="7"/>
        <item x="3"/>
        <item h="1" x="23"/>
        <item x="2"/>
        <item t="default"/>
      </items>
    </pivotField>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dataField="1" compact="0" numFmtId="168"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outline="0" showAll="0"/>
    <pivotField compact="0" outline="0" showAll="0"/>
    <pivotField compact="0" outline="0" showAll="0"/>
    <pivotField compact="0" outline="0" showAll="0"/>
    <pivotField compact="0" outline="0" showAll="0"/>
    <pivotField compact="0" numFmtId="168"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outline="0" showAll="0"/>
    <pivotField compact="0" numFmtId="168" outline="0" showAll="0"/>
    <pivotField compact="0" outline="0" showAll="0"/>
    <pivotField compact="0" outline="0" showAll="0"/>
    <pivotField compact="0" outline="0" showAll="0"/>
    <pivotField compact="0"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numFmtId="168"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9"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5"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dataField="1" compact="0" numFmtId="168" outline="0" showAll="0"/>
    <pivotField dataField="1"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70" outline="0" showAll="0"/>
    <pivotField compact="0" numFmtId="170" outline="0" showAll="0"/>
    <pivotField compact="0" numFmtId="170" outline="0" showAll="0"/>
    <pivotField compact="0" numFmtId="168" outline="0" showAll="0"/>
    <pivotField compact="0" numFmtId="168" outline="0" showAll="0"/>
    <pivotField compact="0" numFmtId="168" outline="0" showAll="0"/>
    <pivotField compact="0" numFmtId="170" outline="0" showAll="0"/>
    <pivotField compact="0" numFmtId="170" outline="0" showAll="0"/>
    <pivotField compact="0" numFmtId="170"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numFmtId="168"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2"/>
  </rowFields>
  <rowItems count="8">
    <i>
      <x v="20"/>
      <x v="11"/>
    </i>
    <i r="1">
      <x v="18"/>
    </i>
    <i r="1">
      <x v="21"/>
    </i>
    <i r="1">
      <x v="62"/>
    </i>
    <i r="1">
      <x v="97"/>
    </i>
    <i r="1">
      <x v="117"/>
    </i>
    <i t="default">
      <x v="20"/>
    </i>
    <i t="grand">
      <x/>
    </i>
  </rowItems>
  <colFields count="1">
    <field x="-2"/>
  </colFields>
  <colItems count="3">
    <i>
      <x/>
    </i>
    <i i="1">
      <x v="1"/>
    </i>
    <i i="2">
      <x v="2"/>
    </i>
  </colItems>
  <pageFields count="1">
    <pageField fld="3" hier="-1"/>
  </pageFields>
  <dataFields count="3">
    <dataField name="2019 11+1" fld="232" baseField="0" baseItem="0"/>
    <dataField name="Real Acum." fld="18" baseField="0" baseItem="0"/>
    <dataField name="Plan Dic 11+1" fld="231" baseField="0" baseItem="0"/>
  </dataFields>
  <formats count="8">
    <format dxfId="22">
      <pivotArea outline="0" fieldPosition="0">
        <references count="1">
          <reference field="5" count="1" selected="0" defaultSubtotal="1">
            <x v="1"/>
          </reference>
        </references>
      </pivotArea>
    </format>
    <format dxfId="21">
      <pivotArea outline="0" fieldPosition="0">
        <references count="1">
          <reference field="5" count="1" selected="0" defaultSubtotal="1">
            <x v="4"/>
          </reference>
        </references>
      </pivotArea>
    </format>
    <format dxfId="20">
      <pivotArea outline="0" fieldPosition="0">
        <references count="1">
          <reference field="5" count="1" selected="0" defaultSubtotal="1">
            <x v="9"/>
          </reference>
        </references>
      </pivotArea>
    </format>
    <format dxfId="19">
      <pivotArea outline="0" fieldPosition="0">
        <references count="1">
          <reference field="5" count="1" selected="0" defaultSubtotal="1">
            <x v="12"/>
          </reference>
        </references>
      </pivotArea>
    </format>
    <format dxfId="18">
      <pivotArea outline="0" fieldPosition="0">
        <references count="1">
          <reference field="5" count="1" selected="0" defaultSubtotal="1">
            <x v="14"/>
          </reference>
        </references>
      </pivotArea>
    </format>
    <format dxfId="17">
      <pivotArea outline="0" fieldPosition="0">
        <references count="1">
          <reference field="5" count="1" selected="0" defaultSubtotal="1">
            <x v="18"/>
          </reference>
        </references>
      </pivotArea>
    </format>
    <format dxfId="16">
      <pivotArea outline="0" fieldPosition="0">
        <references count="1">
          <reference field="5" count="1" selected="0" defaultSubtotal="1">
            <x v="21"/>
          </reference>
        </references>
      </pivotArea>
    </format>
    <format dxfId="15">
      <pivotArea dataOnly="0" outline="0" fieldPosition="0">
        <references count="1">
          <reference field="5" count="0" defaultSubtotal="1"/>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name="TablaDinámica1" cacheId="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AD8" firstHeaderRow="0" firstDataRow="1" firstDataCol="1"/>
  <pivotFields count="77">
    <pivotField axis="axisRow" showAll="0">
      <items count="5">
        <item x="0"/>
        <item x="1"/>
        <item x="2"/>
        <item x="3"/>
        <item t="default"/>
      </items>
    </pivotField>
    <pivotField showAll="0"/>
    <pivotField showAll="0"/>
    <pivotField showAll="0"/>
    <pivotField showAll="0"/>
    <pivotField showAll="0"/>
    <pivotField dataField="1" showAll="0"/>
    <pivotField dataField="1" numFmtId="165" showAll="0"/>
    <pivotField dataField="1" numFmtId="165" showAll="0"/>
    <pivotField dataField="1" showAll="0"/>
    <pivotField dataField="1" showAll="0"/>
    <pivotField dataField="1" showAll="0"/>
    <pivotField dataField="1"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dataField="1" numFmtId="165" showAll="0"/>
    <pivotField numFmtId="165" showAll="0"/>
    <pivotField showAll="0"/>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numFmtId="165" showAll="0"/>
    <pivotField numFmtId="165" showAll="0"/>
    <pivotField numFmtId="165" showAll="0"/>
    <pivotField numFmtId="165" showAll="0"/>
    <pivotField numFmtId="165" showAll="0"/>
    <pivotField numFmtId="165" showAll="0"/>
    <pivotField numFmtId="165" showAll="0"/>
  </pivotFields>
  <rowFields count="1">
    <field x="0"/>
  </rowFields>
  <rowItems count="5">
    <i>
      <x/>
    </i>
    <i>
      <x v="1"/>
    </i>
    <i>
      <x v="2"/>
    </i>
    <i>
      <x v="3"/>
    </i>
    <i t="grand">
      <x/>
    </i>
  </rowItems>
  <colFields count="1">
    <field x="-2"/>
  </colFields>
  <colItems count="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colItems>
  <dataFields count="29">
    <dataField name="Suma de Real Acum 2018" fld="6" baseField="0" baseItem="0"/>
    <dataField name="Suma de 2019 B" fld="7" baseField="0" baseItem="0"/>
    <dataField name="Suma de 2019 6+6" fld="14" baseField="0" baseItem="0"/>
    <dataField name="Suma de 2019 9+3" fld="21" baseField="0" baseItem="0"/>
    <dataField name="Suma de 2019 11+1" fld="28" baseField="0" baseItem="0"/>
    <dataField name="Suma de 2020 B" fld="8" baseField="0" baseItem="0"/>
    <dataField name="Suma de 2020 6+6" fld="15" baseField="0" baseItem="0"/>
    <dataField name="Suma de 2020 9+3" fld="22" baseField="0" baseItem="0"/>
    <dataField name="Suma de 2020 11+1" fld="29" baseField="0" baseItem="0"/>
    <dataField name="Suma de 2021 B" fld="9" baseField="0" baseItem="0"/>
    <dataField name="Suma de 2021 6+6" fld="16" baseField="0" baseItem="0"/>
    <dataField name="Suma de 2021 9+3" fld="23" baseField="0" baseItem="0"/>
    <dataField name="Suma de 2021 11+1" fld="30" baseField="0" baseItem="0"/>
    <dataField name="Suma de 2022 B" fld="10" baseField="0" baseItem="0"/>
    <dataField name="Suma de 2022 6+6" fld="17" baseField="0" baseItem="0"/>
    <dataField name="Suma de 2022 9+3" fld="24" baseField="0" baseItem="0"/>
    <dataField name="Suma de 2022 11+1" fld="31" baseField="0" baseItem="0"/>
    <dataField name="Suma de 2023 b" fld="11" baseField="0" baseItem="0"/>
    <dataField name="Suma de 2023 6+6" fld="18" baseField="0" baseItem="0"/>
    <dataField name="Suma de 2023 9+3" fld="25" baseField="0" baseItem="0"/>
    <dataField name="Suma de 2023 11+1" fld="32" baseField="0" baseItem="0"/>
    <dataField name="Suma de 2024 B" fld="12" baseField="0" baseItem="0"/>
    <dataField name="Suma de 2024 6+6" fld="19" baseField="0" baseItem="0"/>
    <dataField name="Suma de 2024 9+3" fld="26" baseField="0" baseItem="0"/>
    <dataField name="Suma de 2024 11+1" fld="33" baseField="0" baseItem="0"/>
    <dataField name="Suma de Total Capex B" fld="13" baseField="0" baseItem="0"/>
    <dataField name="Suma de Total Capex 6+6" fld="20" baseField="0" baseItem="0"/>
    <dataField name="Suma de Total Capex 9+3" fld="27" baseField="0" baseItem="0"/>
    <dataField name="Suma de Total Capex 11+1" fld="34" baseField="0" baseItem="0"/>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name="TablaDinámica5" cacheId="7" dataPosition="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chartFormat="4">
  <location ref="A3:E15" firstHeaderRow="0" firstDataRow="1" firstDataCol="1" rowPageCount="1" colPageCount="1"/>
  <pivotFields count="16">
    <pivotField axis="axisPage" compact="0" outline="0" multipleItemSelectionAllowed="1" showAll="0" defaultSubtotal="0">
      <items count="5">
        <item x="0"/>
        <item h="1" x="3"/>
        <item h="1" x="4"/>
        <item h="1" x="1"/>
        <item h="1" x="2"/>
      </items>
      <extLst>
        <ext xmlns:x14="http://schemas.microsoft.com/office/spreadsheetml/2009/9/main" uri="{2946ED86-A175-432a-8AC1-64E0C546D7DE}">
          <x14:pivotField fillDownLabels="1"/>
        </ext>
      </extLst>
    </pivotField>
    <pivotField axis="axisRow" compact="0" outline="0" showAll="0" nonAutoSortDefault="1" defaultSubtotal="0">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 compact="0" numFmtId="9" outline="0" subtotalTop="0" showAll="0" defaultSubtotal="0">
      <extLst>
        <ext xmlns:x14="http://schemas.microsoft.com/office/spreadsheetml/2009/9/main" uri="{2946ED86-A175-432a-8AC1-64E0C546D7DE}">
          <x14:pivotField fillDownLabels="1"/>
        </ext>
      </extLst>
    </pivotField>
  </pivotFields>
  <rowFields count="1">
    <field x="1"/>
  </rowFields>
  <rowItems count="12">
    <i>
      <x/>
    </i>
    <i>
      <x v="1"/>
    </i>
    <i>
      <x v="2"/>
    </i>
    <i>
      <x v="3"/>
    </i>
    <i>
      <x v="4"/>
    </i>
    <i>
      <x v="5"/>
    </i>
    <i>
      <x v="6"/>
    </i>
    <i>
      <x v="7"/>
    </i>
    <i>
      <x v="8"/>
    </i>
    <i>
      <x v="9"/>
    </i>
    <i>
      <x v="10"/>
    </i>
    <i>
      <x v="11"/>
    </i>
  </rowItems>
  <colFields count="1">
    <field x="-2"/>
  </colFields>
  <colItems count="4">
    <i>
      <x/>
    </i>
    <i i="1">
      <x v="1"/>
    </i>
    <i i="2">
      <x v="2"/>
    </i>
    <i i="3">
      <x v="3"/>
    </i>
  </colItems>
  <pageFields count="1">
    <pageField fld="0" hier="-1"/>
  </pageFields>
  <dataFields count="4">
    <dataField name="Suma de Real Acum" fld="3" baseField="0" baseItem="0"/>
    <dataField name="Suma de B Acum" fld="5" baseField="0" baseItem="0"/>
    <dataField name="Suma de 6+6 Acum" fld="7" baseField="0" baseItem="0"/>
    <dataField name="Suma de 9+3 Acum" fld="9" baseField="0" baseItem="0"/>
  </dataFields>
  <formats count="2">
    <format dxfId="13">
      <pivotArea outline="0" fieldPosition="0">
        <references count="2">
          <reference field="0" count="0" selected="0"/>
          <reference field="1" count="11" selected="0">
            <x v="1"/>
            <x v="2"/>
            <x v="3"/>
            <x v="4"/>
            <x v="5"/>
            <x v="6"/>
            <x v="7"/>
            <x v="8"/>
            <x v="9"/>
            <x v="10"/>
            <x v="11"/>
          </reference>
        </references>
      </pivotArea>
    </format>
    <format dxfId="12">
      <pivotArea outline="0" collapsedLevelsAreSubtotals="1" fieldPosition="0"/>
    </format>
  </formats>
  <chartFormats count="240">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3"/>
          </reference>
        </references>
      </pivotArea>
    </chartFormat>
    <chartFormat chart="3" format="8" series="1">
      <pivotArea type="data" outline="0" fieldPosition="0">
        <references count="2">
          <reference field="4294967294" count="1" selected="0">
            <x v="0"/>
          </reference>
          <reference field="0" count="1" selected="0">
            <x v="4"/>
          </reference>
        </references>
      </pivotArea>
    </chartFormat>
    <chartFormat chart="3" format="9" series="1">
      <pivotArea type="data" outline="0" fieldPosition="0">
        <references count="2">
          <reference field="4294967294" count="1" selected="0">
            <x v="1"/>
          </reference>
          <reference field="0" count="1" selected="0">
            <x v="0"/>
          </reference>
        </references>
      </pivotArea>
    </chartFormat>
    <chartFormat chart="3" format="10" series="1">
      <pivotArea type="data" outline="0" fieldPosition="0">
        <references count="2">
          <reference field="4294967294" count="1" selected="0">
            <x v="1"/>
          </reference>
          <reference field="0" count="1" selected="0">
            <x v="1"/>
          </reference>
        </references>
      </pivotArea>
    </chartFormat>
    <chartFormat chart="3" format="11" series="1">
      <pivotArea type="data" outline="0" fieldPosition="0">
        <references count="2">
          <reference field="4294967294" count="1" selected="0">
            <x v="1"/>
          </reference>
          <reference field="0" count="1" selected="0">
            <x v="2"/>
          </reference>
        </references>
      </pivotArea>
    </chartFormat>
    <chartFormat chart="3" format="12" series="1">
      <pivotArea type="data" outline="0" fieldPosition="0">
        <references count="2">
          <reference field="4294967294" count="1" selected="0">
            <x v="1"/>
          </reference>
          <reference field="0" count="1" selected="0">
            <x v="3"/>
          </reference>
        </references>
      </pivotArea>
    </chartFormat>
    <chartFormat chart="3" format="13" series="1">
      <pivotArea type="data" outline="0" fieldPosition="0">
        <references count="2">
          <reference field="4294967294" count="1" selected="0">
            <x v="1"/>
          </reference>
          <reference field="0" count="1" selected="0">
            <x v="4"/>
          </reference>
        </references>
      </pivotArea>
    </chartFormat>
    <chartFormat chart="3" format="14" series="1">
      <pivotArea type="data" outline="0" fieldPosition="0">
        <references count="2">
          <reference field="4294967294" count="1" selected="0">
            <x v="2"/>
          </reference>
          <reference field="0" count="1" selected="0">
            <x v="0"/>
          </reference>
        </references>
      </pivotArea>
    </chartFormat>
    <chartFormat chart="3" format="15" series="1">
      <pivotArea type="data" outline="0" fieldPosition="0">
        <references count="2">
          <reference field="4294967294" count="1" selected="0">
            <x v="2"/>
          </reference>
          <reference field="0" count="1" selected="0">
            <x v="1"/>
          </reference>
        </references>
      </pivotArea>
    </chartFormat>
    <chartFormat chart="3" format="16" series="1">
      <pivotArea type="data" outline="0" fieldPosition="0">
        <references count="2">
          <reference field="4294967294" count="1" selected="0">
            <x v="2"/>
          </reference>
          <reference field="0" count="1" selected="0">
            <x v="2"/>
          </reference>
        </references>
      </pivotArea>
    </chartFormat>
    <chartFormat chart="3" format="17" series="1">
      <pivotArea type="data" outline="0" fieldPosition="0">
        <references count="2">
          <reference field="4294967294" count="1" selected="0">
            <x v="2"/>
          </reference>
          <reference field="0" count="1" selected="0">
            <x v="3"/>
          </reference>
        </references>
      </pivotArea>
    </chartFormat>
    <chartFormat chart="3" format="18" series="1">
      <pivotArea type="data" outline="0" fieldPosition="0">
        <references count="2">
          <reference field="4294967294" count="1" selected="0">
            <x v="2"/>
          </reference>
          <reference field="0" count="1" selected="0">
            <x v="4"/>
          </reference>
        </references>
      </pivotArea>
    </chartFormat>
    <chartFormat chart="3" format="19" series="1">
      <pivotArea type="data" outline="0" fieldPosition="0">
        <references count="2">
          <reference field="4294967294" count="1" selected="0">
            <x v="3"/>
          </reference>
          <reference field="0" count="1" selected="0">
            <x v="0"/>
          </reference>
        </references>
      </pivotArea>
    </chartFormat>
    <chartFormat chart="3" format="20" series="1">
      <pivotArea type="data" outline="0" fieldPosition="0">
        <references count="2">
          <reference field="4294967294" count="1" selected="0">
            <x v="3"/>
          </reference>
          <reference field="0" count="1" selected="0">
            <x v="1"/>
          </reference>
        </references>
      </pivotArea>
    </chartFormat>
    <chartFormat chart="3" format="21" series="1">
      <pivotArea type="data" outline="0" fieldPosition="0">
        <references count="2">
          <reference field="4294967294" count="1" selected="0">
            <x v="3"/>
          </reference>
          <reference field="0" count="1" selected="0">
            <x v="2"/>
          </reference>
        </references>
      </pivotArea>
    </chartFormat>
    <chartFormat chart="3" format="22" series="1">
      <pivotArea type="data" outline="0" fieldPosition="0">
        <references count="2">
          <reference field="4294967294" count="1" selected="0">
            <x v="3"/>
          </reference>
          <reference field="0" count="1" selected="0">
            <x v="3"/>
          </reference>
        </references>
      </pivotArea>
    </chartFormat>
    <chartFormat chart="3" format="23" series="1">
      <pivotArea type="data" outline="0" fieldPosition="0">
        <references count="2">
          <reference field="4294967294" count="1" selected="0">
            <x v="3"/>
          </reference>
          <reference field="0" count="1" selected="0">
            <x v="4"/>
          </reference>
        </references>
      </pivotArea>
    </chartFormat>
    <chartFormat chart="3" format="24" series="1">
      <pivotArea type="data" outline="0" fieldPosition="0">
        <references count="3">
          <reference field="4294967294" count="1" selected="0">
            <x v="0"/>
          </reference>
          <reference field="0" count="1" selected="0">
            <x v="1"/>
          </reference>
          <reference field="1" count="1" selected="0">
            <x v="8"/>
          </reference>
        </references>
      </pivotArea>
    </chartFormat>
    <chartFormat chart="3" format="25" series="1">
      <pivotArea type="data" outline="0" fieldPosition="0">
        <references count="3">
          <reference field="4294967294" count="1" selected="0">
            <x v="0"/>
          </reference>
          <reference field="0" count="1" selected="0">
            <x v="1"/>
          </reference>
          <reference field="1" count="1" selected="0">
            <x v="9"/>
          </reference>
        </references>
      </pivotArea>
    </chartFormat>
    <chartFormat chart="3" format="26" series="1">
      <pivotArea type="data" outline="0" fieldPosition="0">
        <references count="3">
          <reference field="4294967294" count="1" selected="0">
            <x v="0"/>
          </reference>
          <reference field="0" count="1" selected="0">
            <x v="1"/>
          </reference>
          <reference field="1" count="1" selected="0">
            <x v="10"/>
          </reference>
        </references>
      </pivotArea>
    </chartFormat>
    <chartFormat chart="3" format="27" series="1">
      <pivotArea type="data" outline="0" fieldPosition="0">
        <references count="3">
          <reference field="4294967294" count="1" selected="0">
            <x v="0"/>
          </reference>
          <reference field="0" count="1" selected="0">
            <x v="1"/>
          </reference>
          <reference field="1" count="1" selected="0">
            <x v="11"/>
          </reference>
        </references>
      </pivotArea>
    </chartFormat>
    <chartFormat chart="3" format="28" series="1">
      <pivotArea type="data" outline="0" fieldPosition="0">
        <references count="3">
          <reference field="4294967294" count="1" selected="0">
            <x v="0"/>
          </reference>
          <reference field="0" count="1" selected="0">
            <x v="2"/>
          </reference>
          <reference field="1" count="1" selected="0">
            <x v="0"/>
          </reference>
        </references>
      </pivotArea>
    </chartFormat>
    <chartFormat chart="3" format="29" series="1">
      <pivotArea type="data" outline="0" fieldPosition="0">
        <references count="3">
          <reference field="4294967294" count="1" selected="0">
            <x v="0"/>
          </reference>
          <reference field="0" count="1" selected="0">
            <x v="2"/>
          </reference>
          <reference field="1" count="1" selected="0">
            <x v="1"/>
          </reference>
        </references>
      </pivotArea>
    </chartFormat>
    <chartFormat chart="3" format="30" series="1">
      <pivotArea type="data" outline="0" fieldPosition="0">
        <references count="3">
          <reference field="4294967294" count="1" selected="0">
            <x v="0"/>
          </reference>
          <reference field="0" count="1" selected="0">
            <x v="2"/>
          </reference>
          <reference field="1" count="1" selected="0">
            <x v="2"/>
          </reference>
        </references>
      </pivotArea>
    </chartFormat>
    <chartFormat chart="3" format="31" series="1">
      <pivotArea type="data" outline="0" fieldPosition="0">
        <references count="3">
          <reference field="4294967294" count="1" selected="0">
            <x v="0"/>
          </reference>
          <reference field="0" count="1" selected="0">
            <x v="2"/>
          </reference>
          <reference field="1" count="1" selected="0">
            <x v="3"/>
          </reference>
        </references>
      </pivotArea>
    </chartFormat>
    <chartFormat chart="3" format="32" series="1">
      <pivotArea type="data" outline="0" fieldPosition="0">
        <references count="3">
          <reference field="4294967294" count="1" selected="0">
            <x v="0"/>
          </reference>
          <reference field="0" count="1" selected="0">
            <x v="2"/>
          </reference>
          <reference field="1" count="1" selected="0">
            <x v="4"/>
          </reference>
        </references>
      </pivotArea>
    </chartFormat>
    <chartFormat chart="3" format="33" series="1">
      <pivotArea type="data" outline="0" fieldPosition="0">
        <references count="3">
          <reference field="4294967294" count="1" selected="0">
            <x v="0"/>
          </reference>
          <reference field="0" count="1" selected="0">
            <x v="2"/>
          </reference>
          <reference field="1" count="1" selected="0">
            <x v="5"/>
          </reference>
        </references>
      </pivotArea>
    </chartFormat>
    <chartFormat chart="3" format="34" series="1">
      <pivotArea type="data" outline="0" fieldPosition="0">
        <references count="3">
          <reference field="4294967294" count="1" selected="0">
            <x v="0"/>
          </reference>
          <reference field="0" count="1" selected="0">
            <x v="2"/>
          </reference>
          <reference field="1" count="1" selected="0">
            <x v="6"/>
          </reference>
        </references>
      </pivotArea>
    </chartFormat>
    <chartFormat chart="3" format="35" series="1">
      <pivotArea type="data" outline="0" fieldPosition="0">
        <references count="3">
          <reference field="4294967294" count="1" selected="0">
            <x v="0"/>
          </reference>
          <reference field="0" count="1" selected="0">
            <x v="2"/>
          </reference>
          <reference field="1" count="1" selected="0">
            <x v="7"/>
          </reference>
        </references>
      </pivotArea>
    </chartFormat>
    <chartFormat chart="3" format="36" series="1">
      <pivotArea type="data" outline="0" fieldPosition="0">
        <references count="3">
          <reference field="4294967294" count="1" selected="0">
            <x v="0"/>
          </reference>
          <reference field="0" count="1" selected="0">
            <x v="2"/>
          </reference>
          <reference field="1" count="1" selected="0">
            <x v="8"/>
          </reference>
        </references>
      </pivotArea>
    </chartFormat>
    <chartFormat chart="3" format="37" series="1">
      <pivotArea type="data" outline="0" fieldPosition="0">
        <references count="3">
          <reference field="4294967294" count="1" selected="0">
            <x v="0"/>
          </reference>
          <reference field="0" count="1" selected="0">
            <x v="2"/>
          </reference>
          <reference field="1" count="1" selected="0">
            <x v="9"/>
          </reference>
        </references>
      </pivotArea>
    </chartFormat>
    <chartFormat chart="3" format="38" series="1">
      <pivotArea type="data" outline="0" fieldPosition="0">
        <references count="3">
          <reference field="4294967294" count="1" selected="0">
            <x v="0"/>
          </reference>
          <reference field="0" count="1" selected="0">
            <x v="2"/>
          </reference>
          <reference field="1" count="1" selected="0">
            <x v="10"/>
          </reference>
        </references>
      </pivotArea>
    </chartFormat>
    <chartFormat chart="3" format="39" series="1">
      <pivotArea type="data" outline="0" fieldPosition="0">
        <references count="3">
          <reference field="4294967294" count="1" selected="0">
            <x v="0"/>
          </reference>
          <reference field="0" count="1" selected="0">
            <x v="2"/>
          </reference>
          <reference field="1" count="1" selected="0">
            <x v="11"/>
          </reference>
        </references>
      </pivotArea>
    </chartFormat>
    <chartFormat chart="3" format="40" series="1">
      <pivotArea type="data" outline="0" fieldPosition="0">
        <references count="3">
          <reference field="4294967294" count="1" selected="0">
            <x v="0"/>
          </reference>
          <reference field="0" count="1" selected="0">
            <x v="3"/>
          </reference>
          <reference field="1" count="1" selected="0">
            <x v="0"/>
          </reference>
        </references>
      </pivotArea>
    </chartFormat>
    <chartFormat chart="3" format="41" series="1">
      <pivotArea type="data" outline="0" fieldPosition="0">
        <references count="3">
          <reference field="4294967294" count="1" selected="0">
            <x v="0"/>
          </reference>
          <reference field="0" count="1" selected="0">
            <x v="3"/>
          </reference>
          <reference field="1" count="1" selected="0">
            <x v="1"/>
          </reference>
        </references>
      </pivotArea>
    </chartFormat>
    <chartFormat chart="3" format="42" series="1">
      <pivotArea type="data" outline="0" fieldPosition="0">
        <references count="3">
          <reference field="4294967294" count="1" selected="0">
            <x v="0"/>
          </reference>
          <reference field="0" count="1" selected="0">
            <x v="3"/>
          </reference>
          <reference field="1" count="1" selected="0">
            <x v="2"/>
          </reference>
        </references>
      </pivotArea>
    </chartFormat>
    <chartFormat chart="3" format="43" series="1">
      <pivotArea type="data" outline="0" fieldPosition="0">
        <references count="3">
          <reference field="4294967294" count="1" selected="0">
            <x v="0"/>
          </reference>
          <reference field="0" count="1" selected="0">
            <x v="3"/>
          </reference>
          <reference field="1" count="1" selected="0">
            <x v="3"/>
          </reference>
        </references>
      </pivotArea>
    </chartFormat>
    <chartFormat chart="3" format="44" series="1">
      <pivotArea type="data" outline="0" fieldPosition="0">
        <references count="3">
          <reference field="4294967294" count="1" selected="0">
            <x v="0"/>
          </reference>
          <reference field="0" count="1" selected="0">
            <x v="3"/>
          </reference>
          <reference field="1" count="1" selected="0">
            <x v="4"/>
          </reference>
        </references>
      </pivotArea>
    </chartFormat>
    <chartFormat chart="3" format="45" series="1">
      <pivotArea type="data" outline="0" fieldPosition="0">
        <references count="3">
          <reference field="4294967294" count="1" selected="0">
            <x v="0"/>
          </reference>
          <reference field="0" count="1" selected="0">
            <x v="3"/>
          </reference>
          <reference field="1" count="1" selected="0">
            <x v="5"/>
          </reference>
        </references>
      </pivotArea>
    </chartFormat>
    <chartFormat chart="3" format="46" series="1">
      <pivotArea type="data" outline="0" fieldPosition="0">
        <references count="3">
          <reference field="4294967294" count="1" selected="0">
            <x v="0"/>
          </reference>
          <reference field="0" count="1" selected="0">
            <x v="3"/>
          </reference>
          <reference field="1" count="1" selected="0">
            <x v="6"/>
          </reference>
        </references>
      </pivotArea>
    </chartFormat>
    <chartFormat chart="3" format="47" series="1">
      <pivotArea type="data" outline="0" fieldPosition="0">
        <references count="3">
          <reference field="4294967294" count="1" selected="0">
            <x v="0"/>
          </reference>
          <reference field="0" count="1" selected="0">
            <x v="3"/>
          </reference>
          <reference field="1" count="1" selected="0">
            <x v="7"/>
          </reference>
        </references>
      </pivotArea>
    </chartFormat>
    <chartFormat chart="3" format="48" series="1">
      <pivotArea type="data" outline="0" fieldPosition="0">
        <references count="3">
          <reference field="4294967294" count="1" selected="0">
            <x v="0"/>
          </reference>
          <reference field="0" count="1" selected="0">
            <x v="3"/>
          </reference>
          <reference field="1" count="1" selected="0">
            <x v="8"/>
          </reference>
        </references>
      </pivotArea>
    </chartFormat>
    <chartFormat chart="3" format="49" series="1">
      <pivotArea type="data" outline="0" fieldPosition="0">
        <references count="3">
          <reference field="4294967294" count="1" selected="0">
            <x v="0"/>
          </reference>
          <reference field="0" count="1" selected="0">
            <x v="3"/>
          </reference>
          <reference field="1" count="1" selected="0">
            <x v="9"/>
          </reference>
        </references>
      </pivotArea>
    </chartFormat>
    <chartFormat chart="3" format="50" series="1">
      <pivotArea type="data" outline="0" fieldPosition="0">
        <references count="3">
          <reference field="4294967294" count="1" selected="0">
            <x v="0"/>
          </reference>
          <reference field="0" count="1" selected="0">
            <x v="3"/>
          </reference>
          <reference field="1" count="1" selected="0">
            <x v="10"/>
          </reference>
        </references>
      </pivotArea>
    </chartFormat>
    <chartFormat chart="3" format="51" series="1">
      <pivotArea type="data" outline="0" fieldPosition="0">
        <references count="3">
          <reference field="4294967294" count="1" selected="0">
            <x v="0"/>
          </reference>
          <reference field="0" count="1" selected="0">
            <x v="3"/>
          </reference>
          <reference field="1" count="1" selected="0">
            <x v="11"/>
          </reference>
        </references>
      </pivotArea>
    </chartFormat>
    <chartFormat chart="3" format="52" series="1">
      <pivotArea type="data" outline="0" fieldPosition="0">
        <references count="3">
          <reference field="4294967294" count="1" selected="0">
            <x v="0"/>
          </reference>
          <reference field="0" count="1" selected="0">
            <x v="4"/>
          </reference>
          <reference field="1" count="1" selected="0">
            <x v="0"/>
          </reference>
        </references>
      </pivotArea>
    </chartFormat>
    <chartFormat chart="3" format="53" series="1">
      <pivotArea type="data" outline="0" fieldPosition="0">
        <references count="3">
          <reference field="4294967294" count="1" selected="0">
            <x v="0"/>
          </reference>
          <reference field="0" count="1" selected="0">
            <x v="4"/>
          </reference>
          <reference field="1" count="1" selected="0">
            <x v="1"/>
          </reference>
        </references>
      </pivotArea>
    </chartFormat>
    <chartFormat chart="3" format="54" series="1">
      <pivotArea type="data" outline="0" fieldPosition="0">
        <references count="3">
          <reference field="4294967294" count="1" selected="0">
            <x v="0"/>
          </reference>
          <reference field="0" count="1" selected="0">
            <x v="4"/>
          </reference>
          <reference field="1" count="1" selected="0">
            <x v="2"/>
          </reference>
        </references>
      </pivotArea>
    </chartFormat>
    <chartFormat chart="3" format="55" series="1">
      <pivotArea type="data" outline="0" fieldPosition="0">
        <references count="3">
          <reference field="4294967294" count="1" selected="0">
            <x v="0"/>
          </reference>
          <reference field="0" count="1" selected="0">
            <x v="4"/>
          </reference>
          <reference field="1" count="1" selected="0">
            <x v="3"/>
          </reference>
        </references>
      </pivotArea>
    </chartFormat>
    <chartFormat chart="3" format="56" series="1">
      <pivotArea type="data" outline="0" fieldPosition="0">
        <references count="3">
          <reference field="4294967294" count="1" selected="0">
            <x v="0"/>
          </reference>
          <reference field="0" count="1" selected="0">
            <x v="4"/>
          </reference>
          <reference field="1" count="1" selected="0">
            <x v="4"/>
          </reference>
        </references>
      </pivotArea>
    </chartFormat>
    <chartFormat chart="3" format="57" series="1">
      <pivotArea type="data" outline="0" fieldPosition="0">
        <references count="3">
          <reference field="4294967294" count="1" selected="0">
            <x v="0"/>
          </reference>
          <reference field="0" count="1" selected="0">
            <x v="4"/>
          </reference>
          <reference field="1" count="1" selected="0">
            <x v="5"/>
          </reference>
        </references>
      </pivotArea>
    </chartFormat>
    <chartFormat chart="3" format="58" series="1">
      <pivotArea type="data" outline="0" fieldPosition="0">
        <references count="3">
          <reference field="4294967294" count="1" selected="0">
            <x v="0"/>
          </reference>
          <reference field="0" count="1" selected="0">
            <x v="4"/>
          </reference>
          <reference field="1" count="1" selected="0">
            <x v="6"/>
          </reference>
        </references>
      </pivotArea>
    </chartFormat>
    <chartFormat chart="3" format="59" series="1">
      <pivotArea type="data" outline="0" fieldPosition="0">
        <references count="3">
          <reference field="4294967294" count="1" selected="0">
            <x v="0"/>
          </reference>
          <reference field="0" count="1" selected="0">
            <x v="4"/>
          </reference>
          <reference field="1" count="1" selected="0">
            <x v="7"/>
          </reference>
        </references>
      </pivotArea>
    </chartFormat>
    <chartFormat chart="3" format="60" series="1">
      <pivotArea type="data" outline="0" fieldPosition="0">
        <references count="3">
          <reference field="4294967294" count="1" selected="0">
            <x v="0"/>
          </reference>
          <reference field="0" count="1" selected="0">
            <x v="4"/>
          </reference>
          <reference field="1" count="1" selected="0">
            <x v="8"/>
          </reference>
        </references>
      </pivotArea>
    </chartFormat>
    <chartFormat chart="3" format="61" series="1">
      <pivotArea type="data" outline="0" fieldPosition="0">
        <references count="3">
          <reference field="4294967294" count="1" selected="0">
            <x v="0"/>
          </reference>
          <reference field="0" count="1" selected="0">
            <x v="4"/>
          </reference>
          <reference field="1" count="1" selected="0">
            <x v="9"/>
          </reference>
        </references>
      </pivotArea>
    </chartFormat>
    <chartFormat chart="3" format="62" series="1">
      <pivotArea type="data" outline="0" fieldPosition="0">
        <references count="3">
          <reference field="4294967294" count="1" selected="0">
            <x v="0"/>
          </reference>
          <reference field="0" count="1" selected="0">
            <x v="4"/>
          </reference>
          <reference field="1" count="1" selected="0">
            <x v="10"/>
          </reference>
        </references>
      </pivotArea>
    </chartFormat>
    <chartFormat chart="3" format="63" series="1">
      <pivotArea type="data" outline="0" fieldPosition="0">
        <references count="3">
          <reference field="4294967294" count="1" selected="0">
            <x v="0"/>
          </reference>
          <reference field="0" count="1" selected="0">
            <x v="4"/>
          </reference>
          <reference field="1" count="1" selected="0">
            <x v="11"/>
          </reference>
        </references>
      </pivotArea>
    </chartFormat>
    <chartFormat chart="3" format="64" series="1">
      <pivotArea type="data" outline="0" fieldPosition="0">
        <references count="3">
          <reference field="4294967294" count="1" selected="0">
            <x v="1"/>
          </reference>
          <reference field="0" count="1" selected="0">
            <x v="0"/>
          </reference>
          <reference field="1" count="1" selected="0">
            <x v="0"/>
          </reference>
        </references>
      </pivotArea>
    </chartFormat>
    <chartFormat chart="3" format="65" series="1">
      <pivotArea type="data" outline="0" fieldPosition="0">
        <references count="3">
          <reference field="4294967294" count="1" selected="0">
            <x v="1"/>
          </reference>
          <reference field="0" count="1" selected="0">
            <x v="0"/>
          </reference>
          <reference field="1" count="1" selected="0">
            <x v="1"/>
          </reference>
        </references>
      </pivotArea>
    </chartFormat>
    <chartFormat chart="3" format="66" series="1">
      <pivotArea type="data" outline="0" fieldPosition="0">
        <references count="3">
          <reference field="4294967294" count="1" selected="0">
            <x v="1"/>
          </reference>
          <reference field="0" count="1" selected="0">
            <x v="0"/>
          </reference>
          <reference field="1" count="1" selected="0">
            <x v="2"/>
          </reference>
        </references>
      </pivotArea>
    </chartFormat>
    <chartFormat chart="3" format="67" series="1">
      <pivotArea type="data" outline="0" fieldPosition="0">
        <references count="3">
          <reference field="4294967294" count="1" selected="0">
            <x v="1"/>
          </reference>
          <reference field="0" count="1" selected="0">
            <x v="0"/>
          </reference>
          <reference field="1" count="1" selected="0">
            <x v="3"/>
          </reference>
        </references>
      </pivotArea>
    </chartFormat>
    <chartFormat chart="3" format="68" series="1">
      <pivotArea type="data" outline="0" fieldPosition="0">
        <references count="3">
          <reference field="4294967294" count="1" selected="0">
            <x v="1"/>
          </reference>
          <reference field="0" count="1" selected="0">
            <x v="0"/>
          </reference>
          <reference field="1" count="1" selected="0">
            <x v="4"/>
          </reference>
        </references>
      </pivotArea>
    </chartFormat>
    <chartFormat chart="3" format="69" series="1">
      <pivotArea type="data" outline="0" fieldPosition="0">
        <references count="3">
          <reference field="4294967294" count="1" selected="0">
            <x v="1"/>
          </reference>
          <reference field="0" count="1" selected="0">
            <x v="0"/>
          </reference>
          <reference field="1" count="1" selected="0">
            <x v="5"/>
          </reference>
        </references>
      </pivotArea>
    </chartFormat>
    <chartFormat chart="3" format="70" series="1">
      <pivotArea type="data" outline="0" fieldPosition="0">
        <references count="3">
          <reference field="4294967294" count="1" selected="0">
            <x v="1"/>
          </reference>
          <reference field="0" count="1" selected="0">
            <x v="0"/>
          </reference>
          <reference field="1" count="1" selected="0">
            <x v="6"/>
          </reference>
        </references>
      </pivotArea>
    </chartFormat>
    <chartFormat chart="3" format="71" series="1">
      <pivotArea type="data" outline="0" fieldPosition="0">
        <references count="3">
          <reference field="4294967294" count="1" selected="0">
            <x v="1"/>
          </reference>
          <reference field="0" count="1" selected="0">
            <x v="0"/>
          </reference>
          <reference field="1" count="1" selected="0">
            <x v="7"/>
          </reference>
        </references>
      </pivotArea>
    </chartFormat>
    <chartFormat chart="3" format="72" series="1">
      <pivotArea type="data" outline="0" fieldPosition="0">
        <references count="3">
          <reference field="4294967294" count="1" selected="0">
            <x v="1"/>
          </reference>
          <reference field="0" count="1" selected="0">
            <x v="0"/>
          </reference>
          <reference field="1" count="1" selected="0">
            <x v="8"/>
          </reference>
        </references>
      </pivotArea>
    </chartFormat>
    <chartFormat chart="3" format="73" series="1">
      <pivotArea type="data" outline="0" fieldPosition="0">
        <references count="3">
          <reference field="4294967294" count="1" selected="0">
            <x v="1"/>
          </reference>
          <reference field="0" count="1" selected="0">
            <x v="0"/>
          </reference>
          <reference field="1" count="1" selected="0">
            <x v="9"/>
          </reference>
        </references>
      </pivotArea>
    </chartFormat>
    <chartFormat chart="3" format="74" series="1">
      <pivotArea type="data" outline="0" fieldPosition="0">
        <references count="3">
          <reference field="4294967294" count="1" selected="0">
            <x v="1"/>
          </reference>
          <reference field="0" count="1" selected="0">
            <x v="0"/>
          </reference>
          <reference field="1" count="1" selected="0">
            <x v="10"/>
          </reference>
        </references>
      </pivotArea>
    </chartFormat>
    <chartFormat chart="3" format="75" series="1">
      <pivotArea type="data" outline="0" fieldPosition="0">
        <references count="3">
          <reference field="4294967294" count="1" selected="0">
            <x v="1"/>
          </reference>
          <reference field="0" count="1" selected="0">
            <x v="0"/>
          </reference>
          <reference field="1" count="1" selected="0">
            <x v="11"/>
          </reference>
        </references>
      </pivotArea>
    </chartFormat>
    <chartFormat chart="3" format="76" series="1">
      <pivotArea type="data" outline="0" fieldPosition="0">
        <references count="3">
          <reference field="4294967294" count="1" selected="0">
            <x v="1"/>
          </reference>
          <reference field="0" count="1" selected="0">
            <x v="1"/>
          </reference>
          <reference field="1" count="1" selected="0">
            <x v="0"/>
          </reference>
        </references>
      </pivotArea>
    </chartFormat>
    <chartFormat chart="3" format="77" series="1">
      <pivotArea type="data" outline="0" fieldPosition="0">
        <references count="3">
          <reference field="4294967294" count="1" selected="0">
            <x v="1"/>
          </reference>
          <reference field="0" count="1" selected="0">
            <x v="1"/>
          </reference>
          <reference field="1" count="1" selected="0">
            <x v="1"/>
          </reference>
        </references>
      </pivotArea>
    </chartFormat>
    <chartFormat chart="3" format="78" series="1">
      <pivotArea type="data" outline="0" fieldPosition="0">
        <references count="3">
          <reference field="4294967294" count="1" selected="0">
            <x v="1"/>
          </reference>
          <reference field="0" count="1" selected="0">
            <x v="1"/>
          </reference>
          <reference field="1" count="1" selected="0">
            <x v="2"/>
          </reference>
        </references>
      </pivotArea>
    </chartFormat>
    <chartFormat chart="3" format="79" series="1">
      <pivotArea type="data" outline="0" fieldPosition="0">
        <references count="3">
          <reference field="4294967294" count="1" selected="0">
            <x v="1"/>
          </reference>
          <reference field="0" count="1" selected="0">
            <x v="1"/>
          </reference>
          <reference field="1" count="1" selected="0">
            <x v="3"/>
          </reference>
        </references>
      </pivotArea>
    </chartFormat>
    <chartFormat chart="3" format="80" series="1">
      <pivotArea type="data" outline="0" fieldPosition="0">
        <references count="3">
          <reference field="4294967294" count="1" selected="0">
            <x v="1"/>
          </reference>
          <reference field="0" count="1" selected="0">
            <x v="1"/>
          </reference>
          <reference field="1" count="1" selected="0">
            <x v="4"/>
          </reference>
        </references>
      </pivotArea>
    </chartFormat>
    <chartFormat chart="3" format="81" series="1">
      <pivotArea type="data" outline="0" fieldPosition="0">
        <references count="3">
          <reference field="4294967294" count="1" selected="0">
            <x v="1"/>
          </reference>
          <reference field="0" count="1" selected="0">
            <x v="1"/>
          </reference>
          <reference field="1" count="1" selected="0">
            <x v="5"/>
          </reference>
        </references>
      </pivotArea>
    </chartFormat>
    <chartFormat chart="3" format="82" series="1">
      <pivotArea type="data" outline="0" fieldPosition="0">
        <references count="3">
          <reference field="4294967294" count="1" selected="0">
            <x v="1"/>
          </reference>
          <reference field="0" count="1" selected="0">
            <x v="1"/>
          </reference>
          <reference field="1" count="1" selected="0">
            <x v="6"/>
          </reference>
        </references>
      </pivotArea>
    </chartFormat>
    <chartFormat chart="3" format="83" series="1">
      <pivotArea type="data" outline="0" fieldPosition="0">
        <references count="3">
          <reference field="4294967294" count="1" selected="0">
            <x v="1"/>
          </reference>
          <reference field="0" count="1" selected="0">
            <x v="1"/>
          </reference>
          <reference field="1" count="1" selected="0">
            <x v="7"/>
          </reference>
        </references>
      </pivotArea>
    </chartFormat>
    <chartFormat chart="3" format="84" series="1">
      <pivotArea type="data" outline="0" fieldPosition="0">
        <references count="3">
          <reference field="4294967294" count="1" selected="0">
            <x v="1"/>
          </reference>
          <reference field="0" count="1" selected="0">
            <x v="1"/>
          </reference>
          <reference field="1" count="1" selected="0">
            <x v="8"/>
          </reference>
        </references>
      </pivotArea>
    </chartFormat>
    <chartFormat chart="3" format="85" series="1">
      <pivotArea type="data" outline="0" fieldPosition="0">
        <references count="3">
          <reference field="4294967294" count="1" selected="0">
            <x v="1"/>
          </reference>
          <reference field="0" count="1" selected="0">
            <x v="1"/>
          </reference>
          <reference field="1" count="1" selected="0">
            <x v="9"/>
          </reference>
        </references>
      </pivotArea>
    </chartFormat>
    <chartFormat chart="3" format="86" series="1">
      <pivotArea type="data" outline="0" fieldPosition="0">
        <references count="3">
          <reference field="4294967294" count="1" selected="0">
            <x v="1"/>
          </reference>
          <reference field="0" count="1" selected="0">
            <x v="1"/>
          </reference>
          <reference field="1" count="1" selected="0">
            <x v="10"/>
          </reference>
        </references>
      </pivotArea>
    </chartFormat>
    <chartFormat chart="3" format="87" series="1">
      <pivotArea type="data" outline="0" fieldPosition="0">
        <references count="3">
          <reference field="4294967294" count="1" selected="0">
            <x v="1"/>
          </reference>
          <reference field="0" count="1" selected="0">
            <x v="1"/>
          </reference>
          <reference field="1" count="1" selected="0">
            <x v="11"/>
          </reference>
        </references>
      </pivotArea>
    </chartFormat>
    <chartFormat chart="3" format="88" series="1">
      <pivotArea type="data" outline="0" fieldPosition="0">
        <references count="3">
          <reference field="4294967294" count="1" selected="0">
            <x v="1"/>
          </reference>
          <reference field="0" count="1" selected="0">
            <x v="2"/>
          </reference>
          <reference field="1" count="1" selected="0">
            <x v="0"/>
          </reference>
        </references>
      </pivotArea>
    </chartFormat>
    <chartFormat chart="3" format="89" series="1">
      <pivotArea type="data" outline="0" fieldPosition="0">
        <references count="3">
          <reference field="4294967294" count="1" selected="0">
            <x v="1"/>
          </reference>
          <reference field="0" count="1" selected="0">
            <x v="2"/>
          </reference>
          <reference field="1" count="1" selected="0">
            <x v="1"/>
          </reference>
        </references>
      </pivotArea>
    </chartFormat>
    <chartFormat chart="3" format="90" series="1">
      <pivotArea type="data" outline="0" fieldPosition="0">
        <references count="3">
          <reference field="4294967294" count="1" selected="0">
            <x v="1"/>
          </reference>
          <reference field="0" count="1" selected="0">
            <x v="2"/>
          </reference>
          <reference field="1" count="1" selected="0">
            <x v="2"/>
          </reference>
        </references>
      </pivotArea>
    </chartFormat>
    <chartFormat chart="3" format="91" series="1">
      <pivotArea type="data" outline="0" fieldPosition="0">
        <references count="3">
          <reference field="4294967294" count="1" selected="0">
            <x v="1"/>
          </reference>
          <reference field="0" count="1" selected="0">
            <x v="2"/>
          </reference>
          <reference field="1" count="1" selected="0">
            <x v="3"/>
          </reference>
        </references>
      </pivotArea>
    </chartFormat>
    <chartFormat chart="3" format="92" series="1">
      <pivotArea type="data" outline="0" fieldPosition="0">
        <references count="3">
          <reference field="4294967294" count="1" selected="0">
            <x v="1"/>
          </reference>
          <reference field="0" count="1" selected="0">
            <x v="2"/>
          </reference>
          <reference field="1" count="1" selected="0">
            <x v="4"/>
          </reference>
        </references>
      </pivotArea>
    </chartFormat>
    <chartFormat chart="3" format="93" series="1">
      <pivotArea type="data" outline="0" fieldPosition="0">
        <references count="3">
          <reference field="4294967294" count="1" selected="0">
            <x v="1"/>
          </reference>
          <reference field="0" count="1" selected="0">
            <x v="2"/>
          </reference>
          <reference field="1" count="1" selected="0">
            <x v="5"/>
          </reference>
        </references>
      </pivotArea>
    </chartFormat>
    <chartFormat chart="3" format="94" series="1">
      <pivotArea type="data" outline="0" fieldPosition="0">
        <references count="3">
          <reference field="4294967294" count="1" selected="0">
            <x v="1"/>
          </reference>
          <reference field="0" count="1" selected="0">
            <x v="2"/>
          </reference>
          <reference field="1" count="1" selected="0">
            <x v="6"/>
          </reference>
        </references>
      </pivotArea>
    </chartFormat>
    <chartFormat chart="3" format="95" series="1">
      <pivotArea type="data" outline="0" fieldPosition="0">
        <references count="3">
          <reference field="4294967294" count="1" selected="0">
            <x v="1"/>
          </reference>
          <reference field="0" count="1" selected="0">
            <x v="2"/>
          </reference>
          <reference field="1" count="1" selected="0">
            <x v="7"/>
          </reference>
        </references>
      </pivotArea>
    </chartFormat>
    <chartFormat chart="3" format="96" series="1">
      <pivotArea type="data" outline="0" fieldPosition="0">
        <references count="3">
          <reference field="4294967294" count="1" selected="0">
            <x v="1"/>
          </reference>
          <reference field="0" count="1" selected="0">
            <x v="2"/>
          </reference>
          <reference field="1" count="1" selected="0">
            <x v="8"/>
          </reference>
        </references>
      </pivotArea>
    </chartFormat>
    <chartFormat chart="3" format="97" series="1">
      <pivotArea type="data" outline="0" fieldPosition="0">
        <references count="3">
          <reference field="4294967294" count="1" selected="0">
            <x v="1"/>
          </reference>
          <reference field="0" count="1" selected="0">
            <x v="2"/>
          </reference>
          <reference field="1" count="1" selected="0">
            <x v="9"/>
          </reference>
        </references>
      </pivotArea>
    </chartFormat>
    <chartFormat chart="3" format="98" series="1">
      <pivotArea type="data" outline="0" fieldPosition="0">
        <references count="3">
          <reference field="4294967294" count="1" selected="0">
            <x v="1"/>
          </reference>
          <reference field="0" count="1" selected="0">
            <x v="2"/>
          </reference>
          <reference field="1" count="1" selected="0">
            <x v="10"/>
          </reference>
        </references>
      </pivotArea>
    </chartFormat>
    <chartFormat chart="3" format="99" series="1">
      <pivotArea type="data" outline="0" fieldPosition="0">
        <references count="3">
          <reference field="4294967294" count="1" selected="0">
            <x v="1"/>
          </reference>
          <reference field="0" count="1" selected="0">
            <x v="2"/>
          </reference>
          <reference field="1" count="1" selected="0">
            <x v="11"/>
          </reference>
        </references>
      </pivotArea>
    </chartFormat>
    <chartFormat chart="3" format="100" series="1">
      <pivotArea type="data" outline="0" fieldPosition="0">
        <references count="3">
          <reference field="4294967294" count="1" selected="0">
            <x v="1"/>
          </reference>
          <reference field="0" count="1" selected="0">
            <x v="3"/>
          </reference>
          <reference field="1" count="1" selected="0">
            <x v="0"/>
          </reference>
        </references>
      </pivotArea>
    </chartFormat>
    <chartFormat chart="3" format="101" series="1">
      <pivotArea type="data" outline="0" fieldPosition="0">
        <references count="3">
          <reference field="4294967294" count="1" selected="0">
            <x v="1"/>
          </reference>
          <reference field="0" count="1" selected="0">
            <x v="3"/>
          </reference>
          <reference field="1" count="1" selected="0">
            <x v="1"/>
          </reference>
        </references>
      </pivotArea>
    </chartFormat>
    <chartFormat chart="3" format="102" series="1">
      <pivotArea type="data" outline="0" fieldPosition="0">
        <references count="3">
          <reference field="4294967294" count="1" selected="0">
            <x v="1"/>
          </reference>
          <reference field="0" count="1" selected="0">
            <x v="3"/>
          </reference>
          <reference field="1" count="1" selected="0">
            <x v="2"/>
          </reference>
        </references>
      </pivotArea>
    </chartFormat>
    <chartFormat chart="3" format="103" series="1">
      <pivotArea type="data" outline="0" fieldPosition="0">
        <references count="3">
          <reference field="4294967294" count="1" selected="0">
            <x v="1"/>
          </reference>
          <reference field="0" count="1" selected="0">
            <x v="3"/>
          </reference>
          <reference field="1" count="1" selected="0">
            <x v="3"/>
          </reference>
        </references>
      </pivotArea>
    </chartFormat>
    <chartFormat chart="3" format="104" series="1">
      <pivotArea type="data" outline="0" fieldPosition="0">
        <references count="3">
          <reference field="4294967294" count="1" selected="0">
            <x v="1"/>
          </reference>
          <reference field="0" count="1" selected="0">
            <x v="3"/>
          </reference>
          <reference field="1" count="1" selected="0">
            <x v="4"/>
          </reference>
        </references>
      </pivotArea>
    </chartFormat>
    <chartFormat chart="3" format="105" series="1">
      <pivotArea type="data" outline="0" fieldPosition="0">
        <references count="3">
          <reference field="4294967294" count="1" selected="0">
            <x v="1"/>
          </reference>
          <reference field="0" count="1" selected="0">
            <x v="3"/>
          </reference>
          <reference field="1" count="1" selected="0">
            <x v="5"/>
          </reference>
        </references>
      </pivotArea>
    </chartFormat>
    <chartFormat chart="3" format="106" series="1">
      <pivotArea type="data" outline="0" fieldPosition="0">
        <references count="3">
          <reference field="4294967294" count="1" selected="0">
            <x v="1"/>
          </reference>
          <reference field="0" count="1" selected="0">
            <x v="3"/>
          </reference>
          <reference field="1" count="1" selected="0">
            <x v="6"/>
          </reference>
        </references>
      </pivotArea>
    </chartFormat>
    <chartFormat chart="3" format="107" series="1">
      <pivotArea type="data" outline="0" fieldPosition="0">
        <references count="3">
          <reference field="4294967294" count="1" selected="0">
            <x v="1"/>
          </reference>
          <reference field="0" count="1" selected="0">
            <x v="3"/>
          </reference>
          <reference field="1" count="1" selected="0">
            <x v="7"/>
          </reference>
        </references>
      </pivotArea>
    </chartFormat>
    <chartFormat chart="3" format="108" series="1">
      <pivotArea type="data" outline="0" fieldPosition="0">
        <references count="3">
          <reference field="4294967294" count="1" selected="0">
            <x v="1"/>
          </reference>
          <reference field="0" count="1" selected="0">
            <x v="3"/>
          </reference>
          <reference field="1" count="1" selected="0">
            <x v="8"/>
          </reference>
        </references>
      </pivotArea>
    </chartFormat>
    <chartFormat chart="3" format="109" series="1">
      <pivotArea type="data" outline="0" fieldPosition="0">
        <references count="3">
          <reference field="4294967294" count="1" selected="0">
            <x v="1"/>
          </reference>
          <reference field="0" count="1" selected="0">
            <x v="3"/>
          </reference>
          <reference field="1" count="1" selected="0">
            <x v="9"/>
          </reference>
        </references>
      </pivotArea>
    </chartFormat>
    <chartFormat chart="3" format="110" series="1">
      <pivotArea type="data" outline="0" fieldPosition="0">
        <references count="3">
          <reference field="4294967294" count="1" selected="0">
            <x v="1"/>
          </reference>
          <reference field="0" count="1" selected="0">
            <x v="3"/>
          </reference>
          <reference field="1" count="1" selected="0">
            <x v="10"/>
          </reference>
        </references>
      </pivotArea>
    </chartFormat>
    <chartFormat chart="3" format="111" series="1">
      <pivotArea type="data" outline="0" fieldPosition="0">
        <references count="3">
          <reference field="4294967294" count="1" selected="0">
            <x v="1"/>
          </reference>
          <reference field="0" count="1" selected="0">
            <x v="3"/>
          </reference>
          <reference field="1" count="1" selected="0">
            <x v="11"/>
          </reference>
        </references>
      </pivotArea>
    </chartFormat>
    <chartFormat chart="3" format="112" series="1">
      <pivotArea type="data" outline="0" fieldPosition="0">
        <references count="3">
          <reference field="4294967294" count="1" selected="0">
            <x v="1"/>
          </reference>
          <reference field="0" count="1" selected="0">
            <x v="4"/>
          </reference>
          <reference field="1" count="1" selected="0">
            <x v="0"/>
          </reference>
        </references>
      </pivotArea>
    </chartFormat>
    <chartFormat chart="3" format="113" series="1">
      <pivotArea type="data" outline="0" fieldPosition="0">
        <references count="3">
          <reference field="4294967294" count="1" selected="0">
            <x v="1"/>
          </reference>
          <reference field="0" count="1" selected="0">
            <x v="4"/>
          </reference>
          <reference field="1" count="1" selected="0">
            <x v="1"/>
          </reference>
        </references>
      </pivotArea>
    </chartFormat>
    <chartFormat chart="3" format="114" series="1">
      <pivotArea type="data" outline="0" fieldPosition="0">
        <references count="3">
          <reference field="4294967294" count="1" selected="0">
            <x v="1"/>
          </reference>
          <reference field="0" count="1" selected="0">
            <x v="4"/>
          </reference>
          <reference field="1" count="1" selected="0">
            <x v="2"/>
          </reference>
        </references>
      </pivotArea>
    </chartFormat>
    <chartFormat chart="3" format="115" series="1">
      <pivotArea type="data" outline="0" fieldPosition="0">
        <references count="3">
          <reference field="4294967294" count="1" selected="0">
            <x v="1"/>
          </reference>
          <reference field="0" count="1" selected="0">
            <x v="4"/>
          </reference>
          <reference field="1" count="1" selected="0">
            <x v="3"/>
          </reference>
        </references>
      </pivotArea>
    </chartFormat>
    <chartFormat chart="3" format="116" series="1">
      <pivotArea type="data" outline="0" fieldPosition="0">
        <references count="3">
          <reference field="4294967294" count="1" selected="0">
            <x v="1"/>
          </reference>
          <reference field="0" count="1" selected="0">
            <x v="4"/>
          </reference>
          <reference field="1" count="1" selected="0">
            <x v="4"/>
          </reference>
        </references>
      </pivotArea>
    </chartFormat>
    <chartFormat chart="3" format="117" series="1">
      <pivotArea type="data" outline="0" fieldPosition="0">
        <references count="3">
          <reference field="4294967294" count="1" selected="0">
            <x v="1"/>
          </reference>
          <reference field="0" count="1" selected="0">
            <x v="4"/>
          </reference>
          <reference field="1" count="1" selected="0">
            <x v="5"/>
          </reference>
        </references>
      </pivotArea>
    </chartFormat>
    <chartFormat chart="3" format="118" series="1">
      <pivotArea type="data" outline="0" fieldPosition="0">
        <references count="3">
          <reference field="4294967294" count="1" selected="0">
            <x v="1"/>
          </reference>
          <reference field="0" count="1" selected="0">
            <x v="4"/>
          </reference>
          <reference field="1" count="1" selected="0">
            <x v="6"/>
          </reference>
        </references>
      </pivotArea>
    </chartFormat>
    <chartFormat chart="3" format="119" series="1">
      <pivotArea type="data" outline="0" fieldPosition="0">
        <references count="3">
          <reference field="4294967294" count="1" selected="0">
            <x v="1"/>
          </reference>
          <reference field="0" count="1" selected="0">
            <x v="4"/>
          </reference>
          <reference field="1" count="1" selected="0">
            <x v="7"/>
          </reference>
        </references>
      </pivotArea>
    </chartFormat>
    <chartFormat chart="3" format="120" series="1">
      <pivotArea type="data" outline="0" fieldPosition="0">
        <references count="3">
          <reference field="4294967294" count="1" selected="0">
            <x v="1"/>
          </reference>
          <reference field="0" count="1" selected="0">
            <x v="4"/>
          </reference>
          <reference field="1" count="1" selected="0">
            <x v="8"/>
          </reference>
        </references>
      </pivotArea>
    </chartFormat>
    <chartFormat chart="3" format="121" series="1">
      <pivotArea type="data" outline="0" fieldPosition="0">
        <references count="3">
          <reference field="4294967294" count="1" selected="0">
            <x v="1"/>
          </reference>
          <reference field="0" count="1" selected="0">
            <x v="4"/>
          </reference>
          <reference field="1" count="1" selected="0">
            <x v="9"/>
          </reference>
        </references>
      </pivotArea>
    </chartFormat>
    <chartFormat chart="3" format="122" series="1">
      <pivotArea type="data" outline="0" fieldPosition="0">
        <references count="3">
          <reference field="4294967294" count="1" selected="0">
            <x v="1"/>
          </reference>
          <reference field="0" count="1" selected="0">
            <x v="4"/>
          </reference>
          <reference field="1" count="1" selected="0">
            <x v="10"/>
          </reference>
        </references>
      </pivotArea>
    </chartFormat>
    <chartFormat chart="3" format="123" series="1">
      <pivotArea type="data" outline="0" fieldPosition="0">
        <references count="3">
          <reference field="4294967294" count="1" selected="0">
            <x v="1"/>
          </reference>
          <reference field="0" count="1" selected="0">
            <x v="4"/>
          </reference>
          <reference field="1" count="1" selected="0">
            <x v="11"/>
          </reference>
        </references>
      </pivotArea>
    </chartFormat>
    <chartFormat chart="3" format="124" series="1">
      <pivotArea type="data" outline="0" fieldPosition="0">
        <references count="3">
          <reference field="4294967294" count="1" selected="0">
            <x v="2"/>
          </reference>
          <reference field="0" count="1" selected="0">
            <x v="0"/>
          </reference>
          <reference field="1" count="1" selected="0">
            <x v="0"/>
          </reference>
        </references>
      </pivotArea>
    </chartFormat>
    <chartFormat chart="3" format="125" series="1">
      <pivotArea type="data" outline="0" fieldPosition="0">
        <references count="3">
          <reference field="4294967294" count="1" selected="0">
            <x v="2"/>
          </reference>
          <reference field="0" count="1" selected="0">
            <x v="0"/>
          </reference>
          <reference field="1" count="1" selected="0">
            <x v="1"/>
          </reference>
        </references>
      </pivotArea>
    </chartFormat>
    <chartFormat chart="3" format="126" series="1">
      <pivotArea type="data" outline="0" fieldPosition="0">
        <references count="3">
          <reference field="4294967294" count="1" selected="0">
            <x v="2"/>
          </reference>
          <reference field="0" count="1" selected="0">
            <x v="0"/>
          </reference>
          <reference field="1" count="1" selected="0">
            <x v="2"/>
          </reference>
        </references>
      </pivotArea>
    </chartFormat>
    <chartFormat chart="3" format="127" series="1">
      <pivotArea type="data" outline="0" fieldPosition="0">
        <references count="3">
          <reference field="4294967294" count="1" selected="0">
            <x v="2"/>
          </reference>
          <reference field="0" count="1" selected="0">
            <x v="0"/>
          </reference>
          <reference field="1" count="1" selected="0">
            <x v="3"/>
          </reference>
        </references>
      </pivotArea>
    </chartFormat>
    <chartFormat chart="3" format="128" series="1">
      <pivotArea type="data" outline="0" fieldPosition="0">
        <references count="3">
          <reference field="4294967294" count="1" selected="0">
            <x v="2"/>
          </reference>
          <reference field="0" count="1" selected="0">
            <x v="0"/>
          </reference>
          <reference field="1" count="1" selected="0">
            <x v="4"/>
          </reference>
        </references>
      </pivotArea>
    </chartFormat>
    <chartFormat chart="3" format="129" series="1">
      <pivotArea type="data" outline="0" fieldPosition="0">
        <references count="3">
          <reference field="4294967294" count="1" selected="0">
            <x v="2"/>
          </reference>
          <reference field="0" count="1" selected="0">
            <x v="0"/>
          </reference>
          <reference field="1" count="1" selected="0">
            <x v="5"/>
          </reference>
        </references>
      </pivotArea>
    </chartFormat>
    <chartFormat chart="3" format="130" series="1">
      <pivotArea type="data" outline="0" fieldPosition="0">
        <references count="3">
          <reference field="4294967294" count="1" selected="0">
            <x v="2"/>
          </reference>
          <reference field="0" count="1" selected="0">
            <x v="0"/>
          </reference>
          <reference field="1" count="1" selected="0">
            <x v="6"/>
          </reference>
        </references>
      </pivotArea>
    </chartFormat>
    <chartFormat chart="3" format="131" series="1">
      <pivotArea type="data" outline="0" fieldPosition="0">
        <references count="3">
          <reference field="4294967294" count="1" selected="0">
            <x v="2"/>
          </reference>
          <reference field="0" count="1" selected="0">
            <x v="0"/>
          </reference>
          <reference field="1" count="1" selected="0">
            <x v="7"/>
          </reference>
        </references>
      </pivotArea>
    </chartFormat>
    <chartFormat chart="3" format="132" series="1">
      <pivotArea type="data" outline="0" fieldPosition="0">
        <references count="3">
          <reference field="4294967294" count="1" selected="0">
            <x v="2"/>
          </reference>
          <reference field="0" count="1" selected="0">
            <x v="0"/>
          </reference>
          <reference field="1" count="1" selected="0">
            <x v="8"/>
          </reference>
        </references>
      </pivotArea>
    </chartFormat>
    <chartFormat chart="3" format="133" series="1">
      <pivotArea type="data" outline="0" fieldPosition="0">
        <references count="3">
          <reference field="4294967294" count="1" selected="0">
            <x v="2"/>
          </reference>
          <reference field="0" count="1" selected="0">
            <x v="0"/>
          </reference>
          <reference field="1" count="1" selected="0">
            <x v="9"/>
          </reference>
        </references>
      </pivotArea>
    </chartFormat>
    <chartFormat chart="3" format="134" series="1">
      <pivotArea type="data" outline="0" fieldPosition="0">
        <references count="3">
          <reference field="4294967294" count="1" selected="0">
            <x v="2"/>
          </reference>
          <reference field="0" count="1" selected="0">
            <x v="0"/>
          </reference>
          <reference field="1" count="1" selected="0">
            <x v="10"/>
          </reference>
        </references>
      </pivotArea>
    </chartFormat>
    <chartFormat chart="3" format="135" series="1">
      <pivotArea type="data" outline="0" fieldPosition="0">
        <references count="3">
          <reference field="4294967294" count="1" selected="0">
            <x v="2"/>
          </reference>
          <reference field="0" count="1" selected="0">
            <x v="0"/>
          </reference>
          <reference field="1" count="1" selected="0">
            <x v="11"/>
          </reference>
        </references>
      </pivotArea>
    </chartFormat>
    <chartFormat chart="3" format="136" series="1">
      <pivotArea type="data" outline="0" fieldPosition="0">
        <references count="3">
          <reference field="4294967294" count="1" selected="0">
            <x v="2"/>
          </reference>
          <reference field="0" count="1" selected="0">
            <x v="1"/>
          </reference>
          <reference field="1" count="1" selected="0">
            <x v="0"/>
          </reference>
        </references>
      </pivotArea>
    </chartFormat>
    <chartFormat chart="3" format="137" series="1">
      <pivotArea type="data" outline="0" fieldPosition="0">
        <references count="3">
          <reference field="4294967294" count="1" selected="0">
            <x v="2"/>
          </reference>
          <reference field="0" count="1" selected="0">
            <x v="1"/>
          </reference>
          <reference field="1" count="1" selected="0">
            <x v="1"/>
          </reference>
        </references>
      </pivotArea>
    </chartFormat>
    <chartFormat chart="3" format="138" series="1">
      <pivotArea type="data" outline="0" fieldPosition="0">
        <references count="3">
          <reference field="4294967294" count="1" selected="0">
            <x v="2"/>
          </reference>
          <reference field="0" count="1" selected="0">
            <x v="1"/>
          </reference>
          <reference field="1" count="1" selected="0">
            <x v="2"/>
          </reference>
        </references>
      </pivotArea>
    </chartFormat>
    <chartFormat chart="3" format="139" series="1">
      <pivotArea type="data" outline="0" fieldPosition="0">
        <references count="3">
          <reference field="4294967294" count="1" selected="0">
            <x v="2"/>
          </reference>
          <reference field="0" count="1" selected="0">
            <x v="1"/>
          </reference>
          <reference field="1" count="1" selected="0">
            <x v="3"/>
          </reference>
        </references>
      </pivotArea>
    </chartFormat>
    <chartFormat chart="3" format="140" series="1">
      <pivotArea type="data" outline="0" fieldPosition="0">
        <references count="3">
          <reference field="4294967294" count="1" selected="0">
            <x v="2"/>
          </reference>
          <reference field="0" count="1" selected="0">
            <x v="1"/>
          </reference>
          <reference field="1" count="1" selected="0">
            <x v="4"/>
          </reference>
        </references>
      </pivotArea>
    </chartFormat>
    <chartFormat chart="3" format="141" series="1">
      <pivotArea type="data" outline="0" fieldPosition="0">
        <references count="3">
          <reference field="4294967294" count="1" selected="0">
            <x v="2"/>
          </reference>
          <reference field="0" count="1" selected="0">
            <x v="1"/>
          </reference>
          <reference field="1" count="1" selected="0">
            <x v="5"/>
          </reference>
        </references>
      </pivotArea>
    </chartFormat>
    <chartFormat chart="3" format="142" series="1">
      <pivotArea type="data" outline="0" fieldPosition="0">
        <references count="3">
          <reference field="4294967294" count="1" selected="0">
            <x v="2"/>
          </reference>
          <reference field="0" count="1" selected="0">
            <x v="1"/>
          </reference>
          <reference field="1" count="1" selected="0">
            <x v="6"/>
          </reference>
        </references>
      </pivotArea>
    </chartFormat>
    <chartFormat chart="3" format="143" series="1">
      <pivotArea type="data" outline="0" fieldPosition="0">
        <references count="3">
          <reference field="4294967294" count="1" selected="0">
            <x v="2"/>
          </reference>
          <reference field="0" count="1" selected="0">
            <x v="1"/>
          </reference>
          <reference field="1" count="1" selected="0">
            <x v="7"/>
          </reference>
        </references>
      </pivotArea>
    </chartFormat>
    <chartFormat chart="3" format="144" series="1">
      <pivotArea type="data" outline="0" fieldPosition="0">
        <references count="3">
          <reference field="4294967294" count="1" selected="0">
            <x v="2"/>
          </reference>
          <reference field="0" count="1" selected="0">
            <x v="1"/>
          </reference>
          <reference field="1" count="1" selected="0">
            <x v="8"/>
          </reference>
        </references>
      </pivotArea>
    </chartFormat>
    <chartFormat chart="3" format="145" series="1">
      <pivotArea type="data" outline="0" fieldPosition="0">
        <references count="3">
          <reference field="4294967294" count="1" selected="0">
            <x v="2"/>
          </reference>
          <reference field="0" count="1" selected="0">
            <x v="1"/>
          </reference>
          <reference field="1" count="1" selected="0">
            <x v="9"/>
          </reference>
        </references>
      </pivotArea>
    </chartFormat>
    <chartFormat chart="3" format="146" series="1">
      <pivotArea type="data" outline="0" fieldPosition="0">
        <references count="3">
          <reference field="4294967294" count="1" selected="0">
            <x v="2"/>
          </reference>
          <reference field="0" count="1" selected="0">
            <x v="1"/>
          </reference>
          <reference field="1" count="1" selected="0">
            <x v="10"/>
          </reference>
        </references>
      </pivotArea>
    </chartFormat>
    <chartFormat chart="3" format="147" series="1">
      <pivotArea type="data" outline="0" fieldPosition="0">
        <references count="3">
          <reference field="4294967294" count="1" selected="0">
            <x v="2"/>
          </reference>
          <reference field="0" count="1" selected="0">
            <x v="1"/>
          </reference>
          <reference field="1" count="1" selected="0">
            <x v="11"/>
          </reference>
        </references>
      </pivotArea>
    </chartFormat>
    <chartFormat chart="3" format="148" series="1">
      <pivotArea type="data" outline="0" fieldPosition="0">
        <references count="3">
          <reference field="4294967294" count="1" selected="0">
            <x v="2"/>
          </reference>
          <reference field="0" count="1" selected="0">
            <x v="2"/>
          </reference>
          <reference field="1" count="1" selected="0">
            <x v="0"/>
          </reference>
        </references>
      </pivotArea>
    </chartFormat>
    <chartFormat chart="3" format="149" series="1">
      <pivotArea type="data" outline="0" fieldPosition="0">
        <references count="3">
          <reference field="4294967294" count="1" selected="0">
            <x v="2"/>
          </reference>
          <reference field="0" count="1" selected="0">
            <x v="2"/>
          </reference>
          <reference field="1" count="1" selected="0">
            <x v="1"/>
          </reference>
        </references>
      </pivotArea>
    </chartFormat>
    <chartFormat chart="3" format="150" series="1">
      <pivotArea type="data" outline="0" fieldPosition="0">
        <references count="3">
          <reference field="4294967294" count="1" selected="0">
            <x v="2"/>
          </reference>
          <reference field="0" count="1" selected="0">
            <x v="2"/>
          </reference>
          <reference field="1" count="1" selected="0">
            <x v="2"/>
          </reference>
        </references>
      </pivotArea>
    </chartFormat>
    <chartFormat chart="3" format="151" series="1">
      <pivotArea type="data" outline="0" fieldPosition="0">
        <references count="3">
          <reference field="4294967294" count="1" selected="0">
            <x v="2"/>
          </reference>
          <reference field="0" count="1" selected="0">
            <x v="2"/>
          </reference>
          <reference field="1" count="1" selected="0">
            <x v="3"/>
          </reference>
        </references>
      </pivotArea>
    </chartFormat>
    <chartFormat chart="3" format="152" series="1">
      <pivotArea type="data" outline="0" fieldPosition="0">
        <references count="3">
          <reference field="4294967294" count="1" selected="0">
            <x v="2"/>
          </reference>
          <reference field="0" count="1" selected="0">
            <x v="2"/>
          </reference>
          <reference field="1" count="1" selected="0">
            <x v="4"/>
          </reference>
        </references>
      </pivotArea>
    </chartFormat>
    <chartFormat chart="3" format="153" series="1">
      <pivotArea type="data" outline="0" fieldPosition="0">
        <references count="3">
          <reference field="4294967294" count="1" selected="0">
            <x v="2"/>
          </reference>
          <reference field="0" count="1" selected="0">
            <x v="2"/>
          </reference>
          <reference field="1" count="1" selected="0">
            <x v="5"/>
          </reference>
        </references>
      </pivotArea>
    </chartFormat>
    <chartFormat chart="3" format="154" series="1">
      <pivotArea type="data" outline="0" fieldPosition="0">
        <references count="3">
          <reference field="4294967294" count="1" selected="0">
            <x v="2"/>
          </reference>
          <reference field="0" count="1" selected="0">
            <x v="2"/>
          </reference>
          <reference field="1" count="1" selected="0">
            <x v="6"/>
          </reference>
        </references>
      </pivotArea>
    </chartFormat>
    <chartFormat chart="3" format="155" series="1">
      <pivotArea type="data" outline="0" fieldPosition="0">
        <references count="3">
          <reference field="4294967294" count="1" selected="0">
            <x v="2"/>
          </reference>
          <reference field="0" count="1" selected="0">
            <x v="2"/>
          </reference>
          <reference field="1" count="1" selected="0">
            <x v="7"/>
          </reference>
        </references>
      </pivotArea>
    </chartFormat>
    <chartFormat chart="3" format="156" series="1">
      <pivotArea type="data" outline="0" fieldPosition="0">
        <references count="3">
          <reference field="4294967294" count="1" selected="0">
            <x v="2"/>
          </reference>
          <reference field="0" count="1" selected="0">
            <x v="2"/>
          </reference>
          <reference field="1" count="1" selected="0">
            <x v="8"/>
          </reference>
        </references>
      </pivotArea>
    </chartFormat>
    <chartFormat chart="3" format="157" series="1">
      <pivotArea type="data" outline="0" fieldPosition="0">
        <references count="3">
          <reference field="4294967294" count="1" selected="0">
            <x v="2"/>
          </reference>
          <reference field="0" count="1" selected="0">
            <x v="2"/>
          </reference>
          <reference field="1" count="1" selected="0">
            <x v="9"/>
          </reference>
        </references>
      </pivotArea>
    </chartFormat>
    <chartFormat chart="3" format="158" series="1">
      <pivotArea type="data" outline="0" fieldPosition="0">
        <references count="3">
          <reference field="4294967294" count="1" selected="0">
            <x v="2"/>
          </reference>
          <reference field="0" count="1" selected="0">
            <x v="2"/>
          </reference>
          <reference field="1" count="1" selected="0">
            <x v="10"/>
          </reference>
        </references>
      </pivotArea>
    </chartFormat>
    <chartFormat chart="3" format="159" series="1">
      <pivotArea type="data" outline="0" fieldPosition="0">
        <references count="3">
          <reference field="4294967294" count="1" selected="0">
            <x v="2"/>
          </reference>
          <reference field="0" count="1" selected="0">
            <x v="2"/>
          </reference>
          <reference field="1" count="1" selected="0">
            <x v="11"/>
          </reference>
        </references>
      </pivotArea>
    </chartFormat>
    <chartFormat chart="3" format="160" series="1">
      <pivotArea type="data" outline="0" fieldPosition="0">
        <references count="3">
          <reference field="4294967294" count="1" selected="0">
            <x v="2"/>
          </reference>
          <reference field="0" count="1" selected="0">
            <x v="3"/>
          </reference>
          <reference field="1" count="1" selected="0">
            <x v="0"/>
          </reference>
        </references>
      </pivotArea>
    </chartFormat>
    <chartFormat chart="3" format="161" series="1">
      <pivotArea type="data" outline="0" fieldPosition="0">
        <references count="3">
          <reference field="4294967294" count="1" selected="0">
            <x v="2"/>
          </reference>
          <reference field="0" count="1" selected="0">
            <x v="3"/>
          </reference>
          <reference field="1" count="1" selected="0">
            <x v="1"/>
          </reference>
        </references>
      </pivotArea>
    </chartFormat>
    <chartFormat chart="3" format="162" series="1">
      <pivotArea type="data" outline="0" fieldPosition="0">
        <references count="3">
          <reference field="4294967294" count="1" selected="0">
            <x v="2"/>
          </reference>
          <reference field="0" count="1" selected="0">
            <x v="3"/>
          </reference>
          <reference field="1" count="1" selected="0">
            <x v="2"/>
          </reference>
        </references>
      </pivotArea>
    </chartFormat>
    <chartFormat chart="3" format="163" series="1">
      <pivotArea type="data" outline="0" fieldPosition="0">
        <references count="3">
          <reference field="4294967294" count="1" selected="0">
            <x v="2"/>
          </reference>
          <reference field="0" count="1" selected="0">
            <x v="3"/>
          </reference>
          <reference field="1" count="1" selected="0">
            <x v="3"/>
          </reference>
        </references>
      </pivotArea>
    </chartFormat>
    <chartFormat chart="3" format="164" series="1">
      <pivotArea type="data" outline="0" fieldPosition="0">
        <references count="3">
          <reference field="4294967294" count="1" selected="0">
            <x v="2"/>
          </reference>
          <reference field="0" count="1" selected="0">
            <x v="3"/>
          </reference>
          <reference field="1" count="1" selected="0">
            <x v="4"/>
          </reference>
        </references>
      </pivotArea>
    </chartFormat>
    <chartFormat chart="3" format="165" series="1">
      <pivotArea type="data" outline="0" fieldPosition="0">
        <references count="3">
          <reference field="4294967294" count="1" selected="0">
            <x v="2"/>
          </reference>
          <reference field="0" count="1" selected="0">
            <x v="3"/>
          </reference>
          <reference field="1" count="1" selected="0">
            <x v="5"/>
          </reference>
        </references>
      </pivotArea>
    </chartFormat>
    <chartFormat chart="3" format="166" series="1">
      <pivotArea type="data" outline="0" fieldPosition="0">
        <references count="3">
          <reference field="4294967294" count="1" selected="0">
            <x v="2"/>
          </reference>
          <reference field="0" count="1" selected="0">
            <x v="3"/>
          </reference>
          <reference field="1" count="1" selected="0">
            <x v="6"/>
          </reference>
        </references>
      </pivotArea>
    </chartFormat>
    <chartFormat chart="3" format="167" series="1">
      <pivotArea type="data" outline="0" fieldPosition="0">
        <references count="3">
          <reference field="4294967294" count="1" selected="0">
            <x v="2"/>
          </reference>
          <reference field="0" count="1" selected="0">
            <x v="3"/>
          </reference>
          <reference field="1" count="1" selected="0">
            <x v="7"/>
          </reference>
        </references>
      </pivotArea>
    </chartFormat>
    <chartFormat chart="3" format="168" series="1">
      <pivotArea type="data" outline="0" fieldPosition="0">
        <references count="3">
          <reference field="4294967294" count="1" selected="0">
            <x v="2"/>
          </reference>
          <reference field="0" count="1" selected="0">
            <x v="3"/>
          </reference>
          <reference field="1" count="1" selected="0">
            <x v="8"/>
          </reference>
        </references>
      </pivotArea>
    </chartFormat>
    <chartFormat chart="3" format="169" series="1">
      <pivotArea type="data" outline="0" fieldPosition="0">
        <references count="3">
          <reference field="4294967294" count="1" selected="0">
            <x v="2"/>
          </reference>
          <reference field="0" count="1" selected="0">
            <x v="3"/>
          </reference>
          <reference field="1" count="1" selected="0">
            <x v="9"/>
          </reference>
        </references>
      </pivotArea>
    </chartFormat>
    <chartFormat chart="3" format="170" series="1">
      <pivotArea type="data" outline="0" fieldPosition="0">
        <references count="3">
          <reference field="4294967294" count="1" selected="0">
            <x v="2"/>
          </reference>
          <reference field="0" count="1" selected="0">
            <x v="3"/>
          </reference>
          <reference field="1" count="1" selected="0">
            <x v="10"/>
          </reference>
        </references>
      </pivotArea>
    </chartFormat>
    <chartFormat chart="3" format="171" series="1">
      <pivotArea type="data" outline="0" fieldPosition="0">
        <references count="3">
          <reference field="4294967294" count="1" selected="0">
            <x v="2"/>
          </reference>
          <reference field="0" count="1" selected="0">
            <x v="3"/>
          </reference>
          <reference field="1" count="1" selected="0">
            <x v="11"/>
          </reference>
        </references>
      </pivotArea>
    </chartFormat>
    <chartFormat chart="3" format="172" series="1">
      <pivotArea type="data" outline="0" fieldPosition="0">
        <references count="3">
          <reference field="4294967294" count="1" selected="0">
            <x v="2"/>
          </reference>
          <reference field="0" count="1" selected="0">
            <x v="4"/>
          </reference>
          <reference field="1" count="1" selected="0">
            <x v="0"/>
          </reference>
        </references>
      </pivotArea>
    </chartFormat>
    <chartFormat chart="3" format="173" series="1">
      <pivotArea type="data" outline="0" fieldPosition="0">
        <references count="3">
          <reference field="4294967294" count="1" selected="0">
            <x v="2"/>
          </reference>
          <reference field="0" count="1" selected="0">
            <x v="4"/>
          </reference>
          <reference field="1" count="1" selected="0">
            <x v="1"/>
          </reference>
        </references>
      </pivotArea>
    </chartFormat>
    <chartFormat chart="3" format="174" series="1">
      <pivotArea type="data" outline="0" fieldPosition="0">
        <references count="3">
          <reference field="4294967294" count="1" selected="0">
            <x v="2"/>
          </reference>
          <reference field="0" count="1" selected="0">
            <x v="4"/>
          </reference>
          <reference field="1" count="1" selected="0">
            <x v="2"/>
          </reference>
        </references>
      </pivotArea>
    </chartFormat>
    <chartFormat chart="3" format="175" series="1">
      <pivotArea type="data" outline="0" fieldPosition="0">
        <references count="3">
          <reference field="4294967294" count="1" selected="0">
            <x v="2"/>
          </reference>
          <reference field="0" count="1" selected="0">
            <x v="4"/>
          </reference>
          <reference field="1" count="1" selected="0">
            <x v="3"/>
          </reference>
        </references>
      </pivotArea>
    </chartFormat>
    <chartFormat chart="3" format="176" series="1">
      <pivotArea type="data" outline="0" fieldPosition="0">
        <references count="3">
          <reference field="4294967294" count="1" selected="0">
            <x v="2"/>
          </reference>
          <reference field="0" count="1" selected="0">
            <x v="4"/>
          </reference>
          <reference field="1" count="1" selected="0">
            <x v="4"/>
          </reference>
        </references>
      </pivotArea>
    </chartFormat>
    <chartFormat chart="3" format="177" series="1">
      <pivotArea type="data" outline="0" fieldPosition="0">
        <references count="3">
          <reference field="4294967294" count="1" selected="0">
            <x v="2"/>
          </reference>
          <reference field="0" count="1" selected="0">
            <x v="4"/>
          </reference>
          <reference field="1" count="1" selected="0">
            <x v="5"/>
          </reference>
        </references>
      </pivotArea>
    </chartFormat>
    <chartFormat chart="3" format="178" series="1">
      <pivotArea type="data" outline="0" fieldPosition="0">
        <references count="3">
          <reference field="4294967294" count="1" selected="0">
            <x v="2"/>
          </reference>
          <reference field="0" count="1" selected="0">
            <x v="4"/>
          </reference>
          <reference field="1" count="1" selected="0">
            <x v="6"/>
          </reference>
        </references>
      </pivotArea>
    </chartFormat>
    <chartFormat chart="3" format="179" series="1">
      <pivotArea type="data" outline="0" fieldPosition="0">
        <references count="3">
          <reference field="4294967294" count="1" selected="0">
            <x v="2"/>
          </reference>
          <reference field="0" count="1" selected="0">
            <x v="4"/>
          </reference>
          <reference field="1" count="1" selected="0">
            <x v="7"/>
          </reference>
        </references>
      </pivotArea>
    </chartFormat>
    <chartFormat chart="3" format="180" series="1">
      <pivotArea type="data" outline="0" fieldPosition="0">
        <references count="3">
          <reference field="4294967294" count="1" selected="0">
            <x v="2"/>
          </reference>
          <reference field="0" count="1" selected="0">
            <x v="4"/>
          </reference>
          <reference field="1" count="1" selected="0">
            <x v="8"/>
          </reference>
        </references>
      </pivotArea>
    </chartFormat>
    <chartFormat chart="3" format="181" series="1">
      <pivotArea type="data" outline="0" fieldPosition="0">
        <references count="3">
          <reference field="4294967294" count="1" selected="0">
            <x v="2"/>
          </reference>
          <reference field="0" count="1" selected="0">
            <x v="4"/>
          </reference>
          <reference field="1" count="1" selected="0">
            <x v="9"/>
          </reference>
        </references>
      </pivotArea>
    </chartFormat>
    <chartFormat chart="3" format="182" series="1">
      <pivotArea type="data" outline="0" fieldPosition="0">
        <references count="3">
          <reference field="4294967294" count="1" selected="0">
            <x v="2"/>
          </reference>
          <reference field="0" count="1" selected="0">
            <x v="4"/>
          </reference>
          <reference field="1" count="1" selected="0">
            <x v="10"/>
          </reference>
        </references>
      </pivotArea>
    </chartFormat>
    <chartFormat chart="3" format="183" series="1">
      <pivotArea type="data" outline="0" fieldPosition="0">
        <references count="3">
          <reference field="4294967294" count="1" selected="0">
            <x v="2"/>
          </reference>
          <reference field="0" count="1" selected="0">
            <x v="4"/>
          </reference>
          <reference field="1" count="1" selected="0">
            <x v="11"/>
          </reference>
        </references>
      </pivotArea>
    </chartFormat>
    <chartFormat chart="3" format="184" series="1">
      <pivotArea type="data" outline="0" fieldPosition="0">
        <references count="3">
          <reference field="4294967294" count="1" selected="0">
            <x v="3"/>
          </reference>
          <reference field="0" count="1" selected="0">
            <x v="0"/>
          </reference>
          <reference field="1" count="1" selected="0">
            <x v="0"/>
          </reference>
        </references>
      </pivotArea>
    </chartFormat>
    <chartFormat chart="3" format="185" series="1">
      <pivotArea type="data" outline="0" fieldPosition="0">
        <references count="3">
          <reference field="4294967294" count="1" selected="0">
            <x v="3"/>
          </reference>
          <reference field="0" count="1" selected="0">
            <x v="0"/>
          </reference>
          <reference field="1" count="1" selected="0">
            <x v="1"/>
          </reference>
        </references>
      </pivotArea>
    </chartFormat>
    <chartFormat chart="3" format="186" series="1">
      <pivotArea type="data" outline="0" fieldPosition="0">
        <references count="3">
          <reference field="4294967294" count="1" selected="0">
            <x v="3"/>
          </reference>
          <reference field="0" count="1" selected="0">
            <x v="0"/>
          </reference>
          <reference field="1" count="1" selected="0">
            <x v="2"/>
          </reference>
        </references>
      </pivotArea>
    </chartFormat>
    <chartFormat chart="3" format="187" series="1">
      <pivotArea type="data" outline="0" fieldPosition="0">
        <references count="3">
          <reference field="4294967294" count="1" selected="0">
            <x v="3"/>
          </reference>
          <reference field="0" count="1" selected="0">
            <x v="0"/>
          </reference>
          <reference field="1" count="1" selected="0">
            <x v="3"/>
          </reference>
        </references>
      </pivotArea>
    </chartFormat>
    <chartFormat chart="3" format="188" series="1">
      <pivotArea type="data" outline="0" fieldPosition="0">
        <references count="3">
          <reference field="4294967294" count="1" selected="0">
            <x v="3"/>
          </reference>
          <reference field="0" count="1" selected="0">
            <x v="0"/>
          </reference>
          <reference field="1" count="1" selected="0">
            <x v="4"/>
          </reference>
        </references>
      </pivotArea>
    </chartFormat>
    <chartFormat chart="3" format="189" series="1">
      <pivotArea type="data" outline="0" fieldPosition="0">
        <references count="3">
          <reference field="4294967294" count="1" selected="0">
            <x v="3"/>
          </reference>
          <reference field="0" count="1" selected="0">
            <x v="0"/>
          </reference>
          <reference field="1" count="1" selected="0">
            <x v="5"/>
          </reference>
        </references>
      </pivotArea>
    </chartFormat>
    <chartFormat chart="3" format="190" series="1">
      <pivotArea type="data" outline="0" fieldPosition="0">
        <references count="3">
          <reference field="4294967294" count="1" selected="0">
            <x v="3"/>
          </reference>
          <reference field="0" count="1" selected="0">
            <x v="0"/>
          </reference>
          <reference field="1" count="1" selected="0">
            <x v="6"/>
          </reference>
        </references>
      </pivotArea>
    </chartFormat>
    <chartFormat chart="3" format="191" series="1">
      <pivotArea type="data" outline="0" fieldPosition="0">
        <references count="3">
          <reference field="4294967294" count="1" selected="0">
            <x v="3"/>
          </reference>
          <reference field="0" count="1" selected="0">
            <x v="0"/>
          </reference>
          <reference field="1" count="1" selected="0">
            <x v="7"/>
          </reference>
        </references>
      </pivotArea>
    </chartFormat>
    <chartFormat chart="3" format="192" series="1">
      <pivotArea type="data" outline="0" fieldPosition="0">
        <references count="3">
          <reference field="4294967294" count="1" selected="0">
            <x v="3"/>
          </reference>
          <reference field="0" count="1" selected="0">
            <x v="0"/>
          </reference>
          <reference field="1" count="1" selected="0">
            <x v="8"/>
          </reference>
        </references>
      </pivotArea>
    </chartFormat>
    <chartFormat chart="3" format="193" series="1">
      <pivotArea type="data" outline="0" fieldPosition="0">
        <references count="3">
          <reference field="4294967294" count="1" selected="0">
            <x v="3"/>
          </reference>
          <reference field="0" count="1" selected="0">
            <x v="0"/>
          </reference>
          <reference field="1" count="1" selected="0">
            <x v="9"/>
          </reference>
        </references>
      </pivotArea>
    </chartFormat>
    <chartFormat chart="3" format="194" series="1">
      <pivotArea type="data" outline="0" fieldPosition="0">
        <references count="3">
          <reference field="4294967294" count="1" selected="0">
            <x v="3"/>
          </reference>
          <reference field="0" count="1" selected="0">
            <x v="0"/>
          </reference>
          <reference field="1" count="1" selected="0">
            <x v="10"/>
          </reference>
        </references>
      </pivotArea>
    </chartFormat>
    <chartFormat chart="3" format="195" series="1">
      <pivotArea type="data" outline="0" fieldPosition="0">
        <references count="3">
          <reference field="4294967294" count="1" selected="0">
            <x v="3"/>
          </reference>
          <reference field="0" count="1" selected="0">
            <x v="0"/>
          </reference>
          <reference field="1" count="1" selected="0">
            <x v="11"/>
          </reference>
        </references>
      </pivotArea>
    </chartFormat>
    <chartFormat chart="3" format="196" series="1">
      <pivotArea type="data" outline="0" fieldPosition="0">
        <references count="3">
          <reference field="4294967294" count="1" selected="0">
            <x v="3"/>
          </reference>
          <reference field="0" count="1" selected="0">
            <x v="1"/>
          </reference>
          <reference field="1" count="1" selected="0">
            <x v="0"/>
          </reference>
        </references>
      </pivotArea>
    </chartFormat>
    <chartFormat chart="3" format="197" series="1">
      <pivotArea type="data" outline="0" fieldPosition="0">
        <references count="3">
          <reference field="4294967294" count="1" selected="0">
            <x v="3"/>
          </reference>
          <reference field="0" count="1" selected="0">
            <x v="1"/>
          </reference>
          <reference field="1" count="1" selected="0">
            <x v="1"/>
          </reference>
        </references>
      </pivotArea>
    </chartFormat>
    <chartFormat chart="3" format="198" series="1">
      <pivotArea type="data" outline="0" fieldPosition="0">
        <references count="3">
          <reference field="4294967294" count="1" selected="0">
            <x v="3"/>
          </reference>
          <reference field="0" count="1" selected="0">
            <x v="1"/>
          </reference>
          <reference field="1" count="1" selected="0">
            <x v="2"/>
          </reference>
        </references>
      </pivotArea>
    </chartFormat>
    <chartFormat chart="3" format="199" series="1">
      <pivotArea type="data" outline="0" fieldPosition="0">
        <references count="3">
          <reference field="4294967294" count="1" selected="0">
            <x v="3"/>
          </reference>
          <reference field="0" count="1" selected="0">
            <x v="1"/>
          </reference>
          <reference field="1" count="1" selected="0">
            <x v="3"/>
          </reference>
        </references>
      </pivotArea>
    </chartFormat>
    <chartFormat chart="3" format="200" series="1">
      <pivotArea type="data" outline="0" fieldPosition="0">
        <references count="3">
          <reference field="4294967294" count="1" selected="0">
            <x v="3"/>
          </reference>
          <reference field="0" count="1" selected="0">
            <x v="1"/>
          </reference>
          <reference field="1" count="1" selected="0">
            <x v="4"/>
          </reference>
        </references>
      </pivotArea>
    </chartFormat>
    <chartFormat chart="3" format="201" series="1">
      <pivotArea type="data" outline="0" fieldPosition="0">
        <references count="3">
          <reference field="4294967294" count="1" selected="0">
            <x v="3"/>
          </reference>
          <reference field="0" count="1" selected="0">
            <x v="1"/>
          </reference>
          <reference field="1" count="1" selected="0">
            <x v="5"/>
          </reference>
        </references>
      </pivotArea>
    </chartFormat>
    <chartFormat chart="3" format="202" series="1">
      <pivotArea type="data" outline="0" fieldPosition="0">
        <references count="3">
          <reference field="4294967294" count="1" selected="0">
            <x v="3"/>
          </reference>
          <reference field="0" count="1" selected="0">
            <x v="1"/>
          </reference>
          <reference field="1" count="1" selected="0">
            <x v="6"/>
          </reference>
        </references>
      </pivotArea>
    </chartFormat>
    <chartFormat chart="3" format="203" series="1">
      <pivotArea type="data" outline="0" fieldPosition="0">
        <references count="3">
          <reference field="4294967294" count="1" selected="0">
            <x v="3"/>
          </reference>
          <reference field="0" count="1" selected="0">
            <x v="1"/>
          </reference>
          <reference field="1" count="1" selected="0">
            <x v="7"/>
          </reference>
        </references>
      </pivotArea>
    </chartFormat>
    <chartFormat chart="3" format="204" series="1">
      <pivotArea type="data" outline="0" fieldPosition="0">
        <references count="3">
          <reference field="4294967294" count="1" selected="0">
            <x v="3"/>
          </reference>
          <reference field="0" count="1" selected="0">
            <x v="1"/>
          </reference>
          <reference field="1" count="1" selected="0">
            <x v="8"/>
          </reference>
        </references>
      </pivotArea>
    </chartFormat>
    <chartFormat chart="3" format="205" series="1">
      <pivotArea type="data" outline="0" fieldPosition="0">
        <references count="3">
          <reference field="4294967294" count="1" selected="0">
            <x v="3"/>
          </reference>
          <reference field="0" count="1" selected="0">
            <x v="1"/>
          </reference>
          <reference field="1" count="1" selected="0">
            <x v="9"/>
          </reference>
        </references>
      </pivotArea>
    </chartFormat>
    <chartFormat chart="3" format="206" series="1">
      <pivotArea type="data" outline="0" fieldPosition="0">
        <references count="3">
          <reference field="4294967294" count="1" selected="0">
            <x v="3"/>
          </reference>
          <reference field="0" count="1" selected="0">
            <x v="1"/>
          </reference>
          <reference field="1" count="1" selected="0">
            <x v="10"/>
          </reference>
        </references>
      </pivotArea>
    </chartFormat>
    <chartFormat chart="3" format="207" series="1">
      <pivotArea type="data" outline="0" fieldPosition="0">
        <references count="3">
          <reference field="4294967294" count="1" selected="0">
            <x v="3"/>
          </reference>
          <reference field="0" count="1" selected="0">
            <x v="1"/>
          </reference>
          <reference field="1" count="1" selected="0">
            <x v="11"/>
          </reference>
        </references>
      </pivotArea>
    </chartFormat>
    <chartFormat chart="3" format="208" series="1">
      <pivotArea type="data" outline="0" fieldPosition="0">
        <references count="3">
          <reference field="4294967294" count="1" selected="0">
            <x v="3"/>
          </reference>
          <reference field="0" count="1" selected="0">
            <x v="2"/>
          </reference>
          <reference field="1" count="1" selected="0">
            <x v="0"/>
          </reference>
        </references>
      </pivotArea>
    </chartFormat>
    <chartFormat chart="3" format="209" series="1">
      <pivotArea type="data" outline="0" fieldPosition="0">
        <references count="3">
          <reference field="4294967294" count="1" selected="0">
            <x v="3"/>
          </reference>
          <reference field="0" count="1" selected="0">
            <x v="2"/>
          </reference>
          <reference field="1" count="1" selected="0">
            <x v="1"/>
          </reference>
        </references>
      </pivotArea>
    </chartFormat>
    <chartFormat chart="3" format="210" series="1">
      <pivotArea type="data" outline="0" fieldPosition="0">
        <references count="3">
          <reference field="4294967294" count="1" selected="0">
            <x v="3"/>
          </reference>
          <reference field="0" count="1" selected="0">
            <x v="2"/>
          </reference>
          <reference field="1" count="1" selected="0">
            <x v="2"/>
          </reference>
        </references>
      </pivotArea>
    </chartFormat>
    <chartFormat chart="3" format="211" series="1">
      <pivotArea type="data" outline="0" fieldPosition="0">
        <references count="3">
          <reference field="4294967294" count="1" selected="0">
            <x v="3"/>
          </reference>
          <reference field="0" count="1" selected="0">
            <x v="2"/>
          </reference>
          <reference field="1" count="1" selected="0">
            <x v="3"/>
          </reference>
        </references>
      </pivotArea>
    </chartFormat>
    <chartFormat chart="3" format="212" series="1">
      <pivotArea type="data" outline="0" fieldPosition="0">
        <references count="3">
          <reference field="4294967294" count="1" selected="0">
            <x v="3"/>
          </reference>
          <reference field="0" count="1" selected="0">
            <x v="2"/>
          </reference>
          <reference field="1" count="1" selected="0">
            <x v="4"/>
          </reference>
        </references>
      </pivotArea>
    </chartFormat>
    <chartFormat chart="3" format="213" series="1">
      <pivotArea type="data" outline="0" fieldPosition="0">
        <references count="3">
          <reference field="4294967294" count="1" selected="0">
            <x v="3"/>
          </reference>
          <reference field="0" count="1" selected="0">
            <x v="2"/>
          </reference>
          <reference field="1" count="1" selected="0">
            <x v="5"/>
          </reference>
        </references>
      </pivotArea>
    </chartFormat>
    <chartFormat chart="3" format="214" series="1">
      <pivotArea type="data" outline="0" fieldPosition="0">
        <references count="3">
          <reference field="4294967294" count="1" selected="0">
            <x v="3"/>
          </reference>
          <reference field="0" count="1" selected="0">
            <x v="2"/>
          </reference>
          <reference field="1" count="1" selected="0">
            <x v="6"/>
          </reference>
        </references>
      </pivotArea>
    </chartFormat>
    <chartFormat chart="3" format="215" series="1">
      <pivotArea type="data" outline="0" fieldPosition="0">
        <references count="3">
          <reference field="4294967294" count="1" selected="0">
            <x v="3"/>
          </reference>
          <reference field="0" count="1" selected="0">
            <x v="2"/>
          </reference>
          <reference field="1" count="1" selected="0">
            <x v="7"/>
          </reference>
        </references>
      </pivotArea>
    </chartFormat>
    <chartFormat chart="3" format="216" series="1">
      <pivotArea type="data" outline="0" fieldPosition="0">
        <references count="3">
          <reference field="4294967294" count="1" selected="0">
            <x v="3"/>
          </reference>
          <reference field="0" count="1" selected="0">
            <x v="2"/>
          </reference>
          <reference field="1" count="1" selected="0">
            <x v="8"/>
          </reference>
        </references>
      </pivotArea>
    </chartFormat>
    <chartFormat chart="3" format="217" series="1">
      <pivotArea type="data" outline="0" fieldPosition="0">
        <references count="3">
          <reference field="4294967294" count="1" selected="0">
            <x v="3"/>
          </reference>
          <reference field="0" count="1" selected="0">
            <x v="2"/>
          </reference>
          <reference field="1" count="1" selected="0">
            <x v="9"/>
          </reference>
        </references>
      </pivotArea>
    </chartFormat>
    <chartFormat chart="3" format="218" series="1">
      <pivotArea type="data" outline="0" fieldPosition="0">
        <references count="3">
          <reference field="4294967294" count="1" selected="0">
            <x v="3"/>
          </reference>
          <reference field="0" count="1" selected="0">
            <x v="2"/>
          </reference>
          <reference field="1" count="1" selected="0">
            <x v="10"/>
          </reference>
        </references>
      </pivotArea>
    </chartFormat>
    <chartFormat chart="3" format="219" series="1">
      <pivotArea type="data" outline="0" fieldPosition="0">
        <references count="3">
          <reference field="4294967294" count="1" selected="0">
            <x v="3"/>
          </reference>
          <reference field="0" count="1" selected="0">
            <x v="2"/>
          </reference>
          <reference field="1" count="1" selected="0">
            <x v="11"/>
          </reference>
        </references>
      </pivotArea>
    </chartFormat>
    <chartFormat chart="3" format="220" series="1">
      <pivotArea type="data" outline="0" fieldPosition="0">
        <references count="3">
          <reference field="4294967294" count="1" selected="0">
            <x v="3"/>
          </reference>
          <reference field="0" count="1" selected="0">
            <x v="3"/>
          </reference>
          <reference field="1" count="1" selected="0">
            <x v="0"/>
          </reference>
        </references>
      </pivotArea>
    </chartFormat>
    <chartFormat chart="3" format="221" series="1">
      <pivotArea type="data" outline="0" fieldPosition="0">
        <references count="3">
          <reference field="4294967294" count="1" selected="0">
            <x v="3"/>
          </reference>
          <reference field="0" count="1" selected="0">
            <x v="3"/>
          </reference>
          <reference field="1" count="1" selected="0">
            <x v="1"/>
          </reference>
        </references>
      </pivotArea>
    </chartFormat>
    <chartFormat chart="3" format="222" series="1">
      <pivotArea type="data" outline="0" fieldPosition="0">
        <references count="3">
          <reference field="4294967294" count="1" selected="0">
            <x v="3"/>
          </reference>
          <reference field="0" count="1" selected="0">
            <x v="3"/>
          </reference>
          <reference field="1" count="1" selected="0">
            <x v="2"/>
          </reference>
        </references>
      </pivotArea>
    </chartFormat>
    <chartFormat chart="3" format="223" series="1">
      <pivotArea type="data" outline="0" fieldPosition="0">
        <references count="3">
          <reference field="4294967294" count="1" selected="0">
            <x v="3"/>
          </reference>
          <reference field="0" count="1" selected="0">
            <x v="3"/>
          </reference>
          <reference field="1" count="1" selected="0">
            <x v="3"/>
          </reference>
        </references>
      </pivotArea>
    </chartFormat>
    <chartFormat chart="3" format="224" series="1">
      <pivotArea type="data" outline="0" fieldPosition="0">
        <references count="3">
          <reference field="4294967294" count="1" selected="0">
            <x v="3"/>
          </reference>
          <reference field="0" count="1" selected="0">
            <x v="3"/>
          </reference>
          <reference field="1" count="1" selected="0">
            <x v="4"/>
          </reference>
        </references>
      </pivotArea>
    </chartFormat>
    <chartFormat chart="3" format="225" series="1">
      <pivotArea type="data" outline="0" fieldPosition="0">
        <references count="3">
          <reference field="4294967294" count="1" selected="0">
            <x v="3"/>
          </reference>
          <reference field="0" count="1" selected="0">
            <x v="3"/>
          </reference>
          <reference field="1" count="1" selected="0">
            <x v="5"/>
          </reference>
        </references>
      </pivotArea>
    </chartFormat>
    <chartFormat chart="3" format="226" series="1">
      <pivotArea type="data" outline="0" fieldPosition="0">
        <references count="3">
          <reference field="4294967294" count="1" selected="0">
            <x v="3"/>
          </reference>
          <reference field="0" count="1" selected="0">
            <x v="3"/>
          </reference>
          <reference field="1" count="1" selected="0">
            <x v="6"/>
          </reference>
        </references>
      </pivotArea>
    </chartFormat>
    <chartFormat chart="3" format="227" series="1">
      <pivotArea type="data" outline="0" fieldPosition="0">
        <references count="3">
          <reference field="4294967294" count="1" selected="0">
            <x v="3"/>
          </reference>
          <reference field="0" count="1" selected="0">
            <x v="3"/>
          </reference>
          <reference field="1" count="1" selected="0">
            <x v="7"/>
          </reference>
        </references>
      </pivotArea>
    </chartFormat>
    <chartFormat chart="3" format="228" series="1">
      <pivotArea type="data" outline="0" fieldPosition="0">
        <references count="3">
          <reference field="4294967294" count="1" selected="0">
            <x v="3"/>
          </reference>
          <reference field="0" count="1" selected="0">
            <x v="3"/>
          </reference>
          <reference field="1" count="1" selected="0">
            <x v="8"/>
          </reference>
        </references>
      </pivotArea>
    </chartFormat>
    <chartFormat chart="3" format="229" series="1">
      <pivotArea type="data" outline="0" fieldPosition="0">
        <references count="3">
          <reference field="4294967294" count="1" selected="0">
            <x v="3"/>
          </reference>
          <reference field="0" count="1" selected="0">
            <x v="3"/>
          </reference>
          <reference field="1" count="1" selected="0">
            <x v="9"/>
          </reference>
        </references>
      </pivotArea>
    </chartFormat>
    <chartFormat chart="3" format="230" series="1">
      <pivotArea type="data" outline="0" fieldPosition="0">
        <references count="3">
          <reference field="4294967294" count="1" selected="0">
            <x v="3"/>
          </reference>
          <reference field="0" count="1" selected="0">
            <x v="3"/>
          </reference>
          <reference field="1" count="1" selected="0">
            <x v="10"/>
          </reference>
        </references>
      </pivotArea>
    </chartFormat>
    <chartFormat chart="3" format="231" series="1">
      <pivotArea type="data" outline="0" fieldPosition="0">
        <references count="3">
          <reference field="4294967294" count="1" selected="0">
            <x v="3"/>
          </reference>
          <reference field="0" count="1" selected="0">
            <x v="3"/>
          </reference>
          <reference field="1" count="1" selected="0">
            <x v="11"/>
          </reference>
        </references>
      </pivotArea>
    </chartFormat>
    <chartFormat chart="3" format="232" series="1">
      <pivotArea type="data" outline="0" fieldPosition="0">
        <references count="3">
          <reference field="4294967294" count="1" selected="0">
            <x v="3"/>
          </reference>
          <reference field="0" count="1" selected="0">
            <x v="4"/>
          </reference>
          <reference field="1" count="1" selected="0">
            <x v="0"/>
          </reference>
        </references>
      </pivotArea>
    </chartFormat>
    <chartFormat chart="3" format="233" series="1">
      <pivotArea type="data" outline="0" fieldPosition="0">
        <references count="3">
          <reference field="4294967294" count="1" selected="0">
            <x v="3"/>
          </reference>
          <reference field="0" count="1" selected="0">
            <x v="4"/>
          </reference>
          <reference field="1" count="1" selected="0">
            <x v="1"/>
          </reference>
        </references>
      </pivotArea>
    </chartFormat>
    <chartFormat chart="3" format="234" series="1">
      <pivotArea type="data" outline="0" fieldPosition="0">
        <references count="3">
          <reference field="4294967294" count="1" selected="0">
            <x v="3"/>
          </reference>
          <reference field="0" count="1" selected="0">
            <x v="4"/>
          </reference>
          <reference field="1" count="1" selected="0">
            <x v="2"/>
          </reference>
        </references>
      </pivotArea>
    </chartFormat>
    <chartFormat chart="3" format="235" series="1">
      <pivotArea type="data" outline="0" fieldPosition="0">
        <references count="3">
          <reference field="4294967294" count="1" selected="0">
            <x v="3"/>
          </reference>
          <reference field="0" count="1" selected="0">
            <x v="4"/>
          </reference>
          <reference field="1" count="1" selected="0">
            <x v="3"/>
          </reference>
        </references>
      </pivotArea>
    </chartFormat>
    <chartFormat chart="3" format="236" series="1">
      <pivotArea type="data" outline="0" fieldPosition="0">
        <references count="3">
          <reference field="4294967294" count="1" selected="0">
            <x v="3"/>
          </reference>
          <reference field="0" count="1" selected="0">
            <x v="4"/>
          </reference>
          <reference field="1" count="1" selected="0">
            <x v="4"/>
          </reference>
        </references>
      </pivotArea>
    </chartFormat>
    <chartFormat chart="3" format="237" series="1">
      <pivotArea type="data" outline="0" fieldPosition="0">
        <references count="3">
          <reference field="4294967294" count="1" selected="0">
            <x v="3"/>
          </reference>
          <reference field="0" count="1" selected="0">
            <x v="4"/>
          </reference>
          <reference field="1" count="1" selected="0">
            <x v="5"/>
          </reference>
        </references>
      </pivotArea>
    </chartFormat>
    <chartFormat chart="3" format="238" series="1">
      <pivotArea type="data" outline="0" fieldPosition="0">
        <references count="3">
          <reference field="4294967294" count="1" selected="0">
            <x v="3"/>
          </reference>
          <reference field="0" count="1" selected="0">
            <x v="4"/>
          </reference>
          <reference field="1" count="1" selected="0">
            <x v="6"/>
          </reference>
        </references>
      </pivotArea>
    </chartFormat>
    <chartFormat chart="3" format="239" series="1">
      <pivotArea type="data" outline="0" fieldPosition="0">
        <references count="3">
          <reference field="4294967294" count="1" selected="0">
            <x v="3"/>
          </reference>
          <reference field="0" count="1" selected="0">
            <x v="4"/>
          </reference>
          <reference field="1" count="1" selected="0">
            <x v="7"/>
          </reference>
        </references>
      </pivotArea>
    </chartFormat>
    <chartFormat chart="3" format="240" series="1">
      <pivotArea type="data" outline="0" fieldPosition="0">
        <references count="3">
          <reference field="4294967294" count="1" selected="0">
            <x v="3"/>
          </reference>
          <reference field="0" count="1" selected="0">
            <x v="4"/>
          </reference>
          <reference field="1" count="1" selected="0">
            <x v="8"/>
          </reference>
        </references>
      </pivotArea>
    </chartFormat>
    <chartFormat chart="3" format="241" series="1">
      <pivotArea type="data" outline="0" fieldPosition="0">
        <references count="3">
          <reference field="4294967294" count="1" selected="0">
            <x v="3"/>
          </reference>
          <reference field="0" count="1" selected="0">
            <x v="4"/>
          </reference>
          <reference field="1" count="1" selected="0">
            <x v="9"/>
          </reference>
        </references>
      </pivotArea>
    </chartFormat>
    <chartFormat chart="3" format="242" series="1">
      <pivotArea type="data" outline="0" fieldPosition="0">
        <references count="3">
          <reference field="4294967294" count="1" selected="0">
            <x v="3"/>
          </reference>
          <reference field="0" count="1" selected="0">
            <x v="4"/>
          </reference>
          <reference field="1" count="1" selected="0">
            <x v="10"/>
          </reference>
        </references>
      </pivotArea>
    </chartFormat>
    <chartFormat chart="3" format="243" series="1">
      <pivotArea type="data" outline="0" fieldPosition="0">
        <references count="3">
          <reference field="4294967294" count="1" selected="0">
            <x v="3"/>
          </reference>
          <reference field="0" count="1" selected="0">
            <x v="4"/>
          </reference>
          <reference field="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name="TablaDinámica8" cacheId="7"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chartFormat="4">
  <location ref="A3:D15" firstHeaderRow="0" firstDataRow="1" firstDataCol="1" rowPageCount="1" colPageCount="1"/>
  <pivotFields count="16">
    <pivotField axis="axisPage" compact="0" outline="0" multipleItemSelectionAllowed="1" showAll="0" defaultSubtotal="0">
      <items count="5">
        <item x="0"/>
        <item h="1" x="3"/>
        <item h="1" x="4"/>
        <item h="1" x="1"/>
        <item h="1" x="2"/>
      </items>
      <extLst>
        <ext xmlns:x14="http://schemas.microsoft.com/office/spreadsheetml/2009/9/main" uri="{2946ED86-A175-432a-8AC1-64E0C546D7DE}">
          <x14:pivotField fillDownLabels="1"/>
        </ext>
      </extLst>
    </pivotField>
    <pivotField axis="axisRow" compact="0" outline="0" showAll="0" defaultSubtotal="0">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ubtotalTop="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dataField="1" compact="0" numFmtId="9" outline="0" subtotalTop="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dataField="1" compact="0" numFmtId="9" outline="0" subtotalTop="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dataField="1" compact="0" numFmtId="9" outline="0" subtotalTop="0" showAll="0" defaultSubtotal="0">
      <extLst>
        <ext xmlns:x14="http://schemas.microsoft.com/office/spreadsheetml/2009/9/main" uri="{2946ED86-A175-432a-8AC1-64E0C546D7DE}">
          <x14:pivotField fillDownLabels="1"/>
        </ext>
      </extLst>
    </pivotField>
  </pivotFields>
  <rowFields count="1">
    <field x="1"/>
  </rowFields>
  <rowItems count="12">
    <i>
      <x/>
    </i>
    <i>
      <x v="1"/>
    </i>
    <i>
      <x v="2"/>
    </i>
    <i>
      <x v="3"/>
    </i>
    <i>
      <x v="4"/>
    </i>
    <i>
      <x v="5"/>
    </i>
    <i>
      <x v="6"/>
    </i>
    <i>
      <x v="7"/>
    </i>
    <i>
      <x v="8"/>
    </i>
    <i>
      <x v="9"/>
    </i>
    <i>
      <x v="10"/>
    </i>
    <i>
      <x v="11"/>
    </i>
  </rowItems>
  <colFields count="1">
    <field x="-2"/>
  </colFields>
  <colItems count="3">
    <i>
      <x/>
    </i>
    <i i="1">
      <x v="1"/>
    </i>
    <i i="2">
      <x v="2"/>
    </i>
  </colItems>
  <pageFields count="1">
    <pageField fld="0" hier="-1"/>
  </pageFields>
  <dataFields count="3">
    <dataField name="Real Acum." fld="11" baseField="0" baseItem="0"/>
    <dataField name="B Acum." fld="13" baseField="0" baseItem="0"/>
    <dataField name="6+6 Acum." fld="15" baseField="0" baseItem="0"/>
  </dataFields>
  <formats count="1">
    <format dxfId="11">
      <pivotArea outline="0" collapsedLevelsAreSubtotals="1" fieldPosition="0"/>
    </format>
  </formats>
  <chartFormats count="15">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2">
          <reference field="4294967294" count="1" selected="0">
            <x v="0"/>
          </reference>
          <reference field="0" count="1" selected="0">
            <x v="3"/>
          </reference>
        </references>
      </pivotArea>
    </chartFormat>
    <chartFormat chart="3" format="7" series="1">
      <pivotArea type="data" outline="0" fieldPosition="0">
        <references count="2">
          <reference field="4294967294" count="1" selected="0">
            <x v="0"/>
          </reference>
          <reference field="0" count="1" selected="0">
            <x v="4"/>
          </reference>
        </references>
      </pivotArea>
    </chartFormat>
    <chartFormat chart="3" format="8" series="1">
      <pivotArea type="data" outline="0" fieldPosition="0">
        <references count="2">
          <reference field="4294967294" count="1" selected="0">
            <x v="1"/>
          </reference>
          <reference field="0" count="1" selected="0">
            <x v="0"/>
          </reference>
        </references>
      </pivotArea>
    </chartFormat>
    <chartFormat chart="3" format="9" series="1">
      <pivotArea type="data" outline="0" fieldPosition="0">
        <references count="2">
          <reference field="4294967294" count="1" selected="0">
            <x v="1"/>
          </reference>
          <reference field="0" count="1" selected="0">
            <x v="1"/>
          </reference>
        </references>
      </pivotArea>
    </chartFormat>
    <chartFormat chart="3" format="10" series="1">
      <pivotArea type="data" outline="0" fieldPosition="0">
        <references count="2">
          <reference field="4294967294" count="1" selected="0">
            <x v="1"/>
          </reference>
          <reference field="0" count="1" selected="0">
            <x v="2"/>
          </reference>
        </references>
      </pivotArea>
    </chartFormat>
    <chartFormat chart="3" format="11" series="1">
      <pivotArea type="data" outline="0" fieldPosition="0">
        <references count="2">
          <reference field="4294967294" count="1" selected="0">
            <x v="1"/>
          </reference>
          <reference field="0" count="1" selected="0">
            <x v="3"/>
          </reference>
        </references>
      </pivotArea>
    </chartFormat>
    <chartFormat chart="3" format="12" series="1">
      <pivotArea type="data" outline="0" fieldPosition="0">
        <references count="2">
          <reference field="4294967294" count="1" selected="0">
            <x v="1"/>
          </reference>
          <reference field="0" count="1" selected="0">
            <x v="4"/>
          </reference>
        </references>
      </pivotArea>
    </chartFormat>
    <chartFormat chart="3" format="13" series="1">
      <pivotArea type="data" outline="0" fieldPosition="0">
        <references count="2">
          <reference field="4294967294" count="1" selected="0">
            <x v="2"/>
          </reference>
          <reference field="0" count="1" selected="0">
            <x v="0"/>
          </reference>
        </references>
      </pivotArea>
    </chartFormat>
    <chartFormat chart="3" format="14" series="1">
      <pivotArea type="data" outline="0" fieldPosition="0">
        <references count="2">
          <reference field="4294967294" count="1" selected="0">
            <x v="2"/>
          </reference>
          <reference field="0" count="1" selected="0">
            <x v="1"/>
          </reference>
        </references>
      </pivotArea>
    </chartFormat>
    <chartFormat chart="3" format="15" series="1">
      <pivotArea type="data" outline="0" fieldPosition="0">
        <references count="2">
          <reference field="4294967294" count="1" selected="0">
            <x v="2"/>
          </reference>
          <reference field="0" count="1" selected="0">
            <x v="2"/>
          </reference>
        </references>
      </pivotArea>
    </chartFormat>
    <chartFormat chart="3" format="16" series="1">
      <pivotArea type="data" outline="0" fieldPosition="0">
        <references count="2">
          <reference field="4294967294" count="1" selected="0">
            <x v="2"/>
          </reference>
          <reference field="0" count="1" selected="0">
            <x v="3"/>
          </reference>
        </references>
      </pivotArea>
    </chartFormat>
    <chartFormat chart="3" format="17" series="1">
      <pivotArea type="data" outline="0" fieldPosition="0">
        <references count="2">
          <reference field="4294967294" count="1" selected="0">
            <x v="2"/>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name="TablaDinámica6" cacheId="4" dataOnRows="1"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chartFormat="3">
  <location ref="A5:B12" firstHeaderRow="1" firstDataRow="1" firstDataCol="1" rowPageCount="2" colPageCount="1"/>
  <pivotFields count="305">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h="1" x="0"/>
        <item x="1"/>
      </items>
      <extLst>
        <ext xmlns:x14="http://schemas.microsoft.com/office/spreadsheetml/2009/9/main" uri="{2946ED86-A175-432a-8AC1-64E0C546D7DE}">
          <x14:pivotField fillDownLabels="1"/>
        </ext>
      </extLst>
    </pivotField>
    <pivotField axis="axisPage" compact="0" outline="0" multipleItemSelectionAllowed="1" showAll="0" includeNewItemsInFilter="1" defaultSubtotal="0">
      <items count="172">
        <item x="54"/>
        <item x="48"/>
        <item x="56"/>
        <item x="49"/>
        <item x="58"/>
        <item x="47"/>
        <item x="50"/>
        <item x="69"/>
        <item x="42"/>
        <item x="51"/>
        <item x="73"/>
        <item x="19"/>
        <item x="30"/>
        <item x="145"/>
        <item x="166"/>
        <item x="163"/>
        <item x="165"/>
        <item x="162"/>
        <item x="127"/>
        <item x="107"/>
        <item x="28"/>
        <item x="101"/>
        <item x="102"/>
        <item x="106"/>
        <item x="115"/>
        <item x="114"/>
        <item x="105"/>
        <item x="109"/>
        <item x="110"/>
        <item x="108"/>
        <item x="112"/>
        <item x="113"/>
        <item x="111"/>
        <item x="11"/>
        <item x="138"/>
        <item x="168"/>
        <item x="78"/>
        <item x="116"/>
        <item x="98"/>
        <item x="97"/>
        <item x="24"/>
        <item x="125"/>
        <item x="133"/>
        <item x="128"/>
        <item x="136"/>
        <item x="122"/>
        <item x="57"/>
        <item x="55"/>
        <item x="13"/>
        <item x="154"/>
        <item x="152"/>
        <item x="153"/>
        <item x="164"/>
        <item x="151"/>
        <item x="45"/>
        <item x="44"/>
        <item x="43"/>
        <item x="72"/>
        <item x="99"/>
        <item x="103"/>
        <item x="150"/>
        <item x="100"/>
        <item x="75"/>
        <item x="18"/>
        <item x="149"/>
        <item x="158"/>
        <item x="159"/>
        <item x="131"/>
        <item x="117"/>
        <item x="46"/>
        <item x="147"/>
        <item x="167"/>
        <item x="59"/>
        <item x="32"/>
        <item x="80"/>
        <item x="60"/>
        <item x="41"/>
        <item x="38"/>
        <item x="7"/>
        <item x="10"/>
        <item x="67"/>
        <item x="68"/>
        <item x="0"/>
        <item x="139"/>
        <item x="141"/>
        <item x="140"/>
        <item x="52"/>
        <item x="53"/>
        <item x="134"/>
        <item x="33"/>
        <item x="148"/>
        <item x="130"/>
        <item x="70"/>
        <item x="91"/>
        <item x="161"/>
        <item x="160"/>
        <item x="157"/>
        <item x="17"/>
        <item x="15"/>
        <item x="29"/>
        <item x="121"/>
        <item x="132"/>
        <item x="118"/>
        <item x="2"/>
        <item x="137"/>
        <item x="144"/>
        <item x="143"/>
        <item x="104"/>
        <item x="126"/>
        <item x="142"/>
        <item x="146"/>
        <item x="94"/>
        <item x="92"/>
        <item x="93"/>
        <item x="96"/>
        <item x="95"/>
        <item x="74"/>
        <item x="85"/>
        <item x="31"/>
        <item x="8"/>
        <item x="4"/>
        <item x="1"/>
        <item x="76"/>
        <item x="34"/>
        <item x="123"/>
        <item x="36"/>
        <item x="39"/>
        <item x="5"/>
        <item x="124"/>
        <item x="129"/>
        <item x="16"/>
        <item x="25"/>
        <item x="14"/>
        <item x="61"/>
        <item x="64"/>
        <item x="62"/>
        <item x="63"/>
        <item x="66"/>
        <item x="65"/>
        <item x="169"/>
        <item m="1" x="171"/>
        <item x="26"/>
        <item x="23"/>
        <item x="27"/>
        <item x="120"/>
        <item x="37"/>
        <item x="40"/>
        <item x="82"/>
        <item x="84"/>
        <item x="83"/>
        <item x="6"/>
        <item x="9"/>
        <item x="86"/>
        <item x="22"/>
        <item x="90"/>
        <item x="79"/>
        <item x="81"/>
        <item x="3"/>
        <item x="21"/>
        <item x="20"/>
        <item x="89"/>
        <item x="88"/>
        <item x="87"/>
        <item x="77"/>
        <item x="135"/>
        <item x="156"/>
        <item x="155"/>
        <item x="71"/>
        <item x="35"/>
        <item x="12"/>
        <item x="119"/>
        <item x="170"/>
      </items>
      <extLst>
        <ext xmlns:x14="http://schemas.microsoft.com/office/spreadsheetml/2009/9/main" uri="{2946ED86-A175-432a-8AC1-64E0C546D7DE}">
          <x14:pivotField fillDownLabels="1"/>
        </ext>
      </extLst>
    </pivotField>
    <pivotField compact="0" outline="0" multipleItemSelectionAllowed="1"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dataField="1"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70"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numFmtId="168"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9">
        <item x="10"/>
        <item x="0"/>
        <item m="1" x="38"/>
        <item m="1" x="37"/>
        <item x="14"/>
        <item x="3"/>
        <item x="21"/>
        <item x="28"/>
        <item x="31"/>
        <item x="27"/>
        <item x="32"/>
        <item x="18"/>
        <item x="34"/>
        <item x="19"/>
        <item x="4"/>
        <item x="26"/>
        <item x="36"/>
        <item x="12"/>
        <item x="30"/>
        <item x="35"/>
        <item x="9"/>
        <item x="23"/>
        <item x="33"/>
        <item x="22"/>
        <item x="20"/>
        <item x="11"/>
        <item x="13"/>
        <item x="6"/>
        <item x="25"/>
        <item x="7"/>
        <item x="17"/>
        <item x="5"/>
        <item x="24"/>
        <item x="16"/>
        <item x="29"/>
        <item x="15"/>
        <item x="8"/>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2"/>
  </rowFields>
  <rowItems count="7">
    <i>
      <x/>
    </i>
    <i i="1">
      <x v="1"/>
    </i>
    <i i="2">
      <x v="2"/>
    </i>
    <i i="3">
      <x v="3"/>
    </i>
    <i i="4">
      <x v="4"/>
    </i>
    <i i="5">
      <x v="5"/>
    </i>
    <i i="6">
      <x v="6"/>
    </i>
  </rowItems>
  <colItems count="1">
    <i/>
  </colItems>
  <pageFields count="2">
    <pageField fld="1" hier="-1"/>
    <pageField fld="2" hier="-1"/>
  </pageFields>
  <dataFields count="7">
    <dataField name="Real Acum 2018" fld="57" baseField="1" baseItem="1"/>
    <dataField name="2019 9+3" fld="201" baseField="0" baseItem="0"/>
    <dataField name="2020 9+3" fld="215" baseField="0" baseItem="0"/>
    <dataField name="2021 9+3" fld="214" baseField="0" baseItem="0"/>
    <dataField name="2022 9+3" fld="216" baseField="0" baseItem="0"/>
    <dataField name="2023 9+3" fld="217" baseField="0" baseItem="0"/>
    <dataField name="2024 9+3" fld="218" baseField="0" baseItem="0"/>
  </dataFields>
  <formats count="3">
    <format dxfId="10">
      <pivotArea field="289" type="button" dataOnly="0" labelOnly="1" outline="0"/>
    </format>
    <format dxfId="9">
      <pivotArea dataOnly="0" labelOnly="1" grandRow="1" outline="0" fieldPosition="0"/>
    </format>
    <format dxfId="8">
      <pivotArea outline="0" collapsedLevelsAreSubtotals="1" fieldPosition="0"/>
    </format>
  </formats>
  <chartFormats count="1">
    <chartFormat chart="2" format="4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3:X15" firstHeaderRow="0" firstDataRow="1" firstDataCol="1" rowPageCount="1" colPageCount="1"/>
  <pivotFields count="269">
    <pivotField showAll="0"/>
    <pivotField axis="axisPage" multipleItemSelectionAllowed="1" showAll="0">
      <items count="3">
        <item x="0"/>
        <item h="1" x="1"/>
        <item t="default"/>
      </items>
    </pivotField>
    <pivotField showAll="0"/>
    <pivotField axis="axisRow" showAll="0">
      <items count="5">
        <item h="1" x="3"/>
        <item h="1" x="2"/>
        <item h="1"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dataField="1"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dataField="1" showAll="0"/>
    <pivotField showAll="0"/>
    <pivotField showAll="0"/>
    <pivotField showAll="0"/>
    <pivotField showAll="0"/>
    <pivotField numFmtId="168" showAll="0"/>
    <pivotField showAll="0"/>
    <pivotField showAll="0"/>
    <pivotField showAll="0"/>
    <pivotField showAll="0"/>
    <pivotField showAll="0"/>
    <pivotField dataField="1" showAll="0"/>
    <pivotField dataField="1"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showAll="0"/>
    <pivotField dataField="1" showAll="0"/>
    <pivotField dataField="1" showAll="0"/>
    <pivotField dataField="1" showAll="0"/>
    <pivotField dataField="1"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dataField="1" numFmtId="168" showAll="0"/>
    <pivotField numFmtId="168" showAll="0"/>
    <pivotField numFmtId="168" showAll="0"/>
    <pivotField numFmtId="168" showAll="0"/>
    <pivotField numFmtId="168" showAll="0"/>
    <pivotField numFmtId="168" showAll="0"/>
  </pivotFields>
  <rowFields count="1">
    <field x="3"/>
  </rowFields>
  <rowItems count="2">
    <i>
      <x v="3"/>
    </i>
    <i t="grand">
      <x/>
    </i>
  </rowItems>
  <colFields count="1">
    <field x="-2"/>
  </colFields>
  <col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colItems>
  <pageFields count="1">
    <pageField fld="1" hier="-1"/>
  </pageFields>
  <dataFields count="23">
    <dataField name="Total Presupuesto Proy" fld="101" baseField="0" baseItem="0"/>
    <dataField name="Total Presupuesto Proy 9+3" fld="219" baseField="0" baseItem="0"/>
    <dataField name="Real 2015 a 2018" fld="57" baseField="0" baseItem="0"/>
    <dataField name="Budget 2019" fld="70" baseField="0" baseItem="0"/>
    <dataField name="Budget 2019 9+3" fld="201" baseField="0" baseItem="0"/>
    <dataField name="2020 B" fld="96" baseField="0" baseItem="0"/>
    <dataField name="2020 B 9+3" fld="214" baseField="0" baseItem="0"/>
    <dataField name="2021 B " fld="97" baseField="0" baseItem="0"/>
    <dataField name="2021 B 9+3" fld="215" baseField="0" baseItem="0"/>
    <dataField name="2022 B" fld="98" baseField="0" baseItem="0"/>
    <dataField name="2022 B 9+3" fld="216" baseField="0" baseItem="0"/>
    <dataField name="2023 B" fld="99" baseField="0" baseItem="0"/>
    <dataField name="2023 B 9+3" fld="217" baseField="0" baseItem="0"/>
    <dataField name="2024 B" fld="100" baseField="0" baseItem="0"/>
    <dataField name="2024 B 9+3" fld="218" baseField="0" baseItem="0"/>
    <dataField name="Plan Acum" fld="251" baseField="0" baseItem="0"/>
    <dataField name="Plan Acum 9+3" fld="263" baseField="0" baseItem="0"/>
    <dataField name="Real Acum." fld="252" baseField="0" baseItem="0"/>
    <dataField name="Plan Noviembre " fld="68" baseField="0" baseItem="0"/>
    <dataField name="Plan Noviembre 9+3" fld="199" baseField="0" baseItem="0"/>
    <dataField name="Real Noviembre" fld="16" baseField="0" baseItem="0"/>
    <dataField name="Plan Diciembre" fld="69" baseField="0" baseItem="0"/>
    <dataField name="Plan Diciembre 9+3" fld="200"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name="TablaDinámica7"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X8" firstHeaderRow="0" firstDataRow="1" firstDataCol="1" rowPageCount="1" colPageCount="1"/>
  <pivotFields count="269">
    <pivotField showAll="0"/>
    <pivotField axis="axisPage" showAll="0">
      <items count="3">
        <item x="0"/>
        <item x="1"/>
        <item t="default"/>
      </items>
    </pivotField>
    <pivotField showAll="0"/>
    <pivotField axis="axisRow" showAll="0">
      <items count="5">
        <item x="3"/>
        <item x="2"/>
        <item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dataField="1"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dataField="1" showAll="0"/>
    <pivotField showAll="0"/>
    <pivotField showAll="0"/>
    <pivotField showAll="0"/>
    <pivotField showAll="0"/>
    <pivotField numFmtId="168" showAll="0"/>
    <pivotField showAll="0"/>
    <pivotField showAll="0"/>
    <pivotField showAll="0"/>
    <pivotField showAll="0"/>
    <pivotField showAll="0"/>
    <pivotField dataField="1" showAll="0"/>
    <pivotField dataField="1"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showAll="0"/>
    <pivotField dataField="1" showAll="0"/>
    <pivotField dataField="1" showAll="0"/>
    <pivotField dataField="1" showAll="0"/>
    <pivotField dataField="1"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dataField="1" numFmtId="168" showAll="0"/>
    <pivotField numFmtId="168" showAll="0"/>
    <pivotField numFmtId="168" showAll="0"/>
    <pivotField numFmtId="168" showAll="0"/>
    <pivotField numFmtId="168" showAll="0"/>
    <pivotField numFmtId="168" showAll="0"/>
  </pivotFields>
  <rowFields count="1">
    <field x="3"/>
  </rowFields>
  <rowItems count="5">
    <i>
      <x/>
    </i>
    <i>
      <x v="1"/>
    </i>
    <i>
      <x v="2"/>
    </i>
    <i>
      <x v="3"/>
    </i>
    <i t="grand">
      <x/>
    </i>
  </rowItems>
  <colFields count="1">
    <field x="-2"/>
  </colFields>
  <col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colItems>
  <pageFields count="1">
    <pageField fld="1" hier="-1"/>
  </pageFields>
  <dataFields count="23">
    <dataField name="Total Presupuesto Proy" fld="101" baseField="0" baseItem="0"/>
    <dataField name="Total Presupuesto Proy 9+3" fld="219" baseField="0" baseItem="0"/>
    <dataField name="Real 2015 a 2018" fld="57" baseField="0" baseItem="0"/>
    <dataField name="Budget 2019" fld="70" baseField="0" baseItem="0"/>
    <dataField name="Budget 2019 9+3" fld="201" baseField="0" baseItem="0"/>
    <dataField name="2020 B" fld="96" baseField="0" baseItem="0"/>
    <dataField name="2020 B 9+3" fld="214" baseField="0" baseItem="0"/>
    <dataField name="2021 B " fld="97" baseField="0" baseItem="0"/>
    <dataField name="2021 B 9+3" fld="215" baseField="0" baseItem="0"/>
    <dataField name="2022 B" fld="98" baseField="0" baseItem="0"/>
    <dataField name="2022 B 9+3" fld="216" baseField="0" baseItem="0"/>
    <dataField name="2023 B" fld="99" baseField="0" baseItem="0"/>
    <dataField name="2023 B 9+3" fld="217" baseField="0" baseItem="0"/>
    <dataField name="2024 B" fld="100" baseField="0" baseItem="0"/>
    <dataField name="2024 B 9+3" fld="218" baseField="0" baseItem="0"/>
    <dataField name="Plan Acum" fld="251" baseField="0" baseItem="0"/>
    <dataField name="Plan Acum 9+3" fld="263" baseField="0" baseItem="0"/>
    <dataField name="Real Acum." fld="252" baseField="0" baseItem="0"/>
    <dataField name="Plan Noviembre " fld="68" baseField="0" baseItem="0"/>
    <dataField name="Plan Noviembre 9+3" fld="199" baseField="0" baseItem="0"/>
    <dataField name="Real Noviembre" fld="16" baseField="0" baseItem="0"/>
    <dataField name="Plan Diciembre" fld="69" baseField="0" baseItem="0"/>
    <dataField name="Plan Diciembre 9+3" fld="200"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0:X51" firstHeaderRow="0" firstDataRow="1" firstDataCol="1" rowPageCount="3" colPageCount="1"/>
  <pivotFields count="269">
    <pivotField showAll="0"/>
    <pivotField axis="axisPage" showAll="0">
      <items count="3">
        <item x="0"/>
        <item x="1"/>
        <item t="default"/>
      </items>
    </pivotField>
    <pivotField axis="axisPage" showAll="0">
      <items count="173">
        <item x="54"/>
        <item x="48"/>
        <item x="56"/>
        <item x="49"/>
        <item x="58"/>
        <item x="47"/>
        <item x="50"/>
        <item x="69"/>
        <item x="42"/>
        <item x="51"/>
        <item x="73"/>
        <item x="19"/>
        <item x="30"/>
        <item x="145"/>
        <item x="166"/>
        <item x="163"/>
        <item x="165"/>
        <item x="162"/>
        <item x="127"/>
        <item x="107"/>
        <item x="28"/>
        <item x="101"/>
        <item x="102"/>
        <item x="106"/>
        <item x="115"/>
        <item x="114"/>
        <item x="105"/>
        <item x="109"/>
        <item x="110"/>
        <item x="108"/>
        <item x="112"/>
        <item x="113"/>
        <item x="111"/>
        <item x="11"/>
        <item x="138"/>
        <item x="168"/>
        <item x="116"/>
        <item x="98"/>
        <item x="97"/>
        <item x="24"/>
        <item x="125"/>
        <item x="133"/>
        <item x="128"/>
        <item x="136"/>
        <item x="122"/>
        <item x="57"/>
        <item x="55"/>
        <item x="13"/>
        <item x="154"/>
        <item x="152"/>
        <item x="153"/>
        <item x="164"/>
        <item x="151"/>
        <item x="45"/>
        <item x="44"/>
        <item x="43"/>
        <item x="72"/>
        <item x="99"/>
        <item x="103"/>
        <item x="150"/>
        <item x="100"/>
        <item x="75"/>
        <item x="18"/>
        <item x="149"/>
        <item x="158"/>
        <item x="159"/>
        <item x="131"/>
        <item x="117"/>
        <item x="46"/>
        <item x="147"/>
        <item x="167"/>
        <item x="59"/>
        <item x="32"/>
        <item x="80"/>
        <item x="60"/>
        <item x="41"/>
        <item x="38"/>
        <item x="7"/>
        <item x="10"/>
        <item x="67"/>
        <item x="68"/>
        <item x="0"/>
        <item x="139"/>
        <item x="141"/>
        <item x="140"/>
        <item x="52"/>
        <item x="53"/>
        <item x="134"/>
        <item x="33"/>
        <item x="148"/>
        <item x="130"/>
        <item x="70"/>
        <item x="91"/>
        <item x="161"/>
        <item x="160"/>
        <item x="157"/>
        <item x="17"/>
        <item x="15"/>
        <item x="29"/>
        <item x="121"/>
        <item x="132"/>
        <item x="118"/>
        <item x="2"/>
        <item x="137"/>
        <item x="144"/>
        <item x="143"/>
        <item x="104"/>
        <item x="126"/>
        <item x="142"/>
        <item x="146"/>
        <item x="94"/>
        <item x="92"/>
        <item x="93"/>
        <item x="96"/>
        <item x="95"/>
        <item x="74"/>
        <item x="85"/>
        <item x="31"/>
        <item x="8"/>
        <item x="4"/>
        <item x="1"/>
        <item x="76"/>
        <item x="34"/>
        <item x="123"/>
        <item x="36"/>
        <item x="39"/>
        <item x="5"/>
        <item x="124"/>
        <item x="129"/>
        <item x="16"/>
        <item x="25"/>
        <item x="14"/>
        <item x="61"/>
        <item x="64"/>
        <item x="62"/>
        <item x="63"/>
        <item x="66"/>
        <item x="65"/>
        <item x="26"/>
        <item x="23"/>
        <item x="27"/>
        <item x="120"/>
        <item x="37"/>
        <item x="40"/>
        <item x="82"/>
        <item x="84"/>
        <item x="83"/>
        <item x="6"/>
        <item x="9"/>
        <item x="86"/>
        <item x="22"/>
        <item x="90"/>
        <item x="79"/>
        <item x="81"/>
        <item x="3"/>
        <item x="21"/>
        <item x="20"/>
        <item x="89"/>
        <item x="88"/>
        <item x="87"/>
        <item x="77"/>
        <item x="135"/>
        <item x="156"/>
        <item x="155"/>
        <item x="71"/>
        <item x="35"/>
        <item x="12"/>
        <item x="119"/>
        <item x="78"/>
        <item x="169"/>
        <item m="1" x="171"/>
        <item x="170"/>
        <item t="default"/>
      </items>
    </pivotField>
    <pivotField axis="axisPage" showAll="0">
      <items count="5">
        <item x="3"/>
        <item x="2"/>
        <item x="1"/>
        <item x="0"/>
        <item t="default"/>
      </items>
    </pivotField>
    <pivotField axis="axisRow" showAll="0">
      <items count="32">
        <item h="1" x="17"/>
        <item x="15"/>
        <item h="1" x="8"/>
        <item h="1" x="0"/>
        <item h="1" x="9"/>
        <item x="5"/>
        <item x="19"/>
        <item h="1" x="11"/>
        <item x="18"/>
        <item h="1" x="14"/>
        <item x="13"/>
        <item h="1" x="28"/>
        <item h="1" x="26"/>
        <item h="1" x="25"/>
        <item h="1" x="10"/>
        <item x="16"/>
        <item h="1" x="4"/>
        <item h="1" x="1"/>
        <item h="1" x="22"/>
        <item h="1" x="2"/>
        <item x="27"/>
        <item h="1" x="20"/>
        <item h="1" x="23"/>
        <item h="1" x="3"/>
        <item x="12"/>
        <item x="7"/>
        <item h="1" x="21"/>
        <item x="24"/>
        <item h="1" x="6"/>
        <item h="1" x="30"/>
        <item h="1" x="29"/>
        <item t="default"/>
      </items>
    </pivotField>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dataField="1"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dataField="1" showAll="0"/>
    <pivotField showAll="0"/>
    <pivotField showAll="0"/>
    <pivotField showAll="0"/>
    <pivotField showAll="0"/>
    <pivotField numFmtId="168" showAll="0"/>
    <pivotField showAll="0"/>
    <pivotField showAll="0"/>
    <pivotField showAll="0"/>
    <pivotField showAll="0"/>
    <pivotField showAll="0"/>
    <pivotField dataField="1" showAll="0"/>
    <pivotField dataField="1"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showAll="0"/>
    <pivotField dataField="1" showAll="0"/>
    <pivotField dataField="1" showAll="0"/>
    <pivotField dataField="1" showAll="0"/>
    <pivotField dataField="1"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dataField="1" numFmtId="168" showAll="0"/>
    <pivotField numFmtId="168" showAll="0"/>
    <pivotField numFmtId="168" showAll="0"/>
    <pivotField numFmtId="168" showAll="0"/>
    <pivotField numFmtId="168" showAll="0"/>
    <pivotField numFmtId="168" showAll="0"/>
  </pivotFields>
  <rowFields count="1">
    <field x="4"/>
  </rowFields>
  <rowItems count="11">
    <i>
      <x v="1"/>
    </i>
    <i>
      <x v="5"/>
    </i>
    <i>
      <x v="6"/>
    </i>
    <i>
      <x v="8"/>
    </i>
    <i>
      <x v="10"/>
    </i>
    <i>
      <x v="15"/>
    </i>
    <i>
      <x v="20"/>
    </i>
    <i>
      <x v="24"/>
    </i>
    <i>
      <x v="25"/>
    </i>
    <i>
      <x v="27"/>
    </i>
    <i t="grand">
      <x/>
    </i>
  </rowItems>
  <colFields count="1">
    <field x="-2"/>
  </colFields>
  <col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colItems>
  <pageFields count="3">
    <pageField fld="3" hier="-1"/>
    <pageField fld="2" hier="-1"/>
    <pageField fld="1" hier="-1"/>
  </pageFields>
  <dataFields count="23">
    <dataField name="Total Presupuesto Proy" fld="101" baseField="0" baseItem="0"/>
    <dataField name="Total Presupuesto Proy 9+3" fld="219" baseField="0" baseItem="0"/>
    <dataField name="Real 2015 a 2018" fld="57" baseField="0" baseItem="0"/>
    <dataField name="Budget 2019 " fld="70" baseField="0" baseItem="0"/>
    <dataField name="Budget 2019 9+3" fld="201" baseField="0" baseItem="0"/>
    <dataField name="2020 B" fld="96" baseField="0" baseItem="0"/>
    <dataField name="2020 9+3" fld="214" baseField="0" baseItem="0"/>
    <dataField name="2021 B " fld="97" baseField="0" baseItem="0"/>
    <dataField name="2021 9+3" fld="215" baseField="0" baseItem="0"/>
    <dataField name="2022 B" fld="98" baseField="0" baseItem="0"/>
    <dataField name="2022 9+3" fld="216" baseField="0" baseItem="0"/>
    <dataField name="2023 B" fld="99" baseField="0" baseItem="0"/>
    <dataField name="2023 9+3" fld="217" baseField="0" baseItem="0"/>
    <dataField name="2024 B" fld="100" baseField="0" baseItem="0"/>
    <dataField name="2024 9+3" fld="218" baseField="0" baseItem="0"/>
    <dataField name="Plan Acum" fld="251" baseField="0" baseItem="0"/>
    <dataField name="Plan Acum 9+3" fld="263" baseField="0" baseItem="0"/>
    <dataField name="Real Acum." fld="252" baseField="0" baseItem="0"/>
    <dataField name="Plan Noviembre" fld="68" baseField="0" baseItem="0"/>
    <dataField name="Plan Noviembre 9+3" fld="199" baseField="0" baseItem="0"/>
    <dataField name="Real Noviembre" fld="16" baseField="0" baseItem="0"/>
    <dataField name="Plan Diciembre" fld="69" baseField="0" baseItem="0"/>
    <dataField name="Plan Diciembre 9+3" fld="200" baseField="0" baseItem="0"/>
  </dataFields>
  <formats count="5">
    <format dxfId="6">
      <pivotArea type="all" dataOnly="0" outline="0" fieldPosition="0"/>
    </format>
    <format dxfId="5">
      <pivotArea outline="0" collapsedLevelsAreSubtotals="1" fieldPosition="0"/>
    </format>
    <format dxfId="4">
      <pivotArea field="4" type="button" dataOnly="0" labelOnly="1" outline="0" axis="axisRow" fieldPosition="0"/>
    </format>
    <format dxfId="3">
      <pivotArea dataOnly="0" labelOnly="1" fieldPosition="0">
        <references count="1">
          <reference field="4" count="0"/>
        </references>
      </pivotArea>
    </format>
    <format dxfId="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name="TablaDinámica4"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9:X21" firstHeaderRow="0" firstDataRow="1" firstDataCol="1" rowPageCount="1" colPageCount="1"/>
  <pivotFields count="269">
    <pivotField showAll="0"/>
    <pivotField axis="axisPage" multipleItemSelectionAllowed="1" showAll="0">
      <items count="3">
        <item h="1" x="0"/>
        <item x="1"/>
        <item t="default"/>
      </items>
    </pivotField>
    <pivotField showAll="0"/>
    <pivotField axis="axisRow" showAll="0">
      <items count="5">
        <item x="3"/>
        <item x="2"/>
        <item x="1"/>
        <item x="0"/>
        <item t="default"/>
      </items>
    </pivotField>
    <pivotField showAll="0"/>
    <pivotField showAll="0"/>
    <pivotField numFmtId="168" showAll="0"/>
    <pivotField numFmtId="168" showAll="0"/>
    <pivotField numFmtId="168" showAll="0"/>
    <pivotField numFmtId="168" showAll="0"/>
    <pivotField numFmtId="168" showAll="0"/>
    <pivotField showAll="0"/>
    <pivotField numFmtId="168" showAll="0"/>
    <pivotField numFmtId="168" showAll="0"/>
    <pivotField numFmtId="168" showAll="0"/>
    <pivotField numFmtId="168" showAll="0"/>
    <pivotField dataField="1" numFmtId="168" showAll="0"/>
    <pivotField numFmtId="168" showAll="0"/>
    <pivotField numFmtId="168"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dataField="1" showAll="0"/>
    <pivotField showAll="0"/>
    <pivotField showAll="0"/>
    <pivotField showAll="0"/>
    <pivotField showAll="0"/>
    <pivotField numFmtId="168" showAll="0"/>
    <pivotField showAll="0"/>
    <pivotField showAll="0"/>
    <pivotField showAll="0"/>
    <pivotField showAll="0"/>
    <pivotField showAll="0"/>
    <pivotField dataField="1" showAll="0"/>
    <pivotField dataField="1" showAll="0"/>
    <pivotField dataField="1"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showAll="0"/>
    <pivotField dataField="1" showAll="0"/>
    <pivotField dataField="1" showAll="0"/>
    <pivotField dataField="1" showAll="0"/>
    <pivotField dataField="1" numFmtId="168" showAll="0"/>
    <pivotField showAll="0"/>
    <pivotField showAll="0"/>
    <pivotField showAll="0"/>
    <pivotField showAll="0"/>
    <pivotField numFmtId="168" showAll="0"/>
    <pivotField showAll="0"/>
    <pivotField numFmtId="168" showAll="0"/>
    <pivotField showAll="0"/>
    <pivotField showAll="0"/>
    <pivotField showAll="0"/>
    <pivotField showAll="0"/>
    <pivotField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showAll="0"/>
    <pivotField showAll="0"/>
    <pivotField showAll="0"/>
    <pivotField showAll="0"/>
    <pivotField numFmtId="168"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9"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5"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dataField="1" numFmtId="168" showAll="0"/>
    <pivotField dataField="1" numFmtId="168" showAll="0"/>
    <pivotField dataField="1" numFmtId="168" showAll="0"/>
    <pivotField dataField="1"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numFmtId="168" showAll="0"/>
    <pivotField dataField="1" numFmtId="168" showAll="0"/>
    <pivotField dataField="1" numFmtId="168" showAll="0"/>
    <pivotField numFmtId="170" showAll="0"/>
    <pivotField numFmtId="170" showAll="0"/>
    <pivotField numFmtId="170" showAll="0"/>
    <pivotField numFmtId="168" showAll="0"/>
    <pivotField numFmtId="168" showAll="0"/>
    <pivotField numFmtId="168" showAll="0"/>
    <pivotField numFmtId="170" showAll="0"/>
    <pivotField numFmtId="170" showAll="0"/>
    <pivotField numFmtId="170" showAll="0"/>
    <pivotField numFmtId="168" showAll="0"/>
    <pivotField dataField="1" numFmtId="168" showAll="0"/>
    <pivotField numFmtId="168" showAll="0"/>
    <pivotField numFmtId="168" showAll="0"/>
    <pivotField numFmtId="168" showAll="0"/>
    <pivotField numFmtId="168" showAll="0"/>
    <pivotField numFmtId="168" showAll="0"/>
  </pivotFields>
  <rowFields count="1">
    <field x="3"/>
  </rowFields>
  <rowItems count="2">
    <i>
      <x v="3"/>
    </i>
    <i t="grand">
      <x/>
    </i>
  </rowItems>
  <colFields count="1">
    <field x="-2"/>
  </colFields>
  <col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colItems>
  <pageFields count="1">
    <pageField fld="1" hier="-1"/>
  </pageFields>
  <dataFields count="23">
    <dataField name="Total Presupuesto Proy" fld="101" baseField="0" baseItem="0"/>
    <dataField name="Total Presupuesto Proy 9+3" fld="219" baseField="0" baseItem="0"/>
    <dataField name="Real 2015 a 2018" fld="57" baseField="0" baseItem="0"/>
    <dataField name="Budget 2019" fld="70" baseField="0" baseItem="0"/>
    <dataField name="Budget 2019 9+3" fld="201" baseField="0" baseItem="0"/>
    <dataField name="2020 B" fld="96" baseField="0" baseItem="0"/>
    <dataField name="2020 B 9+3" fld="214" baseField="0" baseItem="0"/>
    <dataField name="2021 B " fld="97" baseField="0" baseItem="0"/>
    <dataField name="2021 B 9+3" fld="215" baseField="0" baseItem="0"/>
    <dataField name="2022 B" fld="98" baseField="0" baseItem="0"/>
    <dataField name="2022 B 9+3" fld="216" baseField="0" baseItem="0"/>
    <dataField name="2023 B" fld="99" baseField="0" baseItem="0"/>
    <dataField name="2023 B 9+3" fld="217" baseField="0" baseItem="0"/>
    <dataField name="2024 B" fld="100" baseField="0" baseItem="0"/>
    <dataField name="2024 B 9+3" fld="218" baseField="0" baseItem="0"/>
    <dataField name="Plan Acum" fld="251" baseField="0" baseItem="0"/>
    <dataField name="Plan Acum 9+3" fld="263" baseField="0" baseItem="0"/>
    <dataField name="Real Acum." fld="252" baseField="0" baseItem="0"/>
    <dataField name="Plan Noviembre " fld="68" baseField="0" baseItem="0"/>
    <dataField name="Plan Noviembre 9+3" fld="199" baseField="0" baseItem="0"/>
    <dataField name="Real Noviembre" fld="16" baseField="0" baseItem="0"/>
    <dataField name="Plan Diciembre" fld="69" baseField="0" baseItem="0"/>
    <dataField name="Plan Diciembre 9+3" fld="200"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6.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20.xml"/><Relationship Id="rId13" Type="http://schemas.openxmlformats.org/officeDocument/2006/relationships/pivotTable" Target="../pivotTables/pivotTable25.xml"/><Relationship Id="rId3" Type="http://schemas.openxmlformats.org/officeDocument/2006/relationships/pivotTable" Target="../pivotTables/pivotTable15.xml"/><Relationship Id="rId7" Type="http://schemas.openxmlformats.org/officeDocument/2006/relationships/pivotTable" Target="../pivotTables/pivotTable19.xml"/><Relationship Id="rId12" Type="http://schemas.openxmlformats.org/officeDocument/2006/relationships/pivotTable" Target="../pivotTables/pivotTable24.xml"/><Relationship Id="rId17" Type="http://schemas.openxmlformats.org/officeDocument/2006/relationships/drawing" Target="../drawings/drawing7.xml"/><Relationship Id="rId2" Type="http://schemas.openxmlformats.org/officeDocument/2006/relationships/pivotTable" Target="../pivotTables/pivotTable14.xml"/><Relationship Id="rId16" Type="http://schemas.openxmlformats.org/officeDocument/2006/relationships/printerSettings" Target="../printerSettings/printerSettings2.bin"/><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ivotTable" Target="../pivotTables/pivotTable23.xml"/><Relationship Id="rId5" Type="http://schemas.openxmlformats.org/officeDocument/2006/relationships/pivotTable" Target="../pivotTables/pivotTable17.xml"/><Relationship Id="rId15" Type="http://schemas.openxmlformats.org/officeDocument/2006/relationships/pivotTable" Target="../pivotTables/pivotTable27.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 Id="rId14" Type="http://schemas.openxmlformats.org/officeDocument/2006/relationships/pivotTable" Target="../pivotTables/pivotTable26.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35.xml"/><Relationship Id="rId3" Type="http://schemas.openxmlformats.org/officeDocument/2006/relationships/pivotTable" Target="../pivotTables/pivotTable30.xml"/><Relationship Id="rId7" Type="http://schemas.openxmlformats.org/officeDocument/2006/relationships/pivotTable" Target="../pivotTables/pivotTable34.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5" Type="http://schemas.openxmlformats.org/officeDocument/2006/relationships/pivotTable" Target="../pivotTables/pivotTable32.xml"/><Relationship Id="rId4" Type="http://schemas.openxmlformats.org/officeDocument/2006/relationships/pivotTable" Target="../pivotTables/pivotTable31.xml"/><Relationship Id="rId9" Type="http://schemas.openxmlformats.org/officeDocument/2006/relationships/pivotTable" Target="../pivotTables/pivotTable3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3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39.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4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43.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6.bin"/><Relationship Id="rId1" Type="http://schemas.openxmlformats.org/officeDocument/2006/relationships/pivotTable" Target="../pivotTables/pivotTable44.xml"/></Relationships>
</file>

<file path=xl/worksheets/_rels/sheet25.xml.rels><?xml version="1.0" encoding="UTF-8" standalone="yes"?>
<Relationships xmlns="http://schemas.openxmlformats.org/package/2006/relationships"><Relationship Id="rId3" Type="http://schemas.openxmlformats.org/officeDocument/2006/relationships/pivotTable" Target="../pivotTables/pivotTable47.xml"/><Relationship Id="rId2" Type="http://schemas.openxmlformats.org/officeDocument/2006/relationships/pivotTable" Target="../pivotTables/pivotTable46.xml"/><Relationship Id="rId1" Type="http://schemas.openxmlformats.org/officeDocument/2006/relationships/pivotTable" Target="../pivotTables/pivotTable45.xml"/><Relationship Id="rId4" Type="http://schemas.openxmlformats.org/officeDocument/2006/relationships/pivotTable" Target="../pivotTables/pivotTable4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3"/>
  <sheetViews>
    <sheetView topLeftCell="AC61" zoomScale="70" zoomScaleNormal="70" workbookViewId="0">
      <selection activeCell="AS72" sqref="AS72"/>
    </sheetView>
  </sheetViews>
  <sheetFormatPr baseColWidth="10" defaultRowHeight="15" x14ac:dyDescent="0.25"/>
  <cols>
    <col min="1" max="1" width="27.85546875" bestFit="1" customWidth="1"/>
    <col min="2" max="2" width="21.28515625" style="150" bestFit="1" customWidth="1"/>
    <col min="3" max="3" width="25.7109375" style="150" bestFit="1" customWidth="1"/>
    <col min="4" max="4" width="21.140625" style="150" bestFit="1" customWidth="1"/>
    <col min="5" max="5" width="18.7109375" style="150" bestFit="1" customWidth="1"/>
    <col min="6" max="6" width="21.85546875" style="150" bestFit="1" customWidth="1"/>
    <col min="7" max="7" width="18.28515625" style="150" bestFit="1" customWidth="1"/>
    <col min="8" max="8" width="28.28515625" style="150" bestFit="1" customWidth="1"/>
    <col min="9" max="9" width="26" style="150" bestFit="1" customWidth="1"/>
    <col min="10" max="10" width="25.5703125" style="150" bestFit="1" customWidth="1"/>
    <col min="11" max="11" width="26.7109375" style="150" bestFit="1" customWidth="1"/>
    <col min="12" max="12" width="20.7109375" style="150" bestFit="1" customWidth="1"/>
    <col min="13" max="13" width="26" style="150" bestFit="1" customWidth="1"/>
    <col min="14" max="14" width="26.7109375" style="150" bestFit="1" customWidth="1"/>
    <col min="15" max="15" width="19.42578125" style="150" bestFit="1" customWidth="1"/>
    <col min="16" max="16" width="23.7109375" style="150" bestFit="1" customWidth="1"/>
    <col min="17" max="17" width="24.85546875" style="150" bestFit="1" customWidth="1"/>
    <col min="18" max="18" width="19.42578125" style="150" bestFit="1" customWidth="1"/>
    <col min="19" max="19" width="23.7109375" style="150" bestFit="1" customWidth="1"/>
    <col min="20" max="20" width="24.85546875" style="150" bestFit="1" customWidth="1"/>
    <col min="21" max="21" width="19.42578125" style="150" bestFit="1" customWidth="1"/>
    <col min="22" max="22" width="23.7109375" style="150" bestFit="1" customWidth="1"/>
    <col min="23" max="23" width="24.85546875" bestFit="1" customWidth="1"/>
    <col min="24" max="24" width="19.42578125" style="259" bestFit="1" customWidth="1"/>
    <col min="25" max="25" width="23.7109375" style="259" bestFit="1" customWidth="1"/>
    <col min="26" max="26" width="24.85546875" style="259" bestFit="1" customWidth="1"/>
    <col min="27" max="27" width="20.42578125" style="259" bestFit="1" customWidth="1"/>
    <col min="28" max="28" width="29.42578125" style="259" bestFit="1" customWidth="1"/>
    <col min="29" max="29" width="30.5703125" style="259" bestFit="1" customWidth="1"/>
    <col min="30" max="30" width="29.42578125" style="259" customWidth="1"/>
    <col min="31" max="31" width="17" customWidth="1"/>
    <col min="32" max="32" width="29.28515625" customWidth="1"/>
    <col min="33" max="33" width="16.85546875" customWidth="1"/>
    <col min="34" max="34" width="9.7109375" customWidth="1"/>
    <col min="35" max="35" width="15.42578125" customWidth="1"/>
    <col min="36" max="36" width="14.85546875" customWidth="1"/>
    <col min="37" max="37" width="17.28515625" customWidth="1"/>
    <col min="38" max="38" width="11.42578125" customWidth="1"/>
    <col min="39" max="39" width="14.7109375" customWidth="1"/>
    <col min="40" max="40" width="10.85546875" customWidth="1"/>
    <col min="41" max="41" width="10.5703125" customWidth="1"/>
    <col min="42" max="42" width="14.140625" customWidth="1"/>
    <col min="43" max="43" width="13.42578125" customWidth="1"/>
    <col min="44" max="44" width="9.7109375" customWidth="1"/>
    <col min="45" max="45" width="9.5703125" customWidth="1"/>
    <col min="46" max="46" width="11.28515625" customWidth="1"/>
  </cols>
  <sheetData>
    <row r="1" spans="1:42" x14ac:dyDescent="0.25">
      <c r="A1" s="360" t="s">
        <v>581</v>
      </c>
      <c r="B1" s="358" t="s">
        <v>931</v>
      </c>
      <c r="C1" s="358" t="s">
        <v>932</v>
      </c>
      <c r="D1" s="358" t="s">
        <v>1099</v>
      </c>
      <c r="E1" s="358" t="s">
        <v>583</v>
      </c>
      <c r="F1" s="358" t="s">
        <v>930</v>
      </c>
      <c r="G1" s="358" t="s">
        <v>584</v>
      </c>
      <c r="H1" s="358" t="s">
        <v>778</v>
      </c>
      <c r="I1" s="358" t="s">
        <v>779</v>
      </c>
      <c r="J1" s="358" t="s">
        <v>864</v>
      </c>
      <c r="K1" s="358" t="s">
        <v>1104</v>
      </c>
      <c r="L1" s="358" t="s">
        <v>780</v>
      </c>
      <c r="M1" s="358" t="s">
        <v>865</v>
      </c>
      <c r="N1" s="358" t="s">
        <v>1105</v>
      </c>
      <c r="O1" s="358" t="s">
        <v>781</v>
      </c>
      <c r="P1" s="358" t="s">
        <v>866</v>
      </c>
      <c r="Q1" s="358" t="s">
        <v>1106</v>
      </c>
      <c r="R1" s="358" t="s">
        <v>782</v>
      </c>
      <c r="S1" s="358" t="s">
        <v>867</v>
      </c>
      <c r="T1" s="358" t="s">
        <v>1107</v>
      </c>
      <c r="U1" s="358" t="s">
        <v>783</v>
      </c>
      <c r="V1" s="358" t="s">
        <v>868</v>
      </c>
      <c r="W1" s="358" t="s">
        <v>1108</v>
      </c>
      <c r="X1" s="358" t="s">
        <v>784</v>
      </c>
      <c r="Y1" s="358" t="s">
        <v>869</v>
      </c>
      <c r="Z1" s="358" t="s">
        <v>1109</v>
      </c>
      <c r="AA1" s="358" t="s">
        <v>785</v>
      </c>
      <c r="AB1" s="358" t="s">
        <v>863</v>
      </c>
      <c r="AC1" s="358" t="s">
        <v>1110</v>
      </c>
      <c r="AD1"/>
      <c r="AE1" s="360" t="s">
        <v>70</v>
      </c>
      <c r="AF1" s="358" t="s">
        <v>72</v>
      </c>
    </row>
    <row r="2" spans="1:42" x14ac:dyDescent="0.25">
      <c r="A2" s="359" t="s">
        <v>147</v>
      </c>
      <c r="B2" s="157">
        <v>100975.00772347589</v>
      </c>
      <c r="C2" s="157">
        <v>287748.75583918893</v>
      </c>
      <c r="D2" s="157">
        <v>47804.850999999995</v>
      </c>
      <c r="E2" s="157">
        <v>844435.51234265056</v>
      </c>
      <c r="F2" s="157">
        <v>1442452.8983519885</v>
      </c>
      <c r="G2" s="157">
        <v>1090576.6949999998</v>
      </c>
      <c r="H2" s="157">
        <v>621676.90099999995</v>
      </c>
      <c r="I2" s="157">
        <v>974099.50902542856</v>
      </c>
      <c r="J2" s="157">
        <v>1575266.8668952219</v>
      </c>
      <c r="K2" s="157">
        <v>1575266.8668952219</v>
      </c>
      <c r="L2" s="157">
        <v>576614.27535000001</v>
      </c>
      <c r="M2" s="157">
        <v>1015452.854875</v>
      </c>
      <c r="N2" s="157">
        <v>1015452.854875</v>
      </c>
      <c r="O2" s="157">
        <v>0</v>
      </c>
      <c r="P2" s="157">
        <v>305372</v>
      </c>
      <c r="Q2" s="157">
        <v>305372</v>
      </c>
      <c r="R2" s="157">
        <v>0</v>
      </c>
      <c r="S2" s="157">
        <v>10800</v>
      </c>
      <c r="T2" s="157">
        <v>10800</v>
      </c>
      <c r="U2" s="157">
        <v>0</v>
      </c>
      <c r="V2" s="157">
        <v>0</v>
      </c>
      <c r="W2" s="157">
        <v>0</v>
      </c>
      <c r="X2" s="157">
        <v>0</v>
      </c>
      <c r="Y2" s="157">
        <v>0</v>
      </c>
      <c r="Z2" s="157">
        <v>0</v>
      </c>
      <c r="AA2" s="157">
        <v>2172390.6853754283</v>
      </c>
      <c r="AB2" s="157">
        <v>3528568.6227702219</v>
      </c>
      <c r="AC2" s="157">
        <v>3528568.6227702219</v>
      </c>
      <c r="AD2"/>
    </row>
    <row r="3" spans="1:42" x14ac:dyDescent="0.25">
      <c r="A3" s="149" t="s">
        <v>71</v>
      </c>
      <c r="B3" s="157">
        <v>100975.00772347589</v>
      </c>
      <c r="C3" s="157">
        <v>287748.75583918893</v>
      </c>
      <c r="D3" s="157">
        <v>47804.850999999995</v>
      </c>
      <c r="E3" s="157">
        <v>844435.51234265056</v>
      </c>
      <c r="F3" s="157">
        <v>1442452.8983519885</v>
      </c>
      <c r="G3" s="157">
        <v>1090576.6949999998</v>
      </c>
      <c r="H3" s="157">
        <v>621676.90099999995</v>
      </c>
      <c r="I3" s="157">
        <v>974099.50902542856</v>
      </c>
      <c r="J3" s="157">
        <v>1575266.8668952219</v>
      </c>
      <c r="K3" s="157">
        <v>1575266.8668952219</v>
      </c>
      <c r="L3" s="157">
        <v>576614.27535000001</v>
      </c>
      <c r="M3" s="157">
        <v>1015452.854875</v>
      </c>
      <c r="N3" s="157">
        <v>1015452.854875</v>
      </c>
      <c r="O3" s="157">
        <v>0</v>
      </c>
      <c r="P3" s="157">
        <v>305372</v>
      </c>
      <c r="Q3" s="157">
        <v>305372</v>
      </c>
      <c r="R3" s="157">
        <v>0</v>
      </c>
      <c r="S3" s="157">
        <v>10800</v>
      </c>
      <c r="T3" s="157">
        <v>10800</v>
      </c>
      <c r="U3" s="157">
        <v>0</v>
      </c>
      <c r="V3" s="157">
        <v>0</v>
      </c>
      <c r="W3" s="157">
        <v>0</v>
      </c>
      <c r="X3" s="157">
        <v>0</v>
      </c>
      <c r="Y3" s="157">
        <v>0</v>
      </c>
      <c r="Z3" s="157">
        <v>0</v>
      </c>
      <c r="AA3" s="157">
        <v>2172390.6853754283</v>
      </c>
      <c r="AB3" s="157">
        <v>3528568.6227702219</v>
      </c>
      <c r="AC3" s="157">
        <v>3528568.6227702219</v>
      </c>
      <c r="AD3"/>
      <c r="AE3" s="360" t="s">
        <v>581</v>
      </c>
      <c r="AF3" s="358" t="s">
        <v>931</v>
      </c>
      <c r="AG3" s="358" t="s">
        <v>932</v>
      </c>
      <c r="AH3" s="358" t="s">
        <v>1099</v>
      </c>
      <c r="AI3" s="358" t="s">
        <v>1100</v>
      </c>
      <c r="AJ3" s="358" t="s">
        <v>1101</v>
      </c>
      <c r="AK3" s="358" t="s">
        <v>583</v>
      </c>
      <c r="AL3" s="358" t="s">
        <v>929</v>
      </c>
      <c r="AM3" s="358" t="s">
        <v>584</v>
      </c>
      <c r="AN3" s="358" t="s">
        <v>778</v>
      </c>
      <c r="AO3" s="358" t="s">
        <v>785</v>
      </c>
      <c r="AP3" s="358" t="s">
        <v>863</v>
      </c>
    </row>
    <row r="4" spans="1:42" x14ac:dyDescent="0.25">
      <c r="A4" s="359" t="s">
        <v>146</v>
      </c>
      <c r="B4" s="157">
        <v>0</v>
      </c>
      <c r="C4" s="157">
        <v>0</v>
      </c>
      <c r="D4" s="157">
        <v>36365.074999999997</v>
      </c>
      <c r="E4" s="157">
        <v>122422.51</v>
      </c>
      <c r="F4" s="157">
        <v>870958.446</v>
      </c>
      <c r="G4" s="157">
        <v>837253.52099999995</v>
      </c>
      <c r="H4" s="157">
        <v>1253448.9350000001</v>
      </c>
      <c r="I4" s="157">
        <v>122422.51</v>
      </c>
      <c r="J4" s="157">
        <v>870958.446</v>
      </c>
      <c r="K4" s="157">
        <v>870958.446</v>
      </c>
      <c r="L4" s="157">
        <v>0</v>
      </c>
      <c r="M4" s="157">
        <v>134000</v>
      </c>
      <c r="N4" s="157">
        <v>134000</v>
      </c>
      <c r="O4" s="157">
        <v>0</v>
      </c>
      <c r="P4" s="157">
        <v>0</v>
      </c>
      <c r="Q4" s="157">
        <v>0</v>
      </c>
      <c r="R4" s="157">
        <v>0</v>
      </c>
      <c r="S4" s="157">
        <v>0</v>
      </c>
      <c r="T4" s="157">
        <v>0</v>
      </c>
      <c r="U4" s="157">
        <v>0</v>
      </c>
      <c r="V4" s="157">
        <v>0</v>
      </c>
      <c r="W4" s="157">
        <v>0</v>
      </c>
      <c r="X4" s="157">
        <v>0</v>
      </c>
      <c r="Y4" s="157">
        <v>0</v>
      </c>
      <c r="Z4" s="157">
        <v>0</v>
      </c>
      <c r="AA4" s="157">
        <v>1375871.4450000001</v>
      </c>
      <c r="AB4" s="157">
        <v>2258407.3810000001</v>
      </c>
      <c r="AC4" s="157">
        <v>2258407.3810000001</v>
      </c>
      <c r="AD4"/>
      <c r="AE4" s="359" t="s">
        <v>160</v>
      </c>
      <c r="AF4" s="157">
        <v>89821.450092568091</v>
      </c>
      <c r="AG4" s="157">
        <v>542023.84096807183</v>
      </c>
      <c r="AH4" s="157">
        <v>533512.027</v>
      </c>
      <c r="AI4" s="157">
        <v>-384008.9144439738</v>
      </c>
      <c r="AJ4" s="157">
        <v>403906.33500000002</v>
      </c>
      <c r="AK4" s="157">
        <v>7320865.3548356993</v>
      </c>
      <c r="AL4" s="157">
        <v>9150708.051936144</v>
      </c>
      <c r="AM4" s="157">
        <v>9679318.0690000001</v>
      </c>
      <c r="AN4" s="157">
        <v>17065766.585999999</v>
      </c>
      <c r="AO4" s="157">
        <v>38882378.822269291</v>
      </c>
      <c r="AP4" s="157">
        <v>38882378.403324157</v>
      </c>
    </row>
    <row r="5" spans="1:42" x14ac:dyDescent="0.25">
      <c r="A5" s="149" t="s">
        <v>71</v>
      </c>
      <c r="B5" s="157">
        <v>0</v>
      </c>
      <c r="C5" s="157">
        <v>0</v>
      </c>
      <c r="D5" s="157">
        <v>36365.074999999997</v>
      </c>
      <c r="E5" s="157">
        <v>122422.51</v>
      </c>
      <c r="F5" s="157">
        <v>870958.446</v>
      </c>
      <c r="G5" s="157">
        <v>837253.52099999995</v>
      </c>
      <c r="H5" s="157">
        <v>1253448.9350000001</v>
      </c>
      <c r="I5" s="157">
        <v>122422.51</v>
      </c>
      <c r="J5" s="157">
        <v>870958.446</v>
      </c>
      <c r="K5" s="157">
        <v>870958.446</v>
      </c>
      <c r="L5" s="157">
        <v>0</v>
      </c>
      <c r="M5" s="157">
        <v>134000</v>
      </c>
      <c r="N5" s="157">
        <v>134000</v>
      </c>
      <c r="O5" s="157">
        <v>0</v>
      </c>
      <c r="P5" s="157">
        <v>0</v>
      </c>
      <c r="Q5" s="157">
        <v>0</v>
      </c>
      <c r="R5" s="157">
        <v>0</v>
      </c>
      <c r="S5" s="157">
        <v>0</v>
      </c>
      <c r="T5" s="157">
        <v>0</v>
      </c>
      <c r="U5" s="157">
        <v>0</v>
      </c>
      <c r="V5" s="157">
        <v>0</v>
      </c>
      <c r="W5" s="157">
        <v>0</v>
      </c>
      <c r="X5" s="157">
        <v>0</v>
      </c>
      <c r="Y5" s="157">
        <v>0</v>
      </c>
      <c r="Z5" s="157">
        <v>0</v>
      </c>
      <c r="AA5" s="157">
        <v>1375871.4450000001</v>
      </c>
      <c r="AB5" s="157">
        <v>2258407.3810000001</v>
      </c>
      <c r="AC5" s="157">
        <v>2258407.3810000001</v>
      </c>
      <c r="AD5"/>
      <c r="AE5" s="149" t="s">
        <v>106</v>
      </c>
      <c r="AF5" s="157">
        <v>0</v>
      </c>
      <c r="AG5" s="157">
        <v>343539.67996807181</v>
      </c>
      <c r="AH5" s="157">
        <v>485055.12</v>
      </c>
      <c r="AI5" s="157">
        <v>-478506.41264370905</v>
      </c>
      <c r="AJ5" s="157">
        <v>149675</v>
      </c>
      <c r="AK5" s="157">
        <v>3087088.9661319917</v>
      </c>
      <c r="AL5" s="157">
        <v>4670944.7649361445</v>
      </c>
      <c r="AM5" s="157">
        <v>5001833.8440000005</v>
      </c>
      <c r="AN5" s="157">
        <v>8545235.8469999991</v>
      </c>
      <c r="AO5" s="157">
        <v>13819922.195880819</v>
      </c>
      <c r="AP5" s="157">
        <v>13884649.00159164</v>
      </c>
    </row>
    <row r="6" spans="1:42" x14ac:dyDescent="0.25">
      <c r="A6" s="359" t="s">
        <v>145</v>
      </c>
      <c r="B6" s="157">
        <v>545674.56886660645</v>
      </c>
      <c r="C6" s="157">
        <v>734299.19857369305</v>
      </c>
      <c r="D6" s="157">
        <v>392430.9819999999</v>
      </c>
      <c r="E6" s="157">
        <v>3269080.860144814</v>
      </c>
      <c r="F6" s="157">
        <v>2879385.5046351152</v>
      </c>
      <c r="G6" s="157">
        <v>2463448.4859999996</v>
      </c>
      <c r="H6" s="157">
        <v>6185742.620000001</v>
      </c>
      <c r="I6" s="157">
        <v>4227481.417444177</v>
      </c>
      <c r="J6" s="157">
        <v>3730100.2721651983</v>
      </c>
      <c r="K6" s="157">
        <v>3555475.6287299278</v>
      </c>
      <c r="L6" s="157">
        <v>4053803.4956680019</v>
      </c>
      <c r="M6" s="157">
        <v>3400300.5059219496</v>
      </c>
      <c r="N6" s="157">
        <v>3581803.343105772</v>
      </c>
      <c r="O6" s="157">
        <v>0</v>
      </c>
      <c r="P6" s="157">
        <v>176468</v>
      </c>
      <c r="Q6" s="157">
        <v>176468</v>
      </c>
      <c r="R6" s="157">
        <v>0</v>
      </c>
      <c r="S6" s="157">
        <v>112318</v>
      </c>
      <c r="T6" s="157">
        <v>112318</v>
      </c>
      <c r="U6" s="157">
        <v>0</v>
      </c>
      <c r="V6" s="157">
        <v>112318</v>
      </c>
      <c r="W6" s="157">
        <v>112318</v>
      </c>
      <c r="X6" s="157">
        <v>0</v>
      </c>
      <c r="Y6" s="157">
        <v>20668</v>
      </c>
      <c r="Z6" s="157">
        <v>20668</v>
      </c>
      <c r="AA6" s="157">
        <v>14467027.533112176</v>
      </c>
      <c r="AB6" s="157">
        <v>13737915.398087144</v>
      </c>
      <c r="AC6" s="157">
        <v>13744793.591835698</v>
      </c>
      <c r="AD6"/>
      <c r="AE6" s="149" t="s">
        <v>212</v>
      </c>
      <c r="AF6" s="157">
        <v>0</v>
      </c>
      <c r="AG6" s="157">
        <v>0</v>
      </c>
      <c r="AH6" s="157">
        <v>0</v>
      </c>
      <c r="AI6" s="157">
        <v>0</v>
      </c>
      <c r="AJ6" s="157">
        <v>0</v>
      </c>
      <c r="AK6" s="157">
        <v>0</v>
      </c>
      <c r="AL6" s="157">
        <v>-244017.03200000001</v>
      </c>
      <c r="AM6" s="157">
        <v>-244017.03200000001</v>
      </c>
      <c r="AN6" s="157">
        <v>244017.092</v>
      </c>
      <c r="AO6" s="157">
        <v>244017.092</v>
      </c>
      <c r="AP6" s="157">
        <v>5.9999999997671694E-2</v>
      </c>
    </row>
    <row r="7" spans="1:42" x14ac:dyDescent="0.25">
      <c r="A7" s="149" t="s">
        <v>71</v>
      </c>
      <c r="B7" s="157">
        <v>545674.56886660645</v>
      </c>
      <c r="C7" s="157">
        <v>734299.19857369305</v>
      </c>
      <c r="D7" s="157">
        <v>392430.9819999999</v>
      </c>
      <c r="E7" s="157">
        <v>3269080.860144814</v>
      </c>
      <c r="F7" s="157">
        <v>2879385.5046351152</v>
      </c>
      <c r="G7" s="157">
        <v>2463448.4859999996</v>
      </c>
      <c r="H7" s="157">
        <v>6185742.620000001</v>
      </c>
      <c r="I7" s="157">
        <v>4227481.417444177</v>
      </c>
      <c r="J7" s="157">
        <v>3730100.2721651983</v>
      </c>
      <c r="K7" s="157">
        <v>3555475.6287299278</v>
      </c>
      <c r="L7" s="157">
        <v>4053803.4956680019</v>
      </c>
      <c r="M7" s="157">
        <v>3400300.5059219496</v>
      </c>
      <c r="N7" s="157">
        <v>3581803.343105772</v>
      </c>
      <c r="O7" s="157">
        <v>0</v>
      </c>
      <c r="P7" s="157">
        <v>176468</v>
      </c>
      <c r="Q7" s="157">
        <v>176468</v>
      </c>
      <c r="R7" s="157">
        <v>0</v>
      </c>
      <c r="S7" s="157">
        <v>112318</v>
      </c>
      <c r="T7" s="157">
        <v>112318</v>
      </c>
      <c r="U7" s="157">
        <v>0</v>
      </c>
      <c r="V7" s="157">
        <v>112318</v>
      </c>
      <c r="W7" s="157">
        <v>112318</v>
      </c>
      <c r="X7" s="157">
        <v>0</v>
      </c>
      <c r="Y7" s="157">
        <v>20668</v>
      </c>
      <c r="Z7" s="157">
        <v>20668</v>
      </c>
      <c r="AA7" s="157">
        <v>14467027.533112176</v>
      </c>
      <c r="AB7" s="157">
        <v>13737915.398087144</v>
      </c>
      <c r="AC7" s="157">
        <v>13744793.591835698</v>
      </c>
      <c r="AD7"/>
      <c r="AE7" s="149" t="s">
        <v>107</v>
      </c>
      <c r="AF7" s="157">
        <v>23207.094639976636</v>
      </c>
      <c r="AG7" s="157">
        <v>25590</v>
      </c>
      <c r="AH7" s="157">
        <v>3000</v>
      </c>
      <c r="AI7" s="157">
        <v>76303.739767074323</v>
      </c>
      <c r="AJ7" s="157">
        <v>68574</v>
      </c>
      <c r="AK7" s="157">
        <v>436178.45470087649</v>
      </c>
      <c r="AL7" s="157">
        <v>801595.84199999995</v>
      </c>
      <c r="AM7" s="157">
        <v>809231.76099999994</v>
      </c>
      <c r="AN7" s="157">
        <v>4534583.9570000004</v>
      </c>
      <c r="AO7" s="157">
        <v>5859563.5624679504</v>
      </c>
      <c r="AP7" s="157">
        <v>6038853.7887571305</v>
      </c>
    </row>
    <row r="8" spans="1:42" x14ac:dyDescent="0.25">
      <c r="A8" s="359" t="s">
        <v>144</v>
      </c>
      <c r="B8" s="157">
        <v>2332323.6827205843</v>
      </c>
      <c r="C8" s="157">
        <v>4466562.2416001223</v>
      </c>
      <c r="D8" s="157">
        <v>3271321.8650000002</v>
      </c>
      <c r="E8" s="157">
        <v>36583402.485592693</v>
      </c>
      <c r="F8" s="157">
        <v>38349631.436145626</v>
      </c>
      <c r="G8" s="157">
        <v>36061863.004999995</v>
      </c>
      <c r="H8" s="157">
        <v>60259469.997000009</v>
      </c>
      <c r="I8" s="157">
        <v>40995620.476973839</v>
      </c>
      <c r="J8" s="157">
        <v>45133895.21571999</v>
      </c>
      <c r="K8" s="157">
        <v>43507866.325602621</v>
      </c>
      <c r="L8" s="157">
        <v>42248314.201633349</v>
      </c>
      <c r="M8" s="157">
        <v>36439285.013237931</v>
      </c>
      <c r="N8" s="157">
        <v>37468097.448950663</v>
      </c>
      <c r="O8" s="157">
        <v>5998466.7796666706</v>
      </c>
      <c r="P8" s="157">
        <v>8559854.5171401706</v>
      </c>
      <c r="Q8" s="157">
        <v>8559854.5171401706</v>
      </c>
      <c r="R8" s="157">
        <v>72843.744000000006</v>
      </c>
      <c r="S8" s="157">
        <v>89266.07484737855</v>
      </c>
      <c r="T8" s="157">
        <v>89266.07484737855</v>
      </c>
      <c r="U8" s="157">
        <v>37731.212999999996</v>
      </c>
      <c r="V8" s="157">
        <v>27197.171064321323</v>
      </c>
      <c r="W8" s="157">
        <v>27197.171064321323</v>
      </c>
      <c r="X8" s="157">
        <v>0</v>
      </c>
      <c r="Y8" s="157">
        <v>0</v>
      </c>
      <c r="Z8" s="157">
        <v>0</v>
      </c>
      <c r="AA8" s="157">
        <v>149612446.41227382</v>
      </c>
      <c r="AB8" s="157">
        <v>150508967.9890098</v>
      </c>
      <c r="AC8" s="157">
        <v>149911751.53460515</v>
      </c>
      <c r="AD8"/>
      <c r="AE8" s="149" t="s">
        <v>105</v>
      </c>
      <c r="AF8" s="157">
        <v>0</v>
      </c>
      <c r="AG8" s="157">
        <v>148144.16099999999</v>
      </c>
      <c r="AH8" s="157">
        <v>25906.627</v>
      </c>
      <c r="AI8" s="157">
        <v>1519.8952608387017</v>
      </c>
      <c r="AJ8" s="157">
        <v>39650</v>
      </c>
      <c r="AK8" s="157">
        <v>2629656.7993394556</v>
      </c>
      <c r="AL8" s="157">
        <v>2887590.9759999998</v>
      </c>
      <c r="AM8" s="157">
        <v>3073276.7759999996</v>
      </c>
      <c r="AN8" s="157">
        <v>1570831.399</v>
      </c>
      <c r="AO8" s="157">
        <v>5783819.0650853207</v>
      </c>
      <c r="AP8" s="157">
        <v>5783819.0650853207</v>
      </c>
    </row>
    <row r="9" spans="1:42" x14ac:dyDescent="0.25">
      <c r="A9" s="149" t="s">
        <v>71</v>
      </c>
      <c r="B9" s="157">
        <v>638065.48779995798</v>
      </c>
      <c r="C9" s="157">
        <v>1050757.3878684971</v>
      </c>
      <c r="D9" s="157">
        <v>724139.99499999988</v>
      </c>
      <c r="E9" s="157">
        <v>6117421.6506928783</v>
      </c>
      <c r="F9" s="157">
        <v>7121884.0186974546</v>
      </c>
      <c r="G9" s="157">
        <v>6276175.8239999991</v>
      </c>
      <c r="H9" s="157">
        <v>16166094.570999999</v>
      </c>
      <c r="I9" s="157">
        <v>6967631.6029705228</v>
      </c>
      <c r="J9" s="157">
        <v>8538761.6264716331</v>
      </c>
      <c r="K9" s="157">
        <v>8644631.7911605388</v>
      </c>
      <c r="L9" s="157">
        <v>1968603.2064053724</v>
      </c>
      <c r="M9" s="157">
        <v>1786549.3688408667</v>
      </c>
      <c r="N9" s="157">
        <v>2021335.9691519588</v>
      </c>
      <c r="O9" s="157">
        <v>0</v>
      </c>
      <c r="P9" s="157">
        <v>1848</v>
      </c>
      <c r="Q9" s="157">
        <v>1848</v>
      </c>
      <c r="R9" s="157">
        <v>0</v>
      </c>
      <c r="S9" s="157">
        <v>1908</v>
      </c>
      <c r="T9" s="157">
        <v>1908</v>
      </c>
      <c r="U9" s="157">
        <v>0</v>
      </c>
      <c r="V9" s="157">
        <v>1956.9322612206452</v>
      </c>
      <c r="W9" s="157">
        <v>1956.9322612206452</v>
      </c>
      <c r="X9" s="157">
        <v>0</v>
      </c>
      <c r="Y9" s="157">
        <v>0</v>
      </c>
      <c r="Z9" s="157">
        <v>0</v>
      </c>
      <c r="AA9" s="157">
        <v>25102329.380375892</v>
      </c>
      <c r="AB9" s="157">
        <v>26497118.498573717</v>
      </c>
      <c r="AC9" s="157">
        <v>26837775.263573714</v>
      </c>
      <c r="AD9"/>
      <c r="AE9" s="149" t="s">
        <v>108</v>
      </c>
      <c r="AF9" s="157">
        <v>607.03181373167581</v>
      </c>
      <c r="AG9" s="157">
        <v>24750</v>
      </c>
      <c r="AH9" s="157">
        <v>14258.28</v>
      </c>
      <c r="AI9" s="157">
        <v>16673.863171822279</v>
      </c>
      <c r="AJ9" s="157">
        <v>146007</v>
      </c>
      <c r="AK9" s="157">
        <v>1067781.7878830445</v>
      </c>
      <c r="AL9" s="157">
        <v>1019050.059</v>
      </c>
      <c r="AM9" s="157">
        <v>996989.27800000005</v>
      </c>
      <c r="AN9" s="157">
        <v>2151098.2910000002</v>
      </c>
      <c r="AO9" s="157">
        <v>12992897.56005487</v>
      </c>
      <c r="AP9" s="157">
        <v>13004665.141109735</v>
      </c>
    </row>
    <row r="10" spans="1:42" x14ac:dyDescent="0.25">
      <c r="A10" s="149" t="s">
        <v>72</v>
      </c>
      <c r="B10" s="157">
        <v>1694258.1949206262</v>
      </c>
      <c r="C10" s="157">
        <v>3415804.8537316248</v>
      </c>
      <c r="D10" s="157">
        <v>2547181.87</v>
      </c>
      <c r="E10" s="157">
        <v>30465980.834899813</v>
      </c>
      <c r="F10" s="157">
        <v>31227747.41744817</v>
      </c>
      <c r="G10" s="157">
        <v>29785687.180999998</v>
      </c>
      <c r="H10" s="157">
        <v>44093375.426000006</v>
      </c>
      <c r="I10" s="157">
        <v>34027988.874003313</v>
      </c>
      <c r="J10" s="157">
        <v>36595133.589248359</v>
      </c>
      <c r="K10" s="157">
        <v>34863234.534442082</v>
      </c>
      <c r="L10" s="157">
        <v>40279710.995227978</v>
      </c>
      <c r="M10" s="157">
        <v>34652735.644397065</v>
      </c>
      <c r="N10" s="157">
        <v>35446761.479798704</v>
      </c>
      <c r="O10" s="157">
        <v>5998466.7796666706</v>
      </c>
      <c r="P10" s="157">
        <v>8558006.5171401706</v>
      </c>
      <c r="Q10" s="157">
        <v>8558006.5171401706</v>
      </c>
      <c r="R10" s="157">
        <v>72843.744000000006</v>
      </c>
      <c r="S10" s="157">
        <v>87358.07484737855</v>
      </c>
      <c r="T10" s="157">
        <v>87358.07484737855</v>
      </c>
      <c r="U10" s="157">
        <v>37731.212999999996</v>
      </c>
      <c r="V10" s="157">
        <v>25240.238803100678</v>
      </c>
      <c r="W10" s="157">
        <v>25240.238803100678</v>
      </c>
      <c r="X10" s="157">
        <v>0</v>
      </c>
      <c r="Y10" s="157">
        <v>0</v>
      </c>
      <c r="Z10" s="157">
        <v>0</v>
      </c>
      <c r="AA10" s="157">
        <v>124510117.03189793</v>
      </c>
      <c r="AB10" s="157">
        <v>124011849.49043609</v>
      </c>
      <c r="AC10" s="157">
        <v>123073976.27103144</v>
      </c>
      <c r="AD10"/>
      <c r="AE10" s="149" t="s">
        <v>317</v>
      </c>
      <c r="AF10" s="157">
        <v>0</v>
      </c>
      <c r="AG10" s="157">
        <v>0</v>
      </c>
      <c r="AH10" s="157">
        <v>0</v>
      </c>
      <c r="AI10" s="157">
        <v>0</v>
      </c>
      <c r="AJ10" s="157">
        <v>0.33499999999912689</v>
      </c>
      <c r="AK10" s="157">
        <v>0</v>
      </c>
      <c r="AL10" s="157">
        <v>-11768.334999999999</v>
      </c>
      <c r="AM10" s="157">
        <v>-11768.334999999999</v>
      </c>
      <c r="AN10" s="157">
        <v>0</v>
      </c>
      <c r="AO10" s="157">
        <v>0</v>
      </c>
      <c r="AP10" s="157">
        <v>-11768</v>
      </c>
    </row>
    <row r="11" spans="1:42" x14ac:dyDescent="0.25">
      <c r="A11" s="359" t="s">
        <v>582</v>
      </c>
      <c r="B11" s="157">
        <v>2978973.2593106665</v>
      </c>
      <c r="C11" s="157">
        <v>5488610.1960130036</v>
      </c>
      <c r="D11" s="157">
        <v>3747922.773</v>
      </c>
      <c r="E11" s="157">
        <v>40819341.368080154</v>
      </c>
      <c r="F11" s="157">
        <v>43542428.285132729</v>
      </c>
      <c r="G11" s="157">
        <v>40453141.706999995</v>
      </c>
      <c r="H11" s="157">
        <v>68320338.453000009</v>
      </c>
      <c r="I11" s="157">
        <v>46319623.913443446</v>
      </c>
      <c r="J11" s="157">
        <v>51310220.800780416</v>
      </c>
      <c r="K11" s="157">
        <v>49509567.267227769</v>
      </c>
      <c r="L11" s="157">
        <v>46878731.972651355</v>
      </c>
      <c r="M11" s="157">
        <v>40989038.374034882</v>
      </c>
      <c r="N11" s="157">
        <v>42199353.646931432</v>
      </c>
      <c r="O11" s="157">
        <v>5998466.7796666706</v>
      </c>
      <c r="P11" s="157">
        <v>9041694.5171401706</v>
      </c>
      <c r="Q11" s="157">
        <v>9041694.5171401706</v>
      </c>
      <c r="R11" s="157">
        <v>72843.744000000006</v>
      </c>
      <c r="S11" s="157">
        <v>212384.07484737854</v>
      </c>
      <c r="T11" s="157">
        <v>212384.07484737854</v>
      </c>
      <c r="U11" s="157">
        <v>37731.212999999996</v>
      </c>
      <c r="V11" s="157">
        <v>139515.17106432133</v>
      </c>
      <c r="W11" s="157">
        <v>139515.17106432133</v>
      </c>
      <c r="X11" s="157">
        <v>0</v>
      </c>
      <c r="Y11" s="157">
        <v>20668</v>
      </c>
      <c r="Z11" s="157">
        <v>20668</v>
      </c>
      <c r="AA11" s="157">
        <v>167627736.07576144</v>
      </c>
      <c r="AB11" s="157">
        <v>170033859.39086717</v>
      </c>
      <c r="AC11" s="157">
        <v>169443521.13021106</v>
      </c>
      <c r="AD11"/>
      <c r="AE11" s="149" t="s">
        <v>109</v>
      </c>
      <c r="AF11" s="157">
        <v>66007.323638859787</v>
      </c>
      <c r="AG11" s="157">
        <v>0</v>
      </c>
      <c r="AH11" s="157">
        <v>5292</v>
      </c>
      <c r="AI11" s="157">
        <v>0</v>
      </c>
      <c r="AJ11" s="157">
        <v>0</v>
      </c>
      <c r="AK11" s="157">
        <v>100159.34678033221</v>
      </c>
      <c r="AL11" s="157">
        <v>27311.777000000002</v>
      </c>
      <c r="AM11" s="157">
        <v>53771.777000000002</v>
      </c>
      <c r="AN11" s="157">
        <v>20000</v>
      </c>
      <c r="AO11" s="157">
        <v>182159.34678033221</v>
      </c>
      <c r="AP11" s="157">
        <v>182159.34678033198</v>
      </c>
    </row>
    <row r="12" spans="1:42" x14ac:dyDescent="0.25">
      <c r="AE12" s="359" t="s">
        <v>153</v>
      </c>
      <c r="AF12" s="157">
        <v>188556.47068762037</v>
      </c>
      <c r="AG12" s="157">
        <v>412727.49319080001</v>
      </c>
      <c r="AH12" s="157">
        <v>44919.451999999997</v>
      </c>
      <c r="AI12" s="157">
        <v>927870.68179701804</v>
      </c>
      <c r="AJ12" s="157">
        <v>662818.85223803355</v>
      </c>
      <c r="AK12" s="157">
        <v>742965.30183651531</v>
      </c>
      <c r="AL12" s="157">
        <v>700969.30783159996</v>
      </c>
      <c r="AM12" s="157">
        <v>431618.61099999992</v>
      </c>
      <c r="AN12" s="157">
        <v>1151352.7410000002</v>
      </c>
      <c r="AO12" s="157">
        <v>7192934.7887711376</v>
      </c>
      <c r="AP12" s="157">
        <v>6991880.9055197276</v>
      </c>
    </row>
    <row r="13" spans="1:42" x14ac:dyDescent="0.25">
      <c r="AE13" s="149" t="s">
        <v>81</v>
      </c>
      <c r="AF13" s="157">
        <v>55658.557144669459</v>
      </c>
      <c r="AG13" s="157">
        <v>140082.4903908</v>
      </c>
      <c r="AH13" s="157">
        <v>41963.256000000001</v>
      </c>
      <c r="AI13" s="157">
        <v>147942.23451537665</v>
      </c>
      <c r="AJ13" s="157">
        <v>117952.94192439999</v>
      </c>
      <c r="AK13" s="157">
        <v>227377.64000190125</v>
      </c>
      <c r="AL13" s="157">
        <v>336449.50078160001</v>
      </c>
      <c r="AM13" s="157">
        <v>95469.660999999993</v>
      </c>
      <c r="AN13" s="157">
        <v>52645.534</v>
      </c>
      <c r="AO13" s="157">
        <v>2269675.4085172778</v>
      </c>
      <c r="AP13" s="157">
        <v>2297781.8979999996</v>
      </c>
    </row>
    <row r="14" spans="1:42" x14ac:dyDescent="0.25">
      <c r="AE14" s="149" t="s">
        <v>84</v>
      </c>
      <c r="AF14" s="157">
        <v>0</v>
      </c>
      <c r="AG14" s="157">
        <v>49870.1</v>
      </c>
      <c r="AH14" s="157">
        <v>0.26900000000000002</v>
      </c>
      <c r="AI14" s="157">
        <v>528713.53911074332</v>
      </c>
      <c r="AJ14" s="157">
        <v>11695.907000000001</v>
      </c>
      <c r="AK14" s="157">
        <v>24403.452692357547</v>
      </c>
      <c r="AL14" s="157">
        <v>124484.33799999999</v>
      </c>
      <c r="AM14" s="157">
        <v>160418.29500000001</v>
      </c>
      <c r="AN14" s="157">
        <v>785836.21000000008</v>
      </c>
      <c r="AO14" s="157">
        <v>1871831.492803101</v>
      </c>
      <c r="AP14" s="157">
        <v>1871831.1316062016</v>
      </c>
    </row>
    <row r="15" spans="1:42" x14ac:dyDescent="0.25">
      <c r="AE15" s="149" t="s">
        <v>79</v>
      </c>
      <c r="AF15" s="157">
        <v>62231.858650743619</v>
      </c>
      <c r="AG15" s="157">
        <v>145556.552</v>
      </c>
      <c r="AH15" s="157">
        <v>1556.107</v>
      </c>
      <c r="AI15" s="157">
        <v>79194.610968831519</v>
      </c>
      <c r="AJ15" s="157">
        <v>318180.19810639997</v>
      </c>
      <c r="AK15" s="157">
        <v>229378.55708708946</v>
      </c>
      <c r="AL15" s="157">
        <v>477332.86499999999</v>
      </c>
      <c r="AM15" s="157">
        <v>478179.85</v>
      </c>
      <c r="AN15" s="157">
        <v>119618.662</v>
      </c>
      <c r="AO15" s="157">
        <v>1371621.4062335258</v>
      </c>
      <c r="AP15" s="157">
        <v>1598594.7332335254</v>
      </c>
    </row>
    <row r="16" spans="1:42" x14ac:dyDescent="0.25">
      <c r="AE16" s="149" t="s">
        <v>318</v>
      </c>
      <c r="AF16" s="157">
        <v>0</v>
      </c>
      <c r="AG16" s="157">
        <v>0</v>
      </c>
      <c r="AH16" s="157">
        <v>0</v>
      </c>
      <c r="AI16" s="157">
        <v>0</v>
      </c>
      <c r="AJ16" s="157">
        <v>0</v>
      </c>
      <c r="AK16" s="157">
        <v>0</v>
      </c>
      <c r="AL16" s="157">
        <v>-492533.54000000004</v>
      </c>
      <c r="AM16" s="157">
        <v>-492533.54000000004</v>
      </c>
      <c r="AN16" s="157">
        <v>0</v>
      </c>
      <c r="AO16" s="157">
        <v>0</v>
      </c>
      <c r="AP16" s="157">
        <v>-492533.54000000004</v>
      </c>
    </row>
    <row r="17" spans="1:42" x14ac:dyDescent="0.25">
      <c r="AE17" s="149" t="s">
        <v>323</v>
      </c>
      <c r="AF17" s="157">
        <v>0</v>
      </c>
      <c r="AG17" s="157">
        <v>0</v>
      </c>
      <c r="AH17" s="157">
        <v>0</v>
      </c>
      <c r="AI17" s="157">
        <v>0</v>
      </c>
      <c r="AJ17" s="157">
        <v>0</v>
      </c>
      <c r="AK17" s="157">
        <v>0</v>
      </c>
      <c r="AL17" s="157">
        <v>0</v>
      </c>
      <c r="AM17" s="157">
        <v>0</v>
      </c>
      <c r="AN17" s="157">
        <v>0</v>
      </c>
      <c r="AO17" s="157">
        <v>0</v>
      </c>
      <c r="AP17" s="157">
        <v>0</v>
      </c>
    </row>
    <row r="18" spans="1:42" x14ac:dyDescent="0.25">
      <c r="AE18" s="149" t="s">
        <v>80</v>
      </c>
      <c r="AF18" s="157">
        <v>70666.054892207292</v>
      </c>
      <c r="AG18" s="157">
        <v>77218.3508</v>
      </c>
      <c r="AH18" s="157">
        <v>1399.82</v>
      </c>
      <c r="AI18" s="157">
        <v>172020.29720206646</v>
      </c>
      <c r="AJ18" s="157">
        <v>214532.80520723358</v>
      </c>
      <c r="AK18" s="157">
        <v>261805.65205516704</v>
      </c>
      <c r="AL18" s="157">
        <v>219293.14405</v>
      </c>
      <c r="AM18" s="157">
        <v>154141.345</v>
      </c>
      <c r="AN18" s="157">
        <v>118749.34500000002</v>
      </c>
      <c r="AO18" s="157">
        <v>1605303.4912172337</v>
      </c>
      <c r="AP18" s="157">
        <v>1605303.6926800001</v>
      </c>
    </row>
    <row r="19" spans="1:42" x14ac:dyDescent="0.25">
      <c r="AE19" s="149" t="s">
        <v>83</v>
      </c>
      <c r="AF19" s="157">
        <v>0</v>
      </c>
      <c r="AG19" s="157">
        <v>0</v>
      </c>
      <c r="AH19" s="157">
        <v>0</v>
      </c>
      <c r="AI19" s="157">
        <v>0</v>
      </c>
      <c r="AJ19" s="157">
        <v>457</v>
      </c>
      <c r="AK19" s="157">
        <v>0</v>
      </c>
      <c r="AL19" s="157">
        <v>35943</v>
      </c>
      <c r="AM19" s="157">
        <v>35943</v>
      </c>
      <c r="AN19" s="157">
        <v>74502.990000000005</v>
      </c>
      <c r="AO19" s="157">
        <v>74502.990000000005</v>
      </c>
      <c r="AP19" s="157">
        <v>110902.99</v>
      </c>
    </row>
    <row r="20" spans="1:42" ht="18.75" x14ac:dyDescent="0.3">
      <c r="A20" s="151" t="s">
        <v>585</v>
      </c>
      <c r="B20" s="152">
        <f>AA11/1000</f>
        <v>167627.73607576144</v>
      </c>
      <c r="C20" s="153"/>
      <c r="L20" s="151" t="s">
        <v>585</v>
      </c>
      <c r="M20" s="152">
        <f>AA10/1000</f>
        <v>124510.11703189793</v>
      </c>
      <c r="N20" s="153"/>
      <c r="AE20" s="359" t="s">
        <v>164</v>
      </c>
      <c r="AF20" s="157">
        <v>214155.54480624513</v>
      </c>
      <c r="AG20" s="157">
        <v>751389.42410444259</v>
      </c>
      <c r="AH20" s="157">
        <v>399157.68299999996</v>
      </c>
      <c r="AI20" s="157">
        <v>205475.82346840814</v>
      </c>
      <c r="AJ20" s="157">
        <v>871362.21797867352</v>
      </c>
      <c r="AK20" s="157">
        <v>4809202.0208108537</v>
      </c>
      <c r="AL20" s="157">
        <v>4143315.6263005883</v>
      </c>
      <c r="AM20" s="157">
        <v>3670026.5839999998</v>
      </c>
      <c r="AN20" s="157">
        <v>4918394.6579999998</v>
      </c>
      <c r="AO20" s="157">
        <v>14732973.337478369</v>
      </c>
      <c r="AP20" s="157">
        <v>14732972.941609364</v>
      </c>
    </row>
    <row r="21" spans="1:42" ht="18.75" x14ac:dyDescent="0.3">
      <c r="A21" s="151" t="s">
        <v>1111</v>
      </c>
      <c r="B21" s="152">
        <f>AC11/1000</f>
        <v>169443.52113021107</v>
      </c>
      <c r="C21" s="151"/>
      <c r="L21" s="151" t="s">
        <v>870</v>
      </c>
      <c r="M21" s="152">
        <f>AC10/1000</f>
        <v>123073.97627103144</v>
      </c>
      <c r="N21" s="151"/>
      <c r="AE21" s="149" t="s">
        <v>135</v>
      </c>
      <c r="AF21" s="157">
        <v>8354.3229185522796</v>
      </c>
      <c r="AG21" s="157">
        <v>239875.12818242307</v>
      </c>
      <c r="AH21" s="157">
        <v>256689.81899999999</v>
      </c>
      <c r="AI21" s="157">
        <v>6836.3547943147205</v>
      </c>
      <c r="AJ21" s="157">
        <v>58406.13719466186</v>
      </c>
      <c r="AK21" s="157">
        <v>2184827.8808045159</v>
      </c>
      <c r="AL21" s="157">
        <v>2133258.0984041686</v>
      </c>
      <c r="AM21" s="157">
        <v>1942705.3249999997</v>
      </c>
      <c r="AN21" s="157">
        <v>2508954.054</v>
      </c>
      <c r="AO21" s="157">
        <v>8169139.8188690078</v>
      </c>
      <c r="AP21" s="157">
        <v>8169139.4230000023</v>
      </c>
    </row>
    <row r="22" spans="1:42" ht="18.75" x14ac:dyDescent="0.3">
      <c r="A22" s="151" t="s">
        <v>1112</v>
      </c>
      <c r="B22" s="152">
        <f>B20</f>
        <v>167627.73607576144</v>
      </c>
      <c r="C22" s="155">
        <f>3383678/1000</f>
        <v>3383.6779999999999</v>
      </c>
      <c r="L22" s="151" t="s">
        <v>875</v>
      </c>
      <c r="M22" s="152"/>
      <c r="N22" s="151"/>
      <c r="AE22" s="149" t="s">
        <v>138</v>
      </c>
      <c r="AF22" s="157">
        <v>126995.03367770344</v>
      </c>
      <c r="AG22" s="157">
        <v>85050.063223491321</v>
      </c>
      <c r="AH22" s="157">
        <v>9560.6560000000009</v>
      </c>
      <c r="AI22" s="157">
        <v>118649.86919811674</v>
      </c>
      <c r="AJ22" s="157">
        <v>378065.80708532332</v>
      </c>
      <c r="AK22" s="157">
        <v>495589.80611069803</v>
      </c>
      <c r="AL22" s="157">
        <v>236173.86822349136</v>
      </c>
      <c r="AM22" s="157">
        <v>145815.92300000004</v>
      </c>
      <c r="AN22" s="157">
        <v>76432.048999999985</v>
      </c>
      <c r="AO22" s="157">
        <v>690671.72430881474</v>
      </c>
      <c r="AP22" s="157">
        <v>690671.72430881474</v>
      </c>
    </row>
    <row r="23" spans="1:42" ht="18.75" x14ac:dyDescent="0.3">
      <c r="A23" s="151" t="s">
        <v>586</v>
      </c>
      <c r="B23" s="152">
        <f>H11/1000</f>
        <v>68320.338453000004</v>
      </c>
      <c r="C23" s="154">
        <f>G11/1000</f>
        <v>40453.141706999995</v>
      </c>
      <c r="L23" s="151" t="s">
        <v>586</v>
      </c>
      <c r="M23" s="152">
        <f>H10/1000</f>
        <v>44093.375426000006</v>
      </c>
      <c r="N23" s="154">
        <f>G10/1000</f>
        <v>29785.687180999998</v>
      </c>
      <c r="AE23" s="149" t="s">
        <v>137</v>
      </c>
      <c r="AF23" s="157">
        <v>76828.494873997202</v>
      </c>
      <c r="AG23" s="157">
        <v>70926.450506128109</v>
      </c>
      <c r="AH23" s="157">
        <v>6827.1779999999999</v>
      </c>
      <c r="AI23" s="157">
        <v>79989.599475976676</v>
      </c>
      <c r="AJ23" s="157">
        <v>231482.8562785798</v>
      </c>
      <c r="AK23" s="157">
        <v>295120.44030873128</v>
      </c>
      <c r="AL23" s="157">
        <v>143627.18350612812</v>
      </c>
      <c r="AM23" s="157">
        <v>91640.320000000007</v>
      </c>
      <c r="AN23" s="157">
        <v>61148.564999999988</v>
      </c>
      <c r="AO23" s="157">
        <v>436258.60478470795</v>
      </c>
      <c r="AP23" s="157">
        <v>436258.60478470795</v>
      </c>
    </row>
    <row r="24" spans="1:42" ht="18.75" x14ac:dyDescent="0.3">
      <c r="A24" s="151" t="s">
        <v>587</v>
      </c>
      <c r="B24" s="154">
        <f>+B23+C23</f>
        <v>108773.48016000001</v>
      </c>
      <c r="C24" s="154">
        <f>B20-B24</f>
        <v>58854.255915761431</v>
      </c>
      <c r="L24" s="151" t="s">
        <v>587</v>
      </c>
      <c r="M24" s="154">
        <f>+M23+N23</f>
        <v>73879.062607</v>
      </c>
      <c r="N24" s="154">
        <f>M20-M24</f>
        <v>50631.054424897928</v>
      </c>
      <c r="AE24" s="149" t="s">
        <v>140</v>
      </c>
      <c r="AF24" s="157">
        <v>1977.6933359921866</v>
      </c>
      <c r="AG24" s="157">
        <v>355537.78219240002</v>
      </c>
      <c r="AH24" s="157">
        <v>126080.03</v>
      </c>
      <c r="AI24" s="157">
        <v>0</v>
      </c>
      <c r="AJ24" s="157">
        <v>203407.41742010857</v>
      </c>
      <c r="AK24" s="157">
        <v>1833663.8935869085</v>
      </c>
      <c r="AL24" s="157">
        <v>1630256.4761667999</v>
      </c>
      <c r="AM24" s="157">
        <v>1489865.0160000001</v>
      </c>
      <c r="AN24" s="157">
        <v>2271859.9900000002</v>
      </c>
      <c r="AO24" s="157">
        <v>5436903.1895158393</v>
      </c>
      <c r="AP24" s="157">
        <v>5436903.1895158393</v>
      </c>
    </row>
    <row r="25" spans="1:42" ht="18.75" x14ac:dyDescent="0.3">
      <c r="A25" s="151" t="s">
        <v>1113</v>
      </c>
      <c r="B25" s="154">
        <f>B23+C23</f>
        <v>108773.48016000001</v>
      </c>
      <c r="C25" s="154">
        <f>B21-B25</f>
        <v>60670.040970211063</v>
      </c>
      <c r="L25" s="151" t="s">
        <v>1113</v>
      </c>
      <c r="M25" s="154">
        <f>M23+N23</f>
        <v>73879.062607</v>
      </c>
      <c r="N25" s="154">
        <f>M21-M25</f>
        <v>49194.913664031439</v>
      </c>
      <c r="AE25" s="359" t="s">
        <v>163</v>
      </c>
      <c r="AF25" s="157">
        <v>907.45549389077178</v>
      </c>
      <c r="AG25" s="157">
        <v>633947.49513444817</v>
      </c>
      <c r="AH25" s="157">
        <v>161690.905</v>
      </c>
      <c r="AI25" s="157">
        <v>135842.8471653444</v>
      </c>
      <c r="AJ25" s="157">
        <v>820959.53072975576</v>
      </c>
      <c r="AK25" s="157">
        <v>2312381.5002123863</v>
      </c>
      <c r="AL25" s="157">
        <v>1707675.4542701358</v>
      </c>
      <c r="AM25" s="157">
        <v>1138068.9900000002</v>
      </c>
      <c r="AN25" s="157">
        <v>743309.99000000011</v>
      </c>
      <c r="AO25" s="157">
        <v>7412664.6603360213</v>
      </c>
      <c r="AP25" s="157">
        <v>7412655.0493360208</v>
      </c>
    </row>
    <row r="26" spans="1:42" ht="18.75" x14ac:dyDescent="0.3">
      <c r="A26" s="151" t="s">
        <v>588</v>
      </c>
      <c r="B26" s="152">
        <f>I11/1000</f>
        <v>46319.623913443444</v>
      </c>
      <c r="C26" s="151"/>
      <c r="L26" s="151" t="s">
        <v>588</v>
      </c>
      <c r="M26" s="152">
        <f>I10/1000</f>
        <v>34027.988874003313</v>
      </c>
      <c r="N26" s="151"/>
      <c r="AE26" s="149" t="s">
        <v>134</v>
      </c>
      <c r="AF26" s="157">
        <v>907.45549389077178</v>
      </c>
      <c r="AG26" s="157">
        <v>0</v>
      </c>
      <c r="AH26" s="157">
        <v>51198.120999999999</v>
      </c>
      <c r="AI26" s="157">
        <v>59203.062380434683</v>
      </c>
      <c r="AJ26" s="157">
        <v>12900.616999999969</v>
      </c>
      <c r="AK26" s="157">
        <v>202278.85217776406</v>
      </c>
      <c r="AL26" s="157">
        <v>730538.60100000002</v>
      </c>
      <c r="AM26" s="157">
        <v>720395.56800000009</v>
      </c>
      <c r="AN26" s="157">
        <v>577819.19700000004</v>
      </c>
      <c r="AO26" s="157">
        <v>1907877.0945581987</v>
      </c>
      <c r="AP26" s="157">
        <v>1907867.4835581989</v>
      </c>
    </row>
    <row r="27" spans="1:42" ht="18.75" x14ac:dyDescent="0.3">
      <c r="A27" s="151" t="s">
        <v>1114</v>
      </c>
      <c r="B27" s="152">
        <f>K11/1000</f>
        <v>49509.567267227772</v>
      </c>
      <c r="C27" s="151"/>
      <c r="L27" s="151" t="s">
        <v>1114</v>
      </c>
      <c r="M27" s="152">
        <f>K10/1000</f>
        <v>34863.234534442083</v>
      </c>
      <c r="N27" s="151"/>
      <c r="AE27" s="149" t="s">
        <v>136</v>
      </c>
      <c r="AF27" s="157">
        <v>0</v>
      </c>
      <c r="AG27" s="157">
        <v>617124.49513444817</v>
      </c>
      <c r="AH27" s="157">
        <v>97890.039000000004</v>
      </c>
      <c r="AI27" s="157">
        <v>0</v>
      </c>
      <c r="AJ27" s="157">
        <v>710604.29112975579</v>
      </c>
      <c r="AK27" s="157">
        <v>2063865.8101550855</v>
      </c>
      <c r="AL27" s="157">
        <v>937267.9802701358</v>
      </c>
      <c r="AM27" s="157">
        <v>380523.03</v>
      </c>
      <c r="AN27" s="157">
        <v>163540.41199999998</v>
      </c>
      <c r="AO27" s="157">
        <v>5212081.162113376</v>
      </c>
      <c r="AP27" s="157">
        <v>5212081.162113376</v>
      </c>
    </row>
    <row r="28" spans="1:42" ht="18.75" x14ac:dyDescent="0.3">
      <c r="A28" s="151" t="s">
        <v>589</v>
      </c>
      <c r="B28" s="152">
        <f>L11/1000</f>
        <v>46878.731972651352</v>
      </c>
      <c r="C28" s="151"/>
      <c r="L28" s="151" t="s">
        <v>589</v>
      </c>
      <c r="M28" s="152">
        <f>L10/1000</f>
        <v>40279.710995227979</v>
      </c>
      <c r="N28" s="151"/>
      <c r="AE28" s="149" t="s">
        <v>139</v>
      </c>
      <c r="AF28" s="157">
        <v>0</v>
      </c>
      <c r="AG28" s="157">
        <v>16823</v>
      </c>
      <c r="AH28" s="157">
        <v>12602.745000000001</v>
      </c>
      <c r="AI28" s="157">
        <v>76639.784784909716</v>
      </c>
      <c r="AJ28" s="157">
        <v>97454.622600000002</v>
      </c>
      <c r="AK28" s="157">
        <v>46236.837879536528</v>
      </c>
      <c r="AL28" s="157">
        <v>39868.873</v>
      </c>
      <c r="AM28" s="157">
        <v>37150.392</v>
      </c>
      <c r="AN28" s="157">
        <v>1950.3810000000001</v>
      </c>
      <c r="AO28" s="157">
        <v>292706.4036644462</v>
      </c>
      <c r="AP28" s="157">
        <v>292706.40366444632</v>
      </c>
    </row>
    <row r="29" spans="1:42" ht="18.75" x14ac:dyDescent="0.3">
      <c r="A29" s="151" t="s">
        <v>1115</v>
      </c>
      <c r="B29" s="152">
        <f>N11/1000</f>
        <v>42199.353646931435</v>
      </c>
      <c r="C29" s="151"/>
      <c r="L29" s="151" t="s">
        <v>1115</v>
      </c>
      <c r="M29" s="152">
        <f>N10/1000</f>
        <v>35446.761479798704</v>
      </c>
      <c r="N29" s="151"/>
      <c r="AE29" s="359" t="s">
        <v>161</v>
      </c>
      <c r="AF29" s="157">
        <v>269291.18493421492</v>
      </c>
      <c r="AG29" s="157">
        <v>249158.90026833335</v>
      </c>
      <c r="AH29" s="157">
        <v>316782.17499999999</v>
      </c>
      <c r="AI29" s="157">
        <v>461792.86392094259</v>
      </c>
      <c r="AJ29" s="157">
        <v>528382.73846833338</v>
      </c>
      <c r="AK29" s="157">
        <v>2053349.7824168517</v>
      </c>
      <c r="AL29" s="157">
        <v>1790191.6658049999</v>
      </c>
      <c r="AM29" s="157">
        <v>1974808.18</v>
      </c>
      <c r="AN29" s="157">
        <v>1038900.649</v>
      </c>
      <c r="AO29" s="157">
        <v>11277024.017011253</v>
      </c>
      <c r="AP29" s="157">
        <v>11380078.925337795</v>
      </c>
    </row>
    <row r="30" spans="1:42" ht="18.75" x14ac:dyDescent="0.3">
      <c r="A30" s="151" t="s">
        <v>590</v>
      </c>
      <c r="B30" s="152">
        <f>O11/1000</f>
        <v>5998.4667796666708</v>
      </c>
      <c r="C30" s="151"/>
      <c r="L30" s="151" t="s">
        <v>590</v>
      </c>
      <c r="M30" s="152">
        <f>O10/1000</f>
        <v>5998.4667796666708</v>
      </c>
      <c r="N30" s="151"/>
      <c r="AE30" s="149" t="s">
        <v>115</v>
      </c>
      <c r="AF30" s="157">
        <v>2014.3707175845943</v>
      </c>
      <c r="AG30" s="157">
        <v>143754.394</v>
      </c>
      <c r="AH30" s="157">
        <v>212878.46299999999</v>
      </c>
      <c r="AI30" s="157">
        <v>44730.94386276383</v>
      </c>
      <c r="AJ30" s="157">
        <v>4151.1360000000004</v>
      </c>
      <c r="AK30" s="157">
        <v>162382.84436868396</v>
      </c>
      <c r="AL30" s="157">
        <v>397389.66499999998</v>
      </c>
      <c r="AM30" s="157">
        <v>610942.26599999995</v>
      </c>
      <c r="AN30" s="157">
        <v>200518.60599999997</v>
      </c>
      <c r="AO30" s="157">
        <v>1855504.1142314477</v>
      </c>
      <c r="AP30" s="157">
        <v>1855504.1142314477</v>
      </c>
    </row>
    <row r="31" spans="1:42" ht="18.75" x14ac:dyDescent="0.3">
      <c r="A31" s="151" t="s">
        <v>1116</v>
      </c>
      <c r="B31" s="152">
        <f>Q11/1000</f>
        <v>9041.6945171401712</v>
      </c>
      <c r="C31" s="151"/>
      <c r="L31" s="151" t="s">
        <v>1116</v>
      </c>
      <c r="M31" s="152">
        <f>Q10/1000</f>
        <v>8558.0065171401711</v>
      </c>
      <c r="N31" s="151"/>
      <c r="AE31" s="149" t="s">
        <v>112</v>
      </c>
      <c r="AF31" s="157">
        <v>0</v>
      </c>
      <c r="AG31" s="157">
        <v>0</v>
      </c>
      <c r="AH31" s="157">
        <v>30727.134999999998</v>
      </c>
      <c r="AI31" s="157">
        <v>1522.8935705376491</v>
      </c>
      <c r="AJ31" s="157">
        <v>140776.70800000001</v>
      </c>
      <c r="AK31" s="157">
        <v>207793.62059976507</v>
      </c>
      <c r="AL31" s="157">
        <v>99725.444999999992</v>
      </c>
      <c r="AM31" s="157">
        <v>136954.10800000001</v>
      </c>
      <c r="AN31" s="157">
        <v>53585.123999999996</v>
      </c>
      <c r="AO31" s="157">
        <v>2519271.6381703028</v>
      </c>
      <c r="AP31" s="157">
        <v>2519271.6381703019</v>
      </c>
    </row>
    <row r="32" spans="1:42" ht="18.75" x14ac:dyDescent="0.3">
      <c r="A32" s="151" t="s">
        <v>591</v>
      </c>
      <c r="B32" s="152">
        <f>R11/1000</f>
        <v>72.843744000000001</v>
      </c>
      <c r="C32" s="151"/>
      <c r="L32" s="151" t="s">
        <v>591</v>
      </c>
      <c r="M32" s="152">
        <f>R10/1000</f>
        <v>72.843744000000001</v>
      </c>
      <c r="N32" s="151"/>
      <c r="AE32" s="149" t="s">
        <v>110</v>
      </c>
      <c r="AF32" s="157">
        <v>141684.03507472551</v>
      </c>
      <c r="AG32" s="157">
        <v>22169.281268333332</v>
      </c>
      <c r="AH32" s="157">
        <v>64481.154000000002</v>
      </c>
      <c r="AI32" s="157">
        <v>145391.22132486719</v>
      </c>
      <c r="AJ32" s="157">
        <v>197036.86326833334</v>
      </c>
      <c r="AK32" s="157">
        <v>894409.44173353119</v>
      </c>
      <c r="AL32" s="157">
        <v>654851.85680499999</v>
      </c>
      <c r="AM32" s="157">
        <v>626852.56099999999</v>
      </c>
      <c r="AN32" s="157">
        <v>208952.86800000002</v>
      </c>
      <c r="AO32" s="157">
        <v>2936136.2641398218</v>
      </c>
      <c r="AP32" s="157">
        <v>2936136.6310583986</v>
      </c>
    </row>
    <row r="33" spans="1:42" ht="18.75" x14ac:dyDescent="0.3">
      <c r="A33" s="151" t="s">
        <v>1117</v>
      </c>
      <c r="B33" s="152">
        <f>T11/1000</f>
        <v>212.38407484737854</v>
      </c>
      <c r="C33" s="151"/>
      <c r="L33" s="151" t="s">
        <v>1117</v>
      </c>
      <c r="M33" s="152">
        <f>T10/1000</f>
        <v>87.358074847378546</v>
      </c>
      <c r="N33" s="151"/>
      <c r="AE33" s="149" t="s">
        <v>113</v>
      </c>
      <c r="AF33" s="157">
        <v>0</v>
      </c>
      <c r="AG33" s="157">
        <v>0</v>
      </c>
      <c r="AH33" s="157">
        <v>0</v>
      </c>
      <c r="AI33" s="157">
        <v>1509.4600786538929</v>
      </c>
      <c r="AJ33" s="157">
        <v>0</v>
      </c>
      <c r="AK33" s="157">
        <v>20280.756544884593</v>
      </c>
      <c r="AL33" s="157">
        <v>23006.508999999998</v>
      </c>
      <c r="AM33" s="157">
        <v>23006.508999999998</v>
      </c>
      <c r="AN33" s="157">
        <v>46351.663999999997</v>
      </c>
      <c r="AO33" s="157">
        <v>109524.74562353849</v>
      </c>
      <c r="AP33" s="157">
        <v>109524.74562353849</v>
      </c>
    </row>
    <row r="34" spans="1:42" ht="18.75" x14ac:dyDescent="0.3">
      <c r="A34" s="151" t="s">
        <v>592</v>
      </c>
      <c r="B34" s="152">
        <f>U11/1000</f>
        <v>37.731212999999997</v>
      </c>
      <c r="C34" s="151"/>
      <c r="L34" s="151" t="s">
        <v>592</v>
      </c>
      <c r="M34" s="152">
        <f>U10/1000</f>
        <v>37.731212999999997</v>
      </c>
      <c r="N34" s="151"/>
      <c r="AE34" s="149" t="s">
        <v>111</v>
      </c>
      <c r="AF34" s="157">
        <v>125592.77914190484</v>
      </c>
      <c r="AG34" s="157">
        <v>83235.225000000006</v>
      </c>
      <c r="AH34" s="157">
        <v>8695.4230000000007</v>
      </c>
      <c r="AI34" s="157">
        <v>268638.34508412005</v>
      </c>
      <c r="AJ34" s="157">
        <v>186418.0312</v>
      </c>
      <c r="AK34" s="157">
        <v>767375.11916998704</v>
      </c>
      <c r="AL34" s="157">
        <v>581587.84499999997</v>
      </c>
      <c r="AM34" s="157">
        <v>543422.39099999995</v>
      </c>
      <c r="AN34" s="157">
        <v>314822.53499999997</v>
      </c>
      <c r="AO34" s="157">
        <v>3628141.2347912369</v>
      </c>
      <c r="AP34" s="157">
        <v>3628141.5992541071</v>
      </c>
    </row>
    <row r="35" spans="1:42" ht="18.75" x14ac:dyDescent="0.3">
      <c r="A35" s="151" t="s">
        <v>1118</v>
      </c>
      <c r="B35" s="152">
        <f>W11/1000</f>
        <v>139.51517106432132</v>
      </c>
      <c r="C35" s="151"/>
      <c r="L35" s="151" t="s">
        <v>1118</v>
      </c>
      <c r="M35" s="152">
        <f>W10/1000</f>
        <v>25.240238803100677</v>
      </c>
      <c r="N35" s="151"/>
      <c r="AE35" s="149" t="s">
        <v>114</v>
      </c>
      <c r="AF35" s="157">
        <v>0</v>
      </c>
      <c r="AG35" s="157">
        <v>0</v>
      </c>
      <c r="AH35" s="157">
        <v>0</v>
      </c>
      <c r="AI35" s="157">
        <v>0</v>
      </c>
      <c r="AJ35" s="157">
        <v>0</v>
      </c>
      <c r="AK35" s="157">
        <v>1108</v>
      </c>
      <c r="AL35" s="157">
        <v>33630.345000000001</v>
      </c>
      <c r="AM35" s="157">
        <v>33630.345000000001</v>
      </c>
      <c r="AN35" s="157">
        <v>214669.85199999998</v>
      </c>
      <c r="AO35" s="157">
        <v>228446.02005490489</v>
      </c>
      <c r="AP35" s="157">
        <v>331500.19699999999</v>
      </c>
    </row>
    <row r="36" spans="1:42" ht="18.75" x14ac:dyDescent="0.3">
      <c r="A36" s="151" t="s">
        <v>593</v>
      </c>
      <c r="B36" s="154">
        <f>X11/1000</f>
        <v>0</v>
      </c>
      <c r="C36" s="151"/>
      <c r="L36" s="151" t="s">
        <v>593</v>
      </c>
      <c r="M36" s="155">
        <f>X10/1000</f>
        <v>0</v>
      </c>
      <c r="N36" s="151"/>
      <c r="AE36" s="359" t="s">
        <v>152</v>
      </c>
      <c r="AF36" s="157">
        <v>837.72816489884758</v>
      </c>
      <c r="AG36" s="157">
        <v>45216</v>
      </c>
      <c r="AH36" s="157">
        <v>10235.15</v>
      </c>
      <c r="AI36" s="157">
        <v>21278.806917111568</v>
      </c>
      <c r="AJ36" s="157">
        <v>30422.593294602415</v>
      </c>
      <c r="AK36" s="157">
        <v>1198924.1125482924</v>
      </c>
      <c r="AL36" s="157">
        <v>1280010.72</v>
      </c>
      <c r="AM36" s="157">
        <v>1208334.9139999999</v>
      </c>
      <c r="AN36" s="157">
        <v>1734906.7340000002</v>
      </c>
      <c r="AO36" s="157">
        <v>2955109.6534654042</v>
      </c>
      <c r="AP36" s="157">
        <v>3045340.0472946027</v>
      </c>
    </row>
    <row r="37" spans="1:42" ht="18.75" x14ac:dyDescent="0.3">
      <c r="A37" s="151" t="s">
        <v>1119</v>
      </c>
      <c r="B37" s="155">
        <f>Z11/1000</f>
        <v>20.667999999999999</v>
      </c>
      <c r="C37" s="151"/>
      <c r="L37" s="151" t="s">
        <v>1119</v>
      </c>
      <c r="M37" s="155">
        <f>Z10/1000</f>
        <v>0</v>
      </c>
      <c r="N37" s="151"/>
      <c r="AE37" s="149" t="s">
        <v>82</v>
      </c>
      <c r="AF37" s="157">
        <v>0</v>
      </c>
      <c r="AG37" s="157">
        <v>0</v>
      </c>
      <c r="AH37" s="157">
        <v>362.41</v>
      </c>
      <c r="AI37" s="157">
        <v>6409.8250781142169</v>
      </c>
      <c r="AJ37" s="157">
        <v>2060.9342946024299</v>
      </c>
      <c r="AK37" s="157">
        <v>6233.6462164882141</v>
      </c>
      <c r="AL37" s="157">
        <v>10582.537</v>
      </c>
      <c r="AM37" s="157">
        <v>10944.947</v>
      </c>
      <c r="AN37" s="157">
        <v>41001.425999999999</v>
      </c>
      <c r="AO37" s="157">
        <v>53644.89729460243</v>
      </c>
      <c r="AP37" s="157">
        <v>53644.89729460243</v>
      </c>
    </row>
    <row r="38" spans="1:42" x14ac:dyDescent="0.25">
      <c r="AE38" s="149" t="s">
        <v>78</v>
      </c>
      <c r="AF38" s="157">
        <v>837.72816489884758</v>
      </c>
      <c r="AG38" s="157">
        <v>45216</v>
      </c>
      <c r="AH38" s="157">
        <v>9872.74</v>
      </c>
      <c r="AI38" s="157">
        <v>14868.981838997352</v>
      </c>
      <c r="AJ38" s="157">
        <v>28361.658999999985</v>
      </c>
      <c r="AK38" s="157">
        <v>1192690.4663318042</v>
      </c>
      <c r="AL38" s="157">
        <v>1269428.183</v>
      </c>
      <c r="AM38" s="157">
        <v>1197389.9669999999</v>
      </c>
      <c r="AN38" s="157">
        <v>1693905.3080000002</v>
      </c>
      <c r="AO38" s="157">
        <v>2901464.7561708018</v>
      </c>
      <c r="AP38" s="157">
        <v>2991695.1500000004</v>
      </c>
    </row>
    <row r="39" spans="1:42" x14ac:dyDescent="0.25">
      <c r="AE39" s="359" t="s">
        <v>150</v>
      </c>
      <c r="AF39" s="157">
        <v>0</v>
      </c>
      <c r="AG39" s="157">
        <v>0</v>
      </c>
      <c r="AH39" s="157">
        <v>19683.251</v>
      </c>
      <c r="AI39" s="157">
        <v>243.81528137948476</v>
      </c>
      <c r="AJ39" s="157">
        <v>4965</v>
      </c>
      <c r="AK39" s="157">
        <v>14756.395937365276</v>
      </c>
      <c r="AL39" s="157">
        <v>43592.799000000006</v>
      </c>
      <c r="AM39" s="157">
        <v>43593.05</v>
      </c>
      <c r="AN39" s="157">
        <v>3196414.6970000002</v>
      </c>
      <c r="AO39" s="157">
        <v>3211414.9082187451</v>
      </c>
      <c r="AP39" s="157">
        <v>3247432.4959999998</v>
      </c>
    </row>
    <row r="40" spans="1:42" x14ac:dyDescent="0.25">
      <c r="AE40" s="149" t="s">
        <v>327</v>
      </c>
      <c r="AF40" s="157">
        <v>0</v>
      </c>
      <c r="AG40" s="157">
        <v>0</v>
      </c>
      <c r="AH40" s="157">
        <v>19683.251</v>
      </c>
      <c r="AI40" s="157">
        <v>0</v>
      </c>
      <c r="AJ40" s="157">
        <v>0</v>
      </c>
      <c r="AK40" s="157">
        <v>0</v>
      </c>
      <c r="AL40" s="157">
        <v>8074.8</v>
      </c>
      <c r="AM40" s="157">
        <v>28058.050999999999</v>
      </c>
      <c r="AN40" s="157">
        <v>0</v>
      </c>
      <c r="AO40" s="157">
        <v>0</v>
      </c>
      <c r="AP40" s="157">
        <v>8074.8</v>
      </c>
    </row>
    <row r="41" spans="1:42" ht="18.75" x14ac:dyDescent="0.3">
      <c r="A41" s="151" t="s">
        <v>594</v>
      </c>
      <c r="B41" s="151"/>
      <c r="C41" s="151"/>
      <c r="L41" s="151" t="s">
        <v>598</v>
      </c>
      <c r="M41" s="151"/>
      <c r="N41" s="151"/>
      <c r="AE41" s="149" t="s">
        <v>75</v>
      </c>
      <c r="AF41" s="157">
        <v>0</v>
      </c>
      <c r="AG41" s="157">
        <v>0</v>
      </c>
      <c r="AH41" s="157">
        <v>0</v>
      </c>
      <c r="AI41" s="157">
        <v>243.81528137948476</v>
      </c>
      <c r="AJ41" s="157">
        <v>4965</v>
      </c>
      <c r="AK41" s="157">
        <v>14756.395937365276</v>
      </c>
      <c r="AL41" s="157">
        <v>35517.999000000003</v>
      </c>
      <c r="AM41" s="157">
        <v>15534.999000000002</v>
      </c>
      <c r="AN41" s="157">
        <v>3196414.6970000002</v>
      </c>
      <c r="AO41" s="157">
        <v>3211414.9082187451</v>
      </c>
      <c r="AP41" s="157">
        <v>3239357.696</v>
      </c>
    </row>
    <row r="42" spans="1:42" ht="18.75" x14ac:dyDescent="0.3">
      <c r="A42" s="151"/>
      <c r="B42" s="151"/>
      <c r="C42" s="151"/>
      <c r="L42" s="151"/>
      <c r="M42" s="151"/>
      <c r="N42" s="151"/>
      <c r="AE42" s="359" t="s">
        <v>151</v>
      </c>
      <c r="AF42" s="157">
        <v>0</v>
      </c>
      <c r="AG42" s="157">
        <v>0</v>
      </c>
      <c r="AH42" s="157">
        <v>0</v>
      </c>
      <c r="AI42" s="157">
        <v>0</v>
      </c>
      <c r="AJ42" s="157">
        <v>5500</v>
      </c>
      <c r="AK42" s="157">
        <v>188163.11950000038</v>
      </c>
      <c r="AL42" s="157">
        <v>239586.731</v>
      </c>
      <c r="AM42" s="157">
        <v>238686.731</v>
      </c>
      <c r="AN42" s="157">
        <v>2253023.8719999995</v>
      </c>
      <c r="AO42" s="157">
        <v>2441186.9915</v>
      </c>
      <c r="AP42" s="157">
        <v>2498110.6029999992</v>
      </c>
    </row>
    <row r="43" spans="1:42" ht="18.75" x14ac:dyDescent="0.3">
      <c r="A43" s="151" t="s">
        <v>379</v>
      </c>
      <c r="B43" s="154">
        <f>I11/1000</f>
        <v>46319.623913443444</v>
      </c>
      <c r="C43" s="151"/>
      <c r="L43" s="151" t="s">
        <v>379</v>
      </c>
      <c r="M43" s="154">
        <f>M59/1000</f>
        <v>34027.988874003291</v>
      </c>
      <c r="N43" s="151"/>
      <c r="AE43" s="149" t="s">
        <v>322</v>
      </c>
      <c r="AF43" s="157">
        <v>0</v>
      </c>
      <c r="AG43" s="157">
        <v>0</v>
      </c>
      <c r="AH43" s="157">
        <v>0</v>
      </c>
      <c r="AI43" s="157">
        <v>0</v>
      </c>
      <c r="AJ43" s="157">
        <v>0</v>
      </c>
      <c r="AK43" s="157">
        <v>0</v>
      </c>
      <c r="AL43" s="157">
        <v>25353.78</v>
      </c>
      <c r="AM43" s="157">
        <v>25353.78</v>
      </c>
      <c r="AN43" s="157">
        <v>0</v>
      </c>
      <c r="AO43" s="157">
        <v>0</v>
      </c>
      <c r="AP43" s="157">
        <v>25353.78</v>
      </c>
    </row>
    <row r="44" spans="1:42" ht="18.75" x14ac:dyDescent="0.3">
      <c r="A44" s="151" t="s">
        <v>1120</v>
      </c>
      <c r="B44" s="154">
        <f>K11/1000</f>
        <v>49509.567267227772</v>
      </c>
      <c r="C44" s="151"/>
      <c r="L44" s="151" t="s">
        <v>1120</v>
      </c>
      <c r="M44" s="154">
        <f>N59/1000</f>
        <v>34863.23453444209</v>
      </c>
      <c r="N44" s="151"/>
      <c r="AE44" s="149" t="s">
        <v>76</v>
      </c>
      <c r="AF44" s="157">
        <v>0</v>
      </c>
      <c r="AG44" s="157">
        <v>0</v>
      </c>
      <c r="AH44" s="157">
        <v>0</v>
      </c>
      <c r="AI44" s="157">
        <v>0</v>
      </c>
      <c r="AJ44" s="157">
        <v>5500</v>
      </c>
      <c r="AK44" s="157">
        <v>188163.11950000038</v>
      </c>
      <c r="AL44" s="157">
        <v>214232.951</v>
      </c>
      <c r="AM44" s="157">
        <v>213332.951</v>
      </c>
      <c r="AN44" s="157">
        <v>2253023.8719999995</v>
      </c>
      <c r="AO44" s="157">
        <v>2441186.9915</v>
      </c>
      <c r="AP44" s="157">
        <v>2472756.8229999994</v>
      </c>
    </row>
    <row r="45" spans="1:42" ht="18.75" x14ac:dyDescent="0.3">
      <c r="A45" s="156" t="s">
        <v>595</v>
      </c>
      <c r="B45" s="152">
        <f>I8/1000</f>
        <v>40995.62047697384</v>
      </c>
      <c r="C45"/>
      <c r="L45" s="156" t="s">
        <v>599</v>
      </c>
      <c r="M45" s="152">
        <f>M60/1000</f>
        <v>5844.4779519565927</v>
      </c>
      <c r="N45"/>
      <c r="AE45" s="359" t="s">
        <v>218</v>
      </c>
      <c r="AF45" s="157">
        <v>0</v>
      </c>
      <c r="AG45" s="157">
        <v>79825.328999999998</v>
      </c>
      <c r="AH45" s="157">
        <v>64122.815000000002</v>
      </c>
      <c r="AI45" s="157">
        <v>0</v>
      </c>
      <c r="AJ45" s="157">
        <v>158970.66320000001</v>
      </c>
      <c r="AK45" s="157">
        <v>657703.35513055534</v>
      </c>
      <c r="AL45" s="157">
        <v>667033.59650417592</v>
      </c>
      <c r="AM45" s="157">
        <v>388471.42800000001</v>
      </c>
      <c r="AN45" s="157">
        <v>2335167.3720000004</v>
      </c>
      <c r="AO45" s="157">
        <v>2992870.7271305555</v>
      </c>
      <c r="AP45" s="157">
        <v>3162182.0067041763</v>
      </c>
    </row>
    <row r="46" spans="1:42" ht="18.75" x14ac:dyDescent="0.3">
      <c r="A46" s="156" t="s">
        <v>1121</v>
      </c>
      <c r="B46" s="152">
        <f>K8/1000</f>
        <v>43507.866325602619</v>
      </c>
      <c r="C46"/>
      <c r="L46" s="156" t="s">
        <v>1125</v>
      </c>
      <c r="M46" s="152">
        <f>N60/1000</f>
        <v>5741.1821468374319</v>
      </c>
      <c r="N46"/>
      <c r="AE46" s="149" t="s">
        <v>208</v>
      </c>
      <c r="AF46" s="157">
        <v>0</v>
      </c>
      <c r="AG46" s="157">
        <v>79825.328999999998</v>
      </c>
      <c r="AH46" s="157">
        <v>64122.815000000002</v>
      </c>
      <c r="AI46" s="157">
        <v>0</v>
      </c>
      <c r="AJ46" s="157">
        <v>158970.66320000001</v>
      </c>
      <c r="AK46" s="157">
        <v>657703.35513055534</v>
      </c>
      <c r="AL46" s="157">
        <v>667033.59650417592</v>
      </c>
      <c r="AM46" s="157">
        <v>388471.42800000001</v>
      </c>
      <c r="AN46" s="157">
        <v>2335167.3720000004</v>
      </c>
      <c r="AO46" s="157">
        <v>2992870.7271305555</v>
      </c>
      <c r="AP46" s="157">
        <v>3162182.0067041763</v>
      </c>
    </row>
    <row r="47" spans="1:42" ht="18.75" x14ac:dyDescent="0.3">
      <c r="A47" s="156" t="s">
        <v>596</v>
      </c>
      <c r="B47" s="154">
        <f>B45</f>
        <v>40995.62047697384</v>
      </c>
      <c r="C47" s="152">
        <f>I6/1000</f>
        <v>4227.4814174441772</v>
      </c>
      <c r="L47" s="156" t="s">
        <v>872</v>
      </c>
      <c r="M47" s="154">
        <f>M45</f>
        <v>5844.4779519565927</v>
      </c>
      <c r="N47" s="152">
        <f>M61/1000</f>
        <v>6936.8564403917262</v>
      </c>
      <c r="AE47" s="359" t="s">
        <v>221</v>
      </c>
      <c r="AF47" s="157">
        <v>203391.67613510031</v>
      </c>
      <c r="AG47" s="157">
        <v>291599.19084400003</v>
      </c>
      <c r="AH47" s="157">
        <v>96425.801000000007</v>
      </c>
      <c r="AI47" s="157">
        <v>51984.553687980027</v>
      </c>
      <c r="AJ47" s="157">
        <v>181669.69355600019</v>
      </c>
      <c r="AK47" s="157">
        <v>1196022.4404899864</v>
      </c>
      <c r="AL47" s="157">
        <v>1838171.8101439998</v>
      </c>
      <c r="AM47" s="157">
        <v>1623403.1609999998</v>
      </c>
      <c r="AN47" s="157">
        <v>1306806.615</v>
      </c>
      <c r="AO47" s="157">
        <v>9072121.5528779663</v>
      </c>
      <c r="AP47" s="157">
        <v>9072121.5528779682</v>
      </c>
    </row>
    <row r="48" spans="1:42" ht="18.75" x14ac:dyDescent="0.3">
      <c r="A48" s="156" t="s">
        <v>1122</v>
      </c>
      <c r="B48" s="154">
        <f>B46</f>
        <v>43507.866325602619</v>
      </c>
      <c r="C48" s="152">
        <f>K6/1000</f>
        <v>3555.4756287299278</v>
      </c>
      <c r="L48" s="156" t="s">
        <v>1126</v>
      </c>
      <c r="M48" s="154">
        <f>M46</f>
        <v>5741.1821468374319</v>
      </c>
      <c r="N48" s="152">
        <f>N61/1000</f>
        <v>10168.747042000001</v>
      </c>
      <c r="AE48" s="149" t="s">
        <v>211</v>
      </c>
      <c r="AF48" s="157">
        <v>203391.67613510031</v>
      </c>
      <c r="AG48" s="157">
        <v>291599.19084400003</v>
      </c>
      <c r="AH48" s="157">
        <v>96425.801000000007</v>
      </c>
      <c r="AI48" s="157">
        <v>51984.553687980027</v>
      </c>
      <c r="AJ48" s="157">
        <v>181669.69355600019</v>
      </c>
      <c r="AK48" s="157">
        <v>1196022.4404899864</v>
      </c>
      <c r="AL48" s="157">
        <v>2301622.4871439999</v>
      </c>
      <c r="AM48" s="157">
        <v>2086853.838</v>
      </c>
      <c r="AN48" s="157">
        <v>873694.61499999999</v>
      </c>
      <c r="AO48" s="157">
        <v>8639009.5528779663</v>
      </c>
      <c r="AP48" s="157">
        <v>9102460.2298779674</v>
      </c>
    </row>
    <row r="49" spans="1:42" ht="18.75" x14ac:dyDescent="0.3">
      <c r="A49" s="156" t="s">
        <v>597</v>
      </c>
      <c r="B49" s="154">
        <f>B47+C47</f>
        <v>45223.101894418018</v>
      </c>
      <c r="C49" s="152">
        <f>I4/1000</f>
        <v>122.42250999999999</v>
      </c>
      <c r="L49" s="156" t="s">
        <v>873</v>
      </c>
      <c r="M49" s="154">
        <f>M47+N47</f>
        <v>12781.334392348319</v>
      </c>
      <c r="N49" s="152">
        <f>M62/1000</f>
        <v>2515.1426463377948</v>
      </c>
      <c r="AE49" s="149" t="s">
        <v>213</v>
      </c>
      <c r="AF49" s="157">
        <v>0</v>
      </c>
      <c r="AG49" s="157">
        <v>0</v>
      </c>
      <c r="AH49" s="157">
        <v>0</v>
      </c>
      <c r="AI49" s="157">
        <v>0</v>
      </c>
      <c r="AJ49" s="157">
        <v>0</v>
      </c>
      <c r="AK49" s="157">
        <v>0</v>
      </c>
      <c r="AL49" s="157">
        <v>-463450.67700000003</v>
      </c>
      <c r="AM49" s="157">
        <v>-463450.67700000003</v>
      </c>
      <c r="AN49" s="157">
        <v>433112</v>
      </c>
      <c r="AO49" s="157">
        <v>433112</v>
      </c>
      <c r="AP49" s="157">
        <v>-30338.677000000025</v>
      </c>
    </row>
    <row r="50" spans="1:42" ht="18.75" x14ac:dyDescent="0.3">
      <c r="A50" s="156" t="s">
        <v>1123</v>
      </c>
      <c r="B50" s="154">
        <f>B48+C48</f>
        <v>47063.341954332544</v>
      </c>
      <c r="C50" s="152">
        <f>K4/1000</f>
        <v>870.95844599999998</v>
      </c>
      <c r="L50" s="156" t="s">
        <v>1127</v>
      </c>
      <c r="M50" s="154">
        <f>M48+N48</f>
        <v>15909.929188837432</v>
      </c>
      <c r="N50" s="152">
        <f>N62/1000</f>
        <v>2135.8496479999999</v>
      </c>
      <c r="AE50" s="359" t="s">
        <v>157</v>
      </c>
      <c r="AF50" s="157">
        <v>7817.8624723629373</v>
      </c>
      <c r="AG50" s="157">
        <v>-324168.34299999999</v>
      </c>
      <c r="AH50" s="157">
        <v>29934.245999999999</v>
      </c>
      <c r="AI50" s="157">
        <v>1218152.6837908276</v>
      </c>
      <c r="AJ50" s="157">
        <v>1170380.5080000004</v>
      </c>
      <c r="AK50" s="157">
        <v>4398079.1218895372</v>
      </c>
      <c r="AL50" s="157">
        <v>3951525.9709999999</v>
      </c>
      <c r="AM50" s="157">
        <v>4293516.9759999998</v>
      </c>
      <c r="AN50" s="157">
        <v>4016735.37</v>
      </c>
      <c r="AO50" s="157">
        <v>11892235.267403984</v>
      </c>
      <c r="AP50" s="157">
        <v>11392226.678179149</v>
      </c>
    </row>
    <row r="51" spans="1:42" ht="18.75" x14ac:dyDescent="0.3">
      <c r="A51" s="151" t="s">
        <v>423</v>
      </c>
      <c r="B51" s="154">
        <f>B49+C49</f>
        <v>45345.524404418014</v>
      </c>
      <c r="C51" s="152">
        <f>I2/1000</f>
        <v>974.09950902542857</v>
      </c>
      <c r="L51" s="151" t="s">
        <v>600</v>
      </c>
      <c r="M51" s="154">
        <f t="shared" ref="M51:M56" si="0">M49+N49</f>
        <v>15296.477038686113</v>
      </c>
      <c r="N51" s="152">
        <f>M63/1000</f>
        <v>7462.9021916569918</v>
      </c>
      <c r="AE51" s="149" t="s">
        <v>100</v>
      </c>
      <c r="AF51" s="157">
        <v>6806.615036054669</v>
      </c>
      <c r="AG51" s="157">
        <v>36598</v>
      </c>
      <c r="AH51" s="157">
        <v>29934.245999999999</v>
      </c>
      <c r="AI51" s="157">
        <v>1216440.6662239721</v>
      </c>
      <c r="AJ51" s="157">
        <v>1153642.5080000004</v>
      </c>
      <c r="AK51" s="157">
        <v>4728654.3652772438</v>
      </c>
      <c r="AL51" s="157">
        <v>4291452.9739999995</v>
      </c>
      <c r="AM51" s="157">
        <v>4272677.6359999999</v>
      </c>
      <c r="AN51" s="157">
        <v>3302661.9040000001</v>
      </c>
      <c r="AO51" s="157">
        <v>11243013.969241215</v>
      </c>
      <c r="AP51" s="157">
        <v>10743014.386</v>
      </c>
    </row>
    <row r="52" spans="1:42" ht="18.75" x14ac:dyDescent="0.3">
      <c r="A52" s="156" t="s">
        <v>1124</v>
      </c>
      <c r="B52" s="154">
        <f>B50+C50</f>
        <v>47934.30040033254</v>
      </c>
      <c r="C52" s="154">
        <f>K2/1000</f>
        <v>1575.2668668952219</v>
      </c>
      <c r="L52" s="156" t="s">
        <v>1128</v>
      </c>
      <c r="M52" s="154">
        <f t="shared" si="0"/>
        <v>18045.778836837431</v>
      </c>
      <c r="N52" s="154">
        <f>N63/1000</f>
        <v>6602.3407099555125</v>
      </c>
      <c r="AE52" s="149" t="s">
        <v>97</v>
      </c>
      <c r="AF52" s="157">
        <v>0</v>
      </c>
      <c r="AG52" s="157">
        <v>-360766.34299999999</v>
      </c>
      <c r="AH52" s="157">
        <v>0</v>
      </c>
      <c r="AI52" s="157">
        <v>0</v>
      </c>
      <c r="AJ52" s="157">
        <v>0</v>
      </c>
      <c r="AK52" s="157">
        <v>-361770.277</v>
      </c>
      <c r="AL52" s="157">
        <v>-361770.277</v>
      </c>
      <c r="AM52" s="157">
        <v>-1003.9340000000001</v>
      </c>
      <c r="AN52" s="157">
        <v>556318.61800000002</v>
      </c>
      <c r="AO52" s="157">
        <v>194548.34100000001</v>
      </c>
      <c r="AP52" s="157">
        <v>194548.34100000001</v>
      </c>
    </row>
    <row r="53" spans="1:42" ht="18.75" x14ac:dyDescent="0.3">
      <c r="L53" s="151" t="s">
        <v>874</v>
      </c>
      <c r="M53" s="154">
        <f t="shared" si="0"/>
        <v>22759.379230343104</v>
      </c>
      <c r="N53" s="155">
        <f>M64/1000</f>
        <v>8676.6292481450164</v>
      </c>
      <c r="AE53" s="149" t="s">
        <v>101</v>
      </c>
      <c r="AF53" s="157">
        <v>1011.2474363082681</v>
      </c>
      <c r="AG53" s="157">
        <v>0</v>
      </c>
      <c r="AH53" s="157">
        <v>0</v>
      </c>
      <c r="AI53" s="157">
        <v>1712.017566855578</v>
      </c>
      <c r="AJ53" s="157">
        <v>16738</v>
      </c>
      <c r="AK53" s="157">
        <v>31195.033612293359</v>
      </c>
      <c r="AL53" s="157">
        <v>21843.273999999998</v>
      </c>
      <c r="AM53" s="157">
        <v>21843.273999999998</v>
      </c>
      <c r="AN53" s="157">
        <v>157754.848</v>
      </c>
      <c r="AO53" s="157">
        <v>454672.95716276963</v>
      </c>
      <c r="AP53" s="157">
        <v>454663.95117914892</v>
      </c>
    </row>
    <row r="54" spans="1:42" ht="18.75" x14ac:dyDescent="0.3">
      <c r="L54" s="151" t="s">
        <v>1129</v>
      </c>
      <c r="M54" s="154">
        <f t="shared" si="0"/>
        <v>24648.119546792943</v>
      </c>
      <c r="N54" s="155">
        <f>N64/1000</f>
        <v>7487.1192586850002</v>
      </c>
      <c r="AE54" s="359" t="s">
        <v>154</v>
      </c>
      <c r="AF54" s="157">
        <v>383545.85664312576</v>
      </c>
      <c r="AG54" s="157">
        <v>657442.68125000002</v>
      </c>
      <c r="AH54" s="157">
        <v>669440.86199999996</v>
      </c>
      <c r="AI54" s="157">
        <v>133692.75193000937</v>
      </c>
      <c r="AJ54" s="157">
        <v>433789.18677965179</v>
      </c>
      <c r="AK54" s="157">
        <v>2926704.6905346424</v>
      </c>
      <c r="AL54" s="157">
        <v>2626608.2556850002</v>
      </c>
      <c r="AM54" s="157">
        <v>2155844.6229999997</v>
      </c>
      <c r="AN54" s="157">
        <v>1074096.6070000001</v>
      </c>
      <c r="AO54" s="157">
        <v>5083855.6060896544</v>
      </c>
      <c r="AP54" s="157">
        <v>5083855.6060896544</v>
      </c>
    </row>
    <row r="55" spans="1:42" ht="18.75" x14ac:dyDescent="0.3">
      <c r="L55" s="151" t="s">
        <v>871</v>
      </c>
      <c r="M55" s="154">
        <f t="shared" si="0"/>
        <v>31436.008478488118</v>
      </c>
      <c r="N55" s="155">
        <f>M65/1000</f>
        <v>2591.9803955151774</v>
      </c>
      <c r="AE55" s="149" t="s">
        <v>314</v>
      </c>
      <c r="AF55" s="157">
        <v>0</v>
      </c>
      <c r="AG55" s="157">
        <v>0</v>
      </c>
      <c r="AH55" s="157">
        <v>0</v>
      </c>
      <c r="AI55" s="157">
        <v>0</v>
      </c>
      <c r="AJ55" s="157">
        <v>0</v>
      </c>
      <c r="AK55" s="157">
        <v>0</v>
      </c>
      <c r="AL55" s="157">
        <v>0</v>
      </c>
      <c r="AM55" s="157">
        <v>0</v>
      </c>
      <c r="AN55" s="157">
        <v>42653.273999999998</v>
      </c>
      <c r="AO55" s="157">
        <v>42653.273999999998</v>
      </c>
      <c r="AP55" s="157">
        <v>42653.273999999998</v>
      </c>
    </row>
    <row r="56" spans="1:42" ht="18.75" x14ac:dyDescent="0.3">
      <c r="L56" s="151" t="s">
        <v>1130</v>
      </c>
      <c r="M56" s="154">
        <f t="shared" si="0"/>
        <v>32135.238805477944</v>
      </c>
      <c r="N56" s="155">
        <f>N65/1000</f>
        <v>2727.9957289641416</v>
      </c>
      <c r="AE56" s="149" t="s">
        <v>94</v>
      </c>
      <c r="AF56" s="157">
        <v>383545.85664312576</v>
      </c>
      <c r="AG56" s="157">
        <v>657442.68125000002</v>
      </c>
      <c r="AH56" s="157">
        <v>669440.86199999996</v>
      </c>
      <c r="AI56" s="157">
        <v>133692.75193000937</v>
      </c>
      <c r="AJ56" s="157">
        <v>405289.18677965179</v>
      </c>
      <c r="AK56" s="157">
        <v>2898204.6905346424</v>
      </c>
      <c r="AL56" s="157">
        <v>2626608.2556850002</v>
      </c>
      <c r="AM56" s="157">
        <v>2155844.6229999997</v>
      </c>
      <c r="AN56" s="157">
        <v>353589.4800000001</v>
      </c>
      <c r="AO56" s="157">
        <v>4334848.4790896541</v>
      </c>
      <c r="AP56" s="157">
        <v>4334848.4790896541</v>
      </c>
    </row>
    <row r="57" spans="1:42" x14ac:dyDescent="0.25">
      <c r="AE57" s="149" t="s">
        <v>86</v>
      </c>
      <c r="AF57" s="157">
        <v>0</v>
      </c>
      <c r="AG57" s="157">
        <v>0</v>
      </c>
      <c r="AH57" s="157">
        <v>0</v>
      </c>
      <c r="AI57" s="157">
        <v>0</v>
      </c>
      <c r="AJ57" s="157">
        <v>28500</v>
      </c>
      <c r="AK57" s="157">
        <v>28499.999999999996</v>
      </c>
      <c r="AL57" s="157">
        <v>0</v>
      </c>
      <c r="AM57" s="157">
        <v>0</v>
      </c>
      <c r="AN57" s="157">
        <v>677853.853</v>
      </c>
      <c r="AO57" s="157">
        <v>706353.853</v>
      </c>
      <c r="AP57" s="157">
        <v>706353.853</v>
      </c>
    </row>
    <row r="58" spans="1:42" x14ac:dyDescent="0.25">
      <c r="L58" s="360" t="s">
        <v>581</v>
      </c>
      <c r="M58" s="358" t="s">
        <v>779</v>
      </c>
      <c r="N58" s="358" t="s">
        <v>1104</v>
      </c>
      <c r="AE58" s="359" t="s">
        <v>219</v>
      </c>
      <c r="AF58" s="157">
        <v>0</v>
      </c>
      <c r="AG58" s="157">
        <v>27274.763608333302</v>
      </c>
      <c r="AH58" s="157">
        <v>19235.364000000001</v>
      </c>
      <c r="AI58" s="157">
        <v>532405.70198340144</v>
      </c>
      <c r="AJ58" s="157">
        <v>33026.52144514153</v>
      </c>
      <c r="AK58" s="157">
        <v>153864.34422325442</v>
      </c>
      <c r="AL58" s="157">
        <v>400511.66560833331</v>
      </c>
      <c r="AM58" s="157">
        <v>400768.359</v>
      </c>
      <c r="AN58" s="157">
        <v>2136444.6610000003</v>
      </c>
      <c r="AO58" s="157">
        <v>2822714.7072066558</v>
      </c>
      <c r="AP58" s="157">
        <v>2569982.8480534749</v>
      </c>
    </row>
    <row r="59" spans="1:42" x14ac:dyDescent="0.25">
      <c r="L59" s="359" t="s">
        <v>72</v>
      </c>
      <c r="M59" s="157">
        <v>34027988.874003291</v>
      </c>
      <c r="N59" s="157">
        <v>34863234.534442089</v>
      </c>
      <c r="AE59" s="149" t="s">
        <v>214</v>
      </c>
      <c r="AF59" s="157">
        <v>0</v>
      </c>
      <c r="AG59" s="157">
        <v>0</v>
      </c>
      <c r="AH59" s="157">
        <v>0</v>
      </c>
      <c r="AI59" s="157">
        <v>0</v>
      </c>
      <c r="AJ59" s="157">
        <v>6327.9154451415316</v>
      </c>
      <c r="AK59" s="157">
        <v>6996.877445141532</v>
      </c>
      <c r="AL59" s="157">
        <v>668.9620000000001</v>
      </c>
      <c r="AM59" s="157">
        <v>668.9620000000001</v>
      </c>
      <c r="AN59" s="157">
        <v>50047.535000000003</v>
      </c>
      <c r="AO59" s="157">
        <v>57044.412445141534</v>
      </c>
      <c r="AP59" s="157">
        <v>57044.412445141534</v>
      </c>
    </row>
    <row r="60" spans="1:42" x14ac:dyDescent="0.25">
      <c r="L60" s="149" t="s">
        <v>166</v>
      </c>
      <c r="M60" s="157">
        <v>5844477.9519565925</v>
      </c>
      <c r="N60" s="157">
        <v>5741182.1468374319</v>
      </c>
      <c r="AE60" s="149" t="s">
        <v>209</v>
      </c>
      <c r="AF60" s="157">
        <v>0</v>
      </c>
      <c r="AG60" s="157">
        <v>27274.763608333302</v>
      </c>
      <c r="AH60" s="157">
        <v>19235.364000000001</v>
      </c>
      <c r="AI60" s="157">
        <v>532405.70198340144</v>
      </c>
      <c r="AJ60" s="157">
        <v>26698.606</v>
      </c>
      <c r="AK60" s="157">
        <v>146867.4667781129</v>
      </c>
      <c r="AL60" s="157">
        <v>399842.70360833331</v>
      </c>
      <c r="AM60" s="157">
        <v>400099.397</v>
      </c>
      <c r="AN60" s="157">
        <v>2086397.1260000002</v>
      </c>
      <c r="AO60" s="157">
        <v>2765670.2947615143</v>
      </c>
      <c r="AP60" s="157">
        <v>2512938.4356083334</v>
      </c>
    </row>
    <row r="61" spans="1:42" x14ac:dyDescent="0.25">
      <c r="L61" s="149" t="s">
        <v>175</v>
      </c>
      <c r="M61" s="157">
        <v>6936856.4403917259</v>
      </c>
      <c r="N61" s="157">
        <v>10168747.042000001</v>
      </c>
      <c r="AE61" s="359" t="s">
        <v>222</v>
      </c>
      <c r="AF61" s="157">
        <v>335932.96549059899</v>
      </c>
      <c r="AG61" s="157">
        <v>49368.078363195993</v>
      </c>
      <c r="AH61" s="157">
        <v>182042.139</v>
      </c>
      <c r="AI61" s="157">
        <v>257276.42360504981</v>
      </c>
      <c r="AJ61" s="157">
        <v>61232.331109999999</v>
      </c>
      <c r="AK61" s="157">
        <v>2492999.2945338609</v>
      </c>
      <c r="AL61" s="157">
        <v>2687845.7623631959</v>
      </c>
      <c r="AM61" s="157">
        <v>2539227.5049999999</v>
      </c>
      <c r="AN61" s="157">
        <v>1122054.8740000001</v>
      </c>
      <c r="AO61" s="157">
        <v>4540631.992138911</v>
      </c>
      <c r="AP61" s="157">
        <v>4540631.4271100005</v>
      </c>
    </row>
    <row r="62" spans="1:42" x14ac:dyDescent="0.25">
      <c r="L62" s="149" t="s">
        <v>176</v>
      </c>
      <c r="M62" s="157">
        <v>2515142.6463377946</v>
      </c>
      <c r="N62" s="157">
        <v>2135849.648</v>
      </c>
      <c r="AE62" s="149" t="s">
        <v>216</v>
      </c>
      <c r="AF62" s="157">
        <v>1008.3294227866874</v>
      </c>
      <c r="AG62" s="157">
        <v>0</v>
      </c>
      <c r="AH62" s="157">
        <v>0</v>
      </c>
      <c r="AI62" s="157">
        <v>1213.0497653411087</v>
      </c>
      <c r="AJ62" s="157">
        <v>0</v>
      </c>
      <c r="AK62" s="157">
        <v>3651.0369003732203</v>
      </c>
      <c r="AL62" s="157">
        <v>3666.462</v>
      </c>
      <c r="AM62" s="157">
        <v>3666.462</v>
      </c>
      <c r="AN62" s="157">
        <v>18148.080999999998</v>
      </c>
      <c r="AO62" s="157">
        <v>42014.567665714327</v>
      </c>
      <c r="AP62" s="157">
        <v>42014.080999999998</v>
      </c>
    </row>
    <row r="63" spans="1:42" x14ac:dyDescent="0.25">
      <c r="L63" s="149" t="s">
        <v>179</v>
      </c>
      <c r="M63" s="157">
        <v>7462902.1916569918</v>
      </c>
      <c r="N63" s="157">
        <v>6602340.7099555125</v>
      </c>
      <c r="AE63" s="149" t="s">
        <v>215</v>
      </c>
      <c r="AF63" s="157">
        <v>334924.63606781227</v>
      </c>
      <c r="AG63" s="157">
        <v>49368.078363195993</v>
      </c>
      <c r="AH63" s="157">
        <v>182042.139</v>
      </c>
      <c r="AI63" s="157">
        <v>256063.37383970871</v>
      </c>
      <c r="AJ63" s="157">
        <v>61232.331109999999</v>
      </c>
      <c r="AK63" s="157">
        <v>2489348.2576334877</v>
      </c>
      <c r="AL63" s="157">
        <v>2684179.3003631961</v>
      </c>
      <c r="AM63" s="157">
        <v>2535561.0430000001</v>
      </c>
      <c r="AN63" s="157">
        <v>1103906.7930000001</v>
      </c>
      <c r="AO63" s="157">
        <v>4498617.4244731963</v>
      </c>
      <c r="AP63" s="157">
        <v>4498617.3461100003</v>
      </c>
    </row>
    <row r="64" spans="1:42" x14ac:dyDescent="0.25">
      <c r="L64" s="149" t="s">
        <v>172</v>
      </c>
      <c r="M64" s="157">
        <v>8676629.2481450159</v>
      </c>
      <c r="N64" s="157">
        <v>7487119.2586850002</v>
      </c>
      <c r="AE64" s="359" t="s">
        <v>582</v>
      </c>
      <c r="AF64" s="157">
        <v>1694258.194920626</v>
      </c>
      <c r="AG64" s="157">
        <v>3415804.8537316252</v>
      </c>
      <c r="AH64" s="157">
        <v>2547181.8699999996</v>
      </c>
      <c r="AI64" s="157">
        <v>3562008.0391034987</v>
      </c>
      <c r="AJ64" s="157">
        <v>5367386.1718001915</v>
      </c>
      <c r="AK64" s="157">
        <v>30465980.834899809</v>
      </c>
      <c r="AL64" s="157">
        <v>31227747.417448178</v>
      </c>
      <c r="AM64" s="157">
        <v>29785687.181000005</v>
      </c>
      <c r="AN64" s="157">
        <v>44093375.425999992</v>
      </c>
      <c r="AO64" s="157">
        <v>124510117.03189795</v>
      </c>
      <c r="AP64" s="157">
        <v>124011849.49043606</v>
      </c>
    </row>
    <row r="65" spans="1:46" x14ac:dyDescent="0.25">
      <c r="L65" s="149" t="s">
        <v>771</v>
      </c>
      <c r="M65" s="157">
        <v>2591980.3955151774</v>
      </c>
      <c r="N65" s="157">
        <v>2727995.7289641416</v>
      </c>
    </row>
    <row r="66" spans="1:46" x14ac:dyDescent="0.25">
      <c r="L66" s="359" t="s">
        <v>582</v>
      </c>
      <c r="M66" s="157">
        <v>34027988.874003291</v>
      </c>
      <c r="N66" s="157">
        <v>34863234.534442089</v>
      </c>
      <c r="AE66" s="437"/>
      <c r="AF66" s="437"/>
      <c r="AG66" s="437"/>
      <c r="AH66" s="437"/>
      <c r="AI66" s="437"/>
      <c r="AJ66" s="437"/>
      <c r="AK66" s="437"/>
      <c r="AL66" s="438" t="s">
        <v>1132</v>
      </c>
      <c r="AM66" s="438"/>
      <c r="AN66" s="438"/>
      <c r="AO66" s="438"/>
      <c r="AP66" s="437"/>
      <c r="AQ66" s="437"/>
      <c r="AR66" s="437"/>
      <c r="AS66" s="437"/>
      <c r="AT66" s="437"/>
    </row>
    <row r="67" spans="1:46" ht="45" x14ac:dyDescent="0.25">
      <c r="L67"/>
      <c r="M67"/>
      <c r="N67"/>
      <c r="AE67" s="235" t="s">
        <v>786</v>
      </c>
      <c r="AF67" s="235" t="s">
        <v>787</v>
      </c>
      <c r="AG67" s="235" t="s">
        <v>788</v>
      </c>
      <c r="AH67" s="235" t="s">
        <v>789</v>
      </c>
      <c r="AI67" s="235" t="s">
        <v>790</v>
      </c>
      <c r="AJ67" s="235" t="s">
        <v>791</v>
      </c>
      <c r="AK67" s="235" t="s">
        <v>933</v>
      </c>
      <c r="AL67" s="236" t="s">
        <v>792</v>
      </c>
      <c r="AM67" s="236" t="s">
        <v>934</v>
      </c>
      <c r="AN67" s="236" t="s">
        <v>793</v>
      </c>
      <c r="AO67" s="236" t="s">
        <v>610</v>
      </c>
      <c r="AP67" s="235" t="s">
        <v>1131</v>
      </c>
      <c r="AQ67" s="236" t="s">
        <v>794</v>
      </c>
      <c r="AR67" s="236" t="s">
        <v>795</v>
      </c>
      <c r="AS67" s="236" t="s">
        <v>796</v>
      </c>
      <c r="AT67" s="236" t="s">
        <v>610</v>
      </c>
    </row>
    <row r="68" spans="1:46" ht="18.75" x14ac:dyDescent="0.3">
      <c r="A68" s="151" t="s">
        <v>776</v>
      </c>
      <c r="B68"/>
      <c r="C68"/>
      <c r="D68" s="151"/>
      <c r="E68" s="151"/>
      <c r="F68" s="151"/>
      <c r="G68" s="151"/>
      <c r="H68" s="151"/>
      <c r="I68" s="151" t="s">
        <v>777</v>
      </c>
      <c r="J68" s="151"/>
      <c r="K68" s="151"/>
      <c r="L68"/>
      <c r="M68"/>
      <c r="N68"/>
      <c r="AE68" s="439" t="s">
        <v>797</v>
      </c>
      <c r="AF68" s="237" t="s">
        <v>798</v>
      </c>
      <c r="AG68" s="238" t="s">
        <v>166</v>
      </c>
      <c r="AH68" s="239">
        <v>43312</v>
      </c>
      <c r="AI68" s="239">
        <v>43312</v>
      </c>
      <c r="AJ68" s="240">
        <f>AO39/1000</f>
        <v>3211.414908218745</v>
      </c>
      <c r="AK68" s="240">
        <f>AP39/1000</f>
        <v>3247.4324959999999</v>
      </c>
      <c r="AL68" s="241">
        <f>($AN$39+AK39)/1000</f>
        <v>3211.1710929373658</v>
      </c>
      <c r="AM68" s="241">
        <f>($AN$39+AL39)/1000</f>
        <v>3240.0074960000002</v>
      </c>
      <c r="AN68" s="241">
        <f>($AN$39+AM39)/1000</f>
        <v>3240.0077470000001</v>
      </c>
      <c r="AO68" s="242">
        <f>+AN68/AM68</f>
        <v>1.0000000774689566</v>
      </c>
      <c r="AP68" s="241">
        <f>+AJ39/1000</f>
        <v>4.9649999999999999</v>
      </c>
      <c r="AQ68" s="243" t="s">
        <v>799</v>
      </c>
      <c r="AR68" s="244">
        <v>1</v>
      </c>
      <c r="AS68" s="244">
        <v>1</v>
      </c>
      <c r="AT68" s="242">
        <f>AS68/AR68</f>
        <v>1</v>
      </c>
    </row>
    <row r="69" spans="1:46" ht="18.75" x14ac:dyDescent="0.3">
      <c r="A69" s="153"/>
      <c r="B69" s="153"/>
      <c r="C69" s="153"/>
      <c r="D69" s="151"/>
      <c r="E69" s="151"/>
      <c r="F69" s="151"/>
      <c r="G69" s="151"/>
      <c r="H69" s="151"/>
      <c r="I69"/>
      <c r="J69"/>
      <c r="K69"/>
      <c r="L69" s="201"/>
      <c r="M69" s="151"/>
      <c r="N69" s="151"/>
      <c r="AE69" s="439"/>
      <c r="AF69" s="237" t="s">
        <v>800</v>
      </c>
      <c r="AG69" s="238" t="s">
        <v>166</v>
      </c>
      <c r="AH69" s="239">
        <v>43426</v>
      </c>
      <c r="AI69" s="239">
        <v>43426</v>
      </c>
      <c r="AJ69" s="240">
        <f>AO42/1000</f>
        <v>2441.1869915000002</v>
      </c>
      <c r="AK69" s="240">
        <f>AP42/1000</f>
        <v>2498.1106029999992</v>
      </c>
      <c r="AL69" s="241">
        <f>($AN$42+AK42)/1000</f>
        <v>2441.1869915000002</v>
      </c>
      <c r="AM69" s="241">
        <f>($AN$42+AL42)/1000</f>
        <v>2492.6106029999996</v>
      </c>
      <c r="AN69" s="241">
        <f>($AN$42+AM42)/1000</f>
        <v>2491.7106029999995</v>
      </c>
      <c r="AO69" s="242">
        <f t="shared" ref="AO69:AO89" si="1">+AN69/AM69</f>
        <v>0.99963893277236449</v>
      </c>
      <c r="AP69" s="241">
        <f>+AJ42/1000</f>
        <v>5.5</v>
      </c>
      <c r="AQ69" s="243" t="s">
        <v>799</v>
      </c>
      <c r="AR69" s="244">
        <v>1</v>
      </c>
      <c r="AS69" s="244">
        <v>1</v>
      </c>
      <c r="AT69" s="242">
        <f t="shared" ref="AT69:AT88" si="2">AS69/AR69</f>
        <v>1</v>
      </c>
    </row>
    <row r="70" spans="1:46" ht="18.75" x14ac:dyDescent="0.3">
      <c r="A70" s="151" t="s">
        <v>601</v>
      </c>
      <c r="B70" s="152">
        <f>E11/1000</f>
        <v>40819.341368080153</v>
      </c>
      <c r="C70" s="151"/>
      <c r="D70" s="151"/>
      <c r="E70" s="151"/>
      <c r="F70" s="151"/>
      <c r="G70" s="151"/>
      <c r="H70" s="151"/>
      <c r="I70" s="151" t="s">
        <v>601</v>
      </c>
      <c r="J70" s="152">
        <f>E10/1000</f>
        <v>30465.980834899812</v>
      </c>
      <c r="K70" s="151"/>
      <c r="L70" s="201"/>
      <c r="M70" s="151"/>
      <c r="N70" s="151"/>
      <c r="AE70" s="439"/>
      <c r="AF70" s="237" t="s">
        <v>801</v>
      </c>
      <c r="AG70" s="238" t="s">
        <v>223</v>
      </c>
      <c r="AH70" s="245">
        <v>43566</v>
      </c>
      <c r="AI70" s="245">
        <v>43602</v>
      </c>
      <c r="AJ70" s="240">
        <f>AO58/1000</f>
        <v>2822.7147072066559</v>
      </c>
      <c r="AK70" s="240">
        <f>AP58/1000</f>
        <v>2569.9828480534748</v>
      </c>
      <c r="AL70" s="241">
        <f>($AN$58+AK58)/1000</f>
        <v>2290.3090052232546</v>
      </c>
      <c r="AM70" s="241">
        <f>($AN$58+AL58)/1000</f>
        <v>2536.9563266083337</v>
      </c>
      <c r="AN70" s="241">
        <f>($AN$58+AM58)/1000</f>
        <v>2537.2130200000006</v>
      </c>
      <c r="AO70" s="242">
        <f t="shared" si="1"/>
        <v>1.0001011816360317</v>
      </c>
      <c r="AP70" s="241">
        <f>+AJ58/1000</f>
        <v>33.026521445141533</v>
      </c>
      <c r="AQ70" s="243" t="s">
        <v>799</v>
      </c>
      <c r="AR70" s="244">
        <v>0.94</v>
      </c>
      <c r="AS70" s="244">
        <v>0.98</v>
      </c>
      <c r="AT70" s="242">
        <f t="shared" si="2"/>
        <v>1.0425531914893618</v>
      </c>
    </row>
    <row r="71" spans="1:46" ht="18.75" x14ac:dyDescent="0.3">
      <c r="A71" s="151" t="s">
        <v>602</v>
      </c>
      <c r="B71" s="154">
        <f>+B72</f>
        <v>40453.141706999995</v>
      </c>
      <c r="C71" s="154">
        <f>-B72+B70</f>
        <v>366.19966108015797</v>
      </c>
      <c r="D71" s="151"/>
      <c r="E71" s="151"/>
      <c r="F71" s="151"/>
      <c r="G71" s="151"/>
      <c r="H71" s="151"/>
      <c r="I71" s="151" t="s">
        <v>602</v>
      </c>
      <c r="J71" s="154">
        <f>+J72</f>
        <v>29785.687180999998</v>
      </c>
      <c r="K71" s="154">
        <f>-J72+J70</f>
        <v>680.29365389981467</v>
      </c>
      <c r="L71" s="201"/>
      <c r="M71" s="151"/>
      <c r="N71" s="151"/>
      <c r="AE71" s="439"/>
      <c r="AF71" s="237" t="s">
        <v>802</v>
      </c>
      <c r="AG71" s="238" t="s">
        <v>223</v>
      </c>
      <c r="AH71" s="245">
        <v>43647</v>
      </c>
      <c r="AI71" s="245">
        <v>43700</v>
      </c>
      <c r="AJ71" s="240">
        <f>AO45/1000</f>
        <v>2992.8707271305557</v>
      </c>
      <c r="AK71" s="240">
        <f>AP45/1000</f>
        <v>3162.1820067041763</v>
      </c>
      <c r="AL71" s="241">
        <f>($AN$45+AK45)/1000</f>
        <v>2992.8707271305557</v>
      </c>
      <c r="AM71" s="241">
        <f>($AN$45+AL45)/1000</f>
        <v>3002.2009685041767</v>
      </c>
      <c r="AN71" s="241">
        <f>($AN$45+AM45)/1000</f>
        <v>2723.6388000000002</v>
      </c>
      <c r="AO71" s="247">
        <f t="shared" si="1"/>
        <v>0.90721401684079528</v>
      </c>
      <c r="AP71" s="241">
        <f>+AJ45/1000</f>
        <v>158.97066320000002</v>
      </c>
      <c r="AQ71" s="243" t="s">
        <v>799</v>
      </c>
      <c r="AR71" s="244">
        <v>1</v>
      </c>
      <c r="AS71" s="244">
        <v>0.98</v>
      </c>
      <c r="AT71" s="242">
        <f t="shared" si="2"/>
        <v>0.98</v>
      </c>
    </row>
    <row r="72" spans="1:46" ht="18.75" x14ac:dyDescent="0.3">
      <c r="A72" s="151" t="s">
        <v>603</v>
      </c>
      <c r="B72" s="152">
        <f>G11/1000</f>
        <v>40453.141706999995</v>
      </c>
      <c r="C72" s="151"/>
      <c r="D72" s="151"/>
      <c r="E72" s="151"/>
      <c r="F72" s="151"/>
      <c r="G72" s="151"/>
      <c r="H72" s="151"/>
      <c r="I72" s="151" t="s">
        <v>603</v>
      </c>
      <c r="J72" s="152">
        <f>G10/1000</f>
        <v>29785.687180999998</v>
      </c>
      <c r="K72" s="151"/>
      <c r="L72" s="201"/>
      <c r="M72" s="151"/>
      <c r="N72" s="151"/>
      <c r="AE72" s="439"/>
      <c r="AF72" s="237" t="s">
        <v>803</v>
      </c>
      <c r="AG72" s="238" t="s">
        <v>166</v>
      </c>
      <c r="AH72" s="245">
        <v>43709</v>
      </c>
      <c r="AI72" s="246">
        <v>43774</v>
      </c>
      <c r="AJ72" s="240">
        <f>AO61/1000</f>
        <v>4540.6319921389113</v>
      </c>
      <c r="AK72" s="240">
        <f>AP61/1000</f>
        <v>4540.6314271100009</v>
      </c>
      <c r="AL72" s="241">
        <f>($AN$61+AK61)/1000</f>
        <v>3615.0541685338608</v>
      </c>
      <c r="AM72" s="241">
        <f>($AN$61+AL61)/1000</f>
        <v>3809.9006363631961</v>
      </c>
      <c r="AN72" s="241">
        <f>($AN$61+AM61)/1000</f>
        <v>3661.2823789999998</v>
      </c>
      <c r="AO72" s="242">
        <f t="shared" si="1"/>
        <v>0.96099156604119151</v>
      </c>
      <c r="AP72" s="241">
        <f>+AJ61/1000</f>
        <v>61.232331109999997</v>
      </c>
      <c r="AQ72" s="243" t="s">
        <v>799</v>
      </c>
      <c r="AR72" s="244">
        <v>0.83</v>
      </c>
      <c r="AS72" s="244">
        <v>0.97</v>
      </c>
      <c r="AT72" s="242">
        <f t="shared" si="2"/>
        <v>1.1686746987951808</v>
      </c>
    </row>
    <row r="73" spans="1:46" ht="18.75" x14ac:dyDescent="0.3">
      <c r="A73" s="151" t="s">
        <v>935</v>
      </c>
      <c r="B73" s="154">
        <f>B74</f>
        <v>43542.42828513273</v>
      </c>
      <c r="C73" s="154">
        <f>-B72+B74</f>
        <v>3089.2865781327346</v>
      </c>
      <c r="D73" s="151"/>
      <c r="E73" s="151"/>
      <c r="F73" s="151"/>
      <c r="G73" s="151"/>
      <c r="H73" s="151"/>
      <c r="I73" s="151" t="s">
        <v>935</v>
      </c>
      <c r="J73" s="154">
        <f>J74</f>
        <v>31227.747417448172</v>
      </c>
      <c r="K73" s="154">
        <f>-J72+J74</f>
        <v>1442.0602364481747</v>
      </c>
      <c r="L73" s="201"/>
      <c r="M73" s="151"/>
      <c r="N73" s="151"/>
      <c r="AE73" s="439"/>
      <c r="AF73" s="237" t="s">
        <v>804</v>
      </c>
      <c r="AG73" s="238" t="s">
        <v>166</v>
      </c>
      <c r="AH73" s="245">
        <v>43617</v>
      </c>
      <c r="AI73" s="245">
        <v>43708</v>
      </c>
      <c r="AJ73" s="240">
        <f>AO36/1000</f>
        <v>2955.1096534654043</v>
      </c>
      <c r="AK73" s="240">
        <f>AP36/1000</f>
        <v>3045.3400472946028</v>
      </c>
      <c r="AL73" s="241">
        <f>($AN$36+AK36)/1000</f>
        <v>2933.8308465482928</v>
      </c>
      <c r="AM73" s="241">
        <f>($AN$36+AL36)/1000</f>
        <v>3014.9174539999999</v>
      </c>
      <c r="AN73" s="241">
        <f>($AN$36+AM36)/1000</f>
        <v>2943.2416480000002</v>
      </c>
      <c r="AO73" s="242">
        <f t="shared" si="1"/>
        <v>0.9762262791291666</v>
      </c>
      <c r="AP73" s="241">
        <f>+AJ36/1000</f>
        <v>30.422593294602414</v>
      </c>
      <c r="AQ73" s="243" t="s">
        <v>799</v>
      </c>
      <c r="AR73" s="244">
        <v>0.89</v>
      </c>
      <c r="AS73" s="244">
        <v>0.98</v>
      </c>
      <c r="AT73" s="242">
        <f t="shared" si="2"/>
        <v>1.101123595505618</v>
      </c>
    </row>
    <row r="74" spans="1:46" ht="16.899999999999999" customHeight="1" x14ac:dyDescent="0.3">
      <c r="A74" s="151" t="s">
        <v>937</v>
      </c>
      <c r="B74" s="152">
        <f>F11/1000</f>
        <v>43542.42828513273</v>
      </c>
      <c r="C74"/>
      <c r="D74" s="151"/>
      <c r="E74" s="151"/>
      <c r="F74" s="151"/>
      <c r="G74" s="151"/>
      <c r="H74" s="151"/>
      <c r="I74" s="151" t="s">
        <v>937</v>
      </c>
      <c r="J74" s="152">
        <f>F10/1000</f>
        <v>31227.747417448172</v>
      </c>
      <c r="K74"/>
      <c r="L74" s="201"/>
      <c r="M74" s="151"/>
      <c r="N74" s="151"/>
      <c r="AE74" s="440" t="s">
        <v>805</v>
      </c>
      <c r="AF74" s="237" t="s">
        <v>806</v>
      </c>
      <c r="AG74" s="441" t="s">
        <v>179</v>
      </c>
      <c r="AH74" s="245">
        <v>43709</v>
      </c>
      <c r="AI74" s="307">
        <v>43845</v>
      </c>
      <c r="AJ74" s="240">
        <f>AO24/1000</f>
        <v>5436.9031895158396</v>
      </c>
      <c r="AK74" s="240">
        <f>AP24/1000</f>
        <v>5436.9031895158396</v>
      </c>
      <c r="AL74" s="248">
        <f>($AN$24+AK24)/1000</f>
        <v>4105.5238835869086</v>
      </c>
      <c r="AM74" s="248">
        <f>($AN$24+AL24)/1000</f>
        <v>3902.1164661667999</v>
      </c>
      <c r="AN74" s="248">
        <f>($AN$24+AM24)/1000</f>
        <v>3761.7250060000001</v>
      </c>
      <c r="AO74" s="242">
        <f t="shared" si="1"/>
        <v>0.96402171452747243</v>
      </c>
      <c r="AP74" s="248">
        <f>+AJ24/1000</f>
        <v>203.40741742010857</v>
      </c>
      <c r="AQ74" s="249" t="s">
        <v>807</v>
      </c>
      <c r="AR74" s="395">
        <v>0.98</v>
      </c>
      <c r="AS74" s="395">
        <v>0.92</v>
      </c>
      <c r="AT74" s="247">
        <f t="shared" si="2"/>
        <v>0.93877551020408168</v>
      </c>
    </row>
    <row r="75" spans="1:46" ht="18" customHeight="1" x14ac:dyDescent="0.3">
      <c r="A75" s="151"/>
      <c r="B75" s="151"/>
      <c r="C75" s="151"/>
      <c r="D75" s="151"/>
      <c r="E75" s="151"/>
      <c r="F75" s="151"/>
      <c r="G75" s="151"/>
      <c r="H75" s="151"/>
      <c r="I75" s="151"/>
      <c r="J75" s="201"/>
      <c r="K75" s="151"/>
      <c r="L75" s="201"/>
      <c r="M75" s="151"/>
      <c r="N75" s="151"/>
      <c r="AE75" s="439"/>
      <c r="AF75" s="237" t="s">
        <v>808</v>
      </c>
      <c r="AG75" s="441"/>
      <c r="AH75" s="245">
        <v>43709</v>
      </c>
      <c r="AI75" s="307">
        <v>43845</v>
      </c>
      <c r="AJ75" s="240">
        <f>SUM(AO21:AO23)/1000</f>
        <v>9296.0701479625313</v>
      </c>
      <c r="AK75" s="240">
        <f>SUM(AP21:AP23)/1000</f>
        <v>9296.0697520935264</v>
      </c>
      <c r="AL75" s="248">
        <f>SUM($AN$21:$AN$23,AK21:AK23)/1000</f>
        <v>5622.0727952239449</v>
      </c>
      <c r="AM75" s="248">
        <f>SUM($AN$21:$AN$23,AL21:AL23)/1000</f>
        <v>5159.5938181337879</v>
      </c>
      <c r="AN75" s="248">
        <f>SUM($AN$21:$AN$23,AM21:AM23)/1000</f>
        <v>4826.6962360000007</v>
      </c>
      <c r="AO75" s="247">
        <f t="shared" si="1"/>
        <v>0.93547988584609254</v>
      </c>
      <c r="AP75" s="248">
        <f>+(AJ21+AJ22+AJ23)/1000</f>
        <v>667.9548005585649</v>
      </c>
      <c r="AQ75" s="249" t="s">
        <v>807</v>
      </c>
      <c r="AR75" s="395">
        <v>0.91</v>
      </c>
      <c r="AS75" s="395">
        <v>0.81</v>
      </c>
      <c r="AT75" s="368">
        <f t="shared" si="2"/>
        <v>0.89010989010989017</v>
      </c>
    </row>
    <row r="76" spans="1:46" ht="16.899999999999999" customHeight="1" x14ac:dyDescent="0.3">
      <c r="A76" s="151"/>
      <c r="B76" s="154"/>
      <c r="C76" s="152"/>
      <c r="D76" s="151"/>
      <c r="E76" s="151"/>
      <c r="F76" s="151"/>
      <c r="G76" s="151"/>
      <c r="H76" s="151"/>
      <c r="I76" s="151"/>
      <c r="J76" s="151"/>
      <c r="K76" s="151"/>
      <c r="L76" s="149"/>
      <c r="M76" s="233"/>
      <c r="N76" s="233"/>
      <c r="AE76" s="439"/>
      <c r="AF76" s="250" t="s">
        <v>809</v>
      </c>
      <c r="AG76" s="441"/>
      <c r="AH76" s="245">
        <v>44195</v>
      </c>
      <c r="AI76" s="245">
        <v>44180</v>
      </c>
      <c r="AJ76" s="240">
        <f>AO25/1000</f>
        <v>7412.6646603360214</v>
      </c>
      <c r="AK76" s="240">
        <f>AP25/1000</f>
        <v>7412.655049336021</v>
      </c>
      <c r="AL76" s="248">
        <f>($AN$25+AK25)/1000</f>
        <v>3055.6914902123863</v>
      </c>
      <c r="AM76" s="248">
        <f>($AN$25+AL25)/1000</f>
        <v>2450.9854442701358</v>
      </c>
      <c r="AN76" s="248">
        <f>($AN$25+AM25)/1000</f>
        <v>1881.3789800000004</v>
      </c>
      <c r="AO76" s="368">
        <f t="shared" si="1"/>
        <v>0.7676010416129766</v>
      </c>
      <c r="AP76" s="248">
        <f>+AJ25/1000</f>
        <v>820.95953072975578</v>
      </c>
      <c r="AQ76" s="249" t="s">
        <v>807</v>
      </c>
      <c r="AR76" s="395">
        <v>0.63</v>
      </c>
      <c r="AS76" s="395">
        <v>0.41</v>
      </c>
      <c r="AT76" s="368">
        <f t="shared" si="2"/>
        <v>0.6507936507936507</v>
      </c>
    </row>
    <row r="77" spans="1:46" ht="17.45" customHeight="1" x14ac:dyDescent="0.3">
      <c r="A77" s="151"/>
      <c r="B77" s="154"/>
      <c r="C77" s="152"/>
      <c r="D77" s="151"/>
      <c r="E77" s="151"/>
      <c r="F77" s="151"/>
      <c r="G77" s="151"/>
      <c r="H77" s="151"/>
      <c r="I77" s="151"/>
      <c r="J77" s="151"/>
      <c r="K77" s="151"/>
      <c r="L77" s="149"/>
      <c r="M77" s="233"/>
      <c r="N77" s="233"/>
      <c r="AE77" s="440" t="s">
        <v>810</v>
      </c>
      <c r="AF77" s="250" t="s">
        <v>811</v>
      </c>
      <c r="AG77" s="441" t="s">
        <v>175</v>
      </c>
      <c r="AH77" s="245"/>
      <c r="AI77" s="245">
        <v>44926</v>
      </c>
      <c r="AJ77" s="240">
        <f>SUM(AO5:AO7,AO11)/1000</f>
        <v>20105.662197129106</v>
      </c>
      <c r="AK77" s="240">
        <f>SUM(AP5:AP7,AP11)/1000</f>
        <v>20105.662197129106</v>
      </c>
      <c r="AL77" s="251">
        <f>SUM($AN$5:$AN$7,$AN$11,AK5:AK7,AK11)/1000</f>
        <v>16967.263663613201</v>
      </c>
      <c r="AM77" s="251">
        <f>SUM($AN$5:$AN$7,$AN$11,AL5:AL7,AL11)/1000</f>
        <v>18599.672247936142</v>
      </c>
      <c r="AN77" s="251">
        <f>SUM($AN$5:$AN$7,$AN$11,AM5:AM7,AM11)/1000</f>
        <v>18964.657245999999</v>
      </c>
      <c r="AO77" s="242">
        <f t="shared" si="1"/>
        <v>1.0196231951401378</v>
      </c>
      <c r="AP77" s="251">
        <f>+(AJ5+AJ6+AJ7+AJ11)/1000</f>
        <v>218.249</v>
      </c>
      <c r="AQ77" s="252" t="s">
        <v>812</v>
      </c>
      <c r="AR77" s="395">
        <v>0.86</v>
      </c>
      <c r="AS77" s="395">
        <v>0.87</v>
      </c>
      <c r="AT77" s="242">
        <f t="shared" si="2"/>
        <v>1.0116279069767442</v>
      </c>
    </row>
    <row r="78" spans="1:46" ht="16.899999999999999" customHeight="1" x14ac:dyDescent="0.3">
      <c r="A78" s="151"/>
      <c r="B78" s="154"/>
      <c r="C78" s="152"/>
      <c r="D78" s="151"/>
      <c r="E78" s="151"/>
      <c r="F78" s="151"/>
      <c r="G78" s="151"/>
      <c r="H78" s="151"/>
      <c r="I78" s="151"/>
      <c r="J78" s="151"/>
      <c r="K78" s="151"/>
      <c r="L78" s="149"/>
      <c r="M78" s="233"/>
      <c r="N78" s="233"/>
      <c r="AE78" s="439"/>
      <c r="AF78" s="237" t="s">
        <v>813</v>
      </c>
      <c r="AG78" s="441"/>
      <c r="AH78" s="245"/>
      <c r="AI78" s="245">
        <v>44926</v>
      </c>
      <c r="AJ78" s="240">
        <f>AO8/1000</f>
        <v>5783.8190650853203</v>
      </c>
      <c r="AK78" s="240">
        <f>AP8/1000</f>
        <v>5783.8190650853203</v>
      </c>
      <c r="AL78" s="248">
        <f>($AN$8+AK8)/1000</f>
        <v>4200.4881983394562</v>
      </c>
      <c r="AM78" s="248">
        <f>($AN$8+AL8)/1000</f>
        <v>4458.4223750000001</v>
      </c>
      <c r="AN78" s="248">
        <f>($AN$8+AM8)/1000</f>
        <v>4644.1081749999994</v>
      </c>
      <c r="AO78" s="242">
        <f t="shared" si="1"/>
        <v>1.0416483196031869</v>
      </c>
      <c r="AP78" s="248">
        <f>+AJ8/1000</f>
        <v>39.65</v>
      </c>
      <c r="AQ78" s="252" t="s">
        <v>812</v>
      </c>
      <c r="AR78" s="395">
        <v>0.83</v>
      </c>
      <c r="AS78" s="395">
        <v>0.95</v>
      </c>
      <c r="AT78" s="242">
        <f t="shared" si="2"/>
        <v>1.1445783132530121</v>
      </c>
    </row>
    <row r="79" spans="1:46" ht="19.899999999999999" customHeight="1" x14ac:dyDescent="0.3">
      <c r="A79" s="151"/>
      <c r="B79" s="154"/>
      <c r="C79" s="152"/>
      <c r="D79" s="151"/>
      <c r="E79" s="151"/>
      <c r="F79" s="151"/>
      <c r="G79" s="151"/>
      <c r="H79" s="151"/>
      <c r="I79" s="151"/>
      <c r="J79" s="151"/>
      <c r="K79" s="151"/>
      <c r="L79" s="149"/>
      <c r="M79" s="233"/>
      <c r="N79" s="233"/>
      <c r="AE79" s="439"/>
      <c r="AF79" s="237" t="s">
        <v>814</v>
      </c>
      <c r="AG79" s="441"/>
      <c r="AH79" s="245"/>
      <c r="AI79" s="245">
        <v>44926</v>
      </c>
      <c r="AJ79" s="240">
        <f>SUM(AO9:AO10)/1000</f>
        <v>12992.897560054871</v>
      </c>
      <c r="AK79" s="240">
        <f>SUM(AP9:AP10)/1000</f>
        <v>12992.897141109735</v>
      </c>
      <c r="AL79" s="248">
        <f>SUM($AN$9:$AN$10,AK9:AK10)/1000</f>
        <v>3218.8800788830445</v>
      </c>
      <c r="AM79" s="248">
        <f>SUM($AN$9:$AN$10,AL9:AL10)/1000</f>
        <v>3158.3800150000002</v>
      </c>
      <c r="AN79" s="248">
        <f>SUM($AN$9:$AN$10,AM9:AM10)/1000</f>
        <v>3136.3192340000001</v>
      </c>
      <c r="AO79" s="242">
        <f t="shared" si="1"/>
        <v>0.99301515938701879</v>
      </c>
      <c r="AP79" s="248">
        <f>+(AJ9+AJ10)/1000</f>
        <v>146.00733499999998</v>
      </c>
      <c r="AQ79" s="252" t="s">
        <v>812</v>
      </c>
      <c r="AR79" s="395">
        <v>0.33</v>
      </c>
      <c r="AS79" s="395">
        <v>0.28000000000000003</v>
      </c>
      <c r="AT79" s="368">
        <f t="shared" si="2"/>
        <v>0.84848484848484851</v>
      </c>
    </row>
    <row r="80" spans="1:46" x14ac:dyDescent="0.25">
      <c r="AE80" s="440" t="s">
        <v>815</v>
      </c>
      <c r="AF80" s="237" t="s">
        <v>816</v>
      </c>
      <c r="AG80" s="441" t="s">
        <v>176</v>
      </c>
      <c r="AH80" s="245">
        <v>44166</v>
      </c>
      <c r="AI80" s="245">
        <v>44196</v>
      </c>
      <c r="AJ80" s="240">
        <f>SUM(AO30:AO31)/1000</f>
        <v>4374.7757524017507</v>
      </c>
      <c r="AK80" s="240">
        <f>SUM(AP30:AP31)/1000</f>
        <v>4374.7757524017497</v>
      </c>
      <c r="AL80" s="248">
        <f>SUM($AN$30:$AN$31,AK30:AK31)/1000</f>
        <v>624.28019496844911</v>
      </c>
      <c r="AM80" s="248">
        <f>SUM($AN$30:$AN$31,AL30:AL31)/1000</f>
        <v>751.21884</v>
      </c>
      <c r="AN80" s="248">
        <f>SUM($AN$30:$AN$31,AM30:AM31)/1000</f>
        <v>1002.000104</v>
      </c>
      <c r="AO80" s="242">
        <f t="shared" si="1"/>
        <v>1.3338325007929779</v>
      </c>
      <c r="AP80" s="248">
        <f>+(AJ30+AJ31)/1000</f>
        <v>144.92784400000002</v>
      </c>
      <c r="AQ80" s="243" t="s">
        <v>817</v>
      </c>
      <c r="AR80" s="395">
        <v>0.35</v>
      </c>
      <c r="AS80" s="395">
        <v>0.4</v>
      </c>
      <c r="AT80" s="242">
        <f t="shared" si="2"/>
        <v>1.142857142857143</v>
      </c>
    </row>
    <row r="81" spans="1:46" x14ac:dyDescent="0.25">
      <c r="AE81" s="439"/>
      <c r="AF81" s="237" t="s">
        <v>818</v>
      </c>
      <c r="AG81" s="441"/>
      <c r="AH81" s="245">
        <v>44166</v>
      </c>
      <c r="AI81" s="245">
        <v>44196</v>
      </c>
      <c r="AJ81" s="240">
        <f>SUM(AO34:AO35)/1000</f>
        <v>3856.5872548461416</v>
      </c>
      <c r="AK81" s="240">
        <f>SUM(AP34:AP35)/1000</f>
        <v>3959.6417962541072</v>
      </c>
      <c r="AL81" s="248">
        <f>SUM($AN$34:$AN$35,AK34:AK35)/1000</f>
        <v>1297.9755061699868</v>
      </c>
      <c r="AM81" s="248">
        <f>SUM($AN$34:$AN$35,AL34:AL35)/1000</f>
        <v>1144.7105769999998</v>
      </c>
      <c r="AN81" s="248">
        <f>SUM($AN$34:$AN$35,AM34:AM35)/1000</f>
        <v>1106.5451229999999</v>
      </c>
      <c r="AO81" s="242">
        <f t="shared" si="1"/>
        <v>0.96665929819568708</v>
      </c>
      <c r="AP81" s="248">
        <f>+(AJ34+AJ35)/1000</f>
        <v>186.4180312</v>
      </c>
      <c r="AQ81" s="243" t="s">
        <v>817</v>
      </c>
      <c r="AR81" s="395">
        <v>0.39</v>
      </c>
      <c r="AS81" s="395">
        <v>0.41</v>
      </c>
      <c r="AT81" s="242">
        <f t="shared" si="2"/>
        <v>1.0512820512820511</v>
      </c>
    </row>
    <row r="82" spans="1:46" ht="18.75" x14ac:dyDescent="0.3">
      <c r="A82" s="151" t="s">
        <v>772</v>
      </c>
      <c r="B82"/>
      <c r="C82"/>
      <c r="D82" s="151"/>
      <c r="E82" s="151"/>
      <c r="F82" s="151"/>
      <c r="G82" s="151"/>
      <c r="H82" s="151"/>
      <c r="I82" s="151" t="s">
        <v>773</v>
      </c>
      <c r="J82"/>
      <c r="K82"/>
      <c r="L82"/>
      <c r="M82"/>
      <c r="N82"/>
      <c r="AE82" s="439"/>
      <c r="AF82" s="237" t="s">
        <v>819</v>
      </c>
      <c r="AG82" s="441"/>
      <c r="AH82" s="245">
        <v>44166</v>
      </c>
      <c r="AI82" s="245">
        <v>44180</v>
      </c>
      <c r="AJ82" s="240">
        <f>SUM(AO32:AO33)/1000</f>
        <v>3045.6610097633602</v>
      </c>
      <c r="AK82" s="240">
        <f>SUM(AP32:AP33)/1000</f>
        <v>3045.6613766819369</v>
      </c>
      <c r="AL82" s="248">
        <f>SUM($AN$32:$AN$33,AK32:AK33)/1000</f>
        <v>1169.9947302784158</v>
      </c>
      <c r="AM82" s="248">
        <f>SUM($AN$32:$AN$33,AL32:AL33)/1000</f>
        <v>933.16289780499994</v>
      </c>
      <c r="AN82" s="248">
        <f>SUM($AN$32:$AN$33,AM32:AM33)/1000</f>
        <v>905.16360199999997</v>
      </c>
      <c r="AO82" s="242">
        <f t="shared" si="1"/>
        <v>0.96999527534703711</v>
      </c>
      <c r="AP82" s="248">
        <f>+(AJ32+AJ33)/1000</f>
        <v>197.03686326833335</v>
      </c>
      <c r="AQ82" s="243" t="s">
        <v>817</v>
      </c>
      <c r="AR82" s="395">
        <v>0.49</v>
      </c>
      <c r="AS82" s="395">
        <v>0.39</v>
      </c>
      <c r="AT82" s="368">
        <f t="shared" si="2"/>
        <v>0.79591836734693877</v>
      </c>
    </row>
    <row r="83" spans="1:46" ht="18.75" x14ac:dyDescent="0.3">
      <c r="A83" s="153"/>
      <c r="B83" s="153"/>
      <c r="C83" s="153"/>
      <c r="D83" s="151"/>
      <c r="E83" s="151"/>
      <c r="F83" s="151"/>
      <c r="G83" s="151"/>
      <c r="H83" s="151"/>
      <c r="I83" s="153"/>
      <c r="J83" s="153"/>
      <c r="K83" s="153"/>
      <c r="L83" s="201"/>
      <c r="M83" s="151"/>
      <c r="N83" s="151"/>
      <c r="AE83" s="440" t="s">
        <v>820</v>
      </c>
      <c r="AF83" s="237" t="s">
        <v>821</v>
      </c>
      <c r="AG83" s="441" t="s">
        <v>166</v>
      </c>
      <c r="AH83" s="245">
        <v>44075</v>
      </c>
      <c r="AI83" s="245">
        <v>44089</v>
      </c>
      <c r="AJ83" s="240">
        <f>SUM(AO15:AO17)/1000</f>
        <v>1371.6214062335259</v>
      </c>
      <c r="AK83" s="240">
        <f>SUM(AP15:AP17)/1000</f>
        <v>1106.0611932335253</v>
      </c>
      <c r="AL83" s="248">
        <f>(SUM($AN$15:$AN$17,AK15:AK17)+237454)/1000</f>
        <v>586.45121908708938</v>
      </c>
      <c r="AM83" s="248">
        <f>(SUM($AN$15:$AN$17,AL15:AL17)+237454)/1000</f>
        <v>341.87198699999999</v>
      </c>
      <c r="AN83" s="248">
        <f>(SUM($AN$15:$AN$17,AM15:AM17)+237454)/1000</f>
        <v>342.71897199999995</v>
      </c>
      <c r="AO83" s="242">
        <f t="shared" si="1"/>
        <v>1.0024774916700032</v>
      </c>
      <c r="AP83" s="248">
        <f>+(AJ15+AJ16+AJ17)/1000</f>
        <v>318.18019810639998</v>
      </c>
      <c r="AQ83" s="243" t="s">
        <v>817</v>
      </c>
      <c r="AR83" s="395">
        <v>0.42</v>
      </c>
      <c r="AS83" s="395">
        <v>0.35</v>
      </c>
      <c r="AT83" s="368">
        <f t="shared" si="2"/>
        <v>0.83333333333333326</v>
      </c>
    </row>
    <row r="84" spans="1:46" ht="18.75" x14ac:dyDescent="0.3">
      <c r="A84" s="151" t="s">
        <v>774</v>
      </c>
      <c r="B84" s="231">
        <f>B11/1000</f>
        <v>2978.9732593106664</v>
      </c>
      <c r="C84" s="151"/>
      <c r="D84" s="151"/>
      <c r="E84" s="151"/>
      <c r="F84" s="151"/>
      <c r="G84" s="151"/>
      <c r="H84" s="151"/>
      <c r="I84" s="151" t="s">
        <v>774</v>
      </c>
      <c r="J84" s="152">
        <f>B10/1000</f>
        <v>1694.2581949206262</v>
      </c>
      <c r="K84" s="151"/>
      <c r="L84" s="201"/>
      <c r="M84" s="151"/>
      <c r="N84" s="151"/>
      <c r="AE84" s="439"/>
      <c r="AF84" s="237" t="s">
        <v>822</v>
      </c>
      <c r="AG84" s="441"/>
      <c r="AH84" s="245">
        <v>44075</v>
      </c>
      <c r="AI84" s="245">
        <v>44104</v>
      </c>
      <c r="AJ84" s="240">
        <f>SUM(AO18:AO19)/1000</f>
        <v>1679.8064812172338</v>
      </c>
      <c r="AK84" s="240">
        <f>SUM(AP18:AP19)/1000</f>
        <v>1716.2066826800001</v>
      </c>
      <c r="AL84" s="248">
        <f>SUM($AN$18:$AN$19,AK18:AK19)/1000</f>
        <v>455.05798705516708</v>
      </c>
      <c r="AM84" s="248">
        <f>SUM($AN$18:$AN$19,AL18:AL19)/1000</f>
        <v>448.48847905000002</v>
      </c>
      <c r="AN84" s="248">
        <f>SUM($AN$18:$AN$19,AM18:AM19)/1000</f>
        <v>383.33668000000006</v>
      </c>
      <c r="AO84" s="253">
        <f t="shared" si="1"/>
        <v>0.85473027269729163</v>
      </c>
      <c r="AP84" s="248">
        <f>+(AJ18+AJ19)/1000</f>
        <v>214.98980520723359</v>
      </c>
      <c r="AQ84" s="243" t="s">
        <v>817</v>
      </c>
      <c r="AR84" s="395">
        <v>0.34</v>
      </c>
      <c r="AS84" s="395">
        <v>0.28999999999999998</v>
      </c>
      <c r="AT84" s="368">
        <f t="shared" si="2"/>
        <v>0.85294117647058809</v>
      </c>
    </row>
    <row r="85" spans="1:46" ht="18.75" x14ac:dyDescent="0.3">
      <c r="A85" s="151" t="s">
        <v>602</v>
      </c>
      <c r="B85" s="232">
        <f>+B86</f>
        <v>3747.9227730000002</v>
      </c>
      <c r="C85" s="154">
        <f>B86-B84</f>
        <v>768.9495136893338</v>
      </c>
      <c r="D85" s="151"/>
      <c r="E85" s="151"/>
      <c r="F85" s="151"/>
      <c r="G85" s="151"/>
      <c r="H85" s="151"/>
      <c r="I85" s="151" t="s">
        <v>602</v>
      </c>
      <c r="J85" s="154">
        <f>J86</f>
        <v>2547.1818699999999</v>
      </c>
      <c r="K85" s="154">
        <f>J86-J84</f>
        <v>852.92367507937365</v>
      </c>
      <c r="L85" s="201"/>
      <c r="M85" s="151"/>
      <c r="N85" s="151"/>
      <c r="AE85" s="439"/>
      <c r="AF85" s="237" t="s">
        <v>823</v>
      </c>
      <c r="AG85" s="441"/>
      <c r="AH85" s="245">
        <v>44075</v>
      </c>
      <c r="AI85" s="245">
        <v>44104</v>
      </c>
      <c r="AJ85" s="240">
        <f>SUM(AO13:AO14)/1000</f>
        <v>4141.5069013203783</v>
      </c>
      <c r="AK85" s="240">
        <f>SUM(AP13:AP14)/1000</f>
        <v>4169.6130296062011</v>
      </c>
      <c r="AL85" s="248">
        <f>SUM($AN$13:$AN$14,AK13:AK14)/1000</f>
        <v>1090.262836694259</v>
      </c>
      <c r="AM85" s="248">
        <f>SUM($AN$13:$AN$14,AL13:AL14)/1000</f>
        <v>1299.4155827816001</v>
      </c>
      <c r="AN85" s="248">
        <f>SUM($AN$13:$AN$14,AM13:AM14)/1000</f>
        <v>1094.3697</v>
      </c>
      <c r="AO85" s="253">
        <f t="shared" si="1"/>
        <v>0.84220145925703949</v>
      </c>
      <c r="AP85" s="248">
        <f>+(AJ13+AJ14)/1000</f>
        <v>129.6488489244</v>
      </c>
      <c r="AQ85" s="243" t="s">
        <v>817</v>
      </c>
      <c r="AR85" s="395">
        <v>0.53</v>
      </c>
      <c r="AS85" s="395">
        <v>0.54</v>
      </c>
      <c r="AT85" s="242">
        <f t="shared" si="2"/>
        <v>1.0188679245283019</v>
      </c>
    </row>
    <row r="86" spans="1:46" ht="18.75" x14ac:dyDescent="0.3">
      <c r="A86" s="151" t="s">
        <v>775</v>
      </c>
      <c r="B86" s="231">
        <f>D11/1000</f>
        <v>3747.9227730000002</v>
      </c>
      <c r="C86" s="151"/>
      <c r="D86" s="151"/>
      <c r="E86" s="151"/>
      <c r="F86" s="151"/>
      <c r="G86" s="151"/>
      <c r="H86" s="151"/>
      <c r="I86" s="151" t="s">
        <v>775</v>
      </c>
      <c r="J86" s="152">
        <f>D10/1000</f>
        <v>2547.1818699999999</v>
      </c>
      <c r="K86" s="151"/>
      <c r="L86" s="201"/>
      <c r="M86" s="151"/>
      <c r="N86" s="151"/>
      <c r="AE86" s="440" t="s">
        <v>824</v>
      </c>
      <c r="AF86" s="237" t="s">
        <v>825</v>
      </c>
      <c r="AG86" s="238" t="s">
        <v>168</v>
      </c>
      <c r="AH86" s="245">
        <v>43676</v>
      </c>
      <c r="AI86" s="245">
        <v>43707</v>
      </c>
      <c r="AJ86" s="240">
        <f>AO50/1000</f>
        <v>11892.235267403985</v>
      </c>
      <c r="AK86" s="240">
        <f>AP50/1000</f>
        <v>11392.226678179148</v>
      </c>
      <c r="AL86" s="248">
        <f>($AN$50+AK50)/1000</f>
        <v>8414.8144918895359</v>
      </c>
      <c r="AM86" s="248">
        <f>($AN$50+AL50)/1000</f>
        <v>7968.2613410000004</v>
      </c>
      <c r="AN86" s="248">
        <f>($AN$50+AM50)/1000</f>
        <v>8310.2523459999993</v>
      </c>
      <c r="AO86" s="242">
        <f t="shared" si="1"/>
        <v>1.042919150158933</v>
      </c>
      <c r="AP86" s="248">
        <f>+AJ50/1000</f>
        <v>1170.3805080000004</v>
      </c>
      <c r="AQ86" s="243" t="s">
        <v>799</v>
      </c>
      <c r="AR86" s="395">
        <v>0.85</v>
      </c>
      <c r="AS86" s="395">
        <v>0.98</v>
      </c>
      <c r="AT86" s="242">
        <f t="shared" si="2"/>
        <v>1.1529411764705881</v>
      </c>
    </row>
    <row r="87" spans="1:46" ht="18.75" x14ac:dyDescent="0.3">
      <c r="A87" s="151" t="s">
        <v>935</v>
      </c>
      <c r="B87" s="232">
        <f>B88</f>
        <v>5488.6101960130036</v>
      </c>
      <c r="C87" s="154">
        <f>-B86+B88</f>
        <v>1740.6874230130034</v>
      </c>
      <c r="D87" s="151"/>
      <c r="E87" s="151"/>
      <c r="F87" s="151"/>
      <c r="G87" s="151"/>
      <c r="H87" s="151"/>
      <c r="I87" s="151" t="s">
        <v>935</v>
      </c>
      <c r="J87" s="154">
        <f>J88</f>
        <v>3415.8048537316249</v>
      </c>
      <c r="K87" s="154">
        <f>-J86+J88</f>
        <v>868.62298373162503</v>
      </c>
      <c r="L87" s="201"/>
      <c r="M87" s="151"/>
      <c r="N87" s="151"/>
      <c r="AE87" s="440"/>
      <c r="AF87" s="237" t="s">
        <v>826</v>
      </c>
      <c r="AG87" s="238" t="s">
        <v>168</v>
      </c>
      <c r="AH87" s="245">
        <v>43862</v>
      </c>
      <c r="AI87" s="307">
        <v>43936</v>
      </c>
      <c r="AJ87" s="240">
        <f>AO54/1000</f>
        <v>5083.8556060896544</v>
      </c>
      <c r="AK87" s="240">
        <f>AP54/1000</f>
        <v>5083.8556060896544</v>
      </c>
      <c r="AL87" s="248">
        <f>($AN$54+AK54)/1000</f>
        <v>4000.8012975346428</v>
      </c>
      <c r="AM87" s="248">
        <f>($AN$54+AL54)/1000</f>
        <v>3700.7048626850005</v>
      </c>
      <c r="AN87" s="248">
        <f>($AN$54+AM54)/1000</f>
        <v>3229.9412299999995</v>
      </c>
      <c r="AO87" s="253">
        <f t="shared" si="1"/>
        <v>0.87279081954580828</v>
      </c>
      <c r="AP87" s="248">
        <f>+AJ54/1000</f>
        <v>433.7891867796518</v>
      </c>
      <c r="AQ87" s="243" t="s">
        <v>506</v>
      </c>
      <c r="AR87" s="395">
        <v>0.86</v>
      </c>
      <c r="AS87" s="395">
        <v>0.68</v>
      </c>
      <c r="AT87" s="368">
        <f t="shared" si="2"/>
        <v>0.79069767441860472</v>
      </c>
    </row>
    <row r="88" spans="1:46" ht="18.75" x14ac:dyDescent="0.3">
      <c r="A88" s="151" t="s">
        <v>936</v>
      </c>
      <c r="B88" s="231">
        <f>C11/1000</f>
        <v>5488.6101960130036</v>
      </c>
      <c r="C88"/>
      <c r="D88" s="151"/>
      <c r="E88" s="151"/>
      <c r="F88" s="151"/>
      <c r="G88" s="151"/>
      <c r="H88" s="151"/>
      <c r="I88" s="151" t="s">
        <v>936</v>
      </c>
      <c r="J88" s="152">
        <f>C10/1000</f>
        <v>3415.8048537316249</v>
      </c>
      <c r="K88"/>
      <c r="L88" s="201"/>
      <c r="M88" s="151"/>
      <c r="N88" s="151"/>
      <c r="AE88" s="440"/>
      <c r="AF88" s="250" t="s">
        <v>827</v>
      </c>
      <c r="AG88" s="238" t="s">
        <v>828</v>
      </c>
      <c r="AH88" s="245"/>
      <c r="AI88" s="307">
        <v>44196</v>
      </c>
      <c r="AJ88" s="240">
        <f>AO47/1000</f>
        <v>9072.1215528779667</v>
      </c>
      <c r="AK88" s="240">
        <f>AP47/1000</f>
        <v>9072.1215528779685</v>
      </c>
      <c r="AL88" s="248">
        <f>($AN$47+AK47)/1000</f>
        <v>2502.8290554899863</v>
      </c>
      <c r="AM88" s="248">
        <f>($AN$47+AL47)/1000</f>
        <v>3144.9784251440001</v>
      </c>
      <c r="AN88" s="248">
        <f>($AN$47+AM47)/1000</f>
        <v>2930.2097759999997</v>
      </c>
      <c r="AO88" s="247">
        <f t="shared" si="1"/>
        <v>0.93171061288467605</v>
      </c>
      <c r="AP88" s="248">
        <f>+AJ47/1000</f>
        <v>181.6696935560002</v>
      </c>
      <c r="AQ88" s="254" t="s">
        <v>508</v>
      </c>
      <c r="AR88" s="396">
        <v>0.5</v>
      </c>
      <c r="AS88" s="396">
        <v>0.36</v>
      </c>
      <c r="AT88" s="397">
        <f t="shared" si="2"/>
        <v>0.72</v>
      </c>
    </row>
    <row r="89" spans="1:46" ht="18.75" x14ac:dyDescent="0.3">
      <c r="A89" s="151"/>
      <c r="B89" s="151"/>
      <c r="C89" s="151"/>
      <c r="D89" s="151"/>
      <c r="E89" s="151"/>
      <c r="F89" s="151"/>
      <c r="G89" s="151"/>
      <c r="H89" s="151"/>
      <c r="I89" s="151"/>
      <c r="J89" s="151"/>
      <c r="K89" s="151"/>
      <c r="L89" s="149"/>
      <c r="M89" s="233"/>
      <c r="N89" s="233"/>
      <c r="AE89" s="1"/>
      <c r="AF89" s="436"/>
      <c r="AG89" s="436"/>
      <c r="AH89" s="436"/>
      <c r="AI89" s="442"/>
      <c r="AJ89" s="255">
        <f>SUM(AJ68:AJ88)</f>
        <v>124510.11703189799</v>
      </c>
      <c r="AK89" s="255">
        <f>SUM(AK68:AK88)</f>
        <v>124011.8494904361</v>
      </c>
      <c r="AL89" s="256">
        <f t="shared" ref="AL89:AP89" si="3">SUM(AL68:AL88)</f>
        <v>74796.810260899816</v>
      </c>
      <c r="AM89" s="256">
        <f t="shared" si="3"/>
        <v>75558.576843448172</v>
      </c>
      <c r="AN89" s="256">
        <f t="shared" si="3"/>
        <v>74116.516607000012</v>
      </c>
      <c r="AO89" s="257">
        <f t="shared" si="1"/>
        <v>0.98091467181236081</v>
      </c>
      <c r="AP89" s="258">
        <f t="shared" si="3"/>
        <v>5367.3861718001917</v>
      </c>
      <c r="AQ89" s="1"/>
      <c r="AR89" s="436"/>
      <c r="AS89" s="436"/>
      <c r="AT89" s="436"/>
    </row>
    <row r="90" spans="1:46" ht="18.75" x14ac:dyDescent="0.3">
      <c r="A90" s="151"/>
      <c r="B90" s="154"/>
      <c r="C90" s="152"/>
      <c r="D90" s="151"/>
      <c r="E90" s="151"/>
      <c r="F90" s="151"/>
      <c r="G90" s="151"/>
      <c r="H90" s="151"/>
      <c r="I90" s="151"/>
      <c r="J90" s="151"/>
      <c r="K90" s="151"/>
      <c r="L90" s="149"/>
      <c r="M90" s="233"/>
      <c r="N90" s="233"/>
    </row>
    <row r="91" spans="1:46" ht="18.75" x14ac:dyDescent="0.3">
      <c r="A91" s="151"/>
      <c r="B91" s="154"/>
      <c r="C91" s="152"/>
      <c r="D91" s="151"/>
      <c r="E91" s="151"/>
      <c r="F91" s="151"/>
      <c r="G91" s="151"/>
      <c r="H91" s="151"/>
      <c r="I91" s="151"/>
      <c r="J91" s="151"/>
      <c r="K91" s="151"/>
      <c r="L91" s="149"/>
      <c r="M91" s="233"/>
      <c r="N91" s="233"/>
    </row>
    <row r="92" spans="1:46" ht="18.75" x14ac:dyDescent="0.3">
      <c r="A92" s="151"/>
      <c r="B92" s="154"/>
      <c r="C92" s="152"/>
      <c r="D92" s="151"/>
      <c r="E92" s="151"/>
      <c r="F92" s="151"/>
      <c r="G92" s="151"/>
      <c r="H92" s="151"/>
      <c r="I92" s="151"/>
      <c r="J92" s="151"/>
      <c r="K92" s="151"/>
      <c r="L92" s="149"/>
      <c r="M92" s="233"/>
      <c r="N92" s="233"/>
    </row>
    <row r="93" spans="1:46" ht="18.75" x14ac:dyDescent="0.3">
      <c r="A93" s="151"/>
      <c r="B93" s="154"/>
      <c r="C93" s="152"/>
      <c r="D93" s="151"/>
      <c r="E93" s="151"/>
      <c r="F93" s="151"/>
      <c r="G93" s="151"/>
      <c r="H93" s="151"/>
      <c r="I93" s="151"/>
      <c r="J93" s="151"/>
      <c r="K93" s="151"/>
      <c r="L93" s="149"/>
      <c r="M93" s="233"/>
      <c r="N93" s="233"/>
    </row>
  </sheetData>
  <mergeCells count="15">
    <mergeCell ref="AQ89:AT89"/>
    <mergeCell ref="AE66:AK66"/>
    <mergeCell ref="AL66:AO66"/>
    <mergeCell ref="AE68:AE73"/>
    <mergeCell ref="AE74:AE76"/>
    <mergeCell ref="AG74:AG76"/>
    <mergeCell ref="AP66:AT66"/>
    <mergeCell ref="AE86:AE88"/>
    <mergeCell ref="AE89:AI89"/>
    <mergeCell ref="AE77:AE79"/>
    <mergeCell ref="AG77:AG79"/>
    <mergeCell ref="AE80:AE82"/>
    <mergeCell ref="AG80:AG82"/>
    <mergeCell ref="AE83:AE85"/>
    <mergeCell ref="AG83:AG85"/>
  </mergeCell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0"/>
  <sheetViews>
    <sheetView workbookViewId="0">
      <selection activeCell="B8" sqref="B8"/>
    </sheetView>
  </sheetViews>
  <sheetFormatPr baseColWidth="10" defaultRowHeight="15" x14ac:dyDescent="0.25"/>
  <cols>
    <col min="1" max="1" width="80.5703125" bestFit="1" customWidth="1"/>
    <col min="2" max="2" width="20" style="150" bestFit="1" customWidth="1"/>
    <col min="3" max="3" width="24.7109375" style="150" bestFit="1" customWidth="1"/>
  </cols>
  <sheetData>
    <row r="3" spans="1:3" x14ac:dyDescent="0.25">
      <c r="A3" s="360" t="s">
        <v>581</v>
      </c>
      <c r="B3" s="358" t="s">
        <v>876</v>
      </c>
      <c r="C3" s="358" t="s">
        <v>877</v>
      </c>
    </row>
    <row r="4" spans="1:3" x14ac:dyDescent="0.25">
      <c r="A4" s="359" t="s">
        <v>144</v>
      </c>
      <c r="B4" s="234">
        <v>4529525.91</v>
      </c>
      <c r="C4" s="234">
        <v>5622053.9645455061</v>
      </c>
    </row>
    <row r="5" spans="1:3" x14ac:dyDescent="0.25">
      <c r="A5" s="149" t="s">
        <v>166</v>
      </c>
      <c r="B5" s="234">
        <v>465661.10800000001</v>
      </c>
      <c r="C5" s="234">
        <v>705239.62364080001</v>
      </c>
    </row>
    <row r="6" spans="1:3" x14ac:dyDescent="0.25">
      <c r="A6" s="277" t="s">
        <v>327</v>
      </c>
      <c r="B6" s="234">
        <v>300</v>
      </c>
      <c r="C6" s="234">
        <v>0</v>
      </c>
    </row>
    <row r="7" spans="1:3" x14ac:dyDescent="0.25">
      <c r="A7" s="277" t="s">
        <v>322</v>
      </c>
      <c r="B7" s="234">
        <v>0</v>
      </c>
      <c r="C7" s="234">
        <v>0</v>
      </c>
    </row>
    <row r="8" spans="1:3" s="279" customFormat="1" x14ac:dyDescent="0.25">
      <c r="A8" s="278" t="s">
        <v>81</v>
      </c>
      <c r="B8" s="289">
        <v>1639.0160000000001</v>
      </c>
      <c r="C8" s="289">
        <v>144499.62139079999</v>
      </c>
    </row>
    <row r="9" spans="1:3" x14ac:dyDescent="0.25">
      <c r="A9" s="277" t="s">
        <v>84</v>
      </c>
      <c r="B9" s="234">
        <v>87459.038</v>
      </c>
      <c r="C9" s="234">
        <v>1655.25</v>
      </c>
    </row>
    <row r="10" spans="1:3" x14ac:dyDescent="0.25">
      <c r="A10" s="277" t="s">
        <v>89</v>
      </c>
      <c r="B10" s="234">
        <v>534.41399999999999</v>
      </c>
      <c r="C10" s="234">
        <v>0</v>
      </c>
    </row>
    <row r="11" spans="1:3" x14ac:dyDescent="0.25">
      <c r="A11" s="277" t="s">
        <v>76</v>
      </c>
      <c r="B11" s="234">
        <v>0</v>
      </c>
      <c r="C11" s="234">
        <v>900</v>
      </c>
    </row>
    <row r="12" spans="1:3" x14ac:dyDescent="0.25">
      <c r="A12" s="277" t="s">
        <v>82</v>
      </c>
      <c r="B12" s="234">
        <v>0</v>
      </c>
      <c r="C12" s="234">
        <v>0</v>
      </c>
    </row>
    <row r="13" spans="1:3" x14ac:dyDescent="0.25">
      <c r="A13" s="277" t="s">
        <v>78</v>
      </c>
      <c r="B13" s="234">
        <v>5534.5690000000004</v>
      </c>
      <c r="C13" s="234">
        <v>42229.524999999994</v>
      </c>
    </row>
    <row r="14" spans="1:3" x14ac:dyDescent="0.25">
      <c r="A14" s="277" t="s">
        <v>75</v>
      </c>
      <c r="B14" s="234">
        <v>0</v>
      </c>
      <c r="C14" s="234">
        <v>19983</v>
      </c>
    </row>
    <row r="15" spans="1:3" s="279" customFormat="1" x14ac:dyDescent="0.25">
      <c r="A15" s="278" t="s">
        <v>79</v>
      </c>
      <c r="B15" s="289">
        <v>222414.163</v>
      </c>
      <c r="C15" s="289">
        <v>77566.733000000007</v>
      </c>
    </row>
    <row r="16" spans="1:3" x14ac:dyDescent="0.25">
      <c r="A16" s="277" t="s">
        <v>318</v>
      </c>
      <c r="B16" s="234">
        <v>0</v>
      </c>
      <c r="C16" s="234">
        <v>0</v>
      </c>
    </row>
    <row r="17" spans="1:3" x14ac:dyDescent="0.25">
      <c r="A17" s="277" t="s">
        <v>323</v>
      </c>
      <c r="B17" s="234">
        <v>0</v>
      </c>
      <c r="C17" s="234">
        <v>0</v>
      </c>
    </row>
    <row r="18" spans="1:3" x14ac:dyDescent="0.25">
      <c r="A18" s="277" t="s">
        <v>216</v>
      </c>
      <c r="B18" s="234">
        <v>476</v>
      </c>
      <c r="C18" s="234">
        <v>476</v>
      </c>
    </row>
    <row r="19" spans="1:3" s="279" customFormat="1" x14ac:dyDescent="0.25">
      <c r="A19" s="278" t="s">
        <v>215</v>
      </c>
      <c r="B19" s="289">
        <v>48217.392</v>
      </c>
      <c r="C19" s="289">
        <v>329509.70999999996</v>
      </c>
    </row>
    <row r="20" spans="1:3" s="279" customFormat="1" x14ac:dyDescent="0.25">
      <c r="A20" s="278" t="s">
        <v>80</v>
      </c>
      <c r="B20" s="289">
        <v>99086.516000000003</v>
      </c>
      <c r="C20" s="289">
        <v>88419.784250000012</v>
      </c>
    </row>
    <row r="21" spans="1:3" x14ac:dyDescent="0.25">
      <c r="A21" s="277" t="s">
        <v>83</v>
      </c>
      <c r="B21" s="234">
        <v>0</v>
      </c>
      <c r="C21" s="234">
        <v>0</v>
      </c>
    </row>
    <row r="22" spans="1:3" x14ac:dyDescent="0.25">
      <c r="A22" s="277" t="s">
        <v>77</v>
      </c>
      <c r="B22" s="234">
        <v>0</v>
      </c>
      <c r="C22" s="234">
        <v>0</v>
      </c>
    </row>
    <row r="23" spans="1:3" x14ac:dyDescent="0.25">
      <c r="A23" s="277" t="s">
        <v>1098</v>
      </c>
      <c r="B23" s="234">
        <v>0</v>
      </c>
      <c r="C23" s="234">
        <v>0</v>
      </c>
    </row>
    <row r="24" spans="1:3" x14ac:dyDescent="0.25">
      <c r="A24" s="149" t="s">
        <v>362</v>
      </c>
      <c r="B24" s="234">
        <v>74331.952000000005</v>
      </c>
      <c r="C24" s="234">
        <v>121331.81200000001</v>
      </c>
    </row>
    <row r="25" spans="1:3" s="279" customFormat="1" x14ac:dyDescent="0.25">
      <c r="A25" s="277" t="s">
        <v>324</v>
      </c>
      <c r="B25" s="234">
        <v>0</v>
      </c>
      <c r="C25" s="234">
        <v>0</v>
      </c>
    </row>
    <row r="26" spans="1:3" x14ac:dyDescent="0.25">
      <c r="A26" s="278" t="s">
        <v>88</v>
      </c>
      <c r="B26" s="289">
        <v>74331.952000000005</v>
      </c>
      <c r="C26" s="289">
        <v>121331.81200000001</v>
      </c>
    </row>
    <row r="27" spans="1:3" s="279" customFormat="1" x14ac:dyDescent="0.25">
      <c r="A27" s="149" t="s">
        <v>175</v>
      </c>
      <c r="B27" s="234">
        <v>1237348.351</v>
      </c>
      <c r="C27" s="234">
        <v>818547.16696807183</v>
      </c>
    </row>
    <row r="28" spans="1:3" x14ac:dyDescent="0.25">
      <c r="A28" s="278" t="s">
        <v>106</v>
      </c>
      <c r="B28" s="289">
        <v>466943.86900000001</v>
      </c>
      <c r="C28" s="289">
        <v>277570.22996807192</v>
      </c>
    </row>
    <row r="29" spans="1:3" s="279" customFormat="1" x14ac:dyDescent="0.25">
      <c r="A29" s="277" t="s">
        <v>212</v>
      </c>
      <c r="B29" s="234">
        <v>0</v>
      </c>
      <c r="C29" s="234">
        <v>0</v>
      </c>
    </row>
    <row r="30" spans="1:3" x14ac:dyDescent="0.25">
      <c r="A30" s="278" t="s">
        <v>107</v>
      </c>
      <c r="B30" s="289">
        <v>178902.8</v>
      </c>
      <c r="C30" s="289">
        <v>148676.88099999999</v>
      </c>
    </row>
    <row r="31" spans="1:3" s="279" customFormat="1" x14ac:dyDescent="0.25">
      <c r="A31" s="277" t="s">
        <v>105</v>
      </c>
      <c r="B31" s="234">
        <v>307923.33399999997</v>
      </c>
      <c r="C31" s="234">
        <v>0</v>
      </c>
    </row>
    <row r="32" spans="1:3" x14ac:dyDescent="0.25">
      <c r="A32" s="278" t="s">
        <v>108</v>
      </c>
      <c r="B32" s="289">
        <v>42784.79</v>
      </c>
      <c r="C32" s="289">
        <v>54353.850999999995</v>
      </c>
    </row>
    <row r="33" spans="1:3" s="279" customFormat="1" x14ac:dyDescent="0.25">
      <c r="A33" s="277" t="s">
        <v>317</v>
      </c>
      <c r="B33" s="234">
        <v>0</v>
      </c>
      <c r="C33" s="234">
        <v>0</v>
      </c>
    </row>
    <row r="34" spans="1:3" x14ac:dyDescent="0.25">
      <c r="A34" s="278" t="s">
        <v>258</v>
      </c>
      <c r="B34" s="289">
        <v>218643.27100000001</v>
      </c>
      <c r="C34" s="289">
        <v>337946.20500000002</v>
      </c>
    </row>
    <row r="35" spans="1:3" x14ac:dyDescent="0.25">
      <c r="A35" s="277" t="s">
        <v>109</v>
      </c>
      <c r="B35" s="234">
        <v>21168</v>
      </c>
      <c r="C35" s="234">
        <v>0</v>
      </c>
    </row>
    <row r="36" spans="1:3" x14ac:dyDescent="0.25">
      <c r="A36" s="277" t="s">
        <v>313</v>
      </c>
      <c r="B36" s="234">
        <v>982.28700000000003</v>
      </c>
      <c r="C36" s="234">
        <v>0</v>
      </c>
    </row>
    <row r="37" spans="1:3" x14ac:dyDescent="0.25">
      <c r="A37" s="149" t="s">
        <v>176</v>
      </c>
      <c r="B37" s="234">
        <v>482044.06599999999</v>
      </c>
      <c r="C37" s="234">
        <v>365050.8265366666</v>
      </c>
    </row>
    <row r="38" spans="1:3" x14ac:dyDescent="0.25">
      <c r="A38" s="277" t="s">
        <v>115</v>
      </c>
      <c r="B38" s="234">
        <v>148359.41899999999</v>
      </c>
      <c r="C38" s="234">
        <v>3930.8869999999997</v>
      </c>
    </row>
    <row r="39" spans="1:3" s="279" customFormat="1" x14ac:dyDescent="0.25">
      <c r="A39" s="277" t="s">
        <v>112</v>
      </c>
      <c r="B39" s="234">
        <v>6501.5280000000002</v>
      </c>
      <c r="C39" s="234">
        <v>0</v>
      </c>
    </row>
    <row r="40" spans="1:3" x14ac:dyDescent="0.25">
      <c r="A40" s="278" t="s">
        <v>110</v>
      </c>
      <c r="B40" s="289">
        <v>238367.55600000001</v>
      </c>
      <c r="C40" s="289">
        <v>308678.72453666665</v>
      </c>
    </row>
    <row r="41" spans="1:3" s="279" customFormat="1" x14ac:dyDescent="0.25">
      <c r="A41" s="277" t="s">
        <v>113</v>
      </c>
      <c r="B41" s="234">
        <v>0</v>
      </c>
      <c r="C41" s="234">
        <v>0</v>
      </c>
    </row>
    <row r="42" spans="1:3" x14ac:dyDescent="0.25">
      <c r="A42" s="278" t="s">
        <v>111</v>
      </c>
      <c r="B42" s="289">
        <v>88815.562999999995</v>
      </c>
      <c r="C42" s="289">
        <v>52441.214999999997</v>
      </c>
    </row>
    <row r="43" spans="1:3" x14ac:dyDescent="0.25">
      <c r="A43" s="277" t="s">
        <v>114</v>
      </c>
      <c r="B43" s="234">
        <v>0</v>
      </c>
      <c r="C43" s="234">
        <v>0</v>
      </c>
    </row>
    <row r="44" spans="1:3" x14ac:dyDescent="0.25">
      <c r="A44" s="149" t="s">
        <v>179</v>
      </c>
      <c r="B44" s="234">
        <v>575561.58099999989</v>
      </c>
      <c r="C44" s="234">
        <v>827671.93414199073</v>
      </c>
    </row>
    <row r="45" spans="1:3" x14ac:dyDescent="0.25">
      <c r="A45" s="277" t="s">
        <v>133</v>
      </c>
      <c r="B45" s="234">
        <v>0</v>
      </c>
      <c r="C45" s="234">
        <v>0</v>
      </c>
    </row>
    <row r="46" spans="1:3" x14ac:dyDescent="0.25">
      <c r="A46" s="277" t="s">
        <v>134</v>
      </c>
      <c r="B46" s="234">
        <v>4066.5419999999999</v>
      </c>
      <c r="C46" s="234">
        <v>65407.695999999996</v>
      </c>
    </row>
    <row r="47" spans="1:3" x14ac:dyDescent="0.25">
      <c r="A47" s="277" t="s">
        <v>328</v>
      </c>
      <c r="B47" s="234">
        <v>0</v>
      </c>
      <c r="C47" s="234">
        <v>0</v>
      </c>
    </row>
    <row r="48" spans="1:3" x14ac:dyDescent="0.25">
      <c r="A48" s="277" t="s">
        <v>90</v>
      </c>
      <c r="B48" s="234">
        <v>0</v>
      </c>
      <c r="C48" s="234">
        <v>8703.177810157471</v>
      </c>
    </row>
    <row r="49" spans="1:3" s="279" customFormat="1" x14ac:dyDescent="0.25">
      <c r="A49" s="277" t="s">
        <v>99</v>
      </c>
      <c r="B49" s="234">
        <v>0</v>
      </c>
      <c r="C49" s="234">
        <v>25000</v>
      </c>
    </row>
    <row r="50" spans="1:3" x14ac:dyDescent="0.25">
      <c r="A50" s="278" t="s">
        <v>135</v>
      </c>
      <c r="B50" s="289">
        <v>234643.73699999999</v>
      </c>
      <c r="C50" s="289">
        <v>442011.20122174564</v>
      </c>
    </row>
    <row r="51" spans="1:3" s="279" customFormat="1" x14ac:dyDescent="0.25">
      <c r="A51" s="277" t="s">
        <v>138</v>
      </c>
      <c r="B51" s="234">
        <v>18587.548999999999</v>
      </c>
      <c r="C51" s="234">
        <v>33456.087</v>
      </c>
    </row>
    <row r="52" spans="1:3" x14ac:dyDescent="0.25">
      <c r="A52" s="278" t="s">
        <v>136</v>
      </c>
      <c r="B52" s="289">
        <v>88911.910999999993</v>
      </c>
      <c r="C52" s="289">
        <v>126422.4051356876</v>
      </c>
    </row>
    <row r="53" spans="1:3" s="279" customFormat="1" x14ac:dyDescent="0.25">
      <c r="A53" s="277" t="s">
        <v>137</v>
      </c>
      <c r="B53" s="234">
        <v>12112.409</v>
      </c>
      <c r="C53" s="234">
        <v>0</v>
      </c>
    </row>
    <row r="54" spans="1:3" x14ac:dyDescent="0.25">
      <c r="A54" s="278" t="s">
        <v>140</v>
      </c>
      <c r="B54" s="289">
        <v>206494.55300000001</v>
      </c>
      <c r="C54" s="289">
        <v>117428.26097439999</v>
      </c>
    </row>
    <row r="55" spans="1:3" x14ac:dyDescent="0.25">
      <c r="A55" s="277" t="s">
        <v>139</v>
      </c>
      <c r="B55" s="234">
        <v>10744.88</v>
      </c>
      <c r="C55" s="234">
        <v>9243.1059999999998</v>
      </c>
    </row>
    <row r="56" spans="1:3" x14ac:dyDescent="0.25">
      <c r="A56" s="277" t="s">
        <v>329</v>
      </c>
      <c r="B56" s="234">
        <v>0</v>
      </c>
      <c r="C56" s="234">
        <v>0</v>
      </c>
    </row>
    <row r="57" spans="1:3" x14ac:dyDescent="0.25">
      <c r="A57" s="149" t="s">
        <v>771</v>
      </c>
      <c r="B57" s="234">
        <v>660325.11199999996</v>
      </c>
      <c r="C57" s="234">
        <v>1178180.0619229765</v>
      </c>
    </row>
    <row r="58" spans="1:3" x14ac:dyDescent="0.25">
      <c r="A58" s="277" t="s">
        <v>210</v>
      </c>
      <c r="B58" s="234">
        <v>0</v>
      </c>
      <c r="C58" s="234">
        <v>0</v>
      </c>
    </row>
    <row r="59" spans="1:3" s="279" customFormat="1" x14ac:dyDescent="0.25">
      <c r="A59" s="277" t="s">
        <v>829</v>
      </c>
      <c r="B59" s="234">
        <v>0</v>
      </c>
      <c r="C59" s="234">
        <v>0</v>
      </c>
    </row>
    <row r="60" spans="1:3" x14ac:dyDescent="0.25">
      <c r="A60" s="278" t="s">
        <v>208</v>
      </c>
      <c r="B60" s="289">
        <v>25094.972000000002</v>
      </c>
      <c r="C60" s="289">
        <v>287954.62650417595</v>
      </c>
    </row>
    <row r="61" spans="1:3" s="279" customFormat="1" x14ac:dyDescent="0.25">
      <c r="A61" s="277" t="s">
        <v>214</v>
      </c>
      <c r="B61" s="234">
        <v>0</v>
      </c>
      <c r="C61" s="234">
        <v>0</v>
      </c>
    </row>
    <row r="62" spans="1:3" x14ac:dyDescent="0.25">
      <c r="A62" s="278" t="s">
        <v>211</v>
      </c>
      <c r="B62" s="289">
        <v>583148.13500000001</v>
      </c>
      <c r="C62" s="289">
        <v>602743.39430000004</v>
      </c>
    </row>
    <row r="63" spans="1:3" s="279" customFormat="1" x14ac:dyDescent="0.25">
      <c r="A63" s="277" t="s">
        <v>213</v>
      </c>
      <c r="B63" s="234">
        <v>0</v>
      </c>
      <c r="C63" s="234">
        <v>0</v>
      </c>
    </row>
    <row r="64" spans="1:3" s="279" customFormat="1" x14ac:dyDescent="0.25">
      <c r="A64" s="278" t="s">
        <v>257</v>
      </c>
      <c r="B64" s="289">
        <v>22106.971000000001</v>
      </c>
      <c r="C64" s="289">
        <v>140932.33539130798</v>
      </c>
    </row>
    <row r="65" spans="1:3" x14ac:dyDescent="0.25">
      <c r="A65" s="278" t="s">
        <v>256</v>
      </c>
      <c r="B65" s="289">
        <v>21678.940999999999</v>
      </c>
      <c r="C65" s="289">
        <v>146549.70572749252</v>
      </c>
    </row>
    <row r="66" spans="1:3" x14ac:dyDescent="0.25">
      <c r="A66" s="277" t="s">
        <v>209</v>
      </c>
      <c r="B66" s="234">
        <v>8296.0930000000008</v>
      </c>
      <c r="C66" s="234">
        <v>0</v>
      </c>
    </row>
    <row r="67" spans="1:3" x14ac:dyDescent="0.25">
      <c r="A67" s="149" t="s">
        <v>172</v>
      </c>
      <c r="B67" s="234">
        <v>1034253.74</v>
      </c>
      <c r="C67" s="234">
        <v>1606032.5393349999</v>
      </c>
    </row>
    <row r="68" spans="1:3" x14ac:dyDescent="0.25">
      <c r="A68" s="277" t="s">
        <v>98</v>
      </c>
      <c r="B68" s="234">
        <v>103.89100000000001</v>
      </c>
      <c r="C68" s="234">
        <v>0</v>
      </c>
    </row>
    <row r="69" spans="1:3" x14ac:dyDescent="0.25">
      <c r="A69" s="277" t="s">
        <v>319</v>
      </c>
      <c r="B69" s="234">
        <v>25714.901000000002</v>
      </c>
      <c r="C69" s="234">
        <v>0</v>
      </c>
    </row>
    <row r="70" spans="1:3" s="279" customFormat="1" x14ac:dyDescent="0.25">
      <c r="A70" s="277" t="s">
        <v>330</v>
      </c>
      <c r="B70" s="234">
        <v>0</v>
      </c>
      <c r="C70" s="234">
        <v>0</v>
      </c>
    </row>
    <row r="71" spans="1:3" s="279" customFormat="1" x14ac:dyDescent="0.25">
      <c r="A71" s="278" t="s">
        <v>259</v>
      </c>
      <c r="B71" s="289">
        <v>23586.710999999999</v>
      </c>
      <c r="C71" s="289">
        <v>126310.90490000001</v>
      </c>
    </row>
    <row r="72" spans="1:3" x14ac:dyDescent="0.25">
      <c r="A72" s="278" t="s">
        <v>100</v>
      </c>
      <c r="B72" s="289">
        <v>641657.53899999999</v>
      </c>
      <c r="C72" s="289">
        <v>653769.12300000002</v>
      </c>
    </row>
    <row r="73" spans="1:3" x14ac:dyDescent="0.25">
      <c r="A73" s="277" t="s">
        <v>97</v>
      </c>
      <c r="B73" s="234">
        <v>0</v>
      </c>
      <c r="C73" s="234">
        <v>0</v>
      </c>
    </row>
    <row r="74" spans="1:3" x14ac:dyDescent="0.25">
      <c r="A74" s="277" t="s">
        <v>101</v>
      </c>
      <c r="B74" s="234">
        <v>0</v>
      </c>
      <c r="C74" s="234">
        <v>0</v>
      </c>
    </row>
    <row r="75" spans="1:3" x14ac:dyDescent="0.25">
      <c r="A75" s="277" t="s">
        <v>314</v>
      </c>
      <c r="B75" s="234">
        <v>0</v>
      </c>
      <c r="C75" s="234">
        <v>0</v>
      </c>
    </row>
    <row r="76" spans="1:3" x14ac:dyDescent="0.25">
      <c r="A76" s="277" t="s">
        <v>96</v>
      </c>
      <c r="B76" s="234">
        <v>0</v>
      </c>
      <c r="C76" s="234">
        <v>0</v>
      </c>
    </row>
    <row r="77" spans="1:3" s="279" customFormat="1" x14ac:dyDescent="0.25">
      <c r="A77" s="277" t="s">
        <v>95</v>
      </c>
      <c r="B77" s="234">
        <v>0</v>
      </c>
      <c r="C77" s="234">
        <v>0</v>
      </c>
    </row>
    <row r="78" spans="1:3" x14ac:dyDescent="0.25">
      <c r="A78" s="278" t="s">
        <v>94</v>
      </c>
      <c r="B78" s="289">
        <v>343190.69799999997</v>
      </c>
      <c r="C78" s="289">
        <v>825952.51143499999</v>
      </c>
    </row>
    <row r="79" spans="1:3" x14ac:dyDescent="0.25">
      <c r="A79" s="277" t="s">
        <v>86</v>
      </c>
      <c r="B79" s="234">
        <v>0</v>
      </c>
      <c r="C79" s="234">
        <v>0</v>
      </c>
    </row>
    <row r="80" spans="1:3" x14ac:dyDescent="0.25">
      <c r="A80" s="359" t="s">
        <v>582</v>
      </c>
      <c r="B80" s="234">
        <v>4529525.91</v>
      </c>
      <c r="C80" s="234">
        <v>5622053.9645455061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3"/>
  <sheetViews>
    <sheetView topLeftCell="A7" workbookViewId="0">
      <selection activeCell="A10" sqref="A10:E23"/>
    </sheetView>
  </sheetViews>
  <sheetFormatPr baseColWidth="10" defaultRowHeight="15" x14ac:dyDescent="0.25"/>
  <cols>
    <col min="1" max="1" width="24.7109375" bestFit="1" customWidth="1"/>
    <col min="2" max="6" width="11" bestFit="1" customWidth="1"/>
    <col min="7" max="7" width="15.28515625" bestFit="1" customWidth="1"/>
    <col min="8" max="8" width="18" bestFit="1" customWidth="1"/>
    <col min="9" max="9" width="17.140625" bestFit="1" customWidth="1"/>
  </cols>
  <sheetData>
    <row r="3" spans="1:9" x14ac:dyDescent="0.25">
      <c r="A3" s="360" t="s">
        <v>581</v>
      </c>
      <c r="B3" s="358" t="s">
        <v>927</v>
      </c>
      <c r="C3" s="358" t="s">
        <v>364</v>
      </c>
      <c r="D3" s="358" t="s">
        <v>368</v>
      </c>
      <c r="E3" s="358" t="s">
        <v>370</v>
      </c>
      <c r="F3" s="358" t="s">
        <v>851</v>
      </c>
      <c r="G3" s="358" t="s">
        <v>852</v>
      </c>
      <c r="H3" s="358" t="s">
        <v>879</v>
      </c>
      <c r="I3" s="358" t="s">
        <v>878</v>
      </c>
    </row>
    <row r="4" spans="1:9" x14ac:dyDescent="0.25">
      <c r="A4" s="359" t="s">
        <v>147</v>
      </c>
      <c r="B4" s="157">
        <v>974099.50902542856</v>
      </c>
      <c r="C4" s="157">
        <v>1294357.2166504285</v>
      </c>
      <c r="D4" s="157">
        <v>1575266.8668952219</v>
      </c>
      <c r="E4" s="157">
        <v>1575266.8668952219</v>
      </c>
      <c r="F4" s="157">
        <v>1090576.6949999998</v>
      </c>
      <c r="G4" s="157">
        <v>301294.33651279943</v>
      </c>
      <c r="H4" s="157">
        <v>287748.75583918893</v>
      </c>
      <c r="I4" s="157">
        <v>132813.96854323326</v>
      </c>
    </row>
    <row r="5" spans="1:9" x14ac:dyDescent="0.25">
      <c r="A5" s="359" t="s">
        <v>146</v>
      </c>
      <c r="B5" s="157">
        <v>122422.51</v>
      </c>
      <c r="C5" s="157">
        <v>817526.90700000001</v>
      </c>
      <c r="D5" s="157">
        <v>870958.446</v>
      </c>
      <c r="E5" s="157">
        <v>870958.446</v>
      </c>
      <c r="F5" s="157">
        <v>837253.52099999995</v>
      </c>
      <c r="G5" s="157">
        <v>55000</v>
      </c>
      <c r="H5" s="157">
        <v>0</v>
      </c>
      <c r="I5" s="157">
        <v>0</v>
      </c>
    </row>
    <row r="6" spans="1:9" x14ac:dyDescent="0.25">
      <c r="A6" s="359" t="s">
        <v>145</v>
      </c>
      <c r="B6" s="157">
        <v>4227481.417444177</v>
      </c>
      <c r="C6" s="157">
        <v>4299531.3265871489</v>
      </c>
      <c r="D6" s="157">
        <v>3730100.2721651983</v>
      </c>
      <c r="E6" s="157">
        <v>3555475.6287299278</v>
      </c>
      <c r="F6" s="157">
        <v>2463448.4859999996</v>
      </c>
      <c r="G6" s="157">
        <v>402386.46406142227</v>
      </c>
      <c r="H6" s="157">
        <v>734299.19857369305</v>
      </c>
      <c r="I6" s="157">
        <v>850714.76753008319</v>
      </c>
    </row>
    <row r="7" spans="1:9" x14ac:dyDescent="0.25">
      <c r="A7" s="359" t="s">
        <v>144</v>
      </c>
      <c r="B7" s="157">
        <v>40995620.476973817</v>
      </c>
      <c r="C7" s="157">
        <v>43914736.288585603</v>
      </c>
      <c r="D7" s="157">
        <v>45133895.215719983</v>
      </c>
      <c r="E7" s="157">
        <v>43507866.325602613</v>
      </c>
      <c r="F7" s="157">
        <v>36061863.004999995</v>
      </c>
      <c r="G7" s="157">
        <v>5622053.9645455061</v>
      </c>
      <c r="H7" s="157">
        <v>4466562.2416001214</v>
      </c>
      <c r="I7" s="157">
        <v>6784263.7795743709</v>
      </c>
    </row>
    <row r="8" spans="1:9" x14ac:dyDescent="0.25">
      <c r="A8" s="359" t="s">
        <v>582</v>
      </c>
      <c r="B8" s="157">
        <v>46319623.913443424</v>
      </c>
      <c r="C8" s="157">
        <v>50326151.738823183</v>
      </c>
      <c r="D8" s="157">
        <v>51310220.800780401</v>
      </c>
      <c r="E8" s="157">
        <v>49509567.267227761</v>
      </c>
      <c r="F8" s="157">
        <v>40453141.706999995</v>
      </c>
      <c r="G8" s="157">
        <v>6380734.7651197277</v>
      </c>
      <c r="H8" s="157">
        <v>5488610.1960130036</v>
      </c>
      <c r="I8" s="157">
        <v>7767792.515647687</v>
      </c>
    </row>
    <row r="10" spans="1:9" x14ac:dyDescent="0.25">
      <c r="A10" s="285" t="s">
        <v>651</v>
      </c>
      <c r="B10" s="301" t="s">
        <v>882</v>
      </c>
      <c r="C10" s="302" t="s">
        <v>883</v>
      </c>
      <c r="D10" s="303" t="s">
        <v>884</v>
      </c>
      <c r="E10" s="386" t="s">
        <v>1004</v>
      </c>
    </row>
    <row r="11" spans="1:9" x14ac:dyDescent="0.25">
      <c r="A11" s="304" t="s">
        <v>1208</v>
      </c>
      <c r="B11" s="177">
        <v>1215.1626689633799</v>
      </c>
      <c r="C11" s="177">
        <v>1163.5908420000001</v>
      </c>
      <c r="D11" s="177">
        <v>1163.5908420000001</v>
      </c>
      <c r="E11" s="177">
        <v>1163.5908420000001</v>
      </c>
    </row>
    <row r="12" spans="1:9" x14ac:dyDescent="0.25">
      <c r="A12" s="304" t="s">
        <v>1209</v>
      </c>
      <c r="B12" s="177">
        <v>1844.00979282904</v>
      </c>
      <c r="C12" s="177">
        <v>2294.5683939999999</v>
      </c>
      <c r="D12" s="177">
        <v>2294.5683939999999</v>
      </c>
      <c r="E12" s="177">
        <v>2294.5683939999999</v>
      </c>
    </row>
    <row r="13" spans="1:9" x14ac:dyDescent="0.25">
      <c r="A13" s="304" t="s">
        <v>1210</v>
      </c>
      <c r="B13" s="177">
        <v>4238.2515919664002</v>
      </c>
      <c r="C13" s="177">
        <v>4557.3571480000001</v>
      </c>
      <c r="D13" s="177">
        <v>4557.3571480000001</v>
      </c>
      <c r="E13" s="177">
        <v>4557.3571480000001</v>
      </c>
    </row>
    <row r="14" spans="1:9" x14ac:dyDescent="0.25">
      <c r="A14" s="304" t="s">
        <v>1211</v>
      </c>
      <c r="B14" s="177">
        <v>6454.5144623631404</v>
      </c>
      <c r="C14" s="177">
        <v>6752.3655879999997</v>
      </c>
      <c r="D14" s="177">
        <v>6752.3655879999997</v>
      </c>
      <c r="E14" s="177">
        <v>6752.3655879999997</v>
      </c>
    </row>
    <row r="15" spans="1:9" x14ac:dyDescent="0.25">
      <c r="A15" s="304" t="s">
        <v>1212</v>
      </c>
      <c r="B15" s="177">
        <v>4568.2607301281796</v>
      </c>
      <c r="C15" s="177">
        <v>2533.6588590000001</v>
      </c>
      <c r="D15" s="177">
        <v>2533.6588590000001</v>
      </c>
      <c r="E15" s="177">
        <v>2533.6588590000001</v>
      </c>
    </row>
    <row r="16" spans="1:9" x14ac:dyDescent="0.25">
      <c r="A16" s="304" t="s">
        <v>1213</v>
      </c>
      <c r="B16" s="177">
        <v>6838.4340971049296</v>
      </c>
      <c r="C16" s="177">
        <v>4158.4095740000002</v>
      </c>
      <c r="D16" s="177">
        <v>4158.4096369999997</v>
      </c>
      <c r="E16" s="177">
        <v>4158.4096369999997</v>
      </c>
    </row>
    <row r="17" spans="1:5" x14ac:dyDescent="0.25">
      <c r="A17" s="304" t="s">
        <v>1214</v>
      </c>
      <c r="B17" s="177">
        <v>4119.6628095644501</v>
      </c>
      <c r="C17" s="177">
        <v>3055.14748157739</v>
      </c>
      <c r="D17" s="177">
        <v>3088.5377480000002</v>
      </c>
      <c r="E17" s="177">
        <v>3088.5377480000002</v>
      </c>
    </row>
    <row r="18" spans="1:5" x14ac:dyDescent="0.25">
      <c r="A18" s="304" t="s">
        <v>1215</v>
      </c>
      <c r="B18" s="177">
        <v>3758.8960016471201</v>
      </c>
      <c r="C18" s="177">
        <v>3404.4549089612601</v>
      </c>
      <c r="D18" s="177">
        <v>3456.0169660000001</v>
      </c>
      <c r="E18" s="177">
        <v>3456.0169660000001</v>
      </c>
    </row>
    <row r="19" spans="1:5" x14ac:dyDescent="0.25">
      <c r="A19" s="304" t="s">
        <v>1216</v>
      </c>
      <c r="B19" s="177">
        <v>2472.4230481685499</v>
      </c>
      <c r="C19" s="177">
        <v>5593.6023533411399</v>
      </c>
      <c r="D19" s="177">
        <v>3668.5781419999998</v>
      </c>
      <c r="E19" s="177">
        <v>3668.5781419999998</v>
      </c>
    </row>
    <row r="20" spans="1:5" x14ac:dyDescent="0.25">
      <c r="A20" s="304" t="s">
        <v>1217</v>
      </c>
      <c r="B20" s="177">
        <v>2330.7529060342899</v>
      </c>
      <c r="C20" s="177">
        <v>5131.3622306327097</v>
      </c>
      <c r="D20" s="177">
        <v>6380.7347651197297</v>
      </c>
      <c r="E20" s="177">
        <v>5032.1356100000003</v>
      </c>
    </row>
    <row r="21" spans="1:5" x14ac:dyDescent="0.25">
      <c r="A21" s="304" t="s">
        <v>1218</v>
      </c>
      <c r="B21" s="177">
        <v>2978.9732593106701</v>
      </c>
      <c r="C21" s="177">
        <v>4255.3975799364998</v>
      </c>
      <c r="D21" s="177">
        <v>5488.6101960129999</v>
      </c>
      <c r="E21" s="177">
        <v>3747.9227729999998</v>
      </c>
    </row>
    <row r="22" spans="1:5" x14ac:dyDescent="0.25">
      <c r="A22" s="304" t="s">
        <v>1219</v>
      </c>
      <c r="B22" s="177">
        <v>5500.2825453632804</v>
      </c>
      <c r="C22" s="177">
        <v>7426.2367793741796</v>
      </c>
      <c r="D22" s="177">
        <v>7767.7925156476904</v>
      </c>
      <c r="E22" s="177">
        <v>9056.4255602277699</v>
      </c>
    </row>
    <row r="23" spans="1:5" x14ac:dyDescent="0.25">
      <c r="A23" s="305" t="s">
        <v>928</v>
      </c>
      <c r="B23" s="306">
        <f>SUM(B11:B22)</f>
        <v>46319.623913443429</v>
      </c>
      <c r="C23" s="306">
        <f t="shared" ref="C23:E23" si="0">SUM(C11:C22)</f>
        <v>50326.15173882318</v>
      </c>
      <c r="D23" s="306">
        <f t="shared" si="0"/>
        <v>51310.220800780422</v>
      </c>
      <c r="E23" s="306">
        <f t="shared" si="0"/>
        <v>49509.567267227765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175"/>
  <sheetViews>
    <sheetView workbookViewId="0">
      <selection activeCell="DK13" sqref="DK13"/>
    </sheetView>
  </sheetViews>
  <sheetFormatPr baseColWidth="10" defaultRowHeight="15" outlineLevelCol="1" x14ac:dyDescent="0.25"/>
  <cols>
    <col min="1" max="1" width="26.28515625" customWidth="1"/>
    <col min="2" max="3" width="18.28515625" customWidth="1"/>
    <col min="4" max="4" width="53.28515625" customWidth="1"/>
    <col min="5" max="5" width="11.5703125" customWidth="1"/>
    <col min="6" max="6" width="11.7109375" style="150" bestFit="1" customWidth="1"/>
    <col min="7" max="18" width="11.7109375" style="150" hidden="1" customWidth="1" outlineLevel="1"/>
    <col min="19" max="19" width="11.7109375" style="150" bestFit="1" customWidth="1" collapsed="1"/>
    <col min="20" max="24" width="11.7109375" style="150" bestFit="1" customWidth="1"/>
    <col min="25" max="25" width="12" style="150" bestFit="1" customWidth="1"/>
    <col min="26" max="37" width="11.7109375" style="150" hidden="1" customWidth="1" outlineLevel="1"/>
    <col min="38" max="38" width="11.7109375" style="150" bestFit="1" customWidth="1" collapsed="1"/>
    <col min="39" max="43" width="11.7109375" style="150" bestFit="1" customWidth="1"/>
    <col min="44" max="44" width="15" style="150" customWidth="1"/>
    <col min="45" max="56" width="11.7109375" style="150" customWidth="1" outlineLevel="1"/>
    <col min="57" max="62" width="11.7109375" style="150" bestFit="1" customWidth="1"/>
    <col min="63" max="63" width="14.7109375" style="150" customWidth="1"/>
    <col min="64" max="73" width="11.7109375" style="150" hidden="1" customWidth="1" outlineLevel="1"/>
    <col min="74" max="74" width="11.5703125" collapsed="1"/>
    <col min="75" max="77" width="11.5703125" style="259"/>
    <col min="81" max="81" width="12.85546875" customWidth="1"/>
    <col min="83" max="94" width="11.5703125" hidden="1" customWidth="1" outlineLevel="1"/>
    <col min="95" max="95" width="11.5703125" collapsed="1"/>
    <col min="96" max="96" width="12.7109375" customWidth="1"/>
    <col min="97" max="97" width="13.7109375" customWidth="1"/>
    <col min="98" max="98" width="13" customWidth="1"/>
    <col min="99" max="99" width="12" customWidth="1"/>
    <col min="100" max="100" width="15.42578125" customWidth="1"/>
    <col min="101" max="101" width="16.7109375" customWidth="1"/>
    <col min="102" max="103" width="21.7109375" customWidth="1"/>
    <col min="104" max="104" width="18.5703125" customWidth="1"/>
    <col min="105" max="105" width="17.85546875" customWidth="1"/>
    <col min="106" max="106" width="17.140625" style="358" bestFit="1" customWidth="1"/>
    <col min="107" max="107" width="19.7109375" style="358" bestFit="1" customWidth="1"/>
    <col min="108" max="108" width="11.5703125" style="358"/>
    <col min="109" max="109" width="12.7109375" style="358" bestFit="1" customWidth="1"/>
    <col min="110" max="110" width="11.5703125" style="358"/>
  </cols>
  <sheetData>
    <row r="1" spans="1:111" s="259" customFormat="1" ht="15.75" thickBot="1" x14ac:dyDescent="0.3">
      <c r="F1" s="150">
        <f>SUBTOTAL(109,F4:F174)</f>
        <v>68320338.452999979</v>
      </c>
      <c r="G1" s="150">
        <f t="shared" ref="G1:BR1" si="0">SUBTOTAL(109,G4:G174)</f>
        <v>1215162.6689633846</v>
      </c>
      <c r="H1" s="150">
        <f t="shared" si="0"/>
        <v>1844009.7928290369</v>
      </c>
      <c r="I1" s="150">
        <f t="shared" si="0"/>
        <v>4238251.5919664009</v>
      </c>
      <c r="J1" s="150">
        <f t="shared" si="0"/>
        <v>6454514.4623631369</v>
      </c>
      <c r="K1" s="150">
        <f t="shared" si="0"/>
        <v>4568260.7301281784</v>
      </c>
      <c r="L1" s="150">
        <f t="shared" si="0"/>
        <v>6838434.0971049331</v>
      </c>
      <c r="M1" s="150">
        <f t="shared" si="0"/>
        <v>4119662.8095644498</v>
      </c>
      <c r="N1" s="150">
        <f t="shared" si="0"/>
        <v>3758896.0016471231</v>
      </c>
      <c r="O1" s="150">
        <f t="shared" si="0"/>
        <v>2472423.0481685475</v>
      </c>
      <c r="P1" s="150">
        <f t="shared" si="0"/>
        <v>2330752.9060342875</v>
      </c>
      <c r="Q1" s="150">
        <f t="shared" si="0"/>
        <v>2978973.2593106665</v>
      </c>
      <c r="R1" s="150">
        <f t="shared" si="0"/>
        <v>5500282.5453632846</v>
      </c>
      <c r="S1" s="150">
        <f t="shared" si="0"/>
        <v>46319623.913443424</v>
      </c>
      <c r="T1" s="150">
        <f t="shared" si="0"/>
        <v>46878731.97265134</v>
      </c>
      <c r="U1" s="150">
        <f t="shared" si="0"/>
        <v>5998466.7796666697</v>
      </c>
      <c r="V1" s="150">
        <f t="shared" si="0"/>
        <v>72843.744000000006</v>
      </c>
      <c r="W1" s="150">
        <f t="shared" si="0"/>
        <v>37731.212999999996</v>
      </c>
      <c r="X1" s="150">
        <f t="shared" si="0"/>
        <v>0</v>
      </c>
      <c r="Y1" s="150">
        <f t="shared" si="0"/>
        <v>167627736.07576135</v>
      </c>
      <c r="Z1" s="150">
        <f t="shared" si="0"/>
        <v>1163590.8419999999</v>
      </c>
      <c r="AA1" s="150">
        <f t="shared" si="0"/>
        <v>2294568.3940000013</v>
      </c>
      <c r="AB1" s="150">
        <f t="shared" si="0"/>
        <v>4557357.1479999991</v>
      </c>
      <c r="AC1" s="150">
        <f t="shared" si="0"/>
        <v>6752365.5879999977</v>
      </c>
      <c r="AD1" s="150">
        <f t="shared" si="0"/>
        <v>2533658.8589999992</v>
      </c>
      <c r="AE1" s="150">
        <f t="shared" si="0"/>
        <v>4158409.574000001</v>
      </c>
      <c r="AF1" s="150">
        <f t="shared" si="0"/>
        <v>3055147.4815773908</v>
      </c>
      <c r="AG1" s="150">
        <f t="shared" si="0"/>
        <v>3404454.908961257</v>
      </c>
      <c r="AH1" s="150">
        <f t="shared" si="0"/>
        <v>5593602.3533411408</v>
      </c>
      <c r="AI1" s="150">
        <f t="shared" si="0"/>
        <v>5131362.2306327121</v>
      </c>
      <c r="AJ1" s="150">
        <f t="shared" si="0"/>
        <v>4255397.5799365034</v>
      </c>
      <c r="AK1" s="150">
        <f t="shared" si="0"/>
        <v>7426236.7793741794</v>
      </c>
      <c r="AL1" s="150">
        <f t="shared" si="0"/>
        <v>50326151.738823168</v>
      </c>
      <c r="AM1" s="150">
        <f t="shared" si="0"/>
        <v>41092868.786584176</v>
      </c>
      <c r="AN1" s="150">
        <f t="shared" si="0"/>
        <v>9844932.587566169</v>
      </c>
      <c r="AO1" s="150">
        <f t="shared" si="0"/>
        <v>212384.07484737854</v>
      </c>
      <c r="AP1" s="150">
        <f t="shared" si="0"/>
        <v>139515.17106432133</v>
      </c>
      <c r="AQ1" s="150">
        <f t="shared" si="0"/>
        <v>20668</v>
      </c>
      <c r="AR1" s="150">
        <f t="shared" si="0"/>
        <v>169956858.811885</v>
      </c>
      <c r="AS1" s="150">
        <f t="shared" si="0"/>
        <v>1163590.8419999999</v>
      </c>
      <c r="AT1" s="150">
        <f t="shared" si="0"/>
        <v>2294568.3940000013</v>
      </c>
      <c r="AU1" s="150">
        <f t="shared" si="0"/>
        <v>4557357.1479999991</v>
      </c>
      <c r="AV1" s="150">
        <f t="shared" si="0"/>
        <v>6752365.5879999977</v>
      </c>
      <c r="AW1" s="150">
        <f t="shared" si="0"/>
        <v>2533658.8589999992</v>
      </c>
      <c r="AX1" s="150">
        <f t="shared" si="0"/>
        <v>4158409.637000001</v>
      </c>
      <c r="AY1" s="150">
        <f t="shared" si="0"/>
        <v>3088537.7480000001</v>
      </c>
      <c r="AZ1" s="150">
        <f t="shared" si="0"/>
        <v>3456016.9660000009</v>
      </c>
      <c r="BA1" s="150">
        <f t="shared" si="0"/>
        <v>3668578.1420000005</v>
      </c>
      <c r="BB1" s="150">
        <f t="shared" si="0"/>
        <v>6380734.7651197258</v>
      </c>
      <c r="BC1" s="150">
        <f t="shared" si="0"/>
        <v>5488610.1960130045</v>
      </c>
      <c r="BD1" s="150">
        <f t="shared" si="0"/>
        <v>7767792.5156476852</v>
      </c>
      <c r="BE1" s="150">
        <f t="shared" si="0"/>
        <v>51310220.800780423</v>
      </c>
      <c r="BF1" s="150">
        <f t="shared" si="0"/>
        <v>40989038.374034896</v>
      </c>
      <c r="BG1" s="150">
        <f t="shared" si="0"/>
        <v>9041694.5171401706</v>
      </c>
      <c r="BH1" s="150">
        <f t="shared" si="0"/>
        <v>212384.07484737854</v>
      </c>
      <c r="BI1" s="150">
        <f t="shared" si="0"/>
        <v>139515.17106432133</v>
      </c>
      <c r="BJ1" s="150">
        <f t="shared" si="0"/>
        <v>20668</v>
      </c>
      <c r="BK1" s="150">
        <f t="shared" si="0"/>
        <v>170033859.39086697</v>
      </c>
      <c r="BL1" s="150">
        <f t="shared" si="0"/>
        <v>1163590.8419999999</v>
      </c>
      <c r="BM1" s="150">
        <f t="shared" si="0"/>
        <v>2294568.3940000013</v>
      </c>
      <c r="BN1" s="150">
        <f t="shared" si="0"/>
        <v>4557357.1479999991</v>
      </c>
      <c r="BO1" s="150">
        <f t="shared" si="0"/>
        <v>6752365.5879999977</v>
      </c>
      <c r="BP1" s="150">
        <f t="shared" si="0"/>
        <v>2533658.8589999992</v>
      </c>
      <c r="BQ1" s="150">
        <f t="shared" si="0"/>
        <v>4158409.637000001</v>
      </c>
      <c r="BR1" s="150">
        <f t="shared" si="0"/>
        <v>3088537.7480000001</v>
      </c>
      <c r="BS1" s="150">
        <f t="shared" ref="BS1:DE1" si="1">SUBTOTAL(109,BS4:BS174)</f>
        <v>3456016.9660000009</v>
      </c>
      <c r="BT1" s="150">
        <f t="shared" si="1"/>
        <v>3668578.142</v>
      </c>
      <c r="BU1" s="150">
        <f t="shared" si="1"/>
        <v>5032135.6100000003</v>
      </c>
      <c r="BV1" s="150">
        <f t="shared" si="1"/>
        <v>36705218.934000008</v>
      </c>
      <c r="BW1" s="150">
        <f t="shared" si="1"/>
        <v>14605001.866780415</v>
      </c>
      <c r="BX1" s="150"/>
      <c r="BY1" s="150"/>
      <c r="BZ1" s="150">
        <f t="shared" si="1"/>
        <v>1030056</v>
      </c>
      <c r="CA1" s="150">
        <f t="shared" si="1"/>
        <v>2184144</v>
      </c>
      <c r="CB1" s="150">
        <f t="shared" si="1"/>
        <v>39919418.934</v>
      </c>
      <c r="CC1" s="150">
        <f t="shared" si="1"/>
        <v>11690093.767685</v>
      </c>
      <c r="CD1" s="150">
        <f t="shared" si="1"/>
        <v>28229325.166315004</v>
      </c>
      <c r="CE1" s="150">
        <f t="shared" si="1"/>
        <v>595440</v>
      </c>
      <c r="CF1" s="150">
        <f t="shared" si="1"/>
        <v>590368.32199999993</v>
      </c>
      <c r="CG1" s="150">
        <f t="shared" si="1"/>
        <v>327800.49</v>
      </c>
      <c r="CH1" s="150">
        <f t="shared" si="1"/>
        <v>28200</v>
      </c>
      <c r="CI1" s="150">
        <f t="shared" si="1"/>
        <v>1390</v>
      </c>
      <c r="CJ1" s="150">
        <f t="shared" si="1"/>
        <v>4000</v>
      </c>
      <c r="CK1" s="150">
        <f t="shared" si="1"/>
        <v>0</v>
      </c>
      <c r="CL1" s="150">
        <f t="shared" si="1"/>
        <v>0</v>
      </c>
      <c r="CM1" s="150">
        <f t="shared" si="1"/>
        <v>0</v>
      </c>
      <c r="CN1" s="150">
        <f t="shared" si="1"/>
        <v>0</v>
      </c>
      <c r="CO1" s="150">
        <f t="shared" si="1"/>
        <v>0</v>
      </c>
      <c r="CP1" s="150">
        <f t="shared" si="1"/>
        <v>313549</v>
      </c>
      <c r="CQ1" s="150">
        <f t="shared" si="1"/>
        <v>1860747.8119999999</v>
      </c>
      <c r="CR1" s="150">
        <f t="shared" si="1"/>
        <v>0</v>
      </c>
      <c r="CS1" s="150">
        <f t="shared" si="1"/>
        <v>0</v>
      </c>
      <c r="CT1" s="150">
        <f t="shared" si="1"/>
        <v>0</v>
      </c>
      <c r="CU1" s="150">
        <f t="shared" si="1"/>
        <v>0</v>
      </c>
      <c r="CV1" s="150">
        <f t="shared" si="1"/>
        <v>81871180.032684967</v>
      </c>
      <c r="CW1" s="150">
        <f t="shared" si="1"/>
        <v>-88162679.358182132</v>
      </c>
      <c r="CX1" s="150">
        <f t="shared" si="1"/>
        <v>-88162679.358182132</v>
      </c>
      <c r="CY1" s="150">
        <f t="shared" si="1"/>
        <v>-78748417.595130295</v>
      </c>
      <c r="CZ1" s="150">
        <f t="shared" si="1"/>
        <v>-39620127.033095427</v>
      </c>
      <c r="DA1" s="150">
        <f t="shared" si="1"/>
        <v>-39128290.562034905</v>
      </c>
      <c r="DB1" s="150">
        <f t="shared" si="1"/>
        <v>54201985.965100773</v>
      </c>
      <c r="DC1" s="150">
        <f t="shared" si="1"/>
        <v>51310220.800780393</v>
      </c>
      <c r="DD1" s="150">
        <f t="shared" si="1"/>
        <v>14282567.031100783</v>
      </c>
      <c r="DE1" s="150">
        <f t="shared" si="1"/>
        <v>11390801.86678043</v>
      </c>
      <c r="DF1" s="358"/>
    </row>
    <row r="2" spans="1:111" s="259" customFormat="1" ht="15.75" thickBot="1" x14ac:dyDescent="0.3">
      <c r="F2" s="150"/>
      <c r="G2" s="150"/>
      <c r="H2" s="150"/>
      <c r="I2" s="150"/>
      <c r="J2" s="150"/>
      <c r="K2" s="150"/>
      <c r="L2" s="150"/>
      <c r="M2" s="150"/>
      <c r="N2" s="150"/>
      <c r="O2" s="150"/>
      <c r="P2" s="150"/>
      <c r="Q2" s="150"/>
      <c r="R2" s="150"/>
      <c r="S2" s="446" t="s">
        <v>882</v>
      </c>
      <c r="T2" s="447"/>
      <c r="U2" s="447"/>
      <c r="V2" s="447"/>
      <c r="W2" s="447"/>
      <c r="X2" s="447"/>
      <c r="Y2" s="448"/>
      <c r="Z2" s="150"/>
      <c r="AA2" s="150"/>
      <c r="AB2" s="150"/>
      <c r="AC2" s="150"/>
      <c r="AD2" s="150"/>
      <c r="AE2" s="150"/>
      <c r="AF2" s="150"/>
      <c r="AG2" s="150"/>
      <c r="AH2" s="150"/>
      <c r="AI2" s="150"/>
      <c r="AJ2" s="150"/>
      <c r="AK2" s="150"/>
      <c r="AL2" s="449" t="s">
        <v>883</v>
      </c>
      <c r="AM2" s="450"/>
      <c r="AN2" s="450"/>
      <c r="AO2" s="450"/>
      <c r="AP2" s="450"/>
      <c r="AQ2" s="450"/>
      <c r="AR2" s="451"/>
      <c r="AS2" s="150"/>
      <c r="AT2" s="150"/>
      <c r="AU2" s="150"/>
      <c r="AV2" s="150"/>
      <c r="AW2" s="150"/>
      <c r="AX2" s="150"/>
      <c r="AY2" s="150"/>
      <c r="AZ2" s="150"/>
      <c r="BA2" s="150"/>
      <c r="BB2" s="150"/>
      <c r="BC2" s="150"/>
      <c r="BD2" s="150"/>
      <c r="BE2" s="452" t="s">
        <v>884</v>
      </c>
      <c r="BF2" s="453"/>
      <c r="BG2" s="453"/>
      <c r="BH2" s="453"/>
      <c r="BI2" s="453"/>
      <c r="BJ2" s="453"/>
      <c r="BK2" s="454"/>
      <c r="BL2" s="455" t="s">
        <v>995</v>
      </c>
      <c r="BM2" s="456"/>
      <c r="BN2" s="456"/>
      <c r="BO2" s="456"/>
      <c r="BP2" s="456"/>
      <c r="BQ2" s="456"/>
      <c r="BR2" s="456"/>
      <c r="BS2" s="456"/>
      <c r="BT2" s="456"/>
      <c r="BU2" s="457"/>
      <c r="CQ2" s="458" t="s">
        <v>1004</v>
      </c>
      <c r="CR2" s="459"/>
      <c r="CS2" s="459"/>
      <c r="CT2" s="459"/>
      <c r="CU2" s="459"/>
      <c r="CV2" s="460"/>
      <c r="DB2" s="443" t="s">
        <v>1017</v>
      </c>
      <c r="DC2" s="444"/>
      <c r="DD2" s="444"/>
      <c r="DE2" s="444"/>
      <c r="DF2" s="445"/>
    </row>
    <row r="3" spans="1:111" ht="15.75" thickBot="1" x14ac:dyDescent="0.3">
      <c r="A3" s="324" t="s">
        <v>143</v>
      </c>
      <c r="B3" s="324" t="s">
        <v>366</v>
      </c>
      <c r="C3" s="324" t="s">
        <v>148</v>
      </c>
      <c r="D3" s="324" t="s">
        <v>73</v>
      </c>
      <c r="E3" s="324" t="s">
        <v>0</v>
      </c>
      <c r="F3" s="309" t="s">
        <v>939</v>
      </c>
      <c r="G3" s="308" t="s">
        <v>940</v>
      </c>
      <c r="H3" s="308" t="s">
        <v>941</v>
      </c>
      <c r="I3" s="308" t="s">
        <v>942</v>
      </c>
      <c r="J3" s="308" t="s">
        <v>943</v>
      </c>
      <c r="K3" s="308" t="s">
        <v>944</v>
      </c>
      <c r="L3" s="308" t="s">
        <v>945</v>
      </c>
      <c r="M3" s="308" t="s">
        <v>946</v>
      </c>
      <c r="N3" s="308" t="s">
        <v>947</v>
      </c>
      <c r="O3" s="308" t="s">
        <v>948</v>
      </c>
      <c r="P3" s="308" t="s">
        <v>949</v>
      </c>
      <c r="Q3" s="308" t="s">
        <v>950</v>
      </c>
      <c r="R3" s="308" t="s">
        <v>951</v>
      </c>
      <c r="S3" s="310" t="s">
        <v>927</v>
      </c>
      <c r="T3" s="311" t="s">
        <v>839</v>
      </c>
      <c r="U3" s="311" t="s">
        <v>952</v>
      </c>
      <c r="V3" s="311" t="s">
        <v>844</v>
      </c>
      <c r="W3" s="311" t="s">
        <v>845</v>
      </c>
      <c r="X3" s="311" t="s">
        <v>847</v>
      </c>
      <c r="Y3" s="312" t="s">
        <v>953</v>
      </c>
      <c r="Z3" s="313" t="s">
        <v>954</v>
      </c>
      <c r="AA3" s="313" t="s">
        <v>955</v>
      </c>
      <c r="AB3" s="313" t="s">
        <v>956</v>
      </c>
      <c r="AC3" s="313" t="s">
        <v>957</v>
      </c>
      <c r="AD3" s="313" t="s">
        <v>958</v>
      </c>
      <c r="AE3" s="313" t="s">
        <v>959</v>
      </c>
      <c r="AF3" s="313" t="s">
        <v>960</v>
      </c>
      <c r="AG3" s="313" t="s">
        <v>961</v>
      </c>
      <c r="AH3" s="313" t="s">
        <v>962</v>
      </c>
      <c r="AI3" s="313" t="s">
        <v>963</v>
      </c>
      <c r="AJ3" s="313" t="s">
        <v>964</v>
      </c>
      <c r="AK3" s="313" t="s">
        <v>965</v>
      </c>
      <c r="AL3" s="314" t="s">
        <v>364</v>
      </c>
      <c r="AM3" s="315" t="s">
        <v>367</v>
      </c>
      <c r="AN3" s="315" t="s">
        <v>966</v>
      </c>
      <c r="AO3" s="315" t="s">
        <v>967</v>
      </c>
      <c r="AP3" s="315" t="s">
        <v>968</v>
      </c>
      <c r="AQ3" s="315" t="s">
        <v>969</v>
      </c>
      <c r="AR3" s="316" t="s">
        <v>970</v>
      </c>
      <c r="AS3" s="317" t="s">
        <v>971</v>
      </c>
      <c r="AT3" s="317" t="s">
        <v>972</v>
      </c>
      <c r="AU3" s="317" t="s">
        <v>973</v>
      </c>
      <c r="AV3" s="317" t="s">
        <v>974</v>
      </c>
      <c r="AW3" s="317" t="s">
        <v>975</v>
      </c>
      <c r="AX3" s="317" t="s">
        <v>976</v>
      </c>
      <c r="AY3" s="317" t="s">
        <v>977</v>
      </c>
      <c r="AZ3" s="317" t="s">
        <v>978</v>
      </c>
      <c r="BA3" s="317" t="s">
        <v>979</v>
      </c>
      <c r="BB3" s="317" t="s">
        <v>980</v>
      </c>
      <c r="BC3" s="317" t="s">
        <v>981</v>
      </c>
      <c r="BD3" s="317" t="s">
        <v>982</v>
      </c>
      <c r="BE3" s="318" t="s">
        <v>368</v>
      </c>
      <c r="BF3" s="319" t="s">
        <v>369</v>
      </c>
      <c r="BG3" s="319" t="s">
        <v>903</v>
      </c>
      <c r="BH3" s="319" t="s">
        <v>904</v>
      </c>
      <c r="BI3" s="319" t="s">
        <v>905</v>
      </c>
      <c r="BJ3" s="319" t="s">
        <v>906</v>
      </c>
      <c r="BK3" s="320" t="s">
        <v>918</v>
      </c>
      <c r="BL3" s="321" t="s">
        <v>983</v>
      </c>
      <c r="BM3" s="322" t="s">
        <v>984</v>
      </c>
      <c r="BN3" s="322" t="s">
        <v>985</v>
      </c>
      <c r="BO3" s="322" t="s">
        <v>986</v>
      </c>
      <c r="BP3" s="322" t="s">
        <v>987</v>
      </c>
      <c r="BQ3" s="322" t="s">
        <v>988</v>
      </c>
      <c r="BR3" s="322" t="s">
        <v>989</v>
      </c>
      <c r="BS3" s="322" t="s">
        <v>990</v>
      </c>
      <c r="BT3" s="322" t="s">
        <v>991</v>
      </c>
      <c r="BU3" s="323" t="s">
        <v>992</v>
      </c>
      <c r="BV3" s="282" t="s">
        <v>378</v>
      </c>
      <c r="BW3" s="282" t="s">
        <v>1010</v>
      </c>
      <c r="BX3" s="282" t="s">
        <v>1011</v>
      </c>
      <c r="BY3" s="282" t="s">
        <v>1012</v>
      </c>
      <c r="BZ3" s="325" t="s">
        <v>996</v>
      </c>
      <c r="CA3" s="325" t="s">
        <v>997</v>
      </c>
      <c r="CB3" s="325" t="s">
        <v>370</v>
      </c>
      <c r="CC3" s="325" t="s">
        <v>998</v>
      </c>
      <c r="CD3" s="325" t="s">
        <v>993</v>
      </c>
      <c r="CE3" s="325" t="s">
        <v>940</v>
      </c>
      <c r="CF3" s="325" t="s">
        <v>941</v>
      </c>
      <c r="CG3" s="325" t="s">
        <v>942</v>
      </c>
      <c r="CH3" s="325" t="s">
        <v>943</v>
      </c>
      <c r="CI3" s="325" t="s">
        <v>944</v>
      </c>
      <c r="CJ3" s="325" t="s">
        <v>945</v>
      </c>
      <c r="CK3" s="325" t="s">
        <v>946</v>
      </c>
      <c r="CL3" s="325" t="s">
        <v>947</v>
      </c>
      <c r="CM3" s="325" t="s">
        <v>948</v>
      </c>
      <c r="CN3" s="325" t="s">
        <v>949</v>
      </c>
      <c r="CO3" s="325" t="s">
        <v>950</v>
      </c>
      <c r="CP3" s="325" t="s">
        <v>951</v>
      </c>
      <c r="CQ3" s="326" t="s">
        <v>1009</v>
      </c>
      <c r="CR3" s="327" t="s">
        <v>999</v>
      </c>
      <c r="CS3" s="327" t="s">
        <v>1000</v>
      </c>
      <c r="CT3" s="327" t="s">
        <v>1001</v>
      </c>
      <c r="CU3" s="327" t="s">
        <v>1002</v>
      </c>
      <c r="CV3" s="328" t="s">
        <v>1003</v>
      </c>
      <c r="CW3" s="282" t="s">
        <v>994</v>
      </c>
      <c r="CX3" s="309" t="s">
        <v>1005</v>
      </c>
      <c r="CY3" s="282" t="s">
        <v>1006</v>
      </c>
      <c r="CZ3" s="282" t="s">
        <v>1007</v>
      </c>
      <c r="DA3" s="282" t="s">
        <v>1008</v>
      </c>
      <c r="DB3" s="333" t="s">
        <v>1018</v>
      </c>
      <c r="DC3" s="346" t="s">
        <v>1019</v>
      </c>
      <c r="DD3" s="336" t="s">
        <v>1020</v>
      </c>
      <c r="DE3" s="339" t="s">
        <v>1021</v>
      </c>
      <c r="DF3" s="342" t="s">
        <v>1022</v>
      </c>
    </row>
    <row r="4" spans="1:111" x14ac:dyDescent="0.25">
      <c r="A4" t="s">
        <v>144</v>
      </c>
      <c r="B4" t="s">
        <v>172</v>
      </c>
      <c r="C4" t="s">
        <v>154</v>
      </c>
      <c r="D4" t="s">
        <v>94</v>
      </c>
      <c r="E4" t="s">
        <v>21</v>
      </c>
      <c r="F4" s="150">
        <v>353589.4800000001</v>
      </c>
      <c r="G4" s="150">
        <v>9861.9260865857104</v>
      </c>
      <c r="H4" s="150">
        <v>6956.9954799238867</v>
      </c>
      <c r="I4" s="150">
        <v>279449.49183922494</v>
      </c>
      <c r="J4" s="150">
        <v>324403.32036773494</v>
      </c>
      <c r="K4" s="150">
        <v>36223.243103989618</v>
      </c>
      <c r="L4" s="150">
        <v>427489.68012006301</v>
      </c>
      <c r="M4" s="150">
        <v>250299.49847928644</v>
      </c>
      <c r="N4" s="150">
        <v>653598.65197904198</v>
      </c>
      <c r="O4" s="150">
        <v>336279.83998558449</v>
      </c>
      <c r="P4" s="150">
        <v>190096.18645008144</v>
      </c>
      <c r="Q4" s="150">
        <v>383545.85664312576</v>
      </c>
      <c r="R4" s="150">
        <v>133692.75193000937</v>
      </c>
      <c r="S4" s="150">
        <f t="shared" ref="S4:S35" si="2">SUM(G4:R4)</f>
        <v>3031897.442464652</v>
      </c>
      <c r="T4" s="150">
        <v>949361.55662500206</v>
      </c>
      <c r="U4" s="150">
        <v>0</v>
      </c>
      <c r="V4" s="150">
        <v>0</v>
      </c>
      <c r="W4" s="150">
        <v>0</v>
      </c>
      <c r="X4" s="150">
        <v>0</v>
      </c>
      <c r="Y4" s="150">
        <f t="shared" ref="Y4:Y35" si="3">F4+SUM(S4:X4)</f>
        <v>4334848.4790896541</v>
      </c>
      <c r="Z4" s="150">
        <v>-709.38800000000003</v>
      </c>
      <c r="AA4" s="150">
        <v>134.27000000000001</v>
      </c>
      <c r="AB4" s="150">
        <v>8206.9560000000001</v>
      </c>
      <c r="AC4" s="150">
        <v>242173.99799999999</v>
      </c>
      <c r="AD4" s="150">
        <v>86694.782000000007</v>
      </c>
      <c r="AE4" s="150">
        <v>234430.79199999999</v>
      </c>
      <c r="AF4" s="150">
        <v>41305.294435000018</v>
      </c>
      <c r="AG4" s="150">
        <v>93816</v>
      </c>
      <c r="AH4" s="150">
        <v>259527.68124999999</v>
      </c>
      <c r="AI4" s="150">
        <v>889907</v>
      </c>
      <c r="AJ4" s="150">
        <v>504416.0567796519</v>
      </c>
      <c r="AK4" s="150">
        <v>671994</v>
      </c>
      <c r="AL4" s="150">
        <f t="shared" ref="AL4:AL35" si="4">SUM(Z4:AK4)</f>
        <v>3031897.442464652</v>
      </c>
      <c r="AM4" s="150">
        <v>949361.55662500206</v>
      </c>
      <c r="AN4" s="150">
        <v>0</v>
      </c>
      <c r="AO4" s="150">
        <v>0</v>
      </c>
      <c r="AP4" s="150">
        <v>0</v>
      </c>
      <c r="AQ4" s="150">
        <v>0</v>
      </c>
      <c r="AR4" s="150">
        <f t="shared" ref="AR4:AR35" si="5">F4+SUM(AL4:AQ4)</f>
        <v>4334848.4790896541</v>
      </c>
      <c r="AS4" s="150">
        <v>-709.38800000000003</v>
      </c>
      <c r="AT4" s="150">
        <v>134.27000000000001</v>
      </c>
      <c r="AU4" s="150">
        <v>8206.9560000000001</v>
      </c>
      <c r="AV4" s="150">
        <v>242173.99799999999</v>
      </c>
      <c r="AW4" s="150">
        <v>86694.782000000007</v>
      </c>
      <c r="AX4" s="150">
        <v>234430.79199999999</v>
      </c>
      <c r="AY4" s="150">
        <v>221714.17</v>
      </c>
      <c r="AZ4" s="150">
        <v>89513.907999999996</v>
      </c>
      <c r="BA4" s="150">
        <v>261053.57500000001</v>
      </c>
      <c r="BB4" s="150">
        <v>825952.51143499999</v>
      </c>
      <c r="BC4" s="150">
        <v>657442.68125000002</v>
      </c>
      <c r="BD4" s="150">
        <v>405289.18677965179</v>
      </c>
      <c r="BE4" s="150">
        <f t="shared" ref="BE4:BE35" si="6">SUM(AS4:BD4)</f>
        <v>3031897.442464652</v>
      </c>
      <c r="BF4" s="150">
        <v>949361.55662500206</v>
      </c>
      <c r="BG4" s="150">
        <v>0</v>
      </c>
      <c r="BH4" s="150">
        <v>0</v>
      </c>
      <c r="BI4" s="150">
        <v>0</v>
      </c>
      <c r="BJ4" s="150">
        <v>0</v>
      </c>
      <c r="BK4" s="150">
        <f t="shared" ref="BK4:BK35" si="7">F4+SUM(BE4:BJ4)</f>
        <v>4334848.4790896541</v>
      </c>
      <c r="BL4" s="150">
        <v>-709.38800000000003</v>
      </c>
      <c r="BM4" s="150">
        <v>134.27000000000001</v>
      </c>
      <c r="BN4" s="150">
        <v>8206.9560000000001</v>
      </c>
      <c r="BO4" s="150">
        <v>242173.99799999999</v>
      </c>
      <c r="BP4" s="150">
        <v>86694.782000000007</v>
      </c>
      <c r="BQ4" s="150">
        <v>234430.79199999999</v>
      </c>
      <c r="BR4" s="150">
        <v>221714.17</v>
      </c>
      <c r="BS4" s="150">
        <v>89513.907999999996</v>
      </c>
      <c r="BT4" s="150">
        <v>261053.57500000001</v>
      </c>
      <c r="BU4" s="150">
        <v>343190.69799999997</v>
      </c>
      <c r="BV4" s="157">
        <f t="shared" ref="BV4:BV35" si="8">SUM(BL4:BU4)</f>
        <v>1486403.7609999999</v>
      </c>
      <c r="BW4" s="157">
        <f t="shared" ref="BW4:BW35" si="9">BE4-BV4</f>
        <v>1545493.6814646521</v>
      </c>
      <c r="BX4" s="157">
        <f t="shared" ref="BX4:BX35" si="10">BC4+BD4</f>
        <v>1062731.8680296517</v>
      </c>
      <c r="BY4" s="157">
        <f t="shared" ref="BY4:BY35" si="11">BX4-BW4</f>
        <v>-482761.81343500037</v>
      </c>
      <c r="BZ4" s="150">
        <v>739662</v>
      </c>
      <c r="CA4" s="150">
        <v>998479</v>
      </c>
      <c r="CB4" s="157">
        <f>BV4+BZ4+CA4</f>
        <v>3224544.7609999999</v>
      </c>
      <c r="CC4" s="150">
        <v>3224545.7676849999</v>
      </c>
      <c r="CD4" s="157">
        <f t="shared" ref="CD4:CD35" si="12">CB4-CC4</f>
        <v>-1.0066849999129772</v>
      </c>
      <c r="CE4" s="150">
        <v>361935</v>
      </c>
      <c r="CF4" s="150">
        <v>354433</v>
      </c>
      <c r="CG4" s="150">
        <v>214633</v>
      </c>
      <c r="CH4" s="150">
        <v>24000</v>
      </c>
      <c r="CI4" s="150">
        <v>1390</v>
      </c>
      <c r="CJ4" s="150">
        <v>0</v>
      </c>
      <c r="CK4" s="150">
        <v>0</v>
      </c>
      <c r="CL4" s="150">
        <v>0</v>
      </c>
      <c r="CM4" s="150">
        <v>0</v>
      </c>
      <c r="CN4" s="150">
        <v>0</v>
      </c>
      <c r="CO4" s="150">
        <v>0</v>
      </c>
      <c r="CP4" s="150">
        <v>312549</v>
      </c>
      <c r="CQ4" s="157">
        <f>SUM(CE4:CP4)</f>
        <v>1268940</v>
      </c>
      <c r="CV4" s="157">
        <f t="shared" ref="CV4:CV35" si="13">F4+CC4+SUM(CQ4:CU4)</f>
        <v>4847075.2476850003</v>
      </c>
      <c r="CW4" s="157">
        <f t="shared" ref="CW4:CW35" si="14">CV4-BK4</f>
        <v>512226.76859534625</v>
      </c>
      <c r="CX4" s="157">
        <f t="shared" ref="CX4:CX35" si="15">CC4+SUM(CQ4:CU4)-SUM(BE4:BJ4)</f>
        <v>512226.76859534578</v>
      </c>
      <c r="CY4" s="157">
        <f t="shared" ref="CY4:CY35" si="16">CQ4+CC4-BF4-BE4</f>
        <v>512226.76859534578</v>
      </c>
      <c r="CZ4" s="157">
        <f t="shared" ref="CZ4:CZ35" si="17">CC4-BE4</f>
        <v>192648.32522034785</v>
      </c>
      <c r="DA4" s="157">
        <f t="shared" ref="DA4:DA35" si="18">CQ4-BF4</f>
        <v>319578.44337499794</v>
      </c>
      <c r="DB4" s="150">
        <v>58639.618050313606</v>
      </c>
      <c r="DC4" s="150">
        <v>58639.618050313606</v>
      </c>
      <c r="DD4" s="157">
        <f>DB4-CB4</f>
        <v>-3165905.1429496864</v>
      </c>
      <c r="DE4" s="157">
        <f>DC4-CB4</f>
        <v>-3165905.1429496864</v>
      </c>
      <c r="DF4" s="361">
        <f>DE4/DD4</f>
        <v>1</v>
      </c>
      <c r="DG4" s="358" t="s">
        <v>1013</v>
      </c>
    </row>
    <row r="5" spans="1:111" ht="14.45" customHeight="1" x14ac:dyDescent="0.25">
      <c r="A5" t="s">
        <v>144</v>
      </c>
      <c r="B5" t="s">
        <v>179</v>
      </c>
      <c r="C5" t="s">
        <v>163</v>
      </c>
      <c r="D5" t="s">
        <v>136</v>
      </c>
      <c r="E5" t="s">
        <v>63</v>
      </c>
      <c r="F5" s="150">
        <v>163540.41199999998</v>
      </c>
      <c r="G5" s="150">
        <v>0</v>
      </c>
      <c r="H5" s="150">
        <v>7925.002211717333</v>
      </c>
      <c r="I5" s="150">
        <v>299739.65371911501</v>
      </c>
      <c r="J5" s="150">
        <v>97367.35410626138</v>
      </c>
      <c r="K5" s="150">
        <v>642037.0334728763</v>
      </c>
      <c r="L5" s="150">
        <v>228145.15598940634</v>
      </c>
      <c r="M5" s="150">
        <v>339402.08899976447</v>
      </c>
      <c r="N5" s="150">
        <v>427645.3840864987</v>
      </c>
      <c r="O5" s="150">
        <v>21604.13756944592</v>
      </c>
      <c r="P5" s="150">
        <v>0</v>
      </c>
      <c r="Q5" s="150">
        <v>0</v>
      </c>
      <c r="R5" s="150">
        <v>0</v>
      </c>
      <c r="S5" s="150">
        <f t="shared" si="2"/>
        <v>2063865.8101550855</v>
      </c>
      <c r="T5" s="150">
        <v>2984674.9399582902</v>
      </c>
      <c r="U5" s="150">
        <v>0</v>
      </c>
      <c r="V5" s="150">
        <v>0</v>
      </c>
      <c r="W5" s="150">
        <v>0</v>
      </c>
      <c r="X5" s="150">
        <v>0</v>
      </c>
      <c r="Y5" s="150">
        <f t="shared" si="3"/>
        <v>5212081.162113375</v>
      </c>
      <c r="Z5" s="150">
        <v>19181.807000000001</v>
      </c>
      <c r="AA5" s="150">
        <v>7970.3180000000002</v>
      </c>
      <c r="AB5" s="150">
        <v>53057.241000000002</v>
      </c>
      <c r="AC5" s="150">
        <v>6708.1940000000004</v>
      </c>
      <c r="AD5" s="150">
        <v>28519.923999999999</v>
      </c>
      <c r="AE5" s="150">
        <v>1897.3810000000001</v>
      </c>
      <c r="AF5" s="150">
        <v>0</v>
      </c>
      <c r="AG5" s="150">
        <v>30257.50957625013</v>
      </c>
      <c r="AH5" s="150">
        <v>334456.9936951251</v>
      </c>
      <c r="AI5" s="150">
        <v>178003.2871356876</v>
      </c>
      <c r="AJ5" s="150">
        <v>830771.49513444817</v>
      </c>
      <c r="AK5" s="150">
        <v>573041.65961357439</v>
      </c>
      <c r="AL5" s="150">
        <f t="shared" si="4"/>
        <v>2063865.8101550853</v>
      </c>
      <c r="AM5" s="150">
        <v>2984674.9399582897</v>
      </c>
      <c r="AN5" s="150">
        <v>0</v>
      </c>
      <c r="AO5" s="150">
        <v>0</v>
      </c>
      <c r="AP5" s="150">
        <v>0</v>
      </c>
      <c r="AQ5" s="150">
        <v>0</v>
      </c>
      <c r="AR5" s="150">
        <f t="shared" si="5"/>
        <v>5212081.162113375</v>
      </c>
      <c r="AS5" s="150">
        <v>19181.807000000001</v>
      </c>
      <c r="AT5" s="150">
        <v>7970.3180000000002</v>
      </c>
      <c r="AU5" s="150">
        <v>53057.241000000002</v>
      </c>
      <c r="AV5" s="150">
        <v>6708.1940000000004</v>
      </c>
      <c r="AW5" s="150">
        <v>28519.923999999999</v>
      </c>
      <c r="AX5" s="150">
        <v>1897.3810000000001</v>
      </c>
      <c r="AY5" s="150">
        <v>17054.966</v>
      </c>
      <c r="AZ5" s="150">
        <v>2926.4380000000001</v>
      </c>
      <c r="BA5" s="150">
        <v>56404.811000000002</v>
      </c>
      <c r="BB5" s="150">
        <v>126422.4051356876</v>
      </c>
      <c r="BC5" s="150">
        <v>617124.49513444817</v>
      </c>
      <c r="BD5" s="150">
        <v>710604.29112975579</v>
      </c>
      <c r="BE5" s="150">
        <f t="shared" si="6"/>
        <v>1647872.2713998915</v>
      </c>
      <c r="BF5" s="150">
        <v>3400668.4787134845</v>
      </c>
      <c r="BG5" s="150">
        <v>0</v>
      </c>
      <c r="BH5" s="150">
        <v>0</v>
      </c>
      <c r="BI5" s="150">
        <v>0</v>
      </c>
      <c r="BJ5" s="150">
        <v>0</v>
      </c>
      <c r="BK5" s="150">
        <f t="shared" si="7"/>
        <v>5212081.162113375</v>
      </c>
      <c r="BL5" s="150">
        <v>19181.807000000001</v>
      </c>
      <c r="BM5" s="150">
        <v>7970.3180000000002</v>
      </c>
      <c r="BN5" s="150">
        <v>53057.241000000002</v>
      </c>
      <c r="BO5" s="150">
        <v>6708.1940000000004</v>
      </c>
      <c r="BP5" s="150">
        <v>28519.923999999999</v>
      </c>
      <c r="BQ5" s="150">
        <v>1897.3810000000001</v>
      </c>
      <c r="BR5" s="150">
        <v>17054.966</v>
      </c>
      <c r="BS5" s="150">
        <v>2926.4380000000001</v>
      </c>
      <c r="BT5" s="150">
        <v>56404.811000000002</v>
      </c>
      <c r="BU5" s="150">
        <v>88911.910999999993</v>
      </c>
      <c r="BV5" s="157">
        <f t="shared" si="8"/>
        <v>282632.99100000004</v>
      </c>
      <c r="BW5" s="157">
        <f t="shared" si="9"/>
        <v>1365239.2803998915</v>
      </c>
      <c r="BX5" s="157">
        <f t="shared" si="10"/>
        <v>1327728.786264204</v>
      </c>
      <c r="BY5" s="157">
        <f t="shared" si="11"/>
        <v>-37510.494135687593</v>
      </c>
      <c r="BZ5" s="348"/>
      <c r="CA5" s="348"/>
      <c r="CB5" s="157">
        <f t="shared" ref="CB5:CB68" si="19">BV5+BZ5+CA5</f>
        <v>282632.99100000004</v>
      </c>
      <c r="CD5" s="157">
        <f t="shared" si="12"/>
        <v>282632.99100000004</v>
      </c>
      <c r="CV5" s="157">
        <f t="shared" si="13"/>
        <v>163540.41199999998</v>
      </c>
      <c r="CW5" s="157">
        <f t="shared" si="14"/>
        <v>-5048540.7501133755</v>
      </c>
      <c r="CX5" s="157">
        <f t="shared" si="15"/>
        <v>-5048540.7501133755</v>
      </c>
      <c r="CY5" s="157">
        <f t="shared" si="16"/>
        <v>-5048540.7501133755</v>
      </c>
      <c r="CZ5" s="157">
        <f t="shared" si="17"/>
        <v>-1647872.2713998915</v>
      </c>
      <c r="DA5" s="157">
        <f t="shared" si="18"/>
        <v>-3400668.4787134845</v>
      </c>
      <c r="DB5" s="150">
        <v>47598.314651688335</v>
      </c>
      <c r="DC5" s="150">
        <v>47598.314651688335</v>
      </c>
      <c r="DD5" s="157">
        <f t="shared" ref="DD5:DD68" si="20">DB5-CB5</f>
        <v>-235034.67634831171</v>
      </c>
      <c r="DE5" s="157">
        <f t="shared" ref="DE5:DE68" si="21">DC5-CB5</f>
        <v>-235034.67634831171</v>
      </c>
      <c r="DF5" s="361">
        <f t="shared" ref="DF5:DF68" si="22">DE5/DD5</f>
        <v>1</v>
      </c>
      <c r="DG5" t="s">
        <v>1014</v>
      </c>
    </row>
    <row r="6" spans="1:111" s="365" customFormat="1" x14ac:dyDescent="0.25">
      <c r="A6" s="365" t="s">
        <v>144</v>
      </c>
      <c r="B6" s="365" t="s">
        <v>172</v>
      </c>
      <c r="C6" s="365" t="s">
        <v>157</v>
      </c>
      <c r="D6" s="365" t="s">
        <v>100</v>
      </c>
      <c r="E6" s="365" t="s">
        <v>27</v>
      </c>
      <c r="F6" s="331">
        <v>3302661.9040000001</v>
      </c>
      <c r="G6" s="150">
        <v>81179.721572397815</v>
      </c>
      <c r="H6" s="150">
        <v>55676.208122239652</v>
      </c>
      <c r="I6" s="150">
        <v>148481.09856357073</v>
      </c>
      <c r="J6" s="150">
        <v>965968.6851339665</v>
      </c>
      <c r="K6" s="150">
        <v>574457.14262850257</v>
      </c>
      <c r="L6" s="150">
        <v>2279188.1746678376</v>
      </c>
      <c r="M6" s="150">
        <v>582660.35804610502</v>
      </c>
      <c r="N6" s="150">
        <v>20673.846548657224</v>
      </c>
      <c r="O6" s="150">
        <v>6772.7095961155765</v>
      </c>
      <c r="P6" s="150">
        <v>6789.8053617971245</v>
      </c>
      <c r="Q6" s="150">
        <v>6806.615036054669</v>
      </c>
      <c r="R6" s="150">
        <v>1216440.6662239721</v>
      </c>
      <c r="S6" s="331">
        <f t="shared" si="2"/>
        <v>5945095.0315012159</v>
      </c>
      <c r="T6" s="331">
        <v>1995257.0337399989</v>
      </c>
      <c r="U6" s="331">
        <v>0</v>
      </c>
      <c r="V6" s="331">
        <v>0</v>
      </c>
      <c r="W6" s="331">
        <v>0</v>
      </c>
      <c r="X6" s="331">
        <v>0</v>
      </c>
      <c r="Y6" s="331">
        <f t="shared" si="3"/>
        <v>11243013.969241215</v>
      </c>
      <c r="Z6" s="150">
        <v>54745.906000000003</v>
      </c>
      <c r="AA6" s="150">
        <v>820060.15599999996</v>
      </c>
      <c r="AB6" s="150">
        <v>618741.08499999996</v>
      </c>
      <c r="AC6" s="150">
        <v>1326842.567</v>
      </c>
      <c r="AD6" s="150">
        <v>32858.425000000003</v>
      </c>
      <c r="AE6" s="150">
        <v>610235.91700000002</v>
      </c>
      <c r="AF6" s="150">
        <v>152213.08299999998</v>
      </c>
      <c r="AG6" s="150">
        <v>76216</v>
      </c>
      <c r="AH6" s="150">
        <v>327598</v>
      </c>
      <c r="AI6" s="150">
        <v>589098</v>
      </c>
      <c r="AJ6" s="150">
        <v>15798</v>
      </c>
      <c r="AK6" s="150">
        <v>820688.34299999999</v>
      </c>
      <c r="AL6" s="331">
        <f t="shared" si="4"/>
        <v>5445095.4819999998</v>
      </c>
      <c r="AM6" s="331">
        <v>1995257</v>
      </c>
      <c r="AN6" s="331">
        <v>0</v>
      </c>
      <c r="AO6" s="331">
        <v>0</v>
      </c>
      <c r="AP6" s="331">
        <v>0</v>
      </c>
      <c r="AQ6" s="331">
        <v>0</v>
      </c>
      <c r="AR6" s="331">
        <f t="shared" si="5"/>
        <v>10743014.386</v>
      </c>
      <c r="AS6" s="331">
        <v>54745.906000000003</v>
      </c>
      <c r="AT6" s="331">
        <v>820060.15599999996</v>
      </c>
      <c r="AU6" s="331">
        <v>618741.08499999996</v>
      </c>
      <c r="AV6" s="331">
        <v>1326842.567</v>
      </c>
      <c r="AW6" s="331">
        <v>32858.425000000003</v>
      </c>
      <c r="AX6" s="331">
        <v>610235.91700000002</v>
      </c>
      <c r="AY6" s="331">
        <v>79272.645999999993</v>
      </c>
      <c r="AZ6" s="331">
        <v>10978.272000000001</v>
      </c>
      <c r="BA6" s="331">
        <v>47350.877</v>
      </c>
      <c r="BB6" s="331">
        <v>653769.12300000002</v>
      </c>
      <c r="BC6" s="331">
        <v>36598</v>
      </c>
      <c r="BD6" s="331">
        <v>1153642.5080000004</v>
      </c>
      <c r="BE6" s="331">
        <f t="shared" si="6"/>
        <v>5445095.4819999998</v>
      </c>
      <c r="BF6" s="331">
        <v>1995257.0000000009</v>
      </c>
      <c r="BG6" s="331">
        <v>0</v>
      </c>
      <c r="BH6" s="331">
        <v>0</v>
      </c>
      <c r="BI6" s="331">
        <v>0</v>
      </c>
      <c r="BJ6" s="331">
        <v>0</v>
      </c>
      <c r="BK6" s="331">
        <f t="shared" si="7"/>
        <v>10743014.386</v>
      </c>
      <c r="BL6" s="150">
        <v>54745.906000000003</v>
      </c>
      <c r="BM6" s="150">
        <v>820060.15599999996</v>
      </c>
      <c r="BN6" s="150">
        <v>618741.08499999996</v>
      </c>
      <c r="BO6" s="150">
        <v>1326842.567</v>
      </c>
      <c r="BP6" s="150">
        <v>32858.425000000003</v>
      </c>
      <c r="BQ6" s="150">
        <v>610235.91700000002</v>
      </c>
      <c r="BR6" s="150">
        <v>79272.645999999993</v>
      </c>
      <c r="BS6" s="150">
        <v>10978.272000000001</v>
      </c>
      <c r="BT6" s="150">
        <v>47350.877</v>
      </c>
      <c r="BU6" s="150">
        <v>641657.53899999999</v>
      </c>
      <c r="BV6" s="338">
        <f t="shared" si="8"/>
        <v>4242743.3899999997</v>
      </c>
      <c r="BW6" s="338">
        <f t="shared" si="9"/>
        <v>1202352.0920000002</v>
      </c>
      <c r="BX6" s="338">
        <f t="shared" si="10"/>
        <v>1190240.5080000004</v>
      </c>
      <c r="BY6" s="338">
        <f t="shared" si="11"/>
        <v>-12111.583999999799</v>
      </c>
      <c r="BZ6" s="331">
        <v>15915</v>
      </c>
      <c r="CA6" s="331">
        <v>426536</v>
      </c>
      <c r="CB6" s="338">
        <f t="shared" si="19"/>
        <v>4685194.3899999997</v>
      </c>
      <c r="CC6" s="349">
        <v>4705098</v>
      </c>
      <c r="CD6" s="338">
        <f t="shared" si="12"/>
        <v>-19903.610000000335</v>
      </c>
      <c r="CE6"/>
      <c r="CF6"/>
      <c r="CG6"/>
      <c r="CH6"/>
      <c r="CI6"/>
      <c r="CJ6"/>
      <c r="CK6"/>
      <c r="CL6"/>
      <c r="CM6"/>
      <c r="CN6"/>
      <c r="CO6"/>
      <c r="CP6"/>
      <c r="CQ6" s="338">
        <f t="shared" ref="CQ6:CQ7" si="23">SUM(CE6:CP6)</f>
        <v>0</v>
      </c>
      <c r="CV6" s="338">
        <f t="shared" si="13"/>
        <v>8007759.9040000001</v>
      </c>
      <c r="CW6" s="338">
        <f t="shared" si="14"/>
        <v>-2735254.4819999998</v>
      </c>
      <c r="CX6" s="338">
        <f t="shared" si="15"/>
        <v>-2735254.4820000008</v>
      </c>
      <c r="CY6" s="338">
        <f t="shared" si="16"/>
        <v>-2735254.4820000008</v>
      </c>
      <c r="CZ6" s="338">
        <f t="shared" si="17"/>
        <v>-739997.48199999984</v>
      </c>
      <c r="DA6" s="338">
        <f t="shared" si="18"/>
        <v>-1995257.0000000009</v>
      </c>
      <c r="DB6" s="150">
        <v>15893.229619299826</v>
      </c>
      <c r="DC6" s="150">
        <v>15893.229619299826</v>
      </c>
      <c r="DD6" s="157">
        <f t="shared" si="20"/>
        <v>-4669301.1603806997</v>
      </c>
      <c r="DE6" s="157">
        <f t="shared" si="21"/>
        <v>-4669301.1603806997</v>
      </c>
      <c r="DF6" s="361">
        <f t="shared" si="22"/>
        <v>1</v>
      </c>
      <c r="DG6" s="365" t="s">
        <v>1014</v>
      </c>
    </row>
    <row r="7" spans="1:111" s="364" customFormat="1" x14ac:dyDescent="0.25">
      <c r="A7" s="364" t="s">
        <v>144</v>
      </c>
      <c r="B7" s="364" t="s">
        <v>172</v>
      </c>
      <c r="C7" s="364" t="s">
        <v>158</v>
      </c>
      <c r="D7" s="364" t="s">
        <v>98</v>
      </c>
      <c r="E7" s="364" t="s">
        <v>25</v>
      </c>
      <c r="F7" s="350">
        <v>5740504.1239999998</v>
      </c>
      <c r="G7" s="150">
        <v>0</v>
      </c>
      <c r="H7" s="150">
        <v>0</v>
      </c>
      <c r="I7" s="150">
        <v>300604.28710274928</v>
      </c>
      <c r="J7" s="150">
        <v>430497.87938629149</v>
      </c>
      <c r="K7" s="150">
        <v>0</v>
      </c>
      <c r="L7" s="150">
        <v>0</v>
      </c>
      <c r="M7" s="150">
        <v>0</v>
      </c>
      <c r="N7" s="150">
        <v>0</v>
      </c>
      <c r="O7" s="150">
        <v>0</v>
      </c>
      <c r="P7" s="150">
        <v>0</v>
      </c>
      <c r="Q7" s="150">
        <v>569513.71196891146</v>
      </c>
      <c r="R7" s="150">
        <v>494161.04246381513</v>
      </c>
      <c r="S7" s="350">
        <f t="shared" si="2"/>
        <v>1794776.9209217674</v>
      </c>
      <c r="T7" s="350">
        <v>1559743.245405372</v>
      </c>
      <c r="U7" s="350">
        <v>0</v>
      </c>
      <c r="V7" s="350">
        <v>0</v>
      </c>
      <c r="W7" s="350">
        <v>0</v>
      </c>
      <c r="X7" s="350">
        <v>0</v>
      </c>
      <c r="Y7" s="350">
        <f t="shared" si="3"/>
        <v>9095024.2903271392</v>
      </c>
      <c r="Z7" s="150">
        <v>35.49</v>
      </c>
      <c r="AA7" s="150">
        <v>0</v>
      </c>
      <c r="AB7" s="150">
        <v>1378839.852</v>
      </c>
      <c r="AC7" s="150">
        <v>-78458.289000000004</v>
      </c>
      <c r="AD7" s="150">
        <v>68.33</v>
      </c>
      <c r="AE7" s="150">
        <v>74211.581999999995</v>
      </c>
      <c r="AF7" s="150">
        <v>245985.41800000001</v>
      </c>
      <c r="AG7" s="150">
        <v>352845</v>
      </c>
      <c r="AH7" s="150">
        <v>192694</v>
      </c>
      <c r="AI7" s="150">
        <v>136729</v>
      </c>
      <c r="AJ7" s="150">
        <v>279636.52999999997</v>
      </c>
      <c r="AK7" s="150">
        <v>7800</v>
      </c>
      <c r="AL7" s="350">
        <f t="shared" si="4"/>
        <v>2590386.9129999997</v>
      </c>
      <c r="AM7" s="350">
        <v>590478.04032713943</v>
      </c>
      <c r="AN7" s="350">
        <v>0</v>
      </c>
      <c r="AO7" s="350">
        <v>0</v>
      </c>
      <c r="AP7" s="350">
        <v>0</v>
      </c>
      <c r="AQ7" s="350">
        <v>0</v>
      </c>
      <c r="AR7" s="350">
        <f t="shared" si="5"/>
        <v>8921369.0773271397</v>
      </c>
      <c r="AS7" s="350">
        <v>35.49</v>
      </c>
      <c r="AT7" s="350">
        <v>0</v>
      </c>
      <c r="AU7" s="350">
        <v>1378839.852</v>
      </c>
      <c r="AV7" s="350">
        <v>-78458.289000000004</v>
      </c>
      <c r="AW7" s="350">
        <v>68.33</v>
      </c>
      <c r="AX7" s="350">
        <v>-69755.785000000003</v>
      </c>
      <c r="AY7" s="350">
        <v>12.3</v>
      </c>
      <c r="AZ7" s="350">
        <v>-6995.01</v>
      </c>
      <c r="BA7" s="350">
        <v>413817.84899999999</v>
      </c>
      <c r="BB7" s="350">
        <v>0</v>
      </c>
      <c r="BC7" s="350">
        <v>225369.201</v>
      </c>
      <c r="BD7" s="350">
        <v>135413.65000000014</v>
      </c>
      <c r="BE7" s="350">
        <f t="shared" si="6"/>
        <v>1998347.5880000002</v>
      </c>
      <c r="BF7" s="350">
        <v>590275.29132713994</v>
      </c>
      <c r="BG7" s="350">
        <v>0</v>
      </c>
      <c r="BH7" s="350">
        <v>0</v>
      </c>
      <c r="BI7" s="350">
        <v>0</v>
      </c>
      <c r="BJ7" s="350">
        <v>0</v>
      </c>
      <c r="BK7" s="350">
        <f t="shared" si="7"/>
        <v>8329127.0033271406</v>
      </c>
      <c r="BL7" s="150">
        <v>35.49</v>
      </c>
      <c r="BM7" s="150">
        <v>0</v>
      </c>
      <c r="BN7" s="150">
        <v>1378839.852</v>
      </c>
      <c r="BO7" s="150">
        <v>-78458.289000000004</v>
      </c>
      <c r="BP7" s="150">
        <v>68.33</v>
      </c>
      <c r="BQ7" s="150">
        <v>-69755.785000000003</v>
      </c>
      <c r="BR7" s="150">
        <v>12.3</v>
      </c>
      <c r="BS7" s="150">
        <v>-6995.01</v>
      </c>
      <c r="BT7" s="150">
        <v>24.65</v>
      </c>
      <c r="BU7" s="150">
        <v>103.89100000000001</v>
      </c>
      <c r="BV7" s="341">
        <f t="shared" si="8"/>
        <v>1223875.429</v>
      </c>
      <c r="BW7" s="341">
        <f t="shared" si="9"/>
        <v>774472.15900000022</v>
      </c>
      <c r="BX7" s="341">
        <f t="shared" si="10"/>
        <v>360782.85100000014</v>
      </c>
      <c r="BY7" s="341">
        <f t="shared" si="11"/>
        <v>-413689.30800000008</v>
      </c>
      <c r="BZ7" s="350">
        <v>0</v>
      </c>
      <c r="CA7" s="350">
        <v>0</v>
      </c>
      <c r="CB7" s="341">
        <f t="shared" si="19"/>
        <v>1223875.429</v>
      </c>
      <c r="CD7" s="341">
        <f t="shared" si="12"/>
        <v>1223875.429</v>
      </c>
      <c r="CE7"/>
      <c r="CF7"/>
      <c r="CG7"/>
      <c r="CH7"/>
      <c r="CI7"/>
      <c r="CJ7"/>
      <c r="CK7"/>
      <c r="CL7"/>
      <c r="CM7"/>
      <c r="CN7"/>
      <c r="CO7"/>
      <c r="CP7"/>
      <c r="CQ7" s="341">
        <f t="shared" si="23"/>
        <v>0</v>
      </c>
      <c r="CV7" s="341">
        <f t="shared" si="13"/>
        <v>5740504.1239999998</v>
      </c>
      <c r="CW7" s="341">
        <f t="shared" si="14"/>
        <v>-2588622.8793271407</v>
      </c>
      <c r="CX7" s="341">
        <f t="shared" si="15"/>
        <v>-2588622.8793271403</v>
      </c>
      <c r="CY7" s="341">
        <f t="shared" si="16"/>
        <v>-2588622.8793271403</v>
      </c>
      <c r="CZ7" s="341">
        <f t="shared" si="17"/>
        <v>-1998347.5880000002</v>
      </c>
      <c r="DA7" s="341">
        <f t="shared" si="18"/>
        <v>-590275.29132713994</v>
      </c>
      <c r="DB7" s="150">
        <v>0.501</v>
      </c>
      <c r="DC7" s="150">
        <v>0.501</v>
      </c>
      <c r="DD7" s="157">
        <f t="shared" si="20"/>
        <v>-1223874.9280000001</v>
      </c>
      <c r="DE7" s="157">
        <f t="shared" si="21"/>
        <v>-1223874.9280000001</v>
      </c>
      <c r="DF7" s="361">
        <f t="shared" si="22"/>
        <v>1</v>
      </c>
      <c r="DG7" s="364" t="s">
        <v>1015</v>
      </c>
    </row>
    <row r="8" spans="1:111" ht="14.45" customHeight="1" x14ac:dyDescent="0.25">
      <c r="A8" s="259" t="s">
        <v>144</v>
      </c>
      <c r="B8" s="259" t="s">
        <v>175</v>
      </c>
      <c r="C8" s="259" t="s">
        <v>286</v>
      </c>
      <c r="D8" s="259" t="s">
        <v>258</v>
      </c>
      <c r="E8" s="259" t="s">
        <v>228</v>
      </c>
      <c r="F8" s="150">
        <v>47706.803</v>
      </c>
      <c r="G8" s="150">
        <v>5600.1622589428207</v>
      </c>
      <c r="H8" s="150">
        <v>48781.023367629685</v>
      </c>
      <c r="I8" s="150">
        <v>56885.682469890671</v>
      </c>
      <c r="J8" s="150">
        <v>139714.2033499598</v>
      </c>
      <c r="K8" s="150">
        <v>248819.54278433952</v>
      </c>
      <c r="L8" s="150">
        <v>149827.78305849346</v>
      </c>
      <c r="M8" s="150">
        <v>171815.17309857986</v>
      </c>
      <c r="N8" s="150">
        <v>63862.533214546507</v>
      </c>
      <c r="O8" s="150">
        <v>188649.17280338285</v>
      </c>
      <c r="P8" s="150">
        <v>307835.83241788362</v>
      </c>
      <c r="Q8" s="150">
        <v>11075.61993444729</v>
      </c>
      <c r="R8" s="150">
        <v>28338.87175563076</v>
      </c>
      <c r="S8" s="150">
        <f t="shared" si="2"/>
        <v>1421205.6005137269</v>
      </c>
      <c r="T8" s="150">
        <v>394801.92500000016</v>
      </c>
      <c r="U8" s="150">
        <v>0</v>
      </c>
      <c r="V8" s="150">
        <v>0</v>
      </c>
      <c r="W8" s="150">
        <v>0</v>
      </c>
      <c r="X8" s="150">
        <v>0</v>
      </c>
      <c r="Y8" s="150">
        <f t="shared" si="3"/>
        <v>1863714.3285137273</v>
      </c>
      <c r="Z8" s="150">
        <v>2511.9749999999999</v>
      </c>
      <c r="AA8" s="150">
        <v>3088.1030000000001</v>
      </c>
      <c r="AB8" s="150">
        <v>12109.885</v>
      </c>
      <c r="AC8" s="150">
        <v>18924.358</v>
      </c>
      <c r="AD8" s="150">
        <v>31713.289000000001</v>
      </c>
      <c r="AE8" s="150">
        <v>128742.37300000001</v>
      </c>
      <c r="AF8" s="150">
        <v>135812.62699999998</v>
      </c>
      <c r="AG8" s="150">
        <v>179367</v>
      </c>
      <c r="AH8" s="150">
        <v>170538</v>
      </c>
      <c r="AI8" s="150">
        <v>238144</v>
      </c>
      <c r="AJ8" s="150">
        <v>169787</v>
      </c>
      <c r="AK8" s="150">
        <v>330466.99051372707</v>
      </c>
      <c r="AL8" s="150">
        <f t="shared" si="4"/>
        <v>1421205.6005137269</v>
      </c>
      <c r="AM8" s="150">
        <v>394801.915513727</v>
      </c>
      <c r="AN8" s="150">
        <v>0</v>
      </c>
      <c r="AO8" s="150">
        <v>0</v>
      </c>
      <c r="AP8" s="150">
        <v>0</v>
      </c>
      <c r="AQ8" s="150">
        <v>0</v>
      </c>
      <c r="AR8" s="150">
        <f t="shared" si="5"/>
        <v>1863714.3190274539</v>
      </c>
      <c r="AS8" s="150">
        <v>2511.9749999999999</v>
      </c>
      <c r="AT8" s="150">
        <v>3088.1030000000001</v>
      </c>
      <c r="AU8" s="150">
        <v>12109.885</v>
      </c>
      <c r="AV8" s="150">
        <v>18924.358</v>
      </c>
      <c r="AW8" s="150">
        <v>31713.289000000001</v>
      </c>
      <c r="AX8" s="150">
        <v>128742.37300000001</v>
      </c>
      <c r="AY8" s="150">
        <v>97403.248999999996</v>
      </c>
      <c r="AZ8" s="150">
        <v>211115.606</v>
      </c>
      <c r="BA8" s="150">
        <v>82280.794999999998</v>
      </c>
      <c r="BB8" s="150">
        <v>337946.20500000002</v>
      </c>
      <c r="BC8" s="150">
        <v>317454</v>
      </c>
      <c r="BD8" s="150">
        <v>177915.76251372695</v>
      </c>
      <c r="BE8" s="150">
        <f t="shared" si="6"/>
        <v>1421205.6005137269</v>
      </c>
      <c r="BF8" s="150">
        <v>394801.91551372688</v>
      </c>
      <c r="BG8" s="150">
        <v>0</v>
      </c>
      <c r="BH8" s="150">
        <v>0</v>
      </c>
      <c r="BI8" s="150">
        <v>0</v>
      </c>
      <c r="BJ8" s="150">
        <v>0</v>
      </c>
      <c r="BK8" s="150">
        <f t="shared" si="7"/>
        <v>1863714.3190274539</v>
      </c>
      <c r="BL8" s="150">
        <v>2511.9749999999999</v>
      </c>
      <c r="BM8" s="150">
        <v>3088.1030000000001</v>
      </c>
      <c r="BN8" s="150">
        <v>12109.885</v>
      </c>
      <c r="BO8" s="150">
        <v>18924.358</v>
      </c>
      <c r="BP8" s="150">
        <v>31713.289000000001</v>
      </c>
      <c r="BQ8" s="150">
        <v>128742.37300000001</v>
      </c>
      <c r="BR8" s="150">
        <v>97403.248999999996</v>
      </c>
      <c r="BS8" s="150">
        <v>211115.606</v>
      </c>
      <c r="BT8" s="150">
        <v>82280.794999999998</v>
      </c>
      <c r="BU8" s="150">
        <v>218643.27100000001</v>
      </c>
      <c r="BV8" s="157">
        <f t="shared" si="8"/>
        <v>806532.9040000001</v>
      </c>
      <c r="BW8" s="157">
        <f t="shared" si="9"/>
        <v>614672.69651372684</v>
      </c>
      <c r="BX8" s="157">
        <f t="shared" si="10"/>
        <v>495369.76251372695</v>
      </c>
      <c r="BY8" s="157">
        <f t="shared" si="11"/>
        <v>-119302.93399999989</v>
      </c>
      <c r="BZ8" s="348"/>
      <c r="CA8" s="348"/>
      <c r="CB8" s="157">
        <f t="shared" si="19"/>
        <v>806532.9040000001</v>
      </c>
      <c r="CC8" s="259"/>
      <c r="CD8" s="157">
        <f t="shared" si="12"/>
        <v>806532.9040000001</v>
      </c>
      <c r="CQ8" s="259"/>
      <c r="CR8" s="259"/>
      <c r="CS8" s="259"/>
      <c r="CT8" s="259"/>
      <c r="CU8" s="259"/>
      <c r="CV8" s="157">
        <f t="shared" si="13"/>
        <v>47706.803</v>
      </c>
      <c r="CW8" s="157">
        <f t="shared" si="14"/>
        <v>-1816007.5160274538</v>
      </c>
      <c r="CX8" s="157">
        <f t="shared" si="15"/>
        <v>-1816007.5160274538</v>
      </c>
      <c r="CY8" s="157">
        <f t="shared" si="16"/>
        <v>-1816007.5160274538</v>
      </c>
      <c r="CZ8" s="157">
        <f t="shared" si="17"/>
        <v>-1421205.6005137269</v>
      </c>
      <c r="DA8" s="157">
        <f t="shared" si="18"/>
        <v>-394801.91551372688</v>
      </c>
      <c r="DB8" s="150">
        <v>59623.008750000008</v>
      </c>
      <c r="DC8" s="150">
        <v>59623.008750000008</v>
      </c>
      <c r="DD8" s="157">
        <f t="shared" si="20"/>
        <v>-746909.89525000006</v>
      </c>
      <c r="DE8" s="157">
        <f t="shared" si="21"/>
        <v>-746909.89525000006</v>
      </c>
      <c r="DF8" s="361">
        <f t="shared" si="22"/>
        <v>1</v>
      </c>
    </row>
    <row r="9" spans="1:111" ht="14.45" customHeight="1" x14ac:dyDescent="0.25">
      <c r="A9" t="s">
        <v>144</v>
      </c>
      <c r="B9" t="s">
        <v>179</v>
      </c>
      <c r="C9" t="s">
        <v>164</v>
      </c>
      <c r="D9" t="s">
        <v>135</v>
      </c>
      <c r="E9" t="s">
        <v>62</v>
      </c>
      <c r="F9" s="150">
        <v>2508954.054</v>
      </c>
      <c r="G9" s="150">
        <v>32005.215719164065</v>
      </c>
      <c r="H9" s="150">
        <v>47842.234314086709</v>
      </c>
      <c r="I9" s="150">
        <v>29083.04743191761</v>
      </c>
      <c r="J9" s="150">
        <v>547410.52401724993</v>
      </c>
      <c r="K9" s="150">
        <v>203536.03773791832</v>
      </c>
      <c r="L9" s="150">
        <v>473252.24291227321</v>
      </c>
      <c r="M9" s="150">
        <v>391353.29937186837</v>
      </c>
      <c r="N9" s="150">
        <v>436886.21511726768</v>
      </c>
      <c r="O9" s="150">
        <v>6786.3313297638533</v>
      </c>
      <c r="P9" s="150">
        <v>8318.4099344538172</v>
      </c>
      <c r="Q9" s="150">
        <v>8354.3229185522796</v>
      </c>
      <c r="R9" s="150">
        <v>6836.3547943147205</v>
      </c>
      <c r="S9" s="150">
        <f t="shared" si="2"/>
        <v>2191664.2355988305</v>
      </c>
      <c r="T9" s="150">
        <v>3468521.5292701777</v>
      </c>
      <c r="U9" s="150">
        <v>0</v>
      </c>
      <c r="V9" s="150">
        <v>0</v>
      </c>
      <c r="W9" s="150">
        <v>0</v>
      </c>
      <c r="X9" s="150">
        <v>0</v>
      </c>
      <c r="Y9" s="150">
        <f t="shared" si="3"/>
        <v>8169139.8188690078</v>
      </c>
      <c r="Z9" s="150">
        <v>48150.659</v>
      </c>
      <c r="AA9" s="150">
        <v>238583.478</v>
      </c>
      <c r="AB9" s="150">
        <v>182763.96100000001</v>
      </c>
      <c r="AC9" s="150">
        <v>467321.62</v>
      </c>
      <c r="AD9" s="150">
        <v>60715.754000000001</v>
      </c>
      <c r="AE9" s="150">
        <v>27816.927</v>
      </c>
      <c r="AF9" s="150">
        <v>103565.0592217456</v>
      </c>
      <c r="AG9" s="150">
        <v>307054.78300000005</v>
      </c>
      <c r="AH9" s="150">
        <v>262902.56510000001</v>
      </c>
      <c r="AI9" s="150">
        <v>273664.34700000001</v>
      </c>
      <c r="AJ9" s="150">
        <v>83634.204999999987</v>
      </c>
      <c r="AK9" s="150">
        <v>135490.8772770855</v>
      </c>
      <c r="AL9" s="150">
        <f t="shared" si="4"/>
        <v>2191664.2355988314</v>
      </c>
      <c r="AM9" s="150">
        <v>3468521.1334011713</v>
      </c>
      <c r="AN9" s="150">
        <v>0</v>
      </c>
      <c r="AO9" s="150">
        <v>0</v>
      </c>
      <c r="AP9" s="150">
        <v>0</v>
      </c>
      <c r="AQ9" s="150">
        <v>0</v>
      </c>
      <c r="AR9" s="150">
        <f t="shared" si="5"/>
        <v>8169139.4230000023</v>
      </c>
      <c r="AS9" s="150">
        <v>48150.659</v>
      </c>
      <c r="AT9" s="150">
        <v>238583.478</v>
      </c>
      <c r="AU9" s="150">
        <v>182763.96100000001</v>
      </c>
      <c r="AV9" s="150">
        <v>467321.62</v>
      </c>
      <c r="AW9" s="150">
        <v>60715.754000000001</v>
      </c>
      <c r="AX9" s="150">
        <v>27816.927</v>
      </c>
      <c r="AY9" s="150">
        <v>48156.582000000002</v>
      </c>
      <c r="AZ9" s="150">
        <v>253064.929</v>
      </c>
      <c r="BA9" s="150">
        <v>124797.859</v>
      </c>
      <c r="BB9" s="150">
        <v>442011.20122174564</v>
      </c>
      <c r="BC9" s="150">
        <v>239875.12818242307</v>
      </c>
      <c r="BD9" s="150">
        <v>58406.13719466186</v>
      </c>
      <c r="BE9" s="150">
        <f t="shared" si="6"/>
        <v>2191664.2355988305</v>
      </c>
      <c r="BF9" s="150">
        <v>3468521.1334011718</v>
      </c>
      <c r="BG9" s="150">
        <v>0</v>
      </c>
      <c r="BH9" s="150">
        <v>0</v>
      </c>
      <c r="BI9" s="150">
        <v>0</v>
      </c>
      <c r="BJ9" s="150">
        <v>0</v>
      </c>
      <c r="BK9" s="150">
        <f t="shared" si="7"/>
        <v>8169139.4230000023</v>
      </c>
      <c r="BL9" s="150">
        <v>48150.659</v>
      </c>
      <c r="BM9" s="150">
        <v>238583.478</v>
      </c>
      <c r="BN9" s="150">
        <v>182763.96100000001</v>
      </c>
      <c r="BO9" s="150">
        <v>467321.62</v>
      </c>
      <c r="BP9" s="150">
        <v>60715.754000000001</v>
      </c>
      <c r="BQ9" s="150">
        <v>27816.927</v>
      </c>
      <c r="BR9" s="150">
        <v>48156.582000000002</v>
      </c>
      <c r="BS9" s="150">
        <v>253064.929</v>
      </c>
      <c r="BT9" s="150">
        <v>124797.859</v>
      </c>
      <c r="BU9" s="150">
        <v>234643.73699999999</v>
      </c>
      <c r="BV9" s="157">
        <f t="shared" si="8"/>
        <v>1686015.5059999998</v>
      </c>
      <c r="BW9" s="157">
        <f t="shared" si="9"/>
        <v>505648.72959883069</v>
      </c>
      <c r="BX9" s="157">
        <f t="shared" si="10"/>
        <v>298281.26537708496</v>
      </c>
      <c r="BY9" s="157">
        <f t="shared" si="11"/>
        <v>-207367.46422174573</v>
      </c>
      <c r="BZ9" s="348"/>
      <c r="CA9" s="348"/>
      <c r="CB9" s="157">
        <f t="shared" si="19"/>
        <v>1686015.5059999998</v>
      </c>
      <c r="CD9" s="157">
        <f t="shared" si="12"/>
        <v>1686015.5059999998</v>
      </c>
      <c r="CV9" s="157">
        <f t="shared" si="13"/>
        <v>2508954.054</v>
      </c>
      <c r="CW9" s="157">
        <f t="shared" si="14"/>
        <v>-5660185.3690000027</v>
      </c>
      <c r="CX9" s="157">
        <f t="shared" si="15"/>
        <v>-5660185.3690000027</v>
      </c>
      <c r="CY9" s="157">
        <f t="shared" si="16"/>
        <v>-5660185.3690000027</v>
      </c>
      <c r="CZ9" s="157">
        <f t="shared" si="17"/>
        <v>-2191664.2355988305</v>
      </c>
      <c r="DA9" s="157">
        <f t="shared" si="18"/>
        <v>-3468521.1334011718</v>
      </c>
      <c r="DB9" s="150">
        <v>16652.365999999998</v>
      </c>
      <c r="DC9" s="150">
        <v>16652.365999999998</v>
      </c>
      <c r="DD9" s="157">
        <f t="shared" si="20"/>
        <v>-1669363.14</v>
      </c>
      <c r="DE9" s="157">
        <f t="shared" si="21"/>
        <v>-1669363.14</v>
      </c>
      <c r="DF9" s="361">
        <f t="shared" si="22"/>
        <v>1</v>
      </c>
    </row>
    <row r="10" spans="1:111" ht="14.45" customHeight="1" x14ac:dyDescent="0.25">
      <c r="A10" t="s">
        <v>144</v>
      </c>
      <c r="B10" t="s">
        <v>771</v>
      </c>
      <c r="C10" t="s">
        <v>218</v>
      </c>
      <c r="D10" t="s">
        <v>208</v>
      </c>
      <c r="E10" t="s">
        <v>198</v>
      </c>
      <c r="F10" s="150">
        <v>2335167.3720000004</v>
      </c>
      <c r="G10" s="150">
        <v>10949.417492667249</v>
      </c>
      <c r="H10" s="150">
        <v>104309.27054953715</v>
      </c>
      <c r="I10" s="150">
        <v>41241.709595076791</v>
      </c>
      <c r="J10" s="150">
        <v>26496.605851508677</v>
      </c>
      <c r="K10" s="150">
        <v>126820.12193641008</v>
      </c>
      <c r="L10" s="150">
        <v>1450.5208945869331</v>
      </c>
      <c r="M10" s="150">
        <v>150706.16083078785</v>
      </c>
      <c r="N10" s="150">
        <v>193961.2347949699</v>
      </c>
      <c r="O10" s="150">
        <v>1768.3131850107357</v>
      </c>
      <c r="P10" s="150">
        <v>0</v>
      </c>
      <c r="Q10" s="150">
        <v>0</v>
      </c>
      <c r="R10" s="150">
        <v>0</v>
      </c>
      <c r="S10" s="150">
        <f t="shared" si="2"/>
        <v>657703.35513055534</v>
      </c>
      <c r="T10" s="150">
        <v>0</v>
      </c>
      <c r="U10" s="150">
        <v>0</v>
      </c>
      <c r="V10" s="150">
        <v>0</v>
      </c>
      <c r="W10" s="150">
        <v>0</v>
      </c>
      <c r="X10" s="150">
        <v>0</v>
      </c>
      <c r="Y10" s="150">
        <f t="shared" si="3"/>
        <v>2992870.7271305555</v>
      </c>
      <c r="Z10" s="150">
        <v>19259.851999999999</v>
      </c>
      <c r="AA10" s="150">
        <v>28698.161</v>
      </c>
      <c r="AB10" s="150">
        <v>13173.204</v>
      </c>
      <c r="AC10" s="150">
        <v>25697.607</v>
      </c>
      <c r="AD10" s="150">
        <v>13992.083000000001</v>
      </c>
      <c r="AE10" s="150">
        <v>58367.122000000003</v>
      </c>
      <c r="AF10" s="150">
        <v>16106.341399999998</v>
      </c>
      <c r="AG10" s="150">
        <v>167344.0626</v>
      </c>
      <c r="AH10" s="150">
        <v>253391.81569999998</v>
      </c>
      <c r="AI10" s="150">
        <v>61673.106430555461</v>
      </c>
      <c r="AJ10" s="150">
        <v>0</v>
      </c>
      <c r="AK10" s="150">
        <v>0</v>
      </c>
      <c r="AL10" s="150">
        <f t="shared" si="4"/>
        <v>657703.35513055534</v>
      </c>
      <c r="AM10" s="150">
        <v>0</v>
      </c>
      <c r="AN10" s="150">
        <v>0</v>
      </c>
      <c r="AO10" s="150">
        <v>0</v>
      </c>
      <c r="AP10" s="150">
        <v>0</v>
      </c>
      <c r="AQ10" s="150">
        <v>0</v>
      </c>
      <c r="AR10" s="150">
        <f t="shared" si="5"/>
        <v>2992870.7271305555</v>
      </c>
      <c r="AS10" s="150">
        <v>19259.851999999999</v>
      </c>
      <c r="AT10" s="150">
        <v>28698.161</v>
      </c>
      <c r="AU10" s="150">
        <v>13173.204</v>
      </c>
      <c r="AV10" s="150">
        <v>25697.607</v>
      </c>
      <c r="AW10" s="150">
        <v>13992.083000000001</v>
      </c>
      <c r="AX10" s="150">
        <v>58367.122000000003</v>
      </c>
      <c r="AY10" s="150">
        <v>43824.31</v>
      </c>
      <c r="AZ10" s="150">
        <v>86881.092000000004</v>
      </c>
      <c r="BA10" s="150">
        <v>9360.2099999999991</v>
      </c>
      <c r="BB10" s="150">
        <v>287954.62650417595</v>
      </c>
      <c r="BC10" s="150">
        <v>79825.328999999998</v>
      </c>
      <c r="BD10" s="150">
        <v>158970.66320000001</v>
      </c>
      <c r="BE10" s="150">
        <f t="shared" si="6"/>
        <v>826004.25970417587</v>
      </c>
      <c r="BF10" s="150">
        <v>1010.375</v>
      </c>
      <c r="BG10" s="150">
        <v>0</v>
      </c>
      <c r="BH10" s="150">
        <v>0</v>
      </c>
      <c r="BI10" s="150">
        <v>0</v>
      </c>
      <c r="BJ10" s="150">
        <v>0</v>
      </c>
      <c r="BK10" s="150">
        <f t="shared" si="7"/>
        <v>3162182.0067041763</v>
      </c>
      <c r="BL10" s="150">
        <v>19259.851999999999</v>
      </c>
      <c r="BM10" s="150">
        <v>28698.161</v>
      </c>
      <c r="BN10" s="150">
        <v>13173.204</v>
      </c>
      <c r="BO10" s="150">
        <v>25697.607</v>
      </c>
      <c r="BP10" s="150">
        <v>13992.083000000001</v>
      </c>
      <c r="BQ10" s="150">
        <v>58367.122000000003</v>
      </c>
      <c r="BR10" s="150">
        <v>43824.31</v>
      </c>
      <c r="BS10" s="150">
        <v>86881.092000000004</v>
      </c>
      <c r="BT10" s="150">
        <v>9360.2099999999991</v>
      </c>
      <c r="BU10" s="150">
        <v>25094.972000000002</v>
      </c>
      <c r="BV10" s="157">
        <f t="shared" si="8"/>
        <v>324348.61300000001</v>
      </c>
      <c r="BW10" s="157">
        <f t="shared" si="9"/>
        <v>501655.64670417586</v>
      </c>
      <c r="BX10" s="157">
        <f t="shared" si="10"/>
        <v>238795.99220000001</v>
      </c>
      <c r="BY10" s="157">
        <f t="shared" si="11"/>
        <v>-262859.65450417588</v>
      </c>
      <c r="BZ10" s="348"/>
      <c r="CA10" s="348"/>
      <c r="CB10" s="157">
        <f t="shared" si="19"/>
        <v>324348.61300000001</v>
      </c>
      <c r="CD10" s="157">
        <f t="shared" si="12"/>
        <v>324348.61300000001</v>
      </c>
      <c r="CV10" s="157">
        <f t="shared" si="13"/>
        <v>2335167.3720000004</v>
      </c>
      <c r="CW10" s="157">
        <f t="shared" si="14"/>
        <v>-827014.63470417587</v>
      </c>
      <c r="CX10" s="157">
        <f t="shared" si="15"/>
        <v>-827014.63470417587</v>
      </c>
      <c r="CY10" s="157">
        <f t="shared" si="16"/>
        <v>-827014.63470417587</v>
      </c>
      <c r="CZ10" s="157">
        <f t="shared" si="17"/>
        <v>-826004.25970417587</v>
      </c>
      <c r="DA10" s="157">
        <f t="shared" si="18"/>
        <v>-1010.375</v>
      </c>
      <c r="DB10" s="150">
        <v>727.19047619047626</v>
      </c>
      <c r="DC10" s="150">
        <v>727.19047619047626</v>
      </c>
      <c r="DD10" s="157">
        <f t="shared" si="20"/>
        <v>-323621.42252380954</v>
      </c>
      <c r="DE10" s="157">
        <f t="shared" si="21"/>
        <v>-323621.42252380954</v>
      </c>
      <c r="DF10" s="361">
        <f t="shared" si="22"/>
        <v>1</v>
      </c>
    </row>
    <row r="11" spans="1:111" ht="14.45" customHeight="1" x14ac:dyDescent="0.25">
      <c r="A11" t="s">
        <v>144</v>
      </c>
      <c r="B11" t="s">
        <v>771</v>
      </c>
      <c r="C11" t="s">
        <v>221</v>
      </c>
      <c r="D11" t="s">
        <v>211</v>
      </c>
      <c r="E11" t="s">
        <v>201</v>
      </c>
      <c r="F11" s="150">
        <v>873694.61499999999</v>
      </c>
      <c r="G11" s="150">
        <v>16990.182834560022</v>
      </c>
      <c r="H11" s="150">
        <v>28476.056533818995</v>
      </c>
      <c r="I11" s="150">
        <v>60920.651307647953</v>
      </c>
      <c r="J11" s="150">
        <v>1652.3714898077553</v>
      </c>
      <c r="K11" s="150">
        <v>19336.662607498471</v>
      </c>
      <c r="L11" s="150">
        <v>31381.19112216141</v>
      </c>
      <c r="M11" s="150">
        <v>205260.24926154694</v>
      </c>
      <c r="N11" s="150">
        <v>332495.79744502302</v>
      </c>
      <c r="O11" s="150">
        <v>151383.14919478633</v>
      </c>
      <c r="P11" s="150">
        <v>144734.45255803512</v>
      </c>
      <c r="Q11" s="150">
        <v>203391.67613510031</v>
      </c>
      <c r="R11" s="150">
        <v>51984.553687980027</v>
      </c>
      <c r="S11" s="150">
        <f t="shared" si="2"/>
        <v>1248006.9941779664</v>
      </c>
      <c r="T11" s="150">
        <v>3403087.9436999997</v>
      </c>
      <c r="U11" s="150">
        <v>3114220</v>
      </c>
      <c r="V11" s="150">
        <v>0</v>
      </c>
      <c r="W11" s="150">
        <v>0</v>
      </c>
      <c r="X11" s="150">
        <v>0</v>
      </c>
      <c r="Y11" s="150">
        <f t="shared" si="3"/>
        <v>8639009.5528779663</v>
      </c>
      <c r="Z11" s="150">
        <v>370.36799999999999</v>
      </c>
      <c r="AA11" s="150">
        <v>1774.8710000000001</v>
      </c>
      <c r="AB11" s="150">
        <v>27806.831999999999</v>
      </c>
      <c r="AC11" s="150">
        <v>412401.4</v>
      </c>
      <c r="AD11" s="150">
        <v>479634.908</v>
      </c>
      <c r="AE11" s="150">
        <v>302215.25199999998</v>
      </c>
      <c r="AF11" s="150">
        <v>378599.37060000002</v>
      </c>
      <c r="AG11" s="150">
        <v>160705.6226</v>
      </c>
      <c r="AH11" s="150">
        <v>155948.6226</v>
      </c>
      <c r="AI11" s="150">
        <v>517712.9339</v>
      </c>
      <c r="AJ11" s="150">
        <v>46122</v>
      </c>
      <c r="AK11" s="150">
        <v>0</v>
      </c>
      <c r="AL11" s="150">
        <f t="shared" si="4"/>
        <v>2483292.1806999999</v>
      </c>
      <c r="AM11" s="150">
        <v>3917334.068</v>
      </c>
      <c r="AN11" s="150">
        <v>1828139.3661779659</v>
      </c>
      <c r="AO11" s="150">
        <v>0</v>
      </c>
      <c r="AP11" s="150">
        <v>0</v>
      </c>
      <c r="AQ11" s="150">
        <v>0</v>
      </c>
      <c r="AR11" s="150">
        <f t="shared" si="5"/>
        <v>9102460.2298779655</v>
      </c>
      <c r="AS11" s="150">
        <v>370.36799999999999</v>
      </c>
      <c r="AT11" s="150">
        <v>1774.8710000000001</v>
      </c>
      <c r="AU11" s="150">
        <v>27806.831999999999</v>
      </c>
      <c r="AV11" s="150">
        <v>412401.4</v>
      </c>
      <c r="AW11" s="150">
        <v>479634.908</v>
      </c>
      <c r="AX11" s="150">
        <v>302215.25199999998</v>
      </c>
      <c r="AY11" s="150">
        <v>40242.533000000003</v>
      </c>
      <c r="AZ11" s="150">
        <v>127625.605</v>
      </c>
      <c r="BA11" s="150">
        <v>15208.133</v>
      </c>
      <c r="BB11" s="150">
        <v>602743.39430000004</v>
      </c>
      <c r="BC11" s="150">
        <v>291599.19084400003</v>
      </c>
      <c r="BD11" s="150">
        <v>181669.69355600019</v>
      </c>
      <c r="BE11" s="150">
        <f t="shared" si="6"/>
        <v>2483292.1806999999</v>
      </c>
      <c r="BF11" s="150">
        <v>4317572.1384260003</v>
      </c>
      <c r="BG11" s="150">
        <v>1427901.2957519665</v>
      </c>
      <c r="BH11" s="150">
        <v>0</v>
      </c>
      <c r="BI11" s="150">
        <v>0</v>
      </c>
      <c r="BJ11" s="150">
        <v>0</v>
      </c>
      <c r="BK11" s="150">
        <f t="shared" si="7"/>
        <v>9102460.2298779674</v>
      </c>
      <c r="BL11" s="150">
        <v>370.36799999999999</v>
      </c>
      <c r="BM11" s="150">
        <v>1774.8710000000001</v>
      </c>
      <c r="BN11" s="150">
        <v>27806.831999999999</v>
      </c>
      <c r="BO11" s="150">
        <v>412401.4</v>
      </c>
      <c r="BP11" s="150">
        <v>479634.908</v>
      </c>
      <c r="BQ11" s="150">
        <v>302215.25199999998</v>
      </c>
      <c r="BR11" s="150">
        <v>40242.533000000003</v>
      </c>
      <c r="BS11" s="150">
        <v>127625.605</v>
      </c>
      <c r="BT11" s="150">
        <v>15208.133</v>
      </c>
      <c r="BU11" s="150">
        <v>583148.13500000001</v>
      </c>
      <c r="BV11" s="157">
        <f t="shared" si="8"/>
        <v>1990428.037</v>
      </c>
      <c r="BW11" s="157">
        <f t="shared" si="9"/>
        <v>492864.1436999999</v>
      </c>
      <c r="BX11" s="157">
        <f t="shared" si="10"/>
        <v>473268.88440000021</v>
      </c>
      <c r="BY11" s="157">
        <f t="shared" si="11"/>
        <v>-19595.259299999685</v>
      </c>
      <c r="BZ11" s="348"/>
      <c r="CA11" s="348"/>
      <c r="CB11" s="157">
        <f t="shared" si="19"/>
        <v>1990428.037</v>
      </c>
      <c r="CD11" s="157">
        <f t="shared" si="12"/>
        <v>1990428.037</v>
      </c>
      <c r="CV11" s="157">
        <f t="shared" si="13"/>
        <v>873694.61499999999</v>
      </c>
      <c r="CW11" s="157">
        <f t="shared" si="14"/>
        <v>-8228765.6148779672</v>
      </c>
      <c r="CX11" s="157">
        <f t="shared" si="15"/>
        <v>-8228765.6148779672</v>
      </c>
      <c r="CY11" s="157">
        <f t="shared" si="16"/>
        <v>-6800864.3191260006</v>
      </c>
      <c r="CZ11" s="157">
        <f t="shared" si="17"/>
        <v>-2483292.1806999999</v>
      </c>
      <c r="DA11" s="157">
        <f t="shared" si="18"/>
        <v>-4317572.1384260003</v>
      </c>
      <c r="DB11" s="150">
        <v>66946.142857142841</v>
      </c>
      <c r="DC11" s="150">
        <v>66946.142857142841</v>
      </c>
      <c r="DD11" s="157">
        <f t="shared" si="20"/>
        <v>-1923481.8941428573</v>
      </c>
      <c r="DE11" s="157">
        <f t="shared" si="21"/>
        <v>-1923481.8941428573</v>
      </c>
      <c r="DF11" s="361">
        <f t="shared" si="22"/>
        <v>1</v>
      </c>
    </row>
    <row r="12" spans="1:111" x14ac:dyDescent="0.25">
      <c r="A12" t="s">
        <v>144</v>
      </c>
      <c r="B12" t="s">
        <v>172</v>
      </c>
      <c r="C12" t="s">
        <v>287</v>
      </c>
      <c r="D12" t="s">
        <v>259</v>
      </c>
      <c r="E12" t="s">
        <v>229</v>
      </c>
      <c r="F12" s="150">
        <v>109533.24</v>
      </c>
      <c r="G12" s="150">
        <v>47181.602055278614</v>
      </c>
      <c r="H12" s="150">
        <v>63183.941048511027</v>
      </c>
      <c r="I12" s="150">
        <v>115072.34967694439</v>
      </c>
      <c r="J12" s="150">
        <v>118028.34660355339</v>
      </c>
      <c r="K12" s="150">
        <v>153100.47746374347</v>
      </c>
      <c r="L12" s="150">
        <v>61260.391161725107</v>
      </c>
      <c r="M12" s="150">
        <v>184086.26693317041</v>
      </c>
      <c r="N12" s="150">
        <v>0</v>
      </c>
      <c r="O12" s="150">
        <v>0</v>
      </c>
      <c r="P12" s="150">
        <v>0</v>
      </c>
      <c r="Q12" s="150">
        <v>0</v>
      </c>
      <c r="R12" s="150">
        <v>11023.386738165593</v>
      </c>
      <c r="S12" s="150">
        <f t="shared" si="2"/>
        <v>752936.76168109209</v>
      </c>
      <c r="T12" s="150">
        <v>0</v>
      </c>
      <c r="U12" s="150">
        <v>0</v>
      </c>
      <c r="V12" s="150">
        <v>0</v>
      </c>
      <c r="W12" s="150">
        <v>0</v>
      </c>
      <c r="X12" s="150">
        <v>0</v>
      </c>
      <c r="Y12" s="150">
        <f t="shared" si="3"/>
        <v>862470.00168109208</v>
      </c>
      <c r="Z12" s="150">
        <v>2470.489</v>
      </c>
      <c r="AA12" s="150">
        <v>24601.647000000001</v>
      </c>
      <c r="AB12" s="150">
        <v>12057.406000000001</v>
      </c>
      <c r="AC12" s="150">
        <v>5289.5529999999999</v>
      </c>
      <c r="AD12" s="150">
        <v>3072.8040000000001</v>
      </c>
      <c r="AE12" s="150">
        <v>2380.5030000000002</v>
      </c>
      <c r="AF12" s="150">
        <v>36101.497000000003</v>
      </c>
      <c r="AG12" s="150">
        <v>125054.20330056324</v>
      </c>
      <c r="AH12" s="150">
        <v>55384.637359549415</v>
      </c>
      <c r="AI12" s="150">
        <v>232963.47801966206</v>
      </c>
      <c r="AJ12" s="150">
        <v>65129.27471909883</v>
      </c>
      <c r="AK12" s="150">
        <v>188431.26928221859</v>
      </c>
      <c r="AL12" s="150">
        <f t="shared" si="4"/>
        <v>752936.7616810922</v>
      </c>
      <c r="AM12" s="150">
        <v>0</v>
      </c>
      <c r="AN12" s="150">
        <v>0</v>
      </c>
      <c r="AO12" s="150">
        <v>0</v>
      </c>
      <c r="AP12" s="150">
        <v>0</v>
      </c>
      <c r="AQ12" s="150">
        <v>0</v>
      </c>
      <c r="AR12" s="150">
        <f t="shared" si="5"/>
        <v>862470.0016810922</v>
      </c>
      <c r="AS12" s="150">
        <v>2470.489</v>
      </c>
      <c r="AT12" s="150">
        <v>24601.647000000001</v>
      </c>
      <c r="AU12" s="150">
        <v>12057.406000000001</v>
      </c>
      <c r="AV12" s="150">
        <v>5289.5529999999999</v>
      </c>
      <c r="AW12" s="150">
        <v>3072.8040000000001</v>
      </c>
      <c r="AX12" s="150">
        <v>2380.5030000000002</v>
      </c>
      <c r="AY12" s="150">
        <v>126653.084</v>
      </c>
      <c r="AZ12" s="150">
        <v>10303.934999999999</v>
      </c>
      <c r="BA12" s="150">
        <v>64004.031000000003</v>
      </c>
      <c r="BB12" s="150">
        <v>126310.90490000001</v>
      </c>
      <c r="BC12" s="150">
        <v>59282.935900000004</v>
      </c>
      <c r="BD12" s="150">
        <v>316509.46888109209</v>
      </c>
      <c r="BE12" s="150">
        <f t="shared" si="6"/>
        <v>752936.76168109209</v>
      </c>
      <c r="BF12" s="150">
        <v>0</v>
      </c>
      <c r="BG12" s="150">
        <v>0</v>
      </c>
      <c r="BH12" s="150">
        <v>0</v>
      </c>
      <c r="BI12" s="150">
        <v>0</v>
      </c>
      <c r="BJ12" s="150">
        <v>0</v>
      </c>
      <c r="BK12" s="150">
        <f t="shared" si="7"/>
        <v>862470.00168109208</v>
      </c>
      <c r="BL12" s="150">
        <v>2470.489</v>
      </c>
      <c r="BM12" s="150">
        <v>24601.647000000001</v>
      </c>
      <c r="BN12" s="150">
        <v>12057.406000000001</v>
      </c>
      <c r="BO12" s="150">
        <v>5289.5529999999999</v>
      </c>
      <c r="BP12" s="150">
        <v>3072.8040000000001</v>
      </c>
      <c r="BQ12" s="150">
        <v>2380.5030000000002</v>
      </c>
      <c r="BR12" s="150">
        <v>126653.084</v>
      </c>
      <c r="BS12" s="150">
        <v>10303.934999999999</v>
      </c>
      <c r="BT12" s="150">
        <v>64004.031000000003</v>
      </c>
      <c r="BU12" s="150">
        <v>23586.710999999999</v>
      </c>
      <c r="BV12" s="157">
        <f t="shared" si="8"/>
        <v>274420.163</v>
      </c>
      <c r="BW12" s="157">
        <f t="shared" si="9"/>
        <v>478516.59868109209</v>
      </c>
      <c r="BX12" s="157">
        <f t="shared" si="10"/>
        <v>375792.40478109207</v>
      </c>
      <c r="BY12" s="157">
        <f t="shared" si="11"/>
        <v>-102724.19390000001</v>
      </c>
      <c r="BZ12" s="150">
        <v>67568</v>
      </c>
      <c r="CA12" s="150">
        <v>409200</v>
      </c>
      <c r="CB12" s="157">
        <f t="shared" si="19"/>
        <v>751188.16299999994</v>
      </c>
      <c r="CC12" s="340">
        <v>752925</v>
      </c>
      <c r="CD12" s="157">
        <f t="shared" si="12"/>
        <v>-1736.8370000000577</v>
      </c>
      <c r="CQ12" s="157">
        <f>SUM(CE12:CP12)</f>
        <v>0</v>
      </c>
      <c r="CV12" s="157">
        <f t="shared" si="13"/>
        <v>862458.24</v>
      </c>
      <c r="CW12" s="157">
        <f t="shared" si="14"/>
        <v>-11.761681092088111</v>
      </c>
      <c r="CX12" s="157">
        <f t="shared" si="15"/>
        <v>-11.761681092088111</v>
      </c>
      <c r="CY12" s="157">
        <f t="shared" si="16"/>
        <v>-11.761681092088111</v>
      </c>
      <c r="CZ12" s="157">
        <f t="shared" si="17"/>
        <v>-11.761681092088111</v>
      </c>
      <c r="DA12" s="157">
        <f t="shared" si="18"/>
        <v>0</v>
      </c>
      <c r="DB12" s="150">
        <v>10976.000000000002</v>
      </c>
      <c r="DC12" s="150">
        <v>10976.000000000002</v>
      </c>
      <c r="DD12" s="157">
        <f t="shared" si="20"/>
        <v>-740212.16299999994</v>
      </c>
      <c r="DE12" s="157">
        <f t="shared" si="21"/>
        <v>-740212.16299999994</v>
      </c>
      <c r="DF12" s="361">
        <f t="shared" si="22"/>
        <v>1</v>
      </c>
      <c r="DG12" s="358" t="s">
        <v>1016</v>
      </c>
    </row>
    <row r="13" spans="1:111" ht="14.45" customHeight="1" x14ac:dyDescent="0.25">
      <c r="A13" s="259" t="s">
        <v>144</v>
      </c>
      <c r="B13" s="259" t="s">
        <v>179</v>
      </c>
      <c r="C13" s="259" t="s">
        <v>164</v>
      </c>
      <c r="D13" s="259" t="s">
        <v>138</v>
      </c>
      <c r="E13" s="259" t="s">
        <v>65</v>
      </c>
      <c r="F13" s="150">
        <v>76432.048999999985</v>
      </c>
      <c r="G13" s="150">
        <v>1388.3507679349959</v>
      </c>
      <c r="H13" s="150">
        <v>1391.7137177452842</v>
      </c>
      <c r="I13" s="150">
        <v>55978.00983463959</v>
      </c>
      <c r="J13" s="150">
        <v>56691.861153145357</v>
      </c>
      <c r="K13" s="150">
        <v>34572.656949126002</v>
      </c>
      <c r="L13" s="150">
        <v>33426.292855142572</v>
      </c>
      <c r="M13" s="150">
        <v>13962.778647378351</v>
      </c>
      <c r="N13" s="150">
        <v>41993.058649903898</v>
      </c>
      <c r="O13" s="150">
        <v>0</v>
      </c>
      <c r="P13" s="150">
        <v>129190.04985797853</v>
      </c>
      <c r="Q13" s="150">
        <v>126995.03367770344</v>
      </c>
      <c r="R13" s="150">
        <v>118649.86919811674</v>
      </c>
      <c r="S13" s="150">
        <f t="shared" si="2"/>
        <v>614239.67530881474</v>
      </c>
      <c r="T13" s="150">
        <v>0</v>
      </c>
      <c r="U13" s="150">
        <v>0</v>
      </c>
      <c r="V13" s="150">
        <v>0</v>
      </c>
      <c r="W13" s="150">
        <v>0</v>
      </c>
      <c r="X13" s="150">
        <v>0</v>
      </c>
      <c r="Y13" s="150">
        <f t="shared" si="3"/>
        <v>690671.72430881474</v>
      </c>
      <c r="Z13" s="150">
        <v>0</v>
      </c>
      <c r="AA13" s="150">
        <v>24656.326000000001</v>
      </c>
      <c r="AB13" s="150">
        <v>16544.631000000001</v>
      </c>
      <c r="AC13" s="150">
        <v>32804.675000000003</v>
      </c>
      <c r="AD13" s="150">
        <v>5048.8159999999998</v>
      </c>
      <c r="AE13" s="150">
        <v>1543.9939999999999</v>
      </c>
      <c r="AF13" s="150">
        <v>16532.523000000001</v>
      </c>
      <c r="AG13" s="150">
        <v>49708.659999999996</v>
      </c>
      <c r="AH13" s="150">
        <v>29875.743000000002</v>
      </c>
      <c r="AI13" s="150">
        <v>22666.194</v>
      </c>
      <c r="AJ13" s="150">
        <v>11333.097</v>
      </c>
      <c r="AK13" s="150">
        <v>403525.01630881469</v>
      </c>
      <c r="AL13" s="150">
        <f t="shared" si="4"/>
        <v>614239.67530881474</v>
      </c>
      <c r="AM13" s="150">
        <v>0</v>
      </c>
      <c r="AN13" s="150">
        <v>0</v>
      </c>
      <c r="AO13" s="150">
        <v>0</v>
      </c>
      <c r="AP13" s="150">
        <v>0</v>
      </c>
      <c r="AQ13" s="150">
        <v>0</v>
      </c>
      <c r="AR13" s="150">
        <f t="shared" si="5"/>
        <v>690671.72430881474</v>
      </c>
      <c r="AS13" s="150">
        <v>0</v>
      </c>
      <c r="AT13" s="150">
        <v>24656.326000000001</v>
      </c>
      <c r="AU13" s="150">
        <v>16544.631000000001</v>
      </c>
      <c r="AV13" s="150">
        <v>32804.675000000003</v>
      </c>
      <c r="AW13" s="150">
        <v>5048.8159999999998</v>
      </c>
      <c r="AX13" s="150">
        <v>1543.9939999999999</v>
      </c>
      <c r="AY13" s="150">
        <v>2677.3040000000001</v>
      </c>
      <c r="AZ13" s="150">
        <v>24272.073</v>
      </c>
      <c r="BA13" s="150">
        <v>10119.898999999999</v>
      </c>
      <c r="BB13" s="150">
        <v>33456.087</v>
      </c>
      <c r="BC13" s="150">
        <v>85050.063223491321</v>
      </c>
      <c r="BD13" s="150">
        <v>378065.80708532332</v>
      </c>
      <c r="BE13" s="150">
        <f t="shared" si="6"/>
        <v>614239.67530881474</v>
      </c>
      <c r="BF13" s="150">
        <v>0</v>
      </c>
      <c r="BG13" s="150">
        <v>0</v>
      </c>
      <c r="BH13" s="150">
        <v>0</v>
      </c>
      <c r="BI13" s="150">
        <v>0</v>
      </c>
      <c r="BJ13" s="150">
        <v>0</v>
      </c>
      <c r="BK13" s="150">
        <f t="shared" si="7"/>
        <v>690671.72430881474</v>
      </c>
      <c r="BL13" s="150">
        <v>0</v>
      </c>
      <c r="BM13" s="150">
        <v>24656.326000000001</v>
      </c>
      <c r="BN13" s="150">
        <v>16544.631000000001</v>
      </c>
      <c r="BO13" s="150">
        <v>32804.675000000003</v>
      </c>
      <c r="BP13" s="150">
        <v>5048.8159999999998</v>
      </c>
      <c r="BQ13" s="150">
        <v>1543.9939999999999</v>
      </c>
      <c r="BR13" s="150">
        <v>2677.3040000000001</v>
      </c>
      <c r="BS13" s="150">
        <v>24272.073</v>
      </c>
      <c r="BT13" s="150">
        <v>10119.898999999999</v>
      </c>
      <c r="BU13" s="150">
        <v>18587.548999999999</v>
      </c>
      <c r="BV13" s="157">
        <f t="shared" si="8"/>
        <v>136255.26700000005</v>
      </c>
      <c r="BW13" s="157">
        <f t="shared" si="9"/>
        <v>477984.40830881469</v>
      </c>
      <c r="BX13" s="157">
        <f t="shared" si="10"/>
        <v>463115.87030881463</v>
      </c>
      <c r="BY13" s="157">
        <f t="shared" si="11"/>
        <v>-14868.538000000059</v>
      </c>
      <c r="BZ13" s="348"/>
      <c r="CA13" s="348"/>
      <c r="CB13" s="157">
        <f t="shared" si="19"/>
        <v>136255.26700000005</v>
      </c>
      <c r="CC13" s="259"/>
      <c r="CD13" s="157">
        <f t="shared" si="12"/>
        <v>136255.26700000005</v>
      </c>
      <c r="CQ13" s="259"/>
      <c r="CR13" s="259"/>
      <c r="CS13" s="259"/>
      <c r="CT13" s="259"/>
      <c r="CU13" s="259"/>
      <c r="CV13" s="157">
        <f t="shared" si="13"/>
        <v>76432.048999999985</v>
      </c>
      <c r="CW13" s="157">
        <f t="shared" si="14"/>
        <v>-614239.67530881474</v>
      </c>
      <c r="CX13" s="157">
        <f t="shared" si="15"/>
        <v>-614239.67530881474</v>
      </c>
      <c r="CY13" s="157">
        <f t="shared" si="16"/>
        <v>-614239.67530881474</v>
      </c>
      <c r="CZ13" s="157">
        <f t="shared" si="17"/>
        <v>-614239.67530881474</v>
      </c>
      <c r="DA13" s="157">
        <f t="shared" si="18"/>
        <v>0</v>
      </c>
      <c r="DB13" s="150">
        <v>1548.4444444444443</v>
      </c>
      <c r="DC13" s="150">
        <v>1548.4444444444443</v>
      </c>
      <c r="DD13" s="157">
        <f t="shared" si="20"/>
        <v>-134706.82255555561</v>
      </c>
      <c r="DE13" s="157">
        <f t="shared" si="21"/>
        <v>-134706.82255555561</v>
      </c>
      <c r="DF13" s="361">
        <f t="shared" si="22"/>
        <v>1</v>
      </c>
    </row>
    <row r="14" spans="1:111" ht="14.45" customHeight="1" x14ac:dyDescent="0.25">
      <c r="A14" s="259" t="s">
        <v>144</v>
      </c>
      <c r="B14" s="259" t="s">
        <v>179</v>
      </c>
      <c r="C14" s="259" t="s">
        <v>164</v>
      </c>
      <c r="D14" s="259" t="s">
        <v>140</v>
      </c>
      <c r="E14" s="259" t="s">
        <v>67</v>
      </c>
      <c r="F14" s="150">
        <v>2271859.9900000002</v>
      </c>
      <c r="G14" s="150">
        <v>0</v>
      </c>
      <c r="H14" s="150">
        <v>157102.36611607336</v>
      </c>
      <c r="I14" s="150">
        <v>261016.08222995396</v>
      </c>
      <c r="J14" s="150">
        <v>176671.48449005632</v>
      </c>
      <c r="K14" s="150">
        <v>513679.83102044521</v>
      </c>
      <c r="L14" s="150">
        <v>299605.03523001121</v>
      </c>
      <c r="M14" s="150">
        <v>582.28193866785512</v>
      </c>
      <c r="N14" s="150">
        <v>298410.94103204948</v>
      </c>
      <c r="O14" s="150">
        <v>124618.17819365874</v>
      </c>
      <c r="P14" s="150">
        <v>0</v>
      </c>
      <c r="Q14" s="150">
        <v>1977.6933359921866</v>
      </c>
      <c r="R14" s="150">
        <v>0</v>
      </c>
      <c r="S14" s="150">
        <f t="shared" si="2"/>
        <v>1833663.8935869085</v>
      </c>
      <c r="T14" s="150">
        <v>1331379.3059289309</v>
      </c>
      <c r="U14" s="150">
        <v>0</v>
      </c>
      <c r="V14" s="150">
        <v>0</v>
      </c>
      <c r="W14" s="150">
        <v>0</v>
      </c>
      <c r="X14" s="150">
        <v>0</v>
      </c>
      <c r="Y14" s="150">
        <f t="shared" si="3"/>
        <v>5436903.1895158393</v>
      </c>
      <c r="Z14" s="150">
        <v>322.017</v>
      </c>
      <c r="AA14" s="150">
        <v>206610.84599999999</v>
      </c>
      <c r="AB14" s="150">
        <v>151495.13</v>
      </c>
      <c r="AC14" s="150">
        <v>351256.64500000002</v>
      </c>
      <c r="AD14" s="150">
        <v>49229.197999999997</v>
      </c>
      <c r="AE14" s="150">
        <v>16662.276000000002</v>
      </c>
      <c r="AF14" s="150">
        <v>196014.55680219998</v>
      </c>
      <c r="AG14" s="150">
        <v>125618.17505406137</v>
      </c>
      <c r="AH14" s="150">
        <v>496304.04306306492</v>
      </c>
      <c r="AI14" s="150">
        <v>82225.63</v>
      </c>
      <c r="AJ14" s="150">
        <v>83048.445000000007</v>
      </c>
      <c r="AK14" s="150">
        <v>74876.931667582423</v>
      </c>
      <c r="AL14" s="150">
        <f t="shared" si="4"/>
        <v>1833663.8935869085</v>
      </c>
      <c r="AM14" s="150">
        <v>1328990.5459289311</v>
      </c>
      <c r="AN14" s="150">
        <v>1174.8</v>
      </c>
      <c r="AO14" s="150">
        <v>1213.96</v>
      </c>
      <c r="AP14" s="150">
        <v>0</v>
      </c>
      <c r="AQ14" s="150">
        <v>0</v>
      </c>
      <c r="AR14" s="150">
        <f t="shared" si="5"/>
        <v>5436903.1895158393</v>
      </c>
      <c r="AS14" s="150">
        <v>322.017</v>
      </c>
      <c r="AT14" s="150">
        <v>206610.84599999999</v>
      </c>
      <c r="AU14" s="150">
        <v>151495.13</v>
      </c>
      <c r="AV14" s="150">
        <v>351256.64500000002</v>
      </c>
      <c r="AW14" s="150">
        <v>49229.197999999997</v>
      </c>
      <c r="AX14" s="150">
        <v>16662.276000000002</v>
      </c>
      <c r="AY14" s="150">
        <v>30310.378000000001</v>
      </c>
      <c r="AZ14" s="150">
        <v>243152.01500000001</v>
      </c>
      <c r="BA14" s="150">
        <v>108251.928</v>
      </c>
      <c r="BB14" s="150">
        <v>117428.26097439999</v>
      </c>
      <c r="BC14" s="150">
        <v>355537.78219240002</v>
      </c>
      <c r="BD14" s="150">
        <v>203407.41742010857</v>
      </c>
      <c r="BE14" s="150">
        <f t="shared" si="6"/>
        <v>1833663.8935869085</v>
      </c>
      <c r="BF14" s="150">
        <v>1328990.5459289309</v>
      </c>
      <c r="BG14" s="150">
        <v>1174.8</v>
      </c>
      <c r="BH14" s="150">
        <v>1213.96</v>
      </c>
      <c r="BI14" s="150">
        <v>0</v>
      </c>
      <c r="BJ14" s="150">
        <v>0</v>
      </c>
      <c r="BK14" s="150">
        <f t="shared" si="7"/>
        <v>5436903.1895158393</v>
      </c>
      <c r="BL14" s="150">
        <v>322.017</v>
      </c>
      <c r="BM14" s="150">
        <v>206610.84599999999</v>
      </c>
      <c r="BN14" s="150">
        <v>151495.13</v>
      </c>
      <c r="BO14" s="150">
        <v>351256.64500000002</v>
      </c>
      <c r="BP14" s="150">
        <v>49229.197999999997</v>
      </c>
      <c r="BQ14" s="150">
        <v>16662.276000000002</v>
      </c>
      <c r="BR14" s="150">
        <v>30310.378000000001</v>
      </c>
      <c r="BS14" s="150">
        <v>243152.01500000001</v>
      </c>
      <c r="BT14" s="150">
        <v>108251.928</v>
      </c>
      <c r="BU14" s="150">
        <v>206494.55300000001</v>
      </c>
      <c r="BV14" s="157">
        <f t="shared" si="8"/>
        <v>1363784.986</v>
      </c>
      <c r="BW14" s="157">
        <f t="shared" si="9"/>
        <v>469878.90758690843</v>
      </c>
      <c r="BX14" s="157">
        <f t="shared" si="10"/>
        <v>558945.19961250853</v>
      </c>
      <c r="BY14" s="157">
        <f t="shared" si="11"/>
        <v>89066.292025600094</v>
      </c>
      <c r="BZ14" s="348"/>
      <c r="CA14" s="348"/>
      <c r="CB14" s="157">
        <f t="shared" si="19"/>
        <v>1363784.986</v>
      </c>
      <c r="CC14" s="259"/>
      <c r="CD14" s="157">
        <f t="shared" si="12"/>
        <v>1363784.986</v>
      </c>
      <c r="CQ14" s="259"/>
      <c r="CR14" s="259"/>
      <c r="CS14" s="259"/>
      <c r="CT14" s="259"/>
      <c r="CU14" s="259"/>
      <c r="CV14" s="157">
        <f t="shared" si="13"/>
        <v>2271859.9900000002</v>
      </c>
      <c r="CW14" s="157">
        <f t="shared" si="14"/>
        <v>-3165043.1995158391</v>
      </c>
      <c r="CX14" s="157">
        <f t="shared" si="15"/>
        <v>-3165043.1995158391</v>
      </c>
      <c r="CY14" s="157">
        <f t="shared" si="16"/>
        <v>-3162654.4395158393</v>
      </c>
      <c r="CZ14" s="157">
        <f t="shared" si="17"/>
        <v>-1833663.8935869085</v>
      </c>
      <c r="DA14" s="157">
        <f t="shared" si="18"/>
        <v>-1328990.5459289309</v>
      </c>
      <c r="DB14" s="150">
        <v>69444.555555555562</v>
      </c>
      <c r="DC14" s="150">
        <v>69444.555555555562</v>
      </c>
      <c r="DD14" s="157">
        <f t="shared" si="20"/>
        <v>-1294340.4304444445</v>
      </c>
      <c r="DE14" s="157">
        <f t="shared" si="21"/>
        <v>-1294340.4304444445</v>
      </c>
      <c r="DF14" s="361">
        <f t="shared" si="22"/>
        <v>1</v>
      </c>
    </row>
    <row r="15" spans="1:111" ht="14.45" customHeight="1" x14ac:dyDescent="0.25">
      <c r="A15" t="s">
        <v>144</v>
      </c>
      <c r="B15" t="s">
        <v>362</v>
      </c>
      <c r="C15" t="s">
        <v>155</v>
      </c>
      <c r="D15" t="s">
        <v>88</v>
      </c>
      <c r="E15" t="s">
        <v>15</v>
      </c>
      <c r="F15" s="150">
        <v>818295.89099999995</v>
      </c>
      <c r="G15" s="150">
        <v>0</v>
      </c>
      <c r="H15" s="150">
        <v>0</v>
      </c>
      <c r="I15" s="150">
        <v>268207.62641971244</v>
      </c>
      <c r="J15" s="150">
        <v>268711.67917930428</v>
      </c>
      <c r="K15" s="150">
        <v>269226.88257482363</v>
      </c>
      <c r="L15" s="150">
        <v>269733.42955560976</v>
      </c>
      <c r="M15" s="150">
        <v>270251.20053177036</v>
      </c>
      <c r="N15" s="150">
        <v>0</v>
      </c>
      <c r="O15" s="150">
        <v>0</v>
      </c>
      <c r="P15" s="150">
        <v>0</v>
      </c>
      <c r="Q15" s="150">
        <v>0</v>
      </c>
      <c r="R15" s="150">
        <v>0</v>
      </c>
      <c r="S15" s="150">
        <f t="shared" si="2"/>
        <v>1346130.8182612206</v>
      </c>
      <c r="T15" s="150">
        <v>0</v>
      </c>
      <c r="U15" s="150">
        <v>0</v>
      </c>
      <c r="V15" s="150">
        <v>0</v>
      </c>
      <c r="W15" s="150">
        <v>0</v>
      </c>
      <c r="X15" s="150">
        <v>0</v>
      </c>
      <c r="Y15" s="150">
        <f t="shared" si="3"/>
        <v>2164426.7092612204</v>
      </c>
      <c r="Z15" s="150">
        <v>26840.170999999998</v>
      </c>
      <c r="AA15" s="150">
        <v>27887.005000000001</v>
      </c>
      <c r="AB15" s="150">
        <v>55556.313999999998</v>
      </c>
      <c r="AC15" s="150">
        <v>330.51</v>
      </c>
      <c r="AD15" s="150">
        <v>24234.885999999999</v>
      </c>
      <c r="AE15" s="150">
        <v>225857.35800000001</v>
      </c>
      <c r="AF15" s="150">
        <v>469659.21519224998</v>
      </c>
      <c r="AG15" s="150">
        <v>216209.49903400001</v>
      </c>
      <c r="AH15" s="150">
        <v>9325</v>
      </c>
      <c r="AI15" s="150">
        <v>98719.038090000002</v>
      </c>
      <c r="AJ15" s="150">
        <v>2040</v>
      </c>
      <c r="AK15" s="150">
        <v>181970.88968375005</v>
      </c>
      <c r="AL15" s="150">
        <f t="shared" si="4"/>
        <v>1338629.8859999999</v>
      </c>
      <c r="AM15" s="150">
        <v>1788</v>
      </c>
      <c r="AN15" s="150">
        <v>1848</v>
      </c>
      <c r="AO15" s="150">
        <v>1908</v>
      </c>
      <c r="AP15" s="150">
        <v>1956.9322612206452</v>
      </c>
      <c r="AQ15" s="150">
        <v>0</v>
      </c>
      <c r="AR15" s="150">
        <f t="shared" si="5"/>
        <v>2164426.7092612204</v>
      </c>
      <c r="AS15" s="150">
        <v>26840.170999999998</v>
      </c>
      <c r="AT15" s="150">
        <v>27887.005000000001</v>
      </c>
      <c r="AU15" s="150">
        <v>55556.313999999998</v>
      </c>
      <c r="AV15" s="150">
        <v>330.51</v>
      </c>
      <c r="AW15" s="150">
        <v>24234.885999999999</v>
      </c>
      <c r="AX15" s="150">
        <v>225857.35800000001</v>
      </c>
      <c r="AY15" s="150">
        <v>239142.603</v>
      </c>
      <c r="AZ15" s="150">
        <v>210187.89600000001</v>
      </c>
      <c r="BA15" s="150">
        <v>1152.1880000000001</v>
      </c>
      <c r="BB15" s="150">
        <v>121331.81200000001</v>
      </c>
      <c r="BC15" s="150">
        <v>157811</v>
      </c>
      <c r="BD15" s="150">
        <v>246092.981</v>
      </c>
      <c r="BE15" s="150">
        <f t="shared" si="6"/>
        <v>1336424.7239999999</v>
      </c>
      <c r="BF15" s="150">
        <v>3993.1620000000003</v>
      </c>
      <c r="BG15" s="150">
        <v>1848</v>
      </c>
      <c r="BH15" s="150">
        <v>1908</v>
      </c>
      <c r="BI15" s="150">
        <v>1956.9322612206452</v>
      </c>
      <c r="BJ15" s="150">
        <v>0</v>
      </c>
      <c r="BK15" s="150">
        <f t="shared" si="7"/>
        <v>2164426.7092612204</v>
      </c>
      <c r="BL15" s="150">
        <v>26840.170999999998</v>
      </c>
      <c r="BM15" s="150">
        <v>27887.005000000001</v>
      </c>
      <c r="BN15" s="150">
        <v>55556.313999999998</v>
      </c>
      <c r="BO15" s="150">
        <v>330.51</v>
      </c>
      <c r="BP15" s="150">
        <v>24234.885999999999</v>
      </c>
      <c r="BQ15" s="150">
        <v>225857.35800000001</v>
      </c>
      <c r="BR15" s="150">
        <v>239142.603</v>
      </c>
      <c r="BS15" s="150">
        <v>210187.89600000001</v>
      </c>
      <c r="BT15" s="150">
        <v>1152.1880000000001</v>
      </c>
      <c r="BU15" s="150">
        <v>74331.952000000005</v>
      </c>
      <c r="BV15" s="157">
        <f t="shared" si="8"/>
        <v>885520.88300000003</v>
      </c>
      <c r="BW15" s="157">
        <f t="shared" si="9"/>
        <v>450903.8409999999</v>
      </c>
      <c r="BX15" s="157">
        <f t="shared" si="10"/>
        <v>403903.98100000003</v>
      </c>
      <c r="BY15" s="157">
        <f t="shared" si="11"/>
        <v>-46999.85999999987</v>
      </c>
      <c r="BZ15" s="348"/>
      <c r="CA15" s="348"/>
      <c r="CB15" s="157">
        <f t="shared" si="19"/>
        <v>885520.88300000003</v>
      </c>
      <c r="CD15" s="157">
        <f t="shared" si="12"/>
        <v>885520.88300000003</v>
      </c>
      <c r="CV15" s="157">
        <f t="shared" si="13"/>
        <v>818295.89099999995</v>
      </c>
      <c r="CW15" s="157">
        <f t="shared" si="14"/>
        <v>-1346130.8182612206</v>
      </c>
      <c r="CX15" s="157">
        <f t="shared" si="15"/>
        <v>-1346130.8182612206</v>
      </c>
      <c r="CY15" s="157">
        <f t="shared" si="16"/>
        <v>-1340417.8859999999</v>
      </c>
      <c r="CZ15" s="157">
        <f t="shared" si="17"/>
        <v>-1336424.7239999999</v>
      </c>
      <c r="DA15" s="157">
        <f t="shared" si="18"/>
        <v>-3993.1620000000003</v>
      </c>
      <c r="DB15" s="150">
        <v>694089.30299999996</v>
      </c>
      <c r="DC15" s="150">
        <v>694089.30299999996</v>
      </c>
      <c r="DD15" s="157">
        <f t="shared" si="20"/>
        <v>-191431.58000000007</v>
      </c>
      <c r="DE15" s="157">
        <f t="shared" si="21"/>
        <v>-191431.58000000007</v>
      </c>
      <c r="DF15" s="361">
        <f t="shared" si="22"/>
        <v>1</v>
      </c>
    </row>
    <row r="16" spans="1:111" x14ac:dyDescent="0.25">
      <c r="A16" t="s">
        <v>144</v>
      </c>
      <c r="B16" t="s">
        <v>771</v>
      </c>
      <c r="C16" t="s">
        <v>285</v>
      </c>
      <c r="D16" t="s">
        <v>257</v>
      </c>
      <c r="E16" t="s">
        <v>227</v>
      </c>
      <c r="F16" s="150">
        <v>22678.862999999998</v>
      </c>
      <c r="G16" s="150">
        <v>1478.4991624936656</v>
      </c>
      <c r="H16" s="150">
        <v>26201.37461606443</v>
      </c>
      <c r="I16" s="150">
        <v>33992.504511431223</v>
      </c>
      <c r="J16" s="150">
        <v>40484.129268298893</v>
      </c>
      <c r="K16" s="150">
        <v>1990.1162321577845</v>
      </c>
      <c r="L16" s="150">
        <v>90213.50982714133</v>
      </c>
      <c r="M16" s="150">
        <v>59574.414259676443</v>
      </c>
      <c r="N16" s="150">
        <v>60118.052230118454</v>
      </c>
      <c r="O16" s="150">
        <v>106628.89432543292</v>
      </c>
      <c r="P16" s="150">
        <v>56708.735211263433</v>
      </c>
      <c r="Q16" s="150">
        <v>26897.830287478933</v>
      </c>
      <c r="R16" s="150">
        <v>0</v>
      </c>
      <c r="S16" s="150">
        <f t="shared" si="2"/>
        <v>504288.05993155745</v>
      </c>
      <c r="T16" s="150">
        <v>0</v>
      </c>
      <c r="U16" s="150">
        <v>0</v>
      </c>
      <c r="V16" s="150">
        <v>0</v>
      </c>
      <c r="W16" s="150">
        <v>0</v>
      </c>
      <c r="X16" s="150">
        <v>0</v>
      </c>
      <c r="Y16" s="150">
        <f t="shared" si="3"/>
        <v>526966.9229315574</v>
      </c>
      <c r="Z16" s="150">
        <v>1961.575</v>
      </c>
      <c r="AA16" s="150">
        <v>0</v>
      </c>
      <c r="AB16" s="150">
        <v>231.553</v>
      </c>
      <c r="AC16" s="150">
        <v>183.959</v>
      </c>
      <c r="AD16" s="150">
        <v>2656.7629999999999</v>
      </c>
      <c r="AE16" s="150">
        <v>31358.414000000001</v>
      </c>
      <c r="AF16" s="150">
        <v>60473.471659228569</v>
      </c>
      <c r="AG16" s="150">
        <v>93855.831550736548</v>
      </c>
      <c r="AH16" s="150">
        <v>57948.798907613091</v>
      </c>
      <c r="AI16" s="150">
        <v>95813.296310536098</v>
      </c>
      <c r="AJ16" s="150">
        <v>12171.428571428571</v>
      </c>
      <c r="AK16" s="150">
        <v>147632.96993201456</v>
      </c>
      <c r="AL16" s="150">
        <f t="shared" si="4"/>
        <v>504288.06093155744</v>
      </c>
      <c r="AM16" s="150">
        <v>0</v>
      </c>
      <c r="AN16" s="150">
        <v>0</v>
      </c>
      <c r="AO16" s="150">
        <v>0</v>
      </c>
      <c r="AP16" s="150">
        <v>0</v>
      </c>
      <c r="AQ16" s="150">
        <v>0</v>
      </c>
      <c r="AR16" s="150">
        <f t="shared" si="5"/>
        <v>526966.92393155745</v>
      </c>
      <c r="AS16" s="150">
        <v>1961.575</v>
      </c>
      <c r="AT16" s="150">
        <v>0</v>
      </c>
      <c r="AU16" s="150">
        <v>231.553</v>
      </c>
      <c r="AV16" s="150">
        <v>183.959</v>
      </c>
      <c r="AW16" s="150">
        <v>2656.7629999999999</v>
      </c>
      <c r="AX16" s="150">
        <v>31358.414000000001</v>
      </c>
      <c r="AY16" s="150">
        <v>1370.682</v>
      </c>
      <c r="AZ16" s="150">
        <v>1430.1389999999999</v>
      </c>
      <c r="BA16" s="150">
        <v>1662.2639999999999</v>
      </c>
      <c r="BB16" s="150">
        <v>140932.33539130798</v>
      </c>
      <c r="BC16" s="150">
        <v>96496.728011984524</v>
      </c>
      <c r="BD16" s="150">
        <v>226003.64852826498</v>
      </c>
      <c r="BE16" s="150">
        <f t="shared" si="6"/>
        <v>504288.06093155744</v>
      </c>
      <c r="BF16" s="150">
        <v>0</v>
      </c>
      <c r="BG16" s="150">
        <v>0</v>
      </c>
      <c r="BH16" s="150">
        <v>0</v>
      </c>
      <c r="BI16" s="150">
        <v>0</v>
      </c>
      <c r="BJ16" s="150">
        <v>0</v>
      </c>
      <c r="BK16" s="150">
        <f t="shared" si="7"/>
        <v>526966.92393155745</v>
      </c>
      <c r="BL16" s="150">
        <v>1961.575</v>
      </c>
      <c r="BM16" s="150">
        <v>0</v>
      </c>
      <c r="BN16" s="150">
        <v>231.553</v>
      </c>
      <c r="BO16" s="150">
        <v>183.959</v>
      </c>
      <c r="BP16" s="150">
        <v>2656.7629999999999</v>
      </c>
      <c r="BQ16" s="150">
        <v>31358.414000000001</v>
      </c>
      <c r="BR16" s="150">
        <v>1370.682</v>
      </c>
      <c r="BS16" s="150">
        <v>1430.1389999999999</v>
      </c>
      <c r="BT16" s="150">
        <v>1662.2639999999999</v>
      </c>
      <c r="BU16" s="150">
        <v>22106.971000000001</v>
      </c>
      <c r="BV16" s="157">
        <f t="shared" si="8"/>
        <v>62962.320000000007</v>
      </c>
      <c r="BW16" s="157">
        <f t="shared" si="9"/>
        <v>441325.74093155743</v>
      </c>
      <c r="BX16" s="157">
        <f t="shared" si="10"/>
        <v>322500.3765402495</v>
      </c>
      <c r="BY16" s="157">
        <f t="shared" si="11"/>
        <v>-118825.36439130793</v>
      </c>
      <c r="CB16" s="157">
        <f t="shared" si="19"/>
        <v>62962.320000000007</v>
      </c>
      <c r="CD16" s="157">
        <f t="shared" si="12"/>
        <v>62962.320000000007</v>
      </c>
      <c r="CV16" s="157">
        <f t="shared" si="13"/>
        <v>22678.862999999998</v>
      </c>
      <c r="CW16" s="157">
        <f t="shared" si="14"/>
        <v>-504288.06093155744</v>
      </c>
      <c r="CX16" s="157">
        <f t="shared" si="15"/>
        <v>-504288.06093155744</v>
      </c>
      <c r="CY16" s="157">
        <f t="shared" si="16"/>
        <v>-504288.06093155744</v>
      </c>
      <c r="CZ16" s="157">
        <f t="shared" si="17"/>
        <v>-504288.06093155744</v>
      </c>
      <c r="DA16" s="157">
        <f t="shared" si="18"/>
        <v>0</v>
      </c>
      <c r="DB16" s="150">
        <v>24745.887280686587</v>
      </c>
      <c r="DC16" s="150">
        <v>24745.887280686587</v>
      </c>
      <c r="DD16" s="157">
        <f t="shared" si="20"/>
        <v>-38216.432719313423</v>
      </c>
      <c r="DE16" s="157">
        <f t="shared" si="21"/>
        <v>-38216.432719313423</v>
      </c>
      <c r="DF16" s="361">
        <f t="shared" si="22"/>
        <v>1</v>
      </c>
    </row>
    <row r="17" spans="1:110" x14ac:dyDescent="0.25">
      <c r="A17" t="s">
        <v>144</v>
      </c>
      <c r="B17" t="s">
        <v>166</v>
      </c>
      <c r="C17" t="s">
        <v>153</v>
      </c>
      <c r="D17" t="s">
        <v>81</v>
      </c>
      <c r="E17" t="s">
        <v>8</v>
      </c>
      <c r="F17" s="150">
        <v>52645.534</v>
      </c>
      <c r="G17" s="150">
        <v>0</v>
      </c>
      <c r="H17" s="150">
        <v>3628.7078460678831</v>
      </c>
      <c r="I17" s="150">
        <v>4424.6703042579275</v>
      </c>
      <c r="J17" s="150">
        <v>6407.0135866287446</v>
      </c>
      <c r="K17" s="150">
        <v>494.09129021781581</v>
      </c>
      <c r="L17" s="150">
        <v>29718.868699324492</v>
      </c>
      <c r="M17" s="150">
        <v>35256.098645361177</v>
      </c>
      <c r="N17" s="150">
        <v>32855.209445537541</v>
      </c>
      <c r="O17" s="150">
        <v>39923.088270294167</v>
      </c>
      <c r="P17" s="150">
        <v>19011.334769542034</v>
      </c>
      <c r="Q17" s="150">
        <v>55658.557144669459</v>
      </c>
      <c r="R17" s="150">
        <v>147942.23451537665</v>
      </c>
      <c r="S17" s="150">
        <f t="shared" si="2"/>
        <v>375319.87451727793</v>
      </c>
      <c r="T17" s="150">
        <v>1438651</v>
      </c>
      <c r="U17" s="150">
        <v>403059</v>
      </c>
      <c r="V17" s="150">
        <v>0</v>
      </c>
      <c r="W17" s="150">
        <v>0</v>
      </c>
      <c r="X17" s="150">
        <v>0</v>
      </c>
      <c r="Y17" s="150">
        <f t="shared" si="3"/>
        <v>2269675.4085172778</v>
      </c>
      <c r="Z17" s="150">
        <v>457.887</v>
      </c>
      <c r="AA17" s="150">
        <v>996.65499999999997</v>
      </c>
      <c r="AB17" s="150">
        <v>9081.3780000000006</v>
      </c>
      <c r="AC17" s="150">
        <v>385.37</v>
      </c>
      <c r="AD17" s="150">
        <v>371.57400000000001</v>
      </c>
      <c r="AE17" s="150">
        <v>31730.991999999998</v>
      </c>
      <c r="AF17" s="150">
        <v>6437.1470000000008</v>
      </c>
      <c r="AG17" s="150">
        <v>2000</v>
      </c>
      <c r="AH17" s="150">
        <v>0</v>
      </c>
      <c r="AI17" s="150">
        <v>99000</v>
      </c>
      <c r="AJ17" s="150">
        <v>124250</v>
      </c>
      <c r="AK17" s="150">
        <v>128715.01051727794</v>
      </c>
      <c r="AL17" s="150">
        <f t="shared" si="4"/>
        <v>403426.01351727796</v>
      </c>
      <c r="AM17" s="150">
        <v>1438710.3504827218</v>
      </c>
      <c r="AN17" s="150">
        <v>403000</v>
      </c>
      <c r="AO17" s="150">
        <v>0</v>
      </c>
      <c r="AP17" s="150">
        <v>0</v>
      </c>
      <c r="AQ17" s="150">
        <v>0</v>
      </c>
      <c r="AR17" s="150">
        <f t="shared" si="5"/>
        <v>2297781.898</v>
      </c>
      <c r="AS17" s="150">
        <v>457.887</v>
      </c>
      <c r="AT17" s="150">
        <v>996.65499999999997</v>
      </c>
      <c r="AU17" s="150">
        <v>9081.3780000000006</v>
      </c>
      <c r="AV17" s="150">
        <v>385.37</v>
      </c>
      <c r="AW17" s="150">
        <v>371.57400000000001</v>
      </c>
      <c r="AX17" s="150">
        <v>31730.991999999998</v>
      </c>
      <c r="AY17" s="150">
        <v>0</v>
      </c>
      <c r="AZ17" s="150">
        <v>2330.6640000000002</v>
      </c>
      <c r="BA17" s="150">
        <v>6512.8689999999997</v>
      </c>
      <c r="BB17" s="150">
        <v>144499.62139079999</v>
      </c>
      <c r="BC17" s="150">
        <v>140082.4903908</v>
      </c>
      <c r="BD17" s="150">
        <v>117952.94192439999</v>
      </c>
      <c r="BE17" s="150">
        <f t="shared" si="6"/>
        <v>454402.442706</v>
      </c>
      <c r="BF17" s="150">
        <v>1790733.9212939995</v>
      </c>
      <c r="BG17" s="150">
        <v>0</v>
      </c>
      <c r="BH17" s="150">
        <v>0</v>
      </c>
      <c r="BI17" s="150">
        <v>0</v>
      </c>
      <c r="BJ17" s="150">
        <v>0</v>
      </c>
      <c r="BK17" s="150">
        <f t="shared" si="7"/>
        <v>2297781.8979999996</v>
      </c>
      <c r="BL17" s="150">
        <v>457.887</v>
      </c>
      <c r="BM17" s="150">
        <v>996.65499999999997</v>
      </c>
      <c r="BN17" s="150">
        <v>9081.3780000000006</v>
      </c>
      <c r="BO17" s="150">
        <v>385.37</v>
      </c>
      <c r="BP17" s="150">
        <v>371.57400000000001</v>
      </c>
      <c r="BQ17" s="150">
        <v>31730.991999999998</v>
      </c>
      <c r="BR17" s="150">
        <v>0</v>
      </c>
      <c r="BS17" s="150">
        <v>2330.6640000000002</v>
      </c>
      <c r="BT17" s="150">
        <v>6512.8689999999997</v>
      </c>
      <c r="BU17" s="150">
        <v>1639.0160000000001</v>
      </c>
      <c r="BV17" s="157">
        <f t="shared" si="8"/>
        <v>53506.404999999999</v>
      </c>
      <c r="BW17" s="157">
        <f t="shared" si="9"/>
        <v>400896.03770600003</v>
      </c>
      <c r="BX17" s="157">
        <f t="shared" si="10"/>
        <v>258035.43231519999</v>
      </c>
      <c r="BY17" s="157">
        <f t="shared" si="11"/>
        <v>-142860.60539080005</v>
      </c>
      <c r="CB17" s="157">
        <f t="shared" si="19"/>
        <v>53506.404999999999</v>
      </c>
      <c r="CD17" s="157">
        <f t="shared" si="12"/>
        <v>53506.404999999999</v>
      </c>
      <c r="CV17" s="157">
        <f t="shared" si="13"/>
        <v>52645.534</v>
      </c>
      <c r="CW17" s="157">
        <f t="shared" si="14"/>
        <v>-2245136.3639999996</v>
      </c>
      <c r="CX17" s="157">
        <f t="shared" si="15"/>
        <v>-2245136.3639999996</v>
      </c>
      <c r="CY17" s="157">
        <f t="shared" si="16"/>
        <v>-2245136.3639999996</v>
      </c>
      <c r="CZ17" s="157">
        <f t="shared" si="17"/>
        <v>-454402.442706</v>
      </c>
      <c r="DA17" s="157">
        <f t="shared" si="18"/>
        <v>-1790733.9212939995</v>
      </c>
      <c r="DB17" s="150">
        <v>89547.001209899958</v>
      </c>
      <c r="DC17" s="150">
        <v>89547.001209899958</v>
      </c>
      <c r="DD17" s="157">
        <f t="shared" si="20"/>
        <v>36040.596209899959</v>
      </c>
      <c r="DE17" s="157">
        <f t="shared" si="21"/>
        <v>36040.596209899959</v>
      </c>
      <c r="DF17" s="361">
        <f t="shared" si="22"/>
        <v>1</v>
      </c>
    </row>
    <row r="18" spans="1:110" x14ac:dyDescent="0.25">
      <c r="A18" t="s">
        <v>144</v>
      </c>
      <c r="B18" t="s">
        <v>166</v>
      </c>
      <c r="C18" t="s">
        <v>222</v>
      </c>
      <c r="D18" t="s">
        <v>215</v>
      </c>
      <c r="E18" t="s">
        <v>205</v>
      </c>
      <c r="F18" s="150">
        <v>1103906.7930000001</v>
      </c>
      <c r="G18" s="150">
        <v>112814.24053730785</v>
      </c>
      <c r="H18" s="150">
        <v>121230.81422839026</v>
      </c>
      <c r="I18" s="150">
        <v>264729.41077764728</v>
      </c>
      <c r="J18" s="150">
        <v>170236.95344938969</v>
      </c>
      <c r="K18" s="150">
        <v>262580.3815191848</v>
      </c>
      <c r="L18" s="150">
        <v>150653.84099951174</v>
      </c>
      <c r="M18" s="150">
        <v>278207.64876116434</v>
      </c>
      <c r="N18" s="150">
        <v>182164.08059684446</v>
      </c>
      <c r="O18" s="150">
        <v>283070.53029319504</v>
      </c>
      <c r="P18" s="150">
        <v>328735.72040303971</v>
      </c>
      <c r="Q18" s="150">
        <v>334924.63606781227</v>
      </c>
      <c r="R18" s="150">
        <v>256063.37383970871</v>
      </c>
      <c r="S18" s="150">
        <f t="shared" si="2"/>
        <v>2745411.6314731962</v>
      </c>
      <c r="T18" s="150">
        <v>649299</v>
      </c>
      <c r="U18" s="150">
        <v>0</v>
      </c>
      <c r="V18" s="150">
        <v>0</v>
      </c>
      <c r="W18" s="150">
        <v>0</v>
      </c>
      <c r="X18" s="150">
        <v>0</v>
      </c>
      <c r="Y18" s="150">
        <f t="shared" si="3"/>
        <v>4498617.4244731963</v>
      </c>
      <c r="Z18" s="150">
        <v>111061.484</v>
      </c>
      <c r="AA18" s="150">
        <v>53427.502999999997</v>
      </c>
      <c r="AB18" s="150">
        <v>378936.74200000003</v>
      </c>
      <c r="AC18" s="150">
        <v>369311.9</v>
      </c>
      <c r="AD18" s="150">
        <v>269655.05099999998</v>
      </c>
      <c r="AE18" s="150">
        <v>168689.50200000001</v>
      </c>
      <c r="AF18" s="150">
        <v>208526.49132361336</v>
      </c>
      <c r="AG18" s="150">
        <v>227425.70426180668</v>
      </c>
      <c r="AH18" s="150">
        <v>313161.45706180669</v>
      </c>
      <c r="AI18" s="150">
        <v>181944.12372847335</v>
      </c>
      <c r="AJ18" s="150">
        <v>208299.54319514002</v>
      </c>
      <c r="AK18" s="150">
        <v>254972.12990235604</v>
      </c>
      <c r="AL18" s="150">
        <f t="shared" si="4"/>
        <v>2745411.6314731962</v>
      </c>
      <c r="AM18" s="150">
        <v>649298.99999999988</v>
      </c>
      <c r="AN18" s="150">
        <v>0</v>
      </c>
      <c r="AO18" s="150">
        <v>0</v>
      </c>
      <c r="AP18" s="150">
        <v>0</v>
      </c>
      <c r="AQ18" s="150">
        <v>0</v>
      </c>
      <c r="AR18" s="150">
        <f t="shared" si="5"/>
        <v>4498617.4244731963</v>
      </c>
      <c r="AS18" s="150">
        <v>111061.484</v>
      </c>
      <c r="AT18" s="150">
        <v>53427.502999999997</v>
      </c>
      <c r="AU18" s="150">
        <v>378936.74200000003</v>
      </c>
      <c r="AV18" s="150">
        <v>369311.9</v>
      </c>
      <c r="AW18" s="150">
        <v>269655.05099999998</v>
      </c>
      <c r="AX18" s="150">
        <v>168689.50200000001</v>
      </c>
      <c r="AY18" s="150">
        <v>405780.67099999997</v>
      </c>
      <c r="AZ18" s="150">
        <v>311114.53700000001</v>
      </c>
      <c r="BA18" s="150">
        <v>237324.122</v>
      </c>
      <c r="BB18" s="150">
        <v>329509.70999999996</v>
      </c>
      <c r="BC18" s="150">
        <v>49368.078363195993</v>
      </c>
      <c r="BD18" s="150">
        <v>61232.331109999999</v>
      </c>
      <c r="BE18" s="150">
        <f t="shared" si="6"/>
        <v>2745411.6314731962</v>
      </c>
      <c r="BF18" s="150">
        <v>649298.92163680401</v>
      </c>
      <c r="BG18" s="150">
        <v>0</v>
      </c>
      <c r="BH18" s="150">
        <v>0</v>
      </c>
      <c r="BI18" s="150">
        <v>0</v>
      </c>
      <c r="BJ18" s="150">
        <v>0</v>
      </c>
      <c r="BK18" s="150">
        <f t="shared" si="7"/>
        <v>4498617.3461100003</v>
      </c>
      <c r="BL18" s="150">
        <v>111061.484</v>
      </c>
      <c r="BM18" s="150">
        <v>53427.502999999997</v>
      </c>
      <c r="BN18" s="150">
        <v>378936.74200000003</v>
      </c>
      <c r="BO18" s="150">
        <v>369311.9</v>
      </c>
      <c r="BP18" s="150">
        <v>269655.05099999998</v>
      </c>
      <c r="BQ18" s="150">
        <v>168689.50200000001</v>
      </c>
      <c r="BR18" s="150">
        <v>405780.67099999997</v>
      </c>
      <c r="BS18" s="150">
        <v>311114.53700000001</v>
      </c>
      <c r="BT18" s="150">
        <v>237324.122</v>
      </c>
      <c r="BU18" s="150">
        <v>48217.392</v>
      </c>
      <c r="BV18" s="157">
        <f t="shared" si="8"/>
        <v>2353518.9040000001</v>
      </c>
      <c r="BW18" s="157">
        <f t="shared" si="9"/>
        <v>391892.72747319611</v>
      </c>
      <c r="BX18" s="157">
        <f t="shared" si="10"/>
        <v>110600.40947319599</v>
      </c>
      <c r="BY18" s="157">
        <f t="shared" si="11"/>
        <v>-281292.31800000009</v>
      </c>
      <c r="CB18" s="157">
        <f t="shared" si="19"/>
        <v>2353518.9040000001</v>
      </c>
      <c r="CD18" s="157">
        <f t="shared" si="12"/>
        <v>2353518.9040000001</v>
      </c>
      <c r="CV18" s="157">
        <f t="shared" si="13"/>
        <v>1103906.7930000001</v>
      </c>
      <c r="CW18" s="157">
        <f t="shared" si="14"/>
        <v>-3394710.5531100002</v>
      </c>
      <c r="CX18" s="157">
        <f t="shared" si="15"/>
        <v>-3394710.5531100002</v>
      </c>
      <c r="CY18" s="157">
        <f t="shared" si="16"/>
        <v>-3394710.5531100002</v>
      </c>
      <c r="CZ18" s="157">
        <f t="shared" si="17"/>
        <v>-2745411.6314731962</v>
      </c>
      <c r="DA18" s="157">
        <f t="shared" si="18"/>
        <v>-649298.92163680401</v>
      </c>
      <c r="DB18" s="150">
        <v>302.22899999999998</v>
      </c>
      <c r="DC18" s="150">
        <v>302.22899999999998</v>
      </c>
      <c r="DD18" s="157">
        <f t="shared" si="20"/>
        <v>-2353216.6750000003</v>
      </c>
      <c r="DE18" s="157">
        <f t="shared" si="21"/>
        <v>-2353216.6750000003</v>
      </c>
      <c r="DF18" s="361">
        <f t="shared" si="22"/>
        <v>1</v>
      </c>
    </row>
    <row r="19" spans="1:110" x14ac:dyDescent="0.25">
      <c r="A19" t="s">
        <v>144</v>
      </c>
      <c r="B19" t="s">
        <v>771</v>
      </c>
      <c r="C19" t="s">
        <v>284</v>
      </c>
      <c r="D19" t="s">
        <v>256</v>
      </c>
      <c r="E19" t="s">
        <v>226</v>
      </c>
      <c r="F19" s="150">
        <v>22735.440999999999</v>
      </c>
      <c r="G19" s="150">
        <v>1477.7195460929358</v>
      </c>
      <c r="H19" s="150">
        <v>2666.4896818476732</v>
      </c>
      <c r="I19" s="150">
        <v>35186.526424575284</v>
      </c>
      <c r="J19" s="150">
        <v>44674.611112373139</v>
      </c>
      <c r="K19" s="150">
        <v>26303.083767088599</v>
      </c>
      <c r="L19" s="150">
        <v>63991.626964836862</v>
      </c>
      <c r="M19" s="150">
        <v>32788.702517887068</v>
      </c>
      <c r="N19" s="150">
        <v>63391.663831909515</v>
      </c>
      <c r="O19" s="150">
        <v>103175.23087884822</v>
      </c>
      <c r="P19" s="150">
        <v>48135.276392113628</v>
      </c>
      <c r="Q19" s="150">
        <v>30578.325609120173</v>
      </c>
      <c r="R19" s="150">
        <v>0</v>
      </c>
      <c r="S19" s="150">
        <f t="shared" si="2"/>
        <v>452369.25672669313</v>
      </c>
      <c r="T19" s="150">
        <v>0</v>
      </c>
      <c r="U19" s="150">
        <v>0</v>
      </c>
      <c r="V19" s="150">
        <v>0</v>
      </c>
      <c r="W19" s="150">
        <v>0</v>
      </c>
      <c r="X19" s="150">
        <v>0</v>
      </c>
      <c r="Y19" s="150">
        <f t="shared" si="3"/>
        <v>475104.69772669312</v>
      </c>
      <c r="Z19" s="150">
        <v>2856.636</v>
      </c>
      <c r="AA19" s="150">
        <v>0</v>
      </c>
      <c r="AB19" s="150">
        <v>231.553</v>
      </c>
      <c r="AC19" s="150">
        <v>0</v>
      </c>
      <c r="AD19" s="150">
        <v>2544.0990000000002</v>
      </c>
      <c r="AE19" s="150">
        <v>33400.468999999997</v>
      </c>
      <c r="AF19" s="150">
        <v>63658.416659228576</v>
      </c>
      <c r="AG19" s="150">
        <v>88161.979462736548</v>
      </c>
      <c r="AH19" s="150">
        <v>115213.29890761309</v>
      </c>
      <c r="AI19" s="150">
        <v>64368.379131736088</v>
      </c>
      <c r="AJ19" s="150">
        <v>10794.428571428571</v>
      </c>
      <c r="AK19" s="150">
        <v>71139.996993950263</v>
      </c>
      <c r="AL19" s="150">
        <f t="shared" si="4"/>
        <v>452369.25672669313</v>
      </c>
      <c r="AM19" s="150">
        <v>0</v>
      </c>
      <c r="AN19" s="150">
        <v>0</v>
      </c>
      <c r="AO19" s="150">
        <v>0</v>
      </c>
      <c r="AP19" s="150">
        <v>0</v>
      </c>
      <c r="AQ19" s="150">
        <v>0</v>
      </c>
      <c r="AR19" s="150">
        <f t="shared" si="5"/>
        <v>475104.69772669312</v>
      </c>
      <c r="AS19" s="150">
        <v>2856.636</v>
      </c>
      <c r="AT19" s="150">
        <v>0</v>
      </c>
      <c r="AU19" s="150">
        <v>231.553</v>
      </c>
      <c r="AV19" s="150">
        <v>0</v>
      </c>
      <c r="AW19" s="150">
        <v>2544.0990000000002</v>
      </c>
      <c r="AX19" s="150">
        <v>33400.468999999997</v>
      </c>
      <c r="AY19" s="150">
        <v>1123.758</v>
      </c>
      <c r="AZ19" s="150">
        <v>1639.414</v>
      </c>
      <c r="BA19" s="150">
        <v>684.76400000000001</v>
      </c>
      <c r="BB19" s="150">
        <v>146549.70572749252</v>
      </c>
      <c r="BC19" s="150">
        <v>120089.45614810752</v>
      </c>
      <c r="BD19" s="150">
        <v>143249.40185109311</v>
      </c>
      <c r="BE19" s="150">
        <f t="shared" si="6"/>
        <v>452369.25672669313</v>
      </c>
      <c r="BF19" s="150">
        <v>0</v>
      </c>
      <c r="BG19" s="150">
        <v>0</v>
      </c>
      <c r="BH19" s="150">
        <v>0</v>
      </c>
      <c r="BI19" s="150">
        <v>0</v>
      </c>
      <c r="BJ19" s="150">
        <v>0</v>
      </c>
      <c r="BK19" s="150">
        <f t="shared" si="7"/>
        <v>475104.69772669312</v>
      </c>
      <c r="BL19" s="150">
        <v>2856.636</v>
      </c>
      <c r="BM19" s="150">
        <v>0</v>
      </c>
      <c r="BN19" s="150">
        <v>231.553</v>
      </c>
      <c r="BO19" s="150">
        <v>0</v>
      </c>
      <c r="BP19" s="150">
        <v>2544.0990000000002</v>
      </c>
      <c r="BQ19" s="150">
        <v>33400.468999999997</v>
      </c>
      <c r="BR19" s="150">
        <v>1123.758</v>
      </c>
      <c r="BS19" s="150">
        <v>1639.414</v>
      </c>
      <c r="BT19" s="150">
        <v>684.76400000000001</v>
      </c>
      <c r="BU19" s="150">
        <v>21678.940999999999</v>
      </c>
      <c r="BV19" s="157">
        <f t="shared" si="8"/>
        <v>64159.633999999998</v>
      </c>
      <c r="BW19" s="157">
        <f t="shared" si="9"/>
        <v>388209.62272669311</v>
      </c>
      <c r="BX19" s="157">
        <f t="shared" si="10"/>
        <v>263338.85799920064</v>
      </c>
      <c r="BY19" s="157">
        <f t="shared" si="11"/>
        <v>-124870.76472749247</v>
      </c>
      <c r="CB19" s="157">
        <f t="shared" si="19"/>
        <v>64159.633999999998</v>
      </c>
      <c r="CD19" s="157">
        <f t="shared" si="12"/>
        <v>64159.633999999998</v>
      </c>
      <c r="CV19" s="157">
        <f t="shared" si="13"/>
        <v>22735.440999999999</v>
      </c>
      <c r="CW19" s="157">
        <f t="shared" si="14"/>
        <v>-452369.25672669313</v>
      </c>
      <c r="CX19" s="157">
        <f t="shared" si="15"/>
        <v>-452369.25672669313</v>
      </c>
      <c r="CY19" s="157">
        <f t="shared" si="16"/>
        <v>-452369.25672669313</v>
      </c>
      <c r="CZ19" s="157">
        <f t="shared" si="17"/>
        <v>-452369.25672669313</v>
      </c>
      <c r="DA19" s="157">
        <f t="shared" si="18"/>
        <v>0</v>
      </c>
      <c r="DB19" s="150">
        <v>66178</v>
      </c>
      <c r="DC19" s="150">
        <v>66178</v>
      </c>
      <c r="DD19" s="157">
        <f t="shared" si="20"/>
        <v>2018.3660000000018</v>
      </c>
      <c r="DE19" s="157">
        <f t="shared" si="21"/>
        <v>2018.3660000000018</v>
      </c>
      <c r="DF19" s="361">
        <f t="shared" si="22"/>
        <v>1</v>
      </c>
    </row>
    <row r="20" spans="1:110" x14ac:dyDescent="0.25">
      <c r="A20" t="s">
        <v>144</v>
      </c>
      <c r="B20" t="s">
        <v>166</v>
      </c>
      <c r="C20" t="s">
        <v>153</v>
      </c>
      <c r="D20" t="s">
        <v>79</v>
      </c>
      <c r="E20" t="s">
        <v>6</v>
      </c>
      <c r="F20" s="150">
        <v>119618.662</v>
      </c>
      <c r="G20" s="150">
        <v>6031.7472177962773</v>
      </c>
      <c r="H20" s="150">
        <v>5383.762705095759</v>
      </c>
      <c r="I20" s="150">
        <v>18704.445157819555</v>
      </c>
      <c r="J20" s="150">
        <v>19001.757806267564</v>
      </c>
      <c r="K20" s="150">
        <v>20424.722066553368</v>
      </c>
      <c r="L20" s="150">
        <v>31685.142868618888</v>
      </c>
      <c r="M20" s="150">
        <v>3902.6854292516873</v>
      </c>
      <c r="N20" s="150">
        <v>221.07295234275946</v>
      </c>
      <c r="O20" s="150">
        <v>1720.9338019150241</v>
      </c>
      <c r="P20" s="150">
        <v>60070.428430684951</v>
      </c>
      <c r="Q20" s="150">
        <v>62231.858650743619</v>
      </c>
      <c r="R20" s="150">
        <v>79194.610968831519</v>
      </c>
      <c r="S20" s="150">
        <f t="shared" si="2"/>
        <v>308573.16805592098</v>
      </c>
      <c r="T20" s="150">
        <v>943429.57617760496</v>
      </c>
      <c r="U20" s="150">
        <v>0</v>
      </c>
      <c r="V20" s="150">
        <v>0</v>
      </c>
      <c r="W20" s="150">
        <v>0</v>
      </c>
      <c r="X20" s="150">
        <v>0</v>
      </c>
      <c r="Y20" s="150">
        <f t="shared" si="3"/>
        <v>1371621.4062335258</v>
      </c>
      <c r="Z20" s="150">
        <v>-2346.4160000000002</v>
      </c>
      <c r="AA20" s="150">
        <v>1791.0070000000001</v>
      </c>
      <c r="AB20" s="150">
        <v>315.84699999999998</v>
      </c>
      <c r="AC20" s="150">
        <v>17063.671999999999</v>
      </c>
      <c r="AD20" s="150">
        <v>185525.63</v>
      </c>
      <c r="AE20" s="150">
        <v>58412.728999999999</v>
      </c>
      <c r="AF20" s="150">
        <v>10155.050000000003</v>
      </c>
      <c r="AG20" s="150">
        <v>2952</v>
      </c>
      <c r="AH20" s="150">
        <v>138842</v>
      </c>
      <c r="AI20" s="150">
        <v>44326.666666666664</v>
      </c>
      <c r="AJ20" s="150">
        <v>25116.552</v>
      </c>
      <c r="AK20" s="150">
        <v>53392.148106400004</v>
      </c>
      <c r="AL20" s="150">
        <f t="shared" si="4"/>
        <v>535546.88577306666</v>
      </c>
      <c r="AM20" s="150">
        <v>943429.18546045874</v>
      </c>
      <c r="AN20" s="150">
        <v>0</v>
      </c>
      <c r="AO20" s="150">
        <v>0</v>
      </c>
      <c r="AP20" s="150">
        <v>0</v>
      </c>
      <c r="AQ20" s="150">
        <v>0</v>
      </c>
      <c r="AR20" s="150">
        <f t="shared" si="5"/>
        <v>1598594.7332335254</v>
      </c>
      <c r="AS20" s="150">
        <v>-2346.4160000000002</v>
      </c>
      <c r="AT20" s="150">
        <v>1791.0070000000001</v>
      </c>
      <c r="AU20" s="150">
        <v>315.84699999999998</v>
      </c>
      <c r="AV20" s="150">
        <v>17063.671999999999</v>
      </c>
      <c r="AW20" s="150">
        <v>185525.63</v>
      </c>
      <c r="AX20" s="150">
        <v>58412.728999999999</v>
      </c>
      <c r="AY20" s="150">
        <v>7193.4210000000003</v>
      </c>
      <c r="AZ20" s="150">
        <v>6804.4229999999998</v>
      </c>
      <c r="BA20" s="150">
        <v>-20550.733</v>
      </c>
      <c r="BB20" s="150">
        <v>77566.733000000007</v>
      </c>
      <c r="BC20" s="150">
        <v>145556.552</v>
      </c>
      <c r="BD20" s="150">
        <v>318180.19810639997</v>
      </c>
      <c r="BE20" s="150">
        <f t="shared" si="6"/>
        <v>795513.06310639996</v>
      </c>
      <c r="BF20" s="150">
        <v>683463.00812712545</v>
      </c>
      <c r="BG20" s="150">
        <v>0</v>
      </c>
      <c r="BH20" s="150">
        <v>0</v>
      </c>
      <c r="BI20" s="150">
        <v>0</v>
      </c>
      <c r="BJ20" s="150">
        <v>0</v>
      </c>
      <c r="BK20" s="150">
        <f t="shared" si="7"/>
        <v>1598594.7332335254</v>
      </c>
      <c r="BL20" s="150">
        <v>-2346.4160000000002</v>
      </c>
      <c r="BM20" s="150">
        <v>1791.0070000000001</v>
      </c>
      <c r="BN20" s="150">
        <v>315.84699999999998</v>
      </c>
      <c r="BO20" s="150">
        <v>17063.671999999999</v>
      </c>
      <c r="BP20" s="150">
        <v>185525.63</v>
      </c>
      <c r="BQ20" s="150">
        <v>58412.728999999999</v>
      </c>
      <c r="BR20" s="150">
        <v>7193.4210000000003</v>
      </c>
      <c r="BS20" s="150">
        <v>6804.4229999999998</v>
      </c>
      <c r="BT20" s="150">
        <v>-20550.733</v>
      </c>
      <c r="BU20" s="150">
        <v>222414.163</v>
      </c>
      <c r="BV20" s="157">
        <f t="shared" si="8"/>
        <v>476623.74299999996</v>
      </c>
      <c r="BW20" s="157">
        <f t="shared" si="9"/>
        <v>318889.3201064</v>
      </c>
      <c r="BX20" s="157">
        <f t="shared" si="10"/>
        <v>463736.7501064</v>
      </c>
      <c r="BY20" s="157">
        <f t="shared" si="11"/>
        <v>144847.43</v>
      </c>
      <c r="CB20" s="157">
        <f t="shared" si="19"/>
        <v>476623.74299999996</v>
      </c>
      <c r="CD20" s="157">
        <f t="shared" si="12"/>
        <v>476623.74299999996</v>
      </c>
      <c r="CV20" s="157">
        <f t="shared" si="13"/>
        <v>119618.662</v>
      </c>
      <c r="CW20" s="157">
        <f t="shared" si="14"/>
        <v>-1478976.0712335254</v>
      </c>
      <c r="CX20" s="157">
        <f t="shared" si="15"/>
        <v>-1478976.0712335254</v>
      </c>
      <c r="CY20" s="157">
        <f t="shared" si="16"/>
        <v>-1478976.0712335254</v>
      </c>
      <c r="CZ20" s="157">
        <f t="shared" si="17"/>
        <v>-795513.06310639996</v>
      </c>
      <c r="DA20" s="157">
        <f t="shared" si="18"/>
        <v>-683463.00812712545</v>
      </c>
      <c r="DB20" s="150">
        <v>15.074999999999999</v>
      </c>
      <c r="DC20" s="150">
        <v>15.074999999999999</v>
      </c>
      <c r="DD20" s="157">
        <f t="shared" si="20"/>
        <v>-476608.66799999995</v>
      </c>
      <c r="DE20" s="157">
        <f t="shared" si="21"/>
        <v>-476608.66799999995</v>
      </c>
      <c r="DF20" s="361">
        <f t="shared" si="22"/>
        <v>1</v>
      </c>
    </row>
    <row r="21" spans="1:110" x14ac:dyDescent="0.25">
      <c r="A21" t="s">
        <v>144</v>
      </c>
      <c r="B21" t="s">
        <v>175</v>
      </c>
      <c r="C21" t="s">
        <v>160</v>
      </c>
      <c r="D21" t="s">
        <v>106</v>
      </c>
      <c r="E21" t="s">
        <v>33</v>
      </c>
      <c r="F21" s="150">
        <v>8545235.8469999991</v>
      </c>
      <c r="G21" s="150">
        <v>337878.23735466029</v>
      </c>
      <c r="H21" s="150">
        <v>619262.85984219017</v>
      </c>
      <c r="I21" s="150">
        <v>691715.95580156904</v>
      </c>
      <c r="J21" s="150">
        <v>632966.90866152756</v>
      </c>
      <c r="K21" s="150">
        <v>351939.85014780291</v>
      </c>
      <c r="L21" s="150">
        <v>284927.71863346396</v>
      </c>
      <c r="M21" s="150">
        <v>156305.47415390026</v>
      </c>
      <c r="N21" s="150">
        <v>4123.4095711499958</v>
      </c>
      <c r="O21" s="150">
        <v>4133.6177375187517</v>
      </c>
      <c r="P21" s="150">
        <v>3834.9342282093621</v>
      </c>
      <c r="Q21" s="150">
        <v>0</v>
      </c>
      <c r="R21" s="150">
        <v>-478506.41264370905</v>
      </c>
      <c r="S21" s="150">
        <f t="shared" si="2"/>
        <v>2608582.5534882825</v>
      </c>
      <c r="T21" s="150">
        <v>2666103.7953925375</v>
      </c>
      <c r="U21" s="150">
        <v>0</v>
      </c>
      <c r="V21" s="150">
        <v>0</v>
      </c>
      <c r="W21" s="150">
        <v>0</v>
      </c>
      <c r="X21" s="150">
        <v>0</v>
      </c>
      <c r="Y21" s="150">
        <f t="shared" si="3"/>
        <v>13819922.195880819</v>
      </c>
      <c r="Z21" s="150">
        <v>402497.62699999998</v>
      </c>
      <c r="AA21" s="150">
        <v>178327.93700000001</v>
      </c>
      <c r="AB21" s="150">
        <v>608144.05200000003</v>
      </c>
      <c r="AC21" s="150">
        <v>525314.24</v>
      </c>
      <c r="AD21" s="150">
        <v>357529.59100000001</v>
      </c>
      <c r="AE21" s="150">
        <v>304157.86</v>
      </c>
      <c r="AF21" s="150">
        <v>99848.140000000014</v>
      </c>
      <c r="AG21" s="150">
        <v>427003</v>
      </c>
      <c r="AH21" s="150">
        <v>707107.94781513745</v>
      </c>
      <c r="AI21" s="150">
        <v>57003</v>
      </c>
      <c r="AJ21" s="150">
        <v>4400</v>
      </c>
      <c r="AK21" s="150">
        <v>4400</v>
      </c>
      <c r="AL21" s="150">
        <f t="shared" si="4"/>
        <v>3675733.3948151376</v>
      </c>
      <c r="AM21" s="150">
        <v>1663679.7597765031</v>
      </c>
      <c r="AN21" s="150">
        <v>0</v>
      </c>
      <c r="AO21" s="150">
        <v>0</v>
      </c>
      <c r="AP21" s="150">
        <v>0</v>
      </c>
      <c r="AQ21" s="150">
        <v>0</v>
      </c>
      <c r="AR21" s="150">
        <f t="shared" si="5"/>
        <v>13884649.00159164</v>
      </c>
      <c r="AS21" s="150">
        <v>402497.62699999998</v>
      </c>
      <c r="AT21" s="150">
        <v>178327.93700000001</v>
      </c>
      <c r="AU21" s="150">
        <v>608144.05200000003</v>
      </c>
      <c r="AV21" s="150">
        <v>525314.24</v>
      </c>
      <c r="AW21" s="150">
        <v>357529.59100000001</v>
      </c>
      <c r="AX21" s="150">
        <v>304157.86</v>
      </c>
      <c r="AY21" s="150">
        <v>378357.58</v>
      </c>
      <c r="AZ21" s="150">
        <v>348613.75900000002</v>
      </c>
      <c r="BA21" s="150">
        <v>946892.20900000003</v>
      </c>
      <c r="BB21" s="150">
        <v>277570.22996807192</v>
      </c>
      <c r="BC21" s="150">
        <v>343539.67996807181</v>
      </c>
      <c r="BD21" s="150">
        <v>149675</v>
      </c>
      <c r="BE21" s="150">
        <f t="shared" si="6"/>
        <v>4820619.7649361445</v>
      </c>
      <c r="BF21" s="150">
        <v>518793.38965549582</v>
      </c>
      <c r="BG21" s="150">
        <v>0</v>
      </c>
      <c r="BH21" s="150">
        <v>0</v>
      </c>
      <c r="BI21" s="150">
        <v>0</v>
      </c>
      <c r="BJ21" s="150">
        <v>0</v>
      </c>
      <c r="BK21" s="150">
        <f t="shared" si="7"/>
        <v>13884649.00159164</v>
      </c>
      <c r="BL21" s="150">
        <v>402497.62699999998</v>
      </c>
      <c r="BM21" s="150">
        <v>178327.93700000001</v>
      </c>
      <c r="BN21" s="150">
        <v>608144.05200000003</v>
      </c>
      <c r="BO21" s="150">
        <v>525314.24</v>
      </c>
      <c r="BP21" s="150">
        <v>357529.59100000001</v>
      </c>
      <c r="BQ21" s="150">
        <v>304157.86</v>
      </c>
      <c r="BR21" s="150">
        <v>378357.58</v>
      </c>
      <c r="BS21" s="150">
        <v>348613.75900000002</v>
      </c>
      <c r="BT21" s="150">
        <v>946892.20900000003</v>
      </c>
      <c r="BU21" s="150">
        <v>466943.86900000001</v>
      </c>
      <c r="BV21" s="157">
        <f t="shared" si="8"/>
        <v>4516778.7240000004</v>
      </c>
      <c r="BW21" s="157">
        <f t="shared" si="9"/>
        <v>303841.04093614407</v>
      </c>
      <c r="BX21" s="157">
        <f t="shared" si="10"/>
        <v>493214.67996807181</v>
      </c>
      <c r="BY21" s="157">
        <f t="shared" si="11"/>
        <v>189373.63903192774</v>
      </c>
      <c r="CB21" s="157">
        <f t="shared" si="19"/>
        <v>4516778.7240000004</v>
      </c>
      <c r="CD21" s="157">
        <f t="shared" si="12"/>
        <v>4516778.7240000004</v>
      </c>
      <c r="CV21" s="157">
        <f t="shared" si="13"/>
        <v>8545235.8469999991</v>
      </c>
      <c r="CW21" s="157">
        <f t="shared" si="14"/>
        <v>-5339413.1545916405</v>
      </c>
      <c r="CX21" s="157">
        <f t="shared" si="15"/>
        <v>-5339413.1545916405</v>
      </c>
      <c r="CY21" s="157">
        <f t="shared" si="16"/>
        <v>-5339413.1545916405</v>
      </c>
      <c r="CZ21" s="157">
        <f t="shared" si="17"/>
        <v>-4820619.7649361445</v>
      </c>
      <c r="DA21" s="157">
        <f t="shared" si="18"/>
        <v>-518793.38965549582</v>
      </c>
      <c r="DB21" s="150">
        <v>12500</v>
      </c>
      <c r="DC21" s="150">
        <v>12500</v>
      </c>
      <c r="DD21" s="157">
        <f t="shared" si="20"/>
        <v>-4504278.7240000004</v>
      </c>
      <c r="DE21" s="157">
        <f t="shared" si="21"/>
        <v>-4504278.7240000004</v>
      </c>
      <c r="DF21" s="361">
        <f t="shared" si="22"/>
        <v>1</v>
      </c>
    </row>
    <row r="22" spans="1:110" x14ac:dyDescent="0.25">
      <c r="A22" t="s">
        <v>145</v>
      </c>
      <c r="B22" t="s">
        <v>167</v>
      </c>
      <c r="C22" t="s">
        <v>770</v>
      </c>
      <c r="D22" t="s">
        <v>271</v>
      </c>
      <c r="E22" t="s">
        <v>241</v>
      </c>
      <c r="F22" s="150">
        <v>0</v>
      </c>
      <c r="G22" s="150">
        <v>0</v>
      </c>
      <c r="H22" s="150">
        <v>0</v>
      </c>
      <c r="I22" s="150">
        <v>0</v>
      </c>
      <c r="J22" s="150">
        <v>0</v>
      </c>
      <c r="K22" s="150">
        <v>0</v>
      </c>
      <c r="L22" s="150">
        <v>0</v>
      </c>
      <c r="M22" s="150">
        <v>0</v>
      </c>
      <c r="N22" s="150">
        <v>0</v>
      </c>
      <c r="O22" s="150">
        <v>0</v>
      </c>
      <c r="P22" s="150">
        <v>0</v>
      </c>
      <c r="Q22" s="150">
        <v>0</v>
      </c>
      <c r="R22" s="150">
        <v>572980</v>
      </c>
      <c r="S22" s="150">
        <f t="shared" si="2"/>
        <v>572980</v>
      </c>
      <c r="T22" s="150">
        <v>0</v>
      </c>
      <c r="U22" s="150">
        <v>0</v>
      </c>
      <c r="V22" s="150">
        <v>0</v>
      </c>
      <c r="W22" s="150">
        <v>0</v>
      </c>
      <c r="X22" s="150">
        <v>0</v>
      </c>
      <c r="Y22" s="150">
        <f t="shared" si="3"/>
        <v>572980</v>
      </c>
      <c r="Z22" s="150">
        <v>0</v>
      </c>
      <c r="AA22" s="150">
        <v>0</v>
      </c>
      <c r="AB22" s="150">
        <v>5731.0249999999996</v>
      </c>
      <c r="AC22" s="150">
        <v>38380.593000000001</v>
      </c>
      <c r="AD22" s="150">
        <v>59804.195</v>
      </c>
      <c r="AE22" s="150">
        <v>5016.7330000000002</v>
      </c>
      <c r="AF22" s="150">
        <v>0</v>
      </c>
      <c r="AG22" s="150">
        <v>0</v>
      </c>
      <c r="AH22" s="150">
        <v>0</v>
      </c>
      <c r="AI22" s="150">
        <v>66000</v>
      </c>
      <c r="AJ22" s="150">
        <v>240000</v>
      </c>
      <c r="AK22" s="150">
        <v>158047.45400000006</v>
      </c>
      <c r="AL22" s="150">
        <f t="shared" si="4"/>
        <v>572980</v>
      </c>
      <c r="AM22" s="150">
        <v>0</v>
      </c>
      <c r="AN22" s="150">
        <v>0</v>
      </c>
      <c r="AO22" s="150">
        <v>0</v>
      </c>
      <c r="AP22" s="150">
        <v>0</v>
      </c>
      <c r="AQ22" s="150">
        <v>0</v>
      </c>
      <c r="AR22" s="150">
        <f t="shared" si="5"/>
        <v>572980</v>
      </c>
      <c r="AS22" s="150">
        <v>0</v>
      </c>
      <c r="AT22" s="150">
        <v>0</v>
      </c>
      <c r="AU22" s="150">
        <v>5731.0249999999996</v>
      </c>
      <c r="AV22" s="150">
        <v>38380.593000000001</v>
      </c>
      <c r="AW22" s="150">
        <v>59804.195</v>
      </c>
      <c r="AX22" s="150">
        <v>5016.7330000000002</v>
      </c>
      <c r="AY22" s="150">
        <v>22960.112000000001</v>
      </c>
      <c r="AZ22" s="150">
        <v>6597.1859999999997</v>
      </c>
      <c r="BA22" s="150">
        <v>4030.2640000000001</v>
      </c>
      <c r="BB22" s="150">
        <v>21969.736000000001</v>
      </c>
      <c r="BC22" s="150">
        <v>240000</v>
      </c>
      <c r="BD22" s="150">
        <v>68490.156000000046</v>
      </c>
      <c r="BE22" s="150">
        <f t="shared" si="6"/>
        <v>472980</v>
      </c>
      <c r="BF22" s="150">
        <v>0</v>
      </c>
      <c r="BG22" s="150">
        <v>0</v>
      </c>
      <c r="BH22" s="150">
        <v>0</v>
      </c>
      <c r="BI22" s="150">
        <v>0</v>
      </c>
      <c r="BJ22" s="150">
        <v>0</v>
      </c>
      <c r="BK22" s="150">
        <f t="shared" si="7"/>
        <v>472980</v>
      </c>
      <c r="BL22" s="150">
        <v>0</v>
      </c>
      <c r="BM22" s="150">
        <v>0</v>
      </c>
      <c r="BN22" s="150">
        <v>5731.0249999999996</v>
      </c>
      <c r="BO22" s="150">
        <v>38380.593000000001</v>
      </c>
      <c r="BP22" s="150">
        <v>59804.195</v>
      </c>
      <c r="BQ22" s="150">
        <v>5016.7330000000002</v>
      </c>
      <c r="BR22" s="150">
        <v>22960.112000000001</v>
      </c>
      <c r="BS22" s="150">
        <v>6597.1859999999997</v>
      </c>
      <c r="BT22" s="150">
        <v>4030.2640000000001</v>
      </c>
      <c r="BU22" s="150">
        <v>30359.312999999998</v>
      </c>
      <c r="BV22" s="157">
        <f t="shared" si="8"/>
        <v>172879.42099999997</v>
      </c>
      <c r="BW22" s="157">
        <f t="shared" si="9"/>
        <v>300100.57900000003</v>
      </c>
      <c r="BX22" s="157">
        <f t="shared" si="10"/>
        <v>308490.15600000008</v>
      </c>
      <c r="BY22" s="157">
        <f t="shared" si="11"/>
        <v>8389.5770000000484</v>
      </c>
      <c r="CB22" s="157">
        <f t="shared" si="19"/>
        <v>172879.42099999997</v>
      </c>
      <c r="CD22" s="157">
        <f t="shared" si="12"/>
        <v>172879.42099999997</v>
      </c>
      <c r="CV22" s="157">
        <f t="shared" si="13"/>
        <v>0</v>
      </c>
      <c r="CW22" s="157">
        <f t="shared" si="14"/>
        <v>-472980</v>
      </c>
      <c r="CX22" s="157">
        <f t="shared" si="15"/>
        <v>-472980</v>
      </c>
      <c r="CY22" s="157">
        <f t="shared" si="16"/>
        <v>-472980</v>
      </c>
      <c r="CZ22" s="157">
        <f t="shared" si="17"/>
        <v>-472980</v>
      </c>
      <c r="DA22" s="157">
        <f t="shared" si="18"/>
        <v>0</v>
      </c>
      <c r="DB22" s="150">
        <v>69960</v>
      </c>
      <c r="DC22" s="150">
        <v>69960</v>
      </c>
      <c r="DD22" s="157">
        <f t="shared" si="20"/>
        <v>-102919.42099999997</v>
      </c>
      <c r="DE22" s="157">
        <f t="shared" si="21"/>
        <v>-102919.42099999997</v>
      </c>
      <c r="DF22" s="361">
        <f t="shared" si="22"/>
        <v>1</v>
      </c>
    </row>
    <row r="23" spans="1:110" x14ac:dyDescent="0.25">
      <c r="A23" t="s">
        <v>144</v>
      </c>
      <c r="B23" t="s">
        <v>179</v>
      </c>
      <c r="C23" t="s">
        <v>164</v>
      </c>
      <c r="D23" t="s">
        <v>137</v>
      </c>
      <c r="E23" t="s">
        <v>64</v>
      </c>
      <c r="F23" s="150">
        <v>61148.564999999988</v>
      </c>
      <c r="G23" s="150">
        <v>781.52870161195005</v>
      </c>
      <c r="H23" s="150">
        <v>783.4217691706117</v>
      </c>
      <c r="I23" s="150">
        <v>18113.099811809701</v>
      </c>
      <c r="J23" s="150">
        <v>39213.155446878249</v>
      </c>
      <c r="K23" s="150">
        <v>21290.136057681208</v>
      </c>
      <c r="L23" s="150">
        <v>21698.313865308282</v>
      </c>
      <c r="M23" s="150">
        <v>13508.330352968571</v>
      </c>
      <c r="N23" s="150">
        <v>26265.200858256008</v>
      </c>
      <c r="O23" s="150">
        <v>0</v>
      </c>
      <c r="P23" s="150">
        <v>76638.75857104949</v>
      </c>
      <c r="Q23" s="150">
        <v>76828.494873997202</v>
      </c>
      <c r="R23" s="150">
        <v>79989.599475976676</v>
      </c>
      <c r="S23" s="150">
        <f t="shared" si="2"/>
        <v>375110.03978470794</v>
      </c>
      <c r="T23" s="150">
        <v>0</v>
      </c>
      <c r="U23" s="150">
        <v>0</v>
      </c>
      <c r="V23" s="150">
        <v>0</v>
      </c>
      <c r="W23" s="150">
        <v>0</v>
      </c>
      <c r="X23" s="150">
        <v>0</v>
      </c>
      <c r="Y23" s="150">
        <f t="shared" si="3"/>
        <v>436258.60478470795</v>
      </c>
      <c r="Z23" s="150">
        <v>837.01300000000003</v>
      </c>
      <c r="AA23" s="150">
        <v>14520.223</v>
      </c>
      <c r="AB23" s="150">
        <v>10313.736000000001</v>
      </c>
      <c r="AC23" s="150">
        <v>19682.808000000001</v>
      </c>
      <c r="AD23" s="150">
        <v>3119.701</v>
      </c>
      <c r="AE23" s="150">
        <v>926</v>
      </c>
      <c r="AF23" s="150">
        <v>6625.9650000000001</v>
      </c>
      <c r="AG23" s="150">
        <v>33166.879506128011</v>
      </c>
      <c r="AH23" s="150">
        <v>26825.54</v>
      </c>
      <c r="AI23" s="150">
        <v>13599.717000000001</v>
      </c>
      <c r="AJ23" s="150">
        <v>6799.8580000000002</v>
      </c>
      <c r="AK23" s="150">
        <v>238692.59927857982</v>
      </c>
      <c r="AL23" s="150">
        <f t="shared" si="4"/>
        <v>375110.03978470783</v>
      </c>
      <c r="AM23" s="150">
        <v>0</v>
      </c>
      <c r="AN23" s="150">
        <v>0</v>
      </c>
      <c r="AO23" s="150">
        <v>0</v>
      </c>
      <c r="AP23" s="150">
        <v>0</v>
      </c>
      <c r="AQ23" s="150">
        <v>0</v>
      </c>
      <c r="AR23" s="150">
        <f t="shared" si="5"/>
        <v>436258.60478470783</v>
      </c>
      <c r="AS23" s="150">
        <v>837.01300000000003</v>
      </c>
      <c r="AT23" s="150">
        <v>14520.223</v>
      </c>
      <c r="AU23" s="150">
        <v>10313.736000000001</v>
      </c>
      <c r="AV23" s="150">
        <v>19682.808000000001</v>
      </c>
      <c r="AW23" s="150">
        <v>3119.701</v>
      </c>
      <c r="AX23" s="150">
        <v>926.39800000000002</v>
      </c>
      <c r="AY23" s="150">
        <v>1606.384</v>
      </c>
      <c r="AZ23" s="150">
        <v>14531.745000000001</v>
      </c>
      <c r="BA23" s="150">
        <v>7162.7250000000004</v>
      </c>
      <c r="BB23" s="150">
        <v>0</v>
      </c>
      <c r="BC23" s="150">
        <v>70926.450506128109</v>
      </c>
      <c r="BD23" s="150">
        <v>231482.8562785798</v>
      </c>
      <c r="BE23" s="150">
        <f t="shared" si="6"/>
        <v>375110.03978470794</v>
      </c>
      <c r="BF23" s="150">
        <v>0</v>
      </c>
      <c r="BG23" s="150">
        <v>0</v>
      </c>
      <c r="BH23" s="150">
        <v>0</v>
      </c>
      <c r="BI23" s="150">
        <v>0</v>
      </c>
      <c r="BJ23" s="150">
        <v>0</v>
      </c>
      <c r="BK23" s="150">
        <f t="shared" si="7"/>
        <v>436258.60478470795</v>
      </c>
      <c r="BL23" s="150">
        <v>837.01300000000003</v>
      </c>
      <c r="BM23" s="150">
        <v>14520.223</v>
      </c>
      <c r="BN23" s="150">
        <v>10313.736000000001</v>
      </c>
      <c r="BO23" s="150">
        <v>19682.808000000001</v>
      </c>
      <c r="BP23" s="150">
        <v>3119.701</v>
      </c>
      <c r="BQ23" s="150">
        <v>926.39800000000002</v>
      </c>
      <c r="BR23" s="150">
        <v>1606.384</v>
      </c>
      <c r="BS23" s="150">
        <v>14531.745000000001</v>
      </c>
      <c r="BT23" s="150">
        <v>7162.7250000000004</v>
      </c>
      <c r="BU23" s="150">
        <v>12112.409</v>
      </c>
      <c r="BV23" s="157">
        <f t="shared" si="8"/>
        <v>84813.142000000007</v>
      </c>
      <c r="BW23" s="157">
        <f t="shared" si="9"/>
        <v>290296.89778470795</v>
      </c>
      <c r="BX23" s="157">
        <f t="shared" si="10"/>
        <v>302409.30678470794</v>
      </c>
      <c r="BY23" s="157">
        <f t="shared" si="11"/>
        <v>12112.408999999985</v>
      </c>
      <c r="CB23" s="157">
        <f t="shared" si="19"/>
        <v>84813.142000000007</v>
      </c>
      <c r="CD23" s="157">
        <f t="shared" si="12"/>
        <v>84813.142000000007</v>
      </c>
      <c r="CV23" s="157">
        <f t="shared" si="13"/>
        <v>61148.564999999988</v>
      </c>
      <c r="CW23" s="157">
        <f t="shared" si="14"/>
        <v>-375110.03978470794</v>
      </c>
      <c r="CX23" s="157">
        <f t="shared" si="15"/>
        <v>-375110.03978470794</v>
      </c>
      <c r="CY23" s="157">
        <f t="shared" si="16"/>
        <v>-375110.03978470794</v>
      </c>
      <c r="CZ23" s="157">
        <f t="shared" si="17"/>
        <v>-375110.03978470794</v>
      </c>
      <c r="DA23" s="157">
        <f t="shared" si="18"/>
        <v>0</v>
      </c>
      <c r="DB23" s="150">
        <v>0</v>
      </c>
      <c r="DC23" s="150">
        <v>0</v>
      </c>
      <c r="DD23" s="157">
        <f t="shared" si="20"/>
        <v>-84813.142000000007</v>
      </c>
      <c r="DE23" s="157">
        <f t="shared" si="21"/>
        <v>-84813.142000000007</v>
      </c>
      <c r="DF23" s="361">
        <f t="shared" si="22"/>
        <v>1</v>
      </c>
    </row>
    <row r="24" spans="1:110" x14ac:dyDescent="0.25">
      <c r="A24" t="s">
        <v>144</v>
      </c>
      <c r="B24" t="s">
        <v>176</v>
      </c>
      <c r="C24" t="s">
        <v>161</v>
      </c>
      <c r="D24" t="s">
        <v>110</v>
      </c>
      <c r="E24" t="s">
        <v>37</v>
      </c>
      <c r="F24" s="150">
        <v>208952.86800000002</v>
      </c>
      <c r="G24" s="150">
        <v>0</v>
      </c>
      <c r="H24" s="150">
        <v>11608.710061246369</v>
      </c>
      <c r="I24" s="150">
        <v>16071.277315715601</v>
      </c>
      <c r="J24" s="150">
        <v>95778.245050247264</v>
      </c>
      <c r="K24" s="150">
        <v>119146.81119540347</v>
      </c>
      <c r="L24" s="150">
        <v>160237.49841050059</v>
      </c>
      <c r="M24" s="150">
        <v>112265.42974986647</v>
      </c>
      <c r="N24" s="150">
        <v>1038.0746953652642</v>
      </c>
      <c r="O24" s="150">
        <v>149723.49617222455</v>
      </c>
      <c r="P24" s="150">
        <v>86855.864008236123</v>
      </c>
      <c r="Q24" s="150">
        <v>141684.03507472551</v>
      </c>
      <c r="R24" s="150">
        <v>145391.22132486719</v>
      </c>
      <c r="S24" s="150">
        <f t="shared" si="2"/>
        <v>1039800.6630583984</v>
      </c>
      <c r="T24" s="150">
        <v>1687382.733081423</v>
      </c>
      <c r="U24" s="150">
        <v>0</v>
      </c>
      <c r="V24" s="150">
        <v>0</v>
      </c>
      <c r="W24" s="150">
        <v>0</v>
      </c>
      <c r="X24" s="150">
        <v>0</v>
      </c>
      <c r="Y24" s="150">
        <f t="shared" si="3"/>
        <v>2936136.2641398218</v>
      </c>
      <c r="Z24" s="150">
        <v>-365.69400000000002</v>
      </c>
      <c r="AA24" s="150">
        <v>-658.36800000000005</v>
      </c>
      <c r="AB24" s="150">
        <v>782.73699999999997</v>
      </c>
      <c r="AC24" s="150">
        <v>41702.894</v>
      </c>
      <c r="AD24" s="150">
        <v>70620.447</v>
      </c>
      <c r="AE24" s="150">
        <v>55248.889000000003</v>
      </c>
      <c r="AF24" s="150">
        <v>146398.01100000003</v>
      </c>
      <c r="AG24" s="150">
        <v>58297.400000000009</v>
      </c>
      <c r="AH24" s="150">
        <v>196702.1</v>
      </c>
      <c r="AI24" s="150">
        <v>144280.6</v>
      </c>
      <c r="AJ24" s="150">
        <v>83082</v>
      </c>
      <c r="AK24" s="150">
        <v>243709.64705839835</v>
      </c>
      <c r="AL24" s="150">
        <f t="shared" si="4"/>
        <v>1039800.6630583984</v>
      </c>
      <c r="AM24" s="150">
        <v>1687383.1</v>
      </c>
      <c r="AN24" s="150">
        <v>0</v>
      </c>
      <c r="AO24" s="150">
        <v>0</v>
      </c>
      <c r="AP24" s="150">
        <v>0</v>
      </c>
      <c r="AQ24" s="150">
        <v>0</v>
      </c>
      <c r="AR24" s="150">
        <f t="shared" si="5"/>
        <v>2936136.6310583986</v>
      </c>
      <c r="AS24" s="150">
        <v>-365.69400000000002</v>
      </c>
      <c r="AT24" s="150">
        <v>-658.36800000000005</v>
      </c>
      <c r="AU24" s="150">
        <v>782.73699999999997</v>
      </c>
      <c r="AV24" s="150">
        <v>41702.894</v>
      </c>
      <c r="AW24" s="150">
        <v>70620.447</v>
      </c>
      <c r="AX24" s="150">
        <v>55248.889000000003</v>
      </c>
      <c r="AY24" s="150">
        <v>85111.741999999998</v>
      </c>
      <c r="AZ24" s="150">
        <v>62307.016000000003</v>
      </c>
      <c r="BA24" s="150">
        <v>9254.1880000000001</v>
      </c>
      <c r="BB24" s="150">
        <v>308678.72453666665</v>
      </c>
      <c r="BC24" s="150">
        <v>22169.281268333332</v>
      </c>
      <c r="BD24" s="150">
        <v>197036.86326833334</v>
      </c>
      <c r="BE24" s="150">
        <f t="shared" si="6"/>
        <v>851888.72007333336</v>
      </c>
      <c r="BF24" s="150">
        <v>1875295.0429850654</v>
      </c>
      <c r="BG24" s="150">
        <v>0</v>
      </c>
      <c r="BH24" s="150">
        <v>0</v>
      </c>
      <c r="BI24" s="150">
        <v>0</v>
      </c>
      <c r="BJ24" s="150">
        <v>0</v>
      </c>
      <c r="BK24" s="150">
        <f t="shared" si="7"/>
        <v>2936136.6310583986</v>
      </c>
      <c r="BL24" s="150">
        <v>-365.69400000000002</v>
      </c>
      <c r="BM24" s="150">
        <v>-658.36800000000005</v>
      </c>
      <c r="BN24" s="150">
        <v>782.73699999999997</v>
      </c>
      <c r="BO24" s="150">
        <v>41702.894</v>
      </c>
      <c r="BP24" s="150">
        <v>70620.447</v>
      </c>
      <c r="BQ24" s="150">
        <v>55248.889000000003</v>
      </c>
      <c r="BR24" s="150">
        <v>85111.741999999998</v>
      </c>
      <c r="BS24" s="150">
        <v>62307.016000000003</v>
      </c>
      <c r="BT24" s="150">
        <v>9254.1880000000001</v>
      </c>
      <c r="BU24" s="150">
        <v>238367.55600000001</v>
      </c>
      <c r="BV24" s="157">
        <f t="shared" si="8"/>
        <v>562371.40700000001</v>
      </c>
      <c r="BW24" s="157">
        <f t="shared" si="9"/>
        <v>289517.31307333335</v>
      </c>
      <c r="BX24" s="157">
        <f t="shared" si="10"/>
        <v>219206.14453666669</v>
      </c>
      <c r="BY24" s="157">
        <f t="shared" si="11"/>
        <v>-70311.168536666664</v>
      </c>
      <c r="CB24" s="157">
        <f t="shared" si="19"/>
        <v>562371.40700000001</v>
      </c>
      <c r="CD24" s="157">
        <f t="shared" si="12"/>
        <v>562371.40700000001</v>
      </c>
      <c r="CV24" s="157">
        <f t="shared" si="13"/>
        <v>208952.86800000002</v>
      </c>
      <c r="CW24" s="157">
        <f t="shared" si="14"/>
        <v>-2727183.7630583989</v>
      </c>
      <c r="CX24" s="157">
        <f t="shared" si="15"/>
        <v>-2727183.7630583989</v>
      </c>
      <c r="CY24" s="157">
        <f t="shared" si="16"/>
        <v>-2727183.7630583989</v>
      </c>
      <c r="CZ24" s="157">
        <f t="shared" si="17"/>
        <v>-851888.72007333336</v>
      </c>
      <c r="DA24" s="157">
        <f t="shared" si="18"/>
        <v>-1875295.0429850654</v>
      </c>
      <c r="DB24" s="150">
        <v>209880</v>
      </c>
      <c r="DC24" s="150">
        <v>209880</v>
      </c>
      <c r="DD24" s="157">
        <f t="shared" si="20"/>
        <v>-352491.40700000001</v>
      </c>
      <c r="DE24" s="157">
        <f t="shared" si="21"/>
        <v>-352491.40700000001</v>
      </c>
      <c r="DF24" s="361">
        <f t="shared" si="22"/>
        <v>1</v>
      </c>
    </row>
    <row r="25" spans="1:110" x14ac:dyDescent="0.25">
      <c r="A25" t="s">
        <v>144</v>
      </c>
      <c r="B25" t="s">
        <v>166</v>
      </c>
      <c r="C25" t="s">
        <v>153</v>
      </c>
      <c r="D25" t="s">
        <v>80</v>
      </c>
      <c r="E25" t="s">
        <v>7</v>
      </c>
      <c r="F25" s="150">
        <v>118749.34500000002</v>
      </c>
      <c r="G25" s="150">
        <v>773.30622454122147</v>
      </c>
      <c r="H25" s="150">
        <v>5459.7254768486955</v>
      </c>
      <c r="I25" s="150">
        <v>18755.432387518951</v>
      </c>
      <c r="J25" s="150">
        <v>19052.396464377485</v>
      </c>
      <c r="K25" s="150">
        <v>20472.88758257353</v>
      </c>
      <c r="L25" s="150">
        <v>32523.370340143385</v>
      </c>
      <c r="M25" s="150">
        <v>6327.7529067284586</v>
      </c>
      <c r="N25" s="150">
        <v>1034.3885056750016</v>
      </c>
      <c r="O25" s="150">
        <v>51968.11281171177</v>
      </c>
      <c r="P25" s="150">
        <v>34772.224462841245</v>
      </c>
      <c r="Q25" s="150">
        <v>70666.054892207292</v>
      </c>
      <c r="R25" s="150">
        <v>172020.29720206646</v>
      </c>
      <c r="S25" s="150">
        <f t="shared" si="2"/>
        <v>433825.94925723353</v>
      </c>
      <c r="T25" s="150">
        <v>1052728.1969600001</v>
      </c>
      <c r="U25" s="150">
        <v>0</v>
      </c>
      <c r="V25" s="150">
        <v>0</v>
      </c>
      <c r="W25" s="150">
        <v>0</v>
      </c>
      <c r="X25" s="150">
        <v>0</v>
      </c>
      <c r="Y25" s="150">
        <f t="shared" si="3"/>
        <v>1605303.4912172335</v>
      </c>
      <c r="Z25" s="150">
        <v>1534.586</v>
      </c>
      <c r="AA25" s="150">
        <v>0</v>
      </c>
      <c r="AB25" s="150">
        <v>869.99</v>
      </c>
      <c r="AC25" s="150">
        <v>19502.772000000001</v>
      </c>
      <c r="AD25" s="150">
        <v>6472.7150000000001</v>
      </c>
      <c r="AE25" s="150">
        <v>7812.6710000000003</v>
      </c>
      <c r="AF25" s="150">
        <v>10434.85025</v>
      </c>
      <c r="AG25" s="150">
        <v>11797.3508</v>
      </c>
      <c r="AH25" s="150">
        <v>218452.68413333336</v>
      </c>
      <c r="AI25" s="150">
        <v>42751.684133333336</v>
      </c>
      <c r="AJ25" s="150">
        <v>48821.684133333336</v>
      </c>
      <c r="AK25" s="150">
        <v>65374.961807233507</v>
      </c>
      <c r="AL25" s="150">
        <f t="shared" si="4"/>
        <v>433825.94925723353</v>
      </c>
      <c r="AM25" s="150">
        <v>1052728.1969599999</v>
      </c>
      <c r="AN25" s="150">
        <v>0</v>
      </c>
      <c r="AO25" s="150">
        <v>0</v>
      </c>
      <c r="AP25" s="150">
        <v>0</v>
      </c>
      <c r="AQ25" s="150">
        <v>0</v>
      </c>
      <c r="AR25" s="150">
        <f t="shared" si="5"/>
        <v>1605303.4912172335</v>
      </c>
      <c r="AS25" s="150">
        <v>1534.586</v>
      </c>
      <c r="AT25" s="150">
        <v>0</v>
      </c>
      <c r="AU25" s="150">
        <v>869.99</v>
      </c>
      <c r="AV25" s="150">
        <v>19502.772000000001</v>
      </c>
      <c r="AW25" s="150">
        <v>6472.7150000000001</v>
      </c>
      <c r="AX25" s="150">
        <v>7812.6710000000003</v>
      </c>
      <c r="AY25" s="150">
        <v>9096.6260000000002</v>
      </c>
      <c r="AZ25" s="150">
        <v>8000.9120000000003</v>
      </c>
      <c r="BA25" s="150">
        <v>364.73700000000002</v>
      </c>
      <c r="BB25" s="150">
        <v>88419.784250000012</v>
      </c>
      <c r="BC25" s="150">
        <v>77218.3508</v>
      </c>
      <c r="BD25" s="150">
        <v>214532.80520723358</v>
      </c>
      <c r="BE25" s="150">
        <f t="shared" si="6"/>
        <v>433825.94925723359</v>
      </c>
      <c r="BF25" s="150">
        <v>1052728.3984227665</v>
      </c>
      <c r="BG25" s="150">
        <v>0</v>
      </c>
      <c r="BH25" s="150">
        <v>0</v>
      </c>
      <c r="BI25" s="150">
        <v>0</v>
      </c>
      <c r="BJ25" s="150">
        <v>0</v>
      </c>
      <c r="BK25" s="150">
        <f t="shared" si="7"/>
        <v>1605303.6926800001</v>
      </c>
      <c r="BL25" s="150">
        <v>1534.586</v>
      </c>
      <c r="BM25" s="150">
        <v>0</v>
      </c>
      <c r="BN25" s="150">
        <v>869.99</v>
      </c>
      <c r="BO25" s="150">
        <v>19502.772000000001</v>
      </c>
      <c r="BP25" s="150">
        <v>6472.7150000000001</v>
      </c>
      <c r="BQ25" s="150">
        <v>7812.6710000000003</v>
      </c>
      <c r="BR25" s="150">
        <v>9096.6260000000002</v>
      </c>
      <c r="BS25" s="150">
        <v>8000.9120000000003</v>
      </c>
      <c r="BT25" s="150">
        <v>364.73700000000002</v>
      </c>
      <c r="BU25" s="150">
        <v>99086.516000000003</v>
      </c>
      <c r="BV25" s="157">
        <f t="shared" si="8"/>
        <v>152741.52499999999</v>
      </c>
      <c r="BW25" s="157">
        <f t="shared" si="9"/>
        <v>281084.42425723362</v>
      </c>
      <c r="BX25" s="157">
        <f t="shared" si="10"/>
        <v>291751.1560072336</v>
      </c>
      <c r="BY25" s="157">
        <f t="shared" si="11"/>
        <v>10666.731749999977</v>
      </c>
      <c r="CB25" s="157">
        <f t="shared" si="19"/>
        <v>152741.52499999999</v>
      </c>
      <c r="CD25" s="157">
        <f t="shared" si="12"/>
        <v>152741.52499999999</v>
      </c>
      <c r="CV25" s="157">
        <f t="shared" si="13"/>
        <v>118749.34500000002</v>
      </c>
      <c r="CW25" s="157">
        <f t="shared" si="14"/>
        <v>-1486554.3476800001</v>
      </c>
      <c r="CX25" s="157">
        <f t="shared" si="15"/>
        <v>-1486554.3476800001</v>
      </c>
      <c r="CY25" s="157">
        <f t="shared" si="16"/>
        <v>-1486554.3476800001</v>
      </c>
      <c r="CZ25" s="157">
        <f t="shared" si="17"/>
        <v>-433825.94925723359</v>
      </c>
      <c r="DA25" s="157">
        <f t="shared" si="18"/>
        <v>-1052728.3984227665</v>
      </c>
      <c r="DB25" s="150">
        <v>0</v>
      </c>
      <c r="DC25" s="150">
        <v>0</v>
      </c>
      <c r="DD25" s="157">
        <f t="shared" si="20"/>
        <v>-152741.52499999999</v>
      </c>
      <c r="DE25" s="157">
        <f t="shared" si="21"/>
        <v>-152741.52499999999</v>
      </c>
      <c r="DF25" s="361">
        <f t="shared" si="22"/>
        <v>1</v>
      </c>
    </row>
    <row r="26" spans="1:110" x14ac:dyDescent="0.25">
      <c r="A26" t="s">
        <v>144</v>
      </c>
      <c r="B26" t="s">
        <v>176</v>
      </c>
      <c r="C26" t="s">
        <v>161</v>
      </c>
      <c r="D26" t="s">
        <v>111</v>
      </c>
      <c r="E26" t="s">
        <v>38</v>
      </c>
      <c r="F26" s="150">
        <v>314822.53499999997</v>
      </c>
      <c r="G26" s="150">
        <v>0</v>
      </c>
      <c r="H26" s="150">
        <v>7676.5565255881966</v>
      </c>
      <c r="I26" s="150">
        <v>26927.348359797998</v>
      </c>
      <c r="J26" s="150">
        <v>27027.62839963103</v>
      </c>
      <c r="K26" s="150">
        <v>129181.5508627469</v>
      </c>
      <c r="L26" s="150">
        <v>192795.42316749319</v>
      </c>
      <c r="M26" s="150">
        <v>53110.288633736098</v>
      </c>
      <c r="N26" s="150">
        <v>816.8503803583518</v>
      </c>
      <c r="O26" s="150">
        <v>123123.20531030226</v>
      </c>
      <c r="P26" s="150">
        <v>81123.488388428188</v>
      </c>
      <c r="Q26" s="150">
        <v>125592.77914190484</v>
      </c>
      <c r="R26" s="150">
        <v>268638.34508412005</v>
      </c>
      <c r="S26" s="150">
        <f t="shared" si="2"/>
        <v>1036013.4642541071</v>
      </c>
      <c r="T26" s="150">
        <v>2277305.2355371299</v>
      </c>
      <c r="U26" s="150">
        <v>0</v>
      </c>
      <c r="V26" s="150">
        <v>0</v>
      </c>
      <c r="W26" s="150">
        <v>0</v>
      </c>
      <c r="X26" s="150">
        <v>0</v>
      </c>
      <c r="Y26" s="150">
        <f t="shared" si="3"/>
        <v>3628141.2347912369</v>
      </c>
      <c r="Z26" s="150">
        <v>1562.74</v>
      </c>
      <c r="AA26" s="150">
        <v>1184.4269999999999</v>
      </c>
      <c r="AB26" s="150">
        <v>1593.7190000000001</v>
      </c>
      <c r="AC26" s="150">
        <v>42557.612999999998</v>
      </c>
      <c r="AD26" s="150">
        <v>98520.411999999997</v>
      </c>
      <c r="AE26" s="150">
        <v>77964.313999999998</v>
      </c>
      <c r="AF26" s="150">
        <v>102578.086</v>
      </c>
      <c r="AG26" s="150">
        <v>78169.2</v>
      </c>
      <c r="AH26" s="150">
        <v>154984.6</v>
      </c>
      <c r="AI26" s="150">
        <v>189566.625</v>
      </c>
      <c r="AJ26" s="150">
        <v>85326.6</v>
      </c>
      <c r="AK26" s="150">
        <v>202005.12825410708</v>
      </c>
      <c r="AL26" s="150">
        <f t="shared" si="4"/>
        <v>1036013.4642541071</v>
      </c>
      <c r="AM26" s="150">
        <v>2277305.6</v>
      </c>
      <c r="AN26" s="150">
        <v>0</v>
      </c>
      <c r="AO26" s="150">
        <v>0</v>
      </c>
      <c r="AP26" s="150">
        <v>0</v>
      </c>
      <c r="AQ26" s="150">
        <v>0</v>
      </c>
      <c r="AR26" s="150">
        <f t="shared" si="5"/>
        <v>3628141.5992541071</v>
      </c>
      <c r="AS26" s="150">
        <v>1562.74</v>
      </c>
      <c r="AT26" s="150">
        <v>1184.4269999999999</v>
      </c>
      <c r="AU26" s="150">
        <v>1593.7190000000001</v>
      </c>
      <c r="AV26" s="150">
        <v>42557.612999999998</v>
      </c>
      <c r="AW26" s="150">
        <v>98520.411999999997</v>
      </c>
      <c r="AX26" s="150">
        <v>77964.313999999998</v>
      </c>
      <c r="AY26" s="150">
        <v>115228.376</v>
      </c>
      <c r="AZ26" s="150">
        <v>76134.019</v>
      </c>
      <c r="BA26" s="150">
        <v>31165.785</v>
      </c>
      <c r="BB26" s="150">
        <v>52441.214999999997</v>
      </c>
      <c r="BC26" s="150">
        <v>83235.225000000006</v>
      </c>
      <c r="BD26" s="150">
        <v>186418.0312</v>
      </c>
      <c r="BE26" s="150">
        <f t="shared" si="6"/>
        <v>768005.87619999994</v>
      </c>
      <c r="BF26" s="150">
        <v>2545313.1880541071</v>
      </c>
      <c r="BG26" s="150">
        <v>0</v>
      </c>
      <c r="BH26" s="150">
        <v>0</v>
      </c>
      <c r="BI26" s="150">
        <v>0</v>
      </c>
      <c r="BJ26" s="150">
        <v>0</v>
      </c>
      <c r="BK26" s="150">
        <f t="shared" si="7"/>
        <v>3628141.5992541071</v>
      </c>
      <c r="BL26" s="150">
        <v>1562.74</v>
      </c>
      <c r="BM26" s="150">
        <v>1184.4269999999999</v>
      </c>
      <c r="BN26" s="150">
        <v>1593.7190000000001</v>
      </c>
      <c r="BO26" s="150">
        <v>42557.612999999998</v>
      </c>
      <c r="BP26" s="150">
        <v>98520.411999999997</v>
      </c>
      <c r="BQ26" s="150">
        <v>77964.313999999998</v>
      </c>
      <c r="BR26" s="150">
        <v>115228.376</v>
      </c>
      <c r="BS26" s="150">
        <v>76134.019</v>
      </c>
      <c r="BT26" s="150">
        <v>31165.785</v>
      </c>
      <c r="BU26" s="150">
        <v>88815.562999999995</v>
      </c>
      <c r="BV26" s="157">
        <f t="shared" si="8"/>
        <v>534726.96799999999</v>
      </c>
      <c r="BW26" s="157">
        <f t="shared" si="9"/>
        <v>233278.90819999995</v>
      </c>
      <c r="BX26" s="157">
        <f t="shared" si="10"/>
        <v>269653.2562</v>
      </c>
      <c r="BY26" s="157">
        <f t="shared" si="11"/>
        <v>36374.348000000056</v>
      </c>
      <c r="CB26" s="157">
        <f t="shared" si="19"/>
        <v>534726.96799999999</v>
      </c>
      <c r="CD26" s="157">
        <f t="shared" si="12"/>
        <v>534726.96799999999</v>
      </c>
      <c r="CV26" s="157">
        <f t="shared" si="13"/>
        <v>314822.53499999997</v>
      </c>
      <c r="CW26" s="157">
        <f t="shared" si="14"/>
        <v>-3313319.064254107</v>
      </c>
      <c r="CX26" s="157">
        <f t="shared" si="15"/>
        <v>-3313319.064254107</v>
      </c>
      <c r="CY26" s="157">
        <f t="shared" si="16"/>
        <v>-3313319.064254107</v>
      </c>
      <c r="CZ26" s="157">
        <f t="shared" si="17"/>
        <v>-768005.87619999994</v>
      </c>
      <c r="DA26" s="157">
        <f t="shared" si="18"/>
        <v>-2545313.1880541071</v>
      </c>
      <c r="DB26" s="150">
        <v>13000</v>
      </c>
      <c r="DC26" s="150">
        <v>13000</v>
      </c>
      <c r="DD26" s="157">
        <f t="shared" si="20"/>
        <v>-521726.96799999999</v>
      </c>
      <c r="DE26" s="157">
        <f t="shared" si="21"/>
        <v>-521726.96799999999</v>
      </c>
      <c r="DF26" s="361">
        <f t="shared" si="22"/>
        <v>1</v>
      </c>
    </row>
    <row r="27" spans="1:110" x14ac:dyDescent="0.25">
      <c r="A27" t="s">
        <v>147</v>
      </c>
      <c r="B27" t="s">
        <v>770</v>
      </c>
      <c r="C27" t="s">
        <v>770</v>
      </c>
      <c r="D27" t="s">
        <v>359</v>
      </c>
      <c r="E27" t="s">
        <v>764</v>
      </c>
      <c r="F27" s="150">
        <v>0</v>
      </c>
      <c r="G27" s="150">
        <v>0</v>
      </c>
      <c r="H27" s="150">
        <v>0</v>
      </c>
      <c r="I27" s="150">
        <v>0</v>
      </c>
      <c r="J27" s="150">
        <v>0</v>
      </c>
      <c r="K27" s="150">
        <v>0</v>
      </c>
      <c r="L27" s="150">
        <v>0</v>
      </c>
      <c r="M27" s="150">
        <v>0</v>
      </c>
      <c r="N27" s="150">
        <v>0</v>
      </c>
      <c r="O27" s="150">
        <v>0</v>
      </c>
      <c r="P27" s="150">
        <v>0</v>
      </c>
      <c r="Q27" s="150">
        <v>0</v>
      </c>
      <c r="R27" s="150">
        <v>0</v>
      </c>
      <c r="S27" s="150">
        <f t="shared" si="2"/>
        <v>0</v>
      </c>
      <c r="T27" s="150">
        <v>0</v>
      </c>
      <c r="U27" s="150">
        <v>0</v>
      </c>
      <c r="V27" s="150">
        <v>0</v>
      </c>
      <c r="W27" s="150">
        <v>0</v>
      </c>
      <c r="X27" s="150">
        <v>0</v>
      </c>
      <c r="Y27" s="150">
        <f t="shared" si="3"/>
        <v>0</v>
      </c>
      <c r="Z27" s="150">
        <v>0</v>
      </c>
      <c r="AA27" s="150">
        <v>0</v>
      </c>
      <c r="AB27" s="150">
        <v>0</v>
      </c>
      <c r="AC27" s="150">
        <v>0</v>
      </c>
      <c r="AD27" s="150">
        <v>0</v>
      </c>
      <c r="AE27" s="150">
        <v>0</v>
      </c>
      <c r="AF27" s="150">
        <v>0</v>
      </c>
      <c r="AG27" s="150">
        <v>0</v>
      </c>
      <c r="AH27" s="150">
        <v>0</v>
      </c>
      <c r="AI27" s="150">
        <v>104940</v>
      </c>
      <c r="AJ27" s="150">
        <v>83952</v>
      </c>
      <c r="AK27" s="150">
        <v>20988</v>
      </c>
      <c r="AL27" s="150">
        <f t="shared" si="4"/>
        <v>209880</v>
      </c>
      <c r="AM27" s="150">
        <v>218880</v>
      </c>
      <c r="AN27" s="150">
        <v>120936</v>
      </c>
      <c r="AO27" s="150">
        <v>4800</v>
      </c>
      <c r="AP27" s="150">
        <v>0</v>
      </c>
      <c r="AQ27" s="150">
        <v>0</v>
      </c>
      <c r="AR27" s="150">
        <f t="shared" si="5"/>
        <v>554496</v>
      </c>
      <c r="AS27" s="150">
        <v>0</v>
      </c>
      <c r="AT27" s="150">
        <v>0</v>
      </c>
      <c r="AU27" s="150">
        <v>0</v>
      </c>
      <c r="AV27" s="150">
        <v>0</v>
      </c>
      <c r="AW27" s="150">
        <v>0</v>
      </c>
      <c r="AX27" s="150">
        <v>0</v>
      </c>
      <c r="AY27" s="150">
        <v>0</v>
      </c>
      <c r="AZ27" s="150">
        <v>0</v>
      </c>
      <c r="BA27" s="150">
        <v>0</v>
      </c>
      <c r="BB27" s="150">
        <v>104940</v>
      </c>
      <c r="BC27" s="150">
        <v>83952</v>
      </c>
      <c r="BD27" s="150">
        <v>20988</v>
      </c>
      <c r="BE27" s="150">
        <f t="shared" si="6"/>
        <v>209880</v>
      </c>
      <c r="BF27" s="150">
        <v>218880</v>
      </c>
      <c r="BG27" s="150">
        <v>120936</v>
      </c>
      <c r="BH27" s="150">
        <v>4800</v>
      </c>
      <c r="BI27" s="150">
        <v>0</v>
      </c>
      <c r="BJ27" s="150">
        <v>0</v>
      </c>
      <c r="BK27" s="150">
        <f t="shared" si="7"/>
        <v>554496</v>
      </c>
      <c r="BL27" s="150">
        <v>0</v>
      </c>
      <c r="BM27" s="150">
        <v>0</v>
      </c>
      <c r="BN27" s="150">
        <v>0</v>
      </c>
      <c r="BO27" s="150">
        <v>0</v>
      </c>
      <c r="BP27" s="150">
        <v>0</v>
      </c>
      <c r="BQ27" s="150">
        <v>0</v>
      </c>
      <c r="BR27" s="150">
        <v>0</v>
      </c>
      <c r="BS27" s="150">
        <v>0</v>
      </c>
      <c r="BT27" s="150">
        <v>0</v>
      </c>
      <c r="BU27" s="150">
        <v>0</v>
      </c>
      <c r="BV27" s="157">
        <f t="shared" si="8"/>
        <v>0</v>
      </c>
      <c r="BW27" s="157">
        <f t="shared" si="9"/>
        <v>209880</v>
      </c>
      <c r="BX27" s="157">
        <f t="shared" si="10"/>
        <v>104940</v>
      </c>
      <c r="BY27" s="157">
        <f t="shared" si="11"/>
        <v>-104940</v>
      </c>
      <c r="CB27" s="157">
        <f t="shared" si="19"/>
        <v>0</v>
      </c>
      <c r="CD27" s="157">
        <f t="shared" si="12"/>
        <v>0</v>
      </c>
      <c r="CV27" s="157">
        <f t="shared" si="13"/>
        <v>0</v>
      </c>
      <c r="CW27" s="157">
        <f t="shared" si="14"/>
        <v>-554496</v>
      </c>
      <c r="CX27" s="157">
        <f t="shared" si="15"/>
        <v>-554496</v>
      </c>
      <c r="CY27" s="157">
        <f t="shared" si="16"/>
        <v>-428760</v>
      </c>
      <c r="CZ27" s="157">
        <f t="shared" si="17"/>
        <v>-209880</v>
      </c>
      <c r="DA27" s="157">
        <f t="shared" si="18"/>
        <v>-218880</v>
      </c>
      <c r="DB27" s="150">
        <v>20000</v>
      </c>
      <c r="DC27" s="150">
        <v>20000</v>
      </c>
      <c r="DD27" s="157">
        <f t="shared" si="20"/>
        <v>20000</v>
      </c>
      <c r="DE27" s="157">
        <f t="shared" si="21"/>
        <v>20000</v>
      </c>
      <c r="DF27" s="361">
        <f t="shared" si="22"/>
        <v>1</v>
      </c>
    </row>
    <row r="28" spans="1:110" x14ac:dyDescent="0.25">
      <c r="A28" t="s">
        <v>145</v>
      </c>
      <c r="B28" t="s">
        <v>178</v>
      </c>
      <c r="C28" t="s">
        <v>770</v>
      </c>
      <c r="D28" t="s">
        <v>125</v>
      </c>
      <c r="E28" t="s">
        <v>52</v>
      </c>
      <c r="F28" s="150">
        <v>6169.148000000001</v>
      </c>
      <c r="G28" s="150">
        <v>0</v>
      </c>
      <c r="H28" s="150">
        <v>0</v>
      </c>
      <c r="I28" s="150">
        <v>20000</v>
      </c>
      <c r="J28" s="150">
        <v>20000</v>
      </c>
      <c r="K28" s="150">
        <v>29724.00000000012</v>
      </c>
      <c r="L28" s="150">
        <v>30000.000000000004</v>
      </c>
      <c r="M28" s="150">
        <v>30000.000000000004</v>
      </c>
      <c r="N28" s="150">
        <v>30000.000000000004</v>
      </c>
      <c r="O28" s="150">
        <v>40000</v>
      </c>
      <c r="P28" s="150">
        <v>49999.999999999993</v>
      </c>
      <c r="Q28" s="150">
        <v>49999.999999999993</v>
      </c>
      <c r="R28" s="150">
        <v>0</v>
      </c>
      <c r="S28" s="150">
        <f t="shared" si="2"/>
        <v>299724.00000000012</v>
      </c>
      <c r="T28" s="150">
        <v>849914.94499999995</v>
      </c>
      <c r="U28" s="150">
        <v>0</v>
      </c>
      <c r="V28" s="150">
        <v>0</v>
      </c>
      <c r="W28" s="150">
        <v>0</v>
      </c>
      <c r="X28" s="150">
        <v>0</v>
      </c>
      <c r="Y28" s="150">
        <f t="shared" si="3"/>
        <v>1155808.0930000001</v>
      </c>
      <c r="Z28" s="150">
        <v>696.38900000000001</v>
      </c>
      <c r="AA28" s="150">
        <v>0</v>
      </c>
      <c r="AB28" s="150">
        <v>0</v>
      </c>
      <c r="AC28" s="150">
        <v>0</v>
      </c>
      <c r="AD28" s="150">
        <v>0</v>
      </c>
      <c r="AE28" s="150">
        <v>0</v>
      </c>
      <c r="AF28" s="150">
        <v>0</v>
      </c>
      <c r="AG28" s="150">
        <v>10000</v>
      </c>
      <c r="AH28" s="150">
        <v>30000</v>
      </c>
      <c r="AI28" s="150">
        <v>30000</v>
      </c>
      <c r="AJ28" s="150">
        <v>110000</v>
      </c>
      <c r="AK28" s="150">
        <v>119027.61100000015</v>
      </c>
      <c r="AL28" s="150">
        <f t="shared" si="4"/>
        <v>299724.00000000012</v>
      </c>
      <c r="AM28" s="150">
        <v>849914.94499999995</v>
      </c>
      <c r="AN28" s="150">
        <v>0</v>
      </c>
      <c r="AO28" s="150">
        <v>0</v>
      </c>
      <c r="AP28" s="150">
        <v>0</v>
      </c>
      <c r="AQ28" s="150">
        <v>0</v>
      </c>
      <c r="AR28" s="150">
        <f t="shared" si="5"/>
        <v>1155808.0930000001</v>
      </c>
      <c r="AS28" s="150">
        <v>696.38900000000001</v>
      </c>
      <c r="AT28" s="150">
        <v>0</v>
      </c>
      <c r="AU28" s="150">
        <v>0</v>
      </c>
      <c r="AV28" s="150">
        <v>0</v>
      </c>
      <c r="AW28" s="150">
        <v>0</v>
      </c>
      <c r="AX28" s="150">
        <v>0</v>
      </c>
      <c r="AY28" s="150">
        <v>0</v>
      </c>
      <c r="AZ28" s="150">
        <v>0</v>
      </c>
      <c r="BA28" s="150">
        <v>0</v>
      </c>
      <c r="BB28" s="150">
        <v>60000</v>
      </c>
      <c r="BC28" s="150">
        <v>60000</v>
      </c>
      <c r="BD28" s="150">
        <v>79027.611000000004</v>
      </c>
      <c r="BE28" s="150">
        <f t="shared" si="6"/>
        <v>199724</v>
      </c>
      <c r="BF28" s="150">
        <v>949914.94499999983</v>
      </c>
      <c r="BG28" s="150">
        <v>0</v>
      </c>
      <c r="BH28" s="150">
        <v>0</v>
      </c>
      <c r="BI28" s="150">
        <v>0</v>
      </c>
      <c r="BJ28" s="150">
        <v>0</v>
      </c>
      <c r="BK28" s="150">
        <f t="shared" si="7"/>
        <v>1155808.0929999999</v>
      </c>
      <c r="BL28" s="150">
        <v>696.38900000000001</v>
      </c>
      <c r="BM28" s="150">
        <v>0</v>
      </c>
      <c r="BN28" s="150">
        <v>0</v>
      </c>
      <c r="BO28" s="150">
        <v>0</v>
      </c>
      <c r="BP28" s="150">
        <v>0</v>
      </c>
      <c r="BQ28" s="150">
        <v>0</v>
      </c>
      <c r="BR28" s="150">
        <v>0</v>
      </c>
      <c r="BS28" s="150">
        <v>0</v>
      </c>
      <c r="BT28" s="150">
        <v>0</v>
      </c>
      <c r="BU28" s="150">
        <v>0</v>
      </c>
      <c r="BV28" s="157">
        <f t="shared" si="8"/>
        <v>696.38900000000001</v>
      </c>
      <c r="BW28" s="157">
        <f t="shared" si="9"/>
        <v>199027.611</v>
      </c>
      <c r="BX28" s="157">
        <f t="shared" si="10"/>
        <v>139027.611</v>
      </c>
      <c r="BY28" s="157">
        <f t="shared" si="11"/>
        <v>-60000</v>
      </c>
      <c r="CB28" s="157">
        <f t="shared" si="19"/>
        <v>696.38900000000001</v>
      </c>
      <c r="CD28" s="157">
        <f t="shared" si="12"/>
        <v>696.38900000000001</v>
      </c>
      <c r="CV28" s="157">
        <f t="shared" si="13"/>
        <v>6169.148000000001</v>
      </c>
      <c r="CW28" s="157">
        <f t="shared" si="14"/>
        <v>-1149638.9449999998</v>
      </c>
      <c r="CX28" s="157">
        <f t="shared" si="15"/>
        <v>-1149638.9449999998</v>
      </c>
      <c r="CY28" s="157">
        <f t="shared" si="16"/>
        <v>-1149638.9449999998</v>
      </c>
      <c r="CZ28" s="157">
        <f t="shared" si="17"/>
        <v>-199724</v>
      </c>
      <c r="DA28" s="157">
        <f t="shared" si="18"/>
        <v>-949914.94499999983</v>
      </c>
      <c r="DB28" s="150">
        <v>0</v>
      </c>
      <c r="DC28" s="150">
        <v>0</v>
      </c>
      <c r="DD28" s="157">
        <f t="shared" si="20"/>
        <v>-696.38900000000001</v>
      </c>
      <c r="DE28" s="157">
        <f t="shared" si="21"/>
        <v>-696.38900000000001</v>
      </c>
      <c r="DF28" s="361">
        <f t="shared" si="22"/>
        <v>1</v>
      </c>
    </row>
    <row r="29" spans="1:110" x14ac:dyDescent="0.25">
      <c r="A29" t="s">
        <v>144</v>
      </c>
      <c r="B29" t="s">
        <v>175</v>
      </c>
      <c r="C29" t="s">
        <v>160</v>
      </c>
      <c r="D29" t="s">
        <v>108</v>
      </c>
      <c r="E29" t="s">
        <v>35</v>
      </c>
      <c r="F29" s="150">
        <v>2151098.2910000002</v>
      </c>
      <c r="G29" s="150">
        <v>992.21485158330165</v>
      </c>
      <c r="H29" s="150">
        <v>1333.0684658203704</v>
      </c>
      <c r="I29" s="150">
        <v>33100.763200571142</v>
      </c>
      <c r="J29" s="150">
        <v>665089.36344271258</v>
      </c>
      <c r="K29" s="150">
        <v>201206.91835541328</v>
      </c>
      <c r="L29" s="150">
        <v>33723.855750340415</v>
      </c>
      <c r="M29" s="150">
        <v>9403.2575491469634</v>
      </c>
      <c r="N29" s="150">
        <v>2213.8329015846925</v>
      </c>
      <c r="O29" s="150">
        <v>0</v>
      </c>
      <c r="P29" s="150">
        <v>120111.48155214006</v>
      </c>
      <c r="Q29" s="150">
        <v>607.03181373167581</v>
      </c>
      <c r="R29" s="150">
        <v>16673.863171822279</v>
      </c>
      <c r="S29" s="150">
        <f t="shared" si="2"/>
        <v>1084455.6510548668</v>
      </c>
      <c r="T29" s="150">
        <v>7359881.3833333328</v>
      </c>
      <c r="U29" s="150">
        <v>2397462.2346666702</v>
      </c>
      <c r="V29" s="150">
        <v>0</v>
      </c>
      <c r="W29" s="150">
        <v>0</v>
      </c>
      <c r="X29" s="150">
        <v>0</v>
      </c>
      <c r="Y29" s="150">
        <f t="shared" si="3"/>
        <v>12992897.560054868</v>
      </c>
      <c r="Z29" s="150">
        <v>28606.733</v>
      </c>
      <c r="AA29" s="150">
        <v>15445.603999999999</v>
      </c>
      <c r="AB29" s="150">
        <v>19736.888999999999</v>
      </c>
      <c r="AC29" s="150">
        <v>759433.28700000001</v>
      </c>
      <c r="AD29" s="150">
        <v>30661.557000000001</v>
      </c>
      <c r="AE29" s="150">
        <v>29603.439999999999</v>
      </c>
      <c r="AF29" s="150">
        <v>10646.219000000001</v>
      </c>
      <c r="AG29" s="150">
        <v>3000</v>
      </c>
      <c r="AH29" s="150">
        <v>73000</v>
      </c>
      <c r="AI29" s="150">
        <v>5103</v>
      </c>
      <c r="AJ29" s="150">
        <v>3600</v>
      </c>
      <c r="AK29" s="150">
        <v>117386.92205486678</v>
      </c>
      <c r="AL29" s="150">
        <f t="shared" si="4"/>
        <v>1096223.6510548668</v>
      </c>
      <c r="AM29" s="150">
        <v>2971706.1876666662</v>
      </c>
      <c r="AN29" s="150">
        <v>6785637.0113882031</v>
      </c>
      <c r="AO29" s="150">
        <v>0</v>
      </c>
      <c r="AP29" s="150">
        <v>0</v>
      </c>
      <c r="AQ29" s="150">
        <v>0</v>
      </c>
      <c r="AR29" s="150">
        <f t="shared" si="5"/>
        <v>13004665.141109738</v>
      </c>
      <c r="AS29" s="150">
        <v>28606.733</v>
      </c>
      <c r="AT29" s="150">
        <v>15445.603999999999</v>
      </c>
      <c r="AU29" s="150">
        <v>19736.888999999999</v>
      </c>
      <c r="AV29" s="150">
        <v>759433.28700000001</v>
      </c>
      <c r="AW29" s="150">
        <v>30661.557000000001</v>
      </c>
      <c r="AX29" s="150">
        <v>29603.439999999999</v>
      </c>
      <c r="AY29" s="150">
        <v>32243.940999999999</v>
      </c>
      <c r="AZ29" s="150">
        <v>4023.6080000000002</v>
      </c>
      <c r="BA29" s="150">
        <v>20191.149000000001</v>
      </c>
      <c r="BB29" s="150">
        <v>54353.850999999995</v>
      </c>
      <c r="BC29" s="150">
        <v>24750</v>
      </c>
      <c r="BD29" s="150">
        <v>146007</v>
      </c>
      <c r="BE29" s="150">
        <f t="shared" si="6"/>
        <v>1165057.0589999999</v>
      </c>
      <c r="BF29" s="150">
        <v>2902872.7797215311</v>
      </c>
      <c r="BG29" s="150">
        <v>6785637.0113882031</v>
      </c>
      <c r="BH29" s="150">
        <v>0</v>
      </c>
      <c r="BI29" s="150">
        <v>0</v>
      </c>
      <c r="BJ29" s="150">
        <v>0</v>
      </c>
      <c r="BK29" s="150">
        <f t="shared" si="7"/>
        <v>13004665.141109735</v>
      </c>
      <c r="BL29" s="150">
        <v>28606.733</v>
      </c>
      <c r="BM29" s="150">
        <v>15445.603999999999</v>
      </c>
      <c r="BN29" s="150">
        <v>19736.888999999999</v>
      </c>
      <c r="BO29" s="150">
        <v>759433.28700000001</v>
      </c>
      <c r="BP29" s="150">
        <v>30661.557000000001</v>
      </c>
      <c r="BQ29" s="150">
        <v>29603.439999999999</v>
      </c>
      <c r="BR29" s="150">
        <v>32243.940999999999</v>
      </c>
      <c r="BS29" s="150">
        <v>4023.6080000000002</v>
      </c>
      <c r="BT29" s="150">
        <v>20191.149000000001</v>
      </c>
      <c r="BU29" s="150">
        <v>42784.79</v>
      </c>
      <c r="BV29" s="157">
        <f t="shared" si="8"/>
        <v>982730.99800000002</v>
      </c>
      <c r="BW29" s="157">
        <f t="shared" si="9"/>
        <v>182326.06099999987</v>
      </c>
      <c r="BX29" s="157">
        <f t="shared" si="10"/>
        <v>170757</v>
      </c>
      <c r="BY29" s="157">
        <f t="shared" si="11"/>
        <v>-11569.060999999871</v>
      </c>
      <c r="CB29" s="157">
        <f t="shared" si="19"/>
        <v>982730.99800000002</v>
      </c>
      <c r="CD29" s="157">
        <f t="shared" si="12"/>
        <v>982730.99800000002</v>
      </c>
      <c r="CV29" s="157">
        <f t="shared" si="13"/>
        <v>2151098.2910000002</v>
      </c>
      <c r="CW29" s="157">
        <f t="shared" si="14"/>
        <v>-10853566.850109734</v>
      </c>
      <c r="CX29" s="157">
        <f t="shared" si="15"/>
        <v>-10853566.850109734</v>
      </c>
      <c r="CY29" s="157">
        <f t="shared" si="16"/>
        <v>-4067929.838721531</v>
      </c>
      <c r="CZ29" s="157">
        <f t="shared" si="17"/>
        <v>-1165057.0589999999</v>
      </c>
      <c r="DA29" s="157">
        <f t="shared" si="18"/>
        <v>-2902872.7797215311</v>
      </c>
      <c r="DB29" s="150">
        <v>0</v>
      </c>
      <c r="DC29" s="150">
        <v>0</v>
      </c>
      <c r="DD29" s="157">
        <f t="shared" si="20"/>
        <v>-982730.99800000002</v>
      </c>
      <c r="DE29" s="157">
        <f t="shared" si="21"/>
        <v>-982730.99800000002</v>
      </c>
      <c r="DF29" s="361">
        <f t="shared" si="22"/>
        <v>1</v>
      </c>
    </row>
    <row r="30" spans="1:110" x14ac:dyDescent="0.25">
      <c r="A30" t="s">
        <v>144</v>
      </c>
      <c r="B30" t="s">
        <v>175</v>
      </c>
      <c r="C30" t="s">
        <v>770</v>
      </c>
      <c r="D30" t="s">
        <v>313</v>
      </c>
      <c r="E30" t="s">
        <v>294</v>
      </c>
      <c r="F30" s="150">
        <v>0</v>
      </c>
      <c r="G30" s="150">
        <v>0</v>
      </c>
      <c r="H30" s="150">
        <v>0</v>
      </c>
      <c r="I30" s="150">
        <v>0</v>
      </c>
      <c r="J30" s="150">
        <v>0</v>
      </c>
      <c r="K30" s="150">
        <v>0</v>
      </c>
      <c r="L30" s="150">
        <v>0</v>
      </c>
      <c r="M30" s="150">
        <v>0</v>
      </c>
      <c r="N30" s="150">
        <v>0</v>
      </c>
      <c r="O30" s="150">
        <v>0</v>
      </c>
      <c r="P30" s="150">
        <v>0</v>
      </c>
      <c r="Q30" s="150">
        <v>0</v>
      </c>
      <c r="R30" s="150">
        <v>282664</v>
      </c>
      <c r="S30" s="150">
        <f t="shared" si="2"/>
        <v>282664</v>
      </c>
      <c r="T30" s="150">
        <v>0</v>
      </c>
      <c r="U30" s="150">
        <v>0</v>
      </c>
      <c r="V30" s="150">
        <v>0</v>
      </c>
      <c r="W30" s="150">
        <v>0</v>
      </c>
      <c r="X30" s="150">
        <v>0</v>
      </c>
      <c r="Y30" s="150">
        <f t="shared" si="3"/>
        <v>282664</v>
      </c>
      <c r="Z30" s="150">
        <v>0</v>
      </c>
      <c r="AA30" s="150">
        <v>0</v>
      </c>
      <c r="AB30" s="150">
        <v>47664</v>
      </c>
      <c r="AC30" s="150">
        <v>50082.411</v>
      </c>
      <c r="AD30" s="150">
        <v>5539.4</v>
      </c>
      <c r="AE30" s="150">
        <v>8302.2479999999996</v>
      </c>
      <c r="AF30" s="150">
        <v>0</v>
      </c>
      <c r="AG30" s="150">
        <v>0</v>
      </c>
      <c r="AH30" s="150">
        <v>0</v>
      </c>
      <c r="AI30" s="150">
        <v>0</v>
      </c>
      <c r="AJ30" s="150">
        <v>0</v>
      </c>
      <c r="AK30" s="150">
        <v>171075.94100000002</v>
      </c>
      <c r="AL30" s="150">
        <f t="shared" si="4"/>
        <v>282664</v>
      </c>
      <c r="AM30" s="150">
        <v>0</v>
      </c>
      <c r="AN30" s="150">
        <v>0</v>
      </c>
      <c r="AO30" s="150">
        <v>0</v>
      </c>
      <c r="AP30" s="150">
        <v>0</v>
      </c>
      <c r="AQ30" s="150">
        <v>0</v>
      </c>
      <c r="AR30" s="150">
        <f t="shared" si="5"/>
        <v>282664</v>
      </c>
      <c r="AS30" s="150">
        <v>0</v>
      </c>
      <c r="AT30" s="150">
        <v>0</v>
      </c>
      <c r="AU30" s="150">
        <v>47664</v>
      </c>
      <c r="AV30" s="150">
        <v>50082.411</v>
      </c>
      <c r="AW30" s="150">
        <v>5539.4</v>
      </c>
      <c r="AX30" s="150">
        <v>8302.2479999999996</v>
      </c>
      <c r="AY30" s="150">
        <v>1581.59</v>
      </c>
      <c r="AZ30" s="150">
        <v>0</v>
      </c>
      <c r="BA30" s="150">
        <v>0</v>
      </c>
      <c r="BB30" s="150">
        <v>0</v>
      </c>
      <c r="BC30" s="150">
        <v>0</v>
      </c>
      <c r="BD30" s="150">
        <v>169494.35100000002</v>
      </c>
      <c r="BE30" s="150">
        <f t="shared" si="6"/>
        <v>282664</v>
      </c>
      <c r="BF30" s="150">
        <v>0</v>
      </c>
      <c r="BG30" s="150">
        <v>0</v>
      </c>
      <c r="BH30" s="150">
        <v>0</v>
      </c>
      <c r="BI30" s="150">
        <v>0</v>
      </c>
      <c r="BJ30" s="150">
        <v>0</v>
      </c>
      <c r="BK30" s="150">
        <f t="shared" si="7"/>
        <v>282664</v>
      </c>
      <c r="BL30" s="150">
        <v>0</v>
      </c>
      <c r="BM30" s="150">
        <v>0</v>
      </c>
      <c r="BN30" s="150">
        <v>47664</v>
      </c>
      <c r="BO30" s="150">
        <v>50082.411</v>
      </c>
      <c r="BP30" s="150">
        <v>5539.4</v>
      </c>
      <c r="BQ30" s="150">
        <v>8302.2479999999996</v>
      </c>
      <c r="BR30" s="150">
        <v>1581.59</v>
      </c>
      <c r="BS30" s="150">
        <v>0</v>
      </c>
      <c r="BT30" s="150">
        <v>0</v>
      </c>
      <c r="BU30" s="150">
        <v>982.28700000000003</v>
      </c>
      <c r="BV30" s="157">
        <f t="shared" si="8"/>
        <v>114151.93599999997</v>
      </c>
      <c r="BW30" s="157">
        <f t="shared" si="9"/>
        <v>168512.06400000001</v>
      </c>
      <c r="BX30" s="157">
        <f t="shared" si="10"/>
        <v>169494.35100000002</v>
      </c>
      <c r="BY30" s="157">
        <f t="shared" si="11"/>
        <v>982.28700000001118</v>
      </c>
      <c r="CB30" s="157">
        <f t="shared" si="19"/>
        <v>114151.93599999997</v>
      </c>
      <c r="CD30" s="157">
        <f t="shared" si="12"/>
        <v>114151.93599999997</v>
      </c>
      <c r="CV30" s="157">
        <f t="shared" si="13"/>
        <v>0</v>
      </c>
      <c r="CW30" s="157">
        <f t="shared" si="14"/>
        <v>-282664</v>
      </c>
      <c r="CX30" s="157">
        <f t="shared" si="15"/>
        <v>-282664</v>
      </c>
      <c r="CY30" s="157">
        <f t="shared" si="16"/>
        <v>-282664</v>
      </c>
      <c r="CZ30" s="157">
        <f t="shared" si="17"/>
        <v>-282664</v>
      </c>
      <c r="DA30" s="157">
        <f t="shared" si="18"/>
        <v>0</v>
      </c>
      <c r="DB30" s="150">
        <v>0</v>
      </c>
      <c r="DC30" s="150">
        <v>0</v>
      </c>
      <c r="DD30" s="157">
        <f t="shared" si="20"/>
        <v>-114151.93599999997</v>
      </c>
      <c r="DE30" s="157">
        <f t="shared" si="21"/>
        <v>-114151.93599999997</v>
      </c>
      <c r="DF30" s="361">
        <f t="shared" si="22"/>
        <v>1</v>
      </c>
    </row>
    <row r="31" spans="1:110" x14ac:dyDescent="0.25">
      <c r="A31" t="s">
        <v>147</v>
      </c>
      <c r="B31" t="s">
        <v>197</v>
      </c>
      <c r="C31" t="s">
        <v>770</v>
      </c>
      <c r="D31" t="s">
        <v>193</v>
      </c>
      <c r="E31" t="s">
        <v>186</v>
      </c>
      <c r="F31" s="150">
        <v>284786.23200000002</v>
      </c>
      <c r="G31" s="150">
        <v>1000.0000000000001</v>
      </c>
      <c r="H31" s="150">
        <v>1000.0000000000001</v>
      </c>
      <c r="I31" s="150">
        <v>2000.0000000000002</v>
      </c>
      <c r="J31" s="150">
        <v>4000.0000000000005</v>
      </c>
      <c r="K31" s="150">
        <v>4000.0000000000005</v>
      </c>
      <c r="L31" s="150">
        <v>4000.0000000000005</v>
      </c>
      <c r="M31" s="150">
        <v>4000.0000000000005</v>
      </c>
      <c r="N31" s="150">
        <v>62000</v>
      </c>
      <c r="O31" s="150">
        <v>31000</v>
      </c>
      <c r="P31" s="150">
        <v>93000</v>
      </c>
      <c r="Q31" s="150">
        <v>93000</v>
      </c>
      <c r="R31" s="150">
        <v>129090.00000000003</v>
      </c>
      <c r="S31" s="150">
        <f t="shared" si="2"/>
        <v>428090</v>
      </c>
      <c r="T31" s="150">
        <v>483000</v>
      </c>
      <c r="U31" s="150">
        <v>0</v>
      </c>
      <c r="V31" s="150">
        <v>0</v>
      </c>
      <c r="W31" s="150">
        <v>0</v>
      </c>
      <c r="X31" s="150">
        <v>0</v>
      </c>
      <c r="Y31" s="150">
        <f t="shared" si="3"/>
        <v>1195876.2320000001</v>
      </c>
      <c r="Z31" s="150">
        <v>13030.406999999999</v>
      </c>
      <c r="AA31" s="150">
        <v>9822.7639999999992</v>
      </c>
      <c r="AB31" s="150">
        <v>18158.062999999998</v>
      </c>
      <c r="AC31" s="150">
        <v>3742.2249999999999</v>
      </c>
      <c r="AD31" s="150">
        <v>96480.654999999999</v>
      </c>
      <c r="AE31" s="150">
        <v>55121.205000000002</v>
      </c>
      <c r="AF31" s="150">
        <v>0</v>
      </c>
      <c r="AG31" s="150">
        <v>62000</v>
      </c>
      <c r="AH31" s="150">
        <v>31000</v>
      </c>
      <c r="AI31" s="150">
        <v>93000</v>
      </c>
      <c r="AJ31" s="150">
        <v>0</v>
      </c>
      <c r="AK31" s="150">
        <v>45734.680999999997</v>
      </c>
      <c r="AL31" s="150">
        <f t="shared" si="4"/>
        <v>428090</v>
      </c>
      <c r="AM31" s="150">
        <v>483000</v>
      </c>
      <c r="AN31" s="150">
        <v>0</v>
      </c>
      <c r="AO31" s="150">
        <v>0</v>
      </c>
      <c r="AP31" s="150">
        <v>0</v>
      </c>
      <c r="AQ31" s="150">
        <v>0</v>
      </c>
      <c r="AR31" s="150">
        <f t="shared" si="5"/>
        <v>1195876.2320000001</v>
      </c>
      <c r="AS31" s="150">
        <v>13030.406999999999</v>
      </c>
      <c r="AT31" s="150">
        <v>9822.7639999999992</v>
      </c>
      <c r="AU31" s="150">
        <v>18158.062999999998</v>
      </c>
      <c r="AV31" s="150">
        <v>3742.2249999999999</v>
      </c>
      <c r="AW31" s="150">
        <v>96480.654999999999</v>
      </c>
      <c r="AX31" s="150">
        <v>55121.205000000002</v>
      </c>
      <c r="AY31" s="150">
        <v>54639.313000000002</v>
      </c>
      <c r="AZ31" s="150">
        <v>132492.49799999999</v>
      </c>
      <c r="BA31" s="150">
        <v>5179.2839999999997</v>
      </c>
      <c r="BB31" s="150">
        <v>100817.03433333331</v>
      </c>
      <c r="BC31" s="150">
        <v>102302.92733333331</v>
      </c>
      <c r="BD31" s="150">
        <v>102302.92733333331</v>
      </c>
      <c r="BE31" s="150">
        <f t="shared" si="6"/>
        <v>694089.30299999996</v>
      </c>
      <c r="BF31" s="150">
        <v>217000.93100000001</v>
      </c>
      <c r="BG31" s="150">
        <v>0</v>
      </c>
      <c r="BH31" s="150">
        <v>0</v>
      </c>
      <c r="BI31" s="150">
        <v>0</v>
      </c>
      <c r="BJ31" s="150">
        <v>0</v>
      </c>
      <c r="BK31" s="150">
        <f t="shared" si="7"/>
        <v>1195876.466</v>
      </c>
      <c r="BL31" s="150">
        <v>13030.406999999999</v>
      </c>
      <c r="BM31" s="150">
        <v>9822.7639999999992</v>
      </c>
      <c r="BN31" s="150">
        <v>18158.062999999998</v>
      </c>
      <c r="BO31" s="150">
        <v>3742.2249999999999</v>
      </c>
      <c r="BP31" s="150">
        <v>96480.654999999999</v>
      </c>
      <c r="BQ31" s="150">
        <v>55121.205000000002</v>
      </c>
      <c r="BR31" s="150">
        <v>54639.313000000002</v>
      </c>
      <c r="BS31" s="150">
        <v>132492.49799999999</v>
      </c>
      <c r="BT31" s="150">
        <v>5179.2839999999997</v>
      </c>
      <c r="BU31" s="150">
        <v>144964.147</v>
      </c>
      <c r="BV31" s="157">
        <f t="shared" si="8"/>
        <v>533630.56099999999</v>
      </c>
      <c r="BW31" s="157">
        <f t="shared" si="9"/>
        <v>160458.74199999997</v>
      </c>
      <c r="BX31" s="157">
        <f t="shared" si="10"/>
        <v>204605.85466666662</v>
      </c>
      <c r="BY31" s="157">
        <f t="shared" si="11"/>
        <v>44147.112666666653</v>
      </c>
      <c r="CB31" s="157">
        <f t="shared" si="19"/>
        <v>533630.56099999999</v>
      </c>
      <c r="CD31" s="157">
        <f t="shared" si="12"/>
        <v>533630.56099999999</v>
      </c>
      <c r="CV31" s="157">
        <f t="shared" si="13"/>
        <v>284786.23200000002</v>
      </c>
      <c r="CW31" s="157">
        <f t="shared" si="14"/>
        <v>-911090.23399999994</v>
      </c>
      <c r="CX31" s="157">
        <f t="shared" si="15"/>
        <v>-911090.23399999994</v>
      </c>
      <c r="CY31" s="157">
        <f t="shared" si="16"/>
        <v>-911090.23399999994</v>
      </c>
      <c r="CZ31" s="157">
        <f t="shared" si="17"/>
        <v>-694089.30299999996</v>
      </c>
      <c r="DA31" s="157">
        <f t="shared" si="18"/>
        <v>-217000.93100000001</v>
      </c>
      <c r="DB31" s="150">
        <v>14538</v>
      </c>
      <c r="DC31" s="150">
        <v>15000</v>
      </c>
      <c r="DD31" s="157">
        <f t="shared" si="20"/>
        <v>-519092.56099999999</v>
      </c>
      <c r="DE31" s="157">
        <f t="shared" si="21"/>
        <v>-518630.56099999999</v>
      </c>
      <c r="DF31" s="361">
        <f t="shared" si="22"/>
        <v>0.99910998531916928</v>
      </c>
    </row>
    <row r="32" spans="1:110" x14ac:dyDescent="0.25">
      <c r="A32" t="s">
        <v>144</v>
      </c>
      <c r="B32" t="s">
        <v>176</v>
      </c>
      <c r="C32" t="s">
        <v>161</v>
      </c>
      <c r="D32" t="s">
        <v>112</v>
      </c>
      <c r="E32" t="s">
        <v>39</v>
      </c>
      <c r="F32" s="150">
        <v>53585.123999999996</v>
      </c>
      <c r="G32" s="150">
        <v>0</v>
      </c>
      <c r="H32" s="150">
        <v>0</v>
      </c>
      <c r="I32" s="150">
        <v>3275.9165594727651</v>
      </c>
      <c r="J32" s="150">
        <v>8794.2262168967954</v>
      </c>
      <c r="K32" s="150">
        <v>6983.7023885911658</v>
      </c>
      <c r="L32" s="150">
        <v>175075.64380784446</v>
      </c>
      <c r="M32" s="150">
        <v>13664.13162695989</v>
      </c>
      <c r="N32" s="150">
        <v>0</v>
      </c>
      <c r="O32" s="150">
        <v>0</v>
      </c>
      <c r="P32" s="150">
        <v>0</v>
      </c>
      <c r="Q32" s="150">
        <v>0</v>
      </c>
      <c r="R32" s="150">
        <v>1522.8935705376491</v>
      </c>
      <c r="S32" s="150">
        <f t="shared" si="2"/>
        <v>209316.51417030272</v>
      </c>
      <c r="T32" s="150">
        <v>2256370</v>
      </c>
      <c r="U32" s="150">
        <v>0</v>
      </c>
      <c r="V32" s="150">
        <v>0</v>
      </c>
      <c r="W32" s="150">
        <v>0</v>
      </c>
      <c r="X32" s="150">
        <v>0</v>
      </c>
      <c r="Y32" s="150">
        <f t="shared" si="3"/>
        <v>2519271.6381703024</v>
      </c>
      <c r="Z32" s="150">
        <v>0</v>
      </c>
      <c r="AA32" s="150">
        <v>476.6</v>
      </c>
      <c r="AB32" s="150">
        <v>713.73599999999999</v>
      </c>
      <c r="AC32" s="150">
        <v>385.37</v>
      </c>
      <c r="AD32" s="150">
        <v>2937.5740000000001</v>
      </c>
      <c r="AE32" s="150">
        <v>673.60299999999995</v>
      </c>
      <c r="AF32" s="150">
        <v>0</v>
      </c>
      <c r="AG32" s="150">
        <v>21870</v>
      </c>
      <c r="AH32" s="150">
        <v>21150</v>
      </c>
      <c r="AI32" s="150">
        <v>3500</v>
      </c>
      <c r="AJ32" s="150">
        <v>0</v>
      </c>
      <c r="AK32" s="150">
        <v>157609.63117030272</v>
      </c>
      <c r="AL32" s="150">
        <f t="shared" si="4"/>
        <v>209316.51417030272</v>
      </c>
      <c r="AM32" s="150">
        <v>2256370</v>
      </c>
      <c r="AN32" s="150">
        <v>0</v>
      </c>
      <c r="AO32" s="150">
        <v>0</v>
      </c>
      <c r="AP32" s="150">
        <v>0</v>
      </c>
      <c r="AQ32" s="150">
        <v>0</v>
      </c>
      <c r="AR32" s="150">
        <f t="shared" si="5"/>
        <v>2519271.6381703024</v>
      </c>
      <c r="AS32" s="150">
        <v>0</v>
      </c>
      <c r="AT32" s="150">
        <v>476.6</v>
      </c>
      <c r="AU32" s="150">
        <v>713.73599999999999</v>
      </c>
      <c r="AV32" s="150">
        <v>385.37</v>
      </c>
      <c r="AW32" s="150">
        <v>2937.5740000000001</v>
      </c>
      <c r="AX32" s="150">
        <v>673.60299999999995</v>
      </c>
      <c r="AY32" s="150">
        <v>0</v>
      </c>
      <c r="AZ32" s="150">
        <v>2630.105</v>
      </c>
      <c r="BA32" s="150">
        <v>91908.456999999995</v>
      </c>
      <c r="BB32" s="150">
        <v>0</v>
      </c>
      <c r="BC32" s="150">
        <v>0</v>
      </c>
      <c r="BD32" s="150">
        <v>140776.70800000001</v>
      </c>
      <c r="BE32" s="150">
        <f t="shared" si="6"/>
        <v>240502.15299999999</v>
      </c>
      <c r="BF32" s="150">
        <v>2225184.3611703021</v>
      </c>
      <c r="BG32" s="150">
        <v>0</v>
      </c>
      <c r="BH32" s="150">
        <v>0</v>
      </c>
      <c r="BI32" s="150">
        <v>0</v>
      </c>
      <c r="BJ32" s="150">
        <v>0</v>
      </c>
      <c r="BK32" s="150">
        <f t="shared" si="7"/>
        <v>2519271.6381703019</v>
      </c>
      <c r="BL32" s="150">
        <v>0</v>
      </c>
      <c r="BM32" s="150">
        <v>476.6</v>
      </c>
      <c r="BN32" s="150">
        <v>713.73599999999999</v>
      </c>
      <c r="BO32" s="150">
        <v>385.37</v>
      </c>
      <c r="BP32" s="150">
        <v>2937.5740000000001</v>
      </c>
      <c r="BQ32" s="150">
        <v>673.60299999999995</v>
      </c>
      <c r="BR32" s="150">
        <v>0</v>
      </c>
      <c r="BS32" s="150">
        <v>2630.105</v>
      </c>
      <c r="BT32" s="150">
        <v>91908.456999999995</v>
      </c>
      <c r="BU32" s="150">
        <v>6501.5280000000002</v>
      </c>
      <c r="BV32" s="157">
        <f t="shared" si="8"/>
        <v>106226.973</v>
      </c>
      <c r="BW32" s="157">
        <f t="shared" si="9"/>
        <v>134275.18</v>
      </c>
      <c r="BX32" s="157">
        <f t="shared" si="10"/>
        <v>140776.70800000001</v>
      </c>
      <c r="BY32" s="157">
        <f t="shared" si="11"/>
        <v>6501.5280000000203</v>
      </c>
      <c r="CB32" s="157">
        <f t="shared" si="19"/>
        <v>106226.973</v>
      </c>
      <c r="CD32" s="157">
        <f t="shared" si="12"/>
        <v>106226.973</v>
      </c>
      <c r="CV32" s="157">
        <f t="shared" si="13"/>
        <v>53585.123999999996</v>
      </c>
      <c r="CW32" s="157">
        <f t="shared" si="14"/>
        <v>-2465686.5141703021</v>
      </c>
      <c r="CX32" s="157">
        <f t="shared" si="15"/>
        <v>-2465686.5141703021</v>
      </c>
      <c r="CY32" s="157">
        <f t="shared" si="16"/>
        <v>-2465686.5141703021</v>
      </c>
      <c r="CZ32" s="157">
        <f t="shared" si="17"/>
        <v>-240502.15299999999</v>
      </c>
      <c r="DA32" s="157">
        <f t="shared" si="18"/>
        <v>-2225184.3611703021</v>
      </c>
      <c r="DB32" s="150">
        <v>12000</v>
      </c>
      <c r="DC32" s="150">
        <v>12000</v>
      </c>
      <c r="DD32" s="157">
        <f t="shared" si="20"/>
        <v>-94226.972999999998</v>
      </c>
      <c r="DE32" s="157">
        <f t="shared" si="21"/>
        <v>-94226.972999999998</v>
      </c>
      <c r="DF32" s="361">
        <f t="shared" si="22"/>
        <v>1</v>
      </c>
    </row>
    <row r="33" spans="1:110" x14ac:dyDescent="0.25">
      <c r="A33" t="s">
        <v>145</v>
      </c>
      <c r="B33" t="s">
        <v>173</v>
      </c>
      <c r="C33" t="s">
        <v>770</v>
      </c>
      <c r="D33" t="s">
        <v>116</v>
      </c>
      <c r="E33" t="s">
        <v>43</v>
      </c>
      <c r="F33" s="150">
        <v>166140.06100000002</v>
      </c>
      <c r="G33" s="150">
        <v>0</v>
      </c>
      <c r="H33" s="150">
        <v>13200</v>
      </c>
      <c r="I33" s="150">
        <v>50699.999999999993</v>
      </c>
      <c r="J33" s="150">
        <v>23699.999999999996</v>
      </c>
      <c r="K33" s="150">
        <v>13200</v>
      </c>
      <c r="L33" s="150">
        <v>9199.9999999999982</v>
      </c>
      <c r="M33" s="150">
        <v>6500</v>
      </c>
      <c r="N33" s="150">
        <v>5199.9999999999991</v>
      </c>
      <c r="O33" s="150">
        <v>5199.9999999999991</v>
      </c>
      <c r="P33" s="150">
        <v>3900</v>
      </c>
      <c r="Q33" s="150">
        <v>120250</v>
      </c>
      <c r="R33" s="150">
        <v>7024.9999999999991</v>
      </c>
      <c r="S33" s="150">
        <f t="shared" si="2"/>
        <v>258075</v>
      </c>
      <c r="T33" s="150">
        <v>100000</v>
      </c>
      <c r="U33" s="150">
        <v>0</v>
      </c>
      <c r="V33" s="150">
        <v>0</v>
      </c>
      <c r="W33" s="150">
        <v>0</v>
      </c>
      <c r="X33" s="150">
        <v>0</v>
      </c>
      <c r="Y33" s="150">
        <f t="shared" si="3"/>
        <v>524215.06099999999</v>
      </c>
      <c r="Z33" s="150">
        <v>2971.567</v>
      </c>
      <c r="AA33" s="150">
        <v>1436.846</v>
      </c>
      <c r="AB33" s="150">
        <v>4209.33</v>
      </c>
      <c r="AC33" s="150">
        <v>0</v>
      </c>
      <c r="AD33" s="150">
        <v>0</v>
      </c>
      <c r="AE33" s="150">
        <v>7434.6390000000001</v>
      </c>
      <c r="AF33" s="150">
        <v>565.36099999999988</v>
      </c>
      <c r="AG33" s="150">
        <v>0</v>
      </c>
      <c r="AH33" s="150">
        <v>50000</v>
      </c>
      <c r="AI33" s="150">
        <v>50000</v>
      </c>
      <c r="AJ33" s="150">
        <v>50000</v>
      </c>
      <c r="AK33" s="150">
        <v>91457.256999999983</v>
      </c>
      <c r="AL33" s="150">
        <f t="shared" si="4"/>
        <v>258075</v>
      </c>
      <c r="AM33" s="150">
        <v>100000</v>
      </c>
      <c r="AN33" s="150">
        <v>0</v>
      </c>
      <c r="AO33" s="150">
        <v>0</v>
      </c>
      <c r="AP33" s="150">
        <v>0</v>
      </c>
      <c r="AQ33" s="150">
        <v>0</v>
      </c>
      <c r="AR33" s="150">
        <f t="shared" si="5"/>
        <v>524215.06099999999</v>
      </c>
      <c r="AS33" s="150">
        <v>2971.567</v>
      </c>
      <c r="AT33" s="150">
        <v>1436.846</v>
      </c>
      <c r="AU33" s="150">
        <v>4209.33</v>
      </c>
      <c r="AV33" s="150">
        <v>0</v>
      </c>
      <c r="AW33" s="150">
        <v>0</v>
      </c>
      <c r="AX33" s="150">
        <v>7434.6390000000001</v>
      </c>
      <c r="AY33" s="150">
        <v>0</v>
      </c>
      <c r="AZ33" s="150">
        <v>914.72500000000002</v>
      </c>
      <c r="BA33" s="150">
        <v>7851.7380000000003</v>
      </c>
      <c r="BB33" s="150">
        <v>42148.262000000002</v>
      </c>
      <c r="BC33" s="150">
        <v>25000</v>
      </c>
      <c r="BD33" s="150">
        <v>66107.892999999996</v>
      </c>
      <c r="BE33" s="150">
        <f t="shared" si="6"/>
        <v>158075</v>
      </c>
      <c r="BF33" s="150">
        <v>200000</v>
      </c>
      <c r="BG33" s="150">
        <v>0</v>
      </c>
      <c r="BH33" s="150">
        <v>0</v>
      </c>
      <c r="BI33" s="150">
        <v>0</v>
      </c>
      <c r="BJ33" s="150">
        <v>0</v>
      </c>
      <c r="BK33" s="150">
        <f t="shared" si="7"/>
        <v>524215.06099999999</v>
      </c>
      <c r="BL33" s="150">
        <v>2971.567</v>
      </c>
      <c r="BM33" s="150">
        <v>1436.846</v>
      </c>
      <c r="BN33" s="150">
        <v>4209.33</v>
      </c>
      <c r="BO33" s="150">
        <v>0</v>
      </c>
      <c r="BP33" s="150">
        <v>0</v>
      </c>
      <c r="BQ33" s="150">
        <v>7434.6390000000001</v>
      </c>
      <c r="BR33" s="150">
        <v>0</v>
      </c>
      <c r="BS33" s="150">
        <v>914.72500000000002</v>
      </c>
      <c r="BT33" s="150">
        <v>7851.7380000000003</v>
      </c>
      <c r="BU33" s="150">
        <v>19013.422999999999</v>
      </c>
      <c r="BV33" s="157">
        <f t="shared" si="8"/>
        <v>43832.267999999996</v>
      </c>
      <c r="BW33" s="157">
        <f t="shared" si="9"/>
        <v>114242.732</v>
      </c>
      <c r="BX33" s="157">
        <f t="shared" si="10"/>
        <v>91107.892999999996</v>
      </c>
      <c r="BY33" s="157">
        <f t="shared" si="11"/>
        <v>-23134.839000000007</v>
      </c>
      <c r="CB33" s="157">
        <f t="shared" si="19"/>
        <v>43832.267999999996</v>
      </c>
      <c r="CD33" s="157">
        <f t="shared" si="12"/>
        <v>43832.267999999996</v>
      </c>
      <c r="CV33" s="157">
        <f t="shared" si="13"/>
        <v>166140.06100000002</v>
      </c>
      <c r="CW33" s="157">
        <f t="shared" si="14"/>
        <v>-358075</v>
      </c>
      <c r="CX33" s="157">
        <f t="shared" si="15"/>
        <v>-358075</v>
      </c>
      <c r="CY33" s="157">
        <f t="shared" si="16"/>
        <v>-358075</v>
      </c>
      <c r="CZ33" s="157">
        <f t="shared" si="17"/>
        <v>-158075</v>
      </c>
      <c r="DA33" s="157">
        <f t="shared" si="18"/>
        <v>-200000</v>
      </c>
      <c r="DB33" s="150">
        <v>732.875</v>
      </c>
      <c r="DC33" s="150">
        <v>732.875</v>
      </c>
      <c r="DD33" s="157">
        <f t="shared" si="20"/>
        <v>-43099.392999999996</v>
      </c>
      <c r="DE33" s="157">
        <f t="shared" si="21"/>
        <v>-43099.392999999996</v>
      </c>
      <c r="DF33" s="361">
        <f t="shared" si="22"/>
        <v>1</v>
      </c>
    </row>
    <row r="34" spans="1:110" x14ac:dyDescent="0.25">
      <c r="A34" t="s">
        <v>144</v>
      </c>
      <c r="B34" t="s">
        <v>179</v>
      </c>
      <c r="C34" t="s">
        <v>163</v>
      </c>
      <c r="D34" t="s">
        <v>139</v>
      </c>
      <c r="E34" t="s">
        <v>66</v>
      </c>
      <c r="F34" s="150">
        <v>1950.3810000000001</v>
      </c>
      <c r="G34" s="150">
        <v>0</v>
      </c>
      <c r="H34" s="150">
        <v>0</v>
      </c>
      <c r="I34" s="150">
        <v>42515.293018974524</v>
      </c>
      <c r="J34" s="150">
        <v>217.45179236129897</v>
      </c>
      <c r="K34" s="150">
        <v>19.818245874951831</v>
      </c>
      <c r="L34" s="150">
        <v>1986.7308554423141</v>
      </c>
      <c r="M34" s="150">
        <v>0</v>
      </c>
      <c r="N34" s="150">
        <v>1497.5439668834383</v>
      </c>
      <c r="O34" s="150">
        <v>0</v>
      </c>
      <c r="P34" s="150">
        <v>0</v>
      </c>
      <c r="Q34" s="150">
        <v>0</v>
      </c>
      <c r="R34" s="150">
        <v>76639.784784909716</v>
      </c>
      <c r="S34" s="150">
        <f t="shared" si="2"/>
        <v>122876.62266444624</v>
      </c>
      <c r="T34" s="150">
        <v>167879.4</v>
      </c>
      <c r="U34" s="150">
        <v>0</v>
      </c>
      <c r="V34" s="150">
        <v>0</v>
      </c>
      <c r="W34" s="150">
        <v>0</v>
      </c>
      <c r="X34" s="150">
        <v>0</v>
      </c>
      <c r="Y34" s="150">
        <f t="shared" si="3"/>
        <v>292706.40366444626</v>
      </c>
      <c r="Z34" s="150">
        <v>0</v>
      </c>
      <c r="AA34" s="150">
        <v>0</v>
      </c>
      <c r="AB34" s="150">
        <v>0</v>
      </c>
      <c r="AC34" s="150">
        <v>0</v>
      </c>
      <c r="AD34" s="150">
        <v>3500</v>
      </c>
      <c r="AE34" s="150">
        <v>0</v>
      </c>
      <c r="AF34" s="150">
        <v>0</v>
      </c>
      <c r="AG34" s="150">
        <v>0</v>
      </c>
      <c r="AH34" s="150">
        <v>19586</v>
      </c>
      <c r="AI34" s="150">
        <v>12086</v>
      </c>
      <c r="AJ34" s="150">
        <v>11686</v>
      </c>
      <c r="AK34" s="150">
        <v>76018.622664446244</v>
      </c>
      <c r="AL34" s="150">
        <f t="shared" si="4"/>
        <v>122876.62266444624</v>
      </c>
      <c r="AM34" s="150">
        <v>167879.40000000002</v>
      </c>
      <c r="AN34" s="150">
        <v>0</v>
      </c>
      <c r="AO34" s="150">
        <v>0</v>
      </c>
      <c r="AP34" s="150">
        <v>0</v>
      </c>
      <c r="AQ34" s="150">
        <v>0</v>
      </c>
      <c r="AR34" s="150">
        <f t="shared" si="5"/>
        <v>292706.40366444626</v>
      </c>
      <c r="AS34" s="150">
        <v>0</v>
      </c>
      <c r="AT34" s="150">
        <v>0</v>
      </c>
      <c r="AU34" s="150">
        <v>0</v>
      </c>
      <c r="AV34" s="150">
        <v>0</v>
      </c>
      <c r="AW34" s="150">
        <v>3500</v>
      </c>
      <c r="AX34" s="150">
        <v>0</v>
      </c>
      <c r="AY34" s="150">
        <v>129.059</v>
      </c>
      <c r="AZ34" s="150">
        <v>181.81399999999999</v>
      </c>
      <c r="BA34" s="150">
        <v>9991.8940000000002</v>
      </c>
      <c r="BB34" s="150">
        <v>9243.1059999999998</v>
      </c>
      <c r="BC34" s="150">
        <v>16823</v>
      </c>
      <c r="BD34" s="150">
        <v>97454.622600000002</v>
      </c>
      <c r="BE34" s="150">
        <f t="shared" si="6"/>
        <v>137323.49559999999</v>
      </c>
      <c r="BF34" s="150">
        <v>153432.52706444636</v>
      </c>
      <c r="BG34" s="150">
        <v>0</v>
      </c>
      <c r="BH34" s="150">
        <v>0</v>
      </c>
      <c r="BI34" s="150">
        <v>0</v>
      </c>
      <c r="BJ34" s="150">
        <v>0</v>
      </c>
      <c r="BK34" s="150">
        <f t="shared" si="7"/>
        <v>292706.40366444638</v>
      </c>
      <c r="BL34" s="150">
        <v>0</v>
      </c>
      <c r="BM34" s="150">
        <v>0</v>
      </c>
      <c r="BN34" s="150">
        <v>0</v>
      </c>
      <c r="BO34" s="150">
        <v>0</v>
      </c>
      <c r="BP34" s="150">
        <v>3500</v>
      </c>
      <c r="BQ34" s="150">
        <v>0</v>
      </c>
      <c r="BR34" s="150">
        <v>129.059</v>
      </c>
      <c r="BS34" s="150">
        <v>181.81399999999999</v>
      </c>
      <c r="BT34" s="150">
        <v>9991.8940000000002</v>
      </c>
      <c r="BU34" s="150">
        <v>10744.88</v>
      </c>
      <c r="BV34" s="157">
        <f t="shared" si="8"/>
        <v>24547.646999999997</v>
      </c>
      <c r="BW34" s="157">
        <f t="shared" si="9"/>
        <v>112775.8486</v>
      </c>
      <c r="BX34" s="157">
        <f t="shared" si="10"/>
        <v>114277.6226</v>
      </c>
      <c r="BY34" s="157">
        <f t="shared" si="11"/>
        <v>1501.7740000000049</v>
      </c>
      <c r="CB34" s="157">
        <f t="shared" si="19"/>
        <v>24547.646999999997</v>
      </c>
      <c r="CD34" s="157">
        <f t="shared" si="12"/>
        <v>24547.646999999997</v>
      </c>
      <c r="CV34" s="157">
        <f t="shared" si="13"/>
        <v>1950.3810000000001</v>
      </c>
      <c r="CW34" s="157">
        <f t="shared" si="14"/>
        <v>-290756.02266444638</v>
      </c>
      <c r="CX34" s="157">
        <f t="shared" si="15"/>
        <v>-290756.02266444638</v>
      </c>
      <c r="CY34" s="157">
        <f t="shared" si="16"/>
        <v>-290756.02266444638</v>
      </c>
      <c r="CZ34" s="157">
        <f t="shared" si="17"/>
        <v>-137323.49559999999</v>
      </c>
      <c r="DA34" s="157">
        <f t="shared" si="18"/>
        <v>-153432.52706444636</v>
      </c>
      <c r="DB34" s="150">
        <v>730000</v>
      </c>
      <c r="DC34" s="150">
        <v>730000</v>
      </c>
      <c r="DD34" s="157">
        <f t="shared" si="20"/>
        <v>705452.353</v>
      </c>
      <c r="DE34" s="157">
        <f t="shared" si="21"/>
        <v>705452.353</v>
      </c>
      <c r="DF34" s="361">
        <f t="shared" si="22"/>
        <v>1</v>
      </c>
    </row>
    <row r="35" spans="1:110" x14ac:dyDescent="0.25">
      <c r="A35" t="s">
        <v>144</v>
      </c>
      <c r="B35" t="s">
        <v>166</v>
      </c>
      <c r="C35" t="s">
        <v>152</v>
      </c>
      <c r="D35" t="s">
        <v>78</v>
      </c>
      <c r="E35" t="s">
        <v>5</v>
      </c>
      <c r="F35" s="150">
        <v>1693905.3080000002</v>
      </c>
      <c r="G35" s="150">
        <v>38617.215359116693</v>
      </c>
      <c r="H35" s="150">
        <v>123302.50202765968</v>
      </c>
      <c r="I35" s="150">
        <v>172120.02245545379</v>
      </c>
      <c r="J35" s="150">
        <v>211119.5889670575</v>
      </c>
      <c r="K35" s="150">
        <v>187216.66418899689</v>
      </c>
      <c r="L35" s="150">
        <v>110682.83397477321</v>
      </c>
      <c r="M35" s="150">
        <v>203861.48020169945</v>
      </c>
      <c r="N35" s="150">
        <v>141395.80658485452</v>
      </c>
      <c r="O35" s="150">
        <v>3030.2996171788436</v>
      </c>
      <c r="P35" s="150">
        <v>506.32479011485964</v>
      </c>
      <c r="Q35" s="150">
        <v>837.72816489884758</v>
      </c>
      <c r="R35" s="150">
        <v>14868.981838997352</v>
      </c>
      <c r="S35" s="150">
        <f t="shared" si="2"/>
        <v>1207559.4481708016</v>
      </c>
      <c r="T35" s="150">
        <v>0</v>
      </c>
      <c r="U35" s="150">
        <v>0</v>
      </c>
      <c r="V35" s="150">
        <v>0</v>
      </c>
      <c r="W35" s="150">
        <v>0</v>
      </c>
      <c r="X35" s="150">
        <v>0</v>
      </c>
      <c r="Y35" s="150">
        <f t="shared" si="3"/>
        <v>2901464.7561708018</v>
      </c>
      <c r="Z35" s="150">
        <v>31213.866999999998</v>
      </c>
      <c r="AA35" s="150">
        <v>219629.41500000001</v>
      </c>
      <c r="AB35" s="150">
        <v>38958.624000000003</v>
      </c>
      <c r="AC35" s="150">
        <v>347555.08799999999</v>
      </c>
      <c r="AD35" s="150">
        <v>210601.74600000001</v>
      </c>
      <c r="AE35" s="150">
        <v>23715.672999999999</v>
      </c>
      <c r="AF35" s="150">
        <v>144072.32699999999</v>
      </c>
      <c r="AG35" s="150">
        <v>109500</v>
      </c>
      <c r="AH35" s="150">
        <v>160172</v>
      </c>
      <c r="AI35" s="150">
        <v>3400</v>
      </c>
      <c r="AJ35" s="150">
        <v>900</v>
      </c>
      <c r="AK35" s="150">
        <v>8071.101999999999</v>
      </c>
      <c r="AL35" s="150">
        <f t="shared" si="4"/>
        <v>1297789.8419999999</v>
      </c>
      <c r="AM35" s="150">
        <v>0</v>
      </c>
      <c r="AN35" s="150">
        <v>0</v>
      </c>
      <c r="AO35" s="150">
        <v>0</v>
      </c>
      <c r="AP35" s="150">
        <v>0</v>
      </c>
      <c r="AQ35" s="150">
        <v>0</v>
      </c>
      <c r="AR35" s="150">
        <f t="shared" si="5"/>
        <v>2991695.1500000004</v>
      </c>
      <c r="AS35" s="150">
        <v>31213.866999999998</v>
      </c>
      <c r="AT35" s="150">
        <v>219629.41500000001</v>
      </c>
      <c r="AU35" s="150">
        <v>38958.624000000003</v>
      </c>
      <c r="AV35" s="150">
        <v>347555.08799999999</v>
      </c>
      <c r="AW35" s="150">
        <v>210601.74600000001</v>
      </c>
      <c r="AX35" s="150">
        <v>23715.672999999999</v>
      </c>
      <c r="AY35" s="150">
        <v>83806.786999999997</v>
      </c>
      <c r="AZ35" s="150">
        <v>16101.983</v>
      </c>
      <c r="BA35" s="150">
        <v>210399.47500000001</v>
      </c>
      <c r="BB35" s="150">
        <v>42229.524999999994</v>
      </c>
      <c r="BC35" s="150">
        <v>45216</v>
      </c>
      <c r="BD35" s="150">
        <v>28361.658999999985</v>
      </c>
      <c r="BE35" s="150">
        <f t="shared" si="6"/>
        <v>1297789.8419999999</v>
      </c>
      <c r="BF35" s="150">
        <v>0</v>
      </c>
      <c r="BG35" s="150">
        <v>0</v>
      </c>
      <c r="BH35" s="150">
        <v>0</v>
      </c>
      <c r="BI35" s="150">
        <v>0</v>
      </c>
      <c r="BJ35" s="150">
        <v>0</v>
      </c>
      <c r="BK35" s="150">
        <f t="shared" si="7"/>
        <v>2991695.1500000004</v>
      </c>
      <c r="BL35" s="150">
        <v>31213.866999999998</v>
      </c>
      <c r="BM35" s="150">
        <v>219629.41500000001</v>
      </c>
      <c r="BN35" s="150">
        <v>38958.624000000003</v>
      </c>
      <c r="BO35" s="150">
        <v>347555.08799999999</v>
      </c>
      <c r="BP35" s="150">
        <v>210601.74600000001</v>
      </c>
      <c r="BQ35" s="150">
        <v>23715.672999999999</v>
      </c>
      <c r="BR35" s="150">
        <v>83806.786999999997</v>
      </c>
      <c r="BS35" s="150">
        <v>16101.983</v>
      </c>
      <c r="BT35" s="150">
        <v>210399.47500000001</v>
      </c>
      <c r="BU35" s="150">
        <v>5534.5690000000004</v>
      </c>
      <c r="BV35" s="157">
        <f t="shared" si="8"/>
        <v>1187517.227</v>
      </c>
      <c r="BW35" s="157">
        <f t="shared" si="9"/>
        <v>110272.61499999999</v>
      </c>
      <c r="BX35" s="157">
        <f t="shared" si="10"/>
        <v>73577.658999999985</v>
      </c>
      <c r="BY35" s="157">
        <f t="shared" si="11"/>
        <v>-36694.956000000006</v>
      </c>
      <c r="CB35" s="157">
        <f t="shared" si="19"/>
        <v>1187517.227</v>
      </c>
      <c r="CD35" s="157">
        <f t="shared" si="12"/>
        <v>1187517.227</v>
      </c>
      <c r="CV35" s="157">
        <f t="shared" si="13"/>
        <v>1693905.3080000002</v>
      </c>
      <c r="CW35" s="157">
        <f t="shared" si="14"/>
        <v>-1297789.8420000002</v>
      </c>
      <c r="CX35" s="157">
        <f t="shared" si="15"/>
        <v>-1297789.8419999999</v>
      </c>
      <c r="CY35" s="157">
        <f t="shared" si="16"/>
        <v>-1297789.8419999999</v>
      </c>
      <c r="CZ35" s="157">
        <f t="shared" si="17"/>
        <v>-1297789.8419999999</v>
      </c>
      <c r="DA35" s="157">
        <f t="shared" si="18"/>
        <v>0</v>
      </c>
      <c r="DB35" s="150">
        <v>47175</v>
      </c>
      <c r="DC35" s="150">
        <v>47175</v>
      </c>
      <c r="DD35" s="157">
        <f t="shared" si="20"/>
        <v>-1140342.227</v>
      </c>
      <c r="DE35" s="157">
        <f t="shared" si="21"/>
        <v>-1140342.227</v>
      </c>
      <c r="DF35" s="361">
        <f t="shared" si="22"/>
        <v>1</v>
      </c>
    </row>
    <row r="36" spans="1:110" x14ac:dyDescent="0.25">
      <c r="A36" t="s">
        <v>145</v>
      </c>
      <c r="B36" t="s">
        <v>178</v>
      </c>
      <c r="C36" t="s">
        <v>770</v>
      </c>
      <c r="D36" t="s">
        <v>121</v>
      </c>
      <c r="E36" t="s">
        <v>48</v>
      </c>
      <c r="F36" s="150">
        <v>8471.6529999999966</v>
      </c>
      <c r="G36" s="150">
        <v>0</v>
      </c>
      <c r="H36" s="150">
        <v>0</v>
      </c>
      <c r="I36" s="150">
        <v>0</v>
      </c>
      <c r="J36" s="150">
        <v>0</v>
      </c>
      <c r="K36" s="150">
        <v>9586.0000000000018</v>
      </c>
      <c r="L36" s="150">
        <v>10000</v>
      </c>
      <c r="M36" s="150">
        <v>25000.000000000004</v>
      </c>
      <c r="N36" s="150">
        <v>25000.000000000004</v>
      </c>
      <c r="O36" s="150">
        <v>25000.000000000004</v>
      </c>
      <c r="P36" s="150">
        <v>25000.000000000004</v>
      </c>
      <c r="Q36" s="150">
        <v>50000.000000000007</v>
      </c>
      <c r="R36" s="150">
        <v>26684.999999999996</v>
      </c>
      <c r="S36" s="150">
        <f t="shared" ref="S36:S67" si="24">SUM(G36:R36)</f>
        <v>196271</v>
      </c>
      <c r="T36" s="150">
        <v>99999.615999999995</v>
      </c>
      <c r="U36" s="150">
        <v>0</v>
      </c>
      <c r="V36" s="150">
        <v>0</v>
      </c>
      <c r="W36" s="150">
        <v>0</v>
      </c>
      <c r="X36" s="150">
        <v>0</v>
      </c>
      <c r="Y36" s="150">
        <f t="shared" ref="Y36:Y67" si="25">F36+SUM(S36:X36)</f>
        <v>304742.26899999997</v>
      </c>
      <c r="Z36" s="150">
        <v>0</v>
      </c>
      <c r="AA36" s="150">
        <v>0</v>
      </c>
      <c r="AB36" s="150">
        <v>0</v>
      </c>
      <c r="AC36" s="150">
        <v>0</v>
      </c>
      <c r="AD36" s="150">
        <v>0</v>
      </c>
      <c r="AE36" s="150">
        <v>0</v>
      </c>
      <c r="AF36" s="150">
        <v>0</v>
      </c>
      <c r="AG36" s="150">
        <v>0</v>
      </c>
      <c r="AH36" s="150">
        <v>0</v>
      </c>
      <c r="AI36" s="150">
        <v>30000</v>
      </c>
      <c r="AJ36" s="150">
        <v>80000</v>
      </c>
      <c r="AK36" s="150">
        <v>86271</v>
      </c>
      <c r="AL36" s="150">
        <f t="shared" ref="AL36:AL67" si="26">SUM(Z36:AK36)</f>
        <v>196271</v>
      </c>
      <c r="AM36" s="150">
        <v>99999.615999999995</v>
      </c>
      <c r="AN36" s="150">
        <v>0</v>
      </c>
      <c r="AO36" s="150">
        <v>0</v>
      </c>
      <c r="AP36" s="150">
        <v>0</v>
      </c>
      <c r="AQ36" s="150">
        <v>0</v>
      </c>
      <c r="AR36" s="150">
        <f t="shared" ref="AR36:AR67" si="27">F36+SUM(AL36:AQ36)</f>
        <v>304742.26899999997</v>
      </c>
      <c r="AS36" s="150">
        <v>0</v>
      </c>
      <c r="AT36" s="150">
        <v>0</v>
      </c>
      <c r="AU36" s="150">
        <v>0</v>
      </c>
      <c r="AV36" s="150">
        <v>0</v>
      </c>
      <c r="AW36" s="150">
        <v>0</v>
      </c>
      <c r="AX36" s="150">
        <v>0</v>
      </c>
      <c r="AY36" s="150">
        <v>352.21300000000002</v>
      </c>
      <c r="AZ36" s="150">
        <v>0</v>
      </c>
      <c r="BA36" s="150">
        <v>0</v>
      </c>
      <c r="BB36" s="150">
        <v>10000</v>
      </c>
      <c r="BC36" s="150">
        <v>30000</v>
      </c>
      <c r="BD36" s="150">
        <v>55918.786999999997</v>
      </c>
      <c r="BE36" s="150">
        <f t="shared" ref="BE36:BE67" si="28">SUM(AS36:BD36)</f>
        <v>96271</v>
      </c>
      <c r="BF36" s="150">
        <v>199999.23199999999</v>
      </c>
      <c r="BG36" s="150">
        <v>0</v>
      </c>
      <c r="BH36" s="150">
        <v>0</v>
      </c>
      <c r="BI36" s="150">
        <v>0</v>
      </c>
      <c r="BJ36" s="150">
        <v>0</v>
      </c>
      <c r="BK36" s="150">
        <f t="shared" ref="BK36:BK67" si="29">F36+SUM(BE36:BJ36)</f>
        <v>304741.88499999995</v>
      </c>
      <c r="BL36" s="150">
        <v>0</v>
      </c>
      <c r="BM36" s="150">
        <v>0</v>
      </c>
      <c r="BN36" s="150">
        <v>0</v>
      </c>
      <c r="BO36" s="150">
        <v>0</v>
      </c>
      <c r="BP36" s="150">
        <v>0</v>
      </c>
      <c r="BQ36" s="150">
        <v>0</v>
      </c>
      <c r="BR36" s="150">
        <v>352.21300000000002</v>
      </c>
      <c r="BS36" s="150">
        <v>0</v>
      </c>
      <c r="BT36" s="150">
        <v>0</v>
      </c>
      <c r="BU36" s="150">
        <v>0</v>
      </c>
      <c r="BV36" s="157">
        <f t="shared" ref="BV36:BV67" si="30">SUM(BL36:BU36)</f>
        <v>352.21300000000002</v>
      </c>
      <c r="BW36" s="157">
        <f t="shared" ref="BW36:BW67" si="31">BE36-BV36</f>
        <v>95918.786999999997</v>
      </c>
      <c r="BX36" s="157">
        <f t="shared" ref="BX36:BX67" si="32">BC36+BD36</f>
        <v>85918.786999999997</v>
      </c>
      <c r="BY36" s="157">
        <f t="shared" ref="BY36:BY67" si="33">BX36-BW36</f>
        <v>-10000</v>
      </c>
      <c r="CB36" s="157">
        <f t="shared" si="19"/>
        <v>352.21300000000002</v>
      </c>
      <c r="CD36" s="157">
        <f t="shared" ref="CD36:CD67" si="34">CB36-CC36</f>
        <v>352.21300000000002</v>
      </c>
      <c r="CV36" s="157">
        <f t="shared" ref="CV36:CV67" si="35">F36+CC36+SUM(CQ36:CU36)</f>
        <v>8471.6529999999966</v>
      </c>
      <c r="CW36" s="157">
        <f t="shared" ref="CW36:CW67" si="36">CV36-BK36</f>
        <v>-296270.23199999996</v>
      </c>
      <c r="CX36" s="157">
        <f t="shared" ref="CX36:CX67" si="37">CC36+SUM(CQ36:CU36)-SUM(BE36:BJ36)</f>
        <v>-296270.23199999996</v>
      </c>
      <c r="CY36" s="157">
        <f t="shared" ref="CY36:CY67" si="38">CQ36+CC36-BF36-BE36</f>
        <v>-296270.23199999996</v>
      </c>
      <c r="CZ36" s="157">
        <f t="shared" ref="CZ36:CZ67" si="39">CC36-BE36</f>
        <v>-96271</v>
      </c>
      <c r="DA36" s="157">
        <f t="shared" ref="DA36:DA67" si="40">CQ36-BF36</f>
        <v>-199999.23199999999</v>
      </c>
      <c r="DB36" s="150">
        <v>74905.055999999997</v>
      </c>
      <c r="DC36" s="150">
        <v>74905.055999999997</v>
      </c>
      <c r="DD36" s="157">
        <f t="shared" si="20"/>
        <v>74552.842999999993</v>
      </c>
      <c r="DE36" s="157">
        <f t="shared" si="21"/>
        <v>74552.842999999993</v>
      </c>
      <c r="DF36" s="361">
        <f t="shared" si="22"/>
        <v>1</v>
      </c>
    </row>
    <row r="37" spans="1:110" x14ac:dyDescent="0.25">
      <c r="A37" t="s">
        <v>145</v>
      </c>
      <c r="B37" t="s">
        <v>178</v>
      </c>
      <c r="C37" t="s">
        <v>770</v>
      </c>
      <c r="D37" t="s">
        <v>124</v>
      </c>
      <c r="E37" t="s">
        <v>51</v>
      </c>
      <c r="F37" s="150">
        <v>33881.953000000001</v>
      </c>
      <c r="G37" s="150">
        <v>0</v>
      </c>
      <c r="H37" s="150">
        <v>0</v>
      </c>
      <c r="I37" s="150">
        <v>20000</v>
      </c>
      <c r="J37" s="150">
        <v>50000.000000000015</v>
      </c>
      <c r="K37" s="150">
        <v>100000.00000000003</v>
      </c>
      <c r="L37" s="150">
        <v>60000.000000000007</v>
      </c>
      <c r="M37" s="150">
        <v>70429</v>
      </c>
      <c r="N37" s="150">
        <v>0</v>
      </c>
      <c r="O37" s="150">
        <v>0</v>
      </c>
      <c r="P37" s="150">
        <v>0</v>
      </c>
      <c r="Q37" s="150">
        <v>0</v>
      </c>
      <c r="R37" s="150">
        <v>0</v>
      </c>
      <c r="S37" s="150">
        <f t="shared" si="24"/>
        <v>300429.00000000006</v>
      </c>
      <c r="T37" s="150">
        <v>0</v>
      </c>
      <c r="U37" s="150">
        <v>0</v>
      </c>
      <c r="V37" s="150">
        <v>0</v>
      </c>
      <c r="W37" s="150">
        <v>0</v>
      </c>
      <c r="X37" s="150">
        <v>0</v>
      </c>
      <c r="Y37" s="150">
        <f t="shared" si="25"/>
        <v>334310.95300000004</v>
      </c>
      <c r="Z37" s="150">
        <v>0</v>
      </c>
      <c r="AA37" s="150">
        <v>626.58600000000001</v>
      </c>
      <c r="AB37" s="150">
        <v>72.397000000000006</v>
      </c>
      <c r="AC37" s="150">
        <v>13912.989</v>
      </c>
      <c r="AD37" s="150">
        <v>492.63299999999998</v>
      </c>
      <c r="AE37" s="150">
        <v>28918.694</v>
      </c>
      <c r="AF37" s="150">
        <v>0</v>
      </c>
      <c r="AG37" s="150">
        <v>30000</v>
      </c>
      <c r="AH37" s="150">
        <v>30000</v>
      </c>
      <c r="AI37" s="150">
        <v>30000</v>
      </c>
      <c r="AJ37" s="150">
        <v>80000</v>
      </c>
      <c r="AK37" s="150">
        <v>86405.701000000001</v>
      </c>
      <c r="AL37" s="150">
        <f t="shared" si="26"/>
        <v>300429</v>
      </c>
      <c r="AM37" s="150">
        <v>0</v>
      </c>
      <c r="AN37" s="150">
        <v>0</v>
      </c>
      <c r="AO37" s="150">
        <v>0</v>
      </c>
      <c r="AP37" s="150">
        <v>0</v>
      </c>
      <c r="AQ37" s="150">
        <v>0</v>
      </c>
      <c r="AR37" s="150">
        <f t="shared" si="27"/>
        <v>334310.95299999998</v>
      </c>
      <c r="AS37" s="150">
        <v>0</v>
      </c>
      <c r="AT37" s="150">
        <v>626.58600000000001</v>
      </c>
      <c r="AU37" s="150">
        <v>72.397000000000006</v>
      </c>
      <c r="AV37" s="150">
        <v>13912.989</v>
      </c>
      <c r="AW37" s="150">
        <v>492.63299999999998</v>
      </c>
      <c r="AX37" s="150">
        <v>28918.694</v>
      </c>
      <c r="AY37" s="150">
        <v>28758.743999999999</v>
      </c>
      <c r="AZ37" s="150">
        <v>37694.762000000002</v>
      </c>
      <c r="BA37" s="150">
        <v>48975.76</v>
      </c>
      <c r="BB37" s="150">
        <v>31024.239999999998</v>
      </c>
      <c r="BC37" s="150">
        <v>70000</v>
      </c>
      <c r="BD37" s="150">
        <v>39952.195000000065</v>
      </c>
      <c r="BE37" s="150">
        <f t="shared" si="28"/>
        <v>300429.00000000006</v>
      </c>
      <c r="BF37" s="150">
        <v>0</v>
      </c>
      <c r="BG37" s="150">
        <v>0</v>
      </c>
      <c r="BH37" s="150">
        <v>0</v>
      </c>
      <c r="BI37" s="150">
        <v>0</v>
      </c>
      <c r="BJ37" s="150">
        <v>0</v>
      </c>
      <c r="BK37" s="150">
        <f t="shared" si="29"/>
        <v>334310.95300000004</v>
      </c>
      <c r="BL37" s="150">
        <v>0</v>
      </c>
      <c r="BM37" s="150">
        <v>626.58600000000001</v>
      </c>
      <c r="BN37" s="150">
        <v>72.397000000000006</v>
      </c>
      <c r="BO37" s="150">
        <v>13912.989</v>
      </c>
      <c r="BP37" s="150">
        <v>492.63299999999998</v>
      </c>
      <c r="BQ37" s="150">
        <v>28918.694</v>
      </c>
      <c r="BR37" s="150">
        <v>28758.743999999999</v>
      </c>
      <c r="BS37" s="150">
        <v>37694.762000000002</v>
      </c>
      <c r="BT37" s="150">
        <v>48975.76</v>
      </c>
      <c r="BU37" s="150">
        <v>54208.588000000003</v>
      </c>
      <c r="BV37" s="157">
        <f t="shared" si="30"/>
        <v>213661.15299999999</v>
      </c>
      <c r="BW37" s="157">
        <f t="shared" si="31"/>
        <v>86767.847000000067</v>
      </c>
      <c r="BX37" s="157">
        <f t="shared" si="32"/>
        <v>109952.19500000007</v>
      </c>
      <c r="BY37" s="157">
        <f t="shared" si="33"/>
        <v>23184.347999999998</v>
      </c>
      <c r="CB37" s="157">
        <f t="shared" si="19"/>
        <v>213661.15299999999</v>
      </c>
      <c r="CD37" s="157">
        <f t="shared" si="34"/>
        <v>213661.15299999999</v>
      </c>
      <c r="CV37" s="157">
        <f t="shared" si="35"/>
        <v>33881.953000000001</v>
      </c>
      <c r="CW37" s="157">
        <f t="shared" si="36"/>
        <v>-300429.00000000006</v>
      </c>
      <c r="CX37" s="157">
        <f t="shared" si="37"/>
        <v>-300429.00000000006</v>
      </c>
      <c r="CY37" s="157">
        <f t="shared" si="38"/>
        <v>-300429.00000000006</v>
      </c>
      <c r="CZ37" s="157">
        <f t="shared" si="39"/>
        <v>-300429.00000000006</v>
      </c>
      <c r="DA37" s="157">
        <f t="shared" si="40"/>
        <v>0</v>
      </c>
      <c r="DB37" s="150">
        <v>2634.0160000000001</v>
      </c>
      <c r="DC37" s="150">
        <v>2634.0160000000001</v>
      </c>
      <c r="DD37" s="157">
        <f t="shared" si="20"/>
        <v>-211027.13699999999</v>
      </c>
      <c r="DE37" s="157">
        <f t="shared" si="21"/>
        <v>-211027.13699999999</v>
      </c>
      <c r="DF37" s="361">
        <f t="shared" si="22"/>
        <v>1</v>
      </c>
    </row>
    <row r="38" spans="1:110" x14ac:dyDescent="0.25">
      <c r="A38" t="s">
        <v>145</v>
      </c>
      <c r="B38" t="s">
        <v>178</v>
      </c>
      <c r="C38" t="s">
        <v>770</v>
      </c>
      <c r="D38" t="s">
        <v>131</v>
      </c>
      <c r="E38" t="s">
        <v>58</v>
      </c>
      <c r="F38" s="150">
        <v>463906.89399999997</v>
      </c>
      <c r="G38" s="150">
        <v>0</v>
      </c>
      <c r="H38" s="150">
        <v>0</v>
      </c>
      <c r="I38" s="150">
        <v>30079.906000000014</v>
      </c>
      <c r="J38" s="150">
        <v>32000</v>
      </c>
      <c r="K38" s="150">
        <v>37000</v>
      </c>
      <c r="L38" s="150">
        <v>33000</v>
      </c>
      <c r="M38" s="150">
        <v>21000</v>
      </c>
      <c r="N38" s="150">
        <v>14999.999999999998</v>
      </c>
      <c r="O38" s="150">
        <v>54820.999999999993</v>
      </c>
      <c r="P38" s="150">
        <v>42999.999999999993</v>
      </c>
      <c r="Q38" s="150">
        <v>42999.999999999993</v>
      </c>
      <c r="R38" s="150">
        <v>17999.999999999996</v>
      </c>
      <c r="S38" s="150">
        <f t="shared" si="24"/>
        <v>326900.90600000002</v>
      </c>
      <c r="T38" s="150">
        <v>300000</v>
      </c>
      <c r="U38" s="150">
        <v>0</v>
      </c>
      <c r="V38" s="150">
        <v>0</v>
      </c>
      <c r="W38" s="150">
        <v>0</v>
      </c>
      <c r="X38" s="150">
        <v>0</v>
      </c>
      <c r="Y38" s="150">
        <f t="shared" si="25"/>
        <v>1090807.7999999998</v>
      </c>
      <c r="Z38" s="150">
        <v>5848.8419999999996</v>
      </c>
      <c r="AA38" s="150">
        <v>4475.1980000000003</v>
      </c>
      <c r="AB38" s="150">
        <v>2924.451</v>
      </c>
      <c r="AC38" s="150">
        <v>8450.1409999999996</v>
      </c>
      <c r="AD38" s="150">
        <v>6134.1620000000003</v>
      </c>
      <c r="AE38" s="150">
        <v>2153.8029999999999</v>
      </c>
      <c r="AF38" s="150">
        <v>2846.1970000000001</v>
      </c>
      <c r="AG38" s="150">
        <v>20000</v>
      </c>
      <c r="AH38" s="150">
        <v>20000</v>
      </c>
      <c r="AI38" s="150">
        <v>70000</v>
      </c>
      <c r="AJ38" s="150">
        <v>90000</v>
      </c>
      <c r="AK38" s="150">
        <v>94068.112000000023</v>
      </c>
      <c r="AL38" s="150">
        <f t="shared" si="26"/>
        <v>326900.90600000002</v>
      </c>
      <c r="AM38" s="150">
        <v>300000</v>
      </c>
      <c r="AN38" s="150">
        <v>0</v>
      </c>
      <c r="AO38" s="150">
        <v>0</v>
      </c>
      <c r="AP38" s="150">
        <v>0</v>
      </c>
      <c r="AQ38" s="150">
        <v>0</v>
      </c>
      <c r="AR38" s="150">
        <f t="shared" si="27"/>
        <v>1090807.7999999998</v>
      </c>
      <c r="AS38" s="150">
        <v>5848.8419999999996</v>
      </c>
      <c r="AT38" s="150">
        <v>4475.1980000000003</v>
      </c>
      <c r="AU38" s="150">
        <v>2924.451</v>
      </c>
      <c r="AV38" s="150">
        <v>8450.1409999999996</v>
      </c>
      <c r="AW38" s="150">
        <v>6134.1620000000003</v>
      </c>
      <c r="AX38" s="150">
        <v>2153.8029999999999</v>
      </c>
      <c r="AY38" s="150">
        <v>13725.764999999999</v>
      </c>
      <c r="AZ38" s="150">
        <v>31908.173999999999</v>
      </c>
      <c r="BA38" s="150">
        <v>144986.63500000001</v>
      </c>
      <c r="BB38" s="150">
        <v>0</v>
      </c>
      <c r="BC38" s="150">
        <v>35013.364999999991</v>
      </c>
      <c r="BD38" s="150">
        <v>71280.370000000024</v>
      </c>
      <c r="BE38" s="150">
        <f t="shared" si="28"/>
        <v>326900.90600000002</v>
      </c>
      <c r="BF38" s="150">
        <v>300000</v>
      </c>
      <c r="BG38" s="150">
        <v>0</v>
      </c>
      <c r="BH38" s="150">
        <v>0</v>
      </c>
      <c r="BI38" s="150">
        <v>0</v>
      </c>
      <c r="BJ38" s="150">
        <v>0</v>
      </c>
      <c r="BK38" s="150">
        <f t="shared" si="29"/>
        <v>1090807.7999999998</v>
      </c>
      <c r="BL38" s="150">
        <v>5848.8419999999996</v>
      </c>
      <c r="BM38" s="150">
        <v>4475.1980000000003</v>
      </c>
      <c r="BN38" s="150">
        <v>2924.451</v>
      </c>
      <c r="BO38" s="150">
        <v>8450.1409999999996</v>
      </c>
      <c r="BP38" s="150">
        <v>6134.1620000000003</v>
      </c>
      <c r="BQ38" s="150">
        <v>2153.8029999999999</v>
      </c>
      <c r="BR38" s="150">
        <v>13725.764999999999</v>
      </c>
      <c r="BS38" s="150">
        <v>31908.173999999999</v>
      </c>
      <c r="BT38" s="150">
        <v>144986.63500000001</v>
      </c>
      <c r="BU38" s="150">
        <v>19734.317999999999</v>
      </c>
      <c r="BV38" s="157">
        <f t="shared" si="30"/>
        <v>240341.489</v>
      </c>
      <c r="BW38" s="157">
        <f t="shared" si="31"/>
        <v>86559.417000000016</v>
      </c>
      <c r="BX38" s="157">
        <f t="shared" si="32"/>
        <v>106293.73500000002</v>
      </c>
      <c r="BY38" s="157">
        <f t="shared" si="33"/>
        <v>19734.317999999999</v>
      </c>
      <c r="CB38" s="157">
        <f t="shared" si="19"/>
        <v>240341.489</v>
      </c>
      <c r="CD38" s="157">
        <f t="shared" si="34"/>
        <v>240341.489</v>
      </c>
      <c r="CV38" s="157">
        <f t="shared" si="35"/>
        <v>463906.89399999997</v>
      </c>
      <c r="CW38" s="157">
        <f t="shared" si="36"/>
        <v>-626900.90599999984</v>
      </c>
      <c r="CX38" s="157">
        <f t="shared" si="37"/>
        <v>-626900.90599999996</v>
      </c>
      <c r="CY38" s="157">
        <f t="shared" si="38"/>
        <v>-626900.90599999996</v>
      </c>
      <c r="CZ38" s="157">
        <f t="shared" si="39"/>
        <v>-326900.90600000002</v>
      </c>
      <c r="DA38" s="157">
        <f t="shared" si="40"/>
        <v>-300000</v>
      </c>
      <c r="DB38" s="150">
        <v>15511.499000000002</v>
      </c>
      <c r="DC38" s="150">
        <v>15511.499000000002</v>
      </c>
      <c r="DD38" s="157">
        <f t="shared" si="20"/>
        <v>-224829.99</v>
      </c>
      <c r="DE38" s="157">
        <f t="shared" si="21"/>
        <v>-224829.99</v>
      </c>
      <c r="DF38" s="361">
        <f t="shared" si="22"/>
        <v>1</v>
      </c>
    </row>
    <row r="39" spans="1:110" x14ac:dyDescent="0.25">
      <c r="A39" t="s">
        <v>145</v>
      </c>
      <c r="B39" t="s">
        <v>288</v>
      </c>
      <c r="C39" t="s">
        <v>770</v>
      </c>
      <c r="D39" t="s">
        <v>260</v>
      </c>
      <c r="E39" t="s">
        <v>230</v>
      </c>
      <c r="F39" s="150">
        <v>0</v>
      </c>
      <c r="G39" s="150">
        <v>4785.8258591043887</v>
      </c>
      <c r="H39" s="150">
        <v>4788.2819103781248</v>
      </c>
      <c r="I39" s="150">
        <v>0</v>
      </c>
      <c r="J39" s="150">
        <v>0</v>
      </c>
      <c r="K39" s="150">
        <v>15000</v>
      </c>
      <c r="L39" s="150">
        <v>90000</v>
      </c>
      <c r="M39" s="150">
        <v>6000</v>
      </c>
      <c r="N39" s="150">
        <v>38971.047351698537</v>
      </c>
      <c r="O39" s="150">
        <v>0</v>
      </c>
      <c r="P39" s="150">
        <v>15224</v>
      </c>
      <c r="Q39" s="150">
        <v>21224</v>
      </c>
      <c r="R39" s="150">
        <v>0</v>
      </c>
      <c r="S39" s="150">
        <f t="shared" si="24"/>
        <v>195993.15512118104</v>
      </c>
      <c r="T39" s="150">
        <v>212926.05</v>
      </c>
      <c r="U39" s="150">
        <v>0</v>
      </c>
      <c r="V39" s="150">
        <v>0</v>
      </c>
      <c r="W39" s="150">
        <v>0</v>
      </c>
      <c r="X39" s="150">
        <v>0</v>
      </c>
      <c r="Y39" s="150">
        <f t="shared" si="25"/>
        <v>408919.20512118103</v>
      </c>
      <c r="Z39" s="150">
        <v>4765.4960000000001</v>
      </c>
      <c r="AA39" s="150">
        <v>0</v>
      </c>
      <c r="AB39" s="150">
        <v>0</v>
      </c>
      <c r="AC39" s="150">
        <v>60427.335999999996</v>
      </c>
      <c r="AD39" s="150">
        <v>92324.876000000004</v>
      </c>
      <c r="AE39" s="150">
        <v>5822.1980000000003</v>
      </c>
      <c r="AF39" s="150">
        <v>0</v>
      </c>
      <c r="AG39" s="150">
        <v>16000</v>
      </c>
      <c r="AH39" s="150">
        <v>32000</v>
      </c>
      <c r="AI39" s="150">
        <v>20000</v>
      </c>
      <c r="AJ39" s="150">
        <v>0</v>
      </c>
      <c r="AK39" s="150">
        <v>45687.637664152397</v>
      </c>
      <c r="AL39" s="150">
        <f t="shared" si="26"/>
        <v>277027.54366415238</v>
      </c>
      <c r="AM39" s="150">
        <v>212926.05</v>
      </c>
      <c r="AN39" s="150">
        <v>0</v>
      </c>
      <c r="AO39" s="150">
        <v>0</v>
      </c>
      <c r="AP39" s="150">
        <v>0</v>
      </c>
      <c r="AQ39" s="150">
        <v>0</v>
      </c>
      <c r="AR39" s="150">
        <f t="shared" si="27"/>
        <v>489953.59366415237</v>
      </c>
      <c r="AS39" s="150">
        <v>4765.4960000000001</v>
      </c>
      <c r="AT39" s="150">
        <v>0</v>
      </c>
      <c r="AU39" s="150">
        <v>0</v>
      </c>
      <c r="AV39" s="150">
        <v>18682.335999999999</v>
      </c>
      <c r="AW39" s="150">
        <v>92156.122000000003</v>
      </c>
      <c r="AX39" s="150">
        <v>5822.1980000000003</v>
      </c>
      <c r="AY39" s="150">
        <v>11377.727999999999</v>
      </c>
      <c r="AZ39" s="150">
        <v>0</v>
      </c>
      <c r="BA39" s="150">
        <v>7625.5370000000003</v>
      </c>
      <c r="BB39" s="150">
        <v>57084.463000000003</v>
      </c>
      <c r="BC39" s="150">
        <v>0</v>
      </c>
      <c r="BD39" s="150">
        <v>23186.754664152373</v>
      </c>
      <c r="BE39" s="150">
        <f t="shared" si="28"/>
        <v>220700.63466415237</v>
      </c>
      <c r="BF39" s="150">
        <v>212926.05</v>
      </c>
      <c r="BG39" s="150">
        <v>0</v>
      </c>
      <c r="BH39" s="150">
        <v>0</v>
      </c>
      <c r="BI39" s="150">
        <v>0</v>
      </c>
      <c r="BJ39" s="150">
        <v>0</v>
      </c>
      <c r="BK39" s="150">
        <f t="shared" si="29"/>
        <v>433626.68466415233</v>
      </c>
      <c r="BL39" s="150">
        <v>4765.4960000000001</v>
      </c>
      <c r="BM39" s="150">
        <v>0</v>
      </c>
      <c r="BN39" s="150">
        <v>0</v>
      </c>
      <c r="BO39" s="150">
        <v>18682.335999999999</v>
      </c>
      <c r="BP39" s="150">
        <v>92156.122000000003</v>
      </c>
      <c r="BQ39" s="150">
        <v>5822.1980000000003</v>
      </c>
      <c r="BR39" s="150">
        <v>11377.727999999999</v>
      </c>
      <c r="BS39" s="150">
        <v>0</v>
      </c>
      <c r="BT39" s="150">
        <v>1707.7539999999999</v>
      </c>
      <c r="BU39" s="150">
        <v>9497.0609999999997</v>
      </c>
      <c r="BV39" s="157">
        <f t="shared" si="30"/>
        <v>144008.69499999998</v>
      </c>
      <c r="BW39" s="157">
        <f t="shared" si="31"/>
        <v>76691.939664152393</v>
      </c>
      <c r="BX39" s="157">
        <f t="shared" si="32"/>
        <v>23186.754664152373</v>
      </c>
      <c r="BY39" s="157">
        <f t="shared" si="33"/>
        <v>-53505.185000000019</v>
      </c>
      <c r="CB39" s="157">
        <f t="shared" si="19"/>
        <v>144008.69499999998</v>
      </c>
      <c r="CD39" s="157">
        <f t="shared" si="34"/>
        <v>144008.69499999998</v>
      </c>
      <c r="CV39" s="157">
        <f t="shared" si="35"/>
        <v>0</v>
      </c>
      <c r="CW39" s="157">
        <f t="shared" si="36"/>
        <v>-433626.68466415233</v>
      </c>
      <c r="CX39" s="157">
        <f t="shared" si="37"/>
        <v>-433626.68466415233</v>
      </c>
      <c r="CY39" s="157">
        <f t="shared" si="38"/>
        <v>-433626.68466415233</v>
      </c>
      <c r="CZ39" s="157">
        <f t="shared" si="39"/>
        <v>-220700.63466415237</v>
      </c>
      <c r="DA39" s="157">
        <f t="shared" si="40"/>
        <v>-212926.05</v>
      </c>
      <c r="DB39" s="150">
        <v>0</v>
      </c>
      <c r="DC39" s="150">
        <v>0</v>
      </c>
      <c r="DD39" s="157">
        <f t="shared" si="20"/>
        <v>-144008.69499999998</v>
      </c>
      <c r="DE39" s="157">
        <f t="shared" si="21"/>
        <v>-144008.69499999998</v>
      </c>
      <c r="DF39" s="361">
        <f t="shared" si="22"/>
        <v>1</v>
      </c>
    </row>
    <row r="40" spans="1:110" x14ac:dyDescent="0.25">
      <c r="A40" t="s">
        <v>144</v>
      </c>
      <c r="B40" t="s">
        <v>179</v>
      </c>
      <c r="C40" t="s">
        <v>163</v>
      </c>
      <c r="D40" t="s">
        <v>134</v>
      </c>
      <c r="E40" t="s">
        <v>61</v>
      </c>
      <c r="F40" s="150">
        <v>577819.19700000004</v>
      </c>
      <c r="G40" s="150">
        <v>11014.570112148784</v>
      </c>
      <c r="H40" s="150">
        <v>359.21031916938637</v>
      </c>
      <c r="I40" s="150">
        <v>4912.1853223723683</v>
      </c>
      <c r="J40" s="150">
        <v>80493.74907616296</v>
      </c>
      <c r="K40" s="150">
        <v>536.3902885553963</v>
      </c>
      <c r="L40" s="150">
        <v>537.71819340454226</v>
      </c>
      <c r="M40" s="150">
        <v>2036.5075267204709</v>
      </c>
      <c r="N40" s="150">
        <v>40231.507466321076</v>
      </c>
      <c r="O40" s="150">
        <v>902.93523270624223</v>
      </c>
      <c r="P40" s="150">
        <v>60346.623146312057</v>
      </c>
      <c r="Q40" s="150">
        <v>907.45549389077178</v>
      </c>
      <c r="R40" s="150">
        <v>59203.062380434683</v>
      </c>
      <c r="S40" s="150">
        <f t="shared" si="24"/>
        <v>261481.91455819874</v>
      </c>
      <c r="T40" s="150">
        <v>1041376.37</v>
      </c>
      <c r="U40" s="150">
        <v>0</v>
      </c>
      <c r="V40" s="150">
        <v>11000</v>
      </c>
      <c r="W40" s="150">
        <v>16199.612999999999</v>
      </c>
      <c r="X40" s="150">
        <v>0</v>
      </c>
      <c r="Y40" s="150">
        <f t="shared" si="25"/>
        <v>1907877.0945581985</v>
      </c>
      <c r="Z40" s="150">
        <v>91200</v>
      </c>
      <c r="AA40" s="150">
        <v>481.6</v>
      </c>
      <c r="AB40" s="150">
        <v>3993.8310000000001</v>
      </c>
      <c r="AC40" s="150">
        <v>149040.52600000001</v>
      </c>
      <c r="AD40" s="150">
        <v>1309.4580000000001</v>
      </c>
      <c r="AE40" s="150">
        <v>101227.395</v>
      </c>
      <c r="AF40" s="150">
        <v>1874.6049999999959</v>
      </c>
      <c r="AG40" s="150">
        <v>504</v>
      </c>
      <c r="AH40" s="150">
        <v>338.42200000000003</v>
      </c>
      <c r="AI40" s="150">
        <v>9999</v>
      </c>
      <c r="AJ40" s="150">
        <v>0</v>
      </c>
      <c r="AK40" s="150">
        <v>6581.1769999999997</v>
      </c>
      <c r="AL40" s="150">
        <f t="shared" si="26"/>
        <v>366550.01400000008</v>
      </c>
      <c r="AM40" s="150">
        <v>940161.18200000003</v>
      </c>
      <c r="AN40" s="150">
        <v>10508</v>
      </c>
      <c r="AO40" s="150">
        <v>12838.701558198791</v>
      </c>
      <c r="AP40" s="150">
        <v>0</v>
      </c>
      <c r="AQ40" s="150">
        <v>0</v>
      </c>
      <c r="AR40" s="150">
        <f t="shared" si="27"/>
        <v>1907877.0945581989</v>
      </c>
      <c r="AS40" s="150">
        <v>91200</v>
      </c>
      <c r="AT40" s="150">
        <v>481.6</v>
      </c>
      <c r="AU40" s="150">
        <v>3993.8310000000001</v>
      </c>
      <c r="AV40" s="150">
        <v>149040.52600000001</v>
      </c>
      <c r="AW40" s="150">
        <v>1309.4580000000001</v>
      </c>
      <c r="AX40" s="150">
        <v>101227.395</v>
      </c>
      <c r="AY40" s="150">
        <v>2468.6669999999999</v>
      </c>
      <c r="AZ40" s="150">
        <v>5977.3239999999996</v>
      </c>
      <c r="BA40" s="150">
        <v>309432.10399999999</v>
      </c>
      <c r="BB40" s="150">
        <v>65407.695999999996</v>
      </c>
      <c r="BC40" s="150">
        <v>0</v>
      </c>
      <c r="BD40" s="150">
        <v>12900.616999999969</v>
      </c>
      <c r="BE40" s="150">
        <f t="shared" si="28"/>
        <v>743439.21799999999</v>
      </c>
      <c r="BF40" s="150">
        <v>563262.36699999997</v>
      </c>
      <c r="BG40" s="150">
        <v>10508</v>
      </c>
      <c r="BH40" s="150">
        <v>12838.701558198791</v>
      </c>
      <c r="BI40" s="150">
        <v>0</v>
      </c>
      <c r="BJ40" s="150">
        <v>0</v>
      </c>
      <c r="BK40" s="150">
        <f t="shared" si="29"/>
        <v>1907867.4835581989</v>
      </c>
      <c r="BL40" s="150">
        <v>91200</v>
      </c>
      <c r="BM40" s="150">
        <v>481.6</v>
      </c>
      <c r="BN40" s="150">
        <v>3993.8310000000001</v>
      </c>
      <c r="BO40" s="150">
        <v>149040.52600000001</v>
      </c>
      <c r="BP40" s="150">
        <v>1309.4580000000001</v>
      </c>
      <c r="BQ40" s="150">
        <v>101227.395</v>
      </c>
      <c r="BR40" s="150">
        <v>2468.6669999999999</v>
      </c>
      <c r="BS40" s="150">
        <v>5977.3239999999996</v>
      </c>
      <c r="BT40" s="150">
        <v>309432.10399999999</v>
      </c>
      <c r="BU40" s="150">
        <v>4066.5419999999999</v>
      </c>
      <c r="BV40" s="157">
        <f t="shared" si="30"/>
        <v>669197.44700000004</v>
      </c>
      <c r="BW40" s="157">
        <f t="shared" si="31"/>
        <v>74241.77099999995</v>
      </c>
      <c r="BX40" s="157">
        <f t="shared" si="32"/>
        <v>12900.616999999969</v>
      </c>
      <c r="BY40" s="157">
        <f t="shared" si="33"/>
        <v>-61341.15399999998</v>
      </c>
      <c r="CB40" s="157">
        <f t="shared" si="19"/>
        <v>669197.44700000004</v>
      </c>
      <c r="CD40" s="157">
        <f t="shared" si="34"/>
        <v>669197.44700000004</v>
      </c>
      <c r="CV40" s="157">
        <f t="shared" si="35"/>
        <v>577819.19700000004</v>
      </c>
      <c r="CW40" s="157">
        <f t="shared" si="36"/>
        <v>-1330048.2865581987</v>
      </c>
      <c r="CX40" s="157">
        <f t="shared" si="37"/>
        <v>-1330048.2865581987</v>
      </c>
      <c r="CY40" s="157">
        <f t="shared" si="38"/>
        <v>-1306701.585</v>
      </c>
      <c r="CZ40" s="157">
        <f t="shared" si="39"/>
        <v>-743439.21799999999</v>
      </c>
      <c r="DA40" s="157">
        <f t="shared" si="40"/>
        <v>-563262.36699999997</v>
      </c>
      <c r="DB40" s="150">
        <v>0</v>
      </c>
      <c r="DC40" s="150">
        <v>0</v>
      </c>
      <c r="DD40" s="157">
        <f t="shared" si="20"/>
        <v>-669197.44700000004</v>
      </c>
      <c r="DE40" s="157">
        <f t="shared" si="21"/>
        <v>-669197.44700000004</v>
      </c>
      <c r="DF40" s="361">
        <f t="shared" si="22"/>
        <v>1</v>
      </c>
    </row>
    <row r="41" spans="1:110" x14ac:dyDescent="0.25">
      <c r="A41" t="s">
        <v>146</v>
      </c>
      <c r="B41" t="s">
        <v>170</v>
      </c>
      <c r="C41" t="s">
        <v>770</v>
      </c>
      <c r="D41" t="s">
        <v>321</v>
      </c>
      <c r="E41" t="s">
        <v>300</v>
      </c>
      <c r="F41" s="150">
        <v>0</v>
      </c>
      <c r="G41" s="150">
        <v>0</v>
      </c>
      <c r="H41" s="150">
        <v>0</v>
      </c>
      <c r="I41" s="150">
        <v>0</v>
      </c>
      <c r="J41" s="150">
        <v>0</v>
      </c>
      <c r="K41" s="150">
        <v>0</v>
      </c>
      <c r="L41" s="150">
        <v>0</v>
      </c>
      <c r="M41" s="150">
        <v>0</v>
      </c>
      <c r="N41" s="150">
        <v>0</v>
      </c>
      <c r="O41" s="150">
        <v>0</v>
      </c>
      <c r="P41" s="150">
        <v>0</v>
      </c>
      <c r="Q41" s="150">
        <v>0</v>
      </c>
      <c r="R41" s="150">
        <v>0</v>
      </c>
      <c r="S41" s="150">
        <f t="shared" si="24"/>
        <v>0</v>
      </c>
      <c r="T41" s="150">
        <v>0</v>
      </c>
      <c r="U41" s="150">
        <v>0</v>
      </c>
      <c r="V41" s="150">
        <v>0</v>
      </c>
      <c r="W41" s="150">
        <v>0</v>
      </c>
      <c r="X41" s="150">
        <v>0</v>
      </c>
      <c r="Y41" s="150">
        <f t="shared" si="25"/>
        <v>0</v>
      </c>
      <c r="Z41" s="150">
        <v>0</v>
      </c>
      <c r="AA41" s="150">
        <v>0</v>
      </c>
      <c r="AB41" s="150">
        <v>0</v>
      </c>
      <c r="AC41" s="150">
        <v>0</v>
      </c>
      <c r="AD41" s="150">
        <v>0</v>
      </c>
      <c r="AE41" s="150">
        <v>675000</v>
      </c>
      <c r="AF41" s="150">
        <v>0</v>
      </c>
      <c r="AG41" s="150">
        <v>0</v>
      </c>
      <c r="AH41" s="150">
        <v>0</v>
      </c>
      <c r="AI41" s="150">
        <v>0</v>
      </c>
      <c r="AJ41" s="150">
        <v>0</v>
      </c>
      <c r="AK41" s="150">
        <v>0</v>
      </c>
      <c r="AL41" s="150">
        <f t="shared" si="26"/>
        <v>675000</v>
      </c>
      <c r="AM41" s="150">
        <v>0</v>
      </c>
      <c r="AN41" s="150">
        <v>0</v>
      </c>
      <c r="AO41" s="150">
        <v>0</v>
      </c>
      <c r="AP41" s="150">
        <v>0</v>
      </c>
      <c r="AQ41" s="150">
        <v>0</v>
      </c>
      <c r="AR41" s="150">
        <f t="shared" si="27"/>
        <v>675000</v>
      </c>
      <c r="AS41" s="150">
        <v>0</v>
      </c>
      <c r="AT41" s="150">
        <v>0</v>
      </c>
      <c r="AU41" s="150">
        <v>0</v>
      </c>
      <c r="AV41" s="150">
        <v>0</v>
      </c>
      <c r="AW41" s="150">
        <v>0</v>
      </c>
      <c r="AX41" s="150">
        <v>675000</v>
      </c>
      <c r="AY41" s="150">
        <v>0</v>
      </c>
      <c r="AZ41" s="150">
        <v>0</v>
      </c>
      <c r="BA41" s="150">
        <v>0</v>
      </c>
      <c r="BB41" s="150">
        <v>55000</v>
      </c>
      <c r="BC41" s="150">
        <v>0</v>
      </c>
      <c r="BD41" s="150">
        <v>0</v>
      </c>
      <c r="BE41" s="150">
        <f t="shared" si="28"/>
        <v>730000</v>
      </c>
      <c r="BF41" s="150">
        <v>0</v>
      </c>
      <c r="BG41" s="150">
        <v>0</v>
      </c>
      <c r="BH41" s="150">
        <v>0</v>
      </c>
      <c r="BI41" s="150">
        <v>0</v>
      </c>
      <c r="BJ41" s="150">
        <v>0</v>
      </c>
      <c r="BK41" s="150">
        <f t="shared" si="29"/>
        <v>730000</v>
      </c>
      <c r="BL41" s="150">
        <v>0</v>
      </c>
      <c r="BM41" s="150">
        <v>0</v>
      </c>
      <c r="BN41" s="150">
        <v>0</v>
      </c>
      <c r="BO41" s="150">
        <v>0</v>
      </c>
      <c r="BP41" s="150">
        <v>0</v>
      </c>
      <c r="BQ41" s="150">
        <v>675000</v>
      </c>
      <c r="BR41" s="150">
        <v>0</v>
      </c>
      <c r="BS41" s="150">
        <v>0</v>
      </c>
      <c r="BT41" s="150">
        <v>0</v>
      </c>
      <c r="BU41" s="150">
        <v>-15070</v>
      </c>
      <c r="BV41" s="157">
        <f t="shared" si="30"/>
        <v>659930</v>
      </c>
      <c r="BW41" s="157">
        <f t="shared" si="31"/>
        <v>70070</v>
      </c>
      <c r="BX41" s="157">
        <f t="shared" si="32"/>
        <v>0</v>
      </c>
      <c r="BY41" s="157">
        <f t="shared" si="33"/>
        <v>-70070</v>
      </c>
      <c r="CB41" s="157">
        <f t="shared" si="19"/>
        <v>659930</v>
      </c>
      <c r="CD41" s="157">
        <f t="shared" si="34"/>
        <v>659930</v>
      </c>
      <c r="CV41" s="157">
        <f t="shared" si="35"/>
        <v>0</v>
      </c>
      <c r="CW41" s="157">
        <f t="shared" si="36"/>
        <v>-730000</v>
      </c>
      <c r="CX41" s="157">
        <f t="shared" si="37"/>
        <v>-730000</v>
      </c>
      <c r="CY41" s="157">
        <f t="shared" si="38"/>
        <v>-730000</v>
      </c>
      <c r="CZ41" s="157">
        <f t="shared" si="39"/>
        <v>-730000</v>
      </c>
      <c r="DA41" s="157">
        <f t="shared" si="40"/>
        <v>0</v>
      </c>
      <c r="DB41" s="150">
        <v>0</v>
      </c>
      <c r="DC41" s="150">
        <v>0</v>
      </c>
      <c r="DD41" s="157">
        <f t="shared" si="20"/>
        <v>-659930</v>
      </c>
      <c r="DE41" s="157">
        <f t="shared" si="21"/>
        <v>-659930</v>
      </c>
      <c r="DF41" s="361">
        <f t="shared" si="22"/>
        <v>1</v>
      </c>
    </row>
    <row r="42" spans="1:110" x14ac:dyDescent="0.25">
      <c r="A42" t="s">
        <v>147</v>
      </c>
      <c r="B42" t="s">
        <v>770</v>
      </c>
      <c r="C42" t="s">
        <v>770</v>
      </c>
      <c r="D42" t="s">
        <v>360</v>
      </c>
      <c r="E42" t="s">
        <v>765</v>
      </c>
      <c r="F42" s="150">
        <v>0</v>
      </c>
      <c r="G42" s="150">
        <v>0</v>
      </c>
      <c r="H42" s="150">
        <v>0</v>
      </c>
      <c r="I42" s="150">
        <v>0</v>
      </c>
      <c r="J42" s="150">
        <v>0</v>
      </c>
      <c r="K42" s="150">
        <v>0</v>
      </c>
      <c r="L42" s="150">
        <v>0</v>
      </c>
      <c r="M42" s="150">
        <v>0</v>
      </c>
      <c r="N42" s="150">
        <v>0</v>
      </c>
      <c r="O42" s="150">
        <v>0</v>
      </c>
      <c r="P42" s="150">
        <v>0</v>
      </c>
      <c r="Q42" s="150">
        <v>0</v>
      </c>
      <c r="R42" s="150">
        <v>0</v>
      </c>
      <c r="S42" s="150">
        <f t="shared" si="24"/>
        <v>0</v>
      </c>
      <c r="T42" s="150">
        <v>0</v>
      </c>
      <c r="U42" s="150">
        <v>0</v>
      </c>
      <c r="V42" s="150">
        <v>0</v>
      </c>
      <c r="W42" s="150">
        <v>0</v>
      </c>
      <c r="X42" s="150">
        <v>0</v>
      </c>
      <c r="Y42" s="150">
        <f t="shared" si="25"/>
        <v>0</v>
      </c>
      <c r="Z42" s="150">
        <v>0</v>
      </c>
      <c r="AA42" s="150">
        <v>0</v>
      </c>
      <c r="AB42" s="150">
        <v>0</v>
      </c>
      <c r="AC42" s="150">
        <v>0</v>
      </c>
      <c r="AD42" s="150">
        <v>0</v>
      </c>
      <c r="AE42" s="150">
        <v>0</v>
      </c>
      <c r="AF42" s="150">
        <v>0</v>
      </c>
      <c r="AG42" s="150">
        <v>0</v>
      </c>
      <c r="AH42" s="150">
        <v>0</v>
      </c>
      <c r="AI42" s="150">
        <v>34980</v>
      </c>
      <c r="AJ42" s="150">
        <v>34980</v>
      </c>
      <c r="AK42" s="150">
        <v>0</v>
      </c>
      <c r="AL42" s="150">
        <f t="shared" si="26"/>
        <v>69960</v>
      </c>
      <c r="AM42" s="150">
        <v>114936</v>
      </c>
      <c r="AN42" s="150">
        <v>4800</v>
      </c>
      <c r="AO42" s="150">
        <v>0</v>
      </c>
      <c r="AP42" s="150">
        <v>0</v>
      </c>
      <c r="AQ42" s="150">
        <v>0</v>
      </c>
      <c r="AR42" s="150">
        <f t="shared" si="27"/>
        <v>189696</v>
      </c>
      <c r="AS42" s="150">
        <v>0</v>
      </c>
      <c r="AT42" s="150">
        <v>0</v>
      </c>
      <c r="AU42" s="150">
        <v>0</v>
      </c>
      <c r="AV42" s="150">
        <v>0</v>
      </c>
      <c r="AW42" s="150">
        <v>0</v>
      </c>
      <c r="AX42" s="150">
        <v>0</v>
      </c>
      <c r="AY42" s="150">
        <v>0</v>
      </c>
      <c r="AZ42" s="150">
        <v>0</v>
      </c>
      <c r="BA42" s="150">
        <v>0</v>
      </c>
      <c r="BB42" s="150">
        <v>34980</v>
      </c>
      <c r="BC42" s="150">
        <v>34980</v>
      </c>
      <c r="BD42" s="150">
        <v>0</v>
      </c>
      <c r="BE42" s="150">
        <f t="shared" si="28"/>
        <v>69960</v>
      </c>
      <c r="BF42" s="150">
        <v>114936</v>
      </c>
      <c r="BG42" s="150">
        <v>4800</v>
      </c>
      <c r="BH42" s="150">
        <v>0</v>
      </c>
      <c r="BI42" s="150">
        <v>0</v>
      </c>
      <c r="BJ42" s="150">
        <v>0</v>
      </c>
      <c r="BK42" s="150">
        <f t="shared" si="29"/>
        <v>189696</v>
      </c>
      <c r="BL42" s="150">
        <v>0</v>
      </c>
      <c r="BM42" s="150">
        <v>0</v>
      </c>
      <c r="BN42" s="150">
        <v>0</v>
      </c>
      <c r="BO42" s="150">
        <v>0</v>
      </c>
      <c r="BP42" s="150">
        <v>0</v>
      </c>
      <c r="BQ42" s="150">
        <v>0</v>
      </c>
      <c r="BR42" s="150">
        <v>0</v>
      </c>
      <c r="BS42" s="150">
        <v>0</v>
      </c>
      <c r="BT42" s="150">
        <v>0</v>
      </c>
      <c r="BU42" s="150">
        <v>0</v>
      </c>
      <c r="BV42" s="157">
        <f t="shared" si="30"/>
        <v>0</v>
      </c>
      <c r="BW42" s="157">
        <f t="shared" si="31"/>
        <v>69960</v>
      </c>
      <c r="BX42" s="157">
        <f t="shared" si="32"/>
        <v>34980</v>
      </c>
      <c r="BY42" s="157">
        <f t="shared" si="33"/>
        <v>-34980</v>
      </c>
      <c r="CB42" s="157">
        <f t="shared" si="19"/>
        <v>0</v>
      </c>
      <c r="CD42" s="157">
        <f t="shared" si="34"/>
        <v>0</v>
      </c>
      <c r="CV42" s="157">
        <f t="shared" si="35"/>
        <v>0</v>
      </c>
      <c r="CW42" s="157">
        <f t="shared" si="36"/>
        <v>-189696</v>
      </c>
      <c r="CX42" s="157">
        <f t="shared" si="37"/>
        <v>-189696</v>
      </c>
      <c r="CY42" s="157">
        <f t="shared" si="38"/>
        <v>-184896</v>
      </c>
      <c r="CZ42" s="157">
        <f t="shared" si="39"/>
        <v>-69960</v>
      </c>
      <c r="DA42" s="157">
        <f t="shared" si="40"/>
        <v>-114936</v>
      </c>
      <c r="DB42" s="150">
        <v>0</v>
      </c>
      <c r="DC42" s="150">
        <v>0</v>
      </c>
      <c r="DD42" s="157">
        <f t="shared" si="20"/>
        <v>0</v>
      </c>
      <c r="DE42" s="157">
        <f t="shared" si="21"/>
        <v>0</v>
      </c>
      <c r="DF42" s="361" t="e">
        <f t="shared" si="22"/>
        <v>#DIV/0!</v>
      </c>
    </row>
    <row r="43" spans="1:110" x14ac:dyDescent="0.25">
      <c r="A43" t="s">
        <v>145</v>
      </c>
      <c r="B43" t="s">
        <v>167</v>
      </c>
      <c r="C43" t="s">
        <v>770</v>
      </c>
      <c r="D43" t="s">
        <v>274</v>
      </c>
      <c r="E43" t="s">
        <v>244</v>
      </c>
      <c r="F43" s="150">
        <v>22098.11</v>
      </c>
      <c r="G43" s="150">
        <v>0</v>
      </c>
      <c r="H43" s="150">
        <v>209.58963861605292</v>
      </c>
      <c r="I43" s="150">
        <v>0</v>
      </c>
      <c r="J43" s="150">
        <v>0</v>
      </c>
      <c r="K43" s="150">
        <v>0</v>
      </c>
      <c r="L43" s="150">
        <v>0</v>
      </c>
      <c r="M43" s="150">
        <v>0</v>
      </c>
      <c r="N43" s="150">
        <v>0</v>
      </c>
      <c r="O43" s="150">
        <v>0</v>
      </c>
      <c r="P43" s="150">
        <v>3282.047898657635</v>
      </c>
      <c r="Q43" s="150">
        <v>28892.683647069513</v>
      </c>
      <c r="R43" s="150">
        <v>32317.397244313037</v>
      </c>
      <c r="S43" s="150">
        <f t="shared" si="24"/>
        <v>64701.718428656241</v>
      </c>
      <c r="T43" s="150">
        <v>0</v>
      </c>
      <c r="U43" s="150">
        <v>0</v>
      </c>
      <c r="V43" s="150">
        <v>0</v>
      </c>
      <c r="W43" s="150">
        <v>0</v>
      </c>
      <c r="X43" s="150">
        <v>0</v>
      </c>
      <c r="Y43" s="150">
        <f t="shared" si="25"/>
        <v>86799.828428656241</v>
      </c>
      <c r="Z43" s="150">
        <v>0</v>
      </c>
      <c r="AA43" s="150">
        <v>0</v>
      </c>
      <c r="AB43" s="150">
        <v>0</v>
      </c>
      <c r="AC43" s="150">
        <v>0</v>
      </c>
      <c r="AD43" s="150">
        <v>0</v>
      </c>
      <c r="AE43" s="150">
        <v>0</v>
      </c>
      <c r="AF43" s="150">
        <v>0</v>
      </c>
      <c r="AG43" s="150">
        <v>0</v>
      </c>
      <c r="AH43" s="150">
        <v>0</v>
      </c>
      <c r="AI43" s="150">
        <v>3282.047898657635</v>
      </c>
      <c r="AJ43" s="150">
        <v>28892.683647069513</v>
      </c>
      <c r="AK43" s="150">
        <v>32526.98688292909</v>
      </c>
      <c r="AL43" s="150">
        <f t="shared" si="26"/>
        <v>64701.718428656241</v>
      </c>
      <c r="AM43" s="150">
        <v>0</v>
      </c>
      <c r="AN43" s="150">
        <v>0</v>
      </c>
      <c r="AO43" s="150">
        <v>0</v>
      </c>
      <c r="AP43" s="150">
        <v>0</v>
      </c>
      <c r="AQ43" s="150">
        <v>0</v>
      </c>
      <c r="AR43" s="150">
        <f t="shared" si="27"/>
        <v>86799.828428656241</v>
      </c>
      <c r="AS43" s="150">
        <v>0</v>
      </c>
      <c r="AT43" s="150">
        <v>0</v>
      </c>
      <c r="AU43" s="150">
        <v>0</v>
      </c>
      <c r="AV43" s="150">
        <v>0</v>
      </c>
      <c r="AW43" s="150">
        <v>0</v>
      </c>
      <c r="AX43" s="150">
        <v>0</v>
      </c>
      <c r="AY43" s="150">
        <v>0</v>
      </c>
      <c r="AZ43" s="150">
        <v>0</v>
      </c>
      <c r="BA43" s="150">
        <v>0</v>
      </c>
      <c r="BB43" s="150">
        <v>3282.047898657635</v>
      </c>
      <c r="BC43" s="150">
        <v>28892.683647069513</v>
      </c>
      <c r="BD43" s="150">
        <v>32526.98688292909</v>
      </c>
      <c r="BE43" s="150">
        <f t="shared" si="28"/>
        <v>64701.718428656241</v>
      </c>
      <c r="BF43" s="150">
        <v>0</v>
      </c>
      <c r="BG43" s="150">
        <v>0</v>
      </c>
      <c r="BH43" s="150">
        <v>0</v>
      </c>
      <c r="BI43" s="150">
        <v>0</v>
      </c>
      <c r="BJ43" s="150">
        <v>0</v>
      </c>
      <c r="BK43" s="150">
        <f t="shared" si="29"/>
        <v>86799.828428656241</v>
      </c>
      <c r="BL43" s="150">
        <v>0</v>
      </c>
      <c r="BM43" s="150">
        <v>0</v>
      </c>
      <c r="BN43" s="150">
        <v>0</v>
      </c>
      <c r="BO43" s="150">
        <v>0</v>
      </c>
      <c r="BP43" s="150">
        <v>0</v>
      </c>
      <c r="BQ43" s="150">
        <v>0</v>
      </c>
      <c r="BR43" s="150">
        <v>0</v>
      </c>
      <c r="BS43" s="150">
        <v>0</v>
      </c>
      <c r="BT43" s="150">
        <v>0</v>
      </c>
      <c r="BU43" s="150">
        <v>0</v>
      </c>
      <c r="BV43" s="157">
        <f t="shared" si="30"/>
        <v>0</v>
      </c>
      <c r="BW43" s="157">
        <f t="shared" si="31"/>
        <v>64701.718428656241</v>
      </c>
      <c r="BX43" s="157">
        <f t="shared" si="32"/>
        <v>61419.670529998606</v>
      </c>
      <c r="BY43" s="157">
        <f t="shared" si="33"/>
        <v>-3282.0478986576345</v>
      </c>
      <c r="CB43" s="157">
        <f t="shared" si="19"/>
        <v>0</v>
      </c>
      <c r="CD43" s="157">
        <f t="shared" si="34"/>
        <v>0</v>
      </c>
      <c r="CV43" s="157">
        <f t="shared" si="35"/>
        <v>22098.11</v>
      </c>
      <c r="CW43" s="157">
        <f t="shared" si="36"/>
        <v>-64701.718428656241</v>
      </c>
      <c r="CX43" s="157">
        <f t="shared" si="37"/>
        <v>-64701.718428656241</v>
      </c>
      <c r="CY43" s="157">
        <f t="shared" si="38"/>
        <v>-64701.718428656241</v>
      </c>
      <c r="CZ43" s="157">
        <f t="shared" si="39"/>
        <v>-64701.718428656241</v>
      </c>
      <c r="DA43" s="157">
        <f t="shared" si="40"/>
        <v>0</v>
      </c>
      <c r="DB43" s="150">
        <v>0</v>
      </c>
      <c r="DC43" s="150">
        <v>0</v>
      </c>
      <c r="DD43" s="157">
        <f t="shared" si="20"/>
        <v>0</v>
      </c>
      <c r="DE43" s="157">
        <f t="shared" si="21"/>
        <v>0</v>
      </c>
      <c r="DF43" s="361" t="e">
        <f t="shared" si="22"/>
        <v>#DIV/0!</v>
      </c>
    </row>
    <row r="44" spans="1:110" x14ac:dyDescent="0.25">
      <c r="A44" t="s">
        <v>144</v>
      </c>
      <c r="B44" t="s">
        <v>175</v>
      </c>
      <c r="C44" t="s">
        <v>160</v>
      </c>
      <c r="D44" t="s">
        <v>107</v>
      </c>
      <c r="E44" t="s">
        <v>34</v>
      </c>
      <c r="F44" s="150">
        <v>4534583.9570000004</v>
      </c>
      <c r="G44" s="150">
        <v>3435.8080821187455</v>
      </c>
      <c r="H44" s="150">
        <v>3494.8815656683246</v>
      </c>
      <c r="I44" s="150">
        <v>64784.299448314508</v>
      </c>
      <c r="J44" s="150">
        <v>96884.787152216697</v>
      </c>
      <c r="K44" s="150">
        <v>68975.055085319764</v>
      </c>
      <c r="L44" s="150">
        <v>2590.8628959693397</v>
      </c>
      <c r="M44" s="150">
        <v>0</v>
      </c>
      <c r="N44" s="150">
        <v>0</v>
      </c>
      <c r="O44" s="150">
        <v>35252.880825640539</v>
      </c>
      <c r="P44" s="150">
        <v>137552.78500565203</v>
      </c>
      <c r="Q44" s="150">
        <v>23207.094639976636</v>
      </c>
      <c r="R44" s="150">
        <v>76303.739767074323</v>
      </c>
      <c r="S44" s="150">
        <f t="shared" si="24"/>
        <v>512482.19446795085</v>
      </c>
      <c r="T44" s="150">
        <v>674416.522</v>
      </c>
      <c r="U44" s="150">
        <v>81587.14499999999</v>
      </c>
      <c r="V44" s="150">
        <v>56493.743999999999</v>
      </c>
      <c r="W44" s="150">
        <v>0</v>
      </c>
      <c r="X44" s="150">
        <v>0</v>
      </c>
      <c r="Y44" s="150">
        <f t="shared" si="25"/>
        <v>5859563.5624679513</v>
      </c>
      <c r="Z44" s="150">
        <v>9099.3369999999995</v>
      </c>
      <c r="AA44" s="150">
        <v>4010</v>
      </c>
      <c r="AB44" s="150">
        <v>69278.486000000004</v>
      </c>
      <c r="AC44" s="150">
        <v>76135.616999999998</v>
      </c>
      <c r="AD44" s="150">
        <v>274718.67599999998</v>
      </c>
      <c r="AE44" s="150">
        <v>113502.27800000001</v>
      </c>
      <c r="AF44" s="150">
        <v>725.7219999999943</v>
      </c>
      <c r="AG44" s="150">
        <v>6876</v>
      </c>
      <c r="AH44" s="150">
        <v>35113</v>
      </c>
      <c r="AI44" s="150">
        <v>74803</v>
      </c>
      <c r="AJ44" s="150">
        <v>25500</v>
      </c>
      <c r="AK44" s="150">
        <v>2010.157467950834</v>
      </c>
      <c r="AL44" s="150">
        <f t="shared" si="26"/>
        <v>691772.27346795076</v>
      </c>
      <c r="AM44" s="150">
        <v>674416</v>
      </c>
      <c r="AN44" s="150">
        <v>81587.14499999999</v>
      </c>
      <c r="AO44" s="150">
        <v>56494.413289179749</v>
      </c>
      <c r="AP44" s="150">
        <v>0</v>
      </c>
      <c r="AQ44" s="150">
        <v>0</v>
      </c>
      <c r="AR44" s="150">
        <f t="shared" si="27"/>
        <v>6038853.7887571305</v>
      </c>
      <c r="AS44" s="150">
        <v>9099.3369999999995</v>
      </c>
      <c r="AT44" s="150">
        <v>4010</v>
      </c>
      <c r="AU44" s="150">
        <v>69278.486000000004</v>
      </c>
      <c r="AV44" s="150">
        <v>76135.616999999998</v>
      </c>
      <c r="AW44" s="150">
        <v>274718.67599999998</v>
      </c>
      <c r="AX44" s="150">
        <v>113502.27800000001</v>
      </c>
      <c r="AY44" s="150">
        <v>11148.035</v>
      </c>
      <c r="AZ44" s="150">
        <v>63547.413</v>
      </c>
      <c r="BA44" s="150">
        <v>5889.1189999999997</v>
      </c>
      <c r="BB44" s="150">
        <v>148676.88099999999</v>
      </c>
      <c r="BC44" s="150">
        <v>25590</v>
      </c>
      <c r="BD44" s="150">
        <v>68574</v>
      </c>
      <c r="BE44" s="150">
        <f t="shared" si="28"/>
        <v>870169.84199999995</v>
      </c>
      <c r="BF44" s="150">
        <v>496018.43146795081</v>
      </c>
      <c r="BG44" s="150">
        <v>81587.14499999999</v>
      </c>
      <c r="BH44" s="150">
        <v>56494.413289179749</v>
      </c>
      <c r="BI44" s="150">
        <v>0</v>
      </c>
      <c r="BJ44" s="150">
        <v>0</v>
      </c>
      <c r="BK44" s="150">
        <f t="shared" si="29"/>
        <v>6038853.7887571305</v>
      </c>
      <c r="BL44" s="150">
        <v>9099.3369999999995</v>
      </c>
      <c r="BM44" s="150">
        <v>4010</v>
      </c>
      <c r="BN44" s="150">
        <v>69278.486000000004</v>
      </c>
      <c r="BO44" s="150">
        <v>76135.616999999998</v>
      </c>
      <c r="BP44" s="150">
        <v>274718.67599999998</v>
      </c>
      <c r="BQ44" s="150">
        <v>113502.27800000001</v>
      </c>
      <c r="BR44" s="150">
        <v>11148.035</v>
      </c>
      <c r="BS44" s="150">
        <v>63547.413</v>
      </c>
      <c r="BT44" s="150">
        <v>5889.1189999999997</v>
      </c>
      <c r="BU44" s="150">
        <v>178902.8</v>
      </c>
      <c r="BV44" s="157">
        <f t="shared" si="30"/>
        <v>806231.76099999994</v>
      </c>
      <c r="BW44" s="157">
        <f t="shared" si="31"/>
        <v>63938.081000000006</v>
      </c>
      <c r="BX44" s="157">
        <f t="shared" si="32"/>
        <v>94164</v>
      </c>
      <c r="BY44" s="157">
        <f t="shared" si="33"/>
        <v>30225.918999999994</v>
      </c>
      <c r="CB44" s="157">
        <f t="shared" si="19"/>
        <v>806231.76099999994</v>
      </c>
      <c r="CD44" s="157">
        <f t="shared" si="34"/>
        <v>806231.76099999994</v>
      </c>
      <c r="CV44" s="157">
        <f t="shared" si="35"/>
        <v>4534583.9570000004</v>
      </c>
      <c r="CW44" s="157">
        <f t="shared" si="36"/>
        <v>-1504269.8317571301</v>
      </c>
      <c r="CX44" s="157">
        <f t="shared" si="37"/>
        <v>-1504269.8317571306</v>
      </c>
      <c r="CY44" s="157">
        <f t="shared" si="38"/>
        <v>-1366188.2734679508</v>
      </c>
      <c r="CZ44" s="157">
        <f t="shared" si="39"/>
        <v>-870169.84199999995</v>
      </c>
      <c r="DA44" s="157">
        <f t="shared" si="40"/>
        <v>-496018.43146795081</v>
      </c>
      <c r="DB44" s="150">
        <v>195993.27712118105</v>
      </c>
      <c r="DC44" s="150">
        <v>220700.63466415237</v>
      </c>
      <c r="DD44" s="157">
        <f t="shared" si="20"/>
        <v>-610238.48387881892</v>
      </c>
      <c r="DE44" s="157">
        <f t="shared" si="21"/>
        <v>-585531.12633584754</v>
      </c>
      <c r="DF44" s="361">
        <f t="shared" si="22"/>
        <v>0.95951196426366681</v>
      </c>
    </row>
    <row r="45" spans="1:110" x14ac:dyDescent="0.25">
      <c r="A45" t="s">
        <v>145</v>
      </c>
      <c r="B45" t="s">
        <v>289</v>
      </c>
      <c r="C45" t="s">
        <v>770</v>
      </c>
      <c r="D45" t="s">
        <v>268</v>
      </c>
      <c r="E45" t="s">
        <v>238</v>
      </c>
      <c r="F45" s="150">
        <v>0</v>
      </c>
      <c r="G45" s="150">
        <v>0</v>
      </c>
      <c r="H45" s="150">
        <v>0</v>
      </c>
      <c r="I45" s="150">
        <v>0</v>
      </c>
      <c r="J45" s="150">
        <v>0</v>
      </c>
      <c r="K45" s="150">
        <v>0</v>
      </c>
      <c r="L45" s="150">
        <v>0</v>
      </c>
      <c r="M45" s="150">
        <v>29880.167464331393</v>
      </c>
      <c r="N45" s="150">
        <v>0</v>
      </c>
      <c r="O45" s="150">
        <v>0</v>
      </c>
      <c r="P45" s="150">
        <v>0</v>
      </c>
      <c r="Q45" s="150">
        <v>105769.0324213726</v>
      </c>
      <c r="R45" s="150">
        <v>0</v>
      </c>
      <c r="S45" s="150">
        <f t="shared" si="24"/>
        <v>135649.199885704</v>
      </c>
      <c r="T45" s="150">
        <v>0</v>
      </c>
      <c r="U45" s="150">
        <v>0</v>
      </c>
      <c r="V45" s="150">
        <v>0</v>
      </c>
      <c r="W45" s="150">
        <v>0</v>
      </c>
      <c r="X45" s="150">
        <v>0</v>
      </c>
      <c r="Y45" s="150">
        <f t="shared" si="25"/>
        <v>135649.199885704</v>
      </c>
      <c r="Z45" s="150">
        <v>0</v>
      </c>
      <c r="AA45" s="150">
        <v>0</v>
      </c>
      <c r="AB45" s="150">
        <v>7890</v>
      </c>
      <c r="AC45" s="150">
        <v>523.29600000000005</v>
      </c>
      <c r="AD45" s="150">
        <v>0</v>
      </c>
      <c r="AE45" s="150">
        <v>523.97500000000002</v>
      </c>
      <c r="AF45" s="150">
        <v>29356.192464331394</v>
      </c>
      <c r="AG45" s="150">
        <v>0</v>
      </c>
      <c r="AH45" s="150">
        <v>0</v>
      </c>
      <c r="AI45" s="150">
        <v>0</v>
      </c>
      <c r="AJ45" s="150">
        <v>97355.736421372596</v>
      </c>
      <c r="AK45" s="150">
        <v>0</v>
      </c>
      <c r="AL45" s="150">
        <f t="shared" si="26"/>
        <v>135649.19988570397</v>
      </c>
      <c r="AM45" s="150">
        <v>0</v>
      </c>
      <c r="AN45" s="150">
        <v>0</v>
      </c>
      <c r="AO45" s="150">
        <v>0</v>
      </c>
      <c r="AP45" s="150">
        <v>0</v>
      </c>
      <c r="AQ45" s="150">
        <v>0</v>
      </c>
      <c r="AR45" s="150">
        <f t="shared" si="27"/>
        <v>135649.19988570397</v>
      </c>
      <c r="AS45" s="150">
        <v>0</v>
      </c>
      <c r="AT45" s="150">
        <v>0</v>
      </c>
      <c r="AU45" s="150">
        <v>7890</v>
      </c>
      <c r="AV45" s="150">
        <v>523.29600000000005</v>
      </c>
      <c r="AW45" s="150">
        <v>0</v>
      </c>
      <c r="AX45" s="150">
        <v>523.97500000000002</v>
      </c>
      <c r="AY45" s="150">
        <v>0</v>
      </c>
      <c r="AZ45" s="150">
        <v>477.2</v>
      </c>
      <c r="BA45" s="150">
        <v>1953.9</v>
      </c>
      <c r="BB45" s="150">
        <v>28046.1</v>
      </c>
      <c r="BC45" s="150">
        <v>30000</v>
      </c>
      <c r="BD45" s="150">
        <v>20000.728885703997</v>
      </c>
      <c r="BE45" s="150">
        <f t="shared" si="28"/>
        <v>89415.199885703987</v>
      </c>
      <c r="BF45" s="150">
        <v>0</v>
      </c>
      <c r="BG45" s="150">
        <v>0</v>
      </c>
      <c r="BH45" s="150">
        <v>0</v>
      </c>
      <c r="BI45" s="150">
        <v>0</v>
      </c>
      <c r="BJ45" s="150">
        <v>0</v>
      </c>
      <c r="BK45" s="150">
        <f t="shared" si="29"/>
        <v>89415.199885703987</v>
      </c>
      <c r="BL45" s="150">
        <v>0</v>
      </c>
      <c r="BM45" s="150">
        <v>0</v>
      </c>
      <c r="BN45" s="150">
        <v>7890</v>
      </c>
      <c r="BO45" s="150">
        <v>523.29600000000005</v>
      </c>
      <c r="BP45" s="150">
        <v>0</v>
      </c>
      <c r="BQ45" s="150">
        <v>523.97500000000002</v>
      </c>
      <c r="BR45" s="150">
        <v>0</v>
      </c>
      <c r="BS45" s="150">
        <v>477.2</v>
      </c>
      <c r="BT45" s="150">
        <v>1953.9</v>
      </c>
      <c r="BU45" s="150">
        <v>16937.546999999999</v>
      </c>
      <c r="BV45" s="157">
        <f t="shared" si="30"/>
        <v>28305.917999999998</v>
      </c>
      <c r="BW45" s="157">
        <f t="shared" si="31"/>
        <v>61109.281885703989</v>
      </c>
      <c r="BX45" s="157">
        <f t="shared" si="32"/>
        <v>50000.728885703997</v>
      </c>
      <c r="BY45" s="157">
        <f t="shared" si="33"/>
        <v>-11108.552999999993</v>
      </c>
      <c r="CB45" s="157">
        <f t="shared" si="19"/>
        <v>28305.917999999998</v>
      </c>
      <c r="CD45" s="157">
        <f t="shared" si="34"/>
        <v>28305.917999999998</v>
      </c>
      <c r="CV45" s="157">
        <f t="shared" si="35"/>
        <v>0</v>
      </c>
      <c r="CW45" s="157">
        <f t="shared" si="36"/>
        <v>-89415.199885703987</v>
      </c>
      <c r="CX45" s="157">
        <f t="shared" si="37"/>
        <v>-89415.199885703987</v>
      </c>
      <c r="CY45" s="157">
        <f t="shared" si="38"/>
        <v>-89415.199885703987</v>
      </c>
      <c r="CZ45" s="157">
        <f t="shared" si="39"/>
        <v>-89415.199885703987</v>
      </c>
      <c r="DA45" s="157">
        <f t="shared" si="40"/>
        <v>0</v>
      </c>
      <c r="DB45" s="150">
        <v>30910</v>
      </c>
      <c r="DC45" s="150">
        <v>30910</v>
      </c>
      <c r="DD45" s="157">
        <f t="shared" si="20"/>
        <v>2604.0820000000022</v>
      </c>
      <c r="DE45" s="157">
        <f t="shared" si="21"/>
        <v>2604.0820000000022</v>
      </c>
      <c r="DF45" s="361">
        <f t="shared" si="22"/>
        <v>1</v>
      </c>
    </row>
    <row r="46" spans="1:110" x14ac:dyDescent="0.25">
      <c r="A46" t="s">
        <v>145</v>
      </c>
      <c r="B46" t="s">
        <v>167</v>
      </c>
      <c r="C46" t="s">
        <v>770</v>
      </c>
      <c r="D46" t="s">
        <v>272</v>
      </c>
      <c r="E46" t="s">
        <v>242</v>
      </c>
      <c r="F46" s="150">
        <v>20872.512999999999</v>
      </c>
      <c r="G46" s="150">
        <v>0</v>
      </c>
      <c r="H46" s="150">
        <v>0</v>
      </c>
      <c r="I46" s="150">
        <v>0</v>
      </c>
      <c r="J46" s="150">
        <v>8430.4230065988813</v>
      </c>
      <c r="K46" s="150">
        <v>13147.587401999885</v>
      </c>
      <c r="L46" s="150">
        <v>9172.4898976237073</v>
      </c>
      <c r="M46" s="150">
        <v>6487.0774695619148</v>
      </c>
      <c r="N46" s="150">
        <v>5194.8362228804517</v>
      </c>
      <c r="O46" s="150">
        <v>5199.9728150587489</v>
      </c>
      <c r="P46" s="150">
        <v>3903.9173330469584</v>
      </c>
      <c r="Q46" s="150">
        <v>6913.7808188098934</v>
      </c>
      <c r="R46" s="150">
        <v>41551.778285868277</v>
      </c>
      <c r="S46" s="150">
        <f t="shared" si="24"/>
        <v>100001.86325144873</v>
      </c>
      <c r="T46" s="150">
        <v>100000</v>
      </c>
      <c r="U46" s="150">
        <v>0</v>
      </c>
      <c r="V46" s="150">
        <v>0</v>
      </c>
      <c r="W46" s="150">
        <v>0</v>
      </c>
      <c r="X46" s="150">
        <v>0</v>
      </c>
      <c r="Y46" s="150">
        <f t="shared" si="25"/>
        <v>220874.37625144873</v>
      </c>
      <c r="Z46" s="150">
        <v>0</v>
      </c>
      <c r="AA46" s="150">
        <v>0</v>
      </c>
      <c r="AB46" s="150">
        <v>0</v>
      </c>
      <c r="AC46" s="150">
        <v>0</v>
      </c>
      <c r="AD46" s="150">
        <v>0</v>
      </c>
      <c r="AE46" s="150">
        <v>371.2</v>
      </c>
      <c r="AF46" s="150">
        <v>0</v>
      </c>
      <c r="AG46" s="150">
        <v>0</v>
      </c>
      <c r="AH46" s="150">
        <v>0</v>
      </c>
      <c r="AI46" s="150">
        <v>0</v>
      </c>
      <c r="AJ46" s="150">
        <v>0</v>
      </c>
      <c r="AK46" s="150">
        <v>69630.663251448714</v>
      </c>
      <c r="AL46" s="150">
        <f t="shared" si="26"/>
        <v>70001.863251448711</v>
      </c>
      <c r="AM46" s="150">
        <v>100000</v>
      </c>
      <c r="AN46" s="150">
        <v>0</v>
      </c>
      <c r="AO46" s="150">
        <v>0</v>
      </c>
      <c r="AP46" s="150">
        <v>0</v>
      </c>
      <c r="AQ46" s="150">
        <v>0</v>
      </c>
      <c r="AR46" s="150">
        <f t="shared" si="27"/>
        <v>190874.37625144873</v>
      </c>
      <c r="AS46" s="150">
        <v>0</v>
      </c>
      <c r="AT46" s="150">
        <v>0</v>
      </c>
      <c r="AU46" s="150">
        <v>0</v>
      </c>
      <c r="AV46" s="150">
        <v>0</v>
      </c>
      <c r="AW46" s="150">
        <v>0</v>
      </c>
      <c r="AX46" s="150">
        <v>371.2</v>
      </c>
      <c r="AY46" s="150">
        <v>0</v>
      </c>
      <c r="AZ46" s="150">
        <v>0</v>
      </c>
      <c r="BA46" s="150">
        <v>4461.0720000000001</v>
      </c>
      <c r="BB46" s="150">
        <v>0</v>
      </c>
      <c r="BC46" s="150">
        <v>0</v>
      </c>
      <c r="BD46" s="150">
        <v>87894.39225144872</v>
      </c>
      <c r="BE46" s="150">
        <f t="shared" si="28"/>
        <v>92726.664251448718</v>
      </c>
      <c r="BF46" s="150">
        <v>100000</v>
      </c>
      <c r="BG46" s="150">
        <v>0</v>
      </c>
      <c r="BH46" s="150">
        <v>0</v>
      </c>
      <c r="BI46" s="150">
        <v>0</v>
      </c>
      <c r="BJ46" s="150">
        <v>0</v>
      </c>
      <c r="BK46" s="150">
        <f t="shared" si="29"/>
        <v>213599.17725144871</v>
      </c>
      <c r="BL46" s="150">
        <v>0</v>
      </c>
      <c r="BM46" s="150">
        <v>0</v>
      </c>
      <c r="BN46" s="150">
        <v>0</v>
      </c>
      <c r="BO46" s="150">
        <v>0</v>
      </c>
      <c r="BP46" s="150">
        <v>0</v>
      </c>
      <c r="BQ46" s="150">
        <v>371.2</v>
      </c>
      <c r="BR46" s="150">
        <v>0</v>
      </c>
      <c r="BS46" s="150">
        <v>0</v>
      </c>
      <c r="BT46" s="150">
        <v>0</v>
      </c>
      <c r="BU46" s="150">
        <v>32031.421999999999</v>
      </c>
      <c r="BV46" s="157">
        <f t="shared" si="30"/>
        <v>32402.621999999999</v>
      </c>
      <c r="BW46" s="157">
        <f t="shared" si="31"/>
        <v>60324.042251448715</v>
      </c>
      <c r="BX46" s="157">
        <f t="shared" si="32"/>
        <v>87894.39225144872</v>
      </c>
      <c r="BY46" s="157">
        <f t="shared" si="33"/>
        <v>27570.350000000006</v>
      </c>
      <c r="CB46" s="157">
        <f t="shared" si="19"/>
        <v>32402.621999999999</v>
      </c>
      <c r="CD46" s="157">
        <f t="shared" si="34"/>
        <v>32402.621999999999</v>
      </c>
      <c r="CV46" s="157">
        <f t="shared" si="35"/>
        <v>20872.512999999999</v>
      </c>
      <c r="CW46" s="157">
        <f t="shared" si="36"/>
        <v>-192726.6642514487</v>
      </c>
      <c r="CX46" s="157">
        <f t="shared" si="37"/>
        <v>-192726.6642514487</v>
      </c>
      <c r="CY46" s="157">
        <f t="shared" si="38"/>
        <v>-192726.6642514487</v>
      </c>
      <c r="CZ46" s="157">
        <f t="shared" si="39"/>
        <v>-92726.664251448718</v>
      </c>
      <c r="DA46" s="157">
        <f t="shared" si="40"/>
        <v>-100000</v>
      </c>
      <c r="DB46" s="150">
        <v>0</v>
      </c>
      <c r="DC46" s="150">
        <v>0</v>
      </c>
      <c r="DD46" s="157">
        <f t="shared" si="20"/>
        <v>-32402.621999999999</v>
      </c>
      <c r="DE46" s="157">
        <f t="shared" si="21"/>
        <v>-32402.621999999999</v>
      </c>
      <c r="DF46" s="361">
        <f t="shared" si="22"/>
        <v>1</v>
      </c>
    </row>
    <row r="47" spans="1:110" x14ac:dyDescent="0.25">
      <c r="A47" t="s">
        <v>145</v>
      </c>
      <c r="B47" t="s">
        <v>167</v>
      </c>
      <c r="C47" t="s">
        <v>770</v>
      </c>
      <c r="D47" t="s">
        <v>273</v>
      </c>
      <c r="E47" t="s">
        <v>243</v>
      </c>
      <c r="F47" s="150">
        <v>10399.047999999999</v>
      </c>
      <c r="G47" s="150">
        <v>0</v>
      </c>
      <c r="H47" s="150">
        <v>0</v>
      </c>
      <c r="I47" s="150">
        <v>0</v>
      </c>
      <c r="J47" s="150">
        <v>0</v>
      </c>
      <c r="K47" s="150">
        <v>0</v>
      </c>
      <c r="L47" s="150">
        <v>0</v>
      </c>
      <c r="M47" s="150">
        <v>24928.69490380264</v>
      </c>
      <c r="N47" s="150">
        <v>0</v>
      </c>
      <c r="O47" s="150">
        <v>49956.317245902625</v>
      </c>
      <c r="P47" s="150">
        <v>0</v>
      </c>
      <c r="Q47" s="150">
        <v>1102.2380143866419</v>
      </c>
      <c r="R47" s="150">
        <v>53914.971998672772</v>
      </c>
      <c r="S47" s="150">
        <f t="shared" si="24"/>
        <v>129902.22216276468</v>
      </c>
      <c r="T47" s="150">
        <v>0</v>
      </c>
      <c r="U47" s="150">
        <v>0</v>
      </c>
      <c r="V47" s="150">
        <v>0</v>
      </c>
      <c r="W47" s="150">
        <v>0</v>
      </c>
      <c r="X47" s="150">
        <v>0</v>
      </c>
      <c r="Y47" s="150">
        <f t="shared" si="25"/>
        <v>140301.27016276467</v>
      </c>
      <c r="Z47" s="150">
        <v>0</v>
      </c>
      <c r="AA47" s="150">
        <v>0</v>
      </c>
      <c r="AB47" s="150">
        <v>0</v>
      </c>
      <c r="AC47" s="150">
        <v>1314.4059999999999</v>
      </c>
      <c r="AD47" s="150">
        <v>34226.14</v>
      </c>
      <c r="AE47" s="150">
        <v>4335.6559999999999</v>
      </c>
      <c r="AF47" s="150">
        <v>7664.3440000000001</v>
      </c>
      <c r="AG47" s="150">
        <v>0</v>
      </c>
      <c r="AH47" s="150">
        <v>34361.676162764677</v>
      </c>
      <c r="AI47" s="150">
        <v>0</v>
      </c>
      <c r="AJ47" s="150">
        <v>0</v>
      </c>
      <c r="AK47" s="150">
        <v>48000</v>
      </c>
      <c r="AL47" s="150">
        <f t="shared" si="26"/>
        <v>129902.22216276468</v>
      </c>
      <c r="AM47" s="150">
        <v>0</v>
      </c>
      <c r="AN47" s="150">
        <v>0</v>
      </c>
      <c r="AO47" s="150">
        <v>0</v>
      </c>
      <c r="AP47" s="150">
        <v>0</v>
      </c>
      <c r="AQ47" s="150">
        <v>0</v>
      </c>
      <c r="AR47" s="150">
        <f t="shared" si="27"/>
        <v>140301.27016276467</v>
      </c>
      <c r="AS47" s="150">
        <v>0</v>
      </c>
      <c r="AT47" s="150">
        <v>0</v>
      </c>
      <c r="AU47" s="150">
        <v>0</v>
      </c>
      <c r="AV47" s="150">
        <v>1314.4059999999999</v>
      </c>
      <c r="AW47" s="150">
        <v>34226.14</v>
      </c>
      <c r="AX47" s="150">
        <v>4335.6559999999999</v>
      </c>
      <c r="AY47" s="150">
        <v>9046.2690000000002</v>
      </c>
      <c r="AZ47" s="150">
        <v>22703.48</v>
      </c>
      <c r="BA47" s="150">
        <v>746.51499999999999</v>
      </c>
      <c r="BB47" s="150">
        <v>23615.1611627647</v>
      </c>
      <c r="BC47" s="150">
        <v>0</v>
      </c>
      <c r="BD47" s="150">
        <v>33914.594999999987</v>
      </c>
      <c r="BE47" s="150">
        <f t="shared" si="28"/>
        <v>129902.22216276468</v>
      </c>
      <c r="BF47" s="150">
        <v>0</v>
      </c>
      <c r="BG47" s="150">
        <v>0</v>
      </c>
      <c r="BH47" s="150">
        <v>0</v>
      </c>
      <c r="BI47" s="150">
        <v>0</v>
      </c>
      <c r="BJ47" s="150">
        <v>0</v>
      </c>
      <c r="BK47" s="150">
        <f t="shared" si="29"/>
        <v>140301.27016276467</v>
      </c>
      <c r="BL47" s="150">
        <v>0</v>
      </c>
      <c r="BM47" s="150">
        <v>0</v>
      </c>
      <c r="BN47" s="150">
        <v>0</v>
      </c>
      <c r="BO47" s="150">
        <v>1314.4059999999999</v>
      </c>
      <c r="BP47" s="150">
        <v>34226.14</v>
      </c>
      <c r="BQ47" s="150">
        <v>4335.6559999999999</v>
      </c>
      <c r="BR47" s="150">
        <v>9046.2690000000002</v>
      </c>
      <c r="BS47" s="150">
        <v>22703.48</v>
      </c>
      <c r="BT47" s="150">
        <v>746.51499999999999</v>
      </c>
      <c r="BU47" s="150">
        <v>2505.223</v>
      </c>
      <c r="BV47" s="157">
        <f t="shared" si="30"/>
        <v>74877.688999999998</v>
      </c>
      <c r="BW47" s="157">
        <f t="shared" si="31"/>
        <v>55024.533162764681</v>
      </c>
      <c r="BX47" s="157">
        <f t="shared" si="32"/>
        <v>33914.594999999987</v>
      </c>
      <c r="BY47" s="157">
        <f t="shared" si="33"/>
        <v>-21109.938162764694</v>
      </c>
      <c r="CB47" s="157">
        <f t="shared" si="19"/>
        <v>74877.688999999998</v>
      </c>
      <c r="CD47" s="157">
        <f t="shared" si="34"/>
        <v>74877.688999999998</v>
      </c>
      <c r="CV47" s="157">
        <f t="shared" si="35"/>
        <v>10399.047999999999</v>
      </c>
      <c r="CW47" s="157">
        <f t="shared" si="36"/>
        <v>-129902.22216276468</v>
      </c>
      <c r="CX47" s="157">
        <f t="shared" si="37"/>
        <v>-129902.22216276468</v>
      </c>
      <c r="CY47" s="157">
        <f t="shared" si="38"/>
        <v>-129902.22216276468</v>
      </c>
      <c r="CZ47" s="157">
        <f t="shared" si="39"/>
        <v>-129902.22216276468</v>
      </c>
      <c r="DA47" s="157">
        <f t="shared" si="40"/>
        <v>0</v>
      </c>
      <c r="DB47" s="150">
        <v>77.8</v>
      </c>
      <c r="DC47" s="150">
        <v>77.8</v>
      </c>
      <c r="DD47" s="157">
        <f t="shared" si="20"/>
        <v>-74799.888999999996</v>
      </c>
      <c r="DE47" s="157">
        <f t="shared" si="21"/>
        <v>-74799.888999999996</v>
      </c>
      <c r="DF47" s="361">
        <f t="shared" si="22"/>
        <v>1</v>
      </c>
    </row>
    <row r="48" spans="1:110" x14ac:dyDescent="0.25">
      <c r="A48" t="s">
        <v>144</v>
      </c>
      <c r="B48" t="s">
        <v>179</v>
      </c>
      <c r="C48" t="s">
        <v>162</v>
      </c>
      <c r="D48" t="s">
        <v>133</v>
      </c>
      <c r="E48" t="s">
        <v>60</v>
      </c>
      <c r="F48" s="150">
        <v>5102555.375</v>
      </c>
      <c r="G48" s="150">
        <v>0</v>
      </c>
      <c r="H48" s="150">
        <v>63081.669999999896</v>
      </c>
      <c r="I48" s="150">
        <v>0</v>
      </c>
      <c r="J48" s="150">
        <v>0</v>
      </c>
      <c r="K48" s="150">
        <v>0</v>
      </c>
      <c r="L48" s="150">
        <v>0</v>
      </c>
      <c r="M48" s="150">
        <v>0</v>
      </c>
      <c r="N48" s="150">
        <v>0</v>
      </c>
      <c r="O48" s="150">
        <v>0</v>
      </c>
      <c r="P48" s="150">
        <v>0</v>
      </c>
      <c r="Q48" s="150">
        <v>0</v>
      </c>
      <c r="R48" s="150">
        <v>0</v>
      </c>
      <c r="S48" s="150">
        <f t="shared" si="24"/>
        <v>63081.669999999896</v>
      </c>
      <c r="T48" s="150">
        <v>0</v>
      </c>
      <c r="U48" s="150">
        <v>0</v>
      </c>
      <c r="V48" s="150">
        <v>0</v>
      </c>
      <c r="W48" s="150">
        <v>0</v>
      </c>
      <c r="X48" s="150">
        <v>0</v>
      </c>
      <c r="Y48" s="150">
        <f t="shared" si="25"/>
        <v>5165637.0449999999</v>
      </c>
      <c r="Z48" s="150">
        <v>0</v>
      </c>
      <c r="AA48" s="150">
        <v>0</v>
      </c>
      <c r="AB48" s="150">
        <v>6583.2030000000004</v>
      </c>
      <c r="AC48" s="150">
        <v>1544.8</v>
      </c>
      <c r="AD48" s="150">
        <v>0</v>
      </c>
      <c r="AE48" s="150">
        <v>0</v>
      </c>
      <c r="AF48" s="150">
        <v>36534</v>
      </c>
      <c r="AG48" s="150">
        <v>18419.666999999899</v>
      </c>
      <c r="AH48" s="150">
        <v>0</v>
      </c>
      <c r="AI48" s="150">
        <v>0</v>
      </c>
      <c r="AJ48" s="150">
        <v>0</v>
      </c>
      <c r="AK48" s="150">
        <v>0</v>
      </c>
      <c r="AL48" s="150">
        <f t="shared" si="26"/>
        <v>63081.669999999896</v>
      </c>
      <c r="AM48" s="150">
        <v>0</v>
      </c>
      <c r="AN48" s="150">
        <v>0</v>
      </c>
      <c r="AO48" s="150">
        <v>0</v>
      </c>
      <c r="AP48" s="150">
        <v>0</v>
      </c>
      <c r="AQ48" s="150">
        <v>0</v>
      </c>
      <c r="AR48" s="150">
        <f t="shared" si="27"/>
        <v>5165637.0449999999</v>
      </c>
      <c r="AS48" s="150">
        <v>0</v>
      </c>
      <c r="AT48" s="150">
        <v>0</v>
      </c>
      <c r="AU48" s="150">
        <v>6583.2030000000004</v>
      </c>
      <c r="AV48" s="150">
        <v>1544.8</v>
      </c>
      <c r="AW48" s="150">
        <v>0</v>
      </c>
      <c r="AX48" s="150">
        <v>0</v>
      </c>
      <c r="AY48" s="150">
        <v>0</v>
      </c>
      <c r="AZ48" s="150">
        <v>0</v>
      </c>
      <c r="BA48" s="150">
        <v>0</v>
      </c>
      <c r="BB48" s="150">
        <v>0</v>
      </c>
      <c r="BC48" s="150">
        <v>54953.666999999899</v>
      </c>
      <c r="BD48" s="150">
        <v>0</v>
      </c>
      <c r="BE48" s="150">
        <f t="shared" si="28"/>
        <v>63081.669999999896</v>
      </c>
      <c r="BF48" s="150">
        <v>0</v>
      </c>
      <c r="BG48" s="150">
        <v>0</v>
      </c>
      <c r="BH48" s="150">
        <v>0</v>
      </c>
      <c r="BI48" s="150">
        <v>0</v>
      </c>
      <c r="BJ48" s="150">
        <v>0</v>
      </c>
      <c r="BK48" s="150">
        <f t="shared" si="29"/>
        <v>5165637.0449999999</v>
      </c>
      <c r="BL48" s="150">
        <v>0</v>
      </c>
      <c r="BM48" s="150">
        <v>0</v>
      </c>
      <c r="BN48" s="150">
        <v>6583.2030000000004</v>
      </c>
      <c r="BO48" s="150">
        <v>1544.8</v>
      </c>
      <c r="BP48" s="150">
        <v>0</v>
      </c>
      <c r="BQ48" s="150">
        <v>0</v>
      </c>
      <c r="BR48" s="150">
        <v>0</v>
      </c>
      <c r="BS48" s="150">
        <v>0</v>
      </c>
      <c r="BT48" s="150">
        <v>0</v>
      </c>
      <c r="BU48" s="150">
        <v>0</v>
      </c>
      <c r="BV48" s="157">
        <f t="shared" si="30"/>
        <v>8128.0030000000006</v>
      </c>
      <c r="BW48" s="157">
        <f t="shared" si="31"/>
        <v>54953.666999999899</v>
      </c>
      <c r="BX48" s="157">
        <f t="shared" si="32"/>
        <v>54953.666999999899</v>
      </c>
      <c r="BY48" s="157">
        <f t="shared" si="33"/>
        <v>0</v>
      </c>
      <c r="CB48" s="157">
        <f t="shared" si="19"/>
        <v>8128.0030000000006</v>
      </c>
      <c r="CD48" s="157">
        <f t="shared" si="34"/>
        <v>8128.0030000000006</v>
      </c>
      <c r="CV48" s="157">
        <f t="shared" si="35"/>
        <v>5102555.375</v>
      </c>
      <c r="CW48" s="157">
        <f t="shared" si="36"/>
        <v>-63081.669999999925</v>
      </c>
      <c r="CX48" s="157">
        <f t="shared" si="37"/>
        <v>-63081.669999999896</v>
      </c>
      <c r="CY48" s="157">
        <f t="shared" si="38"/>
        <v>-63081.669999999896</v>
      </c>
      <c r="CZ48" s="157">
        <f t="shared" si="39"/>
        <v>-63081.669999999896</v>
      </c>
      <c r="DA48" s="157">
        <f t="shared" si="40"/>
        <v>0</v>
      </c>
      <c r="DB48" s="150">
        <v>81037</v>
      </c>
      <c r="DC48" s="150">
        <v>56326.909</v>
      </c>
      <c r="DD48" s="157">
        <f t="shared" si="20"/>
        <v>72908.997000000003</v>
      </c>
      <c r="DE48" s="157">
        <f t="shared" si="21"/>
        <v>48198.906000000003</v>
      </c>
      <c r="DF48" s="361">
        <f t="shared" si="22"/>
        <v>0.66108310336514442</v>
      </c>
    </row>
    <row r="49" spans="1:110" x14ac:dyDescent="0.25">
      <c r="A49" t="s">
        <v>145</v>
      </c>
      <c r="B49" t="s">
        <v>167</v>
      </c>
      <c r="C49" t="s">
        <v>770</v>
      </c>
      <c r="D49" t="s">
        <v>263</v>
      </c>
      <c r="E49" t="s">
        <v>233</v>
      </c>
      <c r="F49" s="150">
        <v>0</v>
      </c>
      <c r="G49" s="150">
        <v>0</v>
      </c>
      <c r="H49" s="150">
        <v>0</v>
      </c>
      <c r="I49" s="150">
        <v>0</v>
      </c>
      <c r="J49" s="150">
        <v>0</v>
      </c>
      <c r="K49" s="150">
        <v>0</v>
      </c>
      <c r="L49" s="150">
        <v>45812.941013982454</v>
      </c>
      <c r="M49" s="150">
        <v>0</v>
      </c>
      <c r="N49" s="150">
        <v>0</v>
      </c>
      <c r="O49" s="150">
        <v>0</v>
      </c>
      <c r="P49" s="150">
        <v>4804.7093156887422</v>
      </c>
      <c r="Q49" s="150">
        <v>37794.412439242456</v>
      </c>
      <c r="R49" s="150">
        <v>34923.25932445607</v>
      </c>
      <c r="S49" s="150">
        <f t="shared" si="24"/>
        <v>123335.32209336973</v>
      </c>
      <c r="T49" s="150">
        <v>35000</v>
      </c>
      <c r="U49" s="150">
        <v>0</v>
      </c>
      <c r="V49" s="150">
        <v>0</v>
      </c>
      <c r="W49" s="150">
        <v>0</v>
      </c>
      <c r="X49" s="150">
        <v>0</v>
      </c>
      <c r="Y49" s="150">
        <f t="shared" si="25"/>
        <v>158335.32209336973</v>
      </c>
      <c r="Z49" s="150">
        <v>0</v>
      </c>
      <c r="AA49" s="150">
        <v>0</v>
      </c>
      <c r="AB49" s="150">
        <v>0</v>
      </c>
      <c r="AC49" s="150">
        <v>0</v>
      </c>
      <c r="AD49" s="150">
        <v>0</v>
      </c>
      <c r="AE49" s="150">
        <v>4002.4029999999998</v>
      </c>
      <c r="AF49" s="150">
        <v>0</v>
      </c>
      <c r="AG49" s="150">
        <v>36300</v>
      </c>
      <c r="AH49" s="150">
        <v>0</v>
      </c>
      <c r="AI49" s="150">
        <v>22500</v>
      </c>
      <c r="AJ49" s="150">
        <v>13500</v>
      </c>
      <c r="AK49" s="150">
        <v>47032.919093369732</v>
      </c>
      <c r="AL49" s="150">
        <f t="shared" si="26"/>
        <v>123335.32209336973</v>
      </c>
      <c r="AM49" s="150">
        <v>35000</v>
      </c>
      <c r="AN49" s="150">
        <v>0</v>
      </c>
      <c r="AO49" s="150">
        <v>0</v>
      </c>
      <c r="AP49" s="150">
        <v>0</v>
      </c>
      <c r="AQ49" s="150">
        <v>0</v>
      </c>
      <c r="AR49" s="150">
        <f t="shared" si="27"/>
        <v>158335.32209336973</v>
      </c>
      <c r="AS49" s="150">
        <v>0</v>
      </c>
      <c r="AT49" s="150">
        <v>0</v>
      </c>
      <c r="AU49" s="150">
        <v>0</v>
      </c>
      <c r="AV49" s="150">
        <v>0</v>
      </c>
      <c r="AW49" s="150">
        <v>0</v>
      </c>
      <c r="AX49" s="150">
        <v>4002.4029999999998</v>
      </c>
      <c r="AY49" s="150">
        <v>6298.576</v>
      </c>
      <c r="AZ49" s="150">
        <v>35667.970999999998</v>
      </c>
      <c r="BA49" s="150">
        <v>0</v>
      </c>
      <c r="BB49" s="150">
        <v>22500</v>
      </c>
      <c r="BC49" s="150">
        <v>13500</v>
      </c>
      <c r="BD49" s="150">
        <v>21366.372093369733</v>
      </c>
      <c r="BE49" s="150">
        <f t="shared" si="28"/>
        <v>103335.32209336973</v>
      </c>
      <c r="BF49" s="150">
        <v>55000</v>
      </c>
      <c r="BG49" s="150">
        <v>0</v>
      </c>
      <c r="BH49" s="150">
        <v>0</v>
      </c>
      <c r="BI49" s="150">
        <v>0</v>
      </c>
      <c r="BJ49" s="150">
        <v>0</v>
      </c>
      <c r="BK49" s="150">
        <f t="shared" si="29"/>
        <v>158335.32209336973</v>
      </c>
      <c r="BL49" s="150">
        <v>0</v>
      </c>
      <c r="BM49" s="150">
        <v>0</v>
      </c>
      <c r="BN49" s="150">
        <v>0</v>
      </c>
      <c r="BO49" s="150">
        <v>0</v>
      </c>
      <c r="BP49" s="150">
        <v>0</v>
      </c>
      <c r="BQ49" s="150">
        <v>4002.4029999999998</v>
      </c>
      <c r="BR49" s="150">
        <v>6298.576</v>
      </c>
      <c r="BS49" s="150">
        <v>35667.970999999998</v>
      </c>
      <c r="BT49" s="150">
        <v>0</v>
      </c>
      <c r="BU49" s="150">
        <v>7498.3249999999998</v>
      </c>
      <c r="BV49" s="157">
        <f t="shared" si="30"/>
        <v>53467.274999999994</v>
      </c>
      <c r="BW49" s="157">
        <f t="shared" si="31"/>
        <v>49868.047093369736</v>
      </c>
      <c r="BX49" s="157">
        <f t="shared" si="32"/>
        <v>34866.372093369733</v>
      </c>
      <c r="BY49" s="157">
        <f t="shared" si="33"/>
        <v>-15001.675000000003</v>
      </c>
      <c r="CB49" s="157">
        <f t="shared" si="19"/>
        <v>53467.274999999994</v>
      </c>
      <c r="CD49" s="157">
        <f t="shared" si="34"/>
        <v>53467.274999999994</v>
      </c>
      <c r="CV49" s="157">
        <f t="shared" si="35"/>
        <v>0</v>
      </c>
      <c r="CW49" s="157">
        <f t="shared" si="36"/>
        <v>-158335.32209336973</v>
      </c>
      <c r="CX49" s="157">
        <f t="shared" si="37"/>
        <v>-158335.32209336973</v>
      </c>
      <c r="CY49" s="157">
        <f t="shared" si="38"/>
        <v>-158335.32209336973</v>
      </c>
      <c r="CZ49" s="157">
        <f t="shared" si="39"/>
        <v>-103335.32209336973</v>
      </c>
      <c r="DA49" s="157">
        <f t="shared" si="40"/>
        <v>-55000</v>
      </c>
      <c r="DB49" s="150">
        <v>0</v>
      </c>
      <c r="DC49" s="150">
        <v>0</v>
      </c>
      <c r="DD49" s="157">
        <f t="shared" si="20"/>
        <v>-53467.274999999994</v>
      </c>
      <c r="DE49" s="157">
        <f t="shared" si="21"/>
        <v>-53467.274999999994</v>
      </c>
      <c r="DF49" s="361">
        <f t="shared" si="22"/>
        <v>1</v>
      </c>
    </row>
    <row r="50" spans="1:110" x14ac:dyDescent="0.25">
      <c r="A50" t="s">
        <v>144</v>
      </c>
      <c r="B50" t="s">
        <v>771</v>
      </c>
      <c r="C50" t="s">
        <v>219</v>
      </c>
      <c r="D50" t="s">
        <v>209</v>
      </c>
      <c r="E50" t="s">
        <v>199</v>
      </c>
      <c r="F50" s="150">
        <v>2086397.1260000002</v>
      </c>
      <c r="G50" s="150">
        <v>38536.031902267547</v>
      </c>
      <c r="H50" s="150">
        <v>1176.5292268605535</v>
      </c>
      <c r="I50" s="150">
        <v>107154.90564898479</v>
      </c>
      <c r="J50" s="150">
        <v>0</v>
      </c>
      <c r="K50" s="150">
        <v>0</v>
      </c>
      <c r="L50" s="150">
        <v>0</v>
      </c>
      <c r="M50" s="150">
        <v>0</v>
      </c>
      <c r="N50" s="150">
        <v>0</v>
      </c>
      <c r="O50" s="150">
        <v>0</v>
      </c>
      <c r="P50" s="150">
        <v>0</v>
      </c>
      <c r="Q50" s="150">
        <v>0</v>
      </c>
      <c r="R50" s="150">
        <v>532405.70198340144</v>
      </c>
      <c r="S50" s="150">
        <f t="shared" si="24"/>
        <v>679273.16876151436</v>
      </c>
      <c r="T50" s="150">
        <v>0</v>
      </c>
      <c r="U50" s="150">
        <v>0</v>
      </c>
      <c r="V50" s="150">
        <v>0</v>
      </c>
      <c r="W50" s="150">
        <v>0</v>
      </c>
      <c r="X50" s="150">
        <v>0</v>
      </c>
      <c r="Y50" s="150">
        <f t="shared" si="25"/>
        <v>2765670.2947615143</v>
      </c>
      <c r="Z50" s="150">
        <v>67766.668000000005</v>
      </c>
      <c r="AA50" s="150">
        <v>212323.74600000001</v>
      </c>
      <c r="AB50" s="150">
        <v>12545.368</v>
      </c>
      <c r="AC50" s="150">
        <v>27961.317999999999</v>
      </c>
      <c r="AD50" s="150">
        <v>17408.780999999999</v>
      </c>
      <c r="AE50" s="150">
        <v>26300.960999999999</v>
      </c>
      <c r="AF50" s="150">
        <v>0</v>
      </c>
      <c r="AG50" s="150">
        <v>0</v>
      </c>
      <c r="AH50" s="150">
        <v>0</v>
      </c>
      <c r="AI50" s="150">
        <v>0</v>
      </c>
      <c r="AJ50" s="150">
        <v>0</v>
      </c>
      <c r="AK50" s="150">
        <v>314966.3267615136</v>
      </c>
      <c r="AL50" s="150">
        <f t="shared" si="26"/>
        <v>679273.16876151366</v>
      </c>
      <c r="AM50" s="150">
        <v>0</v>
      </c>
      <c r="AN50" s="150">
        <v>0</v>
      </c>
      <c r="AO50" s="150">
        <v>0</v>
      </c>
      <c r="AP50" s="150">
        <v>0</v>
      </c>
      <c r="AQ50" s="150">
        <v>0</v>
      </c>
      <c r="AR50" s="150">
        <f t="shared" si="27"/>
        <v>2765670.2947615138</v>
      </c>
      <c r="AS50" s="150">
        <v>67766.668000000005</v>
      </c>
      <c r="AT50" s="150">
        <v>212323.74600000001</v>
      </c>
      <c r="AU50" s="150">
        <v>12545.368</v>
      </c>
      <c r="AV50" s="150">
        <v>27961.317999999999</v>
      </c>
      <c r="AW50" s="150">
        <v>17408.780999999999</v>
      </c>
      <c r="AX50" s="150">
        <v>26300.960999999999</v>
      </c>
      <c r="AY50" s="150">
        <v>7349.2389999999996</v>
      </c>
      <c r="AZ50" s="150">
        <v>58.701999999999998</v>
      </c>
      <c r="BA50" s="150">
        <v>853.15700000000004</v>
      </c>
      <c r="BB50" s="150">
        <v>0</v>
      </c>
      <c r="BC50" s="150">
        <v>27274.763608333302</v>
      </c>
      <c r="BD50" s="150">
        <v>26698.606</v>
      </c>
      <c r="BE50" s="150">
        <f t="shared" si="28"/>
        <v>426541.30960833328</v>
      </c>
      <c r="BF50" s="150">
        <v>0</v>
      </c>
      <c r="BG50" s="150">
        <v>0</v>
      </c>
      <c r="BH50" s="150">
        <v>0</v>
      </c>
      <c r="BI50" s="150">
        <v>0</v>
      </c>
      <c r="BJ50" s="150">
        <v>0</v>
      </c>
      <c r="BK50" s="150">
        <f t="shared" si="29"/>
        <v>2512938.4356083334</v>
      </c>
      <c r="BL50" s="150">
        <v>67766.668000000005</v>
      </c>
      <c r="BM50" s="150">
        <v>212323.74600000001</v>
      </c>
      <c r="BN50" s="150">
        <v>12545.368</v>
      </c>
      <c r="BO50" s="150">
        <v>27961.317999999999</v>
      </c>
      <c r="BP50" s="150">
        <v>17408.780999999999</v>
      </c>
      <c r="BQ50" s="150">
        <v>26300.960999999999</v>
      </c>
      <c r="BR50" s="150">
        <v>7349.2389999999996</v>
      </c>
      <c r="BS50" s="150">
        <v>58.701999999999998</v>
      </c>
      <c r="BT50" s="150">
        <v>853.15700000000004</v>
      </c>
      <c r="BU50" s="150">
        <v>8296.0930000000008</v>
      </c>
      <c r="BV50" s="157">
        <f t="shared" si="30"/>
        <v>380864.033</v>
      </c>
      <c r="BW50" s="157">
        <f t="shared" si="31"/>
        <v>45677.276608333283</v>
      </c>
      <c r="BX50" s="157">
        <f t="shared" si="32"/>
        <v>53973.369608333305</v>
      </c>
      <c r="BY50" s="157">
        <f t="shared" si="33"/>
        <v>8296.0930000000226</v>
      </c>
      <c r="CB50" s="157">
        <f t="shared" si="19"/>
        <v>380864.033</v>
      </c>
      <c r="CD50" s="157">
        <f t="shared" si="34"/>
        <v>380864.033</v>
      </c>
      <c r="CV50" s="157">
        <f t="shared" si="35"/>
        <v>2086397.1260000002</v>
      </c>
      <c r="CW50" s="157">
        <f t="shared" si="36"/>
        <v>-426541.30960833328</v>
      </c>
      <c r="CX50" s="157">
        <f t="shared" si="37"/>
        <v>-426541.30960833328</v>
      </c>
      <c r="CY50" s="157">
        <f t="shared" si="38"/>
        <v>-426541.30960833328</v>
      </c>
      <c r="CZ50" s="157">
        <f t="shared" si="39"/>
        <v>-426541.30960833328</v>
      </c>
      <c r="DA50" s="157">
        <f t="shared" si="40"/>
        <v>0</v>
      </c>
      <c r="DB50" s="150">
        <v>80004.807581298141</v>
      </c>
      <c r="DC50" s="150">
        <v>80004.491581298134</v>
      </c>
      <c r="DD50" s="157">
        <f t="shared" si="20"/>
        <v>-300859.22541870188</v>
      </c>
      <c r="DE50" s="157">
        <f t="shared" si="21"/>
        <v>-300859.54141870188</v>
      </c>
      <c r="DF50" s="361">
        <f t="shared" si="22"/>
        <v>1.0000010503251131</v>
      </c>
    </row>
    <row r="51" spans="1:110" x14ac:dyDescent="0.25">
      <c r="A51" t="s">
        <v>145</v>
      </c>
      <c r="B51" t="s">
        <v>167</v>
      </c>
      <c r="C51" t="s">
        <v>770</v>
      </c>
      <c r="D51" t="s">
        <v>189</v>
      </c>
      <c r="E51" t="s">
        <v>182</v>
      </c>
      <c r="F51" s="150">
        <v>34073.150999999998</v>
      </c>
      <c r="G51" s="150">
        <v>0</v>
      </c>
      <c r="H51" s="150">
        <v>0</v>
      </c>
      <c r="I51" s="150">
        <v>0</v>
      </c>
      <c r="J51" s="150">
        <v>0</v>
      </c>
      <c r="K51" s="150">
        <v>0</v>
      </c>
      <c r="L51" s="150">
        <v>0</v>
      </c>
      <c r="M51" s="150">
        <v>19949.847343263231</v>
      </c>
      <c r="N51" s="150">
        <v>0</v>
      </c>
      <c r="O51" s="150">
        <v>0</v>
      </c>
      <c r="P51" s="150">
        <v>20024.657104641185</v>
      </c>
      <c r="Q51" s="150">
        <v>0</v>
      </c>
      <c r="R51" s="150">
        <v>6974.3810422330989</v>
      </c>
      <c r="S51" s="150">
        <f t="shared" si="24"/>
        <v>46948.885490137516</v>
      </c>
      <c r="T51" s="150">
        <v>0</v>
      </c>
      <c r="U51" s="150">
        <v>0</v>
      </c>
      <c r="V51" s="150">
        <v>0</v>
      </c>
      <c r="W51" s="150">
        <v>0</v>
      </c>
      <c r="X51" s="150">
        <v>0</v>
      </c>
      <c r="Y51" s="150">
        <f t="shared" si="25"/>
        <v>81022.036490137514</v>
      </c>
      <c r="Z51" s="150">
        <v>0</v>
      </c>
      <c r="AA51" s="150">
        <v>0</v>
      </c>
      <c r="AB51" s="150">
        <v>858.11</v>
      </c>
      <c r="AC51" s="150">
        <v>0</v>
      </c>
      <c r="AD51" s="150">
        <v>0</v>
      </c>
      <c r="AE51" s="150">
        <v>0</v>
      </c>
      <c r="AF51" s="150">
        <v>0</v>
      </c>
      <c r="AG51" s="150">
        <v>0</v>
      </c>
      <c r="AH51" s="150">
        <v>19093</v>
      </c>
      <c r="AI51" s="150">
        <v>20024</v>
      </c>
      <c r="AJ51" s="150">
        <v>6973.7754901375156</v>
      </c>
      <c r="AK51" s="150">
        <v>0</v>
      </c>
      <c r="AL51" s="150">
        <f t="shared" si="26"/>
        <v>46948.885490137516</v>
      </c>
      <c r="AM51" s="150">
        <v>0</v>
      </c>
      <c r="AN51" s="150">
        <v>0</v>
      </c>
      <c r="AO51" s="150">
        <v>0</v>
      </c>
      <c r="AP51" s="150">
        <v>0</v>
      </c>
      <c r="AQ51" s="150">
        <v>0</v>
      </c>
      <c r="AR51" s="150">
        <f t="shared" si="27"/>
        <v>81022.036490137514</v>
      </c>
      <c r="AS51" s="150">
        <v>0</v>
      </c>
      <c r="AT51" s="150">
        <v>0</v>
      </c>
      <c r="AU51" s="150">
        <v>858.11</v>
      </c>
      <c r="AV51" s="150">
        <v>0</v>
      </c>
      <c r="AW51" s="150">
        <v>0</v>
      </c>
      <c r="AX51" s="150">
        <v>0</v>
      </c>
      <c r="AY51" s="150">
        <v>0</v>
      </c>
      <c r="AZ51" s="150">
        <v>0</v>
      </c>
      <c r="BA51" s="150">
        <v>2236.2739999999999</v>
      </c>
      <c r="BB51" s="150">
        <v>16856.725999999999</v>
      </c>
      <c r="BC51" s="150">
        <v>20024</v>
      </c>
      <c r="BD51" s="150">
        <v>6973.7754901375101</v>
      </c>
      <c r="BE51" s="150">
        <f t="shared" si="28"/>
        <v>46948.885490137509</v>
      </c>
      <c r="BF51" s="150">
        <v>0</v>
      </c>
      <c r="BG51" s="150">
        <v>0</v>
      </c>
      <c r="BH51" s="150">
        <v>0</v>
      </c>
      <c r="BI51" s="150">
        <v>0</v>
      </c>
      <c r="BJ51" s="150">
        <v>0</v>
      </c>
      <c r="BK51" s="150">
        <f t="shared" si="29"/>
        <v>81022.036490137514</v>
      </c>
      <c r="BL51" s="150">
        <v>0</v>
      </c>
      <c r="BM51" s="150">
        <v>0</v>
      </c>
      <c r="BN51" s="150">
        <v>858.11</v>
      </c>
      <c r="BO51" s="150">
        <v>0</v>
      </c>
      <c r="BP51" s="150">
        <v>0</v>
      </c>
      <c r="BQ51" s="150">
        <v>0</v>
      </c>
      <c r="BR51" s="150">
        <v>0</v>
      </c>
      <c r="BS51" s="150">
        <v>0</v>
      </c>
      <c r="BT51" s="150">
        <v>2236.2739999999999</v>
      </c>
      <c r="BU51" s="150">
        <v>0</v>
      </c>
      <c r="BV51" s="157">
        <f t="shared" si="30"/>
        <v>3094.384</v>
      </c>
      <c r="BW51" s="157">
        <f t="shared" si="31"/>
        <v>43854.501490137511</v>
      </c>
      <c r="BX51" s="157">
        <f t="shared" si="32"/>
        <v>26997.775490137508</v>
      </c>
      <c r="BY51" s="157">
        <f t="shared" si="33"/>
        <v>-16856.726000000002</v>
      </c>
      <c r="CB51" s="157">
        <f t="shared" si="19"/>
        <v>3094.384</v>
      </c>
      <c r="CD51" s="157">
        <f t="shared" si="34"/>
        <v>3094.384</v>
      </c>
      <c r="CV51" s="157">
        <f t="shared" si="35"/>
        <v>34073.150999999998</v>
      </c>
      <c r="CW51" s="157">
        <f t="shared" si="36"/>
        <v>-46948.885490137516</v>
      </c>
      <c r="CX51" s="157">
        <f t="shared" si="37"/>
        <v>-46948.885490137509</v>
      </c>
      <c r="CY51" s="157">
        <f t="shared" si="38"/>
        <v>-46948.885490137509</v>
      </c>
      <c r="CZ51" s="157">
        <f t="shared" si="39"/>
        <v>-46948.885490137509</v>
      </c>
      <c r="DA51" s="157">
        <f t="shared" si="40"/>
        <v>0</v>
      </c>
      <c r="DB51" s="150">
        <v>50003.261135404398</v>
      </c>
      <c r="DC51" s="150">
        <v>50003.261135404391</v>
      </c>
      <c r="DD51" s="157">
        <f t="shared" si="20"/>
        <v>46908.8771354044</v>
      </c>
      <c r="DE51" s="157">
        <f t="shared" si="21"/>
        <v>46908.877135404393</v>
      </c>
      <c r="DF51" s="361">
        <f t="shared" si="22"/>
        <v>0.99999999999999989</v>
      </c>
    </row>
    <row r="52" spans="1:110" x14ac:dyDescent="0.25">
      <c r="A52" t="s">
        <v>144</v>
      </c>
      <c r="B52" t="s">
        <v>179</v>
      </c>
      <c r="C52" t="s">
        <v>159</v>
      </c>
      <c r="D52" t="s">
        <v>99</v>
      </c>
      <c r="E52" t="s">
        <v>26</v>
      </c>
      <c r="F52" s="150">
        <v>12638.723</v>
      </c>
      <c r="G52" s="150">
        <v>6257.4833284301885</v>
      </c>
      <c r="H52" s="150">
        <v>20709.670535136371</v>
      </c>
      <c r="I52" s="150">
        <v>1796.6044284698607</v>
      </c>
      <c r="J52" s="150">
        <v>120.08343696667787</v>
      </c>
      <c r="K52" s="150">
        <v>42693.08807940207</v>
      </c>
      <c r="L52" s="150">
        <v>0</v>
      </c>
      <c r="M52" s="150">
        <v>0</v>
      </c>
      <c r="N52" s="150">
        <v>0</v>
      </c>
      <c r="O52" s="150">
        <v>0</v>
      </c>
      <c r="P52" s="150">
        <v>0</v>
      </c>
      <c r="Q52" s="150">
        <v>0</v>
      </c>
      <c r="R52" s="150">
        <v>0</v>
      </c>
      <c r="S52" s="150">
        <f t="shared" si="24"/>
        <v>71576.92980840517</v>
      </c>
      <c r="T52" s="150">
        <v>0</v>
      </c>
      <c r="U52" s="150">
        <v>0</v>
      </c>
      <c r="V52" s="150">
        <v>0</v>
      </c>
      <c r="W52" s="150">
        <v>0</v>
      </c>
      <c r="X52" s="150">
        <v>0</v>
      </c>
      <c r="Y52" s="150">
        <f t="shared" si="25"/>
        <v>84215.652808405168</v>
      </c>
      <c r="Z52" s="150">
        <v>1246.326</v>
      </c>
      <c r="AA52" s="150">
        <v>19455.523000000001</v>
      </c>
      <c r="AB52" s="150">
        <v>7798.9960000000001</v>
      </c>
      <c r="AC52" s="150">
        <v>3775.6849999999999</v>
      </c>
      <c r="AD52" s="150">
        <v>0</v>
      </c>
      <c r="AE52" s="150">
        <v>0</v>
      </c>
      <c r="AF52" s="150">
        <v>14797.212</v>
      </c>
      <c r="AG52" s="150">
        <v>13036.106</v>
      </c>
      <c r="AH52" s="150">
        <v>8036.1059999999998</v>
      </c>
      <c r="AI52" s="150">
        <v>3036.1060000000002</v>
      </c>
      <c r="AJ52" s="150">
        <v>0</v>
      </c>
      <c r="AK52" s="150">
        <v>394.86980840517208</v>
      </c>
      <c r="AL52" s="150">
        <f t="shared" si="26"/>
        <v>71576.92980840517</v>
      </c>
      <c r="AM52" s="150">
        <v>0</v>
      </c>
      <c r="AN52" s="150">
        <v>0</v>
      </c>
      <c r="AO52" s="150">
        <v>0</v>
      </c>
      <c r="AP52" s="150">
        <v>0</v>
      </c>
      <c r="AQ52" s="150">
        <v>0</v>
      </c>
      <c r="AR52" s="150">
        <f t="shared" si="27"/>
        <v>84215.652808405168</v>
      </c>
      <c r="AS52" s="150">
        <v>1246.326</v>
      </c>
      <c r="AT52" s="150">
        <v>19455.523000000001</v>
      </c>
      <c r="AU52" s="150">
        <v>7798.9960000000001</v>
      </c>
      <c r="AV52" s="150">
        <v>3775.6849999999999</v>
      </c>
      <c r="AW52" s="150">
        <v>0</v>
      </c>
      <c r="AX52" s="150">
        <v>0</v>
      </c>
      <c r="AY52" s="150">
        <v>0</v>
      </c>
      <c r="AZ52" s="150">
        <v>0</v>
      </c>
      <c r="BA52" s="150">
        <v>0</v>
      </c>
      <c r="BB52" s="150">
        <v>25000</v>
      </c>
      <c r="BC52" s="150">
        <v>14300.399808405171</v>
      </c>
      <c r="BD52" s="150">
        <v>0</v>
      </c>
      <c r="BE52" s="150">
        <f t="shared" si="28"/>
        <v>71576.92980840517</v>
      </c>
      <c r="BF52" s="150">
        <v>0</v>
      </c>
      <c r="BG52" s="150">
        <v>0</v>
      </c>
      <c r="BH52" s="150">
        <v>0</v>
      </c>
      <c r="BI52" s="150">
        <v>0</v>
      </c>
      <c r="BJ52" s="150">
        <v>0</v>
      </c>
      <c r="BK52" s="150">
        <f t="shared" si="29"/>
        <v>84215.652808405168</v>
      </c>
      <c r="BL52" s="150">
        <v>1246.326</v>
      </c>
      <c r="BM52" s="150">
        <v>19455.523000000001</v>
      </c>
      <c r="BN52" s="150">
        <v>7798.9960000000001</v>
      </c>
      <c r="BO52" s="150">
        <v>3775.6849999999999</v>
      </c>
      <c r="BP52" s="150">
        <v>0</v>
      </c>
      <c r="BQ52" s="150">
        <v>0</v>
      </c>
      <c r="BR52" s="150">
        <v>0</v>
      </c>
      <c r="BS52" s="150">
        <v>0</v>
      </c>
      <c r="BT52" s="150">
        <v>0</v>
      </c>
      <c r="BU52" s="150">
        <v>0</v>
      </c>
      <c r="BV52" s="157">
        <f t="shared" si="30"/>
        <v>32276.530000000002</v>
      </c>
      <c r="BW52" s="157">
        <f t="shared" si="31"/>
        <v>39300.399808405171</v>
      </c>
      <c r="BX52" s="157">
        <f t="shared" si="32"/>
        <v>14300.399808405171</v>
      </c>
      <c r="BY52" s="157">
        <f t="shared" si="33"/>
        <v>-25000</v>
      </c>
      <c r="CB52" s="157">
        <f t="shared" si="19"/>
        <v>32276.530000000002</v>
      </c>
      <c r="CD52" s="157">
        <f t="shared" si="34"/>
        <v>32276.530000000002</v>
      </c>
      <c r="CV52" s="157">
        <f t="shared" si="35"/>
        <v>12638.723</v>
      </c>
      <c r="CW52" s="157">
        <f t="shared" si="36"/>
        <v>-71576.92980840517</v>
      </c>
      <c r="CX52" s="157">
        <f t="shared" si="37"/>
        <v>-71576.92980840517</v>
      </c>
      <c r="CY52" s="157">
        <f t="shared" si="38"/>
        <v>-71576.92980840517</v>
      </c>
      <c r="CZ52" s="157">
        <f t="shared" si="39"/>
        <v>-71576.92980840517</v>
      </c>
      <c r="DA52" s="157">
        <f t="shared" si="40"/>
        <v>0</v>
      </c>
      <c r="DB52" s="150">
        <v>50003.258135404394</v>
      </c>
      <c r="DC52" s="150">
        <v>50003.084414514466</v>
      </c>
      <c r="DD52" s="157">
        <f t="shared" si="20"/>
        <v>17726.728135404392</v>
      </c>
      <c r="DE52" s="157">
        <f t="shared" si="21"/>
        <v>17726.554414514463</v>
      </c>
      <c r="DF52" s="361">
        <f t="shared" si="22"/>
        <v>0.99999020005899553</v>
      </c>
    </row>
    <row r="53" spans="1:110" x14ac:dyDescent="0.25">
      <c r="A53" t="s">
        <v>145</v>
      </c>
      <c r="B53" t="s">
        <v>173</v>
      </c>
      <c r="C53" t="s">
        <v>770</v>
      </c>
      <c r="D53" t="s">
        <v>118</v>
      </c>
      <c r="E53" t="s">
        <v>45</v>
      </c>
      <c r="F53" s="150">
        <v>40136.945</v>
      </c>
      <c r="G53" s="150">
        <v>0</v>
      </c>
      <c r="H53" s="150">
        <v>0</v>
      </c>
      <c r="I53" s="150">
        <v>36646.670760058892</v>
      </c>
      <c r="J53" s="150">
        <v>17567.142769782418</v>
      </c>
      <c r="K53" s="150">
        <v>11998.335032066059</v>
      </c>
      <c r="L53" s="150">
        <v>12001.301668364169</v>
      </c>
      <c r="M53" s="150">
        <v>12004.334038964033</v>
      </c>
      <c r="N53" s="150">
        <v>12288.516921491124</v>
      </c>
      <c r="O53" s="150">
        <v>6005.1669525669622</v>
      </c>
      <c r="P53" s="150">
        <v>6006.6945232198123</v>
      </c>
      <c r="Q53" s="150">
        <v>5347.2949121744505</v>
      </c>
      <c r="R53" s="150">
        <v>0</v>
      </c>
      <c r="S53" s="150">
        <f t="shared" si="24"/>
        <v>119865.45757868791</v>
      </c>
      <c r="T53" s="150">
        <v>0</v>
      </c>
      <c r="U53" s="150">
        <v>0</v>
      </c>
      <c r="V53" s="150">
        <v>0</v>
      </c>
      <c r="W53" s="150">
        <v>0</v>
      </c>
      <c r="X53" s="150">
        <v>0</v>
      </c>
      <c r="Y53" s="150">
        <f t="shared" si="25"/>
        <v>160002.40257868791</v>
      </c>
      <c r="Z53" s="150">
        <v>0</v>
      </c>
      <c r="AA53" s="150">
        <v>0</v>
      </c>
      <c r="AB53" s="150">
        <v>0</v>
      </c>
      <c r="AC53" s="150">
        <v>0</v>
      </c>
      <c r="AD53" s="150">
        <v>39947.025000000001</v>
      </c>
      <c r="AE53" s="150">
        <v>0</v>
      </c>
      <c r="AF53" s="150">
        <v>0</v>
      </c>
      <c r="AG53" s="150">
        <v>0</v>
      </c>
      <c r="AH53" s="150">
        <v>16005.16</v>
      </c>
      <c r="AI53" s="150">
        <v>20000</v>
      </c>
      <c r="AJ53" s="150">
        <v>20000</v>
      </c>
      <c r="AK53" s="150">
        <v>23913.272578687916</v>
      </c>
      <c r="AL53" s="150">
        <f t="shared" si="26"/>
        <v>119865.45757868791</v>
      </c>
      <c r="AM53" s="150">
        <v>0</v>
      </c>
      <c r="AN53" s="150">
        <v>0</v>
      </c>
      <c r="AO53" s="150">
        <v>0</v>
      </c>
      <c r="AP53" s="150">
        <v>0</v>
      </c>
      <c r="AQ53" s="150">
        <v>0</v>
      </c>
      <c r="AR53" s="150">
        <f t="shared" si="27"/>
        <v>160002.40257868791</v>
      </c>
      <c r="AS53" s="150">
        <v>0</v>
      </c>
      <c r="AT53" s="150">
        <v>0</v>
      </c>
      <c r="AU53" s="150">
        <v>0</v>
      </c>
      <c r="AV53" s="150">
        <v>0</v>
      </c>
      <c r="AW53" s="150">
        <v>39947.025000000001</v>
      </c>
      <c r="AX53" s="150">
        <v>0</v>
      </c>
      <c r="AY53" s="150">
        <v>0</v>
      </c>
      <c r="AZ53" s="150">
        <v>8962.2860000000001</v>
      </c>
      <c r="BA53" s="150">
        <v>30808.843000000001</v>
      </c>
      <c r="BB53" s="150">
        <v>5196.3169999999991</v>
      </c>
      <c r="BC53" s="150">
        <v>20000</v>
      </c>
      <c r="BD53" s="150">
        <v>14950.986578687898</v>
      </c>
      <c r="BE53" s="150">
        <f t="shared" si="28"/>
        <v>119865.4575786879</v>
      </c>
      <c r="BF53" s="150">
        <v>0</v>
      </c>
      <c r="BG53" s="150">
        <v>0</v>
      </c>
      <c r="BH53" s="150">
        <v>0</v>
      </c>
      <c r="BI53" s="150">
        <v>0</v>
      </c>
      <c r="BJ53" s="150">
        <v>0</v>
      </c>
      <c r="BK53" s="150">
        <f t="shared" si="29"/>
        <v>160002.40257868791</v>
      </c>
      <c r="BL53" s="150">
        <v>0</v>
      </c>
      <c r="BM53" s="150">
        <v>0</v>
      </c>
      <c r="BN53" s="150">
        <v>0</v>
      </c>
      <c r="BO53" s="150">
        <v>0</v>
      </c>
      <c r="BP53" s="150">
        <v>39947.025000000001</v>
      </c>
      <c r="BQ53" s="150">
        <v>0</v>
      </c>
      <c r="BR53" s="150">
        <v>0</v>
      </c>
      <c r="BS53" s="150">
        <v>8962.2860000000001</v>
      </c>
      <c r="BT53" s="150">
        <v>30808.843000000001</v>
      </c>
      <c r="BU53" s="150">
        <v>1414.4939999999999</v>
      </c>
      <c r="BV53" s="157">
        <f t="shared" si="30"/>
        <v>81132.648000000016</v>
      </c>
      <c r="BW53" s="157">
        <f t="shared" si="31"/>
        <v>38732.809578687884</v>
      </c>
      <c r="BX53" s="157">
        <f t="shared" si="32"/>
        <v>34950.986578687895</v>
      </c>
      <c r="BY53" s="157">
        <f t="shared" si="33"/>
        <v>-3781.8229999999894</v>
      </c>
      <c r="CB53" s="157">
        <f t="shared" si="19"/>
        <v>81132.648000000016</v>
      </c>
      <c r="CD53" s="157">
        <f t="shared" si="34"/>
        <v>81132.648000000016</v>
      </c>
      <c r="CV53" s="157">
        <f t="shared" si="35"/>
        <v>40136.945</v>
      </c>
      <c r="CW53" s="157">
        <f t="shared" si="36"/>
        <v>-119865.4575786879</v>
      </c>
      <c r="CX53" s="157">
        <f t="shared" si="37"/>
        <v>-119865.4575786879</v>
      </c>
      <c r="CY53" s="157">
        <f t="shared" si="38"/>
        <v>-119865.4575786879</v>
      </c>
      <c r="CZ53" s="157">
        <f t="shared" si="39"/>
        <v>-119865.4575786879</v>
      </c>
      <c r="DA53" s="157">
        <f t="shared" si="40"/>
        <v>0</v>
      </c>
      <c r="DB53" s="150">
        <v>10000</v>
      </c>
      <c r="DC53" s="150">
        <v>10000</v>
      </c>
      <c r="DD53" s="157">
        <f t="shared" si="20"/>
        <v>-71132.648000000016</v>
      </c>
      <c r="DE53" s="157">
        <f t="shared" si="21"/>
        <v>-71132.648000000016</v>
      </c>
      <c r="DF53" s="361">
        <f t="shared" si="22"/>
        <v>1</v>
      </c>
    </row>
    <row r="54" spans="1:110" x14ac:dyDescent="0.25">
      <c r="A54" t="s">
        <v>145</v>
      </c>
      <c r="B54" t="s">
        <v>167</v>
      </c>
      <c r="C54" t="s">
        <v>770</v>
      </c>
      <c r="D54" t="s">
        <v>262</v>
      </c>
      <c r="E54" t="s">
        <v>232</v>
      </c>
      <c r="F54" s="150">
        <v>0</v>
      </c>
      <c r="G54" s="150">
        <v>0</v>
      </c>
      <c r="H54" s="150">
        <v>0</v>
      </c>
      <c r="I54" s="150">
        <v>4790.6950170086311</v>
      </c>
      <c r="J54" s="150">
        <v>4793.217381947723</v>
      </c>
      <c r="K54" s="150">
        <v>4795.7955465478171</v>
      </c>
      <c r="L54" s="150">
        <v>67476.521151422276</v>
      </c>
      <c r="M54" s="150">
        <v>0</v>
      </c>
      <c r="N54" s="150">
        <v>13227.621779430843</v>
      </c>
      <c r="O54" s="150">
        <v>27470.569360290341</v>
      </c>
      <c r="P54" s="150">
        <v>0</v>
      </c>
      <c r="Q54" s="150">
        <v>0</v>
      </c>
      <c r="R54" s="150">
        <v>0</v>
      </c>
      <c r="S54" s="150">
        <f t="shared" si="24"/>
        <v>122554.42023664762</v>
      </c>
      <c r="T54" s="150">
        <v>0</v>
      </c>
      <c r="U54" s="150">
        <v>0</v>
      </c>
      <c r="V54" s="150">
        <v>0</v>
      </c>
      <c r="W54" s="150">
        <v>0</v>
      </c>
      <c r="X54" s="150">
        <v>0</v>
      </c>
      <c r="Y54" s="150">
        <f t="shared" si="25"/>
        <v>122554.42023664762</v>
      </c>
      <c r="Z54" s="150">
        <v>0</v>
      </c>
      <c r="AA54" s="150">
        <v>0</v>
      </c>
      <c r="AB54" s="150">
        <v>0</v>
      </c>
      <c r="AC54" s="150">
        <v>5075.5370000000003</v>
      </c>
      <c r="AD54" s="150">
        <v>53953.332000000002</v>
      </c>
      <c r="AE54" s="150">
        <v>19328.218000000001</v>
      </c>
      <c r="AF54" s="150">
        <v>1671.7819999999992</v>
      </c>
      <c r="AG54" s="150">
        <v>0</v>
      </c>
      <c r="AH54" s="150">
        <v>0</v>
      </c>
      <c r="AI54" s="150">
        <v>24000</v>
      </c>
      <c r="AJ54" s="150">
        <v>8000</v>
      </c>
      <c r="AK54" s="150">
        <v>10525.551236647618</v>
      </c>
      <c r="AL54" s="150">
        <f t="shared" si="26"/>
        <v>122554.42023664762</v>
      </c>
      <c r="AM54" s="150">
        <v>0</v>
      </c>
      <c r="AN54" s="150">
        <v>0</v>
      </c>
      <c r="AO54" s="150">
        <v>0</v>
      </c>
      <c r="AP54" s="150">
        <v>0</v>
      </c>
      <c r="AQ54" s="150">
        <v>0</v>
      </c>
      <c r="AR54" s="150">
        <f t="shared" si="27"/>
        <v>122554.42023664762</v>
      </c>
      <c r="AS54" s="150">
        <v>0</v>
      </c>
      <c r="AT54" s="150">
        <v>0</v>
      </c>
      <c r="AU54" s="150">
        <v>0</v>
      </c>
      <c r="AV54" s="150">
        <v>5075.5370000000003</v>
      </c>
      <c r="AW54" s="150">
        <v>53953.332000000002</v>
      </c>
      <c r="AX54" s="150">
        <v>19328.218000000001</v>
      </c>
      <c r="AY54" s="150">
        <v>485.16899999999998</v>
      </c>
      <c r="AZ54" s="150">
        <v>144.83199999999999</v>
      </c>
      <c r="BA54" s="150">
        <v>7634.2</v>
      </c>
      <c r="BB54" s="150">
        <v>16365.8</v>
      </c>
      <c r="BC54" s="150">
        <v>8000</v>
      </c>
      <c r="BD54" s="150">
        <v>11567.332236647637</v>
      </c>
      <c r="BE54" s="150">
        <f t="shared" si="28"/>
        <v>122554.42023664762</v>
      </c>
      <c r="BF54" s="150">
        <v>0</v>
      </c>
      <c r="BG54" s="150">
        <v>0</v>
      </c>
      <c r="BH54" s="150">
        <v>0</v>
      </c>
      <c r="BI54" s="150">
        <v>0</v>
      </c>
      <c r="BJ54" s="150">
        <v>0</v>
      </c>
      <c r="BK54" s="150">
        <f t="shared" si="29"/>
        <v>122554.42023664762</v>
      </c>
      <c r="BL54" s="150">
        <v>0</v>
      </c>
      <c r="BM54" s="150">
        <v>0</v>
      </c>
      <c r="BN54" s="150">
        <v>0</v>
      </c>
      <c r="BO54" s="150">
        <v>5075.5370000000003</v>
      </c>
      <c r="BP54" s="150">
        <v>53953.332000000002</v>
      </c>
      <c r="BQ54" s="150">
        <v>19328.218000000001</v>
      </c>
      <c r="BR54" s="150">
        <v>485.16899999999998</v>
      </c>
      <c r="BS54" s="150">
        <v>144.83199999999999</v>
      </c>
      <c r="BT54" s="150">
        <v>7634.2</v>
      </c>
      <c r="BU54" s="150">
        <v>755.63400000000001</v>
      </c>
      <c r="BV54" s="157">
        <f t="shared" si="30"/>
        <v>87376.921999999991</v>
      </c>
      <c r="BW54" s="157">
        <f t="shared" si="31"/>
        <v>35177.498236647632</v>
      </c>
      <c r="BX54" s="157">
        <f t="shared" si="32"/>
        <v>19567.332236647635</v>
      </c>
      <c r="BY54" s="157">
        <f t="shared" si="33"/>
        <v>-15610.165999999997</v>
      </c>
      <c r="CB54" s="157">
        <f t="shared" si="19"/>
        <v>87376.921999999991</v>
      </c>
      <c r="CD54" s="157">
        <f t="shared" si="34"/>
        <v>87376.921999999991</v>
      </c>
      <c r="CV54" s="157">
        <f t="shared" si="35"/>
        <v>0</v>
      </c>
      <c r="CW54" s="157">
        <f t="shared" si="36"/>
        <v>-122554.42023664762</v>
      </c>
      <c r="CX54" s="157">
        <f t="shared" si="37"/>
        <v>-122554.42023664762</v>
      </c>
      <c r="CY54" s="157">
        <f t="shared" si="38"/>
        <v>-122554.42023664762</v>
      </c>
      <c r="CZ54" s="157">
        <f t="shared" si="39"/>
        <v>-122554.42023664762</v>
      </c>
      <c r="DA54" s="157">
        <f t="shared" si="40"/>
        <v>0</v>
      </c>
      <c r="DB54" s="150">
        <v>89415.199885704002</v>
      </c>
      <c r="DC54" s="150">
        <v>89415.199885703987</v>
      </c>
      <c r="DD54" s="157">
        <f t="shared" si="20"/>
        <v>2038.2778857040103</v>
      </c>
      <c r="DE54" s="157">
        <f t="shared" si="21"/>
        <v>2038.2778857039957</v>
      </c>
      <c r="DF54" s="361">
        <f t="shared" si="22"/>
        <v>0.99999999999999289</v>
      </c>
    </row>
    <row r="55" spans="1:110" x14ac:dyDescent="0.25">
      <c r="A55" t="s">
        <v>145</v>
      </c>
      <c r="B55" t="s">
        <v>289</v>
      </c>
      <c r="C55" t="s">
        <v>770</v>
      </c>
      <c r="D55" t="s">
        <v>310</v>
      </c>
      <c r="E55" t="s">
        <v>291</v>
      </c>
      <c r="F55" s="150">
        <v>0</v>
      </c>
      <c r="G55" s="150">
        <v>0</v>
      </c>
      <c r="H55" s="150">
        <v>8822.2003568702767</v>
      </c>
      <c r="I55" s="150">
        <v>0</v>
      </c>
      <c r="J55" s="150">
        <v>0</v>
      </c>
      <c r="K55" s="150">
        <v>0</v>
      </c>
      <c r="L55" s="150">
        <v>0</v>
      </c>
      <c r="M55" s="150">
        <v>0</v>
      </c>
      <c r="N55" s="150">
        <v>0</v>
      </c>
      <c r="O55" s="150">
        <v>0</v>
      </c>
      <c r="P55" s="150">
        <v>36003.575844986124</v>
      </c>
      <c r="Q55" s="150">
        <v>0</v>
      </c>
      <c r="R55" s="150">
        <v>35178.715379441732</v>
      </c>
      <c r="S55" s="150">
        <f t="shared" si="24"/>
        <v>80004.491581298134</v>
      </c>
      <c r="T55" s="150">
        <v>0</v>
      </c>
      <c r="U55" s="150">
        <v>0</v>
      </c>
      <c r="V55" s="150">
        <v>0</v>
      </c>
      <c r="W55" s="150">
        <v>0</v>
      </c>
      <c r="X55" s="150">
        <v>0</v>
      </c>
      <c r="Y55" s="150">
        <f t="shared" si="25"/>
        <v>80004.491581298134</v>
      </c>
      <c r="Z55" s="150">
        <v>0</v>
      </c>
      <c r="AA55" s="150">
        <v>0</v>
      </c>
      <c r="AB55" s="150">
        <v>7547.3159999999998</v>
      </c>
      <c r="AC55" s="150">
        <v>0</v>
      </c>
      <c r="AD55" s="150">
        <v>0</v>
      </c>
      <c r="AE55" s="150">
        <v>0</v>
      </c>
      <c r="AF55" s="150">
        <v>0</v>
      </c>
      <c r="AG55" s="150">
        <v>6600</v>
      </c>
      <c r="AH55" s="150">
        <v>18000</v>
      </c>
      <c r="AI55" s="150">
        <v>0</v>
      </c>
      <c r="AJ55" s="150">
        <v>30000</v>
      </c>
      <c r="AK55" s="150">
        <v>17896.975581298091</v>
      </c>
      <c r="AL55" s="150">
        <f t="shared" si="26"/>
        <v>80044.291581298094</v>
      </c>
      <c r="AM55" s="150">
        <v>0</v>
      </c>
      <c r="AN55" s="150">
        <v>0</v>
      </c>
      <c r="AO55" s="150">
        <v>0</v>
      </c>
      <c r="AP55" s="150">
        <v>0</v>
      </c>
      <c r="AQ55" s="150">
        <v>0</v>
      </c>
      <c r="AR55" s="150">
        <f t="shared" si="27"/>
        <v>80044.291581298094</v>
      </c>
      <c r="AS55" s="150">
        <v>0</v>
      </c>
      <c r="AT55" s="150">
        <v>0</v>
      </c>
      <c r="AU55" s="150">
        <v>7547.3159999999998</v>
      </c>
      <c r="AV55" s="150">
        <v>0</v>
      </c>
      <c r="AW55" s="150">
        <v>0</v>
      </c>
      <c r="AX55" s="150">
        <v>0</v>
      </c>
      <c r="AY55" s="150">
        <v>9231.9339999999993</v>
      </c>
      <c r="AZ55" s="150">
        <v>6191.6390000000001</v>
      </c>
      <c r="BA55" s="150">
        <v>73.501000000000005</v>
      </c>
      <c r="BB55" s="150">
        <v>9058.4989999999998</v>
      </c>
      <c r="BC55" s="150">
        <v>29999.683999999994</v>
      </c>
      <c r="BD55" s="150">
        <v>17901.918581298141</v>
      </c>
      <c r="BE55" s="150">
        <f t="shared" si="28"/>
        <v>80004.491581298134</v>
      </c>
      <c r="BF55" s="150">
        <v>0</v>
      </c>
      <c r="BG55" s="150">
        <v>0</v>
      </c>
      <c r="BH55" s="150">
        <v>0</v>
      </c>
      <c r="BI55" s="150">
        <v>0</v>
      </c>
      <c r="BJ55" s="150">
        <v>0</v>
      </c>
      <c r="BK55" s="150">
        <f t="shared" si="29"/>
        <v>80004.491581298134</v>
      </c>
      <c r="BL55" s="150">
        <v>0</v>
      </c>
      <c r="BM55" s="150">
        <v>0</v>
      </c>
      <c r="BN55" s="150">
        <v>7547.3159999999998</v>
      </c>
      <c r="BO55" s="150">
        <v>0</v>
      </c>
      <c r="BP55" s="150">
        <v>0</v>
      </c>
      <c r="BQ55" s="150">
        <v>0</v>
      </c>
      <c r="BR55" s="150">
        <v>9231.9339999999993</v>
      </c>
      <c r="BS55" s="150">
        <v>6191.6390000000001</v>
      </c>
      <c r="BT55" s="150">
        <v>73.501000000000005</v>
      </c>
      <c r="BU55" s="150">
        <v>22095.931</v>
      </c>
      <c r="BV55" s="157">
        <f t="shared" si="30"/>
        <v>45140.320999999996</v>
      </c>
      <c r="BW55" s="157">
        <f t="shared" si="31"/>
        <v>34864.170581298138</v>
      </c>
      <c r="BX55" s="157">
        <f t="shared" si="32"/>
        <v>47901.602581298139</v>
      </c>
      <c r="BY55" s="157">
        <f t="shared" si="33"/>
        <v>13037.432000000001</v>
      </c>
      <c r="CB55" s="157">
        <f t="shared" si="19"/>
        <v>45140.320999999996</v>
      </c>
      <c r="CD55" s="157">
        <f t="shared" si="34"/>
        <v>45140.320999999996</v>
      </c>
      <c r="CV55" s="157">
        <f t="shared" si="35"/>
        <v>0</v>
      </c>
      <c r="CW55" s="157">
        <f t="shared" si="36"/>
        <v>-80004.491581298134</v>
      </c>
      <c r="CX55" s="157">
        <f t="shared" si="37"/>
        <v>-80004.491581298134</v>
      </c>
      <c r="CY55" s="157">
        <f t="shared" si="38"/>
        <v>-80004.491581298134</v>
      </c>
      <c r="CZ55" s="157">
        <f t="shared" si="39"/>
        <v>-80004.491581298134</v>
      </c>
      <c r="DA55" s="157">
        <f t="shared" si="40"/>
        <v>0</v>
      </c>
      <c r="DB55" s="150">
        <v>34000</v>
      </c>
      <c r="DC55" s="150">
        <v>34000</v>
      </c>
      <c r="DD55" s="157">
        <f t="shared" si="20"/>
        <v>-11140.320999999996</v>
      </c>
      <c r="DE55" s="157">
        <f t="shared" si="21"/>
        <v>-11140.320999999996</v>
      </c>
      <c r="DF55" s="361">
        <f t="shared" si="22"/>
        <v>1</v>
      </c>
    </row>
    <row r="56" spans="1:110" x14ac:dyDescent="0.25">
      <c r="A56" t="s">
        <v>145</v>
      </c>
      <c r="B56" t="s">
        <v>178</v>
      </c>
      <c r="C56" t="s">
        <v>770</v>
      </c>
      <c r="D56" t="s">
        <v>128</v>
      </c>
      <c r="E56" t="s">
        <v>55</v>
      </c>
      <c r="F56" s="150">
        <v>210817.57500000001</v>
      </c>
      <c r="G56" s="150">
        <v>12000.000000000002</v>
      </c>
      <c r="H56" s="150">
        <v>12000.000000000002</v>
      </c>
      <c r="I56" s="150">
        <v>5000</v>
      </c>
      <c r="J56" s="150">
        <v>5000</v>
      </c>
      <c r="K56" s="150">
        <v>0</v>
      </c>
      <c r="L56" s="150">
        <v>0</v>
      </c>
      <c r="M56" s="150">
        <v>0</v>
      </c>
      <c r="N56" s="150">
        <v>0</v>
      </c>
      <c r="O56" s="150">
        <v>0</v>
      </c>
      <c r="P56" s="150">
        <v>0</v>
      </c>
      <c r="Q56" s="150">
        <v>0</v>
      </c>
      <c r="R56" s="150">
        <v>0</v>
      </c>
      <c r="S56" s="150">
        <f t="shared" si="24"/>
        <v>34000</v>
      </c>
      <c r="T56" s="150">
        <v>0</v>
      </c>
      <c r="U56" s="150">
        <v>0</v>
      </c>
      <c r="V56" s="150">
        <v>0</v>
      </c>
      <c r="W56" s="150">
        <v>0</v>
      </c>
      <c r="X56" s="150">
        <v>0</v>
      </c>
      <c r="Y56" s="150">
        <f t="shared" si="25"/>
        <v>244817.57500000001</v>
      </c>
      <c r="Z56" s="150">
        <v>0</v>
      </c>
      <c r="AA56" s="150">
        <v>3120.0889999999999</v>
      </c>
      <c r="AB56" s="150">
        <v>0</v>
      </c>
      <c r="AC56" s="150">
        <v>0</v>
      </c>
      <c r="AD56" s="150">
        <v>0</v>
      </c>
      <c r="AE56" s="150">
        <v>0</v>
      </c>
      <c r="AF56" s="150">
        <v>0</v>
      </c>
      <c r="AG56" s="150">
        <v>5000</v>
      </c>
      <c r="AH56" s="150">
        <v>5000</v>
      </c>
      <c r="AI56" s="150">
        <v>10000</v>
      </c>
      <c r="AJ56" s="150">
        <v>10879.911</v>
      </c>
      <c r="AK56" s="150">
        <v>0</v>
      </c>
      <c r="AL56" s="150">
        <f t="shared" si="26"/>
        <v>34000</v>
      </c>
      <c r="AM56" s="150">
        <v>0</v>
      </c>
      <c r="AN56" s="150">
        <v>0</v>
      </c>
      <c r="AO56" s="150">
        <v>0</v>
      </c>
      <c r="AP56" s="150">
        <v>0</v>
      </c>
      <c r="AQ56" s="150">
        <v>0</v>
      </c>
      <c r="AR56" s="150">
        <f t="shared" si="27"/>
        <v>244817.57500000001</v>
      </c>
      <c r="AS56" s="150">
        <v>0</v>
      </c>
      <c r="AT56" s="150">
        <v>3120.0889999999999</v>
      </c>
      <c r="AU56" s="150">
        <v>0</v>
      </c>
      <c r="AV56" s="150">
        <v>0</v>
      </c>
      <c r="AW56" s="150">
        <v>0</v>
      </c>
      <c r="AX56" s="150">
        <v>0</v>
      </c>
      <c r="AY56" s="150">
        <v>0</v>
      </c>
      <c r="AZ56" s="150">
        <v>0</v>
      </c>
      <c r="BA56" s="150">
        <v>1278.758</v>
      </c>
      <c r="BB56" s="150">
        <v>8721.2420000000002</v>
      </c>
      <c r="BC56" s="150">
        <v>10000</v>
      </c>
      <c r="BD56" s="150">
        <v>10879.911</v>
      </c>
      <c r="BE56" s="150">
        <f t="shared" si="28"/>
        <v>34000</v>
      </c>
      <c r="BF56" s="150">
        <v>0</v>
      </c>
      <c r="BG56" s="150">
        <v>0</v>
      </c>
      <c r="BH56" s="150">
        <v>0</v>
      </c>
      <c r="BI56" s="150">
        <v>0</v>
      </c>
      <c r="BJ56" s="150">
        <v>0</v>
      </c>
      <c r="BK56" s="150">
        <f t="shared" si="29"/>
        <v>244817.57500000001</v>
      </c>
      <c r="BL56" s="150">
        <v>0</v>
      </c>
      <c r="BM56" s="150">
        <v>3120.0889999999999</v>
      </c>
      <c r="BN56" s="150">
        <v>0</v>
      </c>
      <c r="BO56" s="150">
        <v>0</v>
      </c>
      <c r="BP56" s="150">
        <v>0</v>
      </c>
      <c r="BQ56" s="150">
        <v>0</v>
      </c>
      <c r="BR56" s="150">
        <v>0</v>
      </c>
      <c r="BS56" s="150">
        <v>0</v>
      </c>
      <c r="BT56" s="150">
        <v>1278.758</v>
      </c>
      <c r="BU56" s="150">
        <v>0</v>
      </c>
      <c r="BV56" s="157">
        <f t="shared" si="30"/>
        <v>4398.8469999999998</v>
      </c>
      <c r="BW56" s="157">
        <f t="shared" si="31"/>
        <v>29601.152999999998</v>
      </c>
      <c r="BX56" s="157">
        <f t="shared" si="32"/>
        <v>20879.911</v>
      </c>
      <c r="BY56" s="157">
        <f t="shared" si="33"/>
        <v>-8721.2419999999984</v>
      </c>
      <c r="CB56" s="157">
        <f t="shared" si="19"/>
        <v>4398.8469999999998</v>
      </c>
      <c r="CD56" s="157">
        <f t="shared" si="34"/>
        <v>4398.8469999999998</v>
      </c>
      <c r="CV56" s="157">
        <f t="shared" si="35"/>
        <v>210817.57500000001</v>
      </c>
      <c r="CW56" s="157">
        <f t="shared" si="36"/>
        <v>-34000</v>
      </c>
      <c r="CX56" s="157">
        <f t="shared" si="37"/>
        <v>-34000</v>
      </c>
      <c r="CY56" s="157">
        <f t="shared" si="38"/>
        <v>-34000</v>
      </c>
      <c r="CZ56" s="157">
        <f t="shared" si="39"/>
        <v>-34000</v>
      </c>
      <c r="DA56" s="157">
        <f t="shared" si="40"/>
        <v>0</v>
      </c>
      <c r="DB56" s="150">
        <v>37593.445</v>
      </c>
      <c r="DC56" s="150">
        <v>37592.82699999999</v>
      </c>
      <c r="DD56" s="157">
        <f t="shared" si="20"/>
        <v>33194.597999999998</v>
      </c>
      <c r="DE56" s="157">
        <f t="shared" si="21"/>
        <v>33193.979999999989</v>
      </c>
      <c r="DF56" s="361">
        <f t="shared" si="22"/>
        <v>0.99998138251290136</v>
      </c>
    </row>
    <row r="57" spans="1:110" x14ac:dyDescent="0.25">
      <c r="A57" t="s">
        <v>144</v>
      </c>
      <c r="B57" t="s">
        <v>172</v>
      </c>
      <c r="C57" t="s">
        <v>154</v>
      </c>
      <c r="D57" t="s">
        <v>86</v>
      </c>
      <c r="E57" t="s">
        <v>13</v>
      </c>
      <c r="F57" s="150">
        <v>677853.853</v>
      </c>
      <c r="G57" s="150">
        <v>0</v>
      </c>
      <c r="H57" s="150">
        <v>0</v>
      </c>
      <c r="I57" s="150">
        <v>0</v>
      </c>
      <c r="J57" s="150">
        <v>28499.999999999996</v>
      </c>
      <c r="K57" s="150">
        <v>0</v>
      </c>
      <c r="L57" s="150">
        <v>0</v>
      </c>
      <c r="M57" s="150">
        <v>0</v>
      </c>
      <c r="N57" s="150">
        <v>0</v>
      </c>
      <c r="O57" s="150">
        <v>0</v>
      </c>
      <c r="P57" s="150">
        <v>0</v>
      </c>
      <c r="Q57" s="150">
        <v>0</v>
      </c>
      <c r="R57" s="150">
        <v>0</v>
      </c>
      <c r="S57" s="150">
        <f t="shared" si="24"/>
        <v>28499.999999999996</v>
      </c>
      <c r="T57" s="150">
        <v>0</v>
      </c>
      <c r="U57" s="150">
        <v>0</v>
      </c>
      <c r="V57" s="150">
        <v>0</v>
      </c>
      <c r="W57" s="150">
        <v>0</v>
      </c>
      <c r="X57" s="150">
        <v>0</v>
      </c>
      <c r="Y57" s="150">
        <f t="shared" si="25"/>
        <v>706353.853</v>
      </c>
      <c r="Z57" s="150">
        <v>0</v>
      </c>
      <c r="AA57" s="150">
        <v>0</v>
      </c>
      <c r="AB57" s="150">
        <v>0</v>
      </c>
      <c r="AC57" s="150">
        <v>0</v>
      </c>
      <c r="AD57" s="150">
        <v>0</v>
      </c>
      <c r="AE57" s="150">
        <v>0</v>
      </c>
      <c r="AF57" s="150">
        <v>0</v>
      </c>
      <c r="AG57" s="150">
        <v>0</v>
      </c>
      <c r="AH57" s="150">
        <v>0</v>
      </c>
      <c r="AI57" s="150">
        <v>0</v>
      </c>
      <c r="AJ57" s="150">
        <v>0</v>
      </c>
      <c r="AK57" s="150">
        <v>28499.999999999996</v>
      </c>
      <c r="AL57" s="150">
        <f t="shared" si="26"/>
        <v>28499.999999999996</v>
      </c>
      <c r="AM57" s="150">
        <v>0</v>
      </c>
      <c r="AN57" s="150">
        <v>0</v>
      </c>
      <c r="AO57" s="150">
        <v>0</v>
      </c>
      <c r="AP57" s="150">
        <v>0</v>
      </c>
      <c r="AQ57" s="150">
        <v>0</v>
      </c>
      <c r="AR57" s="150">
        <f t="shared" si="27"/>
        <v>706353.853</v>
      </c>
      <c r="AS57" s="150">
        <v>0</v>
      </c>
      <c r="AT57" s="150">
        <v>0</v>
      </c>
      <c r="AU57" s="150">
        <v>0</v>
      </c>
      <c r="AV57" s="150">
        <v>0</v>
      </c>
      <c r="AW57" s="150">
        <v>0</v>
      </c>
      <c r="AX57" s="150">
        <v>0</v>
      </c>
      <c r="AY57" s="150">
        <v>0</v>
      </c>
      <c r="AZ57" s="150">
        <v>0</v>
      </c>
      <c r="BA57" s="150">
        <v>0</v>
      </c>
      <c r="BB57" s="150">
        <v>0</v>
      </c>
      <c r="BC57" s="150">
        <v>0</v>
      </c>
      <c r="BD57" s="150">
        <v>28500</v>
      </c>
      <c r="BE57" s="150">
        <f t="shared" si="28"/>
        <v>28500</v>
      </c>
      <c r="BF57" s="150">
        <v>0</v>
      </c>
      <c r="BG57" s="150">
        <v>0</v>
      </c>
      <c r="BH57" s="150">
        <v>0</v>
      </c>
      <c r="BI57" s="150">
        <v>0</v>
      </c>
      <c r="BJ57" s="150">
        <v>0</v>
      </c>
      <c r="BK57" s="150">
        <f t="shared" si="29"/>
        <v>706353.853</v>
      </c>
      <c r="BL57" s="150">
        <v>0</v>
      </c>
      <c r="BM57" s="150">
        <v>0</v>
      </c>
      <c r="BN57" s="150">
        <v>0</v>
      </c>
      <c r="BO57" s="150">
        <v>0</v>
      </c>
      <c r="BP57" s="150">
        <v>0</v>
      </c>
      <c r="BQ57" s="150">
        <v>0</v>
      </c>
      <c r="BR57" s="150">
        <v>0</v>
      </c>
      <c r="BS57" s="150">
        <v>0</v>
      </c>
      <c r="BT57" s="150">
        <v>0</v>
      </c>
      <c r="BU57" s="150">
        <v>0</v>
      </c>
      <c r="BV57" s="157">
        <f t="shared" si="30"/>
        <v>0</v>
      </c>
      <c r="BW57" s="157">
        <f t="shared" si="31"/>
        <v>28500</v>
      </c>
      <c r="BX57" s="157">
        <f t="shared" si="32"/>
        <v>28500</v>
      </c>
      <c r="BY57" s="157">
        <f t="shared" si="33"/>
        <v>0</v>
      </c>
      <c r="BZ57" s="150">
        <v>0</v>
      </c>
      <c r="CA57" s="150">
        <v>0</v>
      </c>
      <c r="CB57" s="157">
        <f t="shared" si="19"/>
        <v>0</v>
      </c>
      <c r="CD57" s="157">
        <f t="shared" si="34"/>
        <v>0</v>
      </c>
      <c r="CQ57" s="157">
        <f>SUM(CE57:CP57)</f>
        <v>0</v>
      </c>
      <c r="CV57" s="157">
        <f t="shared" si="35"/>
        <v>677853.853</v>
      </c>
      <c r="CW57" s="157">
        <f t="shared" si="36"/>
        <v>-28500</v>
      </c>
      <c r="CX57" s="157">
        <f t="shared" si="37"/>
        <v>-28500</v>
      </c>
      <c r="CY57" s="157">
        <f t="shared" si="38"/>
        <v>-28500</v>
      </c>
      <c r="CZ57" s="157">
        <f t="shared" si="39"/>
        <v>-28500</v>
      </c>
      <c r="DA57" s="157">
        <f t="shared" si="40"/>
        <v>0</v>
      </c>
      <c r="DB57" s="150">
        <v>19799.85200000001</v>
      </c>
      <c r="DC57" s="150">
        <v>19799.85200000001</v>
      </c>
      <c r="DD57" s="157">
        <f t="shared" si="20"/>
        <v>19799.85200000001</v>
      </c>
      <c r="DE57" s="157">
        <f t="shared" si="21"/>
        <v>19799.85200000001</v>
      </c>
      <c r="DF57" s="361">
        <f t="shared" si="22"/>
        <v>1</v>
      </c>
    </row>
    <row r="58" spans="1:110" x14ac:dyDescent="0.25">
      <c r="A58" t="s">
        <v>145</v>
      </c>
      <c r="B58" t="s">
        <v>178</v>
      </c>
      <c r="C58" t="s">
        <v>770</v>
      </c>
      <c r="D58" t="s">
        <v>129</v>
      </c>
      <c r="E58" t="s">
        <v>56</v>
      </c>
      <c r="F58" s="150">
        <v>201671.33000000002</v>
      </c>
      <c r="G58" s="150">
        <v>0</v>
      </c>
      <c r="H58" s="150">
        <v>0</v>
      </c>
      <c r="I58" s="150">
        <v>0</v>
      </c>
      <c r="J58" s="150">
        <v>0</v>
      </c>
      <c r="K58" s="150">
        <v>18885.514727116013</v>
      </c>
      <c r="L58" s="150">
        <v>29999.999999999996</v>
      </c>
      <c r="M58" s="150">
        <v>0</v>
      </c>
      <c r="N58" s="150">
        <v>0</v>
      </c>
      <c r="O58" s="150">
        <v>0</v>
      </c>
      <c r="P58" s="150">
        <v>0</v>
      </c>
      <c r="Q58" s="150">
        <v>0</v>
      </c>
      <c r="R58" s="150">
        <v>0</v>
      </c>
      <c r="S58" s="150">
        <f t="shared" si="24"/>
        <v>48885.514727116009</v>
      </c>
      <c r="T58" s="150">
        <v>0</v>
      </c>
      <c r="U58" s="150">
        <v>0</v>
      </c>
      <c r="V58" s="150">
        <v>0</v>
      </c>
      <c r="W58" s="150">
        <v>0</v>
      </c>
      <c r="X58" s="150">
        <v>0</v>
      </c>
      <c r="Y58" s="150">
        <f t="shared" si="25"/>
        <v>250556.84472711603</v>
      </c>
      <c r="Z58" s="150">
        <v>0</v>
      </c>
      <c r="AA58" s="150">
        <v>0</v>
      </c>
      <c r="AB58" s="150">
        <v>0</v>
      </c>
      <c r="AC58" s="150">
        <v>0</v>
      </c>
      <c r="AD58" s="150">
        <v>13877.282999999999</v>
      </c>
      <c r="AE58" s="150">
        <v>4124.7460000000001</v>
      </c>
      <c r="AF58" s="150">
        <v>0</v>
      </c>
      <c r="AG58" s="150">
        <v>0</v>
      </c>
      <c r="AH58" s="150">
        <v>0</v>
      </c>
      <c r="AI58" s="150">
        <v>0</v>
      </c>
      <c r="AJ58" s="150">
        <v>0</v>
      </c>
      <c r="AK58" s="150">
        <v>30883.485727116014</v>
      </c>
      <c r="AL58" s="150">
        <f t="shared" si="26"/>
        <v>48885.514727116009</v>
      </c>
      <c r="AM58" s="150">
        <v>0</v>
      </c>
      <c r="AN58" s="150">
        <v>0</v>
      </c>
      <c r="AO58" s="150">
        <v>0</v>
      </c>
      <c r="AP58" s="150">
        <v>0</v>
      </c>
      <c r="AQ58" s="150">
        <v>0</v>
      </c>
      <c r="AR58" s="150">
        <f t="shared" si="27"/>
        <v>250556.84472711603</v>
      </c>
      <c r="AS58" s="150">
        <v>0</v>
      </c>
      <c r="AT58" s="150">
        <v>0</v>
      </c>
      <c r="AU58" s="150">
        <v>0</v>
      </c>
      <c r="AV58" s="150">
        <v>0</v>
      </c>
      <c r="AW58" s="150">
        <v>13877.282999999999</v>
      </c>
      <c r="AX58" s="150">
        <v>4124.7460000000001</v>
      </c>
      <c r="AY58" s="150">
        <v>3769.3380000000002</v>
      </c>
      <c r="AZ58" s="150">
        <v>251.13</v>
      </c>
      <c r="BA58" s="150">
        <v>0</v>
      </c>
      <c r="BB58" s="150">
        <v>0</v>
      </c>
      <c r="BC58" s="150">
        <v>0</v>
      </c>
      <c r="BD58" s="150">
        <v>26863.017727116014</v>
      </c>
      <c r="BE58" s="150">
        <f t="shared" si="28"/>
        <v>48885.514727116009</v>
      </c>
      <c r="BF58" s="150">
        <v>0</v>
      </c>
      <c r="BG58" s="150">
        <v>0</v>
      </c>
      <c r="BH58" s="150">
        <v>0</v>
      </c>
      <c r="BI58" s="150">
        <v>0</v>
      </c>
      <c r="BJ58" s="150">
        <v>0</v>
      </c>
      <c r="BK58" s="150">
        <f t="shared" si="29"/>
        <v>250556.84472711603</v>
      </c>
      <c r="BL58" s="150">
        <v>0</v>
      </c>
      <c r="BM58" s="150">
        <v>0</v>
      </c>
      <c r="BN58" s="150">
        <v>0</v>
      </c>
      <c r="BO58" s="150">
        <v>0</v>
      </c>
      <c r="BP58" s="150">
        <v>13877.282999999999</v>
      </c>
      <c r="BQ58" s="150">
        <v>4124.7460000000001</v>
      </c>
      <c r="BR58" s="150">
        <v>3769.3380000000002</v>
      </c>
      <c r="BS58" s="150">
        <v>251.13</v>
      </c>
      <c r="BT58" s="150">
        <v>0</v>
      </c>
      <c r="BU58" s="150">
        <v>125.565</v>
      </c>
      <c r="BV58" s="157">
        <f t="shared" si="30"/>
        <v>22148.061999999998</v>
      </c>
      <c r="BW58" s="157">
        <f t="shared" si="31"/>
        <v>26737.452727116011</v>
      </c>
      <c r="BX58" s="157">
        <f t="shared" si="32"/>
        <v>26863.017727116014</v>
      </c>
      <c r="BY58" s="157">
        <f t="shared" si="33"/>
        <v>125.56500000000233</v>
      </c>
      <c r="CB58" s="157">
        <f t="shared" si="19"/>
        <v>22148.061999999998</v>
      </c>
      <c r="CD58" s="157">
        <f t="shared" si="34"/>
        <v>22148.061999999998</v>
      </c>
      <c r="CV58" s="157">
        <f t="shared" si="35"/>
        <v>201671.33000000002</v>
      </c>
      <c r="CW58" s="157">
        <f t="shared" si="36"/>
        <v>-48885.514727116009</v>
      </c>
      <c r="CX58" s="157">
        <f t="shared" si="37"/>
        <v>-48885.514727116009</v>
      </c>
      <c r="CY58" s="157">
        <f t="shared" si="38"/>
        <v>-48885.514727116009</v>
      </c>
      <c r="CZ58" s="157">
        <f t="shared" si="39"/>
        <v>-48885.514727116009</v>
      </c>
      <c r="DA58" s="157">
        <f t="shared" si="40"/>
        <v>0</v>
      </c>
      <c r="DB58" s="150">
        <v>227937.79655637263</v>
      </c>
      <c r="DC58" s="150">
        <v>227937.79655637263</v>
      </c>
      <c r="DD58" s="157">
        <f t="shared" si="20"/>
        <v>205789.73455637263</v>
      </c>
      <c r="DE58" s="157">
        <f t="shared" si="21"/>
        <v>205789.73455637263</v>
      </c>
      <c r="DF58" s="361">
        <f t="shared" si="22"/>
        <v>1</v>
      </c>
    </row>
    <row r="59" spans="1:110" x14ac:dyDescent="0.25">
      <c r="A59" t="s">
        <v>145</v>
      </c>
      <c r="B59" t="s">
        <v>178</v>
      </c>
      <c r="C59" t="s">
        <v>770</v>
      </c>
      <c r="D59" t="s">
        <v>132</v>
      </c>
      <c r="E59" t="s">
        <v>59</v>
      </c>
      <c r="F59" s="150">
        <v>32240.697000000004</v>
      </c>
      <c r="G59" s="150">
        <v>0</v>
      </c>
      <c r="H59" s="150">
        <v>0</v>
      </c>
      <c r="I59" s="150">
        <v>9959.3177046287565</v>
      </c>
      <c r="J59" s="150">
        <v>19943.686870093181</v>
      </c>
      <c r="K59" s="150">
        <v>9984.6462591951058</v>
      </c>
      <c r="L59" s="150">
        <v>19994.467942210664</v>
      </c>
      <c r="M59" s="150">
        <v>10949.048035986103</v>
      </c>
      <c r="N59" s="150">
        <v>47330.513005275076</v>
      </c>
      <c r="O59" s="150">
        <v>0</v>
      </c>
      <c r="P59" s="150">
        <v>0</v>
      </c>
      <c r="Q59" s="150">
        <v>0</v>
      </c>
      <c r="R59" s="150">
        <v>0</v>
      </c>
      <c r="S59" s="150">
        <f t="shared" si="24"/>
        <v>118161.67981738888</v>
      </c>
      <c r="T59" s="150">
        <v>0</v>
      </c>
      <c r="U59" s="150">
        <v>0</v>
      </c>
      <c r="V59" s="150">
        <v>0</v>
      </c>
      <c r="W59" s="150">
        <v>0</v>
      </c>
      <c r="X59" s="150">
        <v>0</v>
      </c>
      <c r="Y59" s="150">
        <f t="shared" si="25"/>
        <v>150402.3768173889</v>
      </c>
      <c r="Z59" s="150">
        <v>0</v>
      </c>
      <c r="AA59" s="150">
        <v>2892.54</v>
      </c>
      <c r="AB59" s="150">
        <v>0</v>
      </c>
      <c r="AC59" s="150">
        <v>0</v>
      </c>
      <c r="AD59" s="150">
        <v>11437.266</v>
      </c>
      <c r="AE59" s="150">
        <v>12863.768</v>
      </c>
      <c r="AF59" s="150">
        <v>17136.232</v>
      </c>
      <c r="AG59" s="150">
        <v>0</v>
      </c>
      <c r="AH59" s="150">
        <v>0</v>
      </c>
      <c r="AI59" s="150">
        <v>0</v>
      </c>
      <c r="AJ59" s="150">
        <v>35000</v>
      </c>
      <c r="AK59" s="150">
        <v>38831.873817388885</v>
      </c>
      <c r="AL59" s="150">
        <f t="shared" si="26"/>
        <v>118161.67981738888</v>
      </c>
      <c r="AM59" s="150">
        <v>0</v>
      </c>
      <c r="AN59" s="150">
        <v>0</v>
      </c>
      <c r="AO59" s="150">
        <v>0</v>
      </c>
      <c r="AP59" s="150">
        <v>0</v>
      </c>
      <c r="AQ59" s="150">
        <v>0</v>
      </c>
      <c r="AR59" s="150">
        <f t="shared" si="27"/>
        <v>150402.3768173889</v>
      </c>
      <c r="AS59" s="150">
        <v>0</v>
      </c>
      <c r="AT59" s="150">
        <v>2892.54</v>
      </c>
      <c r="AU59" s="150">
        <v>0</v>
      </c>
      <c r="AV59" s="150">
        <v>0</v>
      </c>
      <c r="AW59" s="150">
        <v>11437.266</v>
      </c>
      <c r="AX59" s="150">
        <v>12863.768</v>
      </c>
      <c r="AY59" s="150">
        <v>1390.6110000000001</v>
      </c>
      <c r="AZ59" s="150">
        <v>0</v>
      </c>
      <c r="BA59" s="150">
        <v>0</v>
      </c>
      <c r="BB59" s="150">
        <v>0</v>
      </c>
      <c r="BC59" s="150">
        <v>15001</v>
      </c>
      <c r="BD59" s="150">
        <v>14999.494817388884</v>
      </c>
      <c r="BE59" s="150">
        <f t="shared" si="28"/>
        <v>58584.679817388882</v>
      </c>
      <c r="BF59" s="150">
        <v>0</v>
      </c>
      <c r="BG59" s="150">
        <v>0</v>
      </c>
      <c r="BH59" s="150">
        <v>0</v>
      </c>
      <c r="BI59" s="150">
        <v>0</v>
      </c>
      <c r="BJ59" s="150">
        <v>0</v>
      </c>
      <c r="BK59" s="150">
        <f t="shared" si="29"/>
        <v>90825.376817388882</v>
      </c>
      <c r="BL59" s="150">
        <v>0</v>
      </c>
      <c r="BM59" s="150">
        <v>2892.54</v>
      </c>
      <c r="BN59" s="150">
        <v>0</v>
      </c>
      <c r="BO59" s="150">
        <v>0</v>
      </c>
      <c r="BP59" s="150">
        <v>11437.266</v>
      </c>
      <c r="BQ59" s="150">
        <v>12863.768</v>
      </c>
      <c r="BR59" s="150">
        <v>1390.6110000000001</v>
      </c>
      <c r="BS59" s="150">
        <v>0</v>
      </c>
      <c r="BT59" s="150">
        <v>0</v>
      </c>
      <c r="BU59" s="150">
        <v>3279.7620000000002</v>
      </c>
      <c r="BV59" s="157">
        <f t="shared" si="30"/>
        <v>31863.947</v>
      </c>
      <c r="BW59" s="157">
        <f t="shared" si="31"/>
        <v>26720.732817388882</v>
      </c>
      <c r="BX59" s="157">
        <f t="shared" si="32"/>
        <v>30000.494817388884</v>
      </c>
      <c r="BY59" s="157">
        <f t="shared" si="33"/>
        <v>3279.7620000000024</v>
      </c>
      <c r="CB59" s="157">
        <f t="shared" si="19"/>
        <v>31863.947</v>
      </c>
      <c r="CD59" s="157">
        <f t="shared" si="34"/>
        <v>31863.947</v>
      </c>
      <c r="CV59" s="157">
        <f t="shared" si="35"/>
        <v>32240.697000000004</v>
      </c>
      <c r="CW59" s="157">
        <f t="shared" si="36"/>
        <v>-58584.679817388882</v>
      </c>
      <c r="CX59" s="157">
        <f t="shared" si="37"/>
        <v>-58584.679817388882</v>
      </c>
      <c r="CY59" s="157">
        <f t="shared" si="38"/>
        <v>-58584.679817388882</v>
      </c>
      <c r="CZ59" s="157">
        <f t="shared" si="39"/>
        <v>-58584.679817388882</v>
      </c>
      <c r="DA59" s="157">
        <f t="shared" si="40"/>
        <v>0</v>
      </c>
      <c r="DB59" s="150">
        <v>58584.679817388882</v>
      </c>
      <c r="DC59" s="150">
        <v>58584.679817388882</v>
      </c>
      <c r="DD59" s="157">
        <f t="shared" si="20"/>
        <v>26720.732817388882</v>
      </c>
      <c r="DE59" s="157">
        <f t="shared" si="21"/>
        <v>26720.732817388882</v>
      </c>
      <c r="DF59" s="361">
        <f t="shared" si="22"/>
        <v>1</v>
      </c>
    </row>
    <row r="60" spans="1:110" x14ac:dyDescent="0.25">
      <c r="A60" t="s">
        <v>145</v>
      </c>
      <c r="B60" t="s">
        <v>167</v>
      </c>
      <c r="C60" t="s">
        <v>770</v>
      </c>
      <c r="D60" t="s">
        <v>264</v>
      </c>
      <c r="E60" t="s">
        <v>234</v>
      </c>
      <c r="F60" s="150">
        <v>0</v>
      </c>
      <c r="G60" s="150">
        <v>0</v>
      </c>
      <c r="H60" s="150">
        <v>0</v>
      </c>
      <c r="I60" s="150">
        <v>0</v>
      </c>
      <c r="J60" s="150">
        <v>0</v>
      </c>
      <c r="K60" s="150">
        <v>0</v>
      </c>
      <c r="L60" s="150">
        <v>22443.890967762298</v>
      </c>
      <c r="M60" s="150">
        <v>4795.442612257084</v>
      </c>
      <c r="N60" s="150">
        <v>18961.064588296758</v>
      </c>
      <c r="O60" s="150">
        <v>23800.019011381199</v>
      </c>
      <c r="P60" s="150">
        <v>0</v>
      </c>
      <c r="Q60" s="150">
        <v>0</v>
      </c>
      <c r="R60" s="150">
        <v>0</v>
      </c>
      <c r="S60" s="150">
        <f t="shared" si="24"/>
        <v>70000.417179697339</v>
      </c>
      <c r="T60" s="150">
        <v>35000</v>
      </c>
      <c r="U60" s="150">
        <v>0</v>
      </c>
      <c r="V60" s="150">
        <v>0</v>
      </c>
      <c r="W60" s="150">
        <v>0</v>
      </c>
      <c r="X60" s="150">
        <v>0</v>
      </c>
      <c r="Y60" s="150">
        <f t="shared" si="25"/>
        <v>105000.41717969734</v>
      </c>
      <c r="Z60" s="150">
        <v>0</v>
      </c>
      <c r="AA60" s="150">
        <v>0</v>
      </c>
      <c r="AB60" s="150">
        <v>0</v>
      </c>
      <c r="AC60" s="150">
        <v>1645.8889999999999</v>
      </c>
      <c r="AD60" s="150">
        <v>9138.0519999999997</v>
      </c>
      <c r="AE60" s="150">
        <v>0</v>
      </c>
      <c r="AF60" s="150">
        <v>0</v>
      </c>
      <c r="AG60" s="150">
        <v>19800</v>
      </c>
      <c r="AH60" s="150">
        <v>0</v>
      </c>
      <c r="AI60" s="150">
        <v>0</v>
      </c>
      <c r="AJ60" s="150">
        <v>13500</v>
      </c>
      <c r="AK60" s="150">
        <v>25916.476179697347</v>
      </c>
      <c r="AL60" s="150">
        <f t="shared" si="26"/>
        <v>70000.417179697339</v>
      </c>
      <c r="AM60" s="150">
        <v>35000</v>
      </c>
      <c r="AN60" s="150">
        <v>0</v>
      </c>
      <c r="AO60" s="150">
        <v>0</v>
      </c>
      <c r="AP60" s="150">
        <v>0</v>
      </c>
      <c r="AQ60" s="150">
        <v>0</v>
      </c>
      <c r="AR60" s="150">
        <f t="shared" si="27"/>
        <v>105000.41717969734</v>
      </c>
      <c r="AS60" s="150">
        <v>0</v>
      </c>
      <c r="AT60" s="150">
        <v>0</v>
      </c>
      <c r="AU60" s="150">
        <v>0</v>
      </c>
      <c r="AV60" s="150">
        <v>1645.8889999999999</v>
      </c>
      <c r="AW60" s="150">
        <v>9138.0519999999997</v>
      </c>
      <c r="AX60" s="150">
        <v>0</v>
      </c>
      <c r="AY60" s="150">
        <v>191.48</v>
      </c>
      <c r="AZ60" s="150">
        <v>21055.231</v>
      </c>
      <c r="BA60" s="150">
        <v>0</v>
      </c>
      <c r="BB60" s="150">
        <v>0</v>
      </c>
      <c r="BC60" s="150">
        <v>13500</v>
      </c>
      <c r="BD60" s="150">
        <v>14469.765179697333</v>
      </c>
      <c r="BE60" s="150">
        <f t="shared" si="28"/>
        <v>60000.417179697339</v>
      </c>
      <c r="BF60" s="150">
        <v>45000</v>
      </c>
      <c r="BG60" s="150">
        <v>0</v>
      </c>
      <c r="BH60" s="150">
        <v>0</v>
      </c>
      <c r="BI60" s="150">
        <v>0</v>
      </c>
      <c r="BJ60" s="150">
        <v>0</v>
      </c>
      <c r="BK60" s="150">
        <f t="shared" si="29"/>
        <v>105000.41717969734</v>
      </c>
      <c r="BL60" s="150">
        <v>0</v>
      </c>
      <c r="BM60" s="150">
        <v>0</v>
      </c>
      <c r="BN60" s="150">
        <v>0</v>
      </c>
      <c r="BO60" s="150">
        <v>1645.8889999999999</v>
      </c>
      <c r="BP60" s="150">
        <v>9138.0519999999997</v>
      </c>
      <c r="BQ60" s="150">
        <v>0</v>
      </c>
      <c r="BR60" s="150">
        <v>191.48</v>
      </c>
      <c r="BS60" s="150">
        <v>21055.231</v>
      </c>
      <c r="BT60" s="150">
        <v>0</v>
      </c>
      <c r="BU60" s="150">
        <v>1540.8320000000001</v>
      </c>
      <c r="BV60" s="157">
        <f t="shared" si="30"/>
        <v>33571.483999999997</v>
      </c>
      <c r="BW60" s="157">
        <f t="shared" si="31"/>
        <v>26428.933179697342</v>
      </c>
      <c r="BX60" s="157">
        <f t="shared" si="32"/>
        <v>27969.765179697333</v>
      </c>
      <c r="BY60" s="157">
        <f t="shared" si="33"/>
        <v>1540.8319999999912</v>
      </c>
      <c r="CB60" s="157">
        <f t="shared" si="19"/>
        <v>33571.483999999997</v>
      </c>
      <c r="CD60" s="157">
        <f t="shared" si="34"/>
        <v>33571.483999999997</v>
      </c>
      <c r="CV60" s="157">
        <f t="shared" si="35"/>
        <v>0</v>
      </c>
      <c r="CW60" s="157">
        <f t="shared" si="36"/>
        <v>-105000.41717969734</v>
      </c>
      <c r="CX60" s="157">
        <f t="shared" si="37"/>
        <v>-105000.41717969734</v>
      </c>
      <c r="CY60" s="157">
        <f t="shared" si="38"/>
        <v>-105000.41717969734</v>
      </c>
      <c r="CZ60" s="157">
        <f t="shared" si="39"/>
        <v>-60000.417179697339</v>
      </c>
      <c r="DA60" s="157">
        <f t="shared" si="40"/>
        <v>-45000</v>
      </c>
      <c r="DB60" s="150">
        <v>96271</v>
      </c>
      <c r="DC60" s="150">
        <v>96271</v>
      </c>
      <c r="DD60" s="157">
        <f t="shared" si="20"/>
        <v>62699.516000000003</v>
      </c>
      <c r="DE60" s="157">
        <f t="shared" si="21"/>
        <v>62699.516000000003</v>
      </c>
      <c r="DF60" s="361">
        <f t="shared" si="22"/>
        <v>1</v>
      </c>
    </row>
    <row r="61" spans="1:110" x14ac:dyDescent="0.25">
      <c r="A61" t="s">
        <v>145</v>
      </c>
      <c r="B61" t="s">
        <v>289</v>
      </c>
      <c r="C61" t="s">
        <v>770</v>
      </c>
      <c r="D61" t="s">
        <v>266</v>
      </c>
      <c r="E61" t="s">
        <v>236</v>
      </c>
      <c r="F61" s="150">
        <v>0</v>
      </c>
      <c r="G61" s="150">
        <v>0</v>
      </c>
      <c r="H61" s="150">
        <v>8849.0915528781388</v>
      </c>
      <c r="I61" s="150">
        <v>0</v>
      </c>
      <c r="J61" s="150">
        <v>0</v>
      </c>
      <c r="K61" s="150">
        <v>0</v>
      </c>
      <c r="L61" s="150">
        <v>0</v>
      </c>
      <c r="M61" s="150">
        <v>0</v>
      </c>
      <c r="N61" s="150">
        <v>0</v>
      </c>
      <c r="O61" s="150">
        <v>0</v>
      </c>
      <c r="P61" s="150">
        <v>36113.319352939609</v>
      </c>
      <c r="Q61" s="150">
        <v>0</v>
      </c>
      <c r="R61" s="150">
        <v>5040.8492295866818</v>
      </c>
      <c r="S61" s="150">
        <f t="shared" si="24"/>
        <v>50003.260135404431</v>
      </c>
      <c r="T61" s="150">
        <v>30000</v>
      </c>
      <c r="U61" s="150">
        <v>0</v>
      </c>
      <c r="V61" s="150">
        <v>0</v>
      </c>
      <c r="W61" s="150">
        <v>0</v>
      </c>
      <c r="X61" s="150">
        <v>0</v>
      </c>
      <c r="Y61" s="150">
        <f t="shared" si="25"/>
        <v>80003.260135404431</v>
      </c>
      <c r="Z61" s="150">
        <v>0</v>
      </c>
      <c r="AA61" s="150">
        <v>0</v>
      </c>
      <c r="AB61" s="150">
        <v>7547.317</v>
      </c>
      <c r="AC61" s="150">
        <v>0</v>
      </c>
      <c r="AD61" s="150">
        <v>0</v>
      </c>
      <c r="AE61" s="150">
        <v>0</v>
      </c>
      <c r="AF61" s="150">
        <v>0</v>
      </c>
      <c r="AG61" s="150">
        <v>6600</v>
      </c>
      <c r="AH61" s="150">
        <v>18000</v>
      </c>
      <c r="AI61" s="150">
        <v>0</v>
      </c>
      <c r="AJ61" s="150">
        <v>17855.944135404432</v>
      </c>
      <c r="AK61" s="150">
        <v>0</v>
      </c>
      <c r="AL61" s="150">
        <f t="shared" si="26"/>
        <v>50003.261135404435</v>
      </c>
      <c r="AM61" s="150">
        <v>30000</v>
      </c>
      <c r="AN61" s="150">
        <v>0</v>
      </c>
      <c r="AO61" s="150">
        <v>0</v>
      </c>
      <c r="AP61" s="150">
        <v>0</v>
      </c>
      <c r="AQ61" s="150">
        <v>0</v>
      </c>
      <c r="AR61" s="150">
        <f t="shared" si="27"/>
        <v>80003.261135404435</v>
      </c>
      <c r="AS61" s="150">
        <v>0</v>
      </c>
      <c r="AT61" s="150">
        <v>0</v>
      </c>
      <c r="AU61" s="150">
        <v>7547.317</v>
      </c>
      <c r="AV61" s="150">
        <v>0</v>
      </c>
      <c r="AW61" s="150">
        <v>0</v>
      </c>
      <c r="AX61" s="150">
        <v>0</v>
      </c>
      <c r="AY61" s="150">
        <v>9231.9349999999995</v>
      </c>
      <c r="AZ61" s="150">
        <v>6191.6390000000001</v>
      </c>
      <c r="BA61" s="150">
        <v>72.546999999999997</v>
      </c>
      <c r="BB61" s="150">
        <v>9100.4529999999995</v>
      </c>
      <c r="BC61" s="150">
        <v>17859.370135404399</v>
      </c>
      <c r="BD61" s="150">
        <v>0</v>
      </c>
      <c r="BE61" s="150">
        <f t="shared" si="28"/>
        <v>50003.261135404391</v>
      </c>
      <c r="BF61" s="150">
        <v>30000</v>
      </c>
      <c r="BG61" s="150">
        <v>0</v>
      </c>
      <c r="BH61" s="150">
        <v>0</v>
      </c>
      <c r="BI61" s="150">
        <v>0</v>
      </c>
      <c r="BJ61" s="150">
        <v>0</v>
      </c>
      <c r="BK61" s="150">
        <f t="shared" si="29"/>
        <v>80003.261135404391</v>
      </c>
      <c r="BL61" s="150">
        <v>0</v>
      </c>
      <c r="BM61" s="150">
        <v>0</v>
      </c>
      <c r="BN61" s="150">
        <v>7547.317</v>
      </c>
      <c r="BO61" s="150">
        <v>0</v>
      </c>
      <c r="BP61" s="150">
        <v>0</v>
      </c>
      <c r="BQ61" s="150">
        <v>0</v>
      </c>
      <c r="BR61" s="150">
        <v>9231.9349999999995</v>
      </c>
      <c r="BS61" s="150">
        <v>6191.6390000000001</v>
      </c>
      <c r="BT61" s="150">
        <v>72.546999999999997</v>
      </c>
      <c r="BU61" s="150">
        <v>724.07600000000002</v>
      </c>
      <c r="BV61" s="157">
        <f t="shared" si="30"/>
        <v>23767.513999999999</v>
      </c>
      <c r="BW61" s="157">
        <f t="shared" si="31"/>
        <v>26235.747135404392</v>
      </c>
      <c r="BX61" s="157">
        <f t="shared" si="32"/>
        <v>17859.370135404399</v>
      </c>
      <c r="BY61" s="157">
        <f t="shared" si="33"/>
        <v>-8376.3769999999931</v>
      </c>
      <c r="CB61" s="157">
        <f t="shared" si="19"/>
        <v>23767.513999999999</v>
      </c>
      <c r="CD61" s="157">
        <f t="shared" si="34"/>
        <v>23767.513999999999</v>
      </c>
      <c r="CV61" s="157">
        <f t="shared" si="35"/>
        <v>0</v>
      </c>
      <c r="CW61" s="157">
        <f t="shared" si="36"/>
        <v>-80003.261135404391</v>
      </c>
      <c r="CX61" s="157">
        <f t="shared" si="37"/>
        <v>-80003.261135404391</v>
      </c>
      <c r="CY61" s="157">
        <f t="shared" si="38"/>
        <v>-80003.261135404391</v>
      </c>
      <c r="CZ61" s="157">
        <f t="shared" si="39"/>
        <v>-50003.261135404391</v>
      </c>
      <c r="DA61" s="157">
        <f t="shared" si="40"/>
        <v>-30000</v>
      </c>
      <c r="DB61" s="150">
        <v>300429.00000000006</v>
      </c>
      <c r="DC61" s="150">
        <v>300429.00000000006</v>
      </c>
      <c r="DD61" s="157">
        <f t="shared" si="20"/>
        <v>276661.48600000003</v>
      </c>
      <c r="DE61" s="157">
        <f t="shared" si="21"/>
        <v>276661.48600000003</v>
      </c>
      <c r="DF61" s="361">
        <f t="shared" si="22"/>
        <v>1</v>
      </c>
    </row>
    <row r="62" spans="1:110" x14ac:dyDescent="0.25">
      <c r="A62" t="s">
        <v>145</v>
      </c>
      <c r="B62" t="s">
        <v>289</v>
      </c>
      <c r="C62" t="s">
        <v>770</v>
      </c>
      <c r="D62" t="s">
        <v>265</v>
      </c>
      <c r="E62" t="s">
        <v>235</v>
      </c>
      <c r="F62" s="150">
        <v>0</v>
      </c>
      <c r="G62" s="150">
        <v>0</v>
      </c>
      <c r="H62" s="150">
        <v>8851.3072758280305</v>
      </c>
      <c r="I62" s="150">
        <v>0</v>
      </c>
      <c r="J62" s="150">
        <v>0</v>
      </c>
      <c r="K62" s="150">
        <v>0</v>
      </c>
      <c r="L62" s="150">
        <v>0</v>
      </c>
      <c r="M62" s="150">
        <v>0</v>
      </c>
      <c r="N62" s="150">
        <v>0</v>
      </c>
      <c r="O62" s="150">
        <v>0</v>
      </c>
      <c r="P62" s="150">
        <v>36122.361762548426</v>
      </c>
      <c r="Q62" s="150">
        <v>5029.4153761380039</v>
      </c>
      <c r="R62" s="150">
        <v>0</v>
      </c>
      <c r="S62" s="150">
        <f t="shared" si="24"/>
        <v>50003.084414514466</v>
      </c>
      <c r="T62" s="150">
        <v>30000</v>
      </c>
      <c r="U62" s="150">
        <v>0</v>
      </c>
      <c r="V62" s="150">
        <v>0</v>
      </c>
      <c r="W62" s="150">
        <v>0</v>
      </c>
      <c r="X62" s="150">
        <v>0</v>
      </c>
      <c r="Y62" s="150">
        <f t="shared" si="25"/>
        <v>80003.084414514466</v>
      </c>
      <c r="Z62" s="150">
        <v>0</v>
      </c>
      <c r="AA62" s="150">
        <v>0</v>
      </c>
      <c r="AB62" s="150">
        <v>7547.3149999999996</v>
      </c>
      <c r="AC62" s="150">
        <v>0</v>
      </c>
      <c r="AD62" s="150">
        <v>0</v>
      </c>
      <c r="AE62" s="150">
        <v>0</v>
      </c>
      <c r="AF62" s="150">
        <v>0</v>
      </c>
      <c r="AG62" s="150">
        <v>6600</v>
      </c>
      <c r="AH62" s="150">
        <v>18000</v>
      </c>
      <c r="AI62" s="150">
        <v>0</v>
      </c>
      <c r="AJ62" s="150">
        <v>17855.769414514463</v>
      </c>
      <c r="AK62" s="150">
        <v>0</v>
      </c>
      <c r="AL62" s="150">
        <f t="shared" si="26"/>
        <v>50003.084414514466</v>
      </c>
      <c r="AM62" s="150">
        <v>30000</v>
      </c>
      <c r="AN62" s="150">
        <v>0</v>
      </c>
      <c r="AO62" s="150">
        <v>0</v>
      </c>
      <c r="AP62" s="150">
        <v>0</v>
      </c>
      <c r="AQ62" s="150">
        <v>0</v>
      </c>
      <c r="AR62" s="150">
        <f t="shared" si="27"/>
        <v>80003.084414514466</v>
      </c>
      <c r="AS62" s="150">
        <v>0</v>
      </c>
      <c r="AT62" s="150">
        <v>0</v>
      </c>
      <c r="AU62" s="150">
        <v>7547.3149999999996</v>
      </c>
      <c r="AV62" s="150">
        <v>0</v>
      </c>
      <c r="AW62" s="150">
        <v>0</v>
      </c>
      <c r="AX62" s="150">
        <v>0</v>
      </c>
      <c r="AY62" s="150">
        <v>9231.9339999999993</v>
      </c>
      <c r="AZ62" s="150">
        <v>6191.6390000000001</v>
      </c>
      <c r="BA62" s="150">
        <v>73.501000000000005</v>
      </c>
      <c r="BB62" s="150">
        <v>9099.4989999999998</v>
      </c>
      <c r="BC62" s="150">
        <v>17859.19641451447</v>
      </c>
      <c r="BD62" s="150">
        <v>0</v>
      </c>
      <c r="BE62" s="150">
        <f t="shared" si="28"/>
        <v>50003.084414514466</v>
      </c>
      <c r="BF62" s="150">
        <v>30000</v>
      </c>
      <c r="BG62" s="150">
        <v>0</v>
      </c>
      <c r="BH62" s="150">
        <v>0</v>
      </c>
      <c r="BI62" s="150">
        <v>0</v>
      </c>
      <c r="BJ62" s="150">
        <v>0</v>
      </c>
      <c r="BK62" s="150">
        <f t="shared" si="29"/>
        <v>80003.084414514466</v>
      </c>
      <c r="BL62" s="150">
        <v>0</v>
      </c>
      <c r="BM62" s="150">
        <v>0</v>
      </c>
      <c r="BN62" s="150">
        <v>7547.3149999999996</v>
      </c>
      <c r="BO62" s="150">
        <v>0</v>
      </c>
      <c r="BP62" s="150">
        <v>0</v>
      </c>
      <c r="BQ62" s="150">
        <v>0</v>
      </c>
      <c r="BR62" s="150">
        <v>9231.9339999999993</v>
      </c>
      <c r="BS62" s="150">
        <v>6191.6390000000001</v>
      </c>
      <c r="BT62" s="150">
        <v>73.501000000000005</v>
      </c>
      <c r="BU62" s="150">
        <v>724.07600000000002</v>
      </c>
      <c r="BV62" s="157">
        <f t="shared" si="30"/>
        <v>23768.465</v>
      </c>
      <c r="BW62" s="157">
        <f t="shared" si="31"/>
        <v>26234.619414514465</v>
      </c>
      <c r="BX62" s="157">
        <f t="shared" si="32"/>
        <v>17859.19641451447</v>
      </c>
      <c r="BY62" s="157">
        <f t="shared" si="33"/>
        <v>-8375.4229999999952</v>
      </c>
      <c r="CB62" s="157">
        <f t="shared" si="19"/>
        <v>23768.465</v>
      </c>
      <c r="CD62" s="157">
        <f t="shared" si="34"/>
        <v>23768.465</v>
      </c>
      <c r="CV62" s="157">
        <f t="shared" si="35"/>
        <v>0</v>
      </c>
      <c r="CW62" s="157">
        <f t="shared" si="36"/>
        <v>-80003.084414514466</v>
      </c>
      <c r="CX62" s="157">
        <f t="shared" si="37"/>
        <v>-80003.084414514466</v>
      </c>
      <c r="CY62" s="157">
        <f t="shared" si="38"/>
        <v>-80003.084414514466</v>
      </c>
      <c r="CZ62" s="157">
        <f t="shared" si="39"/>
        <v>-50003.084414514466</v>
      </c>
      <c r="DA62" s="157">
        <f t="shared" si="40"/>
        <v>-30000</v>
      </c>
      <c r="DB62" s="150">
        <v>299724</v>
      </c>
      <c r="DC62" s="150">
        <v>199724</v>
      </c>
      <c r="DD62" s="157">
        <f t="shared" si="20"/>
        <v>275955.53499999997</v>
      </c>
      <c r="DE62" s="157">
        <f t="shared" si="21"/>
        <v>175955.535</v>
      </c>
      <c r="DF62" s="361">
        <f t="shared" si="22"/>
        <v>0.63762277861177896</v>
      </c>
    </row>
    <row r="63" spans="1:110" x14ac:dyDescent="0.25">
      <c r="A63" t="s">
        <v>144</v>
      </c>
      <c r="B63" t="s">
        <v>166</v>
      </c>
      <c r="C63" t="s">
        <v>150</v>
      </c>
      <c r="D63" t="s">
        <v>75</v>
      </c>
      <c r="E63" t="s">
        <v>2</v>
      </c>
      <c r="F63" s="150">
        <v>3196414.6970000002</v>
      </c>
      <c r="G63" s="150">
        <v>14452.532298232687</v>
      </c>
      <c r="H63" s="150">
        <v>0</v>
      </c>
      <c r="I63" s="150">
        <v>0</v>
      </c>
      <c r="J63" s="150">
        <v>0</v>
      </c>
      <c r="K63" s="150">
        <v>0</v>
      </c>
      <c r="L63" s="150">
        <v>0</v>
      </c>
      <c r="M63" s="150">
        <v>0</v>
      </c>
      <c r="N63" s="150">
        <v>0</v>
      </c>
      <c r="O63" s="150">
        <v>0</v>
      </c>
      <c r="P63" s="150">
        <v>303.86363913258884</v>
      </c>
      <c r="Q63" s="150">
        <v>0</v>
      </c>
      <c r="R63" s="150">
        <v>243.81528137948476</v>
      </c>
      <c r="S63" s="150">
        <f t="shared" si="24"/>
        <v>15000.21121874476</v>
      </c>
      <c r="T63" s="150">
        <v>0</v>
      </c>
      <c r="U63" s="150">
        <v>0</v>
      </c>
      <c r="V63" s="150">
        <v>0</v>
      </c>
      <c r="W63" s="150">
        <v>0</v>
      </c>
      <c r="X63" s="150">
        <v>0</v>
      </c>
      <c r="Y63" s="150">
        <f t="shared" si="25"/>
        <v>3211414.9082187451</v>
      </c>
      <c r="Z63" s="150">
        <v>4900.6869999999999</v>
      </c>
      <c r="AA63" s="150">
        <v>6042.05</v>
      </c>
      <c r="AB63" s="150">
        <v>-672.07</v>
      </c>
      <c r="AC63" s="150">
        <v>5027.357</v>
      </c>
      <c r="AD63" s="150">
        <v>236.97499999999999</v>
      </c>
      <c r="AE63" s="150">
        <v>0</v>
      </c>
      <c r="AF63" s="150">
        <v>10500</v>
      </c>
      <c r="AG63" s="150">
        <v>0</v>
      </c>
      <c r="AH63" s="150">
        <v>820</v>
      </c>
      <c r="AI63" s="150">
        <v>3000</v>
      </c>
      <c r="AJ63" s="150">
        <v>0</v>
      </c>
      <c r="AK63" s="150">
        <v>3240</v>
      </c>
      <c r="AL63" s="150">
        <f t="shared" si="26"/>
        <v>33094.999000000003</v>
      </c>
      <c r="AM63" s="150">
        <v>1640</v>
      </c>
      <c r="AN63" s="150">
        <v>820</v>
      </c>
      <c r="AO63" s="150">
        <v>0</v>
      </c>
      <c r="AP63" s="150">
        <v>0</v>
      </c>
      <c r="AQ63" s="150">
        <v>0</v>
      </c>
      <c r="AR63" s="150">
        <f t="shared" si="27"/>
        <v>3231969.696</v>
      </c>
      <c r="AS63" s="150">
        <v>4900.6869999999999</v>
      </c>
      <c r="AT63" s="150">
        <v>6042.05</v>
      </c>
      <c r="AU63" s="150">
        <v>-672.07</v>
      </c>
      <c r="AV63" s="150">
        <v>5027.357</v>
      </c>
      <c r="AW63" s="150">
        <v>236.97499999999999</v>
      </c>
      <c r="AX63" s="150">
        <v>0</v>
      </c>
      <c r="AY63" s="150">
        <v>0</v>
      </c>
      <c r="AZ63" s="150">
        <v>0</v>
      </c>
      <c r="BA63" s="150">
        <v>0</v>
      </c>
      <c r="BB63" s="150">
        <v>19983</v>
      </c>
      <c r="BC63" s="150">
        <v>0</v>
      </c>
      <c r="BD63" s="150">
        <v>4965</v>
      </c>
      <c r="BE63" s="150">
        <f t="shared" si="28"/>
        <v>40482.999000000003</v>
      </c>
      <c r="BF63" s="150">
        <v>1640</v>
      </c>
      <c r="BG63" s="150">
        <v>820</v>
      </c>
      <c r="BH63" s="150">
        <v>0</v>
      </c>
      <c r="BI63" s="150">
        <v>0</v>
      </c>
      <c r="BJ63" s="150">
        <v>0</v>
      </c>
      <c r="BK63" s="150">
        <f t="shared" si="29"/>
        <v>3239357.696</v>
      </c>
      <c r="BL63" s="150">
        <v>4900.6869999999999</v>
      </c>
      <c r="BM63" s="150">
        <v>6042.05</v>
      </c>
      <c r="BN63" s="150">
        <v>-672.07</v>
      </c>
      <c r="BO63" s="150">
        <v>5027.357</v>
      </c>
      <c r="BP63" s="150">
        <v>236.97499999999999</v>
      </c>
      <c r="BQ63" s="150">
        <v>0</v>
      </c>
      <c r="BR63" s="150">
        <v>0</v>
      </c>
      <c r="BS63" s="150">
        <v>0</v>
      </c>
      <c r="BT63" s="150">
        <v>0</v>
      </c>
      <c r="BU63" s="150">
        <v>0</v>
      </c>
      <c r="BV63" s="157">
        <f t="shared" si="30"/>
        <v>15534.999000000002</v>
      </c>
      <c r="BW63" s="157">
        <f t="shared" si="31"/>
        <v>24948</v>
      </c>
      <c r="BX63" s="157">
        <f t="shared" si="32"/>
        <v>4965</v>
      </c>
      <c r="BY63" s="157">
        <f t="shared" si="33"/>
        <v>-19983</v>
      </c>
      <c r="CB63" s="157">
        <f t="shared" si="19"/>
        <v>15534.999000000002</v>
      </c>
      <c r="CD63" s="157">
        <f t="shared" si="34"/>
        <v>15534.999000000002</v>
      </c>
      <c r="CV63" s="157">
        <f t="shared" si="35"/>
        <v>3196414.6970000002</v>
      </c>
      <c r="CW63" s="157">
        <f t="shared" si="36"/>
        <v>-42942.998999999836</v>
      </c>
      <c r="CX63" s="157">
        <f t="shared" si="37"/>
        <v>-42942.999000000003</v>
      </c>
      <c r="CY63" s="157">
        <f t="shared" si="38"/>
        <v>-42122.999000000003</v>
      </c>
      <c r="CZ63" s="157">
        <f t="shared" si="39"/>
        <v>-40482.999000000003</v>
      </c>
      <c r="DA63" s="157">
        <f t="shared" si="40"/>
        <v>-1640</v>
      </c>
      <c r="DB63" s="150">
        <v>326900.90600000002</v>
      </c>
      <c r="DC63" s="150">
        <v>326900.90600000002</v>
      </c>
      <c r="DD63" s="157">
        <f t="shared" si="20"/>
        <v>311365.90700000001</v>
      </c>
      <c r="DE63" s="157">
        <f t="shared" si="21"/>
        <v>311365.90700000001</v>
      </c>
      <c r="DF63" s="361">
        <f t="shared" si="22"/>
        <v>1</v>
      </c>
    </row>
    <row r="64" spans="1:110" x14ac:dyDescent="0.25">
      <c r="A64" t="s">
        <v>147</v>
      </c>
      <c r="B64" t="s">
        <v>770</v>
      </c>
      <c r="C64" t="s">
        <v>770</v>
      </c>
      <c r="D64" t="s">
        <v>353</v>
      </c>
      <c r="E64" t="s">
        <v>760</v>
      </c>
      <c r="F64" s="150">
        <v>0</v>
      </c>
      <c r="G64" s="150">
        <v>0</v>
      </c>
      <c r="H64" s="150">
        <v>0</v>
      </c>
      <c r="I64" s="150">
        <v>0</v>
      </c>
      <c r="J64" s="150">
        <v>0</v>
      </c>
      <c r="K64" s="150">
        <v>0</v>
      </c>
      <c r="L64" s="150">
        <v>0</v>
      </c>
      <c r="M64" s="150">
        <v>0</v>
      </c>
      <c r="N64" s="150">
        <v>0</v>
      </c>
      <c r="O64" s="150">
        <v>0</v>
      </c>
      <c r="P64" s="150">
        <v>0</v>
      </c>
      <c r="Q64" s="150">
        <v>0</v>
      </c>
      <c r="R64" s="150">
        <v>0</v>
      </c>
      <c r="S64" s="150">
        <f t="shared" si="24"/>
        <v>0</v>
      </c>
      <c r="T64" s="150">
        <v>0</v>
      </c>
      <c r="U64" s="150">
        <v>0</v>
      </c>
      <c r="V64" s="150">
        <v>0</v>
      </c>
      <c r="W64" s="150">
        <v>0</v>
      </c>
      <c r="X64" s="150">
        <v>0</v>
      </c>
      <c r="Y64" s="150">
        <f t="shared" si="25"/>
        <v>0</v>
      </c>
      <c r="Z64" s="150">
        <v>0</v>
      </c>
      <c r="AA64" s="150">
        <v>0</v>
      </c>
      <c r="AB64" s="150">
        <v>0</v>
      </c>
      <c r="AC64" s="150">
        <v>0</v>
      </c>
      <c r="AD64" s="150">
        <v>0</v>
      </c>
      <c r="AE64" s="150">
        <v>0</v>
      </c>
      <c r="AF64" s="150">
        <v>0</v>
      </c>
      <c r="AG64" s="150">
        <v>0</v>
      </c>
      <c r="AH64" s="150">
        <v>0</v>
      </c>
      <c r="AI64" s="150">
        <v>0</v>
      </c>
      <c r="AJ64" s="150">
        <v>20000</v>
      </c>
      <c r="AK64" s="150">
        <v>0</v>
      </c>
      <c r="AL64" s="150">
        <f t="shared" si="26"/>
        <v>20000</v>
      </c>
      <c r="AM64" s="150">
        <v>0</v>
      </c>
      <c r="AN64" s="150">
        <v>0</v>
      </c>
      <c r="AO64" s="150">
        <v>0</v>
      </c>
      <c r="AP64" s="150">
        <v>0</v>
      </c>
      <c r="AQ64" s="150">
        <v>0</v>
      </c>
      <c r="AR64" s="150">
        <f t="shared" si="27"/>
        <v>20000</v>
      </c>
      <c r="AS64" s="150">
        <v>0</v>
      </c>
      <c r="AT64" s="150">
        <v>0</v>
      </c>
      <c r="AU64" s="150">
        <v>0</v>
      </c>
      <c r="AV64" s="150">
        <v>0</v>
      </c>
      <c r="AW64" s="150">
        <v>0</v>
      </c>
      <c r="AX64" s="150">
        <v>0</v>
      </c>
      <c r="AY64" s="150">
        <v>0</v>
      </c>
      <c r="AZ64" s="150">
        <v>0</v>
      </c>
      <c r="BA64" s="150">
        <v>0</v>
      </c>
      <c r="BB64" s="150">
        <v>0</v>
      </c>
      <c r="BC64" s="150">
        <v>20000</v>
      </c>
      <c r="BD64" s="150">
        <v>0</v>
      </c>
      <c r="BE64" s="150">
        <f t="shared" si="28"/>
        <v>20000</v>
      </c>
      <c r="BF64" s="150">
        <v>0</v>
      </c>
      <c r="BG64" s="150">
        <v>0</v>
      </c>
      <c r="BH64" s="150">
        <v>0</v>
      </c>
      <c r="BI64" s="150">
        <v>0</v>
      </c>
      <c r="BJ64" s="150">
        <v>0</v>
      </c>
      <c r="BK64" s="150">
        <f t="shared" si="29"/>
        <v>20000</v>
      </c>
      <c r="BL64" s="150">
        <v>0</v>
      </c>
      <c r="BM64" s="150">
        <v>0</v>
      </c>
      <c r="BN64" s="150">
        <v>0</v>
      </c>
      <c r="BO64" s="150">
        <v>0</v>
      </c>
      <c r="BP64" s="150">
        <v>0</v>
      </c>
      <c r="BQ64" s="150">
        <v>0</v>
      </c>
      <c r="BR64" s="150">
        <v>0</v>
      </c>
      <c r="BS64" s="150">
        <v>0</v>
      </c>
      <c r="BT64" s="150">
        <v>0</v>
      </c>
      <c r="BU64" s="150">
        <v>0</v>
      </c>
      <c r="BV64" s="157">
        <f t="shared" si="30"/>
        <v>0</v>
      </c>
      <c r="BW64" s="157">
        <f t="shared" si="31"/>
        <v>20000</v>
      </c>
      <c r="BX64" s="157">
        <f t="shared" si="32"/>
        <v>20000</v>
      </c>
      <c r="BY64" s="157">
        <f t="shared" si="33"/>
        <v>0</v>
      </c>
      <c r="CB64" s="157">
        <f t="shared" si="19"/>
        <v>0</v>
      </c>
      <c r="CD64" s="157">
        <f t="shared" si="34"/>
        <v>0</v>
      </c>
      <c r="CV64" s="157">
        <f t="shared" si="35"/>
        <v>0</v>
      </c>
      <c r="CW64" s="157">
        <f t="shared" si="36"/>
        <v>-20000</v>
      </c>
      <c r="CX64" s="157">
        <f t="shared" si="37"/>
        <v>-20000</v>
      </c>
      <c r="CY64" s="157">
        <f t="shared" si="38"/>
        <v>-20000</v>
      </c>
      <c r="CZ64" s="157">
        <f t="shared" si="39"/>
        <v>-20000</v>
      </c>
      <c r="DA64" s="157">
        <f t="shared" si="40"/>
        <v>0</v>
      </c>
      <c r="DB64" s="150">
        <v>48885.514727116009</v>
      </c>
      <c r="DC64" s="150">
        <v>48885.514727116009</v>
      </c>
      <c r="DD64" s="157">
        <f t="shared" si="20"/>
        <v>48885.514727116009</v>
      </c>
      <c r="DE64" s="157">
        <f t="shared" si="21"/>
        <v>48885.514727116009</v>
      </c>
      <c r="DF64" s="361">
        <f t="shared" si="22"/>
        <v>1</v>
      </c>
    </row>
    <row r="65" spans="1:110" x14ac:dyDescent="0.25">
      <c r="A65" s="259" t="s">
        <v>145</v>
      </c>
      <c r="B65" s="259" t="s">
        <v>178</v>
      </c>
      <c r="C65" s="259" t="s">
        <v>770</v>
      </c>
      <c r="D65" s="259" t="s">
        <v>130</v>
      </c>
      <c r="E65" s="259" t="s">
        <v>57</v>
      </c>
      <c r="F65" s="150">
        <v>308731.50300000003</v>
      </c>
      <c r="G65" s="150">
        <v>0</v>
      </c>
      <c r="H65" s="150">
        <v>0</v>
      </c>
      <c r="I65" s="150">
        <v>799.8520000000135</v>
      </c>
      <c r="J65" s="150">
        <v>0</v>
      </c>
      <c r="K65" s="150">
        <v>0</v>
      </c>
      <c r="L65" s="150">
        <v>0</v>
      </c>
      <c r="M65" s="150">
        <v>0</v>
      </c>
      <c r="N65" s="150">
        <v>0</v>
      </c>
      <c r="O65" s="150">
        <v>0</v>
      </c>
      <c r="P65" s="150">
        <v>0</v>
      </c>
      <c r="Q65" s="150">
        <v>0</v>
      </c>
      <c r="R65" s="150">
        <v>0</v>
      </c>
      <c r="S65" s="150">
        <f t="shared" si="24"/>
        <v>799.8520000000135</v>
      </c>
      <c r="T65" s="150">
        <v>0</v>
      </c>
      <c r="U65" s="150">
        <v>0</v>
      </c>
      <c r="V65" s="150">
        <v>0</v>
      </c>
      <c r="W65" s="150">
        <v>0</v>
      </c>
      <c r="X65" s="150">
        <v>0</v>
      </c>
      <c r="Y65" s="150">
        <f t="shared" si="25"/>
        <v>309531.35500000004</v>
      </c>
      <c r="Z65" s="150">
        <v>0</v>
      </c>
      <c r="AA65" s="150">
        <v>0</v>
      </c>
      <c r="AB65" s="150">
        <v>0</v>
      </c>
      <c r="AC65" s="150">
        <v>0</v>
      </c>
      <c r="AD65" s="150">
        <v>0</v>
      </c>
      <c r="AE65" s="150">
        <v>0</v>
      </c>
      <c r="AF65" s="150">
        <v>0</v>
      </c>
      <c r="AG65" s="150">
        <v>0</v>
      </c>
      <c r="AH65" s="150">
        <v>0</v>
      </c>
      <c r="AI65" s="150">
        <v>0</v>
      </c>
      <c r="AJ65" s="150">
        <v>0</v>
      </c>
      <c r="AK65" s="150">
        <v>4800</v>
      </c>
      <c r="AL65" s="150">
        <f t="shared" si="26"/>
        <v>4800</v>
      </c>
      <c r="AM65" s="150">
        <v>0</v>
      </c>
      <c r="AN65" s="150">
        <v>0</v>
      </c>
      <c r="AO65" s="150">
        <v>0</v>
      </c>
      <c r="AP65" s="150">
        <v>0</v>
      </c>
      <c r="AQ65" s="150">
        <v>0</v>
      </c>
      <c r="AR65" s="150">
        <f t="shared" si="27"/>
        <v>313531.50300000003</v>
      </c>
      <c r="AS65" s="150">
        <v>0</v>
      </c>
      <c r="AT65" s="150">
        <v>0</v>
      </c>
      <c r="AU65" s="150">
        <v>0</v>
      </c>
      <c r="AV65" s="150">
        <v>0</v>
      </c>
      <c r="AW65" s="150">
        <v>0</v>
      </c>
      <c r="AX65" s="150">
        <v>0</v>
      </c>
      <c r="AY65" s="150">
        <v>800</v>
      </c>
      <c r="AZ65" s="150">
        <v>979.69500000000005</v>
      </c>
      <c r="BA65" s="150">
        <v>-7.6360000000000001</v>
      </c>
      <c r="BB65" s="150">
        <v>7.6360000000000001</v>
      </c>
      <c r="BC65" s="150">
        <v>15000</v>
      </c>
      <c r="BD65" s="150">
        <v>3020.1570000000102</v>
      </c>
      <c r="BE65" s="150">
        <f t="shared" si="28"/>
        <v>19799.85200000001</v>
      </c>
      <c r="BF65" s="150">
        <v>0</v>
      </c>
      <c r="BG65" s="150">
        <v>0</v>
      </c>
      <c r="BH65" s="150">
        <v>0</v>
      </c>
      <c r="BI65" s="150">
        <v>0</v>
      </c>
      <c r="BJ65" s="150">
        <v>0</v>
      </c>
      <c r="BK65" s="150">
        <f t="shared" si="29"/>
        <v>328531.35500000004</v>
      </c>
      <c r="BL65" s="150">
        <v>0</v>
      </c>
      <c r="BM65" s="150">
        <v>0</v>
      </c>
      <c r="BN65" s="150">
        <v>0</v>
      </c>
      <c r="BO65" s="150">
        <v>0</v>
      </c>
      <c r="BP65" s="150">
        <v>0</v>
      </c>
      <c r="BQ65" s="150">
        <v>0</v>
      </c>
      <c r="BR65" s="150">
        <v>800</v>
      </c>
      <c r="BS65" s="150">
        <v>979.69500000000005</v>
      </c>
      <c r="BT65" s="150">
        <v>-7.6360000000000001</v>
      </c>
      <c r="BU65" s="150">
        <v>0</v>
      </c>
      <c r="BV65" s="157">
        <f t="shared" si="30"/>
        <v>1772.0590000000002</v>
      </c>
      <c r="BW65" s="157">
        <f t="shared" si="31"/>
        <v>18027.793000000009</v>
      </c>
      <c r="BX65" s="157">
        <f t="shared" si="32"/>
        <v>18020.15700000001</v>
      </c>
      <c r="BY65" s="157">
        <f t="shared" si="33"/>
        <v>-7.635999999998603</v>
      </c>
      <c r="BZ65" s="259"/>
      <c r="CA65" s="259"/>
      <c r="CB65" s="157">
        <f t="shared" si="19"/>
        <v>1772.0590000000002</v>
      </c>
      <c r="CC65" s="259"/>
      <c r="CD65" s="157">
        <f t="shared" si="34"/>
        <v>1772.0590000000002</v>
      </c>
      <c r="CQ65" s="259"/>
      <c r="CR65" s="259"/>
      <c r="CS65" s="259"/>
      <c r="CT65" s="259"/>
      <c r="CU65" s="259"/>
      <c r="CV65" s="157">
        <f t="shared" si="35"/>
        <v>308731.50300000003</v>
      </c>
      <c r="CW65" s="157">
        <f t="shared" si="36"/>
        <v>-19799.852000000014</v>
      </c>
      <c r="CX65" s="157">
        <f t="shared" si="37"/>
        <v>-19799.85200000001</v>
      </c>
      <c r="CY65" s="157">
        <f t="shared" si="38"/>
        <v>-19799.85200000001</v>
      </c>
      <c r="CZ65" s="157">
        <f t="shared" si="39"/>
        <v>-19799.85200000001</v>
      </c>
      <c r="DA65" s="157">
        <f t="shared" si="40"/>
        <v>0</v>
      </c>
      <c r="DB65" s="150">
        <v>16997.505585133149</v>
      </c>
      <c r="DC65" s="150">
        <v>16997.505585133149</v>
      </c>
      <c r="DD65" s="157">
        <f t="shared" si="20"/>
        <v>15225.446585133148</v>
      </c>
      <c r="DE65" s="157">
        <f t="shared" si="21"/>
        <v>15225.446585133148</v>
      </c>
      <c r="DF65" s="361">
        <f t="shared" si="22"/>
        <v>1</v>
      </c>
    </row>
    <row r="66" spans="1:110" s="365" customFormat="1" x14ac:dyDescent="0.25">
      <c r="A66" s="365" t="s">
        <v>144</v>
      </c>
      <c r="B66" s="365" t="s">
        <v>172</v>
      </c>
      <c r="C66" s="365" t="s">
        <v>157</v>
      </c>
      <c r="D66" s="365" t="s">
        <v>101</v>
      </c>
      <c r="E66" s="365" t="s">
        <v>28</v>
      </c>
      <c r="F66" s="331">
        <v>157754.848</v>
      </c>
      <c r="G66" s="150">
        <v>0</v>
      </c>
      <c r="H66" s="150">
        <v>0</v>
      </c>
      <c r="I66" s="150">
        <v>4954.378871711363</v>
      </c>
      <c r="J66" s="150">
        <v>0</v>
      </c>
      <c r="K66" s="150">
        <v>6973.6443544582025</v>
      </c>
      <c r="L66" s="150">
        <v>0</v>
      </c>
      <c r="M66" s="150">
        <v>15388.063989023252</v>
      </c>
      <c r="N66" s="150">
        <v>0</v>
      </c>
      <c r="O66" s="150">
        <v>2867.6989607922683</v>
      </c>
      <c r="P66" s="150">
        <v>0</v>
      </c>
      <c r="Q66" s="150">
        <v>1011.2474363082681</v>
      </c>
      <c r="R66" s="150">
        <v>1712.017566855578</v>
      </c>
      <c r="S66" s="331">
        <f t="shared" si="24"/>
        <v>32907.051179148933</v>
      </c>
      <c r="T66" s="331">
        <v>264011.05798362067</v>
      </c>
      <c r="U66" s="331">
        <v>0</v>
      </c>
      <c r="V66" s="331">
        <v>0</v>
      </c>
      <c r="W66" s="331">
        <v>0</v>
      </c>
      <c r="X66" s="331">
        <v>0</v>
      </c>
      <c r="Y66" s="331">
        <f t="shared" si="25"/>
        <v>454672.95716276963</v>
      </c>
      <c r="Z66" s="150">
        <v>0</v>
      </c>
      <c r="AA66" s="150">
        <v>0</v>
      </c>
      <c r="AB66" s="150">
        <v>6332.8639999999996</v>
      </c>
      <c r="AC66" s="150">
        <v>0</v>
      </c>
      <c r="AD66" s="150">
        <v>-930</v>
      </c>
      <c r="AE66" s="150">
        <v>5776.4380000000001</v>
      </c>
      <c r="AF66" s="150">
        <v>23.561999999999898</v>
      </c>
      <c r="AG66" s="150">
        <v>7000</v>
      </c>
      <c r="AH66" s="150">
        <v>0</v>
      </c>
      <c r="AI66" s="150">
        <v>0</v>
      </c>
      <c r="AJ66" s="150">
        <v>1000</v>
      </c>
      <c r="AK66" s="150">
        <v>13704.187179148932</v>
      </c>
      <c r="AL66" s="331">
        <f t="shared" si="26"/>
        <v>32907.051179148933</v>
      </c>
      <c r="AM66" s="331">
        <v>20171.322</v>
      </c>
      <c r="AN66" s="331">
        <v>243839.86499999999</v>
      </c>
      <c r="AO66" s="331">
        <v>0</v>
      </c>
      <c r="AP66" s="331">
        <v>0</v>
      </c>
      <c r="AQ66" s="331">
        <v>0</v>
      </c>
      <c r="AR66" s="331">
        <f t="shared" si="27"/>
        <v>454673.08617914893</v>
      </c>
      <c r="AS66" s="331">
        <v>0</v>
      </c>
      <c r="AT66" s="331">
        <v>0</v>
      </c>
      <c r="AU66" s="331">
        <v>6332.8639999999996</v>
      </c>
      <c r="AV66" s="331">
        <v>0</v>
      </c>
      <c r="AW66" s="331">
        <v>-930</v>
      </c>
      <c r="AX66" s="331">
        <v>5776.4380000000001</v>
      </c>
      <c r="AY66" s="331">
        <v>0</v>
      </c>
      <c r="AZ66" s="331">
        <v>10663.972</v>
      </c>
      <c r="BA66" s="331">
        <v>0</v>
      </c>
      <c r="BB66" s="331">
        <v>0</v>
      </c>
      <c r="BC66" s="331">
        <v>0</v>
      </c>
      <c r="BD66" s="331">
        <v>16738</v>
      </c>
      <c r="BE66" s="331">
        <f t="shared" si="28"/>
        <v>38581.273999999998</v>
      </c>
      <c r="BF66" s="331">
        <v>14487.964179148921</v>
      </c>
      <c r="BG66" s="331">
        <v>243839.86499999999</v>
      </c>
      <c r="BH66" s="331">
        <v>0</v>
      </c>
      <c r="BI66" s="331">
        <v>0</v>
      </c>
      <c r="BJ66" s="331">
        <v>0</v>
      </c>
      <c r="BK66" s="331">
        <f t="shared" si="29"/>
        <v>454663.95117914892</v>
      </c>
      <c r="BL66" s="150">
        <v>0</v>
      </c>
      <c r="BM66" s="150">
        <v>0</v>
      </c>
      <c r="BN66" s="150">
        <v>6332.8639999999996</v>
      </c>
      <c r="BO66" s="150">
        <v>0</v>
      </c>
      <c r="BP66" s="150">
        <v>-930</v>
      </c>
      <c r="BQ66" s="150">
        <v>5776.4380000000001</v>
      </c>
      <c r="BR66" s="150">
        <v>0</v>
      </c>
      <c r="BS66" s="150">
        <v>10663.972</v>
      </c>
      <c r="BT66" s="150">
        <v>0</v>
      </c>
      <c r="BU66" s="150">
        <v>0</v>
      </c>
      <c r="BV66" s="338">
        <f t="shared" si="30"/>
        <v>21843.273999999998</v>
      </c>
      <c r="BW66" s="338">
        <f t="shared" si="31"/>
        <v>16738</v>
      </c>
      <c r="BX66" s="338">
        <f t="shared" si="32"/>
        <v>16738</v>
      </c>
      <c r="BY66" s="338">
        <f t="shared" si="33"/>
        <v>0</v>
      </c>
      <c r="BZ66" s="331">
        <v>0</v>
      </c>
      <c r="CA66" s="331">
        <v>16738</v>
      </c>
      <c r="CB66" s="338">
        <f t="shared" si="19"/>
        <v>38581.273999999998</v>
      </c>
      <c r="CC66" s="349">
        <v>38605</v>
      </c>
      <c r="CD66" s="338">
        <f t="shared" si="34"/>
        <v>-23.726000000002387</v>
      </c>
      <c r="CE66" s="150">
        <v>0</v>
      </c>
      <c r="CF66" s="150">
        <v>8435.3220000000001</v>
      </c>
      <c r="CG66" s="150">
        <v>1061.49</v>
      </c>
      <c r="CH66" s="150">
        <v>0</v>
      </c>
      <c r="CI66" s="150">
        <v>0</v>
      </c>
      <c r="CJ66" s="150">
        <v>4000</v>
      </c>
      <c r="CK66" s="150">
        <v>0</v>
      </c>
      <c r="CL66" s="150">
        <v>0</v>
      </c>
      <c r="CM66" s="150">
        <v>0</v>
      </c>
      <c r="CN66" s="150">
        <v>0</v>
      </c>
      <c r="CO66" s="150">
        <v>0</v>
      </c>
      <c r="CP66" s="150">
        <v>1000</v>
      </c>
      <c r="CQ66" s="338">
        <f>SUM(CE66:CP66)</f>
        <v>14496.812</v>
      </c>
      <c r="CV66" s="338">
        <f t="shared" si="35"/>
        <v>210856.66</v>
      </c>
      <c r="CW66" s="338">
        <f t="shared" si="36"/>
        <v>-243807.29117914892</v>
      </c>
      <c r="CX66" s="338">
        <f t="shared" si="37"/>
        <v>-243807.29117914892</v>
      </c>
      <c r="CY66" s="338">
        <f t="shared" si="38"/>
        <v>32.573820851081109</v>
      </c>
      <c r="CZ66" s="338">
        <f t="shared" si="39"/>
        <v>23.726000000002387</v>
      </c>
      <c r="DA66" s="338">
        <f t="shared" si="40"/>
        <v>8.8478208510787226</v>
      </c>
      <c r="DB66" s="150">
        <v>13728.672999999999</v>
      </c>
      <c r="DC66" s="150">
        <v>13728.672999999999</v>
      </c>
      <c r="DD66" s="157">
        <f t="shared" si="20"/>
        <v>-24852.600999999999</v>
      </c>
      <c r="DE66" s="157">
        <f t="shared" si="21"/>
        <v>-24852.600999999999</v>
      </c>
      <c r="DF66" s="361">
        <f t="shared" si="22"/>
        <v>1</v>
      </c>
    </row>
    <row r="67" spans="1:110" x14ac:dyDescent="0.25">
      <c r="A67" t="s">
        <v>145</v>
      </c>
      <c r="B67" t="s">
        <v>173</v>
      </c>
      <c r="C67" t="s">
        <v>770</v>
      </c>
      <c r="D67" t="s">
        <v>103</v>
      </c>
      <c r="E67" t="s">
        <v>30</v>
      </c>
      <c r="F67" s="150">
        <v>18343.738000000001</v>
      </c>
      <c r="G67" s="150">
        <v>0</v>
      </c>
      <c r="H67" s="150">
        <v>0</v>
      </c>
      <c r="I67" s="150">
        <v>0</v>
      </c>
      <c r="J67" s="150">
        <v>0</v>
      </c>
      <c r="K67" s="150">
        <v>0</v>
      </c>
      <c r="L67" s="150">
        <v>0</v>
      </c>
      <c r="M67" s="150">
        <v>0</v>
      </c>
      <c r="N67" s="150">
        <v>0</v>
      </c>
      <c r="O67" s="150">
        <v>0</v>
      </c>
      <c r="P67" s="150">
        <v>0</v>
      </c>
      <c r="Q67" s="150">
        <v>0</v>
      </c>
      <c r="R67" s="150">
        <v>16488</v>
      </c>
      <c r="S67" s="150">
        <f t="shared" si="24"/>
        <v>16488</v>
      </c>
      <c r="T67" s="150">
        <v>0</v>
      </c>
      <c r="U67" s="150">
        <v>0</v>
      </c>
      <c r="V67" s="150">
        <v>0</v>
      </c>
      <c r="W67" s="150">
        <v>0</v>
      </c>
      <c r="X67" s="150">
        <v>0</v>
      </c>
      <c r="Y67" s="150">
        <f t="shared" si="25"/>
        <v>34831.737999999998</v>
      </c>
      <c r="Z67" s="150">
        <v>0</v>
      </c>
      <c r="AA67" s="150">
        <v>0</v>
      </c>
      <c r="AB67" s="150">
        <v>0</v>
      </c>
      <c r="AC67" s="150">
        <v>0</v>
      </c>
      <c r="AD67" s="150">
        <v>0</v>
      </c>
      <c r="AE67" s="150">
        <v>0</v>
      </c>
      <c r="AF67" s="150">
        <v>0</v>
      </c>
      <c r="AG67" s="150">
        <v>0</v>
      </c>
      <c r="AH67" s="150">
        <v>0</v>
      </c>
      <c r="AI67" s="150">
        <v>0</v>
      </c>
      <c r="AJ67" s="150">
        <v>0</v>
      </c>
      <c r="AK67" s="150">
        <v>16488</v>
      </c>
      <c r="AL67" s="150">
        <f t="shared" si="26"/>
        <v>16488</v>
      </c>
      <c r="AM67" s="150">
        <v>0</v>
      </c>
      <c r="AN67" s="150">
        <v>0</v>
      </c>
      <c r="AO67" s="150">
        <v>0</v>
      </c>
      <c r="AP67" s="150">
        <v>0</v>
      </c>
      <c r="AQ67" s="150">
        <v>0</v>
      </c>
      <c r="AR67" s="150">
        <f t="shared" si="27"/>
        <v>34831.737999999998</v>
      </c>
      <c r="AS67" s="150">
        <v>0</v>
      </c>
      <c r="AT67" s="150">
        <v>0</v>
      </c>
      <c r="AU67" s="150">
        <v>0</v>
      </c>
      <c r="AV67" s="150">
        <v>0</v>
      </c>
      <c r="AW67" s="150">
        <v>0</v>
      </c>
      <c r="AX67" s="150">
        <v>0</v>
      </c>
      <c r="AY67" s="150">
        <v>0</v>
      </c>
      <c r="AZ67" s="150">
        <v>0</v>
      </c>
      <c r="BA67" s="150">
        <v>0</v>
      </c>
      <c r="BB67" s="150">
        <v>0</v>
      </c>
      <c r="BC67" s="150">
        <v>0</v>
      </c>
      <c r="BD67" s="150">
        <v>16488</v>
      </c>
      <c r="BE67" s="150">
        <f t="shared" si="28"/>
        <v>16488</v>
      </c>
      <c r="BF67" s="150">
        <v>0</v>
      </c>
      <c r="BG67" s="150">
        <v>0</v>
      </c>
      <c r="BH67" s="150">
        <v>0</v>
      </c>
      <c r="BI67" s="150">
        <v>0</v>
      </c>
      <c r="BJ67" s="150">
        <v>0</v>
      </c>
      <c r="BK67" s="150">
        <f t="shared" si="29"/>
        <v>34831.737999999998</v>
      </c>
      <c r="BL67" s="150">
        <v>0</v>
      </c>
      <c r="BM67" s="150">
        <v>0</v>
      </c>
      <c r="BN67" s="150">
        <v>0</v>
      </c>
      <c r="BO67" s="150">
        <v>0</v>
      </c>
      <c r="BP67" s="150">
        <v>0</v>
      </c>
      <c r="BQ67" s="150">
        <v>0</v>
      </c>
      <c r="BR67" s="150">
        <v>0</v>
      </c>
      <c r="BS67" s="150">
        <v>0</v>
      </c>
      <c r="BT67" s="150">
        <v>0</v>
      </c>
      <c r="BU67" s="150">
        <v>0</v>
      </c>
      <c r="BV67" s="157">
        <f t="shared" si="30"/>
        <v>0</v>
      </c>
      <c r="BW67" s="157">
        <f t="shared" si="31"/>
        <v>16488</v>
      </c>
      <c r="BX67" s="157">
        <f t="shared" si="32"/>
        <v>16488</v>
      </c>
      <c r="BY67" s="157">
        <f t="shared" si="33"/>
        <v>0</v>
      </c>
      <c r="CB67" s="157">
        <f t="shared" si="19"/>
        <v>0</v>
      </c>
      <c r="CD67" s="157">
        <f t="shared" si="34"/>
        <v>0</v>
      </c>
      <c r="CV67" s="157">
        <f t="shared" si="35"/>
        <v>18343.738000000001</v>
      </c>
      <c r="CW67" s="157">
        <f t="shared" si="36"/>
        <v>-16487.999999999996</v>
      </c>
      <c r="CX67" s="157">
        <f t="shared" si="37"/>
        <v>-16488</v>
      </c>
      <c r="CY67" s="157">
        <f t="shared" si="38"/>
        <v>-16488</v>
      </c>
      <c r="CZ67" s="157">
        <f t="shared" si="39"/>
        <v>-16488</v>
      </c>
      <c r="DA67" s="157">
        <f t="shared" si="40"/>
        <v>0</v>
      </c>
      <c r="DB67" s="150">
        <v>9000</v>
      </c>
      <c r="DC67" s="150">
        <v>9000</v>
      </c>
      <c r="DD67" s="157">
        <f t="shared" si="20"/>
        <v>9000</v>
      </c>
      <c r="DE67" s="157">
        <f t="shared" si="21"/>
        <v>9000</v>
      </c>
      <c r="DF67" s="361">
        <f t="shared" si="22"/>
        <v>1</v>
      </c>
    </row>
    <row r="68" spans="1:110" x14ac:dyDescent="0.25">
      <c r="A68" t="s">
        <v>145</v>
      </c>
      <c r="B68" t="s">
        <v>178</v>
      </c>
      <c r="C68" t="s">
        <v>770</v>
      </c>
      <c r="D68" t="s">
        <v>123</v>
      </c>
      <c r="E68" t="s">
        <v>50</v>
      </c>
      <c r="F68" s="150">
        <v>959760.20099999977</v>
      </c>
      <c r="G68" s="150">
        <v>9999.2885563726322</v>
      </c>
      <c r="H68" s="150">
        <v>20000</v>
      </c>
      <c r="I68" s="150">
        <v>20000</v>
      </c>
      <c r="J68" s="150">
        <v>15000.000000000004</v>
      </c>
      <c r="K68" s="150">
        <v>11010.508000000003</v>
      </c>
      <c r="L68" s="150">
        <v>15000.000000000004</v>
      </c>
      <c r="M68" s="150">
        <v>15000.000000000004</v>
      </c>
      <c r="N68" s="150">
        <v>15000.000000000004</v>
      </c>
      <c r="O68" s="150">
        <v>15000.000000000004</v>
      </c>
      <c r="P68" s="150">
        <v>15000.000000000004</v>
      </c>
      <c r="Q68" s="150">
        <v>17351</v>
      </c>
      <c r="R68" s="150">
        <v>0</v>
      </c>
      <c r="S68" s="150">
        <f t="shared" ref="S68:S99" si="41">SUM(G68:R68)</f>
        <v>168360.79655637263</v>
      </c>
      <c r="T68" s="150">
        <v>0</v>
      </c>
      <c r="U68" s="150">
        <v>0</v>
      </c>
      <c r="V68" s="150">
        <v>0</v>
      </c>
      <c r="W68" s="150">
        <v>0</v>
      </c>
      <c r="X68" s="150">
        <v>0</v>
      </c>
      <c r="Y68" s="150">
        <f t="shared" ref="Y68:Y99" si="42">F68+SUM(S68:X68)</f>
        <v>1128120.9975563723</v>
      </c>
      <c r="Z68" s="150">
        <v>1533.2840000000001</v>
      </c>
      <c r="AA68" s="150">
        <v>95</v>
      </c>
      <c r="AB68" s="150">
        <v>95</v>
      </c>
      <c r="AC68" s="150">
        <v>95</v>
      </c>
      <c r="AD68" s="150">
        <v>41305.103999999999</v>
      </c>
      <c r="AE68" s="150">
        <v>28026.899000000001</v>
      </c>
      <c r="AF68" s="150">
        <v>0</v>
      </c>
      <c r="AG68" s="150">
        <v>0</v>
      </c>
      <c r="AH68" s="150">
        <v>20000</v>
      </c>
      <c r="AI68" s="150">
        <v>30000</v>
      </c>
      <c r="AJ68" s="150">
        <v>30000</v>
      </c>
      <c r="AK68" s="150">
        <v>17210.509556372625</v>
      </c>
      <c r="AL68" s="150">
        <f t="shared" ref="AL68:AL99" si="43">SUM(Z68:AK68)</f>
        <v>168360.79655637263</v>
      </c>
      <c r="AM68" s="150">
        <v>0</v>
      </c>
      <c r="AN68" s="150">
        <v>0</v>
      </c>
      <c r="AO68" s="150">
        <v>0</v>
      </c>
      <c r="AP68" s="150">
        <v>0</v>
      </c>
      <c r="AQ68" s="150">
        <v>0</v>
      </c>
      <c r="AR68" s="150">
        <f t="shared" ref="AR68:AR99" si="44">F68+SUM(AL68:AQ68)</f>
        <v>1128120.9975563723</v>
      </c>
      <c r="AS68" s="150">
        <v>1533.2840000000001</v>
      </c>
      <c r="AT68" s="150">
        <v>95</v>
      </c>
      <c r="AU68" s="150">
        <v>95</v>
      </c>
      <c r="AV68" s="150">
        <v>95</v>
      </c>
      <c r="AW68" s="150">
        <v>41305.103999999999</v>
      </c>
      <c r="AX68" s="150">
        <v>28026.899000000001</v>
      </c>
      <c r="AY68" s="150">
        <v>45340.425000000003</v>
      </c>
      <c r="AZ68" s="150">
        <v>28077.052</v>
      </c>
      <c r="BA68" s="150">
        <v>18819.719000000001</v>
      </c>
      <c r="BB68" s="150">
        <v>0</v>
      </c>
      <c r="BC68" s="150">
        <v>4973.280999999999</v>
      </c>
      <c r="BD68" s="150">
        <v>59577.032556372636</v>
      </c>
      <c r="BE68" s="150">
        <f t="shared" ref="BE68:BE99" si="45">SUM(AS68:BD68)</f>
        <v>227937.79655637263</v>
      </c>
      <c r="BF68" s="150">
        <v>0</v>
      </c>
      <c r="BG68" s="150">
        <v>0</v>
      </c>
      <c r="BH68" s="150">
        <v>0</v>
      </c>
      <c r="BI68" s="150">
        <v>0</v>
      </c>
      <c r="BJ68" s="150">
        <v>0</v>
      </c>
      <c r="BK68" s="150">
        <f t="shared" ref="BK68:BK99" si="46">F68+SUM(BE68:BJ68)</f>
        <v>1187697.9975563723</v>
      </c>
      <c r="BL68" s="150">
        <v>1533.2840000000001</v>
      </c>
      <c r="BM68" s="150">
        <v>95</v>
      </c>
      <c r="BN68" s="150">
        <v>95</v>
      </c>
      <c r="BO68" s="150">
        <v>95</v>
      </c>
      <c r="BP68" s="150">
        <v>41305.103999999999</v>
      </c>
      <c r="BQ68" s="150">
        <v>28026.899000000001</v>
      </c>
      <c r="BR68" s="150">
        <v>45340.425000000003</v>
      </c>
      <c r="BS68" s="150">
        <v>28077.052</v>
      </c>
      <c r="BT68" s="150">
        <v>18819.719000000001</v>
      </c>
      <c r="BU68" s="150">
        <v>49042.436000000002</v>
      </c>
      <c r="BV68" s="157">
        <f t="shared" ref="BV68:BV99" si="47">SUM(BL68:BU68)</f>
        <v>212429.91899999999</v>
      </c>
      <c r="BW68" s="157">
        <f t="shared" ref="BW68:BW99" si="48">BE68-BV68</f>
        <v>15507.877556372638</v>
      </c>
      <c r="BX68" s="157">
        <f t="shared" ref="BX68:BX99" si="49">BC68+BD68</f>
        <v>64550.313556372639</v>
      </c>
      <c r="BY68" s="157">
        <f t="shared" ref="BY68:BY99" si="50">BX68-BW68</f>
        <v>49042.436000000002</v>
      </c>
      <c r="CB68" s="157">
        <f t="shared" si="19"/>
        <v>212429.91899999999</v>
      </c>
      <c r="CD68" s="157">
        <f t="shared" ref="CD68:CD99" si="51">CB68-CC68</f>
        <v>212429.91899999999</v>
      </c>
      <c r="CV68" s="157">
        <f t="shared" ref="CV68:CV99" si="52">F68+CC68+SUM(CQ68:CU68)</f>
        <v>959760.20099999977</v>
      </c>
      <c r="CW68" s="157">
        <f t="shared" ref="CW68:CW99" si="53">CV68-BK68</f>
        <v>-227937.79655637254</v>
      </c>
      <c r="CX68" s="157">
        <f t="shared" ref="CX68:CX99" si="54">CC68+SUM(CQ68:CU68)-SUM(BE68:BJ68)</f>
        <v>-227937.79655637263</v>
      </c>
      <c r="CY68" s="157">
        <f t="shared" ref="CY68:CY99" si="55">CQ68+CC68-BF68-BE68</f>
        <v>-227937.79655637263</v>
      </c>
      <c r="CZ68" s="157">
        <f t="shared" ref="CZ68:CZ99" si="56">CC68-BE68</f>
        <v>-227937.79655637263</v>
      </c>
      <c r="DA68" s="157">
        <f t="shared" ref="DA68:DA99" si="57">CQ68-BF68</f>
        <v>0</v>
      </c>
      <c r="DB68" s="150">
        <v>12000</v>
      </c>
      <c r="DC68" s="150">
        <v>12000</v>
      </c>
      <c r="DD68" s="157">
        <f t="shared" si="20"/>
        <v>-200429.91899999999</v>
      </c>
      <c r="DE68" s="157">
        <f t="shared" si="21"/>
        <v>-200429.91899999999</v>
      </c>
      <c r="DF68" s="361">
        <f t="shared" si="22"/>
        <v>1</v>
      </c>
    </row>
    <row r="69" spans="1:110" x14ac:dyDescent="0.25">
      <c r="A69" t="s">
        <v>144</v>
      </c>
      <c r="B69" t="s">
        <v>179</v>
      </c>
      <c r="C69" t="s">
        <v>156</v>
      </c>
      <c r="D69" t="s">
        <v>90</v>
      </c>
      <c r="E69" t="s">
        <v>17</v>
      </c>
      <c r="F69" s="150">
        <v>1971.8520000000001</v>
      </c>
      <c r="G69" s="150">
        <v>0</v>
      </c>
      <c r="H69" s="150">
        <v>14308.436211312319</v>
      </c>
      <c r="I69" s="150">
        <v>15739.741598845152</v>
      </c>
      <c r="J69" s="150">
        <v>0</v>
      </c>
      <c r="K69" s="150">
        <v>0</v>
      </c>
      <c r="L69" s="150">
        <v>0</v>
      </c>
      <c r="M69" s="150">
        <v>0</v>
      </c>
      <c r="N69" s="150">
        <v>0</v>
      </c>
      <c r="O69" s="150">
        <v>0</v>
      </c>
      <c r="P69" s="150">
        <v>0</v>
      </c>
      <c r="Q69" s="150">
        <v>0</v>
      </c>
      <c r="R69" s="150">
        <v>0</v>
      </c>
      <c r="S69" s="150">
        <f t="shared" si="41"/>
        <v>30048.177810157471</v>
      </c>
      <c r="T69" s="150">
        <v>0</v>
      </c>
      <c r="U69" s="150">
        <v>0</v>
      </c>
      <c r="V69" s="150">
        <v>0</v>
      </c>
      <c r="W69" s="150">
        <v>0</v>
      </c>
      <c r="X69" s="150">
        <v>0</v>
      </c>
      <c r="Y69" s="150">
        <f t="shared" si="42"/>
        <v>32020.02981015747</v>
      </c>
      <c r="Z69" s="150">
        <v>0</v>
      </c>
      <c r="AA69" s="150">
        <v>0</v>
      </c>
      <c r="AB69" s="150">
        <v>0</v>
      </c>
      <c r="AC69" s="150">
        <v>0</v>
      </c>
      <c r="AD69" s="150">
        <v>0</v>
      </c>
      <c r="AE69" s="150">
        <v>0</v>
      </c>
      <c r="AF69" s="150">
        <v>19188</v>
      </c>
      <c r="AG69" s="150">
        <v>5000</v>
      </c>
      <c r="AH69" s="150">
        <v>4486</v>
      </c>
      <c r="AI69" s="150">
        <v>0</v>
      </c>
      <c r="AJ69" s="150">
        <v>0</v>
      </c>
      <c r="AK69" s="150">
        <v>1374.177810157471</v>
      </c>
      <c r="AL69" s="150">
        <f t="shared" si="43"/>
        <v>30048.177810157471</v>
      </c>
      <c r="AM69" s="150">
        <v>0</v>
      </c>
      <c r="AN69" s="150">
        <v>0</v>
      </c>
      <c r="AO69" s="150">
        <v>0</v>
      </c>
      <c r="AP69" s="150">
        <v>0</v>
      </c>
      <c r="AQ69" s="150">
        <v>0</v>
      </c>
      <c r="AR69" s="150">
        <f t="shared" si="44"/>
        <v>32020.02981015747</v>
      </c>
      <c r="AS69" s="150">
        <v>0</v>
      </c>
      <c r="AT69" s="150">
        <v>0</v>
      </c>
      <c r="AU69" s="150">
        <v>0</v>
      </c>
      <c r="AV69" s="150">
        <v>0</v>
      </c>
      <c r="AW69" s="150">
        <v>0</v>
      </c>
      <c r="AX69" s="150">
        <v>0</v>
      </c>
      <c r="AY69" s="150">
        <v>0</v>
      </c>
      <c r="AZ69" s="150">
        <v>15000</v>
      </c>
      <c r="BA69" s="150">
        <v>0</v>
      </c>
      <c r="BB69" s="150">
        <v>8703.177810157471</v>
      </c>
      <c r="BC69" s="150">
        <v>5000</v>
      </c>
      <c r="BD69" s="150">
        <v>1345</v>
      </c>
      <c r="BE69" s="150">
        <f t="shared" si="45"/>
        <v>30048.177810157471</v>
      </c>
      <c r="BF69" s="150">
        <v>0</v>
      </c>
      <c r="BG69" s="150">
        <v>0</v>
      </c>
      <c r="BH69" s="150">
        <v>0</v>
      </c>
      <c r="BI69" s="150">
        <v>0</v>
      </c>
      <c r="BJ69" s="150">
        <v>0</v>
      </c>
      <c r="BK69" s="150">
        <f t="shared" si="46"/>
        <v>32020.02981015747</v>
      </c>
      <c r="BL69" s="150">
        <v>0</v>
      </c>
      <c r="BM69" s="150">
        <v>0</v>
      </c>
      <c r="BN69" s="150">
        <v>0</v>
      </c>
      <c r="BO69" s="150">
        <v>0</v>
      </c>
      <c r="BP69" s="150">
        <v>0</v>
      </c>
      <c r="BQ69" s="150">
        <v>0</v>
      </c>
      <c r="BR69" s="150">
        <v>0</v>
      </c>
      <c r="BS69" s="150">
        <v>15000</v>
      </c>
      <c r="BT69" s="150">
        <v>0</v>
      </c>
      <c r="BU69" s="150">
        <v>0</v>
      </c>
      <c r="BV69" s="157">
        <f t="shared" si="47"/>
        <v>15000</v>
      </c>
      <c r="BW69" s="157">
        <f t="shared" si="48"/>
        <v>15048.177810157471</v>
      </c>
      <c r="BX69" s="157">
        <f t="shared" si="49"/>
        <v>6345</v>
      </c>
      <c r="BY69" s="157">
        <f t="shared" si="50"/>
        <v>-8703.177810157471</v>
      </c>
      <c r="CB69" s="157">
        <f t="shared" ref="CB69:CB132" si="58">BV69+BZ69+CA69</f>
        <v>15000</v>
      </c>
      <c r="CD69" s="157">
        <f t="shared" si="51"/>
        <v>15000</v>
      </c>
      <c r="CV69" s="157">
        <f t="shared" si="52"/>
        <v>1971.8520000000001</v>
      </c>
      <c r="CW69" s="157">
        <f t="shared" si="53"/>
        <v>-30048.177810157471</v>
      </c>
      <c r="CX69" s="157">
        <f t="shared" si="54"/>
        <v>-30048.177810157471</v>
      </c>
      <c r="CY69" s="157">
        <f t="shared" si="55"/>
        <v>-30048.177810157471</v>
      </c>
      <c r="CZ69" s="157">
        <f t="shared" si="56"/>
        <v>-30048.177810157471</v>
      </c>
      <c r="DA69" s="157">
        <f t="shared" si="57"/>
        <v>0</v>
      </c>
      <c r="DB69" s="150">
        <v>39613.672376704693</v>
      </c>
      <c r="DC69" s="150">
        <v>39613.672376704693</v>
      </c>
      <c r="DD69" s="157">
        <f t="shared" ref="DD69:DD132" si="59">DB69-CB69</f>
        <v>24613.672376704693</v>
      </c>
      <c r="DE69" s="157">
        <f t="shared" ref="DE69:DE132" si="60">DC69-CB69</f>
        <v>24613.672376704693</v>
      </c>
      <c r="DF69" s="361">
        <f t="shared" ref="DF69:DF132" si="61">DE69/DD69</f>
        <v>1</v>
      </c>
    </row>
    <row r="70" spans="1:110" x14ac:dyDescent="0.25">
      <c r="A70" t="s">
        <v>145</v>
      </c>
      <c r="B70" t="s">
        <v>770</v>
      </c>
      <c r="C70" t="s">
        <v>770</v>
      </c>
      <c r="D70" t="s">
        <v>832</v>
      </c>
      <c r="E70" t="s">
        <v>830</v>
      </c>
      <c r="F70" s="150">
        <v>0</v>
      </c>
      <c r="G70" s="150">
        <v>0</v>
      </c>
      <c r="H70" s="150">
        <v>0</v>
      </c>
      <c r="I70" s="150">
        <v>0</v>
      </c>
      <c r="J70" s="150">
        <v>0</v>
      </c>
      <c r="K70" s="150">
        <v>0</v>
      </c>
      <c r="L70" s="150">
        <v>0</v>
      </c>
      <c r="M70" s="150">
        <v>0</v>
      </c>
      <c r="N70" s="150">
        <v>0</v>
      </c>
      <c r="O70" s="150">
        <v>0</v>
      </c>
      <c r="P70" s="150">
        <v>0</v>
      </c>
      <c r="Q70" s="150">
        <v>0</v>
      </c>
      <c r="R70" s="150">
        <v>0</v>
      </c>
      <c r="S70" s="150">
        <f t="shared" si="41"/>
        <v>0</v>
      </c>
      <c r="T70" s="150">
        <v>0</v>
      </c>
      <c r="U70" s="150">
        <v>0</v>
      </c>
      <c r="V70" s="150">
        <v>0</v>
      </c>
      <c r="W70" s="150">
        <v>0</v>
      </c>
      <c r="X70" s="150">
        <v>0</v>
      </c>
      <c r="Y70" s="150">
        <f t="shared" si="42"/>
        <v>0</v>
      </c>
      <c r="Z70" s="150">
        <v>0</v>
      </c>
      <c r="AA70" s="150">
        <v>0</v>
      </c>
      <c r="AB70" s="150">
        <v>0</v>
      </c>
      <c r="AC70" s="150">
        <v>0</v>
      </c>
      <c r="AD70" s="150">
        <v>0</v>
      </c>
      <c r="AE70" s="150">
        <v>0</v>
      </c>
      <c r="AF70" s="150">
        <v>0</v>
      </c>
      <c r="AG70" s="150">
        <v>0</v>
      </c>
      <c r="AH70" s="150">
        <v>0</v>
      </c>
      <c r="AI70" s="150">
        <v>0</v>
      </c>
      <c r="AJ70" s="150">
        <v>0</v>
      </c>
      <c r="AK70" s="150">
        <v>0</v>
      </c>
      <c r="AL70" s="150">
        <f t="shared" si="43"/>
        <v>0</v>
      </c>
      <c r="AM70" s="150">
        <v>0</v>
      </c>
      <c r="AN70" s="150">
        <v>0</v>
      </c>
      <c r="AO70" s="150">
        <v>0</v>
      </c>
      <c r="AP70" s="150">
        <v>0</v>
      </c>
      <c r="AQ70" s="150">
        <v>0</v>
      </c>
      <c r="AR70" s="150">
        <f t="shared" si="44"/>
        <v>0</v>
      </c>
      <c r="AS70" s="150">
        <v>0</v>
      </c>
      <c r="AT70" s="150">
        <v>0</v>
      </c>
      <c r="AU70" s="150">
        <v>0</v>
      </c>
      <c r="AV70" s="150">
        <v>0</v>
      </c>
      <c r="AW70" s="150">
        <v>0</v>
      </c>
      <c r="AX70" s="150">
        <v>0</v>
      </c>
      <c r="AY70" s="150">
        <v>0</v>
      </c>
      <c r="AZ70" s="150">
        <v>0</v>
      </c>
      <c r="BA70" s="150">
        <v>0</v>
      </c>
      <c r="BB70" s="150">
        <v>15000</v>
      </c>
      <c r="BC70" s="150">
        <v>10000</v>
      </c>
      <c r="BD70" s="150">
        <v>12000</v>
      </c>
      <c r="BE70" s="150">
        <f t="shared" si="45"/>
        <v>37000</v>
      </c>
      <c r="BF70" s="150">
        <v>95600</v>
      </c>
      <c r="BG70" s="150">
        <v>0</v>
      </c>
      <c r="BH70" s="150">
        <v>0</v>
      </c>
      <c r="BI70" s="150">
        <v>0</v>
      </c>
      <c r="BJ70" s="150">
        <v>0</v>
      </c>
      <c r="BK70" s="150">
        <f t="shared" si="46"/>
        <v>132600</v>
      </c>
      <c r="BL70" s="150">
        <v>0</v>
      </c>
      <c r="BM70" s="150">
        <v>0</v>
      </c>
      <c r="BN70" s="150">
        <v>0</v>
      </c>
      <c r="BO70" s="150">
        <v>0</v>
      </c>
      <c r="BP70" s="150">
        <v>0</v>
      </c>
      <c r="BQ70" s="150">
        <v>0</v>
      </c>
      <c r="BR70" s="150">
        <v>0</v>
      </c>
      <c r="BS70" s="150">
        <v>0</v>
      </c>
      <c r="BT70" s="150">
        <v>0</v>
      </c>
      <c r="BU70" s="150">
        <v>22963.994999999999</v>
      </c>
      <c r="BV70" s="157">
        <f t="shared" si="47"/>
        <v>22963.994999999999</v>
      </c>
      <c r="BW70" s="157">
        <f t="shared" si="48"/>
        <v>14036.005000000001</v>
      </c>
      <c r="BX70" s="157">
        <f t="shared" si="49"/>
        <v>22000</v>
      </c>
      <c r="BY70" s="157">
        <f t="shared" si="50"/>
        <v>7963.994999999999</v>
      </c>
      <c r="CB70" s="157">
        <f t="shared" si="58"/>
        <v>22963.994999999999</v>
      </c>
      <c r="CD70" s="157">
        <f t="shared" si="51"/>
        <v>22963.994999999999</v>
      </c>
      <c r="CV70" s="157">
        <f t="shared" si="52"/>
        <v>0</v>
      </c>
      <c r="CW70" s="157">
        <f t="shared" si="53"/>
        <v>-132600</v>
      </c>
      <c r="CX70" s="157">
        <f t="shared" si="54"/>
        <v>-132600</v>
      </c>
      <c r="CY70" s="157">
        <f t="shared" si="55"/>
        <v>-132600</v>
      </c>
      <c r="CZ70" s="157">
        <f t="shared" si="56"/>
        <v>-37000</v>
      </c>
      <c r="DA70" s="157">
        <f t="shared" si="57"/>
        <v>-95600</v>
      </c>
      <c r="DB70" s="150">
        <v>158075</v>
      </c>
      <c r="DC70" s="150">
        <v>158075</v>
      </c>
      <c r="DD70" s="157">
        <f t="shared" si="59"/>
        <v>135111.005</v>
      </c>
      <c r="DE70" s="157">
        <f t="shared" si="60"/>
        <v>135111.005</v>
      </c>
      <c r="DF70" s="361">
        <f t="shared" si="61"/>
        <v>1</v>
      </c>
    </row>
    <row r="71" spans="1:110" x14ac:dyDescent="0.25">
      <c r="A71" t="s">
        <v>145</v>
      </c>
      <c r="B71" t="s">
        <v>167</v>
      </c>
      <c r="C71" t="s">
        <v>770</v>
      </c>
      <c r="D71" t="s">
        <v>188</v>
      </c>
      <c r="E71" t="s">
        <v>181</v>
      </c>
      <c r="F71" s="150">
        <v>584658.00300000003</v>
      </c>
      <c r="G71" s="150">
        <v>18253.314787378753</v>
      </c>
      <c r="H71" s="150">
        <v>17308.473477483425</v>
      </c>
      <c r="I71" s="150">
        <v>19336.303396365685</v>
      </c>
      <c r="J71" s="150">
        <v>17815.548582405503</v>
      </c>
      <c r="K71" s="150">
        <v>15944.806562190681</v>
      </c>
      <c r="L71" s="150">
        <v>19654.049657511274</v>
      </c>
      <c r="M71" s="150">
        <v>15524.157359991166</v>
      </c>
      <c r="N71" s="150">
        <v>19780.030863187432</v>
      </c>
      <c r="O71" s="150">
        <v>15198.877807949741</v>
      </c>
      <c r="P71" s="150">
        <v>19172.689895282318</v>
      </c>
      <c r="Q71" s="150">
        <v>22760.711237412936</v>
      </c>
      <c r="R71" s="150">
        <v>11561.20479479114</v>
      </c>
      <c r="S71" s="150">
        <f t="shared" si="41"/>
        <v>212310.16842195005</v>
      </c>
      <c r="T71" s="150">
        <v>104394</v>
      </c>
      <c r="U71" s="150">
        <v>0</v>
      </c>
      <c r="V71" s="150">
        <v>0</v>
      </c>
      <c r="W71" s="150">
        <v>0</v>
      </c>
      <c r="X71" s="150">
        <v>0</v>
      </c>
      <c r="Y71" s="150">
        <f t="shared" si="42"/>
        <v>901362.1714219501</v>
      </c>
      <c r="Z71" s="150">
        <v>13250.704</v>
      </c>
      <c r="AA71" s="150">
        <v>5108.2370000000001</v>
      </c>
      <c r="AB71" s="150">
        <v>18610.781999999999</v>
      </c>
      <c r="AC71" s="150">
        <v>5481.7809999999999</v>
      </c>
      <c r="AD71" s="150">
        <v>23220.351999999999</v>
      </c>
      <c r="AE71" s="150">
        <v>12913.816999999999</v>
      </c>
      <c r="AF71" s="150">
        <v>2086.1830000000009</v>
      </c>
      <c r="AG71" s="150">
        <v>5000</v>
      </c>
      <c r="AH71" s="150">
        <v>10000</v>
      </c>
      <c r="AI71" s="150">
        <v>10000</v>
      </c>
      <c r="AJ71" s="150">
        <v>15000</v>
      </c>
      <c r="AK71" s="150">
        <v>91638.312421950061</v>
      </c>
      <c r="AL71" s="150">
        <f t="shared" si="43"/>
        <v>212310.16842195007</v>
      </c>
      <c r="AM71" s="150">
        <v>104394</v>
      </c>
      <c r="AN71" s="150">
        <v>0</v>
      </c>
      <c r="AO71" s="150">
        <v>0</v>
      </c>
      <c r="AP71" s="150">
        <v>0</v>
      </c>
      <c r="AQ71" s="150">
        <v>0</v>
      </c>
      <c r="AR71" s="150">
        <f t="shared" si="44"/>
        <v>901362.1714219501</v>
      </c>
      <c r="AS71" s="150">
        <v>13250.704</v>
      </c>
      <c r="AT71" s="150">
        <v>5108.2370000000001</v>
      </c>
      <c r="AU71" s="150">
        <v>18610.781999999999</v>
      </c>
      <c r="AV71" s="150">
        <v>5481.7809999999999</v>
      </c>
      <c r="AW71" s="150">
        <v>23220.351999999999</v>
      </c>
      <c r="AX71" s="150">
        <v>12913.816999999999</v>
      </c>
      <c r="AY71" s="150">
        <v>5216.6229999999996</v>
      </c>
      <c r="AZ71" s="150">
        <v>3115.5889999999999</v>
      </c>
      <c r="BA71" s="150">
        <v>689.71799999999996</v>
      </c>
      <c r="BB71" s="150">
        <v>9310.2819999999992</v>
      </c>
      <c r="BC71" s="150">
        <v>5000</v>
      </c>
      <c r="BD71" s="150">
        <v>5015.4670000000042</v>
      </c>
      <c r="BE71" s="150">
        <f t="shared" si="45"/>
        <v>106933.35200000001</v>
      </c>
      <c r="BF71" s="150">
        <v>209770.81642195</v>
      </c>
      <c r="BG71" s="150">
        <v>0</v>
      </c>
      <c r="BH71" s="150">
        <v>0</v>
      </c>
      <c r="BI71" s="150">
        <v>0</v>
      </c>
      <c r="BJ71" s="150">
        <v>0</v>
      </c>
      <c r="BK71" s="150">
        <f t="shared" si="46"/>
        <v>901362.17142194998</v>
      </c>
      <c r="BL71" s="150">
        <v>13250.704</v>
      </c>
      <c r="BM71" s="150">
        <v>5108.2370000000001</v>
      </c>
      <c r="BN71" s="150">
        <v>18610.781999999999</v>
      </c>
      <c r="BO71" s="150">
        <v>5481.7809999999999</v>
      </c>
      <c r="BP71" s="150">
        <v>23220.351999999999</v>
      </c>
      <c r="BQ71" s="150">
        <v>12913.816999999999</v>
      </c>
      <c r="BR71" s="150">
        <v>5216.6229999999996</v>
      </c>
      <c r="BS71" s="150">
        <v>3115.5889999999999</v>
      </c>
      <c r="BT71" s="150">
        <v>689.71799999999996</v>
      </c>
      <c r="BU71" s="150">
        <v>6009.4040000000005</v>
      </c>
      <c r="BV71" s="157">
        <f t="shared" si="47"/>
        <v>93617.006999999998</v>
      </c>
      <c r="BW71" s="157">
        <f t="shared" si="48"/>
        <v>13316.345000000016</v>
      </c>
      <c r="BX71" s="157">
        <f t="shared" si="49"/>
        <v>10015.467000000004</v>
      </c>
      <c r="BY71" s="157">
        <f t="shared" si="50"/>
        <v>-3300.8780000000115</v>
      </c>
      <c r="CB71" s="157">
        <f t="shared" si="58"/>
        <v>93617.006999999998</v>
      </c>
      <c r="CD71" s="157">
        <f t="shared" si="51"/>
        <v>93617.006999999998</v>
      </c>
      <c r="CV71" s="157">
        <f t="shared" si="52"/>
        <v>584658.00300000003</v>
      </c>
      <c r="CW71" s="157">
        <f t="shared" si="53"/>
        <v>-316704.16842194996</v>
      </c>
      <c r="CX71" s="157">
        <f t="shared" si="54"/>
        <v>-316704.16842195002</v>
      </c>
      <c r="CY71" s="157">
        <f t="shared" si="55"/>
        <v>-316704.16842195002</v>
      </c>
      <c r="CZ71" s="157">
        <f t="shared" si="56"/>
        <v>-106933.35200000001</v>
      </c>
      <c r="DA71" s="157">
        <f t="shared" si="57"/>
        <v>-209770.81642195</v>
      </c>
      <c r="DB71" s="150">
        <v>119865.4575786879</v>
      </c>
      <c r="DC71" s="150">
        <v>119865.4575786879</v>
      </c>
      <c r="DD71" s="157">
        <f t="shared" si="59"/>
        <v>26248.450578687902</v>
      </c>
      <c r="DE71" s="157">
        <f t="shared" si="60"/>
        <v>26248.450578687902</v>
      </c>
      <c r="DF71" s="361">
        <f t="shared" si="61"/>
        <v>1</v>
      </c>
    </row>
    <row r="72" spans="1:110" x14ac:dyDescent="0.25">
      <c r="A72" t="s">
        <v>147</v>
      </c>
      <c r="B72" t="s">
        <v>770</v>
      </c>
      <c r="C72" t="s">
        <v>770</v>
      </c>
      <c r="D72" t="s">
        <v>351</v>
      </c>
      <c r="E72" t="s">
        <v>759</v>
      </c>
      <c r="F72" s="150">
        <v>0</v>
      </c>
      <c r="G72" s="150">
        <v>0</v>
      </c>
      <c r="H72" s="150">
        <v>0</v>
      </c>
      <c r="I72" s="150">
        <v>0</v>
      </c>
      <c r="J72" s="150">
        <v>0</v>
      </c>
      <c r="K72" s="150">
        <v>0</v>
      </c>
      <c r="L72" s="150">
        <v>0</v>
      </c>
      <c r="M72" s="150">
        <v>0</v>
      </c>
      <c r="N72" s="150">
        <v>0</v>
      </c>
      <c r="O72" s="150">
        <v>0</v>
      </c>
      <c r="P72" s="150">
        <v>0</v>
      </c>
      <c r="Q72" s="150">
        <v>0</v>
      </c>
      <c r="R72" s="150">
        <v>0</v>
      </c>
      <c r="S72" s="150">
        <f t="shared" si="41"/>
        <v>0</v>
      </c>
      <c r="T72" s="150">
        <v>0</v>
      </c>
      <c r="U72" s="150">
        <v>0</v>
      </c>
      <c r="V72" s="150">
        <v>0</v>
      </c>
      <c r="W72" s="150">
        <v>0</v>
      </c>
      <c r="X72" s="150">
        <v>0</v>
      </c>
      <c r="Y72" s="150">
        <f t="shared" si="42"/>
        <v>0</v>
      </c>
      <c r="Z72" s="150">
        <v>0</v>
      </c>
      <c r="AA72" s="150">
        <v>0</v>
      </c>
      <c r="AB72" s="150">
        <v>0</v>
      </c>
      <c r="AC72" s="150">
        <v>0</v>
      </c>
      <c r="AD72" s="150">
        <v>0</v>
      </c>
      <c r="AE72" s="150">
        <v>0</v>
      </c>
      <c r="AF72" s="150">
        <v>0</v>
      </c>
      <c r="AG72" s="150">
        <v>0</v>
      </c>
      <c r="AH72" s="150">
        <v>8400</v>
      </c>
      <c r="AI72" s="150">
        <v>0</v>
      </c>
      <c r="AJ72" s="150">
        <v>3600</v>
      </c>
      <c r="AK72" s="150">
        <v>0</v>
      </c>
      <c r="AL72" s="150">
        <f t="shared" si="43"/>
        <v>12000</v>
      </c>
      <c r="AM72" s="150">
        <v>0</v>
      </c>
      <c r="AN72" s="150">
        <v>0</v>
      </c>
      <c r="AO72" s="150">
        <v>0</v>
      </c>
      <c r="AP72" s="150">
        <v>0</v>
      </c>
      <c r="AQ72" s="150">
        <v>0</v>
      </c>
      <c r="AR72" s="150">
        <f t="shared" si="44"/>
        <v>12000</v>
      </c>
      <c r="AS72" s="150">
        <v>0</v>
      </c>
      <c r="AT72" s="150">
        <v>0</v>
      </c>
      <c r="AU72" s="150">
        <v>0</v>
      </c>
      <c r="AV72" s="150">
        <v>0</v>
      </c>
      <c r="AW72" s="150">
        <v>0</v>
      </c>
      <c r="AX72" s="150">
        <v>0</v>
      </c>
      <c r="AY72" s="150">
        <v>0</v>
      </c>
      <c r="AZ72" s="150">
        <v>0</v>
      </c>
      <c r="BA72" s="150">
        <v>0</v>
      </c>
      <c r="BB72" s="150">
        <v>8400</v>
      </c>
      <c r="BC72" s="150">
        <v>3600</v>
      </c>
      <c r="BD72" s="150">
        <v>0</v>
      </c>
      <c r="BE72" s="150">
        <f t="shared" si="45"/>
        <v>12000</v>
      </c>
      <c r="BF72" s="150">
        <v>0</v>
      </c>
      <c r="BG72" s="150">
        <v>0</v>
      </c>
      <c r="BH72" s="150">
        <v>0</v>
      </c>
      <c r="BI72" s="150">
        <v>0</v>
      </c>
      <c r="BJ72" s="150">
        <v>0</v>
      </c>
      <c r="BK72" s="150">
        <f t="shared" si="46"/>
        <v>12000</v>
      </c>
      <c r="BL72" s="150">
        <v>0</v>
      </c>
      <c r="BM72" s="150">
        <v>0</v>
      </c>
      <c r="BN72" s="150">
        <v>0</v>
      </c>
      <c r="BO72" s="150">
        <v>0</v>
      </c>
      <c r="BP72" s="150">
        <v>0</v>
      </c>
      <c r="BQ72" s="150">
        <v>0</v>
      </c>
      <c r="BR72" s="150">
        <v>0</v>
      </c>
      <c r="BS72" s="150">
        <v>0</v>
      </c>
      <c r="BT72" s="150">
        <v>0</v>
      </c>
      <c r="BU72" s="150">
        <v>0</v>
      </c>
      <c r="BV72" s="157">
        <f t="shared" si="47"/>
        <v>0</v>
      </c>
      <c r="BW72" s="157">
        <f t="shared" si="48"/>
        <v>12000</v>
      </c>
      <c r="BX72" s="157">
        <f t="shared" si="49"/>
        <v>3600</v>
      </c>
      <c r="BY72" s="157">
        <f t="shared" si="50"/>
        <v>-8400</v>
      </c>
      <c r="CB72" s="157">
        <f t="shared" si="58"/>
        <v>0</v>
      </c>
      <c r="CD72" s="157">
        <f t="shared" si="51"/>
        <v>0</v>
      </c>
      <c r="CV72" s="157">
        <f t="shared" si="52"/>
        <v>0</v>
      </c>
      <c r="CW72" s="157">
        <f t="shared" si="53"/>
        <v>-12000</v>
      </c>
      <c r="CX72" s="157">
        <f t="shared" si="54"/>
        <v>-12000</v>
      </c>
      <c r="CY72" s="157">
        <f t="shared" si="55"/>
        <v>-12000</v>
      </c>
      <c r="CZ72" s="157">
        <f t="shared" si="56"/>
        <v>-12000</v>
      </c>
      <c r="DA72" s="157">
        <f t="shared" si="57"/>
        <v>0</v>
      </c>
      <c r="DB72" s="150">
        <v>16488</v>
      </c>
      <c r="DC72" s="150">
        <v>16488</v>
      </c>
      <c r="DD72" s="157">
        <f t="shared" si="59"/>
        <v>16488</v>
      </c>
      <c r="DE72" s="157">
        <f t="shared" si="60"/>
        <v>16488</v>
      </c>
      <c r="DF72" s="361">
        <f t="shared" si="61"/>
        <v>1</v>
      </c>
    </row>
    <row r="73" spans="1:110" x14ac:dyDescent="0.25">
      <c r="A73" t="s">
        <v>147</v>
      </c>
      <c r="B73" t="s">
        <v>174</v>
      </c>
      <c r="C73" t="s">
        <v>770</v>
      </c>
      <c r="D73" t="s">
        <v>311</v>
      </c>
      <c r="E73" t="s">
        <v>292</v>
      </c>
      <c r="F73" s="150">
        <v>0</v>
      </c>
      <c r="G73" s="150">
        <v>0</v>
      </c>
      <c r="H73" s="150">
        <v>0</v>
      </c>
      <c r="I73" s="150">
        <v>0</v>
      </c>
      <c r="J73" s="150">
        <v>6362.8307750000004</v>
      </c>
      <c r="K73" s="150">
        <v>6362.8307750000004</v>
      </c>
      <c r="L73" s="150">
        <v>6307.4103749999995</v>
      </c>
      <c r="M73" s="150">
        <v>6307.4103749999995</v>
      </c>
      <c r="N73" s="150">
        <v>8151.8982999999989</v>
      </c>
      <c r="O73" s="150">
        <v>8243.7255249999998</v>
      </c>
      <c r="P73" s="150">
        <v>264</v>
      </c>
      <c r="Q73" s="150">
        <v>0</v>
      </c>
      <c r="R73" s="150">
        <v>0</v>
      </c>
      <c r="S73" s="150">
        <f t="shared" si="41"/>
        <v>42000.106124999998</v>
      </c>
      <c r="T73" s="150">
        <v>42000.275350000004</v>
      </c>
      <c r="Y73" s="150">
        <f t="shared" si="42"/>
        <v>84000.381475000002</v>
      </c>
      <c r="Z73" s="150">
        <v>0</v>
      </c>
      <c r="AA73" s="150">
        <v>0</v>
      </c>
      <c r="AB73" s="150">
        <v>0</v>
      </c>
      <c r="AC73" s="150">
        <v>9089.7579999999998</v>
      </c>
      <c r="AD73" s="150">
        <v>27110.93</v>
      </c>
      <c r="AE73" s="150">
        <v>0</v>
      </c>
      <c r="AF73" s="150">
        <v>18021.172500000001</v>
      </c>
      <c r="AG73" s="150">
        <v>5401.148250000002</v>
      </c>
      <c r="AH73" s="150">
        <v>0</v>
      </c>
      <c r="AI73" s="150">
        <v>0</v>
      </c>
      <c r="AJ73" s="150">
        <v>0</v>
      </c>
      <c r="AK73" s="150">
        <v>0</v>
      </c>
      <c r="AL73" s="150">
        <f t="shared" si="43"/>
        <v>59623.008750000008</v>
      </c>
      <c r="AM73" s="150">
        <v>87310.02125000002</v>
      </c>
      <c r="AN73" s="150">
        <v>0</v>
      </c>
      <c r="AO73" s="150">
        <v>0</v>
      </c>
      <c r="AP73" s="150">
        <v>0</v>
      </c>
      <c r="AQ73" s="150">
        <v>0</v>
      </c>
      <c r="AR73" s="150">
        <f t="shared" si="44"/>
        <v>146933.03000000003</v>
      </c>
      <c r="AS73" s="150">
        <v>0</v>
      </c>
      <c r="AT73" s="150">
        <v>0</v>
      </c>
      <c r="AU73" s="150">
        <v>0</v>
      </c>
      <c r="AV73" s="150">
        <v>9089.7579999999998</v>
      </c>
      <c r="AW73" s="150">
        <v>27110.93</v>
      </c>
      <c r="AX73" s="150">
        <v>0</v>
      </c>
      <c r="AY73" s="150">
        <v>0</v>
      </c>
      <c r="AZ73" s="150">
        <v>11645.569</v>
      </c>
      <c r="BA73" s="150">
        <v>0</v>
      </c>
      <c r="BB73" s="150">
        <v>11776.75175000001</v>
      </c>
      <c r="BC73" s="150">
        <v>0</v>
      </c>
      <c r="BD73" s="150">
        <v>0</v>
      </c>
      <c r="BE73" s="150">
        <f t="shared" si="45"/>
        <v>59623.008750000008</v>
      </c>
      <c r="BF73" s="150">
        <v>87310.02125000002</v>
      </c>
      <c r="BG73" s="150">
        <v>0</v>
      </c>
      <c r="BH73" s="150">
        <v>0</v>
      </c>
      <c r="BI73" s="150">
        <v>0</v>
      </c>
      <c r="BJ73" s="150">
        <v>0</v>
      </c>
      <c r="BK73" s="150">
        <f t="shared" si="46"/>
        <v>146933.03000000003</v>
      </c>
      <c r="BL73" s="150">
        <v>0</v>
      </c>
      <c r="BM73" s="150">
        <v>0</v>
      </c>
      <c r="BN73" s="150">
        <v>0</v>
      </c>
      <c r="BO73" s="150">
        <v>9089.7579999999998</v>
      </c>
      <c r="BP73" s="150">
        <v>27110.93</v>
      </c>
      <c r="BQ73" s="150">
        <v>0</v>
      </c>
      <c r="BR73" s="150">
        <v>0</v>
      </c>
      <c r="BS73" s="150">
        <v>11645.569</v>
      </c>
      <c r="BT73" s="150">
        <v>0</v>
      </c>
      <c r="BU73" s="150">
        <v>0</v>
      </c>
      <c r="BV73" s="157">
        <f t="shared" si="47"/>
        <v>47846.256999999998</v>
      </c>
      <c r="BW73" s="157">
        <f t="shared" si="48"/>
        <v>11776.75175000001</v>
      </c>
      <c r="BX73" s="157">
        <f t="shared" si="49"/>
        <v>0</v>
      </c>
      <c r="BY73" s="157">
        <f t="shared" si="50"/>
        <v>-11776.75175000001</v>
      </c>
      <c r="CB73" s="157">
        <f t="shared" si="58"/>
        <v>47846.256999999998</v>
      </c>
      <c r="CD73" s="157">
        <f t="shared" si="51"/>
        <v>47846.256999999998</v>
      </c>
      <c r="CV73" s="157">
        <f t="shared" si="52"/>
        <v>0</v>
      </c>
      <c r="CW73" s="157">
        <f t="shared" si="53"/>
        <v>-146933.03000000003</v>
      </c>
      <c r="CX73" s="157">
        <f t="shared" si="54"/>
        <v>-146933.03000000003</v>
      </c>
      <c r="CY73" s="157">
        <f t="shared" si="55"/>
        <v>-146933.03000000003</v>
      </c>
      <c r="CZ73" s="157">
        <f t="shared" si="56"/>
        <v>-59623.008750000008</v>
      </c>
      <c r="DA73" s="157">
        <f t="shared" si="57"/>
        <v>-87310.02125000002</v>
      </c>
      <c r="DB73" s="150">
        <v>0</v>
      </c>
      <c r="DC73" s="150">
        <v>0</v>
      </c>
      <c r="DD73" s="157">
        <f t="shared" si="59"/>
        <v>-47846.256999999998</v>
      </c>
      <c r="DE73" s="157">
        <f t="shared" si="60"/>
        <v>-47846.256999999998</v>
      </c>
      <c r="DF73" s="361">
        <f t="shared" si="61"/>
        <v>1</v>
      </c>
    </row>
    <row r="74" spans="1:110" x14ac:dyDescent="0.25">
      <c r="A74" t="s">
        <v>145</v>
      </c>
      <c r="B74" t="s">
        <v>178</v>
      </c>
      <c r="C74" t="s">
        <v>770</v>
      </c>
      <c r="D74" t="s">
        <v>255</v>
      </c>
      <c r="E74" t="s">
        <v>225</v>
      </c>
      <c r="F74" s="150">
        <v>8616.357</v>
      </c>
      <c r="G74" s="150">
        <v>11987.872203621166</v>
      </c>
      <c r="H74" s="150">
        <v>27625.800173083531</v>
      </c>
      <c r="I74" s="150">
        <v>0</v>
      </c>
      <c r="J74" s="150">
        <v>0</v>
      </c>
      <c r="K74" s="150">
        <v>0</v>
      </c>
      <c r="L74" s="150">
        <v>0</v>
      </c>
      <c r="M74" s="150">
        <v>0</v>
      </c>
      <c r="N74" s="150">
        <v>0</v>
      </c>
      <c r="O74" s="150">
        <v>0</v>
      </c>
      <c r="P74" s="150">
        <v>0</v>
      </c>
      <c r="Q74" s="150">
        <v>0</v>
      </c>
      <c r="R74" s="150">
        <v>0</v>
      </c>
      <c r="S74" s="150">
        <f t="shared" si="41"/>
        <v>39613.672376704693</v>
      </c>
      <c r="T74" s="150">
        <v>0</v>
      </c>
      <c r="U74" s="150">
        <v>0</v>
      </c>
      <c r="V74" s="150">
        <v>0</v>
      </c>
      <c r="W74" s="150">
        <v>0</v>
      </c>
      <c r="X74" s="150">
        <v>0</v>
      </c>
      <c r="Y74" s="150">
        <f t="shared" si="42"/>
        <v>48230.029376704697</v>
      </c>
      <c r="Z74" s="150">
        <v>5243.4589999999998</v>
      </c>
      <c r="AA74" s="150">
        <v>11905.395</v>
      </c>
      <c r="AB74" s="150">
        <v>1619.104</v>
      </c>
      <c r="AC74" s="150">
        <v>8662.4760000000006</v>
      </c>
      <c r="AD74" s="150">
        <v>1599.424</v>
      </c>
      <c r="AE74" s="150">
        <v>649.57299999999998</v>
      </c>
      <c r="AF74" s="150">
        <v>0</v>
      </c>
      <c r="AG74" s="150">
        <v>0</v>
      </c>
      <c r="AH74" s="150">
        <v>0</v>
      </c>
      <c r="AI74" s="150">
        <v>0</v>
      </c>
      <c r="AJ74" s="150">
        <v>5000</v>
      </c>
      <c r="AK74" s="150">
        <v>4934.2413767046928</v>
      </c>
      <c r="AL74" s="150">
        <f t="shared" si="43"/>
        <v>39613.672376704693</v>
      </c>
      <c r="AM74" s="150">
        <v>0</v>
      </c>
      <c r="AN74" s="150">
        <v>0</v>
      </c>
      <c r="AO74" s="150">
        <v>0</v>
      </c>
      <c r="AP74" s="150">
        <v>0</v>
      </c>
      <c r="AQ74" s="150">
        <v>0</v>
      </c>
      <c r="AR74" s="150">
        <f t="shared" si="44"/>
        <v>48230.029376704697</v>
      </c>
      <c r="AS74" s="150">
        <v>5243.4589999999998</v>
      </c>
      <c r="AT74" s="150">
        <v>11905.395</v>
      </c>
      <c r="AU74" s="150">
        <v>1619.104</v>
      </c>
      <c r="AV74" s="150">
        <v>8662.4760000000006</v>
      </c>
      <c r="AW74" s="150">
        <v>1599.424</v>
      </c>
      <c r="AX74" s="150">
        <v>649.57299999999998</v>
      </c>
      <c r="AY74" s="150">
        <v>0</v>
      </c>
      <c r="AZ74" s="150">
        <v>0</v>
      </c>
      <c r="BA74" s="150">
        <v>0</v>
      </c>
      <c r="BB74" s="150">
        <v>0</v>
      </c>
      <c r="BC74" s="150">
        <v>5000.1123767046956</v>
      </c>
      <c r="BD74" s="150">
        <v>4934.1290000000008</v>
      </c>
      <c r="BE74" s="150">
        <f t="shared" si="45"/>
        <v>39613.672376704693</v>
      </c>
      <c r="BF74" s="150">
        <v>0</v>
      </c>
      <c r="BG74" s="150">
        <v>0</v>
      </c>
      <c r="BH74" s="150">
        <v>0</v>
      </c>
      <c r="BI74" s="150">
        <v>0</v>
      </c>
      <c r="BJ74" s="150">
        <v>0</v>
      </c>
      <c r="BK74" s="150">
        <f t="shared" si="46"/>
        <v>48230.029376704697</v>
      </c>
      <c r="BL74" s="150">
        <v>5243.4589999999998</v>
      </c>
      <c r="BM74" s="150">
        <v>11905.395</v>
      </c>
      <c r="BN74" s="150">
        <v>1619.104</v>
      </c>
      <c r="BO74" s="150">
        <v>8662.4760000000006</v>
      </c>
      <c r="BP74" s="150">
        <v>1599.424</v>
      </c>
      <c r="BQ74" s="150">
        <v>649.57299999999998</v>
      </c>
      <c r="BR74" s="150">
        <v>0</v>
      </c>
      <c r="BS74" s="150">
        <v>0</v>
      </c>
      <c r="BT74" s="150">
        <v>0</v>
      </c>
      <c r="BU74" s="150">
        <v>0</v>
      </c>
      <c r="BV74" s="157">
        <f t="shared" si="47"/>
        <v>29679.431</v>
      </c>
      <c r="BW74" s="157">
        <f t="shared" si="48"/>
        <v>9934.2413767046928</v>
      </c>
      <c r="BX74" s="157">
        <f t="shared" si="49"/>
        <v>9934.2413767046964</v>
      </c>
      <c r="BY74" s="157">
        <f t="shared" si="50"/>
        <v>0</v>
      </c>
      <c r="CB74" s="157">
        <f t="shared" si="58"/>
        <v>29679.431</v>
      </c>
      <c r="CD74" s="157">
        <f t="shared" si="51"/>
        <v>29679.431</v>
      </c>
      <c r="CV74" s="157">
        <f t="shared" si="52"/>
        <v>8616.357</v>
      </c>
      <c r="CW74" s="157">
        <f t="shared" si="53"/>
        <v>-39613.672376704693</v>
      </c>
      <c r="CX74" s="157">
        <f t="shared" si="54"/>
        <v>-39613.672376704693</v>
      </c>
      <c r="CY74" s="157">
        <f t="shared" si="55"/>
        <v>-39613.672376704693</v>
      </c>
      <c r="CZ74" s="157">
        <f t="shared" si="56"/>
        <v>-39613.672376704693</v>
      </c>
      <c r="DA74" s="157">
        <f t="shared" si="57"/>
        <v>0</v>
      </c>
      <c r="DB74" s="150">
        <v>0</v>
      </c>
      <c r="DC74" s="150">
        <v>0</v>
      </c>
      <c r="DD74" s="157">
        <f t="shared" si="59"/>
        <v>-29679.431</v>
      </c>
      <c r="DE74" s="157">
        <f t="shared" si="60"/>
        <v>-29679.431</v>
      </c>
      <c r="DF74" s="361">
        <f t="shared" si="61"/>
        <v>1</v>
      </c>
    </row>
    <row r="75" spans="1:110" x14ac:dyDescent="0.25">
      <c r="A75" t="s">
        <v>145</v>
      </c>
      <c r="B75" t="s">
        <v>770</v>
      </c>
      <c r="C75" t="s">
        <v>770</v>
      </c>
      <c r="D75" t="s">
        <v>833</v>
      </c>
      <c r="E75" t="s">
        <v>831</v>
      </c>
      <c r="F75" s="150">
        <v>0</v>
      </c>
      <c r="G75" s="150">
        <v>0</v>
      </c>
      <c r="H75" s="150">
        <v>0</v>
      </c>
      <c r="I75" s="150">
        <v>0</v>
      </c>
      <c r="J75" s="150">
        <v>0</v>
      </c>
      <c r="K75" s="150">
        <v>0</v>
      </c>
      <c r="L75" s="150">
        <v>0</v>
      </c>
      <c r="M75" s="150">
        <v>0</v>
      </c>
      <c r="N75" s="150">
        <v>0</v>
      </c>
      <c r="O75" s="150">
        <v>0</v>
      </c>
      <c r="P75" s="150">
        <v>0</v>
      </c>
      <c r="Q75" s="150">
        <v>0</v>
      </c>
      <c r="R75" s="150">
        <v>0</v>
      </c>
      <c r="S75" s="150">
        <f t="shared" si="41"/>
        <v>0</v>
      </c>
      <c r="T75" s="150">
        <v>0</v>
      </c>
      <c r="U75" s="150">
        <v>0</v>
      </c>
      <c r="V75" s="150">
        <v>0</v>
      </c>
      <c r="W75" s="150">
        <v>0</v>
      </c>
      <c r="X75" s="150">
        <v>0</v>
      </c>
      <c r="Y75" s="150">
        <f t="shared" si="42"/>
        <v>0</v>
      </c>
      <c r="Z75" s="150">
        <v>0</v>
      </c>
      <c r="AA75" s="150">
        <v>0</v>
      </c>
      <c r="AB75" s="150">
        <v>0</v>
      </c>
      <c r="AC75" s="150">
        <v>0</v>
      </c>
      <c r="AD75" s="150">
        <v>0</v>
      </c>
      <c r="AE75" s="150">
        <v>0</v>
      </c>
      <c r="AF75" s="150">
        <v>0</v>
      </c>
      <c r="AG75" s="150">
        <v>0</v>
      </c>
      <c r="AH75" s="150">
        <v>0</v>
      </c>
      <c r="AI75" s="150">
        <v>0</v>
      </c>
      <c r="AJ75" s="150">
        <v>0</v>
      </c>
      <c r="AK75" s="150">
        <v>0</v>
      </c>
      <c r="AL75" s="150">
        <f t="shared" si="43"/>
        <v>0</v>
      </c>
      <c r="AM75" s="150">
        <v>0</v>
      </c>
      <c r="AN75" s="150">
        <v>0</v>
      </c>
      <c r="AO75" s="150">
        <v>0</v>
      </c>
      <c r="AP75" s="150">
        <v>0</v>
      </c>
      <c r="AQ75" s="150">
        <v>0</v>
      </c>
      <c r="AR75" s="150">
        <f t="shared" si="44"/>
        <v>0</v>
      </c>
      <c r="AS75" s="150">
        <v>0</v>
      </c>
      <c r="AT75" s="150">
        <v>0</v>
      </c>
      <c r="AU75" s="150">
        <v>0</v>
      </c>
      <c r="AV75" s="150">
        <v>0</v>
      </c>
      <c r="AW75" s="150">
        <v>0</v>
      </c>
      <c r="AX75" s="150">
        <v>0</v>
      </c>
      <c r="AY75" s="150">
        <v>0</v>
      </c>
      <c r="AZ75" s="150">
        <v>0</v>
      </c>
      <c r="BA75" s="150">
        <v>0</v>
      </c>
      <c r="BB75" s="150">
        <v>3000</v>
      </c>
      <c r="BC75" s="150">
        <v>6000</v>
      </c>
      <c r="BD75" s="150">
        <v>0</v>
      </c>
      <c r="BE75" s="150">
        <f t="shared" si="45"/>
        <v>9000</v>
      </c>
      <c r="BF75" s="150">
        <v>19569</v>
      </c>
      <c r="BG75" s="150">
        <v>0</v>
      </c>
      <c r="BH75" s="150">
        <v>0</v>
      </c>
      <c r="BI75" s="150">
        <v>0</v>
      </c>
      <c r="BJ75" s="150">
        <v>0</v>
      </c>
      <c r="BK75" s="150">
        <f t="shared" si="46"/>
        <v>28569</v>
      </c>
      <c r="BL75" s="150">
        <v>0</v>
      </c>
      <c r="BM75" s="150">
        <v>0</v>
      </c>
      <c r="BN75" s="150">
        <v>0</v>
      </c>
      <c r="BO75" s="150">
        <v>0</v>
      </c>
      <c r="BP75" s="150">
        <v>0</v>
      </c>
      <c r="BQ75" s="150">
        <v>0</v>
      </c>
      <c r="BR75" s="150">
        <v>0</v>
      </c>
      <c r="BS75" s="150">
        <v>0</v>
      </c>
      <c r="BT75" s="150">
        <v>0</v>
      </c>
      <c r="BU75" s="150">
        <v>0</v>
      </c>
      <c r="BV75" s="157">
        <f t="shared" si="47"/>
        <v>0</v>
      </c>
      <c r="BW75" s="157">
        <f t="shared" si="48"/>
        <v>9000</v>
      </c>
      <c r="BX75" s="157">
        <f t="shared" si="49"/>
        <v>6000</v>
      </c>
      <c r="BY75" s="157">
        <f t="shared" si="50"/>
        <v>-3000</v>
      </c>
      <c r="CB75" s="157">
        <f t="shared" si="58"/>
        <v>0</v>
      </c>
      <c r="CD75" s="157">
        <f t="shared" si="51"/>
        <v>0</v>
      </c>
      <c r="CV75" s="157">
        <f t="shared" si="52"/>
        <v>0</v>
      </c>
      <c r="CW75" s="157">
        <f t="shared" si="53"/>
        <v>-28569</v>
      </c>
      <c r="CX75" s="157">
        <f t="shared" si="54"/>
        <v>-28569</v>
      </c>
      <c r="CY75" s="157">
        <f t="shared" si="55"/>
        <v>-28569</v>
      </c>
      <c r="CZ75" s="157">
        <f t="shared" si="56"/>
        <v>-9000</v>
      </c>
      <c r="DA75" s="157">
        <f t="shared" si="57"/>
        <v>-19569</v>
      </c>
      <c r="DB75" s="150">
        <v>0</v>
      </c>
      <c r="DC75" s="150">
        <v>0</v>
      </c>
      <c r="DD75" s="157">
        <f t="shared" si="59"/>
        <v>0</v>
      </c>
      <c r="DE75" s="157">
        <f t="shared" si="60"/>
        <v>0</v>
      </c>
      <c r="DF75" s="361" t="e">
        <f t="shared" si="61"/>
        <v>#DIV/0!</v>
      </c>
    </row>
    <row r="76" spans="1:110" x14ac:dyDescent="0.25">
      <c r="A76" t="s">
        <v>147</v>
      </c>
      <c r="B76" t="s">
        <v>290</v>
      </c>
      <c r="C76" t="s">
        <v>770</v>
      </c>
      <c r="D76" t="s">
        <v>279</v>
      </c>
      <c r="E76" t="s">
        <v>249</v>
      </c>
      <c r="F76" s="150">
        <v>0</v>
      </c>
      <c r="G76" s="150">
        <v>69444.555555555562</v>
      </c>
      <c r="H76" s="150">
        <v>0</v>
      </c>
      <c r="I76" s="150">
        <v>0</v>
      </c>
      <c r="J76" s="150">
        <v>0</v>
      </c>
      <c r="K76" s="150">
        <v>0</v>
      </c>
      <c r="L76" s="150">
        <v>0</v>
      </c>
      <c r="M76" s="150">
        <v>0</v>
      </c>
      <c r="N76" s="150">
        <v>0</v>
      </c>
      <c r="O76" s="150">
        <v>0</v>
      </c>
      <c r="P76" s="150">
        <v>0</v>
      </c>
      <c r="Q76" s="150">
        <v>0</v>
      </c>
      <c r="R76" s="150">
        <v>0</v>
      </c>
      <c r="S76" s="150">
        <f t="shared" si="41"/>
        <v>69444.555555555562</v>
      </c>
      <c r="T76" s="150">
        <v>0</v>
      </c>
      <c r="U76" s="150">
        <v>0</v>
      </c>
      <c r="V76" s="150">
        <v>0</v>
      </c>
      <c r="W76" s="150">
        <v>0</v>
      </c>
      <c r="X76" s="150">
        <v>0</v>
      </c>
      <c r="Y76" s="150">
        <f t="shared" si="42"/>
        <v>69444.555555555562</v>
      </c>
      <c r="Z76" s="150">
        <v>31363.276999999998</v>
      </c>
      <c r="AA76" s="150">
        <v>7895.5230000000001</v>
      </c>
      <c r="AB76" s="150">
        <v>0</v>
      </c>
      <c r="AC76" s="150">
        <v>0</v>
      </c>
      <c r="AD76" s="150">
        <v>0</v>
      </c>
      <c r="AE76" s="150">
        <v>1332.087</v>
      </c>
      <c r="AF76" s="150">
        <v>6967.9130000000005</v>
      </c>
      <c r="AG76" s="150">
        <v>6000</v>
      </c>
      <c r="AH76" s="150">
        <v>4000</v>
      </c>
      <c r="AI76" s="150">
        <v>11885.755555555574</v>
      </c>
      <c r="AJ76" s="150">
        <v>0</v>
      </c>
      <c r="AK76" s="150">
        <v>0</v>
      </c>
      <c r="AL76" s="150">
        <f t="shared" si="43"/>
        <v>69444.555555555562</v>
      </c>
      <c r="AM76" s="150">
        <v>0</v>
      </c>
      <c r="AN76" s="150">
        <v>0</v>
      </c>
      <c r="AO76" s="150">
        <v>0</v>
      </c>
      <c r="AP76" s="150">
        <v>0</v>
      </c>
      <c r="AQ76" s="150">
        <v>0</v>
      </c>
      <c r="AR76" s="150">
        <f t="shared" si="44"/>
        <v>69444.555555555562</v>
      </c>
      <c r="AS76" s="150">
        <v>31363.276999999998</v>
      </c>
      <c r="AT76" s="150">
        <v>7895.5230000000001</v>
      </c>
      <c r="AU76" s="150">
        <v>0</v>
      </c>
      <c r="AV76" s="150">
        <v>0</v>
      </c>
      <c r="AW76" s="150">
        <v>0</v>
      </c>
      <c r="AX76" s="150">
        <v>1332.087</v>
      </c>
      <c r="AY76" s="150">
        <v>7119.5540000000001</v>
      </c>
      <c r="AZ76" s="150">
        <v>5141.8649999999998</v>
      </c>
      <c r="BA76" s="150">
        <v>7654.835</v>
      </c>
      <c r="BB76" s="150">
        <v>1588.7919999999995</v>
      </c>
      <c r="BC76" s="150">
        <v>7348.622555555572</v>
      </c>
      <c r="BD76" s="150">
        <v>0</v>
      </c>
      <c r="BE76" s="150">
        <f t="shared" si="45"/>
        <v>69444.555555555562</v>
      </c>
      <c r="BF76" s="150">
        <v>0</v>
      </c>
      <c r="BG76" s="150">
        <v>0</v>
      </c>
      <c r="BH76" s="150">
        <v>0</v>
      </c>
      <c r="BI76" s="150">
        <v>0</v>
      </c>
      <c r="BJ76" s="150">
        <v>0</v>
      </c>
      <c r="BK76" s="150">
        <f t="shared" si="46"/>
        <v>69444.555555555562</v>
      </c>
      <c r="BL76" s="150">
        <v>31363.276999999998</v>
      </c>
      <c r="BM76" s="150">
        <v>7895.5230000000001</v>
      </c>
      <c r="BN76" s="150">
        <v>0</v>
      </c>
      <c r="BO76" s="150">
        <v>0</v>
      </c>
      <c r="BP76" s="150">
        <v>0</v>
      </c>
      <c r="BQ76" s="150">
        <v>1332.087</v>
      </c>
      <c r="BR76" s="150">
        <v>7119.5540000000001</v>
      </c>
      <c r="BS76" s="150">
        <v>5141.8649999999998</v>
      </c>
      <c r="BT76" s="150">
        <v>7654.835</v>
      </c>
      <c r="BU76" s="150">
        <v>0</v>
      </c>
      <c r="BV76" s="157">
        <f t="shared" si="47"/>
        <v>60507.140999999989</v>
      </c>
      <c r="BW76" s="157">
        <f t="shared" si="48"/>
        <v>8937.4145555555733</v>
      </c>
      <c r="BX76" s="157">
        <f t="shared" si="49"/>
        <v>7348.622555555572</v>
      </c>
      <c r="BY76" s="157">
        <f t="shared" si="50"/>
        <v>-1588.7920000000013</v>
      </c>
      <c r="CB76" s="157">
        <f t="shared" si="58"/>
        <v>60507.140999999989</v>
      </c>
      <c r="CD76" s="157">
        <f t="shared" si="51"/>
        <v>60507.140999999989</v>
      </c>
      <c r="CV76" s="157">
        <f t="shared" si="52"/>
        <v>0</v>
      </c>
      <c r="CW76" s="157">
        <f t="shared" si="53"/>
        <v>-69444.555555555562</v>
      </c>
      <c r="CX76" s="157">
        <f t="shared" si="54"/>
        <v>-69444.555555555562</v>
      </c>
      <c r="CY76" s="157">
        <f t="shared" si="55"/>
        <v>-69444.555555555562</v>
      </c>
      <c r="CZ76" s="157">
        <f t="shared" si="56"/>
        <v>-69444.555555555562</v>
      </c>
      <c r="DA76" s="157">
        <f t="shared" si="57"/>
        <v>0</v>
      </c>
      <c r="DB76" s="150">
        <v>0</v>
      </c>
      <c r="DC76" s="150">
        <v>0</v>
      </c>
      <c r="DD76" s="157">
        <f t="shared" si="59"/>
        <v>-60507.140999999989</v>
      </c>
      <c r="DE76" s="157">
        <f t="shared" si="60"/>
        <v>-60507.140999999989</v>
      </c>
      <c r="DF76" s="361">
        <f t="shared" si="61"/>
        <v>1</v>
      </c>
    </row>
    <row r="77" spans="1:110" x14ac:dyDescent="0.25">
      <c r="A77" t="s">
        <v>147</v>
      </c>
      <c r="B77" t="s">
        <v>171</v>
      </c>
      <c r="C77" t="s">
        <v>770</v>
      </c>
      <c r="D77" t="s">
        <v>119</v>
      </c>
      <c r="E77" t="s">
        <v>46</v>
      </c>
      <c r="F77" s="150">
        <v>1362</v>
      </c>
      <c r="G77" s="150">
        <v>0</v>
      </c>
      <c r="H77" s="150">
        <v>45828.833241896064</v>
      </c>
      <c r="I77" s="150">
        <v>0</v>
      </c>
      <c r="J77" s="150">
        <v>0</v>
      </c>
      <c r="K77" s="150">
        <v>12810.784808417544</v>
      </c>
      <c r="L77" s="150">
        <v>0</v>
      </c>
      <c r="M77" s="150">
        <v>0</v>
      </c>
      <c r="N77" s="150">
        <v>0</v>
      </c>
      <c r="O77" s="150">
        <v>0</v>
      </c>
      <c r="P77" s="150">
        <v>0</v>
      </c>
      <c r="Q77" s="150">
        <v>0</v>
      </c>
      <c r="R77" s="150">
        <v>0</v>
      </c>
      <c r="S77" s="150">
        <f t="shared" si="41"/>
        <v>58639.618050313606</v>
      </c>
      <c r="T77" s="150">
        <v>0</v>
      </c>
      <c r="U77" s="150">
        <v>0</v>
      </c>
      <c r="V77" s="150">
        <v>0</v>
      </c>
      <c r="W77" s="150">
        <v>0</v>
      </c>
      <c r="X77" s="150">
        <v>0</v>
      </c>
      <c r="Y77" s="150">
        <f t="shared" si="42"/>
        <v>60001.618050313606</v>
      </c>
      <c r="Z77" s="150">
        <v>56.966000000000001</v>
      </c>
      <c r="AA77" s="150">
        <v>960.34199999999998</v>
      </c>
      <c r="AB77" s="150">
        <v>42359.495000000003</v>
      </c>
      <c r="AC77" s="150">
        <v>2012.077</v>
      </c>
      <c r="AD77" s="150">
        <v>0</v>
      </c>
      <c r="AE77" s="150">
        <v>0</v>
      </c>
      <c r="AF77" s="150">
        <v>13250.738050313608</v>
      </c>
      <c r="AG77" s="150">
        <v>0</v>
      </c>
      <c r="AH77" s="150">
        <v>0</v>
      </c>
      <c r="AI77" s="150">
        <v>0</v>
      </c>
      <c r="AJ77" s="150">
        <v>0</v>
      </c>
      <c r="AK77" s="150">
        <v>0</v>
      </c>
      <c r="AL77" s="150">
        <f t="shared" si="43"/>
        <v>58639.618050313606</v>
      </c>
      <c r="AM77" s="150">
        <v>0</v>
      </c>
      <c r="AN77" s="150">
        <v>0</v>
      </c>
      <c r="AO77" s="150">
        <v>0</v>
      </c>
      <c r="AP77" s="150">
        <v>0</v>
      </c>
      <c r="AQ77" s="150">
        <v>0</v>
      </c>
      <c r="AR77" s="150">
        <f t="shared" si="44"/>
        <v>60001.618050313606</v>
      </c>
      <c r="AS77" s="150">
        <v>56.966000000000001</v>
      </c>
      <c r="AT77" s="150">
        <v>960.34199999999998</v>
      </c>
      <c r="AU77" s="150">
        <v>42359.495000000003</v>
      </c>
      <c r="AV77" s="150">
        <v>2012.077</v>
      </c>
      <c r="AW77" s="150">
        <v>0</v>
      </c>
      <c r="AX77" s="150">
        <v>0</v>
      </c>
      <c r="AY77" s="150">
        <v>0</v>
      </c>
      <c r="AZ77" s="150">
        <v>4545.4120000000003</v>
      </c>
      <c r="BA77" s="150">
        <v>-101.812</v>
      </c>
      <c r="BB77" s="150">
        <v>101.812</v>
      </c>
      <c r="BC77" s="150">
        <v>8705.3260503136044</v>
      </c>
      <c r="BD77" s="150">
        <v>0</v>
      </c>
      <c r="BE77" s="150">
        <f t="shared" si="45"/>
        <v>58639.618050313606</v>
      </c>
      <c r="BF77" s="150">
        <v>0</v>
      </c>
      <c r="BG77" s="150">
        <v>0</v>
      </c>
      <c r="BH77" s="150">
        <v>0</v>
      </c>
      <c r="BI77" s="150">
        <v>0</v>
      </c>
      <c r="BJ77" s="150">
        <v>0</v>
      </c>
      <c r="BK77" s="150">
        <f t="shared" si="46"/>
        <v>60001.618050313606</v>
      </c>
      <c r="BL77" s="150">
        <v>56.966000000000001</v>
      </c>
      <c r="BM77" s="150">
        <v>960.34199999999998</v>
      </c>
      <c r="BN77" s="150">
        <v>42359.495000000003</v>
      </c>
      <c r="BO77" s="150">
        <v>2012.077</v>
      </c>
      <c r="BP77" s="150">
        <v>0</v>
      </c>
      <c r="BQ77" s="150">
        <v>0</v>
      </c>
      <c r="BR77" s="150">
        <v>0</v>
      </c>
      <c r="BS77" s="150">
        <v>4545.4120000000003</v>
      </c>
      <c r="BT77" s="150">
        <v>-101.812</v>
      </c>
      <c r="BU77" s="150">
        <v>0</v>
      </c>
      <c r="BV77" s="157">
        <f t="shared" si="47"/>
        <v>49832.480000000003</v>
      </c>
      <c r="BW77" s="157">
        <f t="shared" si="48"/>
        <v>8807.1380503136024</v>
      </c>
      <c r="BX77" s="157">
        <f t="shared" si="49"/>
        <v>8705.3260503136044</v>
      </c>
      <c r="BY77" s="157">
        <f t="shared" si="50"/>
        <v>-101.81199999999808</v>
      </c>
      <c r="CB77" s="157">
        <f t="shared" si="58"/>
        <v>49832.480000000003</v>
      </c>
      <c r="CD77" s="157">
        <f t="shared" si="51"/>
        <v>49832.480000000003</v>
      </c>
      <c r="CV77" s="157">
        <f t="shared" si="52"/>
        <v>1362</v>
      </c>
      <c r="CW77" s="157">
        <f t="shared" si="53"/>
        <v>-58639.618050313606</v>
      </c>
      <c r="CX77" s="157">
        <f t="shared" si="54"/>
        <v>-58639.618050313606</v>
      </c>
      <c r="CY77" s="157">
        <f t="shared" si="55"/>
        <v>-58639.618050313606</v>
      </c>
      <c r="CZ77" s="157">
        <f t="shared" si="56"/>
        <v>-58639.618050313606</v>
      </c>
      <c r="DA77" s="157">
        <f t="shared" si="57"/>
        <v>0</v>
      </c>
      <c r="DB77" s="150">
        <v>0</v>
      </c>
      <c r="DC77" s="150">
        <v>0</v>
      </c>
      <c r="DD77" s="157">
        <f t="shared" si="59"/>
        <v>-49832.480000000003</v>
      </c>
      <c r="DE77" s="157">
        <f t="shared" si="60"/>
        <v>-49832.480000000003</v>
      </c>
      <c r="DF77" s="361">
        <f t="shared" si="61"/>
        <v>1</v>
      </c>
    </row>
    <row r="78" spans="1:110" x14ac:dyDescent="0.25">
      <c r="A78" t="s">
        <v>147</v>
      </c>
      <c r="B78" t="s">
        <v>196</v>
      </c>
      <c r="C78" t="s">
        <v>770</v>
      </c>
      <c r="D78" t="s">
        <v>192</v>
      </c>
      <c r="E78" t="s">
        <v>185</v>
      </c>
      <c r="F78" s="150">
        <v>103859.79699999999</v>
      </c>
      <c r="G78" s="150">
        <v>35836.951484421377</v>
      </c>
      <c r="H78" s="150">
        <v>0</v>
      </c>
      <c r="I78" s="150">
        <v>0</v>
      </c>
      <c r="J78" s="150">
        <v>0</v>
      </c>
      <c r="K78" s="150">
        <v>0</v>
      </c>
      <c r="L78" s="150">
        <v>19996.651810209987</v>
      </c>
      <c r="M78" s="150">
        <v>0</v>
      </c>
      <c r="N78" s="150">
        <v>20149.635874076808</v>
      </c>
      <c r="O78" s="150">
        <v>0</v>
      </c>
      <c r="P78" s="150">
        <v>13162.829845142263</v>
      </c>
      <c r="Q78" s="150">
        <v>0</v>
      </c>
      <c r="R78" s="150">
        <v>400.93219604953293</v>
      </c>
      <c r="S78" s="150">
        <f t="shared" si="41"/>
        <v>89547.001209899958</v>
      </c>
      <c r="T78" s="150">
        <v>51614</v>
      </c>
      <c r="U78" s="150">
        <v>0</v>
      </c>
      <c r="V78" s="150">
        <v>0</v>
      </c>
      <c r="W78" s="150">
        <v>0</v>
      </c>
      <c r="X78" s="150">
        <v>0</v>
      </c>
      <c r="Y78" s="150">
        <f t="shared" si="42"/>
        <v>245020.79820989995</v>
      </c>
      <c r="Z78" s="150">
        <v>18454.875</v>
      </c>
      <c r="AA78" s="150">
        <v>12344.933000000001</v>
      </c>
      <c r="AB78" s="150">
        <v>0</v>
      </c>
      <c r="AC78" s="150">
        <v>2319.2080000000001</v>
      </c>
      <c r="AD78" s="150">
        <v>-0.45800000000000002</v>
      </c>
      <c r="AE78" s="150">
        <v>23122.246999999999</v>
      </c>
      <c r="AF78" s="150">
        <v>0</v>
      </c>
      <c r="AG78" s="150">
        <v>17024.040684286796</v>
      </c>
      <c r="AH78" s="150">
        <v>0</v>
      </c>
      <c r="AI78" s="150">
        <v>15880.76532956363</v>
      </c>
      <c r="AJ78" s="150">
        <v>0</v>
      </c>
      <c r="AK78" s="150">
        <v>401.39019604952802</v>
      </c>
      <c r="AL78" s="150">
        <f t="shared" si="43"/>
        <v>89547.001209899958</v>
      </c>
      <c r="AM78" s="150">
        <v>51614</v>
      </c>
      <c r="AN78" s="150">
        <v>0</v>
      </c>
      <c r="AO78" s="150">
        <v>0</v>
      </c>
      <c r="AP78" s="150">
        <v>0</v>
      </c>
      <c r="AQ78" s="150">
        <v>0</v>
      </c>
      <c r="AR78" s="150">
        <f t="shared" si="44"/>
        <v>245020.79820989995</v>
      </c>
      <c r="AS78" s="150">
        <v>18454.875</v>
      </c>
      <c r="AT78" s="150">
        <v>12344.933000000001</v>
      </c>
      <c r="AU78" s="150">
        <v>0</v>
      </c>
      <c r="AV78" s="150">
        <v>2319.2080000000001</v>
      </c>
      <c r="AW78" s="150">
        <v>-0.45800000000000002</v>
      </c>
      <c r="AX78" s="150">
        <v>23122.246999999999</v>
      </c>
      <c r="AY78" s="150">
        <v>3633.1550000000002</v>
      </c>
      <c r="AZ78" s="150">
        <v>0</v>
      </c>
      <c r="BA78" s="150">
        <v>0</v>
      </c>
      <c r="BB78" s="150">
        <v>6987</v>
      </c>
      <c r="BC78" s="150">
        <v>13163</v>
      </c>
      <c r="BD78" s="150">
        <v>9523.041209899955</v>
      </c>
      <c r="BE78" s="150">
        <f t="shared" si="45"/>
        <v>89547.001209899958</v>
      </c>
      <c r="BF78" s="150">
        <v>51614</v>
      </c>
      <c r="BG78" s="150">
        <v>0</v>
      </c>
      <c r="BH78" s="150">
        <v>0</v>
      </c>
      <c r="BI78" s="150">
        <v>0</v>
      </c>
      <c r="BJ78" s="150">
        <v>0</v>
      </c>
      <c r="BK78" s="150">
        <f t="shared" si="46"/>
        <v>245020.79820989995</v>
      </c>
      <c r="BL78" s="150">
        <v>18454.875</v>
      </c>
      <c r="BM78" s="150">
        <v>12344.933000000001</v>
      </c>
      <c r="BN78" s="150">
        <v>0</v>
      </c>
      <c r="BO78" s="150">
        <v>2319.2080000000001</v>
      </c>
      <c r="BP78" s="150">
        <v>-0.45800000000000002</v>
      </c>
      <c r="BQ78" s="150">
        <v>23122.246999999999</v>
      </c>
      <c r="BR78" s="150">
        <v>3633.1550000000002</v>
      </c>
      <c r="BS78" s="150">
        <v>0</v>
      </c>
      <c r="BT78" s="150">
        <v>0</v>
      </c>
      <c r="BU78" s="150">
        <v>21839.21</v>
      </c>
      <c r="BV78" s="157">
        <f t="shared" si="47"/>
        <v>81713.170000000013</v>
      </c>
      <c r="BW78" s="157">
        <f t="shared" si="48"/>
        <v>7833.831209899945</v>
      </c>
      <c r="BX78" s="157">
        <f t="shared" si="49"/>
        <v>22686.041209899955</v>
      </c>
      <c r="BY78" s="157">
        <f t="shared" si="50"/>
        <v>14852.21000000001</v>
      </c>
      <c r="CB78" s="157">
        <f t="shared" si="58"/>
        <v>81713.170000000013</v>
      </c>
      <c r="CD78" s="157">
        <f t="shared" si="51"/>
        <v>81713.170000000013</v>
      </c>
      <c r="CV78" s="157">
        <f t="shared" si="52"/>
        <v>103859.79699999999</v>
      </c>
      <c r="CW78" s="157">
        <f t="shared" si="53"/>
        <v>-141161.00120989996</v>
      </c>
      <c r="CX78" s="157">
        <f t="shared" si="54"/>
        <v>-141161.00120989996</v>
      </c>
      <c r="CY78" s="157">
        <f t="shared" si="55"/>
        <v>-141161.00120989996</v>
      </c>
      <c r="CZ78" s="157">
        <f t="shared" si="56"/>
        <v>-89547.001209899958</v>
      </c>
      <c r="DA78" s="157">
        <f t="shared" si="57"/>
        <v>-51614</v>
      </c>
      <c r="DB78" s="150">
        <v>0</v>
      </c>
      <c r="DC78" s="150">
        <v>0</v>
      </c>
      <c r="DD78" s="157">
        <f t="shared" si="59"/>
        <v>-81713.170000000013</v>
      </c>
      <c r="DE78" s="157">
        <f t="shared" si="60"/>
        <v>-81713.170000000013</v>
      </c>
      <c r="DF78" s="361">
        <f t="shared" si="61"/>
        <v>1</v>
      </c>
    </row>
    <row r="79" spans="1:110" x14ac:dyDescent="0.25">
      <c r="A79" t="s">
        <v>147</v>
      </c>
      <c r="B79" t="s">
        <v>290</v>
      </c>
      <c r="C79" t="s">
        <v>770</v>
      </c>
      <c r="D79" t="s">
        <v>276</v>
      </c>
      <c r="E79" t="s">
        <v>246</v>
      </c>
      <c r="F79" s="150">
        <v>67488</v>
      </c>
      <c r="G79" s="150">
        <v>66946.142857142855</v>
      </c>
      <c r="H79" s="150">
        <v>0</v>
      </c>
      <c r="I79" s="150">
        <v>0</v>
      </c>
      <c r="J79" s="150">
        <v>0</v>
      </c>
      <c r="K79" s="150">
        <v>0</v>
      </c>
      <c r="L79" s="150">
        <v>0</v>
      </c>
      <c r="M79" s="150">
        <v>0</v>
      </c>
      <c r="N79" s="150">
        <v>0</v>
      </c>
      <c r="O79" s="150">
        <v>0</v>
      </c>
      <c r="P79" s="150">
        <v>0</v>
      </c>
      <c r="Q79" s="150">
        <v>0</v>
      </c>
      <c r="R79" s="150">
        <v>0</v>
      </c>
      <c r="S79" s="150">
        <f t="shared" si="41"/>
        <v>66946.142857142855</v>
      </c>
      <c r="T79" s="150">
        <v>0</v>
      </c>
      <c r="U79" s="150">
        <v>0</v>
      </c>
      <c r="V79" s="150">
        <v>0</v>
      </c>
      <c r="W79" s="150">
        <v>0</v>
      </c>
      <c r="X79" s="150">
        <v>0</v>
      </c>
      <c r="Y79" s="150">
        <f t="shared" si="42"/>
        <v>134434.14285714284</v>
      </c>
      <c r="Z79" s="150">
        <v>9500.259</v>
      </c>
      <c r="AA79" s="150">
        <v>-50.390999999999998</v>
      </c>
      <c r="AB79" s="150">
        <v>0</v>
      </c>
      <c r="AC79" s="150">
        <v>34377.006000000001</v>
      </c>
      <c r="AD79" s="150">
        <v>5883.75</v>
      </c>
      <c r="AE79" s="150">
        <v>10345.808000000001</v>
      </c>
      <c r="AF79" s="150">
        <v>0</v>
      </c>
      <c r="AG79" s="150">
        <v>3054.1919999999991</v>
      </c>
      <c r="AH79" s="150">
        <v>3400</v>
      </c>
      <c r="AI79" s="150">
        <v>435.51885714284435</v>
      </c>
      <c r="AJ79" s="150">
        <v>0</v>
      </c>
      <c r="AK79" s="150">
        <v>0</v>
      </c>
      <c r="AL79" s="150">
        <f t="shared" si="43"/>
        <v>66946.142857142841</v>
      </c>
      <c r="AM79" s="150">
        <v>0</v>
      </c>
      <c r="AN79" s="150">
        <v>0</v>
      </c>
      <c r="AO79" s="150">
        <v>0</v>
      </c>
      <c r="AP79" s="150">
        <v>0</v>
      </c>
      <c r="AQ79" s="150">
        <v>0</v>
      </c>
      <c r="AR79" s="150">
        <f t="shared" si="44"/>
        <v>134434.14285714284</v>
      </c>
      <c r="AS79" s="150">
        <v>9500.259</v>
      </c>
      <c r="AT79" s="150">
        <v>-50.390999999999998</v>
      </c>
      <c r="AU79" s="150">
        <v>0</v>
      </c>
      <c r="AV79" s="150">
        <v>34377.006000000001</v>
      </c>
      <c r="AW79" s="150">
        <v>5883.75</v>
      </c>
      <c r="AX79" s="150">
        <v>10345.808000000001</v>
      </c>
      <c r="AY79" s="150">
        <v>0</v>
      </c>
      <c r="AZ79" s="150">
        <v>250.125</v>
      </c>
      <c r="BA79" s="150">
        <v>0</v>
      </c>
      <c r="BB79" s="150">
        <v>6639.5858571428398</v>
      </c>
      <c r="BC79" s="150">
        <v>0</v>
      </c>
      <c r="BD79" s="150">
        <v>0</v>
      </c>
      <c r="BE79" s="150">
        <f t="shared" si="45"/>
        <v>66946.142857142841</v>
      </c>
      <c r="BF79" s="150">
        <v>0</v>
      </c>
      <c r="BG79" s="150">
        <v>0</v>
      </c>
      <c r="BH79" s="150">
        <v>0</v>
      </c>
      <c r="BI79" s="150">
        <v>0</v>
      </c>
      <c r="BJ79" s="150">
        <v>0</v>
      </c>
      <c r="BK79" s="150">
        <f t="shared" si="46"/>
        <v>134434.14285714284</v>
      </c>
      <c r="BL79" s="150">
        <v>9500.259</v>
      </c>
      <c r="BM79" s="150">
        <v>-50.390999999999998</v>
      </c>
      <c r="BN79" s="150">
        <v>0</v>
      </c>
      <c r="BO79" s="150">
        <v>34377.006000000001</v>
      </c>
      <c r="BP79" s="150">
        <v>5883.75</v>
      </c>
      <c r="BQ79" s="150">
        <v>10345.808000000001</v>
      </c>
      <c r="BR79" s="150">
        <v>0</v>
      </c>
      <c r="BS79" s="150">
        <v>250.125</v>
      </c>
      <c r="BT79" s="150">
        <v>0</v>
      </c>
      <c r="BU79" s="150">
        <v>0</v>
      </c>
      <c r="BV79" s="157">
        <f t="shared" si="47"/>
        <v>60306.557000000001</v>
      </c>
      <c r="BW79" s="157">
        <f t="shared" si="48"/>
        <v>6639.5858571428398</v>
      </c>
      <c r="BX79" s="157">
        <f t="shared" si="49"/>
        <v>0</v>
      </c>
      <c r="BY79" s="157">
        <f t="shared" si="50"/>
        <v>-6639.5858571428398</v>
      </c>
      <c r="CB79" s="157">
        <f t="shared" si="58"/>
        <v>60306.557000000001</v>
      </c>
      <c r="CD79" s="157">
        <f t="shared" si="51"/>
        <v>60306.557000000001</v>
      </c>
      <c r="CV79" s="157">
        <f t="shared" si="52"/>
        <v>67488</v>
      </c>
      <c r="CW79" s="157">
        <f t="shared" si="53"/>
        <v>-66946.142857142841</v>
      </c>
      <c r="CX79" s="157">
        <f t="shared" si="54"/>
        <v>-66946.142857142841</v>
      </c>
      <c r="CY79" s="157">
        <f t="shared" si="55"/>
        <v>-66946.142857142841</v>
      </c>
      <c r="CZ79" s="157">
        <f t="shared" si="56"/>
        <v>-66946.142857142841</v>
      </c>
      <c r="DA79" s="157">
        <f t="shared" si="57"/>
        <v>0</v>
      </c>
      <c r="DB79" s="150">
        <v>0</v>
      </c>
      <c r="DC79" s="150">
        <v>0</v>
      </c>
      <c r="DD79" s="157">
        <f t="shared" si="59"/>
        <v>-60306.557000000001</v>
      </c>
      <c r="DE79" s="157">
        <f t="shared" si="60"/>
        <v>-60306.557000000001</v>
      </c>
      <c r="DF79" s="361">
        <f t="shared" si="61"/>
        <v>1</v>
      </c>
    </row>
    <row r="80" spans="1:110" x14ac:dyDescent="0.25">
      <c r="A80" t="s">
        <v>144</v>
      </c>
      <c r="B80" t="s">
        <v>771</v>
      </c>
      <c r="C80" t="s">
        <v>220</v>
      </c>
      <c r="D80" t="s">
        <v>210</v>
      </c>
      <c r="E80" t="s">
        <v>860</v>
      </c>
      <c r="F80" s="150">
        <v>0</v>
      </c>
      <c r="G80" s="150">
        <v>0</v>
      </c>
      <c r="H80" s="150">
        <v>0</v>
      </c>
      <c r="I80" s="150">
        <v>0</v>
      </c>
      <c r="J80" s="150">
        <v>0</v>
      </c>
      <c r="K80" s="150">
        <v>0</v>
      </c>
      <c r="L80" s="150">
        <v>0</v>
      </c>
      <c r="M80" s="150">
        <v>0</v>
      </c>
      <c r="N80" s="150">
        <v>0</v>
      </c>
      <c r="O80" s="150">
        <v>0</v>
      </c>
      <c r="P80" s="150">
        <v>0</v>
      </c>
      <c r="Q80" s="150">
        <v>0</v>
      </c>
      <c r="R80" s="150">
        <v>0</v>
      </c>
      <c r="S80" s="150">
        <f t="shared" si="41"/>
        <v>0</v>
      </c>
      <c r="T80" s="150">
        <v>0</v>
      </c>
      <c r="U80" s="150">
        <v>0</v>
      </c>
      <c r="V80" s="150">
        <v>0</v>
      </c>
      <c r="W80" s="150">
        <v>0</v>
      </c>
      <c r="X80" s="150">
        <v>0</v>
      </c>
      <c r="Y80" s="150">
        <f t="shared" si="42"/>
        <v>0</v>
      </c>
      <c r="Z80" s="150">
        <v>0</v>
      </c>
      <c r="AA80" s="150">
        <v>0</v>
      </c>
      <c r="AB80" s="150">
        <v>0</v>
      </c>
      <c r="AC80" s="150">
        <v>0</v>
      </c>
      <c r="AD80" s="150">
        <v>0</v>
      </c>
      <c r="AE80" s="150">
        <v>0</v>
      </c>
      <c r="AF80" s="150">
        <v>0</v>
      </c>
      <c r="AG80" s="150">
        <v>0</v>
      </c>
      <c r="AH80" s="150">
        <v>0</v>
      </c>
      <c r="AI80" s="150">
        <v>0</v>
      </c>
      <c r="AJ80" s="150">
        <v>0</v>
      </c>
      <c r="AK80" s="150">
        <v>0</v>
      </c>
      <c r="AL80" s="150">
        <f t="shared" si="43"/>
        <v>0</v>
      </c>
      <c r="AM80" s="150">
        <v>0</v>
      </c>
      <c r="AN80" s="150">
        <v>0</v>
      </c>
      <c r="AO80" s="150">
        <v>0</v>
      </c>
      <c r="AP80" s="150">
        <v>0</v>
      </c>
      <c r="AQ80" s="150">
        <v>0</v>
      </c>
      <c r="AR80" s="150">
        <f t="shared" si="44"/>
        <v>0</v>
      </c>
      <c r="AS80" s="150">
        <v>0</v>
      </c>
      <c r="AT80" s="150">
        <v>0</v>
      </c>
      <c r="AU80" s="150">
        <v>0</v>
      </c>
      <c r="AV80" s="150">
        <v>0</v>
      </c>
      <c r="AW80" s="150">
        <v>0</v>
      </c>
      <c r="AX80" s="150">
        <v>0</v>
      </c>
      <c r="AY80" s="150">
        <v>0</v>
      </c>
      <c r="AZ80" s="150">
        <v>0</v>
      </c>
      <c r="BA80" s="150">
        <v>0</v>
      </c>
      <c r="BB80" s="150">
        <v>0</v>
      </c>
      <c r="BC80" s="150">
        <v>0</v>
      </c>
      <c r="BD80" s="150">
        <v>0</v>
      </c>
      <c r="BE80" s="150">
        <f t="shared" si="45"/>
        <v>0</v>
      </c>
      <c r="BF80" s="150">
        <v>0</v>
      </c>
      <c r="BG80" s="150">
        <v>0</v>
      </c>
      <c r="BH80" s="150">
        <v>0</v>
      </c>
      <c r="BI80" s="150">
        <v>0</v>
      </c>
      <c r="BJ80" s="150">
        <v>0</v>
      </c>
      <c r="BK80" s="150">
        <f t="shared" si="46"/>
        <v>0</v>
      </c>
      <c r="BL80" s="150">
        <v>0</v>
      </c>
      <c r="BM80" s="150">
        <v>0</v>
      </c>
      <c r="BN80" s="150">
        <v>0</v>
      </c>
      <c r="BO80" s="150">
        <v>0</v>
      </c>
      <c r="BP80" s="150">
        <v>0</v>
      </c>
      <c r="BQ80" s="150">
        <v>0</v>
      </c>
      <c r="BR80" s="150">
        <v>0</v>
      </c>
      <c r="BS80" s="150">
        <v>0</v>
      </c>
      <c r="BT80" s="150">
        <v>-6615.6040000000003</v>
      </c>
      <c r="BU80" s="150">
        <v>0</v>
      </c>
      <c r="BV80" s="157">
        <f t="shared" si="47"/>
        <v>-6615.6040000000003</v>
      </c>
      <c r="BW80" s="157">
        <f t="shared" si="48"/>
        <v>6615.6040000000003</v>
      </c>
      <c r="BX80" s="157">
        <f t="shared" si="49"/>
        <v>0</v>
      </c>
      <c r="BY80" s="157">
        <f t="shared" si="50"/>
        <v>-6615.6040000000003</v>
      </c>
      <c r="CB80" s="157">
        <f t="shared" si="58"/>
        <v>-6615.6040000000003</v>
      </c>
      <c r="CD80" s="157">
        <f t="shared" si="51"/>
        <v>-6615.6040000000003</v>
      </c>
      <c r="CV80" s="157">
        <f t="shared" si="52"/>
        <v>0</v>
      </c>
      <c r="CW80" s="157">
        <f t="shared" si="53"/>
        <v>0</v>
      </c>
      <c r="CX80" s="157">
        <f t="shared" si="54"/>
        <v>0</v>
      </c>
      <c r="CY80" s="157">
        <f t="shared" si="55"/>
        <v>0</v>
      </c>
      <c r="CZ80" s="157">
        <f t="shared" si="56"/>
        <v>0</v>
      </c>
      <c r="DA80" s="157">
        <f t="shared" si="57"/>
        <v>0</v>
      </c>
      <c r="DB80" s="150">
        <v>0</v>
      </c>
      <c r="DC80" s="150">
        <v>0</v>
      </c>
      <c r="DD80" s="157">
        <f t="shared" si="59"/>
        <v>6615.6040000000003</v>
      </c>
      <c r="DE80" s="157">
        <f t="shared" si="60"/>
        <v>6615.6040000000003</v>
      </c>
      <c r="DF80" s="361">
        <f t="shared" si="61"/>
        <v>1</v>
      </c>
    </row>
    <row r="81" spans="1:110" x14ac:dyDescent="0.25">
      <c r="A81" t="s">
        <v>145</v>
      </c>
      <c r="B81" t="s">
        <v>178</v>
      </c>
      <c r="C81" t="s">
        <v>770</v>
      </c>
      <c r="D81" t="s">
        <v>254</v>
      </c>
      <c r="E81" t="s">
        <v>224</v>
      </c>
      <c r="F81" s="150">
        <v>125406.554</v>
      </c>
      <c r="G81" s="150">
        <v>0</v>
      </c>
      <c r="H81" s="150">
        <v>0</v>
      </c>
      <c r="I81" s="150">
        <v>0</v>
      </c>
      <c r="J81" s="150">
        <v>0</v>
      </c>
      <c r="K81" s="150">
        <v>0</v>
      </c>
      <c r="L81" s="150">
        <v>0</v>
      </c>
      <c r="M81" s="150">
        <v>0</v>
      </c>
      <c r="N81" s="150">
        <v>0</v>
      </c>
      <c r="O81" s="150">
        <v>0</v>
      </c>
      <c r="P81" s="150">
        <v>0</v>
      </c>
      <c r="Q81" s="150">
        <v>0</v>
      </c>
      <c r="R81" s="150">
        <v>0</v>
      </c>
      <c r="S81" s="150">
        <f t="shared" si="41"/>
        <v>0</v>
      </c>
      <c r="T81" s="150">
        <v>0</v>
      </c>
      <c r="U81" s="150">
        <v>0</v>
      </c>
      <c r="V81" s="150">
        <v>0</v>
      </c>
      <c r="W81" s="150">
        <v>0</v>
      </c>
      <c r="X81" s="150">
        <v>0</v>
      </c>
      <c r="Y81" s="150">
        <f t="shared" si="42"/>
        <v>125406.554</v>
      </c>
      <c r="Z81" s="150">
        <v>0</v>
      </c>
      <c r="AA81" s="150">
        <v>29.436</v>
      </c>
      <c r="AB81" s="150">
        <v>757.37</v>
      </c>
      <c r="AC81" s="150">
        <v>3369.9090000000001</v>
      </c>
      <c r="AD81" s="150">
        <v>518.5</v>
      </c>
      <c r="AE81" s="150">
        <v>418.21499999999997</v>
      </c>
      <c r="AF81" s="150">
        <v>4581.7849999999999</v>
      </c>
      <c r="AG81" s="150">
        <v>2324.7849999999999</v>
      </c>
      <c r="AH81" s="150">
        <v>0</v>
      </c>
      <c r="AI81" s="150">
        <v>0</v>
      </c>
      <c r="AJ81" s="150">
        <v>0</v>
      </c>
      <c r="AK81" s="150">
        <v>0</v>
      </c>
      <c r="AL81" s="150">
        <f t="shared" si="43"/>
        <v>12000</v>
      </c>
      <c r="AM81" s="150">
        <v>0</v>
      </c>
      <c r="AN81" s="150">
        <v>0</v>
      </c>
      <c r="AO81" s="150">
        <v>0</v>
      </c>
      <c r="AP81" s="150">
        <v>0</v>
      </c>
      <c r="AQ81" s="150">
        <v>0</v>
      </c>
      <c r="AR81" s="150">
        <f t="shared" si="44"/>
        <v>137406.554</v>
      </c>
      <c r="AS81" s="150">
        <v>0</v>
      </c>
      <c r="AT81" s="150">
        <v>29.436</v>
      </c>
      <c r="AU81" s="150">
        <v>757.37</v>
      </c>
      <c r="AV81" s="150">
        <v>3369.9090000000001</v>
      </c>
      <c r="AW81" s="150">
        <v>518.5</v>
      </c>
      <c r="AX81" s="150">
        <v>418.21499999999997</v>
      </c>
      <c r="AY81" s="150">
        <v>78.129000000000005</v>
      </c>
      <c r="AZ81" s="150">
        <v>215.28299999999999</v>
      </c>
      <c r="BA81" s="150">
        <v>0</v>
      </c>
      <c r="BB81" s="150">
        <v>1000</v>
      </c>
      <c r="BC81" s="150">
        <v>0</v>
      </c>
      <c r="BD81" s="150">
        <v>5613.1579999999994</v>
      </c>
      <c r="BE81" s="150">
        <f t="shared" si="45"/>
        <v>12000</v>
      </c>
      <c r="BF81" s="150">
        <v>0</v>
      </c>
      <c r="BG81" s="150">
        <v>0</v>
      </c>
      <c r="BH81" s="150">
        <v>0</v>
      </c>
      <c r="BI81" s="150">
        <v>0</v>
      </c>
      <c r="BJ81" s="150">
        <v>0</v>
      </c>
      <c r="BK81" s="150">
        <f t="shared" si="46"/>
        <v>137406.554</v>
      </c>
      <c r="BL81" s="150">
        <v>0</v>
      </c>
      <c r="BM81" s="150">
        <v>29.436</v>
      </c>
      <c r="BN81" s="150">
        <v>757.37</v>
      </c>
      <c r="BO81" s="150">
        <v>3369.9090000000001</v>
      </c>
      <c r="BP81" s="150">
        <v>518.5</v>
      </c>
      <c r="BQ81" s="150">
        <v>418.21499999999997</v>
      </c>
      <c r="BR81" s="150">
        <v>78.129000000000005</v>
      </c>
      <c r="BS81" s="150">
        <v>215.28299999999999</v>
      </c>
      <c r="BT81" s="150">
        <v>0</v>
      </c>
      <c r="BU81" s="150">
        <v>0</v>
      </c>
      <c r="BV81" s="157">
        <f t="shared" si="47"/>
        <v>5386.8420000000006</v>
      </c>
      <c r="BW81" s="157">
        <f t="shared" si="48"/>
        <v>6613.1579999999994</v>
      </c>
      <c r="BX81" s="157">
        <f t="shared" si="49"/>
        <v>5613.1579999999994</v>
      </c>
      <c r="BY81" s="157">
        <f t="shared" si="50"/>
        <v>-1000</v>
      </c>
      <c r="CB81" s="157">
        <f t="shared" si="58"/>
        <v>5386.8420000000006</v>
      </c>
      <c r="CD81" s="157">
        <f t="shared" si="51"/>
        <v>5386.8420000000006</v>
      </c>
      <c r="CV81" s="157">
        <f t="shared" si="52"/>
        <v>125406.554</v>
      </c>
      <c r="CW81" s="157">
        <f t="shared" si="53"/>
        <v>-12000</v>
      </c>
      <c r="CX81" s="157">
        <f t="shared" si="54"/>
        <v>-12000</v>
      </c>
      <c r="CY81" s="157">
        <f t="shared" si="55"/>
        <v>-12000</v>
      </c>
      <c r="CZ81" s="157">
        <f t="shared" si="56"/>
        <v>-12000</v>
      </c>
      <c r="DA81" s="157">
        <f t="shared" si="57"/>
        <v>0</v>
      </c>
      <c r="DB81" s="150">
        <v>0</v>
      </c>
      <c r="DC81" s="150">
        <v>0</v>
      </c>
      <c r="DD81" s="157">
        <f t="shared" si="59"/>
        <v>-5386.8420000000006</v>
      </c>
      <c r="DE81" s="157">
        <f t="shared" si="60"/>
        <v>-5386.8420000000006</v>
      </c>
      <c r="DF81" s="361">
        <f t="shared" si="61"/>
        <v>1</v>
      </c>
    </row>
    <row r="82" spans="1:110" x14ac:dyDescent="0.25">
      <c r="A82" t="s">
        <v>144</v>
      </c>
      <c r="B82" t="s">
        <v>166</v>
      </c>
      <c r="C82" t="s">
        <v>151</v>
      </c>
      <c r="D82" t="s">
        <v>76</v>
      </c>
      <c r="E82" t="s">
        <v>3</v>
      </c>
      <c r="F82" s="150">
        <v>2253023.8719999995</v>
      </c>
      <c r="G82" s="150">
        <v>33999.667000000001</v>
      </c>
      <c r="H82" s="150">
        <v>0</v>
      </c>
      <c r="I82" s="150">
        <v>499.99999999941781</v>
      </c>
      <c r="J82" s="150">
        <v>0</v>
      </c>
      <c r="K82" s="150">
        <v>153663.45250000097</v>
      </c>
      <c r="L82" s="150">
        <v>0</v>
      </c>
      <c r="M82" s="150">
        <v>0</v>
      </c>
      <c r="N82" s="150">
        <v>0</v>
      </c>
      <c r="O82" s="150">
        <v>0</v>
      </c>
      <c r="P82" s="150">
        <v>0</v>
      </c>
      <c r="Q82" s="150">
        <v>0</v>
      </c>
      <c r="R82" s="150">
        <v>0</v>
      </c>
      <c r="S82" s="150">
        <f t="shared" si="41"/>
        <v>188163.11950000038</v>
      </c>
      <c r="T82" s="150">
        <v>0</v>
      </c>
      <c r="U82" s="150">
        <v>0</v>
      </c>
      <c r="V82" s="150">
        <v>0</v>
      </c>
      <c r="W82" s="150">
        <v>0</v>
      </c>
      <c r="X82" s="150">
        <v>0</v>
      </c>
      <c r="Y82" s="150">
        <f t="shared" si="42"/>
        <v>2441186.9915</v>
      </c>
      <c r="Z82" s="150">
        <v>8075.5649999999996</v>
      </c>
      <c r="AA82" s="150">
        <v>805.19600000000003</v>
      </c>
      <c r="AB82" s="150">
        <v>1508.6130000000001</v>
      </c>
      <c r="AC82" s="150">
        <v>2593.2550000000001</v>
      </c>
      <c r="AD82" s="150">
        <v>-37307.752</v>
      </c>
      <c r="AE82" s="150">
        <v>237658.07399999999</v>
      </c>
      <c r="AF82" s="150">
        <v>35598.65928285406</v>
      </c>
      <c r="AG82" s="150">
        <v>0</v>
      </c>
      <c r="AH82" s="150">
        <v>0</v>
      </c>
      <c r="AI82" s="150">
        <v>1666.0000000003799</v>
      </c>
      <c r="AJ82" s="150">
        <v>0</v>
      </c>
      <c r="AK82" s="150">
        <v>175019.1925</v>
      </c>
      <c r="AL82" s="150">
        <f t="shared" si="43"/>
        <v>425616.80278285441</v>
      </c>
      <c r="AM82" s="150">
        <v>0</v>
      </c>
      <c r="AN82" s="150">
        <v>0</v>
      </c>
      <c r="AO82" s="150">
        <v>0</v>
      </c>
      <c r="AP82" s="150">
        <v>0</v>
      </c>
      <c r="AQ82" s="150">
        <v>0</v>
      </c>
      <c r="AR82" s="150">
        <f t="shared" si="44"/>
        <v>2678640.674782854</v>
      </c>
      <c r="AS82" s="150">
        <v>8075.5649999999996</v>
      </c>
      <c r="AT82" s="150">
        <v>805.19600000000003</v>
      </c>
      <c r="AU82" s="150">
        <v>1508.6130000000001</v>
      </c>
      <c r="AV82" s="150">
        <v>2593.2550000000001</v>
      </c>
      <c r="AW82" s="150">
        <v>-37307.752</v>
      </c>
      <c r="AX82" s="150">
        <v>237658.07399999999</v>
      </c>
      <c r="AY82" s="150">
        <v>0</v>
      </c>
      <c r="AZ82" s="150">
        <v>0</v>
      </c>
      <c r="BA82" s="150">
        <v>0</v>
      </c>
      <c r="BB82" s="150">
        <v>900</v>
      </c>
      <c r="BC82" s="150">
        <v>0</v>
      </c>
      <c r="BD82" s="150">
        <v>5500</v>
      </c>
      <c r="BE82" s="150">
        <f t="shared" si="45"/>
        <v>219732.951</v>
      </c>
      <c r="BF82" s="150">
        <v>0</v>
      </c>
      <c r="BG82" s="150">
        <v>0</v>
      </c>
      <c r="BH82" s="150">
        <v>0</v>
      </c>
      <c r="BI82" s="150">
        <v>0</v>
      </c>
      <c r="BJ82" s="150">
        <v>0</v>
      </c>
      <c r="BK82" s="150">
        <f t="shared" si="46"/>
        <v>2472756.8229999994</v>
      </c>
      <c r="BL82" s="150">
        <v>8075.5649999999996</v>
      </c>
      <c r="BM82" s="150">
        <v>805.19600000000003</v>
      </c>
      <c r="BN82" s="150">
        <v>1508.6130000000001</v>
      </c>
      <c r="BO82" s="150">
        <v>2593.2550000000001</v>
      </c>
      <c r="BP82" s="150">
        <v>-37307.752</v>
      </c>
      <c r="BQ82" s="150">
        <v>237658.07399999999</v>
      </c>
      <c r="BR82" s="150">
        <v>0</v>
      </c>
      <c r="BS82" s="150">
        <v>0</v>
      </c>
      <c r="BT82" s="150">
        <v>0</v>
      </c>
      <c r="BU82" s="150">
        <v>0</v>
      </c>
      <c r="BV82" s="157">
        <f t="shared" si="47"/>
        <v>213332.951</v>
      </c>
      <c r="BW82" s="157">
        <f t="shared" si="48"/>
        <v>6400</v>
      </c>
      <c r="BX82" s="157">
        <f t="shared" si="49"/>
        <v>5500</v>
      </c>
      <c r="BY82" s="157">
        <f t="shared" si="50"/>
        <v>-900</v>
      </c>
      <c r="CB82" s="157">
        <f t="shared" si="58"/>
        <v>213332.951</v>
      </c>
      <c r="CD82" s="157">
        <f t="shared" si="51"/>
        <v>213332.951</v>
      </c>
      <c r="CV82" s="157">
        <f t="shared" si="52"/>
        <v>2253023.8719999995</v>
      </c>
      <c r="CW82" s="157">
        <f t="shared" si="53"/>
        <v>-219732.95099999988</v>
      </c>
      <c r="CX82" s="157">
        <f t="shared" si="54"/>
        <v>-219732.951</v>
      </c>
      <c r="CY82" s="157">
        <f t="shared" si="55"/>
        <v>-219732.951</v>
      </c>
      <c r="CZ82" s="157">
        <f t="shared" si="56"/>
        <v>-219732.951</v>
      </c>
      <c r="DA82" s="157">
        <f t="shared" si="57"/>
        <v>0</v>
      </c>
      <c r="DB82" s="150">
        <v>0</v>
      </c>
      <c r="DC82" s="150">
        <v>0</v>
      </c>
      <c r="DD82" s="157">
        <f t="shared" si="59"/>
        <v>-213332.951</v>
      </c>
      <c r="DE82" s="157">
        <f t="shared" si="60"/>
        <v>-213332.951</v>
      </c>
      <c r="DF82" s="361">
        <f t="shared" si="61"/>
        <v>1</v>
      </c>
    </row>
    <row r="83" spans="1:110" x14ac:dyDescent="0.25">
      <c r="A83" t="s">
        <v>144</v>
      </c>
      <c r="B83" t="s">
        <v>771</v>
      </c>
      <c r="C83" t="s">
        <v>219</v>
      </c>
      <c r="D83" t="s">
        <v>214</v>
      </c>
      <c r="E83" t="s">
        <v>204</v>
      </c>
      <c r="F83" s="150">
        <v>50047.535000000003</v>
      </c>
      <c r="G83" s="150">
        <v>493.74170735066662</v>
      </c>
      <c r="H83" s="150">
        <v>0</v>
      </c>
      <c r="I83" s="150">
        <v>0</v>
      </c>
      <c r="J83" s="150">
        <v>0</v>
      </c>
      <c r="K83" s="150">
        <v>0</v>
      </c>
      <c r="L83" s="150">
        <v>0</v>
      </c>
      <c r="M83" s="150">
        <v>4998.9437766242718</v>
      </c>
      <c r="N83" s="150">
        <v>0</v>
      </c>
      <c r="O83" s="150">
        <v>0</v>
      </c>
      <c r="P83" s="150">
        <v>1504.191961166594</v>
      </c>
      <c r="Q83" s="150">
        <v>0</v>
      </c>
      <c r="R83" s="150">
        <v>0</v>
      </c>
      <c r="S83" s="150">
        <f t="shared" si="41"/>
        <v>6996.877445141532</v>
      </c>
      <c r="T83" s="150">
        <v>0</v>
      </c>
      <c r="U83" s="150">
        <v>0</v>
      </c>
      <c r="V83" s="150">
        <v>0</v>
      </c>
      <c r="W83" s="150">
        <v>0</v>
      </c>
      <c r="X83" s="150">
        <v>0</v>
      </c>
      <c r="Y83" s="150">
        <f t="shared" si="42"/>
        <v>57044.412445141534</v>
      </c>
      <c r="Z83" s="150">
        <v>551.31500000000005</v>
      </c>
      <c r="AA83" s="150">
        <v>0</v>
      </c>
      <c r="AB83" s="150">
        <v>117.64700000000001</v>
      </c>
      <c r="AC83" s="150">
        <v>0</v>
      </c>
      <c r="AD83" s="150">
        <v>0</v>
      </c>
      <c r="AE83" s="150">
        <v>0</v>
      </c>
      <c r="AF83" s="150">
        <v>5000</v>
      </c>
      <c r="AG83" s="150">
        <v>0</v>
      </c>
      <c r="AH83" s="150">
        <v>0</v>
      </c>
      <c r="AI83" s="150">
        <v>1327.9154451415316</v>
      </c>
      <c r="AJ83" s="150">
        <v>0</v>
      </c>
      <c r="AK83" s="150">
        <v>0</v>
      </c>
      <c r="AL83" s="150">
        <f t="shared" si="43"/>
        <v>6996.877445141532</v>
      </c>
      <c r="AM83" s="150">
        <v>0</v>
      </c>
      <c r="AN83" s="150">
        <v>0</v>
      </c>
      <c r="AO83" s="150">
        <v>0</v>
      </c>
      <c r="AP83" s="150">
        <v>0</v>
      </c>
      <c r="AQ83" s="150">
        <v>0</v>
      </c>
      <c r="AR83" s="150">
        <f t="shared" si="44"/>
        <v>57044.412445141534</v>
      </c>
      <c r="AS83" s="150">
        <v>551.31500000000005</v>
      </c>
      <c r="AT83" s="150">
        <v>0</v>
      </c>
      <c r="AU83" s="150">
        <v>117.64700000000001</v>
      </c>
      <c r="AV83" s="150">
        <v>0</v>
      </c>
      <c r="AW83" s="150">
        <v>0</v>
      </c>
      <c r="AX83" s="150">
        <v>0</v>
      </c>
      <c r="AY83" s="150">
        <v>0</v>
      </c>
      <c r="AZ83" s="150">
        <v>0</v>
      </c>
      <c r="BA83" s="150">
        <v>0</v>
      </c>
      <c r="BB83" s="150">
        <v>0</v>
      </c>
      <c r="BC83" s="150">
        <v>0</v>
      </c>
      <c r="BD83" s="150">
        <v>6327.9154451415316</v>
      </c>
      <c r="BE83" s="150">
        <f t="shared" si="45"/>
        <v>6996.877445141532</v>
      </c>
      <c r="BF83" s="150">
        <v>0</v>
      </c>
      <c r="BG83" s="150">
        <v>0</v>
      </c>
      <c r="BH83" s="150">
        <v>0</v>
      </c>
      <c r="BI83" s="150">
        <v>0</v>
      </c>
      <c r="BJ83" s="150">
        <v>0</v>
      </c>
      <c r="BK83" s="150">
        <f t="shared" si="46"/>
        <v>57044.412445141534</v>
      </c>
      <c r="BL83" s="150">
        <v>551.31500000000005</v>
      </c>
      <c r="BM83" s="150">
        <v>0</v>
      </c>
      <c r="BN83" s="150">
        <v>117.64700000000001</v>
      </c>
      <c r="BO83" s="150">
        <v>0</v>
      </c>
      <c r="BP83" s="150">
        <v>0</v>
      </c>
      <c r="BQ83" s="150">
        <v>0</v>
      </c>
      <c r="BR83" s="150">
        <v>0</v>
      </c>
      <c r="BS83" s="150">
        <v>0</v>
      </c>
      <c r="BT83" s="150">
        <v>0</v>
      </c>
      <c r="BU83" s="150">
        <v>0</v>
      </c>
      <c r="BV83" s="157">
        <f t="shared" si="47"/>
        <v>668.9620000000001</v>
      </c>
      <c r="BW83" s="157">
        <f t="shared" si="48"/>
        <v>6327.9154451415316</v>
      </c>
      <c r="BX83" s="157">
        <f t="shared" si="49"/>
        <v>6327.9154451415316</v>
      </c>
      <c r="BY83" s="157">
        <f t="shared" si="50"/>
        <v>0</v>
      </c>
      <c r="CB83" s="157">
        <f t="shared" si="58"/>
        <v>668.9620000000001</v>
      </c>
      <c r="CD83" s="157">
        <f t="shared" si="51"/>
        <v>668.9620000000001</v>
      </c>
      <c r="CV83" s="157">
        <f t="shared" si="52"/>
        <v>50047.535000000003</v>
      </c>
      <c r="CW83" s="157">
        <f t="shared" si="53"/>
        <v>-6996.8774451415302</v>
      </c>
      <c r="CX83" s="157">
        <f t="shared" si="54"/>
        <v>-6996.877445141532</v>
      </c>
      <c r="CY83" s="157">
        <f t="shared" si="55"/>
        <v>-6996.877445141532</v>
      </c>
      <c r="CZ83" s="157">
        <f t="shared" si="56"/>
        <v>-6996.877445141532</v>
      </c>
      <c r="DA83" s="157">
        <f t="shared" si="57"/>
        <v>0</v>
      </c>
      <c r="DB83" s="150">
        <v>0</v>
      </c>
      <c r="DC83" s="150">
        <v>0</v>
      </c>
      <c r="DD83" s="157">
        <f t="shared" si="59"/>
        <v>-668.9620000000001</v>
      </c>
      <c r="DE83" s="157">
        <f t="shared" si="60"/>
        <v>-668.9620000000001</v>
      </c>
      <c r="DF83" s="361">
        <f t="shared" si="61"/>
        <v>1</v>
      </c>
    </row>
    <row r="84" spans="1:110" x14ac:dyDescent="0.25">
      <c r="A84" t="s">
        <v>145</v>
      </c>
      <c r="B84" t="s">
        <v>289</v>
      </c>
      <c r="C84" t="s">
        <v>770</v>
      </c>
      <c r="D84" t="s">
        <v>267</v>
      </c>
      <c r="E84" t="s">
        <v>237</v>
      </c>
      <c r="F84" s="150">
        <v>0</v>
      </c>
      <c r="G84" s="150">
        <v>0</v>
      </c>
      <c r="H84" s="150">
        <v>0</v>
      </c>
      <c r="I84" s="150">
        <v>0</v>
      </c>
      <c r="J84" s="150">
        <v>0</v>
      </c>
      <c r="K84" s="150">
        <v>0</v>
      </c>
      <c r="L84" s="150">
        <v>0</v>
      </c>
      <c r="M84" s="150">
        <v>0</v>
      </c>
      <c r="N84" s="150">
        <v>0</v>
      </c>
      <c r="O84" s="150">
        <v>0</v>
      </c>
      <c r="P84" s="150">
        <v>0</v>
      </c>
      <c r="Q84" s="150">
        <v>30240</v>
      </c>
      <c r="R84" s="150">
        <v>0</v>
      </c>
      <c r="S84" s="150">
        <f t="shared" si="41"/>
        <v>30240</v>
      </c>
      <c r="T84" s="150">
        <v>0</v>
      </c>
      <c r="U84" s="150">
        <v>0</v>
      </c>
      <c r="V84" s="150">
        <v>0</v>
      </c>
      <c r="W84" s="150">
        <v>0</v>
      </c>
      <c r="X84" s="150">
        <v>0</v>
      </c>
      <c r="Y84" s="150">
        <f t="shared" si="42"/>
        <v>30240</v>
      </c>
      <c r="Z84" s="150">
        <v>0</v>
      </c>
      <c r="AA84" s="150">
        <v>0</v>
      </c>
      <c r="AB84" s="150">
        <v>0</v>
      </c>
      <c r="AC84" s="150">
        <v>0</v>
      </c>
      <c r="AD84" s="150">
        <v>0</v>
      </c>
      <c r="AE84" s="150">
        <v>0</v>
      </c>
      <c r="AF84" s="150">
        <v>0</v>
      </c>
      <c r="AG84" s="150">
        <v>0</v>
      </c>
      <c r="AH84" s="150">
        <v>0</v>
      </c>
      <c r="AI84" s="150">
        <v>0</v>
      </c>
      <c r="AJ84" s="150">
        <v>30240</v>
      </c>
      <c r="AK84" s="150">
        <v>0</v>
      </c>
      <c r="AL84" s="150">
        <f t="shared" si="43"/>
        <v>30240</v>
      </c>
      <c r="AM84" s="150">
        <v>0</v>
      </c>
      <c r="AN84" s="150">
        <v>0</v>
      </c>
      <c r="AO84" s="150">
        <v>0</v>
      </c>
      <c r="AP84" s="150">
        <v>0</v>
      </c>
      <c r="AQ84" s="150">
        <v>0</v>
      </c>
      <c r="AR84" s="150">
        <f t="shared" si="44"/>
        <v>30240</v>
      </c>
      <c r="AS84" s="150">
        <v>0</v>
      </c>
      <c r="AT84" s="150">
        <v>0</v>
      </c>
      <c r="AU84" s="150">
        <v>0</v>
      </c>
      <c r="AV84" s="150">
        <v>0</v>
      </c>
      <c r="AW84" s="150">
        <v>0</v>
      </c>
      <c r="AX84" s="150">
        <v>0</v>
      </c>
      <c r="AY84" s="150">
        <v>0</v>
      </c>
      <c r="AZ84" s="150">
        <v>0</v>
      </c>
      <c r="BA84" s="150">
        <v>3907.8</v>
      </c>
      <c r="BB84" s="150">
        <v>0</v>
      </c>
      <c r="BC84" s="150">
        <v>0</v>
      </c>
      <c r="BD84" s="150">
        <v>6092.2</v>
      </c>
      <c r="BE84" s="150">
        <f t="shared" si="45"/>
        <v>10000</v>
      </c>
      <c r="BF84" s="150">
        <v>20240</v>
      </c>
      <c r="BG84" s="150">
        <v>0</v>
      </c>
      <c r="BH84" s="150">
        <v>0</v>
      </c>
      <c r="BI84" s="150">
        <v>0</v>
      </c>
      <c r="BJ84" s="150">
        <v>0</v>
      </c>
      <c r="BK84" s="150">
        <f t="shared" si="46"/>
        <v>30240</v>
      </c>
      <c r="BL84" s="150">
        <v>0</v>
      </c>
      <c r="BM84" s="150">
        <v>0</v>
      </c>
      <c r="BN84" s="150">
        <v>0</v>
      </c>
      <c r="BO84" s="150">
        <v>0</v>
      </c>
      <c r="BP84" s="150">
        <v>0</v>
      </c>
      <c r="BQ84" s="150">
        <v>0</v>
      </c>
      <c r="BR84" s="150">
        <v>0</v>
      </c>
      <c r="BS84" s="150">
        <v>0</v>
      </c>
      <c r="BT84" s="150">
        <v>3907.8</v>
      </c>
      <c r="BU84" s="150">
        <v>0</v>
      </c>
      <c r="BV84" s="157">
        <f t="shared" si="47"/>
        <v>3907.8</v>
      </c>
      <c r="BW84" s="157">
        <f t="shared" si="48"/>
        <v>6092.2</v>
      </c>
      <c r="BX84" s="157">
        <f t="shared" si="49"/>
        <v>6092.2</v>
      </c>
      <c r="BY84" s="157">
        <f t="shared" si="50"/>
        <v>0</v>
      </c>
      <c r="CB84" s="157">
        <f t="shared" si="58"/>
        <v>3907.8</v>
      </c>
      <c r="CD84" s="157">
        <f t="shared" si="51"/>
        <v>3907.8</v>
      </c>
      <c r="CV84" s="157">
        <f t="shared" si="52"/>
        <v>0</v>
      </c>
      <c r="CW84" s="157">
        <f t="shared" si="53"/>
        <v>-30240</v>
      </c>
      <c r="CX84" s="157">
        <f t="shared" si="54"/>
        <v>-30240</v>
      </c>
      <c r="CY84" s="157">
        <f t="shared" si="55"/>
        <v>-30240</v>
      </c>
      <c r="CZ84" s="157">
        <f t="shared" si="56"/>
        <v>-10000</v>
      </c>
      <c r="DA84" s="157">
        <f t="shared" si="57"/>
        <v>-20240</v>
      </c>
      <c r="DB84" s="150">
        <v>0</v>
      </c>
      <c r="DC84" s="150">
        <v>0</v>
      </c>
      <c r="DD84" s="157">
        <f t="shared" si="59"/>
        <v>-3907.8</v>
      </c>
      <c r="DE84" s="157">
        <f t="shared" si="60"/>
        <v>-3907.8</v>
      </c>
      <c r="DF84" s="361">
        <f t="shared" si="61"/>
        <v>1</v>
      </c>
    </row>
    <row r="85" spans="1:110" x14ac:dyDescent="0.25">
      <c r="A85" t="s">
        <v>145</v>
      </c>
      <c r="B85" t="s">
        <v>178</v>
      </c>
      <c r="C85" t="s">
        <v>770</v>
      </c>
      <c r="D85" t="s">
        <v>120</v>
      </c>
      <c r="E85" t="s">
        <v>47</v>
      </c>
      <c r="F85" s="150">
        <v>100855.539</v>
      </c>
      <c r="G85" s="150">
        <v>0</v>
      </c>
      <c r="H85" s="150">
        <v>0</v>
      </c>
      <c r="I85" s="150">
        <v>4539.7245166768225</v>
      </c>
      <c r="J85" s="150">
        <v>12457.78106845633</v>
      </c>
      <c r="K85" s="150">
        <v>0</v>
      </c>
      <c r="L85" s="150">
        <v>0</v>
      </c>
      <c r="M85" s="150">
        <v>0</v>
      </c>
      <c r="N85" s="150">
        <v>0</v>
      </c>
      <c r="O85" s="150">
        <v>0</v>
      </c>
      <c r="P85" s="150">
        <v>0</v>
      </c>
      <c r="Q85" s="150">
        <v>0</v>
      </c>
      <c r="R85" s="150">
        <v>0</v>
      </c>
      <c r="S85" s="150">
        <f t="shared" si="41"/>
        <v>16997.505585133153</v>
      </c>
      <c r="T85" s="150">
        <v>0</v>
      </c>
      <c r="U85" s="150">
        <v>0</v>
      </c>
      <c r="V85" s="150">
        <v>0</v>
      </c>
      <c r="W85" s="150">
        <v>0</v>
      </c>
      <c r="X85" s="150">
        <v>0</v>
      </c>
      <c r="Y85" s="150">
        <f t="shared" si="42"/>
        <v>117853.04458513316</v>
      </c>
      <c r="Z85" s="150">
        <v>0</v>
      </c>
      <c r="AA85" s="150">
        <v>0</v>
      </c>
      <c r="AB85" s="150">
        <v>0</v>
      </c>
      <c r="AC85" s="150">
        <v>10693.313</v>
      </c>
      <c r="AD85" s="150">
        <v>199.58199999999999</v>
      </c>
      <c r="AE85" s="150">
        <v>418.52300000000002</v>
      </c>
      <c r="AF85" s="150">
        <v>0</v>
      </c>
      <c r="AG85" s="150">
        <v>2581.4769999999999</v>
      </c>
      <c r="AH85" s="150">
        <v>3104.6105851331517</v>
      </c>
      <c r="AI85" s="150">
        <v>0</v>
      </c>
      <c r="AJ85" s="150">
        <v>0</v>
      </c>
      <c r="AK85" s="150">
        <v>0</v>
      </c>
      <c r="AL85" s="150">
        <f t="shared" si="43"/>
        <v>16997.505585133153</v>
      </c>
      <c r="AM85" s="150">
        <v>0</v>
      </c>
      <c r="AN85" s="150">
        <v>0</v>
      </c>
      <c r="AO85" s="150">
        <v>0</v>
      </c>
      <c r="AP85" s="150">
        <v>0</v>
      </c>
      <c r="AQ85" s="150">
        <v>0</v>
      </c>
      <c r="AR85" s="150">
        <f t="shared" si="44"/>
        <v>117853.04458513316</v>
      </c>
      <c r="AS85" s="150">
        <v>0</v>
      </c>
      <c r="AT85" s="150">
        <v>0</v>
      </c>
      <c r="AU85" s="150">
        <v>0</v>
      </c>
      <c r="AV85" s="150">
        <v>10693.313</v>
      </c>
      <c r="AW85" s="150">
        <v>199.58199999999999</v>
      </c>
      <c r="AX85" s="150">
        <v>418.52300000000002</v>
      </c>
      <c r="AY85" s="150">
        <v>0</v>
      </c>
      <c r="AZ85" s="150">
        <v>0</v>
      </c>
      <c r="BA85" s="150">
        <v>0</v>
      </c>
      <c r="BB85" s="150">
        <v>0</v>
      </c>
      <c r="BC85" s="150">
        <v>0</v>
      </c>
      <c r="BD85" s="150">
        <v>5686.0875851331493</v>
      </c>
      <c r="BE85" s="150">
        <f t="shared" si="45"/>
        <v>16997.505585133149</v>
      </c>
      <c r="BF85" s="150">
        <v>0</v>
      </c>
      <c r="BG85" s="150">
        <v>0</v>
      </c>
      <c r="BH85" s="150">
        <v>0</v>
      </c>
      <c r="BI85" s="150">
        <v>0</v>
      </c>
      <c r="BJ85" s="150">
        <v>0</v>
      </c>
      <c r="BK85" s="150">
        <f t="shared" si="46"/>
        <v>117853.04458513315</v>
      </c>
      <c r="BL85" s="150">
        <v>0</v>
      </c>
      <c r="BM85" s="150">
        <v>0</v>
      </c>
      <c r="BN85" s="150">
        <v>0</v>
      </c>
      <c r="BO85" s="150">
        <v>10693.313</v>
      </c>
      <c r="BP85" s="150">
        <v>199.58199999999999</v>
      </c>
      <c r="BQ85" s="150">
        <v>418.52300000000002</v>
      </c>
      <c r="BR85" s="150">
        <v>0</v>
      </c>
      <c r="BS85" s="150">
        <v>0</v>
      </c>
      <c r="BT85" s="150">
        <v>0</v>
      </c>
      <c r="BU85" s="150">
        <v>173.602</v>
      </c>
      <c r="BV85" s="157">
        <f t="shared" si="47"/>
        <v>11485.02</v>
      </c>
      <c r="BW85" s="157">
        <f t="shared" si="48"/>
        <v>5512.4855851331486</v>
      </c>
      <c r="BX85" s="157">
        <f t="shared" si="49"/>
        <v>5686.0875851331493</v>
      </c>
      <c r="BY85" s="157">
        <f t="shared" si="50"/>
        <v>173.60200000000077</v>
      </c>
      <c r="CB85" s="157">
        <f t="shared" si="58"/>
        <v>11485.02</v>
      </c>
      <c r="CD85" s="157">
        <f t="shared" si="51"/>
        <v>11485.02</v>
      </c>
      <c r="CV85" s="157">
        <f t="shared" si="52"/>
        <v>100855.539</v>
      </c>
      <c r="CW85" s="157">
        <f t="shared" si="53"/>
        <v>-16997.505585133142</v>
      </c>
      <c r="CX85" s="157">
        <f t="shared" si="54"/>
        <v>-16997.505585133149</v>
      </c>
      <c r="CY85" s="157">
        <f t="shared" si="55"/>
        <v>-16997.505585133149</v>
      </c>
      <c r="CZ85" s="157">
        <f t="shared" si="56"/>
        <v>-16997.505585133149</v>
      </c>
      <c r="DA85" s="157">
        <f t="shared" si="57"/>
        <v>0</v>
      </c>
      <c r="DB85" s="150">
        <v>0</v>
      </c>
      <c r="DC85" s="150">
        <v>0</v>
      </c>
      <c r="DD85" s="157">
        <f t="shared" si="59"/>
        <v>-11485.02</v>
      </c>
      <c r="DE85" s="157">
        <f t="shared" si="60"/>
        <v>-11485.02</v>
      </c>
      <c r="DF85" s="361">
        <f t="shared" si="61"/>
        <v>1</v>
      </c>
    </row>
    <row r="86" spans="1:110" x14ac:dyDescent="0.25">
      <c r="A86" t="s">
        <v>147</v>
      </c>
      <c r="B86" t="s">
        <v>290</v>
      </c>
      <c r="C86" t="s">
        <v>770</v>
      </c>
      <c r="D86" t="s">
        <v>280</v>
      </c>
      <c r="E86" t="s">
        <v>250</v>
      </c>
      <c r="F86" s="150">
        <v>5683.32</v>
      </c>
      <c r="G86" s="150">
        <v>10976.000000000002</v>
      </c>
      <c r="H86" s="150">
        <v>0</v>
      </c>
      <c r="I86" s="150">
        <v>0</v>
      </c>
      <c r="J86" s="150">
        <v>0</v>
      </c>
      <c r="K86" s="150">
        <v>0</v>
      </c>
      <c r="L86" s="150">
        <v>0</v>
      </c>
      <c r="M86" s="150">
        <v>0</v>
      </c>
      <c r="N86" s="150">
        <v>0</v>
      </c>
      <c r="O86" s="150">
        <v>0</v>
      </c>
      <c r="P86" s="150">
        <v>0</v>
      </c>
      <c r="Q86" s="150">
        <v>0</v>
      </c>
      <c r="R86" s="150">
        <v>0</v>
      </c>
      <c r="S86" s="150">
        <f t="shared" si="41"/>
        <v>10976.000000000002</v>
      </c>
      <c r="T86" s="150">
        <v>0</v>
      </c>
      <c r="U86" s="150">
        <v>0</v>
      </c>
      <c r="V86" s="150">
        <v>0</v>
      </c>
      <c r="W86" s="150">
        <v>0</v>
      </c>
      <c r="X86" s="150">
        <v>0</v>
      </c>
      <c r="Y86" s="150">
        <f t="shared" si="42"/>
        <v>16659.32</v>
      </c>
      <c r="Z86" s="150">
        <v>131.52199999999999</v>
      </c>
      <c r="AA86" s="150">
        <v>1504.3140000000001</v>
      </c>
      <c r="AB86" s="150">
        <v>1873.0809999999999</v>
      </c>
      <c r="AC86" s="150">
        <v>0</v>
      </c>
      <c r="AD86" s="150">
        <v>0</v>
      </c>
      <c r="AE86" s="150">
        <v>0</v>
      </c>
      <c r="AF86" s="150">
        <v>0</v>
      </c>
      <c r="AG86" s="150">
        <v>3700</v>
      </c>
      <c r="AH86" s="150">
        <v>3767.0830000000024</v>
      </c>
      <c r="AI86" s="150">
        <v>0</v>
      </c>
      <c r="AJ86" s="150">
        <v>0</v>
      </c>
      <c r="AK86" s="150">
        <v>0</v>
      </c>
      <c r="AL86" s="150">
        <f t="shared" si="43"/>
        <v>10976.000000000002</v>
      </c>
      <c r="AM86" s="150">
        <v>0</v>
      </c>
      <c r="AN86" s="150">
        <v>0</v>
      </c>
      <c r="AO86" s="150">
        <v>0</v>
      </c>
      <c r="AP86" s="150">
        <v>0</v>
      </c>
      <c r="AQ86" s="150">
        <v>0</v>
      </c>
      <c r="AR86" s="150">
        <f t="shared" si="44"/>
        <v>16659.32</v>
      </c>
      <c r="AS86" s="150">
        <v>131.52199999999999</v>
      </c>
      <c r="AT86" s="150">
        <v>1504.3140000000001</v>
      </c>
      <c r="AU86" s="150">
        <v>1873.0809999999999</v>
      </c>
      <c r="AV86" s="150">
        <v>0</v>
      </c>
      <c r="AW86" s="150">
        <v>0</v>
      </c>
      <c r="AX86" s="150">
        <v>0</v>
      </c>
      <c r="AY86" s="150">
        <v>2245.9290000000001</v>
      </c>
      <c r="AZ86" s="150">
        <v>211</v>
      </c>
      <c r="BA86" s="150">
        <v>0</v>
      </c>
      <c r="BB86" s="150">
        <v>0</v>
      </c>
      <c r="BC86" s="150">
        <v>5010.1540000000023</v>
      </c>
      <c r="BD86" s="150">
        <v>0</v>
      </c>
      <c r="BE86" s="150">
        <f t="shared" si="45"/>
        <v>10976.000000000002</v>
      </c>
      <c r="BF86" s="150">
        <v>0</v>
      </c>
      <c r="BG86" s="150">
        <v>0</v>
      </c>
      <c r="BH86" s="150">
        <v>0</v>
      </c>
      <c r="BI86" s="150">
        <v>0</v>
      </c>
      <c r="BJ86" s="150">
        <v>0</v>
      </c>
      <c r="BK86" s="150">
        <f t="shared" si="46"/>
        <v>16659.32</v>
      </c>
      <c r="BL86" s="150">
        <v>131.52199999999999</v>
      </c>
      <c r="BM86" s="150">
        <v>1504.3140000000001</v>
      </c>
      <c r="BN86" s="150">
        <v>1873.0809999999999</v>
      </c>
      <c r="BO86" s="150">
        <v>0</v>
      </c>
      <c r="BP86" s="150">
        <v>0</v>
      </c>
      <c r="BQ86" s="150">
        <v>0</v>
      </c>
      <c r="BR86" s="150">
        <v>2245.9290000000001</v>
      </c>
      <c r="BS86" s="150">
        <v>211</v>
      </c>
      <c r="BT86" s="150">
        <v>0</v>
      </c>
      <c r="BU86" s="150">
        <v>0</v>
      </c>
      <c r="BV86" s="157">
        <f t="shared" si="47"/>
        <v>5965.8459999999995</v>
      </c>
      <c r="BW86" s="157">
        <f t="shared" si="48"/>
        <v>5010.1540000000023</v>
      </c>
      <c r="BX86" s="157">
        <f t="shared" si="49"/>
        <v>5010.1540000000023</v>
      </c>
      <c r="BY86" s="157">
        <f t="shared" si="50"/>
        <v>0</v>
      </c>
      <c r="CB86" s="157">
        <f t="shared" si="58"/>
        <v>5965.8459999999995</v>
      </c>
      <c r="CD86" s="157">
        <f t="shared" si="51"/>
        <v>5965.8459999999995</v>
      </c>
      <c r="CV86" s="157">
        <f t="shared" si="52"/>
        <v>5683.32</v>
      </c>
      <c r="CW86" s="157">
        <f t="shared" si="53"/>
        <v>-10976</v>
      </c>
      <c r="CX86" s="157">
        <f t="shared" si="54"/>
        <v>-10976.000000000002</v>
      </c>
      <c r="CY86" s="157">
        <f t="shared" si="55"/>
        <v>-10976.000000000002</v>
      </c>
      <c r="CZ86" s="157">
        <f t="shared" si="56"/>
        <v>-10976.000000000002</v>
      </c>
      <c r="DA86" s="157">
        <f t="shared" si="57"/>
        <v>0</v>
      </c>
      <c r="DB86" s="150">
        <v>0</v>
      </c>
      <c r="DC86" s="150">
        <v>0</v>
      </c>
      <c r="DD86" s="157">
        <f t="shared" si="59"/>
        <v>-5965.8459999999995</v>
      </c>
      <c r="DE86" s="157">
        <f t="shared" si="60"/>
        <v>-5965.8459999999995</v>
      </c>
      <c r="DF86" s="361">
        <f t="shared" si="61"/>
        <v>1</v>
      </c>
    </row>
    <row r="87" spans="1:110" x14ac:dyDescent="0.25">
      <c r="A87" t="s">
        <v>147</v>
      </c>
      <c r="B87" t="s">
        <v>171</v>
      </c>
      <c r="C87" t="s">
        <v>770</v>
      </c>
      <c r="D87" t="s">
        <v>190</v>
      </c>
      <c r="E87" t="s">
        <v>183</v>
      </c>
      <c r="F87" s="150">
        <v>32088.197</v>
      </c>
      <c r="G87" s="150">
        <v>0</v>
      </c>
      <c r="H87" s="150">
        <v>0</v>
      </c>
      <c r="I87" s="150">
        <v>0</v>
      </c>
      <c r="J87" s="150">
        <v>0</v>
      </c>
      <c r="K87" s="150">
        <v>0</v>
      </c>
      <c r="L87" s="150">
        <v>7918.2218958239282</v>
      </c>
      <c r="M87" s="150">
        <v>0</v>
      </c>
      <c r="N87" s="150">
        <v>0</v>
      </c>
      <c r="O87" s="150">
        <v>0</v>
      </c>
      <c r="P87" s="150">
        <v>0</v>
      </c>
      <c r="Q87" s="150">
        <v>7975.0077234758974</v>
      </c>
      <c r="R87" s="150">
        <v>0</v>
      </c>
      <c r="S87" s="150">
        <f t="shared" si="41"/>
        <v>15893.229619299826</v>
      </c>
      <c r="T87" s="150">
        <v>0</v>
      </c>
      <c r="U87" s="150">
        <v>0</v>
      </c>
      <c r="V87" s="150">
        <v>0</v>
      </c>
      <c r="W87" s="150">
        <v>0</v>
      </c>
      <c r="X87" s="150">
        <v>0</v>
      </c>
      <c r="Y87" s="150">
        <f t="shared" si="42"/>
        <v>47981.426619299826</v>
      </c>
      <c r="Z87" s="150">
        <v>0</v>
      </c>
      <c r="AA87" s="150">
        <v>0</v>
      </c>
      <c r="AB87" s="150">
        <v>0</v>
      </c>
      <c r="AC87" s="150">
        <v>0</v>
      </c>
      <c r="AD87" s="150">
        <v>0</v>
      </c>
      <c r="AE87" s="150">
        <v>0</v>
      </c>
      <c r="AF87" s="150">
        <v>7918.2218958239282</v>
      </c>
      <c r="AG87" s="150">
        <v>0</v>
      </c>
      <c r="AH87" s="150">
        <v>0</v>
      </c>
      <c r="AI87" s="150">
        <v>0</v>
      </c>
      <c r="AJ87" s="150">
        <v>7975.0077234758974</v>
      </c>
      <c r="AK87" s="150">
        <v>0</v>
      </c>
      <c r="AL87" s="150">
        <f t="shared" si="43"/>
        <v>15893.229619299826</v>
      </c>
      <c r="AM87" s="150">
        <v>0</v>
      </c>
      <c r="AN87" s="150">
        <v>0</v>
      </c>
      <c r="AO87" s="150">
        <v>0</v>
      </c>
      <c r="AP87" s="150">
        <v>0</v>
      </c>
      <c r="AQ87" s="150">
        <v>0</v>
      </c>
      <c r="AR87" s="150">
        <f t="shared" si="44"/>
        <v>47981.426619299826</v>
      </c>
      <c r="AS87" s="150">
        <v>0</v>
      </c>
      <c r="AT87" s="150">
        <v>0</v>
      </c>
      <c r="AU87" s="150">
        <v>0</v>
      </c>
      <c r="AV87" s="150">
        <v>0</v>
      </c>
      <c r="AW87" s="150">
        <v>0</v>
      </c>
      <c r="AX87" s="150">
        <v>0</v>
      </c>
      <c r="AY87" s="150">
        <v>0</v>
      </c>
      <c r="AZ87" s="150">
        <v>0</v>
      </c>
      <c r="BA87" s="150">
        <v>11395.228999999999</v>
      </c>
      <c r="BB87" s="150">
        <v>0</v>
      </c>
      <c r="BC87" s="150">
        <v>4498.0006192998262</v>
      </c>
      <c r="BD87" s="150">
        <v>0</v>
      </c>
      <c r="BE87" s="150">
        <f t="shared" si="45"/>
        <v>15893.229619299826</v>
      </c>
      <c r="BF87" s="150">
        <v>0</v>
      </c>
      <c r="BG87" s="150">
        <v>0</v>
      </c>
      <c r="BH87" s="150">
        <v>0</v>
      </c>
      <c r="BI87" s="150">
        <v>0</v>
      </c>
      <c r="BJ87" s="150">
        <v>0</v>
      </c>
      <c r="BK87" s="150">
        <f t="shared" si="46"/>
        <v>47981.426619299826</v>
      </c>
      <c r="BL87" s="150">
        <v>0</v>
      </c>
      <c r="BM87" s="150">
        <v>0</v>
      </c>
      <c r="BN87" s="150">
        <v>0</v>
      </c>
      <c r="BO87" s="150">
        <v>0</v>
      </c>
      <c r="BP87" s="150">
        <v>0</v>
      </c>
      <c r="BQ87" s="150">
        <v>0</v>
      </c>
      <c r="BR87" s="150">
        <v>0</v>
      </c>
      <c r="BS87" s="150">
        <v>0</v>
      </c>
      <c r="BT87" s="150">
        <v>11395.228999999999</v>
      </c>
      <c r="BU87" s="150">
        <v>0</v>
      </c>
      <c r="BV87" s="157">
        <f t="shared" si="47"/>
        <v>11395.228999999999</v>
      </c>
      <c r="BW87" s="157">
        <f t="shared" si="48"/>
        <v>4498.0006192998262</v>
      </c>
      <c r="BX87" s="157">
        <f t="shared" si="49"/>
        <v>4498.0006192998262</v>
      </c>
      <c r="BY87" s="157">
        <f t="shared" si="50"/>
        <v>0</v>
      </c>
      <c r="CB87" s="157">
        <f t="shared" si="58"/>
        <v>11395.228999999999</v>
      </c>
      <c r="CD87" s="157">
        <f t="shared" si="51"/>
        <v>11395.228999999999</v>
      </c>
      <c r="CV87" s="157">
        <f t="shared" si="52"/>
        <v>32088.197</v>
      </c>
      <c r="CW87" s="157">
        <f t="shared" si="53"/>
        <v>-15893.229619299826</v>
      </c>
      <c r="CX87" s="157">
        <f t="shared" si="54"/>
        <v>-15893.229619299826</v>
      </c>
      <c r="CY87" s="157">
        <f t="shared" si="55"/>
        <v>-15893.229619299826</v>
      </c>
      <c r="CZ87" s="157">
        <f t="shared" si="56"/>
        <v>-15893.229619299826</v>
      </c>
      <c r="DA87" s="157">
        <f t="shared" si="57"/>
        <v>0</v>
      </c>
      <c r="DB87" s="150">
        <v>0</v>
      </c>
      <c r="DC87" s="150">
        <v>0</v>
      </c>
      <c r="DD87" s="157">
        <f t="shared" si="59"/>
        <v>-11395.228999999999</v>
      </c>
      <c r="DE87" s="157">
        <f t="shared" si="60"/>
        <v>-11395.228999999999</v>
      </c>
      <c r="DF87" s="361">
        <f t="shared" si="61"/>
        <v>1</v>
      </c>
    </row>
    <row r="88" spans="1:110" x14ac:dyDescent="0.25">
      <c r="A88" t="s">
        <v>144</v>
      </c>
      <c r="B88" t="s">
        <v>176</v>
      </c>
      <c r="C88" t="s">
        <v>161</v>
      </c>
      <c r="D88" t="s">
        <v>115</v>
      </c>
      <c r="E88" t="s">
        <v>42</v>
      </c>
      <c r="F88" s="150">
        <v>200518.60599999997</v>
      </c>
      <c r="G88" s="150">
        <v>736.7792249767009</v>
      </c>
      <c r="H88" s="150">
        <v>0</v>
      </c>
      <c r="I88" s="150">
        <v>1251.2129253459623</v>
      </c>
      <c r="J88" s="150">
        <v>0</v>
      </c>
      <c r="K88" s="150">
        <v>99.223313405531144</v>
      </c>
      <c r="L88" s="150">
        <v>99.468953794312952</v>
      </c>
      <c r="M88" s="150">
        <v>150537.36792707336</v>
      </c>
      <c r="N88" s="150">
        <v>4229.2069946123174</v>
      </c>
      <c r="O88" s="150">
        <v>300.65049551473908</v>
      </c>
      <c r="P88" s="150">
        <v>3114.5638163764338</v>
      </c>
      <c r="Q88" s="150">
        <v>2014.3707175845943</v>
      </c>
      <c r="R88" s="150">
        <v>44730.94386276383</v>
      </c>
      <c r="S88" s="150">
        <f t="shared" si="41"/>
        <v>207113.7882314478</v>
      </c>
      <c r="T88" s="150">
        <v>1447871.72</v>
      </c>
      <c r="U88" s="150">
        <v>0</v>
      </c>
      <c r="V88" s="150">
        <v>0</v>
      </c>
      <c r="W88" s="150">
        <v>0</v>
      </c>
      <c r="X88" s="150">
        <v>0</v>
      </c>
      <c r="Y88" s="150">
        <f t="shared" si="42"/>
        <v>1855504.1142314477</v>
      </c>
      <c r="Z88" s="150">
        <v>755.6</v>
      </c>
      <c r="AA88" s="150">
        <v>0</v>
      </c>
      <c r="AB88" s="150">
        <v>3009.9180000000001</v>
      </c>
      <c r="AC88" s="150">
        <v>247.77699999999999</v>
      </c>
      <c r="AD88" s="150">
        <v>412.8</v>
      </c>
      <c r="AE88" s="150">
        <v>136.11099999999999</v>
      </c>
      <c r="AF88" s="150">
        <v>0</v>
      </c>
      <c r="AG88" s="150">
        <v>222.90700000000001</v>
      </c>
      <c r="AH88" s="150">
        <v>3360</v>
      </c>
      <c r="AI88" s="150">
        <v>3460</v>
      </c>
      <c r="AJ88" s="150">
        <v>151031.88</v>
      </c>
      <c r="AK88" s="150">
        <v>44476.795231447795</v>
      </c>
      <c r="AL88" s="150">
        <f t="shared" si="43"/>
        <v>207113.7882314478</v>
      </c>
      <c r="AM88" s="150">
        <v>1438439.72</v>
      </c>
      <c r="AN88" s="150">
        <v>1000</v>
      </c>
      <c r="AO88" s="150">
        <v>4880</v>
      </c>
      <c r="AP88" s="150">
        <v>3552</v>
      </c>
      <c r="AQ88" s="150">
        <v>0</v>
      </c>
      <c r="AR88" s="150">
        <f t="shared" si="44"/>
        <v>1855504.1142314477</v>
      </c>
      <c r="AS88" s="150">
        <v>755.6</v>
      </c>
      <c r="AT88" s="150">
        <v>0</v>
      </c>
      <c r="AU88" s="150">
        <v>3009.9180000000001</v>
      </c>
      <c r="AV88" s="150">
        <v>247.77699999999999</v>
      </c>
      <c r="AW88" s="150">
        <v>412.8</v>
      </c>
      <c r="AX88" s="150">
        <v>136.11099999999999</v>
      </c>
      <c r="AY88" s="150">
        <v>239975.97</v>
      </c>
      <c r="AZ88" s="150">
        <v>670.3</v>
      </c>
      <c r="BA88" s="150">
        <v>4495.9080000000004</v>
      </c>
      <c r="BB88" s="150">
        <v>3930.8869999999997</v>
      </c>
      <c r="BC88" s="150">
        <v>143754.394</v>
      </c>
      <c r="BD88" s="150">
        <v>4151.1360000000004</v>
      </c>
      <c r="BE88" s="150">
        <f t="shared" si="45"/>
        <v>401540.80099999998</v>
      </c>
      <c r="BF88" s="150">
        <v>1244012.7072314478</v>
      </c>
      <c r="BG88" s="150">
        <v>1000</v>
      </c>
      <c r="BH88" s="150">
        <v>4880</v>
      </c>
      <c r="BI88" s="150">
        <v>3552</v>
      </c>
      <c r="BJ88" s="150">
        <v>0</v>
      </c>
      <c r="BK88" s="150">
        <f t="shared" si="46"/>
        <v>1855504.1142314477</v>
      </c>
      <c r="BL88" s="150">
        <v>755.6</v>
      </c>
      <c r="BM88" s="150">
        <v>0</v>
      </c>
      <c r="BN88" s="150">
        <v>3009.9180000000001</v>
      </c>
      <c r="BO88" s="150">
        <v>247.77699999999999</v>
      </c>
      <c r="BP88" s="150">
        <v>412.8</v>
      </c>
      <c r="BQ88" s="150">
        <v>136.11099999999999</v>
      </c>
      <c r="BR88" s="150">
        <v>239975.97</v>
      </c>
      <c r="BS88" s="150">
        <v>670.3</v>
      </c>
      <c r="BT88" s="150">
        <v>4495.9080000000004</v>
      </c>
      <c r="BU88" s="150">
        <v>148359.41899999999</v>
      </c>
      <c r="BV88" s="157">
        <f t="shared" si="47"/>
        <v>398063.80299999996</v>
      </c>
      <c r="BW88" s="157">
        <f t="shared" si="48"/>
        <v>3476.9980000000214</v>
      </c>
      <c r="BX88" s="157">
        <f t="shared" si="49"/>
        <v>147905.53</v>
      </c>
      <c r="BY88" s="157">
        <f t="shared" si="50"/>
        <v>144428.53199999998</v>
      </c>
      <c r="CB88" s="157">
        <f t="shared" si="58"/>
        <v>398063.80299999996</v>
      </c>
      <c r="CD88" s="157">
        <f t="shared" si="51"/>
        <v>398063.80299999996</v>
      </c>
      <c r="CV88" s="157">
        <f t="shared" si="52"/>
        <v>200518.60599999997</v>
      </c>
      <c r="CW88" s="157">
        <f t="shared" si="53"/>
        <v>-1654985.5082314478</v>
      </c>
      <c r="CX88" s="157">
        <f t="shared" si="54"/>
        <v>-1654985.5082314478</v>
      </c>
      <c r="CY88" s="157">
        <f t="shared" si="55"/>
        <v>-1645553.5082314478</v>
      </c>
      <c r="CZ88" s="157">
        <f t="shared" si="56"/>
        <v>-401540.80099999998</v>
      </c>
      <c r="DA88" s="157">
        <f t="shared" si="57"/>
        <v>-1244012.7072314478</v>
      </c>
      <c r="DB88" s="150">
        <v>0</v>
      </c>
      <c r="DC88" s="150">
        <v>0</v>
      </c>
      <c r="DD88" s="157">
        <f t="shared" si="59"/>
        <v>-398063.80299999996</v>
      </c>
      <c r="DE88" s="157">
        <f t="shared" si="60"/>
        <v>-398063.80299999996</v>
      </c>
      <c r="DF88" s="361">
        <f t="shared" si="61"/>
        <v>1</v>
      </c>
    </row>
    <row r="89" spans="1:110" x14ac:dyDescent="0.25">
      <c r="A89" t="s">
        <v>145</v>
      </c>
      <c r="B89" t="s">
        <v>167</v>
      </c>
      <c r="C89" t="s">
        <v>770</v>
      </c>
      <c r="D89" t="s">
        <v>275</v>
      </c>
      <c r="E89" t="s">
        <v>245</v>
      </c>
      <c r="F89" s="150">
        <v>0</v>
      </c>
      <c r="G89" s="150">
        <v>0</v>
      </c>
      <c r="H89" s="150">
        <v>0</v>
      </c>
      <c r="I89" s="150">
        <v>0</v>
      </c>
      <c r="J89" s="150">
        <v>0</v>
      </c>
      <c r="K89" s="150">
        <v>0</v>
      </c>
      <c r="L89" s="150">
        <v>0</v>
      </c>
      <c r="M89" s="150">
        <v>0</v>
      </c>
      <c r="N89" s="150">
        <v>0</v>
      </c>
      <c r="O89" s="150">
        <v>0</v>
      </c>
      <c r="P89" s="150">
        <v>0</v>
      </c>
      <c r="Q89" s="150">
        <v>0</v>
      </c>
      <c r="R89" s="150">
        <v>95760</v>
      </c>
      <c r="S89" s="150">
        <f t="shared" si="41"/>
        <v>95760</v>
      </c>
      <c r="T89" s="150">
        <v>0</v>
      </c>
      <c r="U89" s="150">
        <v>0</v>
      </c>
      <c r="V89" s="150">
        <v>0</v>
      </c>
      <c r="W89" s="150">
        <v>0</v>
      </c>
      <c r="X89" s="150">
        <v>0</v>
      </c>
      <c r="Y89" s="150">
        <f t="shared" si="42"/>
        <v>95760</v>
      </c>
      <c r="Z89" s="150">
        <v>0</v>
      </c>
      <c r="AA89" s="150">
        <v>0</v>
      </c>
      <c r="AB89" s="150">
        <v>0</v>
      </c>
      <c r="AC89" s="150">
        <v>138927.462</v>
      </c>
      <c r="AD89" s="150">
        <v>0</v>
      </c>
      <c r="AE89" s="150">
        <v>0</v>
      </c>
      <c r="AF89" s="150">
        <v>0</v>
      </c>
      <c r="AG89" s="150">
        <v>0</v>
      </c>
      <c r="AH89" s="150">
        <v>0</v>
      </c>
      <c r="AI89" s="150">
        <v>0</v>
      </c>
      <c r="AJ89" s="150">
        <v>0</v>
      </c>
      <c r="AK89" s="150">
        <v>3082.538</v>
      </c>
      <c r="AL89" s="150">
        <f t="shared" si="43"/>
        <v>142010</v>
      </c>
      <c r="AM89" s="150">
        <v>0</v>
      </c>
      <c r="AN89" s="150">
        <v>0</v>
      </c>
      <c r="AO89" s="150">
        <v>0</v>
      </c>
      <c r="AP89" s="150">
        <v>0</v>
      </c>
      <c r="AQ89" s="150">
        <v>0</v>
      </c>
      <c r="AR89" s="150">
        <f t="shared" si="44"/>
        <v>142010</v>
      </c>
      <c r="AS89" s="150">
        <v>0</v>
      </c>
      <c r="AT89" s="150">
        <v>0</v>
      </c>
      <c r="AU89" s="150">
        <v>0</v>
      </c>
      <c r="AV89" s="150">
        <v>138927.462</v>
      </c>
      <c r="AW89" s="150">
        <v>0</v>
      </c>
      <c r="AX89" s="150">
        <v>0</v>
      </c>
      <c r="AY89" s="150">
        <v>0</v>
      </c>
      <c r="AZ89" s="150">
        <v>0</v>
      </c>
      <c r="BA89" s="150">
        <v>0</v>
      </c>
      <c r="BB89" s="150">
        <v>0</v>
      </c>
      <c r="BC89" s="150">
        <v>0</v>
      </c>
      <c r="BD89" s="150">
        <v>3082.5380000000005</v>
      </c>
      <c r="BE89" s="150">
        <f t="shared" si="45"/>
        <v>142010</v>
      </c>
      <c r="BF89" s="150">
        <v>0</v>
      </c>
      <c r="BG89" s="150">
        <v>0</v>
      </c>
      <c r="BH89" s="150">
        <v>0</v>
      </c>
      <c r="BI89" s="150">
        <v>0</v>
      </c>
      <c r="BJ89" s="150">
        <v>0</v>
      </c>
      <c r="BK89" s="150">
        <f t="shared" si="46"/>
        <v>142010</v>
      </c>
      <c r="BL89" s="150">
        <v>0</v>
      </c>
      <c r="BM89" s="150">
        <v>0</v>
      </c>
      <c r="BN89" s="150">
        <v>0</v>
      </c>
      <c r="BO89" s="150">
        <v>138927.462</v>
      </c>
      <c r="BP89" s="150">
        <v>0</v>
      </c>
      <c r="BQ89" s="150">
        <v>0</v>
      </c>
      <c r="BR89" s="150">
        <v>0</v>
      </c>
      <c r="BS89" s="150">
        <v>0</v>
      </c>
      <c r="BT89" s="150">
        <v>0</v>
      </c>
      <c r="BU89" s="150">
        <v>0</v>
      </c>
      <c r="BV89" s="157">
        <f t="shared" si="47"/>
        <v>138927.462</v>
      </c>
      <c r="BW89" s="157">
        <f t="shared" si="48"/>
        <v>3082.5380000000005</v>
      </c>
      <c r="BX89" s="157">
        <f t="shared" si="49"/>
        <v>3082.5380000000005</v>
      </c>
      <c r="BY89" s="157">
        <f t="shared" si="50"/>
        <v>0</v>
      </c>
      <c r="CB89" s="157">
        <f t="shared" si="58"/>
        <v>138927.462</v>
      </c>
      <c r="CD89" s="157">
        <f t="shared" si="51"/>
        <v>138927.462</v>
      </c>
      <c r="CV89" s="157">
        <f t="shared" si="52"/>
        <v>0</v>
      </c>
      <c r="CW89" s="157">
        <f t="shared" si="53"/>
        <v>-142010</v>
      </c>
      <c r="CX89" s="157">
        <f t="shared" si="54"/>
        <v>-142010</v>
      </c>
      <c r="CY89" s="157">
        <f t="shared" si="55"/>
        <v>-142010</v>
      </c>
      <c r="CZ89" s="157">
        <f t="shared" si="56"/>
        <v>-142010</v>
      </c>
      <c r="DA89" s="157">
        <f t="shared" si="57"/>
        <v>0</v>
      </c>
      <c r="DB89" s="150">
        <v>132600</v>
      </c>
      <c r="DC89" s="150">
        <v>37000</v>
      </c>
      <c r="DD89" s="157">
        <f t="shared" si="59"/>
        <v>-6327.4619999999995</v>
      </c>
      <c r="DE89" s="157">
        <f t="shared" si="60"/>
        <v>-101927.462</v>
      </c>
      <c r="DF89" s="361">
        <f t="shared" si="61"/>
        <v>16.108743442473461</v>
      </c>
    </row>
    <row r="90" spans="1:110" x14ac:dyDescent="0.25">
      <c r="A90" t="s">
        <v>145</v>
      </c>
      <c r="B90" t="s">
        <v>180</v>
      </c>
      <c r="C90" t="s">
        <v>770</v>
      </c>
      <c r="D90" t="s">
        <v>270</v>
      </c>
      <c r="E90" t="s">
        <v>240</v>
      </c>
      <c r="F90" s="150">
        <v>0</v>
      </c>
      <c r="G90" s="150">
        <v>0</v>
      </c>
      <c r="H90" s="150">
        <v>0</v>
      </c>
      <c r="I90" s="150">
        <v>0</v>
      </c>
      <c r="J90" s="150">
        <v>0</v>
      </c>
      <c r="K90" s="150">
        <v>0</v>
      </c>
      <c r="L90" s="150">
        <v>0</v>
      </c>
      <c r="M90" s="150">
        <v>0</v>
      </c>
      <c r="N90" s="150">
        <v>0</v>
      </c>
      <c r="O90" s="150">
        <v>30910</v>
      </c>
      <c r="P90" s="150">
        <v>0</v>
      </c>
      <c r="Q90" s="150">
        <v>0</v>
      </c>
      <c r="R90" s="150">
        <v>0</v>
      </c>
      <c r="S90" s="150">
        <f t="shared" si="41"/>
        <v>30910</v>
      </c>
      <c r="T90" s="150">
        <v>0</v>
      </c>
      <c r="U90" s="150">
        <v>0</v>
      </c>
      <c r="V90" s="150">
        <v>0</v>
      </c>
      <c r="W90" s="150">
        <v>0</v>
      </c>
      <c r="X90" s="150">
        <v>0</v>
      </c>
      <c r="Y90" s="150">
        <f t="shared" si="42"/>
        <v>30910</v>
      </c>
      <c r="Z90" s="150">
        <v>0</v>
      </c>
      <c r="AA90" s="150">
        <v>0</v>
      </c>
      <c r="AB90" s="150">
        <v>0</v>
      </c>
      <c r="AC90" s="150">
        <v>0</v>
      </c>
      <c r="AD90" s="150">
        <v>26343.775000000001</v>
      </c>
      <c r="AE90" s="150">
        <v>-10.135</v>
      </c>
      <c r="AF90" s="150">
        <v>10.135</v>
      </c>
      <c r="AG90" s="150">
        <v>0</v>
      </c>
      <c r="AH90" s="150">
        <v>4566.2249999999985</v>
      </c>
      <c r="AI90" s="150">
        <v>0</v>
      </c>
      <c r="AJ90" s="150">
        <v>0</v>
      </c>
      <c r="AK90" s="150">
        <v>0</v>
      </c>
      <c r="AL90" s="150">
        <f t="shared" si="43"/>
        <v>30910</v>
      </c>
      <c r="AM90" s="150">
        <v>0</v>
      </c>
      <c r="AN90" s="150">
        <v>0</v>
      </c>
      <c r="AO90" s="150">
        <v>0</v>
      </c>
      <c r="AP90" s="150">
        <v>0</v>
      </c>
      <c r="AQ90" s="150">
        <v>0</v>
      </c>
      <c r="AR90" s="150">
        <f t="shared" si="44"/>
        <v>30910</v>
      </c>
      <c r="AS90" s="150">
        <v>0</v>
      </c>
      <c r="AT90" s="150">
        <v>0</v>
      </c>
      <c r="AU90" s="150">
        <v>0</v>
      </c>
      <c r="AV90" s="150">
        <v>0</v>
      </c>
      <c r="AW90" s="150">
        <v>26343.775000000001</v>
      </c>
      <c r="AX90" s="150">
        <v>-10.135</v>
      </c>
      <c r="AY90" s="150">
        <v>248.41800000000001</v>
      </c>
      <c r="AZ90" s="150">
        <v>610.39499999999998</v>
      </c>
      <c r="BA90" s="150">
        <v>41.040999999999997</v>
      </c>
      <c r="BB90" s="150">
        <v>0</v>
      </c>
      <c r="BC90" s="150">
        <v>3676.5059999999949</v>
      </c>
      <c r="BD90" s="150">
        <v>0</v>
      </c>
      <c r="BE90" s="150">
        <f t="shared" si="45"/>
        <v>30910</v>
      </c>
      <c r="BF90" s="150">
        <v>0</v>
      </c>
      <c r="BG90" s="150">
        <v>0</v>
      </c>
      <c r="BH90" s="150">
        <v>0</v>
      </c>
      <c r="BI90" s="150">
        <v>0</v>
      </c>
      <c r="BJ90" s="150">
        <v>0</v>
      </c>
      <c r="BK90" s="150">
        <f t="shared" si="46"/>
        <v>30910</v>
      </c>
      <c r="BL90" s="150">
        <v>0</v>
      </c>
      <c r="BM90" s="150">
        <v>0</v>
      </c>
      <c r="BN90" s="150">
        <v>0</v>
      </c>
      <c r="BO90" s="150">
        <v>0</v>
      </c>
      <c r="BP90" s="150">
        <v>26343.775000000001</v>
      </c>
      <c r="BQ90" s="150">
        <v>-10.135</v>
      </c>
      <c r="BR90" s="150">
        <v>248.41800000000001</v>
      </c>
      <c r="BS90" s="150">
        <v>610.39499999999998</v>
      </c>
      <c r="BT90" s="150">
        <v>41.040999999999997</v>
      </c>
      <c r="BU90" s="150">
        <v>1157.72</v>
      </c>
      <c r="BV90" s="157">
        <f t="shared" si="47"/>
        <v>28391.214000000007</v>
      </c>
      <c r="BW90" s="157">
        <f t="shared" si="48"/>
        <v>2518.7859999999928</v>
      </c>
      <c r="BX90" s="157">
        <f t="shared" si="49"/>
        <v>3676.5059999999949</v>
      </c>
      <c r="BY90" s="157">
        <f t="shared" si="50"/>
        <v>1157.7200000000021</v>
      </c>
      <c r="CB90" s="157">
        <f t="shared" si="58"/>
        <v>28391.214000000007</v>
      </c>
      <c r="CD90" s="157">
        <f t="shared" si="51"/>
        <v>28391.214000000007</v>
      </c>
      <c r="CV90" s="157">
        <f t="shared" si="52"/>
        <v>0</v>
      </c>
      <c r="CW90" s="157">
        <f t="shared" si="53"/>
        <v>-30910</v>
      </c>
      <c r="CX90" s="157">
        <f t="shared" si="54"/>
        <v>-30910</v>
      </c>
      <c r="CY90" s="157">
        <f t="shared" si="55"/>
        <v>-30910</v>
      </c>
      <c r="CZ90" s="157">
        <f t="shared" si="56"/>
        <v>-30910</v>
      </c>
      <c r="DA90" s="157">
        <f t="shared" si="57"/>
        <v>0</v>
      </c>
      <c r="DB90" s="150">
        <v>28569</v>
      </c>
      <c r="DC90" s="150">
        <v>9000</v>
      </c>
      <c r="DD90" s="157">
        <f t="shared" si="59"/>
        <v>177.78599999999278</v>
      </c>
      <c r="DE90" s="157">
        <f t="shared" si="60"/>
        <v>-19391.214000000007</v>
      </c>
      <c r="DF90" s="361">
        <f t="shared" si="61"/>
        <v>-109.07053423779597</v>
      </c>
    </row>
    <row r="91" spans="1:110" x14ac:dyDescent="0.25">
      <c r="A91" t="s">
        <v>144</v>
      </c>
      <c r="B91" t="s">
        <v>166</v>
      </c>
      <c r="C91" t="s">
        <v>152</v>
      </c>
      <c r="D91" t="s">
        <v>82</v>
      </c>
      <c r="E91" t="s">
        <v>9</v>
      </c>
      <c r="F91" s="150">
        <v>41001.425999999999</v>
      </c>
      <c r="G91" s="150">
        <v>0</v>
      </c>
      <c r="H91" s="150">
        <v>0</v>
      </c>
      <c r="I91" s="150">
        <v>6233.6462164882141</v>
      </c>
      <c r="J91" s="150">
        <v>0</v>
      </c>
      <c r="K91" s="150">
        <v>0</v>
      </c>
      <c r="L91" s="150">
        <v>0</v>
      </c>
      <c r="M91" s="150">
        <v>0</v>
      </c>
      <c r="N91" s="150">
        <v>0</v>
      </c>
      <c r="O91" s="150">
        <v>0</v>
      </c>
      <c r="P91" s="150">
        <v>0</v>
      </c>
      <c r="Q91" s="150">
        <v>0</v>
      </c>
      <c r="R91" s="150">
        <v>6409.8250781142169</v>
      </c>
      <c r="S91" s="150">
        <f t="shared" si="41"/>
        <v>12643.47129460243</v>
      </c>
      <c r="T91" s="150">
        <v>0</v>
      </c>
      <c r="U91" s="150">
        <v>0</v>
      </c>
      <c r="V91" s="150">
        <v>0</v>
      </c>
      <c r="W91" s="150">
        <v>0</v>
      </c>
      <c r="X91" s="150">
        <v>0</v>
      </c>
      <c r="Y91" s="150">
        <f t="shared" si="42"/>
        <v>53644.89729460243</v>
      </c>
      <c r="Z91" s="150">
        <v>1147.2370000000001</v>
      </c>
      <c r="AA91" s="150">
        <v>50</v>
      </c>
      <c r="AB91" s="150">
        <v>9385.2999999999993</v>
      </c>
      <c r="AC91" s="150">
        <v>0</v>
      </c>
      <c r="AD91" s="150">
        <v>0</v>
      </c>
      <c r="AE91" s="150">
        <v>0</v>
      </c>
      <c r="AF91" s="150">
        <v>0</v>
      </c>
      <c r="AG91" s="150">
        <v>0</v>
      </c>
      <c r="AH91" s="150">
        <v>0</v>
      </c>
      <c r="AI91" s="150">
        <v>0</v>
      </c>
      <c r="AJ91" s="150">
        <v>0</v>
      </c>
      <c r="AK91" s="150">
        <v>2060.9342946024299</v>
      </c>
      <c r="AL91" s="150">
        <f t="shared" si="43"/>
        <v>12643.47129460243</v>
      </c>
      <c r="AM91" s="150">
        <v>0</v>
      </c>
      <c r="AN91" s="150">
        <v>0</v>
      </c>
      <c r="AO91" s="150">
        <v>0</v>
      </c>
      <c r="AP91" s="150">
        <v>0</v>
      </c>
      <c r="AQ91" s="150">
        <v>0</v>
      </c>
      <c r="AR91" s="150">
        <f t="shared" si="44"/>
        <v>53644.89729460243</v>
      </c>
      <c r="AS91" s="150">
        <v>1147.2370000000001</v>
      </c>
      <c r="AT91" s="150">
        <v>50</v>
      </c>
      <c r="AU91" s="150">
        <v>9385.2999999999993</v>
      </c>
      <c r="AV91" s="150">
        <v>0</v>
      </c>
      <c r="AW91" s="150">
        <v>0</v>
      </c>
      <c r="AX91" s="150">
        <v>0</v>
      </c>
      <c r="AY91" s="150">
        <v>0</v>
      </c>
      <c r="AZ91" s="150">
        <v>0</v>
      </c>
      <c r="BA91" s="150">
        <v>0</v>
      </c>
      <c r="BB91" s="150">
        <v>0</v>
      </c>
      <c r="BC91" s="150">
        <v>0</v>
      </c>
      <c r="BD91" s="150">
        <v>2060.9342946024299</v>
      </c>
      <c r="BE91" s="150">
        <f t="shared" si="45"/>
        <v>12643.47129460243</v>
      </c>
      <c r="BF91" s="150">
        <v>0</v>
      </c>
      <c r="BG91" s="150">
        <v>0</v>
      </c>
      <c r="BH91" s="150">
        <v>0</v>
      </c>
      <c r="BI91" s="150">
        <v>0</v>
      </c>
      <c r="BJ91" s="150">
        <v>0</v>
      </c>
      <c r="BK91" s="150">
        <f t="shared" si="46"/>
        <v>53644.89729460243</v>
      </c>
      <c r="BL91" s="150">
        <v>1147.2370000000001</v>
      </c>
      <c r="BM91" s="150">
        <v>50</v>
      </c>
      <c r="BN91" s="150">
        <v>9385.2999999999993</v>
      </c>
      <c r="BO91" s="150">
        <v>0</v>
      </c>
      <c r="BP91" s="150">
        <v>0</v>
      </c>
      <c r="BQ91" s="150">
        <v>0</v>
      </c>
      <c r="BR91" s="150">
        <v>0</v>
      </c>
      <c r="BS91" s="150">
        <v>0</v>
      </c>
      <c r="BT91" s="150">
        <v>0</v>
      </c>
      <c r="BU91" s="150">
        <v>0</v>
      </c>
      <c r="BV91" s="157">
        <f t="shared" si="47"/>
        <v>10582.537</v>
      </c>
      <c r="BW91" s="157">
        <f t="shared" si="48"/>
        <v>2060.9342946024299</v>
      </c>
      <c r="BX91" s="157">
        <f t="shared" si="49"/>
        <v>2060.9342946024299</v>
      </c>
      <c r="BY91" s="157">
        <f t="shared" si="50"/>
        <v>0</v>
      </c>
      <c r="CB91" s="157">
        <f t="shared" si="58"/>
        <v>10582.537</v>
      </c>
      <c r="CD91" s="157">
        <f t="shared" si="51"/>
        <v>10582.537</v>
      </c>
      <c r="CV91" s="157">
        <f t="shared" si="52"/>
        <v>41001.425999999999</v>
      </c>
      <c r="CW91" s="157">
        <f t="shared" si="53"/>
        <v>-12643.47129460243</v>
      </c>
      <c r="CX91" s="157">
        <f t="shared" si="54"/>
        <v>-12643.47129460243</v>
      </c>
      <c r="CY91" s="157">
        <f t="shared" si="55"/>
        <v>-12643.47129460243</v>
      </c>
      <c r="CZ91" s="157">
        <f t="shared" si="56"/>
        <v>-12643.47129460243</v>
      </c>
      <c r="DA91" s="157">
        <f t="shared" si="57"/>
        <v>0</v>
      </c>
      <c r="DB91" s="150">
        <v>106933.35200000001</v>
      </c>
      <c r="DC91" s="150">
        <v>106933.35200000001</v>
      </c>
      <c r="DD91" s="157">
        <f t="shared" si="59"/>
        <v>96350.815000000017</v>
      </c>
      <c r="DE91" s="157">
        <f t="shared" si="60"/>
        <v>96350.815000000017</v>
      </c>
      <c r="DF91" s="361">
        <f t="shared" si="61"/>
        <v>1</v>
      </c>
    </row>
    <row r="92" spans="1:110" x14ac:dyDescent="0.25">
      <c r="A92" t="s">
        <v>147</v>
      </c>
      <c r="B92" t="s">
        <v>177</v>
      </c>
      <c r="C92" t="s">
        <v>770</v>
      </c>
      <c r="D92" t="s">
        <v>117</v>
      </c>
      <c r="E92" t="s">
        <v>44</v>
      </c>
      <c r="F92" s="150">
        <v>5254.174</v>
      </c>
      <c r="G92" s="150">
        <v>0</v>
      </c>
      <c r="H92" s="150">
        <v>5232.3925209141016</v>
      </c>
      <c r="I92" s="150">
        <v>4959.5491822392805</v>
      </c>
      <c r="J92" s="150">
        <v>4962.0003858513701</v>
      </c>
      <c r="K92" s="150">
        <v>5240.3116935016478</v>
      </c>
      <c r="L92" s="150">
        <v>4351.6334981801883</v>
      </c>
      <c r="M92" s="150">
        <v>0</v>
      </c>
      <c r="N92" s="150">
        <v>0</v>
      </c>
      <c r="O92" s="150">
        <v>0</v>
      </c>
      <c r="P92" s="150">
        <v>0</v>
      </c>
      <c r="Q92" s="150">
        <v>0</v>
      </c>
      <c r="R92" s="150">
        <v>0</v>
      </c>
      <c r="S92" s="150">
        <f t="shared" si="41"/>
        <v>24745.887280686587</v>
      </c>
      <c r="T92" s="150">
        <v>0</v>
      </c>
      <c r="U92" s="150">
        <v>0</v>
      </c>
      <c r="V92" s="150">
        <v>0</v>
      </c>
      <c r="W92" s="150">
        <v>0</v>
      </c>
      <c r="X92" s="150">
        <v>0</v>
      </c>
      <c r="Y92" s="150">
        <f t="shared" si="42"/>
        <v>30000.061280686587</v>
      </c>
      <c r="Z92" s="150">
        <v>0</v>
      </c>
      <c r="AA92" s="150">
        <v>0</v>
      </c>
      <c r="AB92" s="150">
        <v>10168.177</v>
      </c>
      <c r="AC92" s="150">
        <v>120.834</v>
      </c>
      <c r="AD92" s="150">
        <v>5028.1509999999998</v>
      </c>
      <c r="AE92" s="150">
        <v>0</v>
      </c>
      <c r="AF92" s="150">
        <v>5240</v>
      </c>
      <c r="AG92" s="150">
        <v>4188.7252806865872</v>
      </c>
      <c r="AH92" s="150">
        <v>0</v>
      </c>
      <c r="AI92" s="150">
        <v>0</v>
      </c>
      <c r="AJ92" s="150">
        <v>0</v>
      </c>
      <c r="AK92" s="150">
        <v>0</v>
      </c>
      <c r="AL92" s="150">
        <f t="shared" si="43"/>
        <v>24745.887280686587</v>
      </c>
      <c r="AM92" s="150">
        <v>0</v>
      </c>
      <c r="AN92" s="150">
        <v>0</v>
      </c>
      <c r="AO92" s="150">
        <v>0</v>
      </c>
      <c r="AP92" s="150">
        <v>0</v>
      </c>
      <c r="AQ92" s="150">
        <v>0</v>
      </c>
      <c r="AR92" s="150">
        <f t="shared" si="44"/>
        <v>30000.061280686587</v>
      </c>
      <c r="AS92" s="150">
        <v>0</v>
      </c>
      <c r="AT92" s="150">
        <v>0</v>
      </c>
      <c r="AU92" s="150">
        <v>10168.177</v>
      </c>
      <c r="AV92" s="150">
        <v>120.834</v>
      </c>
      <c r="AW92" s="150">
        <v>5028.1509999999998</v>
      </c>
      <c r="AX92" s="150">
        <v>0</v>
      </c>
      <c r="AY92" s="150">
        <v>0</v>
      </c>
      <c r="AZ92" s="150">
        <v>0</v>
      </c>
      <c r="BA92" s="150">
        <v>0</v>
      </c>
      <c r="BB92" s="150">
        <v>5240</v>
      </c>
      <c r="BC92" s="150">
        <v>4188.7252806865872</v>
      </c>
      <c r="BD92" s="150">
        <v>0</v>
      </c>
      <c r="BE92" s="150">
        <f t="shared" si="45"/>
        <v>24745.887280686587</v>
      </c>
      <c r="BF92" s="150">
        <v>0</v>
      </c>
      <c r="BG92" s="150">
        <v>0</v>
      </c>
      <c r="BH92" s="150">
        <v>0</v>
      </c>
      <c r="BI92" s="150">
        <v>0</v>
      </c>
      <c r="BJ92" s="150">
        <v>0</v>
      </c>
      <c r="BK92" s="150">
        <f t="shared" si="46"/>
        <v>30000.061280686587</v>
      </c>
      <c r="BL92" s="150">
        <v>0</v>
      </c>
      <c r="BM92" s="150">
        <v>0</v>
      </c>
      <c r="BN92" s="150">
        <v>10168.177</v>
      </c>
      <c r="BO92" s="150">
        <v>120.834</v>
      </c>
      <c r="BP92" s="150">
        <v>5028.1509999999998</v>
      </c>
      <c r="BQ92" s="150">
        <v>0</v>
      </c>
      <c r="BR92" s="150">
        <v>0</v>
      </c>
      <c r="BS92" s="150">
        <v>0</v>
      </c>
      <c r="BT92" s="150">
        <v>0</v>
      </c>
      <c r="BU92" s="150">
        <v>7629.2879999999996</v>
      </c>
      <c r="BV92" s="157">
        <f t="shared" si="47"/>
        <v>22946.45</v>
      </c>
      <c r="BW92" s="157">
        <f t="shared" si="48"/>
        <v>1799.4372806865867</v>
      </c>
      <c r="BX92" s="157">
        <f t="shared" si="49"/>
        <v>4188.7252806865872</v>
      </c>
      <c r="BY92" s="157">
        <f t="shared" si="50"/>
        <v>2389.2880000000005</v>
      </c>
      <c r="CB92" s="157">
        <f t="shared" si="58"/>
        <v>22946.45</v>
      </c>
      <c r="CD92" s="157">
        <f t="shared" si="51"/>
        <v>22946.45</v>
      </c>
      <c r="CV92" s="157">
        <f t="shared" si="52"/>
        <v>5254.174</v>
      </c>
      <c r="CW92" s="157">
        <f t="shared" si="53"/>
        <v>-24745.887280686587</v>
      </c>
      <c r="CX92" s="157">
        <f t="shared" si="54"/>
        <v>-24745.887280686587</v>
      </c>
      <c r="CY92" s="157">
        <f t="shared" si="55"/>
        <v>-24745.887280686587</v>
      </c>
      <c r="CZ92" s="157">
        <f t="shared" si="56"/>
        <v>-24745.887280686587</v>
      </c>
      <c r="DA92" s="157">
        <f t="shared" si="57"/>
        <v>0</v>
      </c>
      <c r="DB92" s="150">
        <v>142010</v>
      </c>
      <c r="DC92" s="150">
        <v>142010</v>
      </c>
      <c r="DD92" s="157">
        <f t="shared" si="59"/>
        <v>119063.55</v>
      </c>
      <c r="DE92" s="157">
        <f t="shared" si="60"/>
        <v>119063.55</v>
      </c>
      <c r="DF92" s="361">
        <f t="shared" si="61"/>
        <v>1</v>
      </c>
    </row>
    <row r="93" spans="1:110" x14ac:dyDescent="0.25">
      <c r="A93" t="s">
        <v>147</v>
      </c>
      <c r="B93" t="s">
        <v>171</v>
      </c>
      <c r="C93" t="s">
        <v>770</v>
      </c>
      <c r="D93" t="s">
        <v>92</v>
      </c>
      <c r="E93" t="s">
        <v>19</v>
      </c>
      <c r="F93" s="150">
        <v>12402.696</v>
      </c>
      <c r="G93" s="150">
        <v>0</v>
      </c>
      <c r="H93" s="150">
        <v>13692.523700669444</v>
      </c>
      <c r="I93" s="150">
        <v>0</v>
      </c>
      <c r="J93" s="150">
        <v>4053.692737887437</v>
      </c>
      <c r="K93" s="150">
        <v>0</v>
      </c>
      <c r="L93" s="150">
        <v>0</v>
      </c>
      <c r="M93" s="150">
        <v>29679.033726402966</v>
      </c>
      <c r="N93" s="150">
        <v>0</v>
      </c>
      <c r="O93" s="150">
        <v>0</v>
      </c>
      <c r="P93" s="150">
        <v>0</v>
      </c>
      <c r="Q93" s="150">
        <v>0</v>
      </c>
      <c r="R93" s="150">
        <v>173.06448672849612</v>
      </c>
      <c r="S93" s="150">
        <f t="shared" si="41"/>
        <v>47598.314651688343</v>
      </c>
      <c r="T93" s="150">
        <v>0</v>
      </c>
      <c r="U93" s="150">
        <v>0</v>
      </c>
      <c r="V93" s="150">
        <v>0</v>
      </c>
      <c r="W93" s="150">
        <v>0</v>
      </c>
      <c r="X93" s="150">
        <v>0</v>
      </c>
      <c r="Y93" s="150">
        <f t="shared" si="42"/>
        <v>60001.010651688339</v>
      </c>
      <c r="Z93" s="150">
        <v>0</v>
      </c>
      <c r="AA93" s="150">
        <v>0</v>
      </c>
      <c r="AB93" s="150">
        <v>5475.7359999999999</v>
      </c>
      <c r="AC93" s="150">
        <v>36378.258999999998</v>
      </c>
      <c r="AD93" s="150">
        <v>3.9510000000000001</v>
      </c>
      <c r="AE93" s="150">
        <v>1610.2670000000001</v>
      </c>
      <c r="AF93" s="150">
        <v>3957.0371649598455</v>
      </c>
      <c r="AG93" s="150">
        <v>0</v>
      </c>
      <c r="AH93" s="150">
        <v>0</v>
      </c>
      <c r="AI93" s="150">
        <v>0</v>
      </c>
      <c r="AJ93" s="150">
        <v>0</v>
      </c>
      <c r="AK93" s="150">
        <v>173.06448672849612</v>
      </c>
      <c r="AL93" s="150">
        <f t="shared" si="43"/>
        <v>47598.314651688335</v>
      </c>
      <c r="AM93" s="150">
        <v>0</v>
      </c>
      <c r="AN93" s="150">
        <v>0</v>
      </c>
      <c r="AO93" s="150">
        <v>0</v>
      </c>
      <c r="AP93" s="150">
        <v>0</v>
      </c>
      <c r="AQ93" s="150">
        <v>0</v>
      </c>
      <c r="AR93" s="150">
        <f t="shared" si="44"/>
        <v>60001.010651688339</v>
      </c>
      <c r="AS93" s="150">
        <v>0</v>
      </c>
      <c r="AT93" s="150">
        <v>0</v>
      </c>
      <c r="AU93" s="150">
        <v>5475.7359999999999</v>
      </c>
      <c r="AV93" s="150">
        <v>36378.258999999998</v>
      </c>
      <c r="AW93" s="150">
        <v>3.9510000000000001</v>
      </c>
      <c r="AX93" s="150">
        <v>1610.2670000000001</v>
      </c>
      <c r="AY93" s="150">
        <v>567.52</v>
      </c>
      <c r="AZ93" s="150">
        <v>1883.2439999999999</v>
      </c>
      <c r="BA93" s="150">
        <v>-20.692</v>
      </c>
      <c r="BB93" s="150">
        <v>1700.0296516883436</v>
      </c>
      <c r="BC93" s="150">
        <v>0</v>
      </c>
      <c r="BD93" s="150">
        <v>0</v>
      </c>
      <c r="BE93" s="150">
        <f t="shared" si="45"/>
        <v>47598.314651688335</v>
      </c>
      <c r="BF93" s="150">
        <v>0</v>
      </c>
      <c r="BG93" s="150">
        <v>0</v>
      </c>
      <c r="BH93" s="150">
        <v>0</v>
      </c>
      <c r="BI93" s="150">
        <v>0</v>
      </c>
      <c r="BJ93" s="150">
        <v>0</v>
      </c>
      <c r="BK93" s="150">
        <f t="shared" si="46"/>
        <v>60001.010651688339</v>
      </c>
      <c r="BL93" s="150">
        <v>0</v>
      </c>
      <c r="BM93" s="150">
        <v>0</v>
      </c>
      <c r="BN93" s="150">
        <v>5475.7359999999999</v>
      </c>
      <c r="BO93" s="150">
        <v>36378.258999999998</v>
      </c>
      <c r="BP93" s="150">
        <v>3.9510000000000001</v>
      </c>
      <c r="BQ93" s="150">
        <v>1610.2670000000001</v>
      </c>
      <c r="BR93" s="150">
        <v>567.52</v>
      </c>
      <c r="BS93" s="150">
        <v>1883.2439999999999</v>
      </c>
      <c r="BT93" s="150">
        <v>-20.692</v>
      </c>
      <c r="BU93" s="150">
        <v>15.03</v>
      </c>
      <c r="BV93" s="157">
        <f t="shared" si="47"/>
        <v>45913.314999999988</v>
      </c>
      <c r="BW93" s="157">
        <f t="shared" si="48"/>
        <v>1684.9996516883475</v>
      </c>
      <c r="BX93" s="157">
        <f t="shared" si="49"/>
        <v>0</v>
      </c>
      <c r="BY93" s="157">
        <f t="shared" si="50"/>
        <v>-1684.9996516883475</v>
      </c>
      <c r="CB93" s="157">
        <f t="shared" si="58"/>
        <v>45913.314999999988</v>
      </c>
      <c r="CD93" s="157">
        <f t="shared" si="51"/>
        <v>45913.314999999988</v>
      </c>
      <c r="CV93" s="157">
        <f t="shared" si="52"/>
        <v>12402.696</v>
      </c>
      <c r="CW93" s="157">
        <f t="shared" si="53"/>
        <v>-47598.314651688343</v>
      </c>
      <c r="CX93" s="157">
        <f t="shared" si="54"/>
        <v>-47598.314651688335</v>
      </c>
      <c r="CY93" s="157">
        <f t="shared" si="55"/>
        <v>-47598.314651688335</v>
      </c>
      <c r="CZ93" s="157">
        <f t="shared" si="56"/>
        <v>-47598.314651688335</v>
      </c>
      <c r="DA93" s="157">
        <f t="shared" si="57"/>
        <v>0</v>
      </c>
      <c r="DB93" s="150">
        <v>10657.5</v>
      </c>
      <c r="DC93" s="150">
        <v>10657.5</v>
      </c>
      <c r="DD93" s="157">
        <f t="shared" si="59"/>
        <v>-35255.814999999988</v>
      </c>
      <c r="DE93" s="157">
        <f t="shared" si="60"/>
        <v>-35255.814999999988</v>
      </c>
      <c r="DF93" s="361">
        <f t="shared" si="61"/>
        <v>1</v>
      </c>
    </row>
    <row r="94" spans="1:110" x14ac:dyDescent="0.25">
      <c r="A94" t="s">
        <v>147</v>
      </c>
      <c r="B94" t="s">
        <v>195</v>
      </c>
      <c r="C94" t="s">
        <v>770</v>
      </c>
      <c r="D94" t="s">
        <v>282</v>
      </c>
      <c r="E94" t="s">
        <v>252</v>
      </c>
      <c r="F94" s="150">
        <v>0</v>
      </c>
      <c r="G94" s="150">
        <v>66178</v>
      </c>
      <c r="H94" s="150">
        <v>0</v>
      </c>
      <c r="I94" s="150">
        <v>0</v>
      </c>
      <c r="J94" s="150">
        <v>0</v>
      </c>
      <c r="K94" s="150">
        <v>0</v>
      </c>
      <c r="L94" s="150">
        <v>0</v>
      </c>
      <c r="M94" s="150">
        <v>0</v>
      </c>
      <c r="N94" s="150">
        <v>0</v>
      </c>
      <c r="O94" s="150">
        <v>0</v>
      </c>
      <c r="P94" s="150">
        <v>0</v>
      </c>
      <c r="Q94" s="150">
        <v>0</v>
      </c>
      <c r="R94" s="150">
        <v>0</v>
      </c>
      <c r="S94" s="150">
        <f t="shared" si="41"/>
        <v>66178</v>
      </c>
      <c r="T94" s="150">
        <v>0</v>
      </c>
      <c r="U94" s="150">
        <v>0</v>
      </c>
      <c r="V94" s="150">
        <v>0</v>
      </c>
      <c r="W94" s="150">
        <v>0</v>
      </c>
      <c r="X94" s="150">
        <v>0</v>
      </c>
      <c r="Y94" s="150">
        <f t="shared" si="42"/>
        <v>66178</v>
      </c>
      <c r="Z94" s="150">
        <v>38178.682999999997</v>
      </c>
      <c r="AA94" s="150">
        <v>26268.149000000001</v>
      </c>
      <c r="AB94" s="150">
        <v>0</v>
      </c>
      <c r="AC94" s="150">
        <v>0</v>
      </c>
      <c r="AD94" s="150">
        <v>285</v>
      </c>
      <c r="AE94" s="150">
        <v>0</v>
      </c>
      <c r="AF94" s="150">
        <v>1446.1680000000051</v>
      </c>
      <c r="AG94" s="150">
        <v>0</v>
      </c>
      <c r="AH94" s="150">
        <v>0</v>
      </c>
      <c r="AI94" s="150">
        <v>0</v>
      </c>
      <c r="AJ94" s="150">
        <v>0</v>
      </c>
      <c r="AK94" s="150">
        <v>0</v>
      </c>
      <c r="AL94" s="150">
        <f t="shared" si="43"/>
        <v>66178</v>
      </c>
      <c r="AM94" s="150">
        <v>0</v>
      </c>
      <c r="AN94" s="150">
        <v>0</v>
      </c>
      <c r="AO94" s="150">
        <v>0</v>
      </c>
      <c r="AP94" s="150">
        <v>0</v>
      </c>
      <c r="AQ94" s="150">
        <v>0</v>
      </c>
      <c r="AR94" s="150">
        <f t="shared" si="44"/>
        <v>66178</v>
      </c>
      <c r="AS94" s="150">
        <v>38178.682999999997</v>
      </c>
      <c r="AT94" s="150">
        <v>26268.149000000001</v>
      </c>
      <c r="AU94" s="150">
        <v>0</v>
      </c>
      <c r="AV94" s="150">
        <v>0</v>
      </c>
      <c r="AW94" s="150">
        <v>285</v>
      </c>
      <c r="AX94" s="150">
        <v>0</v>
      </c>
      <c r="AY94" s="150">
        <v>0</v>
      </c>
      <c r="AZ94" s="150">
        <v>0</v>
      </c>
      <c r="BA94" s="150">
        <v>0</v>
      </c>
      <c r="BB94" s="150">
        <v>1446.1680000000051</v>
      </c>
      <c r="BC94" s="150">
        <v>0</v>
      </c>
      <c r="BD94" s="150">
        <v>0</v>
      </c>
      <c r="BE94" s="150">
        <f t="shared" si="45"/>
        <v>66178</v>
      </c>
      <c r="BF94" s="150">
        <v>0</v>
      </c>
      <c r="BG94" s="150">
        <v>0</v>
      </c>
      <c r="BH94" s="150">
        <v>0</v>
      </c>
      <c r="BI94" s="150">
        <v>0</v>
      </c>
      <c r="BJ94" s="150">
        <v>0</v>
      </c>
      <c r="BK94" s="150">
        <f t="shared" si="46"/>
        <v>66178</v>
      </c>
      <c r="BL94" s="150">
        <v>38178.682999999997</v>
      </c>
      <c r="BM94" s="150">
        <v>26268.149000000001</v>
      </c>
      <c r="BN94" s="150">
        <v>0</v>
      </c>
      <c r="BO94" s="150">
        <v>0</v>
      </c>
      <c r="BP94" s="150">
        <v>285</v>
      </c>
      <c r="BQ94" s="150">
        <v>0</v>
      </c>
      <c r="BR94" s="150">
        <v>0</v>
      </c>
      <c r="BS94" s="150">
        <v>0</v>
      </c>
      <c r="BT94" s="150">
        <v>0</v>
      </c>
      <c r="BU94" s="150">
        <v>0</v>
      </c>
      <c r="BV94" s="157">
        <f t="shared" si="47"/>
        <v>64731.831999999995</v>
      </c>
      <c r="BW94" s="157">
        <f t="shared" si="48"/>
        <v>1446.1680000000051</v>
      </c>
      <c r="BX94" s="157">
        <f t="shared" si="49"/>
        <v>0</v>
      </c>
      <c r="BY94" s="157">
        <f t="shared" si="50"/>
        <v>-1446.1680000000051</v>
      </c>
      <c r="CB94" s="157">
        <f t="shared" si="58"/>
        <v>64731.831999999995</v>
      </c>
      <c r="CD94" s="157">
        <f t="shared" si="51"/>
        <v>64731.831999999995</v>
      </c>
      <c r="CV94" s="157">
        <f t="shared" si="52"/>
        <v>0</v>
      </c>
      <c r="CW94" s="157">
        <f t="shared" si="53"/>
        <v>-66178</v>
      </c>
      <c r="CX94" s="157">
        <f t="shared" si="54"/>
        <v>-66178</v>
      </c>
      <c r="CY94" s="157">
        <f t="shared" si="55"/>
        <v>-66178</v>
      </c>
      <c r="CZ94" s="157">
        <f t="shared" si="56"/>
        <v>-66178</v>
      </c>
      <c r="DA94" s="157">
        <f t="shared" si="57"/>
        <v>0</v>
      </c>
      <c r="DB94" s="150">
        <v>64701.718428656241</v>
      </c>
      <c r="DC94" s="150">
        <v>64701.718428656241</v>
      </c>
      <c r="DD94" s="157">
        <f t="shared" si="59"/>
        <v>-30.113571343754302</v>
      </c>
      <c r="DE94" s="157">
        <f t="shared" si="60"/>
        <v>-30.113571343754302</v>
      </c>
      <c r="DF94" s="361">
        <f t="shared" si="61"/>
        <v>1</v>
      </c>
    </row>
    <row r="95" spans="1:110" x14ac:dyDescent="0.25">
      <c r="A95" t="s">
        <v>144</v>
      </c>
      <c r="B95" t="s">
        <v>165</v>
      </c>
      <c r="C95" t="s">
        <v>149</v>
      </c>
      <c r="D95" t="s">
        <v>74</v>
      </c>
      <c r="E95" t="s">
        <v>1</v>
      </c>
      <c r="F95" s="150">
        <v>819532.25899999996</v>
      </c>
      <c r="G95" s="150">
        <v>3202.7600046713155</v>
      </c>
      <c r="H95" s="150">
        <v>12842.07171873936</v>
      </c>
      <c r="I95" s="150">
        <v>16093.971434114517</v>
      </c>
      <c r="J95" s="150">
        <v>0</v>
      </c>
      <c r="K95" s="150">
        <v>0</v>
      </c>
      <c r="L95" s="150">
        <v>0</v>
      </c>
      <c r="M95" s="150">
        <v>0</v>
      </c>
      <c r="N95" s="150">
        <v>0</v>
      </c>
      <c r="O95" s="150">
        <v>0</v>
      </c>
      <c r="P95" s="150">
        <v>0</v>
      </c>
      <c r="Q95" s="150">
        <v>0</v>
      </c>
      <c r="R95" s="150">
        <v>34022.651320033416</v>
      </c>
      <c r="S95" s="150">
        <f t="shared" si="41"/>
        <v>66161.454477558611</v>
      </c>
      <c r="T95" s="150">
        <v>14058.036</v>
      </c>
      <c r="U95" s="150">
        <v>0</v>
      </c>
      <c r="V95" s="150">
        <v>0</v>
      </c>
      <c r="W95" s="150">
        <v>0</v>
      </c>
      <c r="X95" s="150">
        <v>0</v>
      </c>
      <c r="Y95" s="150">
        <f t="shared" si="42"/>
        <v>899751.74947755854</v>
      </c>
      <c r="Z95" s="150">
        <v>2430.3989999999999</v>
      </c>
      <c r="AA95" s="150">
        <v>0</v>
      </c>
      <c r="AB95" s="150">
        <v>4085.797</v>
      </c>
      <c r="AC95" s="150">
        <v>0</v>
      </c>
      <c r="AD95" s="150">
        <v>0</v>
      </c>
      <c r="AE95" s="150">
        <v>0</v>
      </c>
      <c r="AF95" s="150">
        <v>9588</v>
      </c>
      <c r="AG95" s="150">
        <v>2198</v>
      </c>
      <c r="AH95" s="150">
        <v>4179</v>
      </c>
      <c r="AI95" s="150">
        <v>0</v>
      </c>
      <c r="AJ95" s="150">
        <v>4222</v>
      </c>
      <c r="AK95" s="150">
        <v>853</v>
      </c>
      <c r="AL95" s="150">
        <f t="shared" si="43"/>
        <v>27556.196</v>
      </c>
      <c r="AM95" s="150">
        <v>52661</v>
      </c>
      <c r="AN95" s="150">
        <v>0</v>
      </c>
      <c r="AO95" s="150">
        <v>0</v>
      </c>
      <c r="AP95" s="150">
        <v>0</v>
      </c>
      <c r="AQ95" s="150">
        <v>0</v>
      </c>
      <c r="AR95" s="150">
        <f t="shared" si="44"/>
        <v>899749.45499999996</v>
      </c>
      <c r="AS95" s="150">
        <v>2430.3989999999999</v>
      </c>
      <c r="AT95" s="150">
        <v>0</v>
      </c>
      <c r="AU95" s="150">
        <v>4085.797</v>
      </c>
      <c r="AV95" s="150">
        <v>0</v>
      </c>
      <c r="AW95" s="150">
        <v>0</v>
      </c>
      <c r="AX95" s="150">
        <v>0</v>
      </c>
      <c r="AY95" s="150">
        <v>11788.601000000001</v>
      </c>
      <c r="AZ95" s="150">
        <v>4145.3670000000002</v>
      </c>
      <c r="BA95" s="150">
        <v>0</v>
      </c>
      <c r="BB95" s="150">
        <v>0</v>
      </c>
      <c r="BC95" s="150">
        <v>0</v>
      </c>
      <c r="BD95" s="150">
        <v>853.34400000000005</v>
      </c>
      <c r="BE95" s="150">
        <f t="shared" si="45"/>
        <v>23303.507999999998</v>
      </c>
      <c r="BF95" s="150">
        <v>0</v>
      </c>
      <c r="BG95" s="150">
        <v>0</v>
      </c>
      <c r="BH95" s="150">
        <v>0</v>
      </c>
      <c r="BI95" s="150">
        <v>0</v>
      </c>
      <c r="BJ95" s="150">
        <v>0</v>
      </c>
      <c r="BK95" s="150">
        <f t="shared" si="46"/>
        <v>842835.76699999999</v>
      </c>
      <c r="BL95" s="150">
        <v>2430.3989999999999</v>
      </c>
      <c r="BM95" s="150">
        <v>0</v>
      </c>
      <c r="BN95" s="150">
        <v>4085.797</v>
      </c>
      <c r="BO95" s="150">
        <v>0</v>
      </c>
      <c r="BP95" s="150">
        <v>0</v>
      </c>
      <c r="BQ95" s="150">
        <v>0</v>
      </c>
      <c r="BR95" s="150">
        <v>11788.601000000001</v>
      </c>
      <c r="BS95" s="150">
        <v>4145.3670000000002</v>
      </c>
      <c r="BT95" s="150">
        <v>0</v>
      </c>
      <c r="BU95" s="150">
        <v>0</v>
      </c>
      <c r="BV95" s="157">
        <f t="shared" si="47"/>
        <v>22450.163999999997</v>
      </c>
      <c r="BW95" s="157">
        <f t="shared" si="48"/>
        <v>853.34400000000096</v>
      </c>
      <c r="BX95" s="157">
        <f t="shared" si="49"/>
        <v>853.34400000000005</v>
      </c>
      <c r="BY95" s="157">
        <f t="shared" si="50"/>
        <v>-9.0949470177292824E-13</v>
      </c>
      <c r="CB95" s="157">
        <f t="shared" si="58"/>
        <v>22450.163999999997</v>
      </c>
      <c r="CD95" s="157">
        <f t="shared" si="51"/>
        <v>22450.163999999997</v>
      </c>
      <c r="CV95" s="157">
        <f t="shared" si="52"/>
        <v>819532.25899999996</v>
      </c>
      <c r="CW95" s="157">
        <f t="shared" si="53"/>
        <v>-23303.508000000031</v>
      </c>
      <c r="CX95" s="157">
        <f t="shared" si="54"/>
        <v>-23303.507999999998</v>
      </c>
      <c r="CY95" s="157">
        <f t="shared" si="55"/>
        <v>-23303.507999999998</v>
      </c>
      <c r="CZ95" s="157">
        <f t="shared" si="56"/>
        <v>-23303.507999999998</v>
      </c>
      <c r="DA95" s="157">
        <f t="shared" si="57"/>
        <v>0</v>
      </c>
      <c r="DB95" s="150">
        <v>129902.22216276468</v>
      </c>
      <c r="DC95" s="150">
        <v>129902.22216276468</v>
      </c>
      <c r="DD95" s="157">
        <f t="shared" si="59"/>
        <v>107452.05816276468</v>
      </c>
      <c r="DE95" s="157">
        <f t="shared" si="60"/>
        <v>107452.05816276468</v>
      </c>
      <c r="DF95" s="361">
        <f t="shared" si="61"/>
        <v>1</v>
      </c>
    </row>
    <row r="96" spans="1:110" x14ac:dyDescent="0.25">
      <c r="A96" t="s">
        <v>147</v>
      </c>
      <c r="B96" t="s">
        <v>770</v>
      </c>
      <c r="C96" t="s">
        <v>770</v>
      </c>
      <c r="D96" t="s">
        <v>352</v>
      </c>
      <c r="E96" t="s">
        <v>768</v>
      </c>
      <c r="F96" s="150">
        <v>0</v>
      </c>
      <c r="G96" s="150">
        <v>0</v>
      </c>
      <c r="H96" s="150">
        <v>0</v>
      </c>
      <c r="I96" s="150">
        <v>0</v>
      </c>
      <c r="J96" s="150">
        <v>0</v>
      </c>
      <c r="K96" s="150">
        <v>0</v>
      </c>
      <c r="L96" s="150">
        <v>0</v>
      </c>
      <c r="M96" s="150">
        <v>0</v>
      </c>
      <c r="N96" s="150">
        <v>0</v>
      </c>
      <c r="O96" s="150">
        <v>0</v>
      </c>
      <c r="P96" s="150">
        <v>0</v>
      </c>
      <c r="Q96" s="150">
        <v>0</v>
      </c>
      <c r="R96" s="150">
        <v>0</v>
      </c>
      <c r="S96" s="150">
        <f t="shared" si="41"/>
        <v>0</v>
      </c>
      <c r="T96" s="150">
        <v>0</v>
      </c>
      <c r="U96" s="150">
        <v>0</v>
      </c>
      <c r="V96" s="150">
        <v>0</v>
      </c>
      <c r="W96" s="150">
        <v>0</v>
      </c>
      <c r="X96" s="150">
        <v>0</v>
      </c>
      <c r="Y96" s="150">
        <f t="shared" si="42"/>
        <v>0</v>
      </c>
      <c r="Z96" s="150">
        <v>0</v>
      </c>
      <c r="AA96" s="150">
        <v>0</v>
      </c>
      <c r="AB96" s="150">
        <v>0</v>
      </c>
      <c r="AC96" s="150">
        <v>0</v>
      </c>
      <c r="AD96" s="150">
        <v>0</v>
      </c>
      <c r="AE96" s="150">
        <v>0</v>
      </c>
      <c r="AF96" s="150">
        <v>0</v>
      </c>
      <c r="AG96" s="150">
        <v>0</v>
      </c>
      <c r="AH96" s="150">
        <v>13000</v>
      </c>
      <c r="AI96" s="150">
        <v>0</v>
      </c>
      <c r="AJ96" s="150">
        <v>0</v>
      </c>
      <c r="AK96" s="150">
        <v>0</v>
      </c>
      <c r="AL96" s="150">
        <f t="shared" si="43"/>
        <v>13000</v>
      </c>
      <c r="AM96" s="150">
        <v>0</v>
      </c>
      <c r="AN96" s="150">
        <v>0</v>
      </c>
      <c r="AO96" s="150">
        <v>0</v>
      </c>
      <c r="AP96" s="150">
        <v>0</v>
      </c>
      <c r="AQ96" s="150">
        <v>0</v>
      </c>
      <c r="AR96" s="150">
        <f t="shared" si="44"/>
        <v>13000</v>
      </c>
      <c r="AS96" s="150">
        <v>0</v>
      </c>
      <c r="AT96" s="150">
        <v>0</v>
      </c>
      <c r="AU96" s="150">
        <v>0</v>
      </c>
      <c r="AV96" s="150">
        <v>0</v>
      </c>
      <c r="AW96" s="150">
        <v>0</v>
      </c>
      <c r="AX96" s="150">
        <v>0</v>
      </c>
      <c r="AY96" s="150">
        <v>0</v>
      </c>
      <c r="AZ96" s="150">
        <v>0</v>
      </c>
      <c r="BA96" s="150">
        <v>12393.682000000001</v>
      </c>
      <c r="BB96" s="150">
        <v>606.3179999999993</v>
      </c>
      <c r="BC96" s="150">
        <v>0</v>
      </c>
      <c r="BD96" s="150">
        <v>0</v>
      </c>
      <c r="BE96" s="150">
        <f t="shared" si="45"/>
        <v>13000</v>
      </c>
      <c r="BF96" s="150">
        <v>0</v>
      </c>
      <c r="BG96" s="150">
        <v>0</v>
      </c>
      <c r="BH96" s="150">
        <v>0</v>
      </c>
      <c r="BI96" s="150">
        <v>0</v>
      </c>
      <c r="BJ96" s="150">
        <v>0</v>
      </c>
      <c r="BK96" s="150">
        <f t="shared" si="46"/>
        <v>13000</v>
      </c>
      <c r="BL96" s="150">
        <v>0</v>
      </c>
      <c r="BM96" s="150">
        <v>0</v>
      </c>
      <c r="BN96" s="150">
        <v>0</v>
      </c>
      <c r="BO96" s="150">
        <v>0</v>
      </c>
      <c r="BP96" s="150">
        <v>0</v>
      </c>
      <c r="BQ96" s="150">
        <v>0</v>
      </c>
      <c r="BR96" s="150">
        <v>0</v>
      </c>
      <c r="BS96" s="150">
        <v>0</v>
      </c>
      <c r="BT96" s="150">
        <v>12393.682000000001</v>
      </c>
      <c r="BU96" s="150">
        <v>0</v>
      </c>
      <c r="BV96" s="157">
        <f t="shared" si="47"/>
        <v>12393.682000000001</v>
      </c>
      <c r="BW96" s="157">
        <f t="shared" si="48"/>
        <v>606.3179999999993</v>
      </c>
      <c r="BX96" s="157">
        <f t="shared" si="49"/>
        <v>0</v>
      </c>
      <c r="BY96" s="157">
        <f t="shared" si="50"/>
        <v>-606.3179999999993</v>
      </c>
      <c r="CB96" s="157">
        <f t="shared" si="58"/>
        <v>12393.682000000001</v>
      </c>
      <c r="CD96" s="157">
        <f t="shared" si="51"/>
        <v>12393.682000000001</v>
      </c>
      <c r="CV96" s="157">
        <f t="shared" si="52"/>
        <v>0</v>
      </c>
      <c r="CW96" s="157">
        <f t="shared" si="53"/>
        <v>-13000</v>
      </c>
      <c r="CX96" s="157">
        <f t="shared" si="54"/>
        <v>-13000</v>
      </c>
      <c r="CY96" s="157">
        <f t="shared" si="55"/>
        <v>-13000</v>
      </c>
      <c r="CZ96" s="157">
        <f t="shared" si="56"/>
        <v>-13000</v>
      </c>
      <c r="DA96" s="157">
        <f t="shared" si="57"/>
        <v>0</v>
      </c>
      <c r="DB96" s="150">
        <v>739.30600000000004</v>
      </c>
      <c r="DC96" s="150">
        <v>739.30600000000004</v>
      </c>
      <c r="DD96" s="157">
        <f t="shared" si="59"/>
        <v>-11654.376</v>
      </c>
      <c r="DE96" s="157">
        <f t="shared" si="60"/>
        <v>-11654.376</v>
      </c>
      <c r="DF96" s="361">
        <f t="shared" si="61"/>
        <v>1</v>
      </c>
    </row>
    <row r="97" spans="1:110" x14ac:dyDescent="0.25">
      <c r="A97" t="s">
        <v>147</v>
      </c>
      <c r="B97" t="s">
        <v>290</v>
      </c>
      <c r="C97" t="s">
        <v>770</v>
      </c>
      <c r="D97" t="s">
        <v>281</v>
      </c>
      <c r="E97" t="s">
        <v>251</v>
      </c>
      <c r="F97" s="150">
        <v>387.786</v>
      </c>
      <c r="G97" s="150">
        <v>1548.4444444444443</v>
      </c>
      <c r="H97" s="150">
        <v>0</v>
      </c>
      <c r="I97" s="150">
        <v>0</v>
      </c>
      <c r="J97" s="150">
        <v>0</v>
      </c>
      <c r="K97" s="150">
        <v>0</v>
      </c>
      <c r="L97" s="150">
        <v>0</v>
      </c>
      <c r="M97" s="150">
        <v>0</v>
      </c>
      <c r="N97" s="150">
        <v>0</v>
      </c>
      <c r="O97" s="150">
        <v>0</v>
      </c>
      <c r="P97" s="150">
        <v>0</v>
      </c>
      <c r="Q97" s="150">
        <v>0</v>
      </c>
      <c r="R97" s="150">
        <v>0</v>
      </c>
      <c r="S97" s="150">
        <f t="shared" si="41"/>
        <v>1548.4444444444443</v>
      </c>
      <c r="T97" s="150">
        <v>0</v>
      </c>
      <c r="U97" s="150">
        <v>0</v>
      </c>
      <c r="V97" s="150">
        <v>0</v>
      </c>
      <c r="W97" s="150">
        <v>0</v>
      </c>
      <c r="X97" s="150">
        <v>0</v>
      </c>
      <c r="Y97" s="150">
        <f t="shared" si="42"/>
        <v>1936.2304444444444</v>
      </c>
      <c r="Z97" s="150">
        <v>703.92</v>
      </c>
      <c r="AA97" s="150">
        <v>250.71899999999999</v>
      </c>
      <c r="AB97" s="150">
        <v>0</v>
      </c>
      <c r="AC97" s="150">
        <v>0</v>
      </c>
      <c r="AD97" s="150">
        <v>0</v>
      </c>
      <c r="AE97" s="150">
        <v>0</v>
      </c>
      <c r="AF97" s="150">
        <v>593.80544444444445</v>
      </c>
      <c r="AG97" s="150">
        <v>0</v>
      </c>
      <c r="AH97" s="150">
        <v>0</v>
      </c>
      <c r="AI97" s="150">
        <v>0</v>
      </c>
      <c r="AJ97" s="150">
        <v>0</v>
      </c>
      <c r="AK97" s="150">
        <v>0</v>
      </c>
      <c r="AL97" s="150">
        <f t="shared" si="43"/>
        <v>1548.4444444444443</v>
      </c>
      <c r="AM97" s="150">
        <v>0</v>
      </c>
      <c r="AN97" s="150">
        <v>0</v>
      </c>
      <c r="AO97" s="150">
        <v>0</v>
      </c>
      <c r="AP97" s="150">
        <v>0</v>
      </c>
      <c r="AQ97" s="150">
        <v>0</v>
      </c>
      <c r="AR97" s="150">
        <f t="shared" si="44"/>
        <v>1936.2304444444444</v>
      </c>
      <c r="AS97" s="150">
        <v>703.92</v>
      </c>
      <c r="AT97" s="150">
        <v>250.71899999999999</v>
      </c>
      <c r="AU97" s="150">
        <v>0</v>
      </c>
      <c r="AV97" s="150">
        <v>0</v>
      </c>
      <c r="AW97" s="150">
        <v>0</v>
      </c>
      <c r="AX97" s="150">
        <v>0</v>
      </c>
      <c r="AY97" s="150">
        <v>0</v>
      </c>
      <c r="AZ97" s="150">
        <v>0</v>
      </c>
      <c r="BA97" s="150">
        <v>0</v>
      </c>
      <c r="BB97" s="150">
        <v>593.80544444444445</v>
      </c>
      <c r="BC97" s="150">
        <v>0</v>
      </c>
      <c r="BD97" s="150">
        <v>0</v>
      </c>
      <c r="BE97" s="150">
        <f t="shared" si="45"/>
        <v>1548.4444444444443</v>
      </c>
      <c r="BF97" s="150">
        <v>0</v>
      </c>
      <c r="BG97" s="150">
        <v>0</v>
      </c>
      <c r="BH97" s="150">
        <v>0</v>
      </c>
      <c r="BI97" s="150">
        <v>0</v>
      </c>
      <c r="BJ97" s="150">
        <v>0</v>
      </c>
      <c r="BK97" s="150">
        <f t="shared" si="46"/>
        <v>1936.2304444444444</v>
      </c>
      <c r="BL97" s="150">
        <v>703.92</v>
      </c>
      <c r="BM97" s="150">
        <v>250.71899999999999</v>
      </c>
      <c r="BN97" s="150">
        <v>0</v>
      </c>
      <c r="BO97" s="150">
        <v>0</v>
      </c>
      <c r="BP97" s="150">
        <v>0</v>
      </c>
      <c r="BQ97" s="150">
        <v>0</v>
      </c>
      <c r="BR97" s="150">
        <v>0</v>
      </c>
      <c r="BS97" s="150">
        <v>0</v>
      </c>
      <c r="BT97" s="150">
        <v>0</v>
      </c>
      <c r="BU97" s="150">
        <v>0</v>
      </c>
      <c r="BV97" s="157">
        <f t="shared" si="47"/>
        <v>954.6389999999999</v>
      </c>
      <c r="BW97" s="157">
        <f t="shared" si="48"/>
        <v>593.80544444444445</v>
      </c>
      <c r="BX97" s="157">
        <f t="shared" si="49"/>
        <v>0</v>
      </c>
      <c r="BY97" s="157">
        <f t="shared" si="50"/>
        <v>-593.80544444444445</v>
      </c>
      <c r="CB97" s="157">
        <f t="shared" si="58"/>
        <v>954.6389999999999</v>
      </c>
      <c r="CD97" s="157">
        <f t="shared" si="51"/>
        <v>954.6389999999999</v>
      </c>
      <c r="CV97" s="157">
        <f t="shared" si="52"/>
        <v>387.786</v>
      </c>
      <c r="CW97" s="157">
        <f t="shared" si="53"/>
        <v>-1548.4444444444443</v>
      </c>
      <c r="CX97" s="157">
        <f t="shared" si="54"/>
        <v>-1548.4444444444443</v>
      </c>
      <c r="CY97" s="157">
        <f t="shared" si="55"/>
        <v>-1548.4444444444443</v>
      </c>
      <c r="CZ97" s="157">
        <f t="shared" si="56"/>
        <v>-1548.4444444444443</v>
      </c>
      <c r="DA97" s="157">
        <f t="shared" si="57"/>
        <v>0</v>
      </c>
      <c r="DB97" s="150">
        <v>435352.5959999999</v>
      </c>
      <c r="DC97" s="150">
        <v>472980</v>
      </c>
      <c r="DD97" s="157">
        <f t="shared" si="59"/>
        <v>434397.95699999988</v>
      </c>
      <c r="DE97" s="157">
        <f t="shared" si="60"/>
        <v>472025.36099999998</v>
      </c>
      <c r="DF97" s="361">
        <f t="shared" si="61"/>
        <v>1.0866196615192647</v>
      </c>
    </row>
    <row r="98" spans="1:110" x14ac:dyDescent="0.25">
      <c r="A98" t="s">
        <v>147</v>
      </c>
      <c r="B98" t="s">
        <v>290</v>
      </c>
      <c r="C98" t="s">
        <v>770</v>
      </c>
      <c r="D98" t="s">
        <v>278</v>
      </c>
      <c r="E98" t="s">
        <v>248</v>
      </c>
      <c r="F98" s="150">
        <v>1406</v>
      </c>
      <c r="G98" s="150">
        <v>727.19047619047626</v>
      </c>
      <c r="H98" s="150">
        <v>0</v>
      </c>
      <c r="I98" s="150">
        <v>0</v>
      </c>
      <c r="J98" s="150">
        <v>0</v>
      </c>
      <c r="K98" s="150">
        <v>0</v>
      </c>
      <c r="L98" s="150">
        <v>0</v>
      </c>
      <c r="M98" s="150">
        <v>0</v>
      </c>
      <c r="N98" s="150">
        <v>0</v>
      </c>
      <c r="O98" s="150">
        <v>0</v>
      </c>
      <c r="P98" s="150">
        <v>0</v>
      </c>
      <c r="Q98" s="150">
        <v>0</v>
      </c>
      <c r="R98" s="150">
        <v>0</v>
      </c>
      <c r="S98" s="150">
        <f t="shared" si="41"/>
        <v>727.19047619047626</v>
      </c>
      <c r="T98" s="150">
        <v>0</v>
      </c>
      <c r="U98" s="150">
        <v>0</v>
      </c>
      <c r="V98" s="150">
        <v>0</v>
      </c>
      <c r="W98" s="150">
        <v>0</v>
      </c>
      <c r="X98" s="150">
        <v>0</v>
      </c>
      <c r="Y98" s="150">
        <f t="shared" si="42"/>
        <v>2133.1904761904761</v>
      </c>
      <c r="Z98" s="150">
        <v>0</v>
      </c>
      <c r="AA98" s="150">
        <v>0</v>
      </c>
      <c r="AB98" s="150">
        <v>0</v>
      </c>
      <c r="AC98" s="150">
        <v>0</v>
      </c>
      <c r="AD98" s="150">
        <v>0</v>
      </c>
      <c r="AE98" s="150">
        <v>0</v>
      </c>
      <c r="AF98" s="150">
        <v>727.19047619047626</v>
      </c>
      <c r="AG98" s="150">
        <v>0</v>
      </c>
      <c r="AH98" s="150">
        <v>0</v>
      </c>
      <c r="AI98" s="150">
        <v>0</v>
      </c>
      <c r="AJ98" s="150">
        <v>0</v>
      </c>
      <c r="AK98" s="150">
        <v>0</v>
      </c>
      <c r="AL98" s="150">
        <f t="shared" si="43"/>
        <v>727.19047619047626</v>
      </c>
      <c r="AM98" s="150">
        <v>0</v>
      </c>
      <c r="AN98" s="150">
        <v>0</v>
      </c>
      <c r="AO98" s="150">
        <v>0</v>
      </c>
      <c r="AP98" s="150">
        <v>0</v>
      </c>
      <c r="AQ98" s="150">
        <v>0</v>
      </c>
      <c r="AR98" s="150">
        <f t="shared" si="44"/>
        <v>2133.1904761904761</v>
      </c>
      <c r="AS98" s="150">
        <v>0</v>
      </c>
      <c r="AT98" s="150">
        <v>0</v>
      </c>
      <c r="AU98" s="150">
        <v>0</v>
      </c>
      <c r="AV98" s="150">
        <v>0</v>
      </c>
      <c r="AW98" s="150">
        <v>0</v>
      </c>
      <c r="AX98" s="150">
        <v>0</v>
      </c>
      <c r="AY98" s="150">
        <v>0</v>
      </c>
      <c r="AZ98" s="150">
        <v>250.51499999999999</v>
      </c>
      <c r="BA98" s="150">
        <v>-0.36399999999999999</v>
      </c>
      <c r="BB98" s="150">
        <v>477.03947619047625</v>
      </c>
      <c r="BC98" s="150">
        <v>0</v>
      </c>
      <c r="BD98" s="150">
        <v>0</v>
      </c>
      <c r="BE98" s="150">
        <f t="shared" si="45"/>
        <v>727.19047619047626</v>
      </c>
      <c r="BF98" s="150">
        <v>0</v>
      </c>
      <c r="BG98" s="150">
        <v>0</v>
      </c>
      <c r="BH98" s="150">
        <v>0</v>
      </c>
      <c r="BI98" s="150">
        <v>0</v>
      </c>
      <c r="BJ98" s="150">
        <v>0</v>
      </c>
      <c r="BK98" s="150">
        <f t="shared" si="46"/>
        <v>2133.1904761904761</v>
      </c>
      <c r="BL98" s="150">
        <v>0</v>
      </c>
      <c r="BM98" s="150">
        <v>0</v>
      </c>
      <c r="BN98" s="150">
        <v>0</v>
      </c>
      <c r="BO98" s="150">
        <v>0</v>
      </c>
      <c r="BP98" s="150">
        <v>0</v>
      </c>
      <c r="BQ98" s="150">
        <v>0</v>
      </c>
      <c r="BR98" s="150">
        <v>0</v>
      </c>
      <c r="BS98" s="150">
        <v>250.51499999999999</v>
      </c>
      <c r="BT98" s="150">
        <v>-0.36399999999999999</v>
      </c>
      <c r="BU98" s="150">
        <v>0</v>
      </c>
      <c r="BV98" s="157">
        <f t="shared" si="47"/>
        <v>250.15099999999998</v>
      </c>
      <c r="BW98" s="157">
        <f t="shared" si="48"/>
        <v>477.03947619047631</v>
      </c>
      <c r="BX98" s="157">
        <f t="shared" si="49"/>
        <v>0</v>
      </c>
      <c r="BY98" s="157">
        <f t="shared" si="50"/>
        <v>-477.03947619047631</v>
      </c>
      <c r="CB98" s="157">
        <f t="shared" si="58"/>
        <v>250.15099999999998</v>
      </c>
      <c r="CD98" s="157">
        <f t="shared" si="51"/>
        <v>250.15099999999998</v>
      </c>
      <c r="CV98" s="157">
        <f t="shared" si="52"/>
        <v>1406</v>
      </c>
      <c r="CW98" s="157">
        <f t="shared" si="53"/>
        <v>-727.19047619047615</v>
      </c>
      <c r="CX98" s="157">
        <f t="shared" si="54"/>
        <v>-727.19047619047626</v>
      </c>
      <c r="CY98" s="157">
        <f t="shared" si="55"/>
        <v>-727.19047619047626</v>
      </c>
      <c r="CZ98" s="157">
        <f t="shared" si="56"/>
        <v>-727.19047619047626</v>
      </c>
      <c r="DA98" s="157">
        <f t="shared" si="57"/>
        <v>0</v>
      </c>
      <c r="DB98" s="150">
        <v>46948.885490137509</v>
      </c>
      <c r="DC98" s="150">
        <v>46948.885490137509</v>
      </c>
      <c r="DD98" s="157">
        <f t="shared" si="59"/>
        <v>46698.734490137511</v>
      </c>
      <c r="DE98" s="157">
        <f t="shared" si="60"/>
        <v>46698.734490137511</v>
      </c>
      <c r="DF98" s="361">
        <f t="shared" si="61"/>
        <v>1</v>
      </c>
    </row>
    <row r="99" spans="1:110" x14ac:dyDescent="0.25">
      <c r="A99" t="s">
        <v>144</v>
      </c>
      <c r="B99" t="s">
        <v>166</v>
      </c>
      <c r="C99" t="s">
        <v>153</v>
      </c>
      <c r="D99" t="s">
        <v>83</v>
      </c>
      <c r="E99" t="s">
        <v>10</v>
      </c>
      <c r="F99" s="150">
        <v>74502.990000000005</v>
      </c>
      <c r="G99" s="150">
        <v>0</v>
      </c>
      <c r="H99" s="150">
        <v>0</v>
      </c>
      <c r="I99" s="150">
        <v>0</v>
      </c>
      <c r="J99" s="150">
        <v>0</v>
      </c>
      <c r="K99" s="150">
        <v>0</v>
      </c>
      <c r="L99" s="150">
        <v>0</v>
      </c>
      <c r="M99" s="150">
        <v>0</v>
      </c>
      <c r="N99" s="150">
        <v>0</v>
      </c>
      <c r="O99" s="150">
        <v>0</v>
      </c>
      <c r="P99" s="150">
        <v>0</v>
      </c>
      <c r="Q99" s="150">
        <v>0</v>
      </c>
      <c r="R99" s="150">
        <v>0</v>
      </c>
      <c r="S99" s="150">
        <f t="shared" si="41"/>
        <v>0</v>
      </c>
      <c r="T99" s="150">
        <v>0</v>
      </c>
      <c r="U99" s="150">
        <v>0</v>
      </c>
      <c r="V99" s="150">
        <v>0</v>
      </c>
      <c r="W99" s="150">
        <v>0</v>
      </c>
      <c r="X99" s="150">
        <v>0</v>
      </c>
      <c r="Y99" s="150">
        <f t="shared" si="42"/>
        <v>74502.990000000005</v>
      </c>
      <c r="Z99" s="150">
        <v>0</v>
      </c>
      <c r="AA99" s="150">
        <v>16500</v>
      </c>
      <c r="AB99" s="150">
        <v>0</v>
      </c>
      <c r="AC99" s="150">
        <v>243</v>
      </c>
      <c r="AD99" s="150">
        <v>0</v>
      </c>
      <c r="AE99" s="150">
        <v>0</v>
      </c>
      <c r="AF99" s="150">
        <v>1100</v>
      </c>
      <c r="AG99" s="150">
        <v>16500</v>
      </c>
      <c r="AH99" s="150">
        <v>2057</v>
      </c>
      <c r="AI99" s="150">
        <v>0</v>
      </c>
      <c r="AJ99" s="150">
        <v>0</v>
      </c>
      <c r="AK99" s="150">
        <v>0</v>
      </c>
      <c r="AL99" s="150">
        <f t="shared" si="43"/>
        <v>36400</v>
      </c>
      <c r="AM99" s="150">
        <v>0</v>
      </c>
      <c r="AN99" s="150">
        <v>0</v>
      </c>
      <c r="AO99" s="150">
        <v>0</v>
      </c>
      <c r="AP99" s="150">
        <v>0</v>
      </c>
      <c r="AQ99" s="150">
        <v>0</v>
      </c>
      <c r="AR99" s="150">
        <f t="shared" si="44"/>
        <v>110902.99</v>
      </c>
      <c r="AS99" s="150">
        <v>0</v>
      </c>
      <c r="AT99" s="150">
        <v>16500</v>
      </c>
      <c r="AU99" s="150">
        <v>0</v>
      </c>
      <c r="AV99" s="150">
        <v>243</v>
      </c>
      <c r="AW99" s="150">
        <v>0</v>
      </c>
      <c r="AX99" s="150">
        <v>0</v>
      </c>
      <c r="AY99" s="150">
        <v>17700</v>
      </c>
      <c r="AZ99" s="150">
        <v>1500</v>
      </c>
      <c r="BA99" s="150">
        <v>0</v>
      </c>
      <c r="BB99" s="150">
        <v>0</v>
      </c>
      <c r="BC99" s="150">
        <v>0</v>
      </c>
      <c r="BD99" s="150">
        <v>457</v>
      </c>
      <c r="BE99" s="150">
        <f t="shared" si="45"/>
        <v>36400</v>
      </c>
      <c r="BF99" s="150">
        <v>0</v>
      </c>
      <c r="BG99" s="150">
        <v>0</v>
      </c>
      <c r="BH99" s="150">
        <v>0</v>
      </c>
      <c r="BI99" s="150">
        <v>0</v>
      </c>
      <c r="BJ99" s="150">
        <v>0</v>
      </c>
      <c r="BK99" s="150">
        <f t="shared" si="46"/>
        <v>110902.99</v>
      </c>
      <c r="BL99" s="150">
        <v>0</v>
      </c>
      <c r="BM99" s="150">
        <v>16500</v>
      </c>
      <c r="BN99" s="150">
        <v>0</v>
      </c>
      <c r="BO99" s="150">
        <v>243</v>
      </c>
      <c r="BP99" s="150">
        <v>0</v>
      </c>
      <c r="BQ99" s="150">
        <v>0</v>
      </c>
      <c r="BR99" s="150">
        <v>17700</v>
      </c>
      <c r="BS99" s="150">
        <v>1500</v>
      </c>
      <c r="BT99" s="150">
        <v>0</v>
      </c>
      <c r="BU99" s="150">
        <v>0</v>
      </c>
      <c r="BV99" s="157">
        <f t="shared" si="47"/>
        <v>35943</v>
      </c>
      <c r="BW99" s="157">
        <f t="shared" si="48"/>
        <v>457</v>
      </c>
      <c r="BX99" s="157">
        <f t="shared" si="49"/>
        <v>457</v>
      </c>
      <c r="BY99" s="157">
        <f t="shared" si="50"/>
        <v>0</v>
      </c>
      <c r="CB99" s="157">
        <f t="shared" si="58"/>
        <v>35943</v>
      </c>
      <c r="CD99" s="157">
        <f t="shared" si="51"/>
        <v>35943</v>
      </c>
      <c r="CV99" s="157">
        <f t="shared" si="52"/>
        <v>74502.990000000005</v>
      </c>
      <c r="CW99" s="157">
        <f t="shared" si="53"/>
        <v>-36400</v>
      </c>
      <c r="CX99" s="157">
        <f t="shared" si="54"/>
        <v>-36400</v>
      </c>
      <c r="CY99" s="157">
        <f t="shared" si="55"/>
        <v>-36400</v>
      </c>
      <c r="CZ99" s="157">
        <f t="shared" si="56"/>
        <v>-36400</v>
      </c>
      <c r="DA99" s="157">
        <f t="shared" si="57"/>
        <v>0</v>
      </c>
      <c r="DB99" s="150">
        <v>70001.863251448696</v>
      </c>
      <c r="DC99" s="150">
        <v>92726.664251448718</v>
      </c>
      <c r="DD99" s="157">
        <f t="shared" si="59"/>
        <v>34058.863251448696</v>
      </c>
      <c r="DE99" s="157">
        <f t="shared" si="60"/>
        <v>56783.664251448718</v>
      </c>
      <c r="DF99" s="361">
        <f t="shared" si="61"/>
        <v>1.667221358276936</v>
      </c>
    </row>
    <row r="100" spans="1:110" x14ac:dyDescent="0.25">
      <c r="A100" t="s">
        <v>147</v>
      </c>
      <c r="B100" t="s">
        <v>770</v>
      </c>
      <c r="C100" t="s">
        <v>770</v>
      </c>
      <c r="D100" t="s">
        <v>354</v>
      </c>
      <c r="E100" t="s">
        <v>309</v>
      </c>
      <c r="F100" s="150">
        <v>0</v>
      </c>
      <c r="G100" s="150">
        <v>0</v>
      </c>
      <c r="H100" s="150">
        <v>0</v>
      </c>
      <c r="I100" s="150">
        <v>0</v>
      </c>
      <c r="J100" s="150">
        <v>0</v>
      </c>
      <c r="K100" s="150">
        <v>0</v>
      </c>
      <c r="L100" s="150">
        <v>0</v>
      </c>
      <c r="M100" s="150">
        <v>0</v>
      </c>
      <c r="N100" s="150">
        <v>0</v>
      </c>
      <c r="O100" s="150">
        <v>0</v>
      </c>
      <c r="P100" s="150">
        <v>0</v>
      </c>
      <c r="Q100" s="150">
        <v>0</v>
      </c>
      <c r="R100" s="150">
        <v>0</v>
      </c>
      <c r="S100" s="150">
        <f t="shared" ref="S100:S131" si="62">SUM(G100:R100)</f>
        <v>0</v>
      </c>
      <c r="T100" s="150">
        <v>0</v>
      </c>
      <c r="U100" s="150">
        <v>0</v>
      </c>
      <c r="V100" s="150">
        <v>0</v>
      </c>
      <c r="W100" s="150">
        <v>0</v>
      </c>
      <c r="X100" s="150">
        <v>0</v>
      </c>
      <c r="Y100" s="150">
        <f t="shared" ref="Y100:Y131" si="63">F100+SUM(S100:X100)</f>
        <v>0</v>
      </c>
      <c r="Z100" s="150">
        <v>0</v>
      </c>
      <c r="AA100" s="150">
        <v>0</v>
      </c>
      <c r="AB100" s="150">
        <v>0</v>
      </c>
      <c r="AC100" s="150">
        <v>0</v>
      </c>
      <c r="AD100" s="150">
        <v>0</v>
      </c>
      <c r="AE100" s="150">
        <v>0</v>
      </c>
      <c r="AF100" s="150">
        <v>0</v>
      </c>
      <c r="AG100" s="150">
        <v>0</v>
      </c>
      <c r="AH100" s="150">
        <v>0</v>
      </c>
      <c r="AI100" s="150">
        <v>0</v>
      </c>
      <c r="AJ100" s="150">
        <v>0</v>
      </c>
      <c r="AK100" s="150">
        <v>0</v>
      </c>
      <c r="AL100" s="150">
        <f t="shared" ref="AL100:AL131" si="64">SUM(Z100:AK100)</f>
        <v>0</v>
      </c>
      <c r="AM100" s="150">
        <v>95000</v>
      </c>
      <c r="AN100" s="150">
        <v>0</v>
      </c>
      <c r="AO100" s="150">
        <v>0</v>
      </c>
      <c r="AP100" s="150">
        <v>0</v>
      </c>
      <c r="AQ100" s="150">
        <v>0</v>
      </c>
      <c r="AR100" s="150">
        <f t="shared" ref="AR100:AR131" si="65">F100+SUM(AL100:AQ100)</f>
        <v>95000</v>
      </c>
      <c r="AS100" s="150">
        <v>0</v>
      </c>
      <c r="AT100" s="150">
        <v>0</v>
      </c>
      <c r="AU100" s="150">
        <v>0</v>
      </c>
      <c r="AV100" s="150">
        <v>0</v>
      </c>
      <c r="AW100" s="150">
        <v>0</v>
      </c>
      <c r="AX100" s="150">
        <v>0</v>
      </c>
      <c r="AY100" s="150">
        <v>0</v>
      </c>
      <c r="AZ100" s="150">
        <v>0</v>
      </c>
      <c r="BA100" s="150">
        <v>0</v>
      </c>
      <c r="BB100" s="150">
        <v>15000</v>
      </c>
      <c r="BC100" s="150">
        <v>0</v>
      </c>
      <c r="BD100" s="150">
        <v>0</v>
      </c>
      <c r="BE100" s="150">
        <f t="shared" ref="BE100:BE131" si="66">SUM(AS100:BD100)</f>
        <v>15000</v>
      </c>
      <c r="BF100" s="150">
        <v>80462</v>
      </c>
      <c r="BG100" s="150">
        <v>0</v>
      </c>
      <c r="BH100" s="150">
        <v>0</v>
      </c>
      <c r="BI100" s="150">
        <v>0</v>
      </c>
      <c r="BJ100" s="150">
        <v>0</v>
      </c>
      <c r="BK100" s="150">
        <f t="shared" ref="BK100:BK131" si="67">F100+SUM(BE100:BJ100)</f>
        <v>95462</v>
      </c>
      <c r="BL100" s="150">
        <v>0</v>
      </c>
      <c r="BM100" s="150">
        <v>0</v>
      </c>
      <c r="BN100" s="150">
        <v>0</v>
      </c>
      <c r="BO100" s="150">
        <v>0</v>
      </c>
      <c r="BP100" s="150">
        <v>0</v>
      </c>
      <c r="BQ100" s="150">
        <v>0</v>
      </c>
      <c r="BR100" s="150">
        <v>0</v>
      </c>
      <c r="BS100" s="150">
        <v>0</v>
      </c>
      <c r="BT100" s="150">
        <v>0</v>
      </c>
      <c r="BU100" s="150">
        <v>14914.362999999999</v>
      </c>
      <c r="BV100" s="157">
        <f t="shared" ref="BV100:BV131" si="68">SUM(BL100:BU100)</f>
        <v>14914.362999999999</v>
      </c>
      <c r="BW100" s="157">
        <f t="shared" ref="BW100:BW131" si="69">BE100-BV100</f>
        <v>85.637000000000626</v>
      </c>
      <c r="BX100" s="157">
        <f t="shared" ref="BX100:BX131" si="70">BC100+BD100</f>
        <v>0</v>
      </c>
      <c r="BY100" s="157">
        <f t="shared" ref="BY100:BY131" si="71">BX100-BW100</f>
        <v>-85.637000000000626</v>
      </c>
      <c r="CB100" s="157">
        <f t="shared" si="58"/>
        <v>14914.362999999999</v>
      </c>
      <c r="CD100" s="157">
        <f t="shared" ref="CD100:CD131" si="72">CB100-CC100</f>
        <v>14914.362999999999</v>
      </c>
      <c r="CV100" s="157">
        <f t="shared" ref="CV100:CV131" si="73">F100+CC100+SUM(CQ100:CU100)</f>
        <v>0</v>
      </c>
      <c r="CW100" s="157">
        <f t="shared" ref="CW100:CW131" si="74">CV100-BK100</f>
        <v>-95462</v>
      </c>
      <c r="CX100" s="157">
        <f t="shared" ref="CX100:CX131" si="75">CC100+SUM(CQ100:CU100)-SUM(BE100:BJ100)</f>
        <v>-95462</v>
      </c>
      <c r="CY100" s="157">
        <f t="shared" ref="CY100:CY131" si="76">CQ100+CC100-BF100-BE100</f>
        <v>-95462</v>
      </c>
      <c r="CZ100" s="157">
        <f t="shared" ref="CZ100:CZ131" si="77">CC100-BE100</f>
        <v>-15000</v>
      </c>
      <c r="DA100" s="157">
        <f t="shared" ref="DA100:DA131" si="78">CQ100-BF100</f>
        <v>-80462</v>
      </c>
      <c r="DB100" s="150">
        <v>30000</v>
      </c>
      <c r="DC100" s="150">
        <v>7275.1989999999996</v>
      </c>
      <c r="DD100" s="157">
        <f t="shared" si="59"/>
        <v>15085.637000000001</v>
      </c>
      <c r="DE100" s="157">
        <f t="shared" si="60"/>
        <v>-7639.1639999999998</v>
      </c>
      <c r="DF100" s="361">
        <f t="shared" si="61"/>
        <v>-0.5063865715448409</v>
      </c>
    </row>
    <row r="101" spans="1:110" x14ac:dyDescent="0.25">
      <c r="A101" t="s">
        <v>144</v>
      </c>
      <c r="B101" t="s">
        <v>175</v>
      </c>
      <c r="C101" t="s">
        <v>160</v>
      </c>
      <c r="D101" t="s">
        <v>317</v>
      </c>
      <c r="E101" t="s">
        <v>296</v>
      </c>
      <c r="F101" s="150">
        <v>0</v>
      </c>
      <c r="G101" s="150">
        <v>0</v>
      </c>
      <c r="H101" s="150">
        <v>0</v>
      </c>
      <c r="I101" s="150">
        <v>0</v>
      </c>
      <c r="J101" s="150">
        <v>0</v>
      </c>
      <c r="K101" s="150">
        <v>0</v>
      </c>
      <c r="L101" s="150">
        <v>0</v>
      </c>
      <c r="M101" s="150">
        <v>0</v>
      </c>
      <c r="N101" s="150">
        <v>0</v>
      </c>
      <c r="O101" s="150">
        <v>0</v>
      </c>
      <c r="P101" s="150">
        <v>0</v>
      </c>
      <c r="Q101" s="150">
        <v>0</v>
      </c>
      <c r="R101" s="150">
        <v>0</v>
      </c>
      <c r="S101" s="150">
        <f t="shared" si="62"/>
        <v>0</v>
      </c>
      <c r="T101" s="150">
        <v>0</v>
      </c>
      <c r="U101" s="150">
        <v>0</v>
      </c>
      <c r="V101" s="150">
        <v>0</v>
      </c>
      <c r="W101" s="150">
        <v>0</v>
      </c>
      <c r="X101" s="150">
        <v>0</v>
      </c>
      <c r="Y101" s="150">
        <f t="shared" si="63"/>
        <v>0</v>
      </c>
      <c r="Z101" s="150">
        <v>0</v>
      </c>
      <c r="AA101" s="150">
        <v>0</v>
      </c>
      <c r="AB101" s="150">
        <v>0</v>
      </c>
      <c r="AC101" s="150">
        <v>0</v>
      </c>
      <c r="AD101" s="150">
        <v>-11768</v>
      </c>
      <c r="AE101" s="150">
        <v>0</v>
      </c>
      <c r="AF101" s="150">
        <v>0</v>
      </c>
      <c r="AG101" s="150">
        <v>0</v>
      </c>
      <c r="AH101" s="150">
        <v>0</v>
      </c>
      <c r="AI101" s="150">
        <v>0</v>
      </c>
      <c r="AJ101" s="150">
        <v>0</v>
      </c>
      <c r="AK101" s="150">
        <v>0</v>
      </c>
      <c r="AL101" s="150">
        <f t="shared" si="64"/>
        <v>-11768</v>
      </c>
      <c r="AM101" s="150">
        <v>0</v>
      </c>
      <c r="AN101" s="150">
        <v>0</v>
      </c>
      <c r="AO101" s="150">
        <v>0</v>
      </c>
      <c r="AP101" s="150">
        <v>0</v>
      </c>
      <c r="AQ101" s="150">
        <v>0</v>
      </c>
      <c r="AR101" s="150">
        <f t="shared" si="65"/>
        <v>-11768</v>
      </c>
      <c r="AS101" s="150">
        <v>0</v>
      </c>
      <c r="AT101" s="150">
        <v>0</v>
      </c>
      <c r="AU101" s="150">
        <v>0</v>
      </c>
      <c r="AV101" s="150">
        <v>0</v>
      </c>
      <c r="AW101" s="150">
        <v>-11768</v>
      </c>
      <c r="AX101" s="150">
        <v>-0.33500000000000002</v>
      </c>
      <c r="AY101" s="150">
        <v>0</v>
      </c>
      <c r="AZ101" s="150">
        <v>0</v>
      </c>
      <c r="BA101" s="150">
        <v>0</v>
      </c>
      <c r="BB101" s="150">
        <v>0</v>
      </c>
      <c r="BC101" s="150">
        <v>0</v>
      </c>
      <c r="BD101" s="150">
        <v>0.33499999999912689</v>
      </c>
      <c r="BE101" s="150">
        <f t="shared" si="66"/>
        <v>-11768</v>
      </c>
      <c r="BF101" s="150">
        <v>0</v>
      </c>
      <c r="BG101" s="150">
        <v>0</v>
      </c>
      <c r="BH101" s="150">
        <v>0</v>
      </c>
      <c r="BI101" s="150">
        <v>0</v>
      </c>
      <c r="BJ101" s="150">
        <v>0</v>
      </c>
      <c r="BK101" s="150">
        <f t="shared" si="67"/>
        <v>-11768</v>
      </c>
      <c r="BL101" s="150">
        <v>0</v>
      </c>
      <c r="BM101" s="150">
        <v>0</v>
      </c>
      <c r="BN101" s="150">
        <v>0</v>
      </c>
      <c r="BO101" s="150">
        <v>0</v>
      </c>
      <c r="BP101" s="150">
        <v>-11768</v>
      </c>
      <c r="BQ101" s="150">
        <v>-0.33500000000000002</v>
      </c>
      <c r="BR101" s="150">
        <v>0</v>
      </c>
      <c r="BS101" s="150">
        <v>0</v>
      </c>
      <c r="BT101" s="150">
        <v>0</v>
      </c>
      <c r="BU101" s="150">
        <v>0</v>
      </c>
      <c r="BV101" s="157">
        <f t="shared" si="68"/>
        <v>-11768.334999999999</v>
      </c>
      <c r="BW101" s="157">
        <f t="shared" si="69"/>
        <v>0.33499999999912689</v>
      </c>
      <c r="BX101" s="157">
        <f t="shared" si="70"/>
        <v>0.33499999999912689</v>
      </c>
      <c r="BY101" s="157">
        <f t="shared" si="71"/>
        <v>0</v>
      </c>
      <c r="CB101" s="157">
        <f t="shared" si="58"/>
        <v>-11768.334999999999</v>
      </c>
      <c r="CD101" s="157">
        <f t="shared" si="72"/>
        <v>-11768.334999999999</v>
      </c>
      <c r="CV101" s="157">
        <f t="shared" si="73"/>
        <v>0</v>
      </c>
      <c r="CW101" s="157">
        <f t="shared" si="74"/>
        <v>11768</v>
      </c>
      <c r="CX101" s="157">
        <f t="shared" si="75"/>
        <v>11768</v>
      </c>
      <c r="CY101" s="157">
        <f t="shared" si="76"/>
        <v>11768</v>
      </c>
      <c r="CZ101" s="157">
        <f t="shared" si="77"/>
        <v>11768</v>
      </c>
      <c r="DA101" s="157">
        <f t="shared" si="78"/>
        <v>0</v>
      </c>
      <c r="DB101" s="150">
        <v>122554.75223664762</v>
      </c>
      <c r="DC101" s="150">
        <v>122554.42023664762</v>
      </c>
      <c r="DD101" s="157">
        <f t="shared" si="59"/>
        <v>134323.08723664761</v>
      </c>
      <c r="DE101" s="157">
        <f t="shared" si="60"/>
        <v>134322.75523664762</v>
      </c>
      <c r="DF101" s="361">
        <f t="shared" si="61"/>
        <v>0.99999752834745814</v>
      </c>
    </row>
    <row r="102" spans="1:110" x14ac:dyDescent="0.25">
      <c r="A102" t="s">
        <v>147</v>
      </c>
      <c r="B102" t="s">
        <v>174</v>
      </c>
      <c r="C102" t="s">
        <v>770</v>
      </c>
      <c r="D102" t="s">
        <v>104</v>
      </c>
      <c r="E102" t="s">
        <v>31</v>
      </c>
      <c r="F102" s="150">
        <v>20030.437000000002</v>
      </c>
      <c r="G102" s="150">
        <v>0</v>
      </c>
      <c r="H102" s="150">
        <v>0</v>
      </c>
      <c r="I102" s="150">
        <v>0</v>
      </c>
      <c r="J102" s="150">
        <v>0</v>
      </c>
      <c r="K102" s="150">
        <v>0</v>
      </c>
      <c r="L102" s="150">
        <v>0</v>
      </c>
      <c r="M102" s="150">
        <v>0</v>
      </c>
      <c r="N102" s="150">
        <v>0</v>
      </c>
      <c r="O102" s="150">
        <v>0</v>
      </c>
      <c r="P102" s="150">
        <v>0</v>
      </c>
      <c r="Q102" s="150">
        <v>0</v>
      </c>
      <c r="R102" s="150">
        <v>0</v>
      </c>
      <c r="S102" s="150">
        <f t="shared" si="62"/>
        <v>0</v>
      </c>
      <c r="T102" s="150">
        <v>0</v>
      </c>
      <c r="U102" s="150">
        <v>0</v>
      </c>
      <c r="V102" s="150">
        <v>0</v>
      </c>
      <c r="W102" s="150">
        <v>0</v>
      </c>
      <c r="X102" s="150">
        <v>0</v>
      </c>
      <c r="Y102" s="150">
        <f t="shared" si="63"/>
        <v>20030.437000000002</v>
      </c>
      <c r="Z102" s="150">
        <v>0.501</v>
      </c>
      <c r="AA102" s="150">
        <v>0</v>
      </c>
      <c r="AB102" s="150">
        <v>0</v>
      </c>
      <c r="AC102" s="150">
        <v>0</v>
      </c>
      <c r="AD102" s="150">
        <v>0</v>
      </c>
      <c r="AE102" s="150">
        <v>0</v>
      </c>
      <c r="AF102" s="150">
        <v>0</v>
      </c>
      <c r="AG102" s="150">
        <v>0</v>
      </c>
      <c r="AH102" s="150">
        <v>0</v>
      </c>
      <c r="AI102" s="150">
        <v>0</v>
      </c>
      <c r="AJ102" s="150">
        <v>0</v>
      </c>
      <c r="AK102" s="150">
        <v>0</v>
      </c>
      <c r="AL102" s="150">
        <f t="shared" si="64"/>
        <v>0.501</v>
      </c>
      <c r="AM102" s="150">
        <v>0</v>
      </c>
      <c r="AN102" s="150">
        <v>0</v>
      </c>
      <c r="AO102" s="150">
        <v>0</v>
      </c>
      <c r="AP102" s="150">
        <v>0</v>
      </c>
      <c r="AQ102" s="150">
        <v>0</v>
      </c>
      <c r="AR102" s="150">
        <f t="shared" si="65"/>
        <v>20030.938000000002</v>
      </c>
      <c r="AS102" s="150">
        <v>0.501</v>
      </c>
      <c r="AT102" s="150">
        <v>0</v>
      </c>
      <c r="AU102" s="150">
        <v>0</v>
      </c>
      <c r="AV102" s="150">
        <v>0</v>
      </c>
      <c r="AW102" s="150">
        <v>0</v>
      </c>
      <c r="AX102" s="150">
        <v>0</v>
      </c>
      <c r="AY102" s="150">
        <v>0</v>
      </c>
      <c r="AZ102" s="150">
        <v>0</v>
      </c>
      <c r="BA102" s="150">
        <v>0</v>
      </c>
      <c r="BB102" s="150">
        <v>0</v>
      </c>
      <c r="BC102" s="150">
        <v>0</v>
      </c>
      <c r="BD102" s="150">
        <v>0</v>
      </c>
      <c r="BE102" s="150">
        <f t="shared" si="66"/>
        <v>0.501</v>
      </c>
      <c r="BF102" s="150">
        <v>0</v>
      </c>
      <c r="BG102" s="150">
        <v>0</v>
      </c>
      <c r="BH102" s="150">
        <v>0</v>
      </c>
      <c r="BI102" s="150">
        <v>0</v>
      </c>
      <c r="BJ102" s="150">
        <v>0</v>
      </c>
      <c r="BK102" s="150">
        <f t="shared" si="67"/>
        <v>20030.938000000002</v>
      </c>
      <c r="BL102" s="150">
        <v>0.501</v>
      </c>
      <c r="BM102" s="150">
        <v>0</v>
      </c>
      <c r="BN102" s="150">
        <v>0</v>
      </c>
      <c r="BO102" s="150">
        <v>0</v>
      </c>
      <c r="BP102" s="150">
        <v>0</v>
      </c>
      <c r="BQ102" s="150">
        <v>0</v>
      </c>
      <c r="BR102" s="150">
        <v>0</v>
      </c>
      <c r="BS102" s="150">
        <v>0</v>
      </c>
      <c r="BT102" s="150">
        <v>0</v>
      </c>
      <c r="BU102" s="150">
        <v>0</v>
      </c>
      <c r="BV102" s="157">
        <f t="shared" si="68"/>
        <v>0.501</v>
      </c>
      <c r="BW102" s="157">
        <f t="shared" si="69"/>
        <v>0</v>
      </c>
      <c r="BX102" s="157">
        <f t="shared" si="70"/>
        <v>0</v>
      </c>
      <c r="BY102" s="157">
        <f t="shared" si="71"/>
        <v>0</v>
      </c>
      <c r="CB102" s="157">
        <f t="shared" si="58"/>
        <v>0.501</v>
      </c>
      <c r="CD102" s="157">
        <f t="shared" si="72"/>
        <v>0.501</v>
      </c>
      <c r="CV102" s="157">
        <f t="shared" si="73"/>
        <v>20030.437000000002</v>
      </c>
      <c r="CW102" s="157">
        <f t="shared" si="74"/>
        <v>-0.50100000000020373</v>
      </c>
      <c r="CX102" s="157">
        <f t="shared" si="75"/>
        <v>-0.501</v>
      </c>
      <c r="CY102" s="157">
        <f t="shared" si="76"/>
        <v>-0.501</v>
      </c>
      <c r="CZ102" s="157">
        <f t="shared" si="77"/>
        <v>-0.501</v>
      </c>
      <c r="DA102" s="157">
        <f t="shared" si="78"/>
        <v>0</v>
      </c>
      <c r="DB102" s="150">
        <v>60000.417179697339</v>
      </c>
      <c r="DC102" s="150">
        <v>60000.417179697339</v>
      </c>
      <c r="DD102" s="157">
        <f t="shared" si="59"/>
        <v>59999.916179697342</v>
      </c>
      <c r="DE102" s="157">
        <f t="shared" si="60"/>
        <v>59999.916179697342</v>
      </c>
      <c r="DF102" s="361">
        <f t="shared" si="61"/>
        <v>1</v>
      </c>
    </row>
    <row r="103" spans="1:110" x14ac:dyDescent="0.25">
      <c r="A103" t="s">
        <v>147</v>
      </c>
      <c r="B103" t="s">
        <v>290</v>
      </c>
      <c r="C103" t="s">
        <v>770</v>
      </c>
      <c r="D103" t="s">
        <v>277</v>
      </c>
      <c r="E103" t="s">
        <v>247</v>
      </c>
      <c r="F103" s="150">
        <v>22324.760999999999</v>
      </c>
      <c r="G103" s="150">
        <v>10027.257153047542</v>
      </c>
      <c r="H103" s="150">
        <v>6673.7616021592066</v>
      </c>
      <c r="I103" s="150">
        <v>0</v>
      </c>
      <c r="J103" s="150">
        <v>0</v>
      </c>
      <c r="K103" s="150">
        <v>0</v>
      </c>
      <c r="L103" s="150">
        <v>0</v>
      </c>
      <c r="M103" s="150">
        <v>0</v>
      </c>
      <c r="N103" s="150">
        <v>0</v>
      </c>
      <c r="O103" s="150">
        <v>0</v>
      </c>
      <c r="P103" s="150">
        <v>0</v>
      </c>
      <c r="Q103" s="150">
        <v>0</v>
      </c>
      <c r="R103" s="150">
        <v>0</v>
      </c>
      <c r="S103" s="150">
        <f t="shared" si="62"/>
        <v>16701.018755206747</v>
      </c>
      <c r="T103" s="150">
        <v>0</v>
      </c>
      <c r="U103" s="150">
        <v>0</v>
      </c>
      <c r="V103" s="150">
        <v>0</v>
      </c>
      <c r="W103" s="150">
        <v>0</v>
      </c>
      <c r="X103" s="150">
        <v>0</v>
      </c>
      <c r="Y103" s="150">
        <f t="shared" si="63"/>
        <v>39025.77975520675</v>
      </c>
      <c r="Z103" s="150">
        <v>72.831999999999994</v>
      </c>
      <c r="AA103" s="150">
        <v>5106.6540000000005</v>
      </c>
      <c r="AB103" s="150">
        <v>0</v>
      </c>
      <c r="AC103" s="150">
        <v>4927.4399999999996</v>
      </c>
      <c r="AD103" s="150">
        <v>6545.44</v>
      </c>
      <c r="AE103" s="150">
        <v>0</v>
      </c>
      <c r="AF103" s="150">
        <v>48.652755206749134</v>
      </c>
      <c r="AG103" s="150">
        <v>0</v>
      </c>
      <c r="AH103" s="150">
        <v>0</v>
      </c>
      <c r="AI103" s="150">
        <v>0</v>
      </c>
      <c r="AJ103" s="150">
        <v>0</v>
      </c>
      <c r="AK103" s="150">
        <v>0</v>
      </c>
      <c r="AL103" s="150">
        <f t="shared" si="64"/>
        <v>16701.018755206747</v>
      </c>
      <c r="AM103" s="150">
        <v>0</v>
      </c>
      <c r="AN103" s="150">
        <v>0</v>
      </c>
      <c r="AO103" s="150">
        <v>0</v>
      </c>
      <c r="AP103" s="150">
        <v>0</v>
      </c>
      <c r="AQ103" s="150">
        <v>0</v>
      </c>
      <c r="AR103" s="150">
        <f t="shared" si="65"/>
        <v>39025.77975520675</v>
      </c>
      <c r="AS103" s="150">
        <v>72.831999999999994</v>
      </c>
      <c r="AT103" s="150">
        <v>5106.6540000000005</v>
      </c>
      <c r="AU103" s="150">
        <v>0</v>
      </c>
      <c r="AV103" s="150">
        <v>4927.4399999999996</v>
      </c>
      <c r="AW103" s="150">
        <v>6545.44</v>
      </c>
      <c r="AX103" s="150">
        <v>0</v>
      </c>
      <c r="AY103" s="150">
        <v>0</v>
      </c>
      <c r="AZ103" s="150">
        <v>0</v>
      </c>
      <c r="BA103" s="150">
        <v>0</v>
      </c>
      <c r="BB103" s="150">
        <v>0</v>
      </c>
      <c r="BC103" s="150">
        <v>0</v>
      </c>
      <c r="BD103" s="150">
        <v>0</v>
      </c>
      <c r="BE103" s="150">
        <f t="shared" si="66"/>
        <v>16652.365999999998</v>
      </c>
      <c r="BF103" s="150">
        <v>0</v>
      </c>
      <c r="BG103" s="150">
        <v>0</v>
      </c>
      <c r="BH103" s="150">
        <v>0</v>
      </c>
      <c r="BI103" s="150">
        <v>0</v>
      </c>
      <c r="BJ103" s="150">
        <v>0</v>
      </c>
      <c r="BK103" s="150">
        <f t="shared" si="67"/>
        <v>38977.126999999993</v>
      </c>
      <c r="BL103" s="150">
        <v>72.831999999999994</v>
      </c>
      <c r="BM103" s="150">
        <v>5106.6540000000005</v>
      </c>
      <c r="BN103" s="150">
        <v>0</v>
      </c>
      <c r="BO103" s="150">
        <v>4927.4399999999996</v>
      </c>
      <c r="BP103" s="150">
        <v>6545.44</v>
      </c>
      <c r="BQ103" s="150">
        <v>0</v>
      </c>
      <c r="BR103" s="150">
        <v>0</v>
      </c>
      <c r="BS103" s="150">
        <v>0</v>
      </c>
      <c r="BT103" s="150">
        <v>0</v>
      </c>
      <c r="BU103" s="150">
        <v>0</v>
      </c>
      <c r="BV103" s="157">
        <f t="shared" si="68"/>
        <v>16652.365999999998</v>
      </c>
      <c r="BW103" s="157">
        <f t="shared" si="69"/>
        <v>0</v>
      </c>
      <c r="BX103" s="157">
        <f t="shared" si="70"/>
        <v>0</v>
      </c>
      <c r="BY103" s="157">
        <f t="shared" si="71"/>
        <v>0</v>
      </c>
      <c r="CB103" s="157">
        <f t="shared" si="58"/>
        <v>16652.365999999998</v>
      </c>
      <c r="CD103" s="157">
        <f t="shared" si="72"/>
        <v>16652.365999999998</v>
      </c>
      <c r="CV103" s="157">
        <f t="shared" si="73"/>
        <v>22324.760999999999</v>
      </c>
      <c r="CW103" s="157">
        <f t="shared" si="74"/>
        <v>-16652.365999999995</v>
      </c>
      <c r="CX103" s="157">
        <f t="shared" si="75"/>
        <v>-16652.365999999998</v>
      </c>
      <c r="CY103" s="157">
        <f t="shared" si="76"/>
        <v>-16652.365999999998</v>
      </c>
      <c r="CZ103" s="157">
        <f t="shared" si="77"/>
        <v>-16652.365999999998</v>
      </c>
      <c r="DA103" s="157">
        <f t="shared" si="78"/>
        <v>0</v>
      </c>
      <c r="DB103" s="150">
        <v>103335.32209336973</v>
      </c>
      <c r="DC103" s="150">
        <v>103335.32209336973</v>
      </c>
      <c r="DD103" s="157">
        <f t="shared" si="59"/>
        <v>86682.956093369736</v>
      </c>
      <c r="DE103" s="157">
        <f t="shared" si="60"/>
        <v>86682.956093369736</v>
      </c>
      <c r="DF103" s="361">
        <f t="shared" si="61"/>
        <v>1</v>
      </c>
    </row>
    <row r="104" spans="1:110" x14ac:dyDescent="0.25">
      <c r="A104" t="s">
        <v>147</v>
      </c>
      <c r="B104" t="s">
        <v>195</v>
      </c>
      <c r="C104" t="s">
        <v>770</v>
      </c>
      <c r="D104" t="s">
        <v>283</v>
      </c>
      <c r="E104" t="s">
        <v>253</v>
      </c>
      <c r="F104" s="150">
        <v>21808.86</v>
      </c>
      <c r="G104" s="150">
        <v>0</v>
      </c>
      <c r="H104" s="150">
        <v>0</v>
      </c>
      <c r="I104" s="150">
        <v>0</v>
      </c>
      <c r="J104" s="150">
        <v>0</v>
      </c>
      <c r="K104" s="150">
        <v>0</v>
      </c>
      <c r="L104" s="150">
        <v>0</v>
      </c>
      <c r="M104" s="150">
        <v>0</v>
      </c>
      <c r="N104" s="150">
        <v>0</v>
      </c>
      <c r="O104" s="150">
        <v>0</v>
      </c>
      <c r="P104" s="150">
        <v>0</v>
      </c>
      <c r="Q104" s="150">
        <v>0</v>
      </c>
      <c r="R104" s="150">
        <v>0</v>
      </c>
      <c r="S104" s="150">
        <f t="shared" si="62"/>
        <v>0</v>
      </c>
      <c r="T104" s="150">
        <v>0</v>
      </c>
      <c r="U104" s="150">
        <v>0</v>
      </c>
      <c r="V104" s="150">
        <v>0</v>
      </c>
      <c r="W104" s="150">
        <v>0</v>
      </c>
      <c r="X104" s="150">
        <v>0</v>
      </c>
      <c r="Y104" s="150">
        <f t="shared" si="63"/>
        <v>21808.86</v>
      </c>
      <c r="Z104" s="150">
        <v>302.22899999999998</v>
      </c>
      <c r="AA104" s="150">
        <v>0</v>
      </c>
      <c r="AB104" s="150">
        <v>0</v>
      </c>
      <c r="AC104" s="150">
        <v>0</v>
      </c>
      <c r="AD104" s="150">
        <v>0</v>
      </c>
      <c r="AE104" s="150">
        <v>0</v>
      </c>
      <c r="AF104" s="150">
        <v>0</v>
      </c>
      <c r="AG104" s="150">
        <v>0</v>
      </c>
      <c r="AH104" s="150">
        <v>0</v>
      </c>
      <c r="AI104" s="150">
        <v>0</v>
      </c>
      <c r="AJ104" s="150">
        <v>0</v>
      </c>
      <c r="AK104" s="150">
        <v>0</v>
      </c>
      <c r="AL104" s="150">
        <f t="shared" si="64"/>
        <v>302.22899999999998</v>
      </c>
      <c r="AM104" s="150">
        <v>0</v>
      </c>
      <c r="AN104" s="150">
        <v>0</v>
      </c>
      <c r="AO104" s="150">
        <v>0</v>
      </c>
      <c r="AP104" s="150">
        <v>0</v>
      </c>
      <c r="AQ104" s="150">
        <v>0</v>
      </c>
      <c r="AR104" s="150">
        <f t="shared" si="65"/>
        <v>22111.089</v>
      </c>
      <c r="AS104" s="150">
        <v>302.22899999999998</v>
      </c>
      <c r="AT104" s="150">
        <v>0</v>
      </c>
      <c r="AU104" s="150">
        <v>0</v>
      </c>
      <c r="AV104" s="150">
        <v>0</v>
      </c>
      <c r="AW104" s="150">
        <v>0</v>
      </c>
      <c r="AX104" s="150">
        <v>0</v>
      </c>
      <c r="AY104" s="150">
        <v>0</v>
      </c>
      <c r="AZ104" s="150">
        <v>0</v>
      </c>
      <c r="BA104" s="150">
        <v>0</v>
      </c>
      <c r="BB104" s="150">
        <v>0</v>
      </c>
      <c r="BC104" s="150">
        <v>0</v>
      </c>
      <c r="BD104" s="150">
        <v>0</v>
      </c>
      <c r="BE104" s="150">
        <f t="shared" si="66"/>
        <v>302.22899999999998</v>
      </c>
      <c r="BF104" s="150">
        <v>0</v>
      </c>
      <c r="BG104" s="150">
        <v>0</v>
      </c>
      <c r="BH104" s="150">
        <v>0</v>
      </c>
      <c r="BI104" s="150">
        <v>0</v>
      </c>
      <c r="BJ104" s="150">
        <v>0</v>
      </c>
      <c r="BK104" s="150">
        <f t="shared" si="67"/>
        <v>22111.089</v>
      </c>
      <c r="BL104" s="150">
        <v>302.22899999999998</v>
      </c>
      <c r="BM104" s="150">
        <v>0</v>
      </c>
      <c r="BN104" s="150">
        <v>0</v>
      </c>
      <c r="BO104" s="150">
        <v>0</v>
      </c>
      <c r="BP104" s="150">
        <v>0</v>
      </c>
      <c r="BQ104" s="150">
        <v>0</v>
      </c>
      <c r="BR104" s="150">
        <v>0</v>
      </c>
      <c r="BS104" s="150">
        <v>0</v>
      </c>
      <c r="BT104" s="150">
        <v>0</v>
      </c>
      <c r="BU104" s="150">
        <v>0</v>
      </c>
      <c r="BV104" s="157">
        <f t="shared" si="68"/>
        <v>302.22899999999998</v>
      </c>
      <c r="BW104" s="157">
        <f t="shared" si="69"/>
        <v>0</v>
      </c>
      <c r="BX104" s="157">
        <f t="shared" si="70"/>
        <v>0</v>
      </c>
      <c r="BY104" s="157">
        <f t="shared" si="71"/>
        <v>0</v>
      </c>
      <c r="CB104" s="157">
        <f t="shared" si="58"/>
        <v>302.22899999999998</v>
      </c>
      <c r="CD104" s="157">
        <f t="shared" si="72"/>
        <v>302.22899999999998</v>
      </c>
      <c r="CV104" s="157">
        <f t="shared" si="73"/>
        <v>21808.86</v>
      </c>
      <c r="CW104" s="157">
        <f t="shared" si="74"/>
        <v>-302.22899999999936</v>
      </c>
      <c r="CX104" s="157">
        <f t="shared" si="75"/>
        <v>-302.22899999999998</v>
      </c>
      <c r="CY104" s="157">
        <f t="shared" si="76"/>
        <v>-302.22899999999998</v>
      </c>
      <c r="CZ104" s="157">
        <f t="shared" si="77"/>
        <v>-302.22899999999998</v>
      </c>
      <c r="DA104" s="157">
        <f t="shared" si="78"/>
        <v>0</v>
      </c>
      <c r="DB104" s="150">
        <v>734653.47398600006</v>
      </c>
      <c r="DC104" s="150">
        <v>454402.442706</v>
      </c>
      <c r="DD104" s="157">
        <f t="shared" si="59"/>
        <v>734351.24498600001</v>
      </c>
      <c r="DE104" s="157">
        <f t="shared" si="60"/>
        <v>454100.21370600001</v>
      </c>
      <c r="DF104" s="361">
        <f t="shared" si="61"/>
        <v>0.61836922972011465</v>
      </c>
    </row>
    <row r="105" spans="1:110" s="279" customFormat="1" x14ac:dyDescent="0.25">
      <c r="A105" s="259" t="s">
        <v>147</v>
      </c>
      <c r="B105" s="259" t="s">
        <v>195</v>
      </c>
      <c r="C105" s="259" t="s">
        <v>770</v>
      </c>
      <c r="D105" s="259" t="s">
        <v>191</v>
      </c>
      <c r="E105" s="259" t="s">
        <v>184</v>
      </c>
      <c r="F105" s="150">
        <v>42794.641000000003</v>
      </c>
      <c r="G105" s="150">
        <v>0</v>
      </c>
      <c r="H105" s="150">
        <v>0</v>
      </c>
      <c r="I105" s="150">
        <v>22523</v>
      </c>
      <c r="J105" s="150">
        <v>0</v>
      </c>
      <c r="K105" s="150">
        <v>0</v>
      </c>
      <c r="L105" s="150">
        <v>0</v>
      </c>
      <c r="M105" s="150">
        <v>0</v>
      </c>
      <c r="N105" s="150">
        <v>0</v>
      </c>
      <c r="O105" s="150">
        <v>0</v>
      </c>
      <c r="P105" s="150">
        <v>0</v>
      </c>
      <c r="Q105" s="150">
        <v>0</v>
      </c>
      <c r="R105" s="150">
        <v>0</v>
      </c>
      <c r="S105" s="150">
        <f t="shared" si="62"/>
        <v>22523</v>
      </c>
      <c r="T105" s="150">
        <v>0</v>
      </c>
      <c r="U105" s="150">
        <v>0</v>
      </c>
      <c r="V105" s="150">
        <v>0</v>
      </c>
      <c r="W105" s="150">
        <v>0</v>
      </c>
      <c r="X105" s="150">
        <v>0</v>
      </c>
      <c r="Y105" s="150">
        <f t="shared" si="63"/>
        <v>65317.641000000003</v>
      </c>
      <c r="Z105" s="150">
        <v>0</v>
      </c>
      <c r="AA105" s="150">
        <v>0</v>
      </c>
      <c r="AB105" s="150">
        <v>15.074999999999999</v>
      </c>
      <c r="AC105" s="150">
        <v>0</v>
      </c>
      <c r="AD105" s="150">
        <v>0</v>
      </c>
      <c r="AE105" s="150">
        <v>7.2830630415410269E-13</v>
      </c>
      <c r="AF105" s="150">
        <v>0</v>
      </c>
      <c r="AG105" s="150">
        <v>0</v>
      </c>
      <c r="AH105" s="150">
        <v>0</v>
      </c>
      <c r="AI105" s="150">
        <v>0</v>
      </c>
      <c r="AJ105" s="150">
        <v>0</v>
      </c>
      <c r="AK105" s="150">
        <v>0</v>
      </c>
      <c r="AL105" s="150">
        <f t="shared" si="64"/>
        <v>15.075000000000728</v>
      </c>
      <c r="AM105" s="150">
        <v>0</v>
      </c>
      <c r="AN105" s="150">
        <v>0</v>
      </c>
      <c r="AO105" s="150">
        <v>0</v>
      </c>
      <c r="AP105" s="150">
        <v>0</v>
      </c>
      <c r="AQ105" s="150">
        <v>0</v>
      </c>
      <c r="AR105" s="150">
        <f t="shared" si="65"/>
        <v>42809.716</v>
      </c>
      <c r="AS105" s="150">
        <v>0</v>
      </c>
      <c r="AT105" s="150">
        <v>0</v>
      </c>
      <c r="AU105" s="150">
        <v>15.074999999999999</v>
      </c>
      <c r="AV105" s="150">
        <v>0</v>
      </c>
      <c r="AW105" s="150">
        <v>0</v>
      </c>
      <c r="AX105" s="150">
        <v>0</v>
      </c>
      <c r="AY105" s="150">
        <v>0</v>
      </c>
      <c r="AZ105" s="150">
        <v>0</v>
      </c>
      <c r="BA105" s="150">
        <v>0</v>
      </c>
      <c r="BB105" s="150">
        <v>0</v>
      </c>
      <c r="BC105" s="150">
        <v>0</v>
      </c>
      <c r="BD105" s="150">
        <v>0</v>
      </c>
      <c r="BE105" s="150">
        <f t="shared" si="66"/>
        <v>15.074999999999999</v>
      </c>
      <c r="BF105" s="150">
        <v>0</v>
      </c>
      <c r="BG105" s="150">
        <v>0</v>
      </c>
      <c r="BH105" s="150">
        <v>0</v>
      </c>
      <c r="BI105" s="150">
        <v>0</v>
      </c>
      <c r="BJ105" s="150">
        <v>0</v>
      </c>
      <c r="BK105" s="150">
        <f t="shared" si="67"/>
        <v>42809.716</v>
      </c>
      <c r="BL105" s="150">
        <v>0</v>
      </c>
      <c r="BM105" s="150">
        <v>0</v>
      </c>
      <c r="BN105" s="150">
        <v>15.074999999999999</v>
      </c>
      <c r="BO105" s="150">
        <v>0</v>
      </c>
      <c r="BP105" s="150">
        <v>0</v>
      </c>
      <c r="BQ105" s="150">
        <v>0</v>
      </c>
      <c r="BR105" s="150">
        <v>0</v>
      </c>
      <c r="BS105" s="150">
        <v>0</v>
      </c>
      <c r="BT105" s="150">
        <v>0</v>
      </c>
      <c r="BU105" s="150">
        <v>0</v>
      </c>
      <c r="BV105" s="157">
        <f t="shared" si="68"/>
        <v>15.074999999999999</v>
      </c>
      <c r="BW105" s="157">
        <f t="shared" si="69"/>
        <v>0</v>
      </c>
      <c r="BX105" s="157">
        <f t="shared" si="70"/>
        <v>0</v>
      </c>
      <c r="BY105" s="157">
        <f t="shared" si="71"/>
        <v>0</v>
      </c>
      <c r="BZ105" s="259"/>
      <c r="CA105" s="259"/>
      <c r="CB105" s="157">
        <f t="shared" si="58"/>
        <v>15.074999999999999</v>
      </c>
      <c r="CC105" s="259"/>
      <c r="CD105" s="157">
        <f t="shared" si="72"/>
        <v>15.074999999999999</v>
      </c>
      <c r="CE105"/>
      <c r="CF105"/>
      <c r="CG105"/>
      <c r="CH105"/>
      <c r="CI105"/>
      <c r="CJ105"/>
      <c r="CK105"/>
      <c r="CL105"/>
      <c r="CM105"/>
      <c r="CN105"/>
      <c r="CO105"/>
      <c r="CP105"/>
      <c r="CQ105" s="259"/>
      <c r="CR105" s="259"/>
      <c r="CS105" s="259"/>
      <c r="CT105" s="259"/>
      <c r="CU105" s="259"/>
      <c r="CV105" s="157">
        <f t="shared" si="73"/>
        <v>42794.641000000003</v>
      </c>
      <c r="CW105" s="157">
        <f t="shared" si="74"/>
        <v>-15.07499999999709</v>
      </c>
      <c r="CX105" s="157">
        <f t="shared" si="75"/>
        <v>-15.074999999999999</v>
      </c>
      <c r="CY105" s="157">
        <f t="shared" si="76"/>
        <v>-15.074999999999999</v>
      </c>
      <c r="CZ105" s="157">
        <f t="shared" si="77"/>
        <v>-15.074999999999999</v>
      </c>
      <c r="DA105" s="157">
        <f t="shared" si="78"/>
        <v>0</v>
      </c>
      <c r="DB105" s="150">
        <v>136180.245</v>
      </c>
      <c r="DC105" s="150">
        <v>136180.245</v>
      </c>
      <c r="DD105" s="157">
        <f t="shared" si="59"/>
        <v>136165.16999999998</v>
      </c>
      <c r="DE105" s="157">
        <f t="shared" si="60"/>
        <v>136165.16999999998</v>
      </c>
      <c r="DF105" s="361">
        <f t="shared" si="61"/>
        <v>1</v>
      </c>
    </row>
    <row r="106" spans="1:110" x14ac:dyDescent="0.25">
      <c r="A106" t="s">
        <v>147</v>
      </c>
      <c r="B106" t="s">
        <v>195</v>
      </c>
      <c r="C106" t="s">
        <v>770</v>
      </c>
      <c r="D106" t="s">
        <v>312</v>
      </c>
      <c r="E106" t="s">
        <v>293</v>
      </c>
      <c r="F106" s="150">
        <v>0</v>
      </c>
      <c r="G106" s="150">
        <v>12541</v>
      </c>
      <c r="H106" s="150">
        <v>0</v>
      </c>
      <c r="I106" s="150">
        <v>0</v>
      </c>
      <c r="J106" s="150">
        <v>0</v>
      </c>
      <c r="K106" s="150">
        <v>0</v>
      </c>
      <c r="L106" s="150">
        <v>0</v>
      </c>
      <c r="M106" s="150">
        <v>0</v>
      </c>
      <c r="N106" s="150">
        <v>0</v>
      </c>
      <c r="O106" s="150">
        <v>0</v>
      </c>
      <c r="P106" s="150">
        <v>0</v>
      </c>
      <c r="Q106" s="150">
        <v>0</v>
      </c>
      <c r="R106" s="150">
        <v>0</v>
      </c>
      <c r="S106" s="150">
        <f t="shared" si="62"/>
        <v>12541</v>
      </c>
      <c r="T106" s="150">
        <v>0</v>
      </c>
      <c r="U106" s="150">
        <v>0</v>
      </c>
      <c r="V106" s="150">
        <v>0</v>
      </c>
      <c r="W106" s="150">
        <v>0</v>
      </c>
      <c r="X106" s="150">
        <v>0</v>
      </c>
      <c r="Y106" s="150">
        <f t="shared" si="63"/>
        <v>12541</v>
      </c>
      <c r="Z106" s="150">
        <v>0</v>
      </c>
      <c r="AA106" s="150">
        <v>12500</v>
      </c>
      <c r="AB106" s="150">
        <v>0</v>
      </c>
      <c r="AC106" s="150">
        <v>0</v>
      </c>
      <c r="AD106" s="150">
        <v>0</v>
      </c>
      <c r="AE106" s="150">
        <v>0</v>
      </c>
      <c r="AF106" s="150">
        <v>0</v>
      </c>
      <c r="AG106" s="150">
        <v>41</v>
      </c>
      <c r="AH106" s="150">
        <v>0</v>
      </c>
      <c r="AI106" s="150">
        <v>0</v>
      </c>
      <c r="AJ106" s="150">
        <v>0</v>
      </c>
      <c r="AK106" s="150">
        <v>0</v>
      </c>
      <c r="AL106" s="150">
        <f t="shared" si="64"/>
        <v>12541</v>
      </c>
      <c r="AM106" s="150">
        <v>0</v>
      </c>
      <c r="AN106" s="150">
        <v>0</v>
      </c>
      <c r="AO106" s="150">
        <v>0</v>
      </c>
      <c r="AP106" s="150">
        <v>0</v>
      </c>
      <c r="AQ106" s="150">
        <v>0</v>
      </c>
      <c r="AR106" s="150">
        <f t="shared" si="65"/>
        <v>12541</v>
      </c>
      <c r="AS106" s="150">
        <v>0</v>
      </c>
      <c r="AT106" s="150">
        <v>12500</v>
      </c>
      <c r="AU106" s="150">
        <v>0</v>
      </c>
      <c r="AV106" s="150">
        <v>0</v>
      </c>
      <c r="AW106" s="150">
        <v>0</v>
      </c>
      <c r="AX106" s="150">
        <v>0</v>
      </c>
      <c r="AY106" s="150">
        <v>0</v>
      </c>
      <c r="AZ106" s="150">
        <v>0</v>
      </c>
      <c r="BA106" s="150">
        <v>0</v>
      </c>
      <c r="BB106" s="150">
        <v>0</v>
      </c>
      <c r="BC106" s="150">
        <v>0</v>
      </c>
      <c r="BD106" s="150">
        <v>0</v>
      </c>
      <c r="BE106" s="150">
        <f t="shared" si="66"/>
        <v>12500</v>
      </c>
      <c r="BF106" s="150">
        <v>0</v>
      </c>
      <c r="BG106" s="150">
        <v>0</v>
      </c>
      <c r="BH106" s="150">
        <v>0</v>
      </c>
      <c r="BI106" s="150">
        <v>0</v>
      </c>
      <c r="BJ106" s="150">
        <v>0</v>
      </c>
      <c r="BK106" s="150">
        <f t="shared" si="67"/>
        <v>12500</v>
      </c>
      <c r="BL106" s="150">
        <v>0</v>
      </c>
      <c r="BM106" s="150">
        <v>12500</v>
      </c>
      <c r="BN106" s="150">
        <v>0</v>
      </c>
      <c r="BO106" s="150">
        <v>0</v>
      </c>
      <c r="BP106" s="150">
        <v>0</v>
      </c>
      <c r="BQ106" s="150">
        <v>0</v>
      </c>
      <c r="BR106" s="150">
        <v>0</v>
      </c>
      <c r="BS106" s="150">
        <v>0</v>
      </c>
      <c r="BT106" s="150">
        <v>0</v>
      </c>
      <c r="BU106" s="150">
        <v>0</v>
      </c>
      <c r="BV106" s="157">
        <f t="shared" si="68"/>
        <v>12500</v>
      </c>
      <c r="BW106" s="157">
        <f t="shared" si="69"/>
        <v>0</v>
      </c>
      <c r="BX106" s="157">
        <f t="shared" si="70"/>
        <v>0</v>
      </c>
      <c r="BY106" s="157">
        <f t="shared" si="71"/>
        <v>0</v>
      </c>
      <c r="CB106" s="157">
        <f t="shared" si="58"/>
        <v>12500</v>
      </c>
      <c r="CD106" s="157">
        <f t="shared" si="72"/>
        <v>12500</v>
      </c>
      <c r="CV106" s="157">
        <f t="shared" si="73"/>
        <v>0</v>
      </c>
      <c r="CW106" s="157">
        <f t="shared" si="74"/>
        <v>-12500</v>
      </c>
      <c r="CX106" s="157">
        <f t="shared" si="75"/>
        <v>-12500</v>
      </c>
      <c r="CY106" s="157">
        <f t="shared" si="76"/>
        <v>-12500</v>
      </c>
      <c r="CZ106" s="157">
        <f t="shared" si="77"/>
        <v>-12500</v>
      </c>
      <c r="DA106" s="157">
        <f t="shared" si="78"/>
        <v>0</v>
      </c>
      <c r="DB106" s="150">
        <v>1066503.0631064</v>
      </c>
      <c r="DC106" s="150">
        <v>795513.06310639996</v>
      </c>
      <c r="DD106" s="157">
        <f t="shared" si="59"/>
        <v>1054003.0631064</v>
      </c>
      <c r="DE106" s="157">
        <f t="shared" si="60"/>
        <v>783013.06310639996</v>
      </c>
      <c r="DF106" s="361">
        <f t="shared" si="61"/>
        <v>0.74289448533353653</v>
      </c>
    </row>
    <row r="107" spans="1:110" x14ac:dyDescent="0.25">
      <c r="A107" t="s">
        <v>147</v>
      </c>
      <c r="B107" t="s">
        <v>770</v>
      </c>
      <c r="C107" t="s">
        <v>770</v>
      </c>
      <c r="D107" t="s">
        <v>357</v>
      </c>
      <c r="E107" t="s">
        <v>762</v>
      </c>
      <c r="F107" s="150">
        <v>0</v>
      </c>
      <c r="G107" s="150">
        <v>0</v>
      </c>
      <c r="H107" s="150">
        <v>0</v>
      </c>
      <c r="I107" s="150">
        <v>0</v>
      </c>
      <c r="J107" s="150">
        <v>0</v>
      </c>
      <c r="K107" s="150">
        <v>0</v>
      </c>
      <c r="L107" s="150">
        <v>0</v>
      </c>
      <c r="M107" s="150">
        <v>0</v>
      </c>
      <c r="N107" s="150">
        <v>0</v>
      </c>
      <c r="O107" s="150">
        <v>0</v>
      </c>
      <c r="P107" s="150">
        <v>0</v>
      </c>
      <c r="Q107" s="150">
        <v>0</v>
      </c>
      <c r="R107" s="150">
        <v>0</v>
      </c>
      <c r="S107" s="150">
        <f t="shared" si="62"/>
        <v>0</v>
      </c>
      <c r="T107" s="150">
        <v>0</v>
      </c>
      <c r="U107" s="150">
        <v>0</v>
      </c>
      <c r="V107" s="150">
        <v>0</v>
      </c>
      <c r="W107" s="150">
        <v>0</v>
      </c>
      <c r="X107" s="150">
        <v>0</v>
      </c>
      <c r="Y107" s="150">
        <f t="shared" si="63"/>
        <v>0</v>
      </c>
      <c r="Z107" s="150">
        <v>0</v>
      </c>
      <c r="AA107" s="150">
        <v>0</v>
      </c>
      <c r="AB107" s="150">
        <v>0</v>
      </c>
      <c r="AC107" s="150">
        <v>0</v>
      </c>
      <c r="AD107" s="150">
        <v>0</v>
      </c>
      <c r="AE107" s="150">
        <v>0</v>
      </c>
      <c r="AF107" s="150">
        <v>0</v>
      </c>
      <c r="AG107" s="150">
        <v>0</v>
      </c>
      <c r="AH107" s="150">
        <v>0</v>
      </c>
      <c r="AI107" s="150">
        <v>0</v>
      </c>
      <c r="AJ107" s="150">
        <v>0</v>
      </c>
      <c r="AK107" s="150">
        <v>0</v>
      </c>
      <c r="AL107" s="150">
        <f t="shared" si="64"/>
        <v>0</v>
      </c>
      <c r="AM107" s="150">
        <v>0</v>
      </c>
      <c r="AN107" s="150">
        <v>27984</v>
      </c>
      <c r="AO107" s="150">
        <v>1200</v>
      </c>
      <c r="AP107" s="150">
        <v>0</v>
      </c>
      <c r="AQ107" s="150">
        <v>0</v>
      </c>
      <c r="AR107" s="150">
        <f t="shared" si="65"/>
        <v>29184</v>
      </c>
      <c r="AS107" s="150">
        <v>0</v>
      </c>
      <c r="AT107" s="150">
        <v>0</v>
      </c>
      <c r="AU107" s="150">
        <v>0</v>
      </c>
      <c r="AV107" s="150">
        <v>0</v>
      </c>
      <c r="AW107" s="150">
        <v>0</v>
      </c>
      <c r="AX107" s="150">
        <v>0</v>
      </c>
      <c r="AY107" s="150">
        <v>0</v>
      </c>
      <c r="AZ107" s="150">
        <v>0</v>
      </c>
      <c r="BA107" s="150">
        <v>0</v>
      </c>
      <c r="BB107" s="150">
        <v>0</v>
      </c>
      <c r="BC107" s="150">
        <v>0</v>
      </c>
      <c r="BD107" s="150">
        <v>0</v>
      </c>
      <c r="BE107" s="150">
        <f t="shared" si="66"/>
        <v>0</v>
      </c>
      <c r="BF107" s="150">
        <v>0</v>
      </c>
      <c r="BG107" s="150">
        <v>27984</v>
      </c>
      <c r="BH107" s="150">
        <v>1200</v>
      </c>
      <c r="BI107" s="150">
        <v>0</v>
      </c>
      <c r="BJ107" s="150">
        <v>0</v>
      </c>
      <c r="BK107" s="150">
        <f t="shared" si="67"/>
        <v>29184</v>
      </c>
      <c r="BL107" s="150">
        <v>0</v>
      </c>
      <c r="BM107" s="150">
        <v>0</v>
      </c>
      <c r="BN107" s="150">
        <v>0</v>
      </c>
      <c r="BO107" s="150">
        <v>0</v>
      </c>
      <c r="BP107" s="150">
        <v>0</v>
      </c>
      <c r="BQ107" s="150">
        <v>0</v>
      </c>
      <c r="BR107" s="150">
        <v>0</v>
      </c>
      <c r="BS107" s="150">
        <v>0</v>
      </c>
      <c r="BT107" s="150">
        <v>0</v>
      </c>
      <c r="BU107" s="150">
        <v>0</v>
      </c>
      <c r="BV107" s="157">
        <f t="shared" si="68"/>
        <v>0</v>
      </c>
      <c r="BW107" s="157">
        <f t="shared" si="69"/>
        <v>0</v>
      </c>
      <c r="BX107" s="157">
        <f t="shared" si="70"/>
        <v>0</v>
      </c>
      <c r="BY107" s="157">
        <f t="shared" si="71"/>
        <v>0</v>
      </c>
      <c r="CB107" s="157">
        <f t="shared" si="58"/>
        <v>0</v>
      </c>
      <c r="CD107" s="157">
        <f t="shared" si="72"/>
        <v>0</v>
      </c>
      <c r="CV107" s="157">
        <f t="shared" si="73"/>
        <v>0</v>
      </c>
      <c r="CW107" s="157">
        <f t="shared" si="74"/>
        <v>-29184</v>
      </c>
      <c r="CX107" s="157">
        <f t="shared" si="75"/>
        <v>-29184</v>
      </c>
      <c r="CY107" s="157">
        <f t="shared" si="76"/>
        <v>0</v>
      </c>
      <c r="CZ107" s="157">
        <f t="shared" si="77"/>
        <v>0</v>
      </c>
      <c r="DA107" s="157">
        <f t="shared" si="78"/>
        <v>0</v>
      </c>
      <c r="DB107" s="150">
        <v>-492533.54000000004</v>
      </c>
      <c r="DC107" s="150">
        <v>-492533.54000000004</v>
      </c>
      <c r="DD107" s="157">
        <f t="shared" si="59"/>
        <v>-492533.54000000004</v>
      </c>
      <c r="DE107" s="157">
        <f t="shared" si="60"/>
        <v>-492533.54000000004</v>
      </c>
      <c r="DF107" s="361">
        <f t="shared" si="61"/>
        <v>1</v>
      </c>
    </row>
    <row r="108" spans="1:110" x14ac:dyDescent="0.25">
      <c r="A108" t="s">
        <v>147</v>
      </c>
      <c r="B108" t="s">
        <v>770</v>
      </c>
      <c r="C108" t="s">
        <v>770</v>
      </c>
      <c r="D108" t="s">
        <v>356</v>
      </c>
      <c r="E108" t="s">
        <v>761</v>
      </c>
      <c r="F108" s="150">
        <v>0</v>
      </c>
      <c r="G108" s="150">
        <v>0</v>
      </c>
      <c r="H108" s="150">
        <v>0</v>
      </c>
      <c r="I108" s="150">
        <v>0</v>
      </c>
      <c r="J108" s="150">
        <v>0</v>
      </c>
      <c r="K108" s="150">
        <v>0</v>
      </c>
      <c r="L108" s="150">
        <v>0</v>
      </c>
      <c r="M108" s="150">
        <v>0</v>
      </c>
      <c r="N108" s="150">
        <v>0</v>
      </c>
      <c r="O108" s="150">
        <v>0</v>
      </c>
      <c r="P108" s="150">
        <v>0</v>
      </c>
      <c r="Q108" s="150">
        <v>0</v>
      </c>
      <c r="R108" s="150">
        <v>0</v>
      </c>
      <c r="S108" s="150">
        <f t="shared" si="62"/>
        <v>0</v>
      </c>
      <c r="T108" s="150">
        <v>0</v>
      </c>
      <c r="U108" s="150">
        <v>0</v>
      </c>
      <c r="V108" s="150">
        <v>0</v>
      </c>
      <c r="W108" s="150">
        <v>0</v>
      </c>
      <c r="X108" s="150">
        <v>0</v>
      </c>
      <c r="Y108" s="150">
        <f t="shared" si="63"/>
        <v>0</v>
      </c>
      <c r="Z108" s="150">
        <v>0</v>
      </c>
      <c r="AA108" s="150">
        <v>0</v>
      </c>
      <c r="AB108" s="150">
        <v>0</v>
      </c>
      <c r="AC108" s="150">
        <v>0</v>
      </c>
      <c r="AD108" s="150">
        <v>0</v>
      </c>
      <c r="AE108" s="150">
        <v>0</v>
      </c>
      <c r="AF108" s="150">
        <v>0</v>
      </c>
      <c r="AG108" s="150">
        <v>0</v>
      </c>
      <c r="AH108" s="150">
        <v>0</v>
      </c>
      <c r="AI108" s="150">
        <v>0</v>
      </c>
      <c r="AJ108" s="150">
        <v>0</v>
      </c>
      <c r="AK108" s="150">
        <v>0</v>
      </c>
      <c r="AL108" s="150">
        <f t="shared" si="64"/>
        <v>0</v>
      </c>
      <c r="AM108" s="150">
        <v>0</v>
      </c>
      <c r="AN108" s="150">
        <v>83952</v>
      </c>
      <c r="AO108" s="150">
        <v>4800</v>
      </c>
      <c r="AP108" s="150">
        <v>0</v>
      </c>
      <c r="AQ108" s="150">
        <v>0</v>
      </c>
      <c r="AR108" s="150">
        <f t="shared" si="65"/>
        <v>88752</v>
      </c>
      <c r="AS108" s="150">
        <v>0</v>
      </c>
      <c r="AT108" s="150">
        <v>0</v>
      </c>
      <c r="AU108" s="150">
        <v>0</v>
      </c>
      <c r="AV108" s="150">
        <v>0</v>
      </c>
      <c r="AW108" s="150">
        <v>0</v>
      </c>
      <c r="AX108" s="150">
        <v>0</v>
      </c>
      <c r="AY108" s="150">
        <v>0</v>
      </c>
      <c r="AZ108" s="150">
        <v>0</v>
      </c>
      <c r="BA108" s="150">
        <v>0</v>
      </c>
      <c r="BB108" s="150">
        <v>0</v>
      </c>
      <c r="BC108" s="150">
        <v>0</v>
      </c>
      <c r="BD108" s="150">
        <v>0</v>
      </c>
      <c r="BE108" s="150">
        <f t="shared" si="66"/>
        <v>0</v>
      </c>
      <c r="BF108" s="150">
        <v>0</v>
      </c>
      <c r="BG108" s="150">
        <v>83952</v>
      </c>
      <c r="BH108" s="150">
        <v>4800</v>
      </c>
      <c r="BI108" s="150">
        <v>0</v>
      </c>
      <c r="BJ108" s="150">
        <v>0</v>
      </c>
      <c r="BK108" s="150">
        <f t="shared" si="67"/>
        <v>88752</v>
      </c>
      <c r="BL108" s="150">
        <v>0</v>
      </c>
      <c r="BM108" s="150">
        <v>0</v>
      </c>
      <c r="BN108" s="150">
        <v>0</v>
      </c>
      <c r="BO108" s="150">
        <v>0</v>
      </c>
      <c r="BP108" s="150">
        <v>0</v>
      </c>
      <c r="BQ108" s="150">
        <v>0</v>
      </c>
      <c r="BR108" s="150">
        <v>0</v>
      </c>
      <c r="BS108" s="150">
        <v>0</v>
      </c>
      <c r="BT108" s="150">
        <v>0</v>
      </c>
      <c r="BU108" s="150">
        <v>0</v>
      </c>
      <c r="BV108" s="157">
        <f t="shared" si="68"/>
        <v>0</v>
      </c>
      <c r="BW108" s="157">
        <f t="shared" si="69"/>
        <v>0</v>
      </c>
      <c r="BX108" s="157">
        <f t="shared" si="70"/>
        <v>0</v>
      </c>
      <c r="BY108" s="157">
        <f t="shared" si="71"/>
        <v>0</v>
      </c>
      <c r="CB108" s="157">
        <f t="shared" si="58"/>
        <v>0</v>
      </c>
      <c r="CD108" s="157">
        <f t="shared" si="72"/>
        <v>0</v>
      </c>
      <c r="CV108" s="157">
        <f t="shared" si="73"/>
        <v>0</v>
      </c>
      <c r="CW108" s="157">
        <f t="shared" si="74"/>
        <v>-88752</v>
      </c>
      <c r="CX108" s="157">
        <f t="shared" si="75"/>
        <v>-88752</v>
      </c>
      <c r="CY108" s="157">
        <f t="shared" si="76"/>
        <v>0</v>
      </c>
      <c r="CZ108" s="157">
        <f t="shared" si="77"/>
        <v>0</v>
      </c>
      <c r="DA108" s="157">
        <f t="shared" si="78"/>
        <v>0</v>
      </c>
      <c r="DB108" s="150">
        <v>0</v>
      </c>
      <c r="DC108" s="150">
        <v>0</v>
      </c>
      <c r="DD108" s="157">
        <f t="shared" si="59"/>
        <v>0</v>
      </c>
      <c r="DE108" s="157">
        <f t="shared" si="60"/>
        <v>0</v>
      </c>
      <c r="DF108" s="361" t="e">
        <f t="shared" si="61"/>
        <v>#DIV/0!</v>
      </c>
    </row>
    <row r="109" spans="1:110" x14ac:dyDescent="0.25">
      <c r="A109" t="s">
        <v>147</v>
      </c>
      <c r="B109" t="s">
        <v>770</v>
      </c>
      <c r="C109" t="s">
        <v>770</v>
      </c>
      <c r="D109" t="s">
        <v>325</v>
      </c>
      <c r="E109" t="s">
        <v>767</v>
      </c>
      <c r="F109" s="150">
        <v>0</v>
      </c>
      <c r="G109" s="150">
        <v>0</v>
      </c>
      <c r="H109" s="150">
        <v>0</v>
      </c>
      <c r="I109" s="150">
        <v>0</v>
      </c>
      <c r="J109" s="150">
        <v>0</v>
      </c>
      <c r="K109" s="150">
        <v>0</v>
      </c>
      <c r="L109" s="150">
        <v>0</v>
      </c>
      <c r="M109" s="150">
        <v>0</v>
      </c>
      <c r="N109" s="150">
        <v>0</v>
      </c>
      <c r="O109" s="150">
        <v>0</v>
      </c>
      <c r="P109" s="150">
        <v>0</v>
      </c>
      <c r="Q109" s="150">
        <v>0</v>
      </c>
      <c r="R109" s="150">
        <v>0</v>
      </c>
      <c r="S109" s="150">
        <f t="shared" si="62"/>
        <v>0</v>
      </c>
      <c r="T109" s="150">
        <v>0</v>
      </c>
      <c r="U109" s="150">
        <v>0</v>
      </c>
      <c r="V109" s="150">
        <v>0</v>
      </c>
      <c r="W109" s="150">
        <v>0</v>
      </c>
      <c r="X109" s="150">
        <v>0</v>
      </c>
      <c r="Y109" s="150">
        <f t="shared" si="63"/>
        <v>0</v>
      </c>
      <c r="Z109" s="150">
        <v>0</v>
      </c>
      <c r="AA109" s="150">
        <v>0</v>
      </c>
      <c r="AB109" s="150">
        <v>0</v>
      </c>
      <c r="AC109" s="150">
        <v>0</v>
      </c>
      <c r="AD109" s="150">
        <v>0</v>
      </c>
      <c r="AE109" s="150">
        <v>0</v>
      </c>
      <c r="AF109" s="150">
        <v>0</v>
      </c>
      <c r="AG109" s="150">
        <v>0</v>
      </c>
      <c r="AH109" s="150">
        <v>0</v>
      </c>
      <c r="AI109" s="150">
        <v>0</v>
      </c>
      <c r="AJ109" s="150">
        <v>0</v>
      </c>
      <c r="AK109" s="150">
        <v>0</v>
      </c>
      <c r="AL109" s="150">
        <f t="shared" si="64"/>
        <v>0</v>
      </c>
      <c r="AM109" s="150">
        <v>35999.902624999995</v>
      </c>
      <c r="AN109" s="150">
        <v>0</v>
      </c>
      <c r="AO109" s="150">
        <v>0</v>
      </c>
      <c r="AP109" s="150">
        <v>0</v>
      </c>
      <c r="AQ109" s="150">
        <v>0</v>
      </c>
      <c r="AR109" s="150">
        <f t="shared" si="65"/>
        <v>35999.902624999995</v>
      </c>
      <c r="AS109" s="150">
        <v>0</v>
      </c>
      <c r="AT109" s="150">
        <v>0</v>
      </c>
      <c r="AU109" s="150">
        <v>0</v>
      </c>
      <c r="AV109" s="150">
        <v>0</v>
      </c>
      <c r="AW109" s="150">
        <v>0</v>
      </c>
      <c r="AX109" s="150">
        <v>0</v>
      </c>
      <c r="AY109" s="150">
        <v>0</v>
      </c>
      <c r="AZ109" s="150">
        <v>0</v>
      </c>
      <c r="BA109" s="150">
        <v>0</v>
      </c>
      <c r="BB109" s="150">
        <v>0</v>
      </c>
      <c r="BC109" s="150">
        <v>0</v>
      </c>
      <c r="BD109" s="150">
        <v>0</v>
      </c>
      <c r="BE109" s="150">
        <f t="shared" si="66"/>
        <v>0</v>
      </c>
      <c r="BF109" s="150">
        <v>35999.902624999995</v>
      </c>
      <c r="BG109" s="150">
        <v>0</v>
      </c>
      <c r="BH109" s="150">
        <v>0</v>
      </c>
      <c r="BI109" s="150">
        <v>0</v>
      </c>
      <c r="BJ109" s="150">
        <v>0</v>
      </c>
      <c r="BK109" s="150">
        <f t="shared" si="67"/>
        <v>35999.902624999995</v>
      </c>
      <c r="BL109" s="150">
        <v>0</v>
      </c>
      <c r="BM109" s="150">
        <v>0</v>
      </c>
      <c r="BN109" s="150">
        <v>0</v>
      </c>
      <c r="BO109" s="150">
        <v>0</v>
      </c>
      <c r="BP109" s="150">
        <v>0</v>
      </c>
      <c r="BQ109" s="150">
        <v>0</v>
      </c>
      <c r="BR109" s="150">
        <v>0</v>
      </c>
      <c r="BS109" s="150">
        <v>0</v>
      </c>
      <c r="BT109" s="150">
        <v>0</v>
      </c>
      <c r="BU109" s="150">
        <v>0</v>
      </c>
      <c r="BV109" s="157">
        <f t="shared" si="68"/>
        <v>0</v>
      </c>
      <c r="BW109" s="157">
        <f t="shared" si="69"/>
        <v>0</v>
      </c>
      <c r="BX109" s="157">
        <f t="shared" si="70"/>
        <v>0</v>
      </c>
      <c r="BY109" s="157">
        <f t="shared" si="71"/>
        <v>0</v>
      </c>
      <c r="CB109" s="157">
        <f t="shared" si="58"/>
        <v>0</v>
      </c>
      <c r="CD109" s="157">
        <f t="shared" si="72"/>
        <v>0</v>
      </c>
      <c r="CV109" s="157">
        <f t="shared" si="73"/>
        <v>0</v>
      </c>
      <c r="CW109" s="157">
        <f t="shared" si="74"/>
        <v>-35999.902624999995</v>
      </c>
      <c r="CX109" s="157">
        <f t="shared" si="75"/>
        <v>-35999.902624999995</v>
      </c>
      <c r="CY109" s="157">
        <f t="shared" si="76"/>
        <v>-35999.902624999995</v>
      </c>
      <c r="CZ109" s="157">
        <f t="shared" si="77"/>
        <v>0</v>
      </c>
      <c r="DA109" s="157">
        <f t="shared" si="78"/>
        <v>-35999.902624999995</v>
      </c>
      <c r="DB109" s="150">
        <v>641137.26579999994</v>
      </c>
      <c r="DC109" s="150">
        <v>433825.94925723359</v>
      </c>
      <c r="DD109" s="157">
        <f t="shared" si="59"/>
        <v>641137.26579999994</v>
      </c>
      <c r="DE109" s="157">
        <f t="shared" si="60"/>
        <v>433825.94925723359</v>
      </c>
      <c r="DF109" s="361">
        <f t="shared" si="61"/>
        <v>0.6766506525180892</v>
      </c>
    </row>
    <row r="110" spans="1:110" x14ac:dyDescent="0.25">
      <c r="A110" t="s">
        <v>147</v>
      </c>
      <c r="B110" t="s">
        <v>770</v>
      </c>
      <c r="C110" t="s">
        <v>770</v>
      </c>
      <c r="D110" t="s">
        <v>361</v>
      </c>
      <c r="E110" t="s">
        <v>766</v>
      </c>
      <c r="F110" s="150">
        <v>0</v>
      </c>
      <c r="G110" s="150">
        <v>0</v>
      </c>
      <c r="H110" s="150">
        <v>0</v>
      </c>
      <c r="I110" s="150">
        <v>0</v>
      </c>
      <c r="J110" s="150">
        <v>0</v>
      </c>
      <c r="K110" s="150">
        <v>0</v>
      </c>
      <c r="L110" s="150">
        <v>0</v>
      </c>
      <c r="M110" s="150">
        <v>0</v>
      </c>
      <c r="N110" s="150">
        <v>0</v>
      </c>
      <c r="O110" s="150">
        <v>0</v>
      </c>
      <c r="P110" s="150">
        <v>0</v>
      </c>
      <c r="Q110" s="150">
        <v>0</v>
      </c>
      <c r="R110" s="150">
        <v>0</v>
      </c>
      <c r="S110" s="150">
        <f t="shared" si="62"/>
        <v>0</v>
      </c>
      <c r="T110" s="150">
        <v>0</v>
      </c>
      <c r="U110" s="150">
        <v>0</v>
      </c>
      <c r="V110" s="150">
        <v>0</v>
      </c>
      <c r="W110" s="150">
        <v>0</v>
      </c>
      <c r="X110" s="150">
        <v>0</v>
      </c>
      <c r="Y110" s="150">
        <f t="shared" si="63"/>
        <v>0</v>
      </c>
      <c r="Z110" s="150">
        <v>0</v>
      </c>
      <c r="AA110" s="150">
        <v>0</v>
      </c>
      <c r="AB110" s="150">
        <v>0</v>
      </c>
      <c r="AC110" s="150">
        <v>0</v>
      </c>
      <c r="AD110" s="150">
        <v>0</v>
      </c>
      <c r="AE110" s="150">
        <v>0</v>
      </c>
      <c r="AF110" s="150">
        <v>0</v>
      </c>
      <c r="AG110" s="150">
        <v>0</v>
      </c>
      <c r="AH110" s="150">
        <v>0</v>
      </c>
      <c r="AI110" s="150">
        <v>0</v>
      </c>
      <c r="AJ110" s="150">
        <v>0</v>
      </c>
      <c r="AK110" s="150">
        <v>0</v>
      </c>
      <c r="AL110" s="150">
        <f t="shared" si="64"/>
        <v>0</v>
      </c>
      <c r="AM110" s="150">
        <v>169250</v>
      </c>
      <c r="AN110" s="150">
        <v>67700</v>
      </c>
      <c r="AO110" s="150">
        <v>0</v>
      </c>
      <c r="AP110" s="150">
        <v>0</v>
      </c>
      <c r="AQ110" s="150">
        <v>0</v>
      </c>
      <c r="AR110" s="150">
        <f t="shared" si="65"/>
        <v>236950</v>
      </c>
      <c r="AS110" s="150">
        <v>0</v>
      </c>
      <c r="AT110" s="150">
        <v>0</v>
      </c>
      <c r="AU110" s="150">
        <v>0</v>
      </c>
      <c r="AV110" s="150">
        <v>0</v>
      </c>
      <c r="AW110" s="150">
        <v>0</v>
      </c>
      <c r="AX110" s="150">
        <v>0</v>
      </c>
      <c r="AY110" s="150">
        <v>0</v>
      </c>
      <c r="AZ110" s="150">
        <v>0</v>
      </c>
      <c r="BA110" s="150">
        <v>0</v>
      </c>
      <c r="BB110" s="150">
        <v>0</v>
      </c>
      <c r="BC110" s="150">
        <v>0</v>
      </c>
      <c r="BD110" s="150">
        <v>0</v>
      </c>
      <c r="BE110" s="150">
        <f t="shared" si="66"/>
        <v>0</v>
      </c>
      <c r="BF110" s="150">
        <v>169250</v>
      </c>
      <c r="BG110" s="150">
        <v>67700</v>
      </c>
      <c r="BH110" s="150">
        <v>0</v>
      </c>
      <c r="BI110" s="150">
        <v>0</v>
      </c>
      <c r="BJ110" s="150">
        <v>0</v>
      </c>
      <c r="BK110" s="150">
        <f t="shared" si="67"/>
        <v>236950</v>
      </c>
      <c r="BL110" s="150">
        <v>0</v>
      </c>
      <c r="BM110" s="150">
        <v>0</v>
      </c>
      <c r="BN110" s="150">
        <v>0</v>
      </c>
      <c r="BO110" s="150">
        <v>0</v>
      </c>
      <c r="BP110" s="150">
        <v>0</v>
      </c>
      <c r="BQ110" s="150">
        <v>0</v>
      </c>
      <c r="BR110" s="150">
        <v>0</v>
      </c>
      <c r="BS110" s="150">
        <v>0</v>
      </c>
      <c r="BT110" s="150">
        <v>0</v>
      </c>
      <c r="BU110" s="150">
        <v>0</v>
      </c>
      <c r="BV110" s="157">
        <f t="shared" si="68"/>
        <v>0</v>
      </c>
      <c r="BW110" s="157">
        <f t="shared" si="69"/>
        <v>0</v>
      </c>
      <c r="BX110" s="157">
        <f t="shared" si="70"/>
        <v>0</v>
      </c>
      <c r="BY110" s="157">
        <f t="shared" si="71"/>
        <v>0</v>
      </c>
      <c r="CB110" s="157">
        <f t="shared" si="58"/>
        <v>0</v>
      </c>
      <c r="CD110" s="157">
        <f t="shared" si="72"/>
        <v>0</v>
      </c>
      <c r="CV110" s="157">
        <f t="shared" si="73"/>
        <v>0</v>
      </c>
      <c r="CW110" s="157">
        <f t="shared" si="74"/>
        <v>-236950</v>
      </c>
      <c r="CX110" s="157">
        <f t="shared" si="75"/>
        <v>-236950</v>
      </c>
      <c r="CY110" s="157">
        <f t="shared" si="76"/>
        <v>-169250</v>
      </c>
      <c r="CZ110" s="157">
        <f t="shared" si="77"/>
        <v>0</v>
      </c>
      <c r="DA110" s="157">
        <f t="shared" si="78"/>
        <v>-169250</v>
      </c>
      <c r="DB110" s="150">
        <v>36400</v>
      </c>
      <c r="DC110" s="150">
        <v>36400</v>
      </c>
      <c r="DD110" s="157">
        <f t="shared" si="59"/>
        <v>36400</v>
      </c>
      <c r="DE110" s="157">
        <f t="shared" si="60"/>
        <v>36400</v>
      </c>
      <c r="DF110" s="361">
        <f t="shared" si="61"/>
        <v>1</v>
      </c>
    </row>
    <row r="111" spans="1:110" s="279" customFormat="1" x14ac:dyDescent="0.25">
      <c r="A111" s="259" t="s">
        <v>147</v>
      </c>
      <c r="B111" s="259" t="s">
        <v>770</v>
      </c>
      <c r="C111" s="259" t="s">
        <v>770</v>
      </c>
      <c r="D111" s="259" t="s">
        <v>355</v>
      </c>
      <c r="E111" s="259" t="s">
        <v>769</v>
      </c>
      <c r="F111" s="150">
        <v>0</v>
      </c>
      <c r="G111" s="150">
        <v>0</v>
      </c>
      <c r="H111" s="150">
        <v>0</v>
      </c>
      <c r="I111" s="150">
        <v>0</v>
      </c>
      <c r="J111" s="150">
        <v>0</v>
      </c>
      <c r="K111" s="150">
        <v>0</v>
      </c>
      <c r="L111" s="150">
        <v>0</v>
      </c>
      <c r="M111" s="150">
        <v>0</v>
      </c>
      <c r="N111" s="150">
        <v>0</v>
      </c>
      <c r="O111" s="150">
        <v>0</v>
      </c>
      <c r="P111" s="150">
        <v>0</v>
      </c>
      <c r="Q111" s="150">
        <v>0</v>
      </c>
      <c r="R111" s="150">
        <v>0</v>
      </c>
      <c r="S111" s="150">
        <f t="shared" si="62"/>
        <v>0</v>
      </c>
      <c r="T111" s="150">
        <v>0</v>
      </c>
      <c r="U111" s="150">
        <v>0</v>
      </c>
      <c r="V111" s="150">
        <v>0</v>
      </c>
      <c r="W111" s="150">
        <v>0</v>
      </c>
      <c r="X111" s="150">
        <v>0</v>
      </c>
      <c r="Y111" s="150">
        <f t="shared" si="63"/>
        <v>0</v>
      </c>
      <c r="Z111" s="150">
        <v>0</v>
      </c>
      <c r="AA111" s="150">
        <v>0</v>
      </c>
      <c r="AB111" s="150">
        <v>0</v>
      </c>
      <c r="AC111" s="150">
        <v>0</v>
      </c>
      <c r="AD111" s="150">
        <v>0</v>
      </c>
      <c r="AE111" s="150">
        <v>0</v>
      </c>
      <c r="AF111" s="150">
        <v>0</v>
      </c>
      <c r="AG111" s="150">
        <v>0</v>
      </c>
      <c r="AH111" s="150">
        <v>0</v>
      </c>
      <c r="AI111" s="150">
        <v>0</v>
      </c>
      <c r="AJ111" s="150">
        <v>0</v>
      </c>
      <c r="AK111" s="150">
        <v>0</v>
      </c>
      <c r="AL111" s="150">
        <f t="shared" si="64"/>
        <v>0</v>
      </c>
      <c r="AM111" s="150">
        <v>40000</v>
      </c>
      <c r="AN111" s="150">
        <v>0</v>
      </c>
      <c r="AO111" s="150">
        <v>0</v>
      </c>
      <c r="AP111" s="150">
        <v>0</v>
      </c>
      <c r="AQ111" s="150">
        <v>0</v>
      </c>
      <c r="AR111" s="150">
        <f t="shared" si="65"/>
        <v>40000</v>
      </c>
      <c r="AS111" s="150">
        <v>0</v>
      </c>
      <c r="AT111" s="150">
        <v>0</v>
      </c>
      <c r="AU111" s="150">
        <v>0</v>
      </c>
      <c r="AV111" s="150">
        <v>0</v>
      </c>
      <c r="AW111" s="150">
        <v>0</v>
      </c>
      <c r="AX111" s="150">
        <v>0</v>
      </c>
      <c r="AY111" s="150">
        <v>0</v>
      </c>
      <c r="AZ111" s="150">
        <v>0</v>
      </c>
      <c r="BA111" s="150">
        <v>0</v>
      </c>
      <c r="BB111" s="150">
        <v>0</v>
      </c>
      <c r="BC111" s="150">
        <v>0</v>
      </c>
      <c r="BD111" s="150">
        <v>0</v>
      </c>
      <c r="BE111" s="150">
        <f t="shared" si="66"/>
        <v>0</v>
      </c>
      <c r="BF111" s="150">
        <v>40000</v>
      </c>
      <c r="BG111" s="150">
        <v>0</v>
      </c>
      <c r="BH111" s="150">
        <v>0</v>
      </c>
      <c r="BI111" s="150">
        <v>0</v>
      </c>
      <c r="BJ111" s="150">
        <v>0</v>
      </c>
      <c r="BK111" s="150">
        <f t="shared" si="67"/>
        <v>40000</v>
      </c>
      <c r="BL111" s="150">
        <v>0</v>
      </c>
      <c r="BM111" s="150">
        <v>0</v>
      </c>
      <c r="BN111" s="150">
        <v>0</v>
      </c>
      <c r="BO111" s="150">
        <v>0</v>
      </c>
      <c r="BP111" s="150">
        <v>0</v>
      </c>
      <c r="BQ111" s="150">
        <v>0</v>
      </c>
      <c r="BR111" s="150">
        <v>0</v>
      </c>
      <c r="BS111" s="150">
        <v>0</v>
      </c>
      <c r="BT111" s="150">
        <v>0</v>
      </c>
      <c r="BU111" s="150">
        <v>0</v>
      </c>
      <c r="BV111" s="157">
        <f t="shared" si="68"/>
        <v>0</v>
      </c>
      <c r="BW111" s="157">
        <f t="shared" si="69"/>
        <v>0</v>
      </c>
      <c r="BX111" s="157">
        <f t="shared" si="70"/>
        <v>0</v>
      </c>
      <c r="BY111" s="157">
        <f t="shared" si="71"/>
        <v>0</v>
      </c>
      <c r="BZ111" s="259"/>
      <c r="CA111" s="259"/>
      <c r="CB111" s="157">
        <f t="shared" si="58"/>
        <v>0</v>
      </c>
      <c r="CC111" s="259"/>
      <c r="CD111" s="157">
        <f t="shared" si="72"/>
        <v>0</v>
      </c>
      <c r="CE111"/>
      <c r="CF111"/>
      <c r="CG111"/>
      <c r="CH111"/>
      <c r="CI111"/>
      <c r="CJ111"/>
      <c r="CK111"/>
      <c r="CL111"/>
      <c r="CM111"/>
      <c r="CN111"/>
      <c r="CO111"/>
      <c r="CP111"/>
      <c r="CQ111" s="259"/>
      <c r="CR111" s="259"/>
      <c r="CS111" s="259"/>
      <c r="CT111" s="259"/>
      <c r="CU111" s="259"/>
      <c r="CV111" s="157">
        <f t="shared" si="73"/>
        <v>0</v>
      </c>
      <c r="CW111" s="157">
        <f t="shared" si="74"/>
        <v>-40000</v>
      </c>
      <c r="CX111" s="157">
        <f t="shared" si="75"/>
        <v>-40000</v>
      </c>
      <c r="CY111" s="157">
        <f t="shared" si="76"/>
        <v>-40000</v>
      </c>
      <c r="CZ111" s="157">
        <f t="shared" si="77"/>
        <v>0</v>
      </c>
      <c r="DA111" s="157">
        <f t="shared" si="78"/>
        <v>-40000</v>
      </c>
      <c r="DB111" s="150">
        <v>5374.3919999999998</v>
      </c>
      <c r="DC111" s="150">
        <v>5393.7370000000001</v>
      </c>
      <c r="DD111" s="157">
        <f t="shared" si="59"/>
        <v>5374.3919999999998</v>
      </c>
      <c r="DE111" s="157">
        <f t="shared" si="60"/>
        <v>5393.7370000000001</v>
      </c>
      <c r="DF111" s="361">
        <f t="shared" si="61"/>
        <v>1.0035994769268786</v>
      </c>
    </row>
    <row r="112" spans="1:110" x14ac:dyDescent="0.25">
      <c r="A112" t="s">
        <v>146</v>
      </c>
      <c r="B112" t="s">
        <v>170</v>
      </c>
      <c r="C112" t="s">
        <v>770</v>
      </c>
      <c r="D112" t="s">
        <v>93</v>
      </c>
      <c r="E112" t="s">
        <v>20</v>
      </c>
      <c r="F112" s="150">
        <v>74631.824999999997</v>
      </c>
      <c r="G112" s="150">
        <v>2121</v>
      </c>
      <c r="H112" s="150">
        <v>0</v>
      </c>
      <c r="I112" s="150">
        <v>0</v>
      </c>
      <c r="J112" s="150">
        <v>0</v>
      </c>
      <c r="K112" s="150">
        <v>0</v>
      </c>
      <c r="L112" s="150">
        <v>0</v>
      </c>
      <c r="M112" s="150">
        <v>0</v>
      </c>
      <c r="N112" s="150">
        <v>0</v>
      </c>
      <c r="O112" s="150">
        <v>0</v>
      </c>
      <c r="P112" s="150">
        <v>0</v>
      </c>
      <c r="Q112" s="150">
        <v>0</v>
      </c>
      <c r="R112" s="150">
        <v>0</v>
      </c>
      <c r="S112" s="150">
        <f t="shared" si="62"/>
        <v>2121</v>
      </c>
      <c r="T112" s="150">
        <v>0</v>
      </c>
      <c r="U112" s="150">
        <v>0</v>
      </c>
      <c r="V112" s="150">
        <v>0</v>
      </c>
      <c r="W112" s="150">
        <v>0</v>
      </c>
      <c r="X112" s="150">
        <v>0</v>
      </c>
      <c r="Y112" s="150">
        <f t="shared" si="63"/>
        <v>76752.824999999997</v>
      </c>
      <c r="Z112" s="150">
        <v>181.56</v>
      </c>
      <c r="AA112" s="150">
        <v>0</v>
      </c>
      <c r="AB112" s="150">
        <v>551.31500000000005</v>
      </c>
      <c r="AC112" s="150">
        <v>0</v>
      </c>
      <c r="AD112" s="150">
        <v>0</v>
      </c>
      <c r="AE112" s="150">
        <v>0</v>
      </c>
      <c r="AF112" s="150">
        <v>0</v>
      </c>
      <c r="AG112" s="150">
        <v>0</v>
      </c>
      <c r="AH112" s="150">
        <v>0</v>
      </c>
      <c r="AI112" s="150">
        <v>0</v>
      </c>
      <c r="AJ112" s="150">
        <v>0</v>
      </c>
      <c r="AK112" s="150">
        <v>0</v>
      </c>
      <c r="AL112" s="150">
        <f t="shared" si="64"/>
        <v>732.875</v>
      </c>
      <c r="AM112" s="150">
        <v>0</v>
      </c>
      <c r="AN112" s="150">
        <v>0</v>
      </c>
      <c r="AO112" s="150">
        <v>0</v>
      </c>
      <c r="AP112" s="150">
        <v>0</v>
      </c>
      <c r="AQ112" s="150">
        <v>0</v>
      </c>
      <c r="AR112" s="150">
        <f t="shared" si="65"/>
        <v>75364.7</v>
      </c>
      <c r="AS112" s="150">
        <v>181.56</v>
      </c>
      <c r="AT112" s="150">
        <v>0</v>
      </c>
      <c r="AU112" s="150">
        <v>551.31500000000005</v>
      </c>
      <c r="AV112" s="150">
        <v>0</v>
      </c>
      <c r="AW112" s="150">
        <v>0</v>
      </c>
      <c r="AX112" s="150">
        <v>0</v>
      </c>
      <c r="AY112" s="150">
        <v>0</v>
      </c>
      <c r="AZ112" s="150">
        <v>0</v>
      </c>
      <c r="BA112" s="150">
        <v>0</v>
      </c>
      <c r="BB112" s="150">
        <v>0</v>
      </c>
      <c r="BC112" s="150">
        <v>0</v>
      </c>
      <c r="BD112" s="150">
        <v>0</v>
      </c>
      <c r="BE112" s="150">
        <f t="shared" si="66"/>
        <v>732.875</v>
      </c>
      <c r="BF112" s="150">
        <v>0</v>
      </c>
      <c r="BG112" s="150">
        <v>0</v>
      </c>
      <c r="BH112" s="150">
        <v>0</v>
      </c>
      <c r="BI112" s="150">
        <v>0</v>
      </c>
      <c r="BJ112" s="150">
        <v>0</v>
      </c>
      <c r="BK112" s="150">
        <f t="shared" si="67"/>
        <v>75364.7</v>
      </c>
      <c r="BL112" s="150">
        <v>181.56</v>
      </c>
      <c r="BM112" s="150">
        <v>0</v>
      </c>
      <c r="BN112" s="150">
        <v>551.31500000000005</v>
      </c>
      <c r="BO112" s="150">
        <v>0</v>
      </c>
      <c r="BP112" s="150">
        <v>0</v>
      </c>
      <c r="BQ112" s="150">
        <v>0</v>
      </c>
      <c r="BR112" s="150">
        <v>0</v>
      </c>
      <c r="BS112" s="150">
        <v>0</v>
      </c>
      <c r="BT112" s="150">
        <v>0</v>
      </c>
      <c r="BU112" s="150">
        <v>0</v>
      </c>
      <c r="BV112" s="157">
        <f t="shared" si="68"/>
        <v>732.875</v>
      </c>
      <c r="BW112" s="157">
        <f t="shared" si="69"/>
        <v>0</v>
      </c>
      <c r="BX112" s="157">
        <f t="shared" si="70"/>
        <v>0</v>
      </c>
      <c r="BY112" s="157">
        <f t="shared" si="71"/>
        <v>0</v>
      </c>
      <c r="CB112" s="157">
        <f t="shared" si="58"/>
        <v>732.875</v>
      </c>
      <c r="CD112" s="157">
        <f t="shared" si="72"/>
        <v>732.875</v>
      </c>
      <c r="CV112" s="157">
        <f t="shared" si="73"/>
        <v>74631.824999999997</v>
      </c>
      <c r="CW112" s="157">
        <f t="shared" si="74"/>
        <v>-732.875</v>
      </c>
      <c r="CX112" s="157">
        <f t="shared" si="75"/>
        <v>-732.875</v>
      </c>
      <c r="CY112" s="157">
        <f t="shared" si="76"/>
        <v>-732.875</v>
      </c>
      <c r="CZ112" s="157">
        <f t="shared" si="77"/>
        <v>-732.875</v>
      </c>
      <c r="DA112" s="157">
        <f t="shared" si="78"/>
        <v>0</v>
      </c>
      <c r="DB112" s="150">
        <v>12803.537</v>
      </c>
      <c r="DC112" s="150">
        <v>12643.47129460243</v>
      </c>
      <c r="DD112" s="157">
        <f t="shared" si="59"/>
        <v>12070.662</v>
      </c>
      <c r="DE112" s="157">
        <f t="shared" si="60"/>
        <v>11910.59629460243</v>
      </c>
      <c r="DF112" s="361">
        <f t="shared" si="61"/>
        <v>0.98673927698434682</v>
      </c>
    </row>
    <row r="113" spans="1:110" x14ac:dyDescent="0.25">
      <c r="A113" t="s">
        <v>146</v>
      </c>
      <c r="B113" t="s">
        <v>170</v>
      </c>
      <c r="C113" t="s">
        <v>770</v>
      </c>
      <c r="D113" t="s">
        <v>269</v>
      </c>
      <c r="E113" t="s">
        <v>239</v>
      </c>
      <c r="F113" s="150">
        <v>0</v>
      </c>
      <c r="G113" s="150">
        <v>0</v>
      </c>
      <c r="H113" s="150">
        <v>8288.1011906235326</v>
      </c>
      <c r="I113" s="150">
        <v>11188.936607341766</v>
      </c>
      <c r="J113" s="150">
        <v>11188.936607341766</v>
      </c>
      <c r="K113" s="150">
        <v>11188.936607341766</v>
      </c>
      <c r="L113" s="150">
        <v>4181.3470506695712</v>
      </c>
      <c r="M113" s="150">
        <v>1411.9372385455085</v>
      </c>
      <c r="N113" s="150">
        <v>384.80469813609261</v>
      </c>
      <c r="O113" s="150">
        <v>0</v>
      </c>
      <c r="P113" s="150">
        <v>0</v>
      </c>
      <c r="Q113" s="150">
        <v>0</v>
      </c>
      <c r="R113" s="150">
        <v>0</v>
      </c>
      <c r="S113" s="150">
        <f t="shared" si="62"/>
        <v>47833</v>
      </c>
      <c r="T113" s="150">
        <v>0</v>
      </c>
      <c r="U113" s="150">
        <v>0</v>
      </c>
      <c r="V113" s="150">
        <v>0</v>
      </c>
      <c r="W113" s="150">
        <v>0</v>
      </c>
      <c r="X113" s="150">
        <v>0</v>
      </c>
      <c r="Y113" s="150">
        <f t="shared" si="63"/>
        <v>47833</v>
      </c>
      <c r="Z113" s="150">
        <v>0</v>
      </c>
      <c r="AA113" s="150">
        <v>0</v>
      </c>
      <c r="AB113" s="150">
        <v>47175</v>
      </c>
      <c r="AC113" s="150">
        <v>0</v>
      </c>
      <c r="AD113" s="150">
        <v>0</v>
      </c>
      <c r="AE113" s="150">
        <v>0</v>
      </c>
      <c r="AF113" s="150">
        <v>0</v>
      </c>
      <c r="AG113" s="150">
        <v>0</v>
      </c>
      <c r="AH113" s="150">
        <v>0</v>
      </c>
      <c r="AI113" s="150">
        <v>0</v>
      </c>
      <c r="AJ113" s="150">
        <v>0</v>
      </c>
      <c r="AK113" s="150">
        <v>0</v>
      </c>
      <c r="AL113" s="150">
        <f t="shared" si="64"/>
        <v>47175</v>
      </c>
      <c r="AM113" s="150">
        <v>0</v>
      </c>
      <c r="AN113" s="150">
        <v>0</v>
      </c>
      <c r="AO113" s="150">
        <v>0</v>
      </c>
      <c r="AP113" s="150">
        <v>0</v>
      </c>
      <c r="AQ113" s="150">
        <v>0</v>
      </c>
      <c r="AR113" s="150">
        <f t="shared" si="65"/>
        <v>47175</v>
      </c>
      <c r="AS113" s="150">
        <v>0</v>
      </c>
      <c r="AT113" s="150">
        <v>0</v>
      </c>
      <c r="AU113" s="150">
        <v>47175</v>
      </c>
      <c r="AV113" s="150">
        <v>0</v>
      </c>
      <c r="AW113" s="150">
        <v>0</v>
      </c>
      <c r="AX113" s="150">
        <v>0</v>
      </c>
      <c r="AY113" s="150">
        <v>0</v>
      </c>
      <c r="AZ113" s="150">
        <v>0</v>
      </c>
      <c r="BA113" s="150">
        <v>0</v>
      </c>
      <c r="BB113" s="150">
        <v>0</v>
      </c>
      <c r="BC113" s="150">
        <v>0</v>
      </c>
      <c r="BD113" s="150">
        <v>0</v>
      </c>
      <c r="BE113" s="150">
        <f t="shared" si="66"/>
        <v>47175</v>
      </c>
      <c r="BF113" s="150">
        <v>0</v>
      </c>
      <c r="BG113" s="150">
        <v>0</v>
      </c>
      <c r="BH113" s="150">
        <v>0</v>
      </c>
      <c r="BI113" s="150">
        <v>0</v>
      </c>
      <c r="BJ113" s="150">
        <v>0</v>
      </c>
      <c r="BK113" s="150">
        <f t="shared" si="67"/>
        <v>47175</v>
      </c>
      <c r="BL113" s="150">
        <v>0</v>
      </c>
      <c r="BM113" s="150">
        <v>0</v>
      </c>
      <c r="BN113" s="150">
        <v>47175</v>
      </c>
      <c r="BO113" s="150">
        <v>0</v>
      </c>
      <c r="BP113" s="150">
        <v>0</v>
      </c>
      <c r="BQ113" s="150">
        <v>0</v>
      </c>
      <c r="BR113" s="150">
        <v>0</v>
      </c>
      <c r="BS113" s="150">
        <v>0</v>
      </c>
      <c r="BT113" s="150">
        <v>0</v>
      </c>
      <c r="BU113" s="150">
        <v>0</v>
      </c>
      <c r="BV113" s="157">
        <f t="shared" si="68"/>
        <v>47175</v>
      </c>
      <c r="BW113" s="157">
        <f t="shared" si="69"/>
        <v>0</v>
      </c>
      <c r="BX113" s="157">
        <f t="shared" si="70"/>
        <v>0</v>
      </c>
      <c r="BY113" s="157">
        <f t="shared" si="71"/>
        <v>0</v>
      </c>
      <c r="CB113" s="157">
        <f t="shared" si="58"/>
        <v>47175</v>
      </c>
      <c r="CD113" s="157">
        <f t="shared" si="72"/>
        <v>47175</v>
      </c>
      <c r="CV113" s="157">
        <f t="shared" si="73"/>
        <v>0</v>
      </c>
      <c r="CW113" s="157">
        <f t="shared" si="74"/>
        <v>-47175</v>
      </c>
      <c r="CX113" s="157">
        <f t="shared" si="75"/>
        <v>-47175</v>
      </c>
      <c r="CY113" s="157">
        <f t="shared" si="76"/>
        <v>-47175</v>
      </c>
      <c r="CZ113" s="157">
        <f t="shared" si="77"/>
        <v>-47175</v>
      </c>
      <c r="DA113" s="157">
        <f t="shared" si="78"/>
        <v>0</v>
      </c>
      <c r="DB113" s="150">
        <v>1272928.183</v>
      </c>
      <c r="DC113" s="150">
        <v>1297789.8419999999</v>
      </c>
      <c r="DD113" s="157">
        <f t="shared" si="59"/>
        <v>1225753.183</v>
      </c>
      <c r="DE113" s="157">
        <f t="shared" si="60"/>
        <v>1250614.8419999999</v>
      </c>
      <c r="DF113" s="361">
        <f t="shared" si="61"/>
        <v>1.0202827611176597</v>
      </c>
    </row>
    <row r="114" spans="1:110" s="279" customFormat="1" x14ac:dyDescent="0.25">
      <c r="A114" s="259" t="s">
        <v>146</v>
      </c>
      <c r="B114" s="259" t="s">
        <v>170</v>
      </c>
      <c r="C114" s="259" t="s">
        <v>770</v>
      </c>
      <c r="D114" s="259" t="s">
        <v>194</v>
      </c>
      <c r="E114" s="259" t="s">
        <v>187</v>
      </c>
      <c r="F114" s="150">
        <v>756348.495</v>
      </c>
      <c r="G114" s="150">
        <v>20000</v>
      </c>
      <c r="H114" s="150">
        <v>29445.999999999996</v>
      </c>
      <c r="I114" s="150">
        <v>0</v>
      </c>
      <c r="J114" s="150">
        <v>0</v>
      </c>
      <c r="K114" s="150">
        <v>0</v>
      </c>
      <c r="L114" s="150">
        <v>0</v>
      </c>
      <c r="M114" s="150">
        <v>0</v>
      </c>
      <c r="N114" s="150">
        <v>0</v>
      </c>
      <c r="O114" s="150">
        <v>0</v>
      </c>
      <c r="P114" s="150">
        <v>0</v>
      </c>
      <c r="Q114" s="150">
        <v>0</v>
      </c>
      <c r="R114" s="150">
        <v>0</v>
      </c>
      <c r="S114" s="150">
        <f t="shared" si="62"/>
        <v>49446</v>
      </c>
      <c r="T114" s="150">
        <v>0</v>
      </c>
      <c r="U114" s="150">
        <v>0</v>
      </c>
      <c r="V114" s="150">
        <v>0</v>
      </c>
      <c r="W114" s="150">
        <v>0</v>
      </c>
      <c r="X114" s="150">
        <v>0</v>
      </c>
      <c r="Y114" s="150">
        <f t="shared" si="63"/>
        <v>805794.495</v>
      </c>
      <c r="Z114" s="150">
        <v>34643.409</v>
      </c>
      <c r="AA114" s="150">
        <v>2271.7910000000002</v>
      </c>
      <c r="AB114" s="150">
        <v>4869.01</v>
      </c>
      <c r="AC114" s="150">
        <v>29590.04</v>
      </c>
      <c r="AD114" s="150">
        <v>2099.2669999999998</v>
      </c>
      <c r="AE114" s="150">
        <v>-133.5</v>
      </c>
      <c r="AF114" s="150">
        <v>133.5</v>
      </c>
      <c r="AG114" s="150">
        <v>0</v>
      </c>
      <c r="AH114" s="150">
        <v>0</v>
      </c>
      <c r="AI114" s="150">
        <v>0</v>
      </c>
      <c r="AJ114" s="150">
        <v>0</v>
      </c>
      <c r="AK114" s="150">
        <v>0</v>
      </c>
      <c r="AL114" s="150">
        <f t="shared" si="64"/>
        <v>73473.516999999993</v>
      </c>
      <c r="AM114" s="150">
        <v>0</v>
      </c>
      <c r="AN114" s="150">
        <v>0</v>
      </c>
      <c r="AO114" s="150">
        <v>0</v>
      </c>
      <c r="AP114" s="150">
        <v>0</v>
      </c>
      <c r="AQ114" s="150">
        <v>0</v>
      </c>
      <c r="AR114" s="150">
        <f t="shared" si="65"/>
        <v>829822.01199999999</v>
      </c>
      <c r="AS114" s="150">
        <v>34643.409</v>
      </c>
      <c r="AT114" s="150">
        <v>2271.7910000000002</v>
      </c>
      <c r="AU114" s="150">
        <v>4869.01</v>
      </c>
      <c r="AV114" s="150">
        <v>29590.04</v>
      </c>
      <c r="AW114" s="150">
        <v>2099.2669999999998</v>
      </c>
      <c r="AX114" s="150">
        <v>-133.5</v>
      </c>
      <c r="AY114" s="150">
        <v>89</v>
      </c>
      <c r="AZ114" s="150">
        <v>1476.039</v>
      </c>
      <c r="BA114" s="150">
        <v>0</v>
      </c>
      <c r="BB114" s="150">
        <v>0</v>
      </c>
      <c r="BC114" s="150">
        <v>0</v>
      </c>
      <c r="BD114" s="150">
        <v>0</v>
      </c>
      <c r="BE114" s="150">
        <f t="shared" si="66"/>
        <v>74905.055999999997</v>
      </c>
      <c r="BF114" s="150">
        <v>0</v>
      </c>
      <c r="BG114" s="150">
        <v>0</v>
      </c>
      <c r="BH114" s="150">
        <v>0</v>
      </c>
      <c r="BI114" s="150">
        <v>0</v>
      </c>
      <c r="BJ114" s="150">
        <v>0</v>
      </c>
      <c r="BK114" s="150">
        <f t="shared" si="67"/>
        <v>831253.55099999998</v>
      </c>
      <c r="BL114" s="150">
        <v>34643.409</v>
      </c>
      <c r="BM114" s="150">
        <v>2271.7910000000002</v>
      </c>
      <c r="BN114" s="150">
        <v>4869.01</v>
      </c>
      <c r="BO114" s="150">
        <v>29590.04</v>
      </c>
      <c r="BP114" s="150">
        <v>2099.2669999999998</v>
      </c>
      <c r="BQ114" s="150">
        <v>-133.5</v>
      </c>
      <c r="BR114" s="150">
        <v>89</v>
      </c>
      <c r="BS114" s="150">
        <v>1476.039</v>
      </c>
      <c r="BT114" s="150">
        <v>0</v>
      </c>
      <c r="BU114" s="150">
        <v>0</v>
      </c>
      <c r="BV114" s="157">
        <f t="shared" si="68"/>
        <v>74905.055999999997</v>
      </c>
      <c r="BW114" s="157">
        <f t="shared" si="69"/>
        <v>0</v>
      </c>
      <c r="BX114" s="157">
        <f t="shared" si="70"/>
        <v>0</v>
      </c>
      <c r="BY114" s="157">
        <f t="shared" si="71"/>
        <v>0</v>
      </c>
      <c r="BZ114" s="259"/>
      <c r="CA114" s="259"/>
      <c r="CB114" s="157">
        <f t="shared" si="58"/>
        <v>74905.055999999997</v>
      </c>
      <c r="CC114" s="259"/>
      <c r="CD114" s="157">
        <f t="shared" si="72"/>
        <v>74905.055999999997</v>
      </c>
      <c r="CE114"/>
      <c r="CF114"/>
      <c r="CG114"/>
      <c r="CH114"/>
      <c r="CI114"/>
      <c r="CJ114"/>
      <c r="CK114"/>
      <c r="CL114"/>
      <c r="CM114"/>
      <c r="CN114"/>
      <c r="CO114"/>
      <c r="CP114"/>
      <c r="CQ114" s="259"/>
      <c r="CR114" s="259"/>
      <c r="CS114" s="259"/>
      <c r="CT114" s="259"/>
      <c r="CU114" s="259"/>
      <c r="CV114" s="157">
        <f t="shared" si="73"/>
        <v>756348.495</v>
      </c>
      <c r="CW114" s="157">
        <f t="shared" si="74"/>
        <v>-74905.055999999982</v>
      </c>
      <c r="CX114" s="157">
        <f t="shared" si="75"/>
        <v>-74905.055999999997</v>
      </c>
      <c r="CY114" s="157">
        <f t="shared" si="76"/>
        <v>-74905.055999999997</v>
      </c>
      <c r="CZ114" s="157">
        <f t="shared" si="77"/>
        <v>-74905.055999999997</v>
      </c>
      <c r="DA114" s="157">
        <f t="shared" si="78"/>
        <v>0</v>
      </c>
      <c r="DB114" s="150">
        <v>8074.8</v>
      </c>
      <c r="DC114" s="150">
        <v>8074.8</v>
      </c>
      <c r="DD114" s="157">
        <f t="shared" si="59"/>
        <v>-66830.255999999994</v>
      </c>
      <c r="DE114" s="157">
        <f t="shared" si="60"/>
        <v>-66830.255999999994</v>
      </c>
      <c r="DF114" s="361">
        <f t="shared" si="61"/>
        <v>1</v>
      </c>
    </row>
    <row r="115" spans="1:110" x14ac:dyDescent="0.25">
      <c r="A115" t="s">
        <v>146</v>
      </c>
      <c r="B115" t="s">
        <v>170</v>
      </c>
      <c r="C115" t="s">
        <v>770</v>
      </c>
      <c r="D115" t="s">
        <v>91</v>
      </c>
      <c r="E115" t="s">
        <v>18</v>
      </c>
      <c r="F115" s="150">
        <v>186248.97700000001</v>
      </c>
      <c r="G115" s="150">
        <v>0</v>
      </c>
      <c r="H115" s="150">
        <v>0</v>
      </c>
      <c r="I115" s="150">
        <v>2017.5099999999948</v>
      </c>
      <c r="J115" s="150">
        <v>0</v>
      </c>
      <c r="K115" s="150">
        <v>0</v>
      </c>
      <c r="L115" s="150">
        <v>0</v>
      </c>
      <c r="M115" s="150">
        <v>0</v>
      </c>
      <c r="N115" s="150">
        <v>0</v>
      </c>
      <c r="O115" s="150">
        <v>0</v>
      </c>
      <c r="P115" s="150">
        <v>0</v>
      </c>
      <c r="Q115" s="150">
        <v>0</v>
      </c>
      <c r="R115" s="150">
        <v>0</v>
      </c>
      <c r="S115" s="150">
        <f t="shared" si="62"/>
        <v>2017.5099999999948</v>
      </c>
      <c r="T115" s="150">
        <v>0</v>
      </c>
      <c r="U115" s="150">
        <v>0</v>
      </c>
      <c r="V115" s="150">
        <v>0</v>
      </c>
      <c r="W115" s="150">
        <v>0</v>
      </c>
      <c r="X115" s="150">
        <v>0</v>
      </c>
      <c r="Y115" s="150">
        <f t="shared" si="63"/>
        <v>188266.48700000002</v>
      </c>
      <c r="Z115" s="150">
        <v>0</v>
      </c>
      <c r="AA115" s="150">
        <v>0</v>
      </c>
      <c r="AB115" s="150">
        <v>2634.1959999999999</v>
      </c>
      <c r="AC115" s="150">
        <v>-0.18</v>
      </c>
      <c r="AD115" s="150">
        <v>0</v>
      </c>
      <c r="AE115" s="150">
        <v>0</v>
      </c>
      <c r="AF115" s="150">
        <v>0</v>
      </c>
      <c r="AG115" s="150">
        <v>0</v>
      </c>
      <c r="AH115" s="150">
        <v>0</v>
      </c>
      <c r="AI115" s="150">
        <v>0</v>
      </c>
      <c r="AJ115" s="150">
        <v>0</v>
      </c>
      <c r="AK115" s="150">
        <v>0</v>
      </c>
      <c r="AL115" s="150">
        <f t="shared" si="64"/>
        <v>2634.0160000000001</v>
      </c>
      <c r="AM115" s="150">
        <v>0</v>
      </c>
      <c r="AN115" s="150">
        <v>0</v>
      </c>
      <c r="AO115" s="150">
        <v>0</v>
      </c>
      <c r="AP115" s="150">
        <v>0</v>
      </c>
      <c r="AQ115" s="150">
        <v>0</v>
      </c>
      <c r="AR115" s="150">
        <f t="shared" si="65"/>
        <v>188882.99300000002</v>
      </c>
      <c r="AS115" s="150">
        <v>0</v>
      </c>
      <c r="AT115" s="150">
        <v>0</v>
      </c>
      <c r="AU115" s="150">
        <v>2634.1959999999999</v>
      </c>
      <c r="AV115" s="150">
        <v>-0.18</v>
      </c>
      <c r="AW115" s="150">
        <v>0</v>
      </c>
      <c r="AX115" s="150">
        <v>0</v>
      </c>
      <c r="AY115" s="150">
        <v>0</v>
      </c>
      <c r="AZ115" s="150">
        <v>0</v>
      </c>
      <c r="BA115" s="150">
        <v>0</v>
      </c>
      <c r="BB115" s="150">
        <v>0</v>
      </c>
      <c r="BC115" s="150">
        <v>0</v>
      </c>
      <c r="BD115" s="150">
        <v>0</v>
      </c>
      <c r="BE115" s="150">
        <f t="shared" si="66"/>
        <v>2634.0160000000001</v>
      </c>
      <c r="BF115" s="150">
        <v>0</v>
      </c>
      <c r="BG115" s="150">
        <v>0</v>
      </c>
      <c r="BH115" s="150">
        <v>0</v>
      </c>
      <c r="BI115" s="150">
        <v>0</v>
      </c>
      <c r="BJ115" s="150">
        <v>0</v>
      </c>
      <c r="BK115" s="150">
        <f t="shared" si="67"/>
        <v>188882.99300000002</v>
      </c>
      <c r="BL115" s="150">
        <v>0</v>
      </c>
      <c r="BM115" s="150">
        <v>0</v>
      </c>
      <c r="BN115" s="150">
        <v>2634.1959999999999</v>
      </c>
      <c r="BO115" s="150">
        <v>-0.18</v>
      </c>
      <c r="BP115" s="150">
        <v>0</v>
      </c>
      <c r="BQ115" s="150">
        <v>0</v>
      </c>
      <c r="BR115" s="150">
        <v>0</v>
      </c>
      <c r="BS115" s="150">
        <v>0</v>
      </c>
      <c r="BT115" s="150">
        <v>0</v>
      </c>
      <c r="BU115" s="150">
        <v>0</v>
      </c>
      <c r="BV115" s="157">
        <f t="shared" si="68"/>
        <v>2634.0160000000001</v>
      </c>
      <c r="BW115" s="157">
        <f t="shared" si="69"/>
        <v>0</v>
      </c>
      <c r="BX115" s="157">
        <f t="shared" si="70"/>
        <v>0</v>
      </c>
      <c r="BY115" s="157">
        <f t="shared" si="71"/>
        <v>0</v>
      </c>
      <c r="CB115" s="157">
        <f t="shared" si="58"/>
        <v>2634.0160000000001</v>
      </c>
      <c r="CD115" s="157">
        <f t="shared" si="72"/>
        <v>2634.0160000000001</v>
      </c>
      <c r="CV115" s="157">
        <f t="shared" si="73"/>
        <v>186248.97700000001</v>
      </c>
      <c r="CW115" s="157">
        <f t="shared" si="74"/>
        <v>-2634.0160000000033</v>
      </c>
      <c r="CX115" s="157">
        <f t="shared" si="75"/>
        <v>-2634.0160000000001</v>
      </c>
      <c r="CY115" s="157">
        <f t="shared" si="76"/>
        <v>-2634.0160000000001</v>
      </c>
      <c r="CZ115" s="157">
        <f t="shared" si="77"/>
        <v>-2634.0160000000001</v>
      </c>
      <c r="DA115" s="157">
        <f t="shared" si="78"/>
        <v>0</v>
      </c>
      <c r="DB115" s="150">
        <v>25020.199000000004</v>
      </c>
      <c r="DC115" s="150">
        <v>40482.999000000003</v>
      </c>
      <c r="DD115" s="157">
        <f t="shared" si="59"/>
        <v>22386.183000000005</v>
      </c>
      <c r="DE115" s="157">
        <f t="shared" si="60"/>
        <v>37848.983</v>
      </c>
      <c r="DF115" s="361">
        <f t="shared" si="61"/>
        <v>1.6907296344356693</v>
      </c>
    </row>
    <row r="116" spans="1:110" x14ac:dyDescent="0.25">
      <c r="A116" t="s">
        <v>146</v>
      </c>
      <c r="B116" t="s">
        <v>170</v>
      </c>
      <c r="C116" t="s">
        <v>770</v>
      </c>
      <c r="D116" t="s">
        <v>217</v>
      </c>
      <c r="E116" t="s">
        <v>207</v>
      </c>
      <c r="F116" s="150">
        <v>236219.63800000001</v>
      </c>
      <c r="G116" s="150">
        <v>0</v>
      </c>
      <c r="H116" s="150">
        <v>0</v>
      </c>
      <c r="I116" s="150">
        <v>0</v>
      </c>
      <c r="J116" s="150">
        <v>0</v>
      </c>
      <c r="K116" s="150">
        <v>21005</v>
      </c>
      <c r="L116" s="150">
        <v>0</v>
      </c>
      <c r="M116" s="150">
        <v>0</v>
      </c>
      <c r="N116" s="150">
        <v>0</v>
      </c>
      <c r="O116" s="150">
        <v>0</v>
      </c>
      <c r="P116" s="150">
        <v>0</v>
      </c>
      <c r="Q116" s="150">
        <v>0</v>
      </c>
      <c r="R116" s="150">
        <v>0</v>
      </c>
      <c r="S116" s="150">
        <f t="shared" si="62"/>
        <v>21005</v>
      </c>
      <c r="T116" s="150">
        <v>0</v>
      </c>
      <c r="U116" s="150">
        <v>0</v>
      </c>
      <c r="V116" s="150">
        <v>0</v>
      </c>
      <c r="W116" s="150">
        <v>0</v>
      </c>
      <c r="X116" s="150">
        <v>0</v>
      </c>
      <c r="Y116" s="150">
        <f t="shared" si="63"/>
        <v>257224.63800000001</v>
      </c>
      <c r="Z116" s="150">
        <v>871.2</v>
      </c>
      <c r="AA116" s="150">
        <v>0</v>
      </c>
      <c r="AB116" s="150">
        <v>14640.299000000001</v>
      </c>
      <c r="AC116" s="150">
        <v>0</v>
      </c>
      <c r="AD116" s="150">
        <v>0</v>
      </c>
      <c r="AE116" s="150">
        <v>0</v>
      </c>
      <c r="AF116" s="150">
        <v>0</v>
      </c>
      <c r="AG116" s="150">
        <v>0</v>
      </c>
      <c r="AH116" s="150">
        <v>0</v>
      </c>
      <c r="AI116" s="150">
        <v>0</v>
      </c>
      <c r="AJ116" s="150">
        <v>0</v>
      </c>
      <c r="AK116" s="150">
        <v>3000</v>
      </c>
      <c r="AL116" s="150">
        <f t="shared" si="64"/>
        <v>18511.499000000003</v>
      </c>
      <c r="AM116" s="150">
        <v>0</v>
      </c>
      <c r="AN116" s="150">
        <v>0</v>
      </c>
      <c r="AO116" s="150">
        <v>0</v>
      </c>
      <c r="AP116" s="150">
        <v>0</v>
      </c>
      <c r="AQ116" s="150">
        <v>0</v>
      </c>
      <c r="AR116" s="150">
        <f t="shared" si="65"/>
        <v>254731.13700000002</v>
      </c>
      <c r="AS116" s="150">
        <v>871.2</v>
      </c>
      <c r="AT116" s="150">
        <v>0</v>
      </c>
      <c r="AU116" s="150">
        <v>14640.299000000001</v>
      </c>
      <c r="AV116" s="150">
        <v>0</v>
      </c>
      <c r="AW116" s="150">
        <v>0</v>
      </c>
      <c r="AX116" s="150">
        <v>0</v>
      </c>
      <c r="AY116" s="150">
        <v>0</v>
      </c>
      <c r="AZ116" s="150">
        <v>0</v>
      </c>
      <c r="BA116" s="150">
        <v>0</v>
      </c>
      <c r="BB116" s="150">
        <v>0</v>
      </c>
      <c r="BC116" s="150">
        <v>0</v>
      </c>
      <c r="BD116" s="150">
        <v>0</v>
      </c>
      <c r="BE116" s="150">
        <f t="shared" si="66"/>
        <v>15511.499000000002</v>
      </c>
      <c r="BF116" s="150">
        <v>0</v>
      </c>
      <c r="BG116" s="150">
        <v>0</v>
      </c>
      <c r="BH116" s="150">
        <v>0</v>
      </c>
      <c r="BI116" s="150">
        <v>0</v>
      </c>
      <c r="BJ116" s="150">
        <v>0</v>
      </c>
      <c r="BK116" s="150">
        <f t="shared" si="67"/>
        <v>251731.13700000002</v>
      </c>
      <c r="BL116" s="150">
        <v>871.2</v>
      </c>
      <c r="BM116" s="150">
        <v>0</v>
      </c>
      <c r="BN116" s="150">
        <v>14640.299000000001</v>
      </c>
      <c r="BO116" s="150">
        <v>0</v>
      </c>
      <c r="BP116" s="150">
        <v>0</v>
      </c>
      <c r="BQ116" s="150">
        <v>0</v>
      </c>
      <c r="BR116" s="150">
        <v>0</v>
      </c>
      <c r="BS116" s="150">
        <v>0</v>
      </c>
      <c r="BT116" s="150">
        <v>0</v>
      </c>
      <c r="BU116" s="150">
        <v>0</v>
      </c>
      <c r="BV116" s="157">
        <f t="shared" si="68"/>
        <v>15511.499000000002</v>
      </c>
      <c r="BW116" s="157">
        <f t="shared" si="69"/>
        <v>0</v>
      </c>
      <c r="BX116" s="157">
        <f t="shared" si="70"/>
        <v>0</v>
      </c>
      <c r="BY116" s="157">
        <f t="shared" si="71"/>
        <v>0</v>
      </c>
      <c r="CB116" s="157">
        <f t="shared" si="58"/>
        <v>15511.499000000002</v>
      </c>
      <c r="CD116" s="157">
        <f t="shared" si="72"/>
        <v>15511.499000000002</v>
      </c>
      <c r="CV116" s="157">
        <f t="shared" si="73"/>
        <v>236219.63800000001</v>
      </c>
      <c r="CW116" s="157">
        <f t="shared" si="74"/>
        <v>-15511.499000000011</v>
      </c>
      <c r="CX116" s="157">
        <f t="shared" si="75"/>
        <v>-15511.499000000002</v>
      </c>
      <c r="CY116" s="157">
        <f t="shared" si="76"/>
        <v>-15511.499000000002</v>
      </c>
      <c r="CZ116" s="157">
        <f t="shared" si="77"/>
        <v>-15511.499000000002</v>
      </c>
      <c r="DA116" s="157">
        <f t="shared" si="78"/>
        <v>0</v>
      </c>
      <c r="DB116" s="150">
        <v>37264.851782854414</v>
      </c>
      <c r="DC116" s="150">
        <v>25353.78</v>
      </c>
      <c r="DD116" s="157">
        <f t="shared" si="59"/>
        <v>21753.35278285441</v>
      </c>
      <c r="DE116" s="157">
        <f t="shared" si="60"/>
        <v>9842.2809999999972</v>
      </c>
      <c r="DF116" s="361">
        <f t="shared" si="61"/>
        <v>0.45244892124203956</v>
      </c>
    </row>
    <row r="117" spans="1:110" x14ac:dyDescent="0.25">
      <c r="A117" t="s">
        <v>146</v>
      </c>
      <c r="B117" t="s">
        <v>770</v>
      </c>
      <c r="C117" t="s">
        <v>770</v>
      </c>
      <c r="D117" t="s">
        <v>348</v>
      </c>
      <c r="E117" t="s">
        <v>756</v>
      </c>
      <c r="F117" s="150">
        <v>0</v>
      </c>
      <c r="G117" s="150">
        <v>0</v>
      </c>
      <c r="H117" s="150">
        <v>0</v>
      </c>
      <c r="I117" s="150">
        <v>0</v>
      </c>
      <c r="J117" s="150">
        <v>0</v>
      </c>
      <c r="K117" s="150">
        <v>0</v>
      </c>
      <c r="L117" s="150">
        <v>0</v>
      </c>
      <c r="M117" s="150">
        <v>0</v>
      </c>
      <c r="N117" s="150">
        <v>0</v>
      </c>
      <c r="O117" s="150">
        <v>0</v>
      </c>
      <c r="P117" s="150">
        <v>0</v>
      </c>
      <c r="Q117" s="150">
        <v>0</v>
      </c>
      <c r="R117" s="150">
        <v>0</v>
      </c>
      <c r="S117" s="150">
        <f t="shared" si="62"/>
        <v>0</v>
      </c>
      <c r="T117" s="150">
        <v>0</v>
      </c>
      <c r="U117" s="150">
        <v>0</v>
      </c>
      <c r="V117" s="150">
        <v>0</v>
      </c>
      <c r="W117" s="150">
        <v>0</v>
      </c>
      <c r="X117" s="150">
        <v>0</v>
      </c>
      <c r="Y117" s="150">
        <f t="shared" si="63"/>
        <v>0</v>
      </c>
      <c r="Z117" s="150">
        <v>0</v>
      </c>
      <c r="AA117" s="150">
        <v>0</v>
      </c>
      <c r="AB117" s="150">
        <v>0</v>
      </c>
      <c r="AC117" s="150">
        <v>0</v>
      </c>
      <c r="AD117" s="150">
        <v>0</v>
      </c>
      <c r="AE117" s="150">
        <v>0</v>
      </c>
      <c r="AF117" s="150">
        <v>0</v>
      </c>
      <c r="AG117" s="150">
        <v>0</v>
      </c>
      <c r="AH117" s="150">
        <v>0</v>
      </c>
      <c r="AI117" s="150">
        <v>0</v>
      </c>
      <c r="AJ117" s="150">
        <v>0</v>
      </c>
      <c r="AK117" s="150">
        <v>0</v>
      </c>
      <c r="AL117" s="150">
        <f t="shared" si="64"/>
        <v>0</v>
      </c>
      <c r="AM117" s="150">
        <v>11000</v>
      </c>
      <c r="AN117" s="150">
        <v>0</v>
      </c>
      <c r="AO117" s="150">
        <v>0</v>
      </c>
      <c r="AP117" s="150">
        <v>0</v>
      </c>
      <c r="AQ117" s="150">
        <v>0</v>
      </c>
      <c r="AR117" s="150">
        <f t="shared" si="65"/>
        <v>11000</v>
      </c>
      <c r="AS117" s="150">
        <v>0</v>
      </c>
      <c r="AT117" s="150">
        <v>0</v>
      </c>
      <c r="AU117" s="150">
        <v>0</v>
      </c>
      <c r="AV117" s="150">
        <v>0</v>
      </c>
      <c r="AW117" s="150">
        <v>0</v>
      </c>
      <c r="AX117" s="150">
        <v>0</v>
      </c>
      <c r="AY117" s="150">
        <v>0</v>
      </c>
      <c r="AZ117" s="150">
        <v>0</v>
      </c>
      <c r="BA117" s="150">
        <v>0</v>
      </c>
      <c r="BB117" s="150">
        <v>0</v>
      </c>
      <c r="BC117" s="150">
        <v>0</v>
      </c>
      <c r="BD117" s="150">
        <v>0</v>
      </c>
      <c r="BE117" s="150">
        <f t="shared" si="66"/>
        <v>0</v>
      </c>
      <c r="BF117" s="150">
        <v>11000</v>
      </c>
      <c r="BG117" s="150">
        <v>0</v>
      </c>
      <c r="BH117" s="150">
        <v>0</v>
      </c>
      <c r="BI117" s="150">
        <v>0</v>
      </c>
      <c r="BJ117" s="150">
        <v>0</v>
      </c>
      <c r="BK117" s="150">
        <f t="shared" si="67"/>
        <v>11000</v>
      </c>
      <c r="BL117" s="150">
        <v>0</v>
      </c>
      <c r="BM117" s="150">
        <v>0</v>
      </c>
      <c r="BN117" s="150">
        <v>0</v>
      </c>
      <c r="BO117" s="150">
        <v>0</v>
      </c>
      <c r="BP117" s="150">
        <v>0</v>
      </c>
      <c r="BQ117" s="150">
        <v>0</v>
      </c>
      <c r="BR117" s="150">
        <v>0</v>
      </c>
      <c r="BS117" s="150">
        <v>0</v>
      </c>
      <c r="BT117" s="150">
        <v>0</v>
      </c>
      <c r="BU117" s="150">
        <v>0</v>
      </c>
      <c r="BV117" s="157">
        <f t="shared" si="68"/>
        <v>0</v>
      </c>
      <c r="BW117" s="157">
        <f t="shared" si="69"/>
        <v>0</v>
      </c>
      <c r="BX117" s="157">
        <f t="shared" si="70"/>
        <v>0</v>
      </c>
      <c r="BY117" s="157">
        <f t="shared" si="71"/>
        <v>0</v>
      </c>
      <c r="CB117" s="157">
        <f t="shared" si="58"/>
        <v>0</v>
      </c>
      <c r="CD117" s="157">
        <f t="shared" si="72"/>
        <v>0</v>
      </c>
      <c r="CV117" s="157">
        <f t="shared" si="73"/>
        <v>0</v>
      </c>
      <c r="CW117" s="157">
        <f t="shared" si="74"/>
        <v>-11000</v>
      </c>
      <c r="CX117" s="157">
        <f t="shared" si="75"/>
        <v>-11000</v>
      </c>
      <c r="CY117" s="157">
        <f t="shared" si="76"/>
        <v>-11000</v>
      </c>
      <c r="CZ117" s="157">
        <f t="shared" si="77"/>
        <v>0</v>
      </c>
      <c r="DA117" s="157">
        <f t="shared" si="78"/>
        <v>-11000</v>
      </c>
      <c r="DB117" s="150">
        <v>213332.951</v>
      </c>
      <c r="DC117" s="150">
        <v>219732.951</v>
      </c>
      <c r="DD117" s="157">
        <f t="shared" si="59"/>
        <v>213332.951</v>
      </c>
      <c r="DE117" s="157">
        <f t="shared" si="60"/>
        <v>219732.951</v>
      </c>
      <c r="DF117" s="361">
        <f t="shared" si="61"/>
        <v>1.0300000537657215</v>
      </c>
    </row>
    <row r="118" spans="1:110" x14ac:dyDescent="0.25">
      <c r="A118" t="s">
        <v>146</v>
      </c>
      <c r="B118" t="s">
        <v>770</v>
      </c>
      <c r="C118" t="s">
        <v>770</v>
      </c>
      <c r="D118" t="s">
        <v>346</v>
      </c>
      <c r="E118" t="s">
        <v>754</v>
      </c>
      <c r="F118" s="150">
        <v>0</v>
      </c>
      <c r="G118" s="150">
        <v>0</v>
      </c>
      <c r="H118" s="150">
        <v>0</v>
      </c>
      <c r="I118" s="150">
        <v>0</v>
      </c>
      <c r="J118" s="150">
        <v>0</v>
      </c>
      <c r="K118" s="150">
        <v>0</v>
      </c>
      <c r="L118" s="150">
        <v>0</v>
      </c>
      <c r="M118" s="150">
        <v>0</v>
      </c>
      <c r="N118" s="150">
        <v>0</v>
      </c>
      <c r="O118" s="150">
        <v>0</v>
      </c>
      <c r="P118" s="150">
        <v>0</v>
      </c>
      <c r="Q118" s="150">
        <v>0</v>
      </c>
      <c r="R118" s="150">
        <v>0</v>
      </c>
      <c r="S118" s="150">
        <f t="shared" si="62"/>
        <v>0</v>
      </c>
      <c r="T118" s="150">
        <v>0</v>
      </c>
      <c r="U118" s="150">
        <v>0</v>
      </c>
      <c r="V118" s="150">
        <v>0</v>
      </c>
      <c r="W118" s="150">
        <v>0</v>
      </c>
      <c r="X118" s="150">
        <v>0</v>
      </c>
      <c r="Y118" s="150">
        <f t="shared" si="63"/>
        <v>0</v>
      </c>
      <c r="Z118" s="150">
        <v>0</v>
      </c>
      <c r="AA118" s="150">
        <v>0</v>
      </c>
      <c r="AB118" s="150">
        <v>0</v>
      </c>
      <c r="AC118" s="150">
        <v>0</v>
      </c>
      <c r="AD118" s="150">
        <v>0</v>
      </c>
      <c r="AE118" s="150">
        <v>0</v>
      </c>
      <c r="AF118" s="150">
        <v>0</v>
      </c>
      <c r="AG118" s="150">
        <v>0</v>
      </c>
      <c r="AH118" s="150">
        <v>0</v>
      </c>
      <c r="AI118" s="150">
        <v>0</v>
      </c>
      <c r="AJ118" s="150">
        <v>0</v>
      </c>
      <c r="AK118" s="150">
        <v>0</v>
      </c>
      <c r="AL118" s="150">
        <f t="shared" si="64"/>
        <v>0</v>
      </c>
      <c r="AM118" s="150">
        <v>85000</v>
      </c>
      <c r="AN118" s="150">
        <v>0</v>
      </c>
      <c r="AO118" s="150">
        <v>0</v>
      </c>
      <c r="AP118" s="150">
        <v>0</v>
      </c>
      <c r="AQ118" s="150">
        <v>0</v>
      </c>
      <c r="AR118" s="150">
        <f t="shared" si="65"/>
        <v>85000</v>
      </c>
      <c r="AS118" s="150">
        <v>0</v>
      </c>
      <c r="AT118" s="150">
        <v>0</v>
      </c>
      <c r="AU118" s="150">
        <v>0</v>
      </c>
      <c r="AV118" s="150">
        <v>0</v>
      </c>
      <c r="AW118" s="150">
        <v>0</v>
      </c>
      <c r="AX118" s="150">
        <v>0</v>
      </c>
      <c r="AY118" s="150">
        <v>0</v>
      </c>
      <c r="AZ118" s="150">
        <v>0</v>
      </c>
      <c r="BA118" s="150">
        <v>0</v>
      </c>
      <c r="BB118" s="150">
        <v>0</v>
      </c>
      <c r="BC118" s="150">
        <v>0</v>
      </c>
      <c r="BD118" s="150">
        <v>0</v>
      </c>
      <c r="BE118" s="150">
        <f t="shared" si="66"/>
        <v>0</v>
      </c>
      <c r="BF118" s="150">
        <v>85000</v>
      </c>
      <c r="BG118" s="150">
        <v>0</v>
      </c>
      <c r="BH118" s="150">
        <v>0</v>
      </c>
      <c r="BI118" s="150">
        <v>0</v>
      </c>
      <c r="BJ118" s="150">
        <v>0</v>
      </c>
      <c r="BK118" s="150">
        <f t="shared" si="67"/>
        <v>85000</v>
      </c>
      <c r="BL118" s="150">
        <v>0</v>
      </c>
      <c r="BM118" s="150">
        <v>0</v>
      </c>
      <c r="BN118" s="150">
        <v>0</v>
      </c>
      <c r="BO118" s="150">
        <v>0</v>
      </c>
      <c r="BP118" s="150">
        <v>0</v>
      </c>
      <c r="BQ118" s="150">
        <v>0</v>
      </c>
      <c r="BR118" s="150">
        <v>0</v>
      </c>
      <c r="BS118" s="150">
        <v>0</v>
      </c>
      <c r="BT118" s="150">
        <v>0</v>
      </c>
      <c r="BU118" s="150">
        <v>0</v>
      </c>
      <c r="BV118" s="157">
        <f t="shared" si="68"/>
        <v>0</v>
      </c>
      <c r="BW118" s="157">
        <f t="shared" si="69"/>
        <v>0</v>
      </c>
      <c r="BX118" s="157">
        <f t="shared" si="70"/>
        <v>0</v>
      </c>
      <c r="BY118" s="157">
        <f t="shared" si="71"/>
        <v>0</v>
      </c>
      <c r="CB118" s="157">
        <f t="shared" si="58"/>
        <v>0</v>
      </c>
      <c r="CD118" s="157">
        <f t="shared" si="72"/>
        <v>0</v>
      </c>
      <c r="CV118" s="157">
        <f t="shared" si="73"/>
        <v>0</v>
      </c>
      <c r="CW118" s="157">
        <f t="shared" si="74"/>
        <v>-85000</v>
      </c>
      <c r="CX118" s="157">
        <f t="shared" si="75"/>
        <v>-85000</v>
      </c>
      <c r="CY118" s="157">
        <f t="shared" si="76"/>
        <v>-85000</v>
      </c>
      <c r="CZ118" s="157">
        <f t="shared" si="77"/>
        <v>0</v>
      </c>
      <c r="DA118" s="157">
        <f t="shared" si="78"/>
        <v>-85000</v>
      </c>
      <c r="DB118" s="150">
        <v>6919.4690000000001</v>
      </c>
      <c r="DC118" s="150">
        <v>6919.4690000000001</v>
      </c>
      <c r="DD118" s="157">
        <f t="shared" si="59"/>
        <v>6919.4690000000001</v>
      </c>
      <c r="DE118" s="157">
        <f t="shared" si="60"/>
        <v>6919.4690000000001</v>
      </c>
      <c r="DF118" s="361">
        <f t="shared" si="61"/>
        <v>1</v>
      </c>
    </row>
    <row r="119" spans="1:110" x14ac:dyDescent="0.25">
      <c r="A119" t="s">
        <v>146</v>
      </c>
      <c r="B119" t="s">
        <v>770</v>
      </c>
      <c r="C119" t="s">
        <v>770</v>
      </c>
      <c r="D119" t="s">
        <v>347</v>
      </c>
      <c r="E119" t="s">
        <v>755</v>
      </c>
      <c r="F119" s="150">
        <v>0</v>
      </c>
      <c r="G119" s="150">
        <v>0</v>
      </c>
      <c r="H119" s="150">
        <v>0</v>
      </c>
      <c r="I119" s="150">
        <v>0</v>
      </c>
      <c r="J119" s="150">
        <v>0</v>
      </c>
      <c r="K119" s="150">
        <v>0</v>
      </c>
      <c r="L119" s="150">
        <v>0</v>
      </c>
      <c r="M119" s="150">
        <v>0</v>
      </c>
      <c r="N119" s="150">
        <v>0</v>
      </c>
      <c r="O119" s="150">
        <v>0</v>
      </c>
      <c r="P119" s="150">
        <v>0</v>
      </c>
      <c r="Q119" s="150">
        <v>0</v>
      </c>
      <c r="R119" s="150">
        <v>0</v>
      </c>
      <c r="S119" s="150">
        <f t="shared" si="62"/>
        <v>0</v>
      </c>
      <c r="T119" s="150">
        <v>0</v>
      </c>
      <c r="U119" s="150">
        <v>0</v>
      </c>
      <c r="V119" s="150">
        <v>0</v>
      </c>
      <c r="W119" s="150">
        <v>0</v>
      </c>
      <c r="X119" s="150">
        <v>0</v>
      </c>
      <c r="Y119" s="150">
        <f t="shared" si="63"/>
        <v>0</v>
      </c>
      <c r="Z119" s="150">
        <v>0</v>
      </c>
      <c r="AA119" s="150">
        <v>0</v>
      </c>
      <c r="AB119" s="150">
        <v>0</v>
      </c>
      <c r="AC119" s="150">
        <v>0</v>
      </c>
      <c r="AD119" s="150">
        <v>0</v>
      </c>
      <c r="AE119" s="150">
        <v>0</v>
      </c>
      <c r="AF119" s="150">
        <v>0</v>
      </c>
      <c r="AG119" s="150">
        <v>0</v>
      </c>
      <c r="AH119" s="150">
        <v>0</v>
      </c>
      <c r="AI119" s="150">
        <v>0</v>
      </c>
      <c r="AJ119" s="150">
        <v>0</v>
      </c>
      <c r="AK119" s="150">
        <v>0</v>
      </c>
      <c r="AL119" s="150">
        <f t="shared" si="64"/>
        <v>0</v>
      </c>
      <c r="AM119" s="150">
        <v>18000</v>
      </c>
      <c r="AN119" s="150">
        <v>0</v>
      </c>
      <c r="AO119" s="150">
        <v>0</v>
      </c>
      <c r="AP119" s="150">
        <v>0</v>
      </c>
      <c r="AQ119" s="150">
        <v>0</v>
      </c>
      <c r="AR119" s="150">
        <f t="shared" si="65"/>
        <v>18000</v>
      </c>
      <c r="AS119" s="150">
        <v>0</v>
      </c>
      <c r="AT119" s="150">
        <v>0</v>
      </c>
      <c r="AU119" s="150">
        <v>0</v>
      </c>
      <c r="AV119" s="150">
        <v>0</v>
      </c>
      <c r="AW119" s="150">
        <v>0</v>
      </c>
      <c r="AX119" s="150">
        <v>0</v>
      </c>
      <c r="AY119" s="150">
        <v>0</v>
      </c>
      <c r="AZ119" s="150">
        <v>0</v>
      </c>
      <c r="BA119" s="150">
        <v>0</v>
      </c>
      <c r="BB119" s="150">
        <v>0</v>
      </c>
      <c r="BC119" s="150">
        <v>0</v>
      </c>
      <c r="BD119" s="150">
        <v>0</v>
      </c>
      <c r="BE119" s="150">
        <f t="shared" si="66"/>
        <v>0</v>
      </c>
      <c r="BF119" s="150">
        <v>18000</v>
      </c>
      <c r="BG119" s="150">
        <v>0</v>
      </c>
      <c r="BH119" s="150">
        <v>0</v>
      </c>
      <c r="BI119" s="150">
        <v>0</v>
      </c>
      <c r="BJ119" s="150">
        <v>0</v>
      </c>
      <c r="BK119" s="150">
        <f t="shared" si="67"/>
        <v>18000</v>
      </c>
      <c r="BL119" s="150">
        <v>0</v>
      </c>
      <c r="BM119" s="150">
        <v>0</v>
      </c>
      <c r="BN119" s="150">
        <v>0</v>
      </c>
      <c r="BO119" s="150">
        <v>0</v>
      </c>
      <c r="BP119" s="150">
        <v>0</v>
      </c>
      <c r="BQ119" s="150">
        <v>0</v>
      </c>
      <c r="BR119" s="150">
        <v>0</v>
      </c>
      <c r="BS119" s="150">
        <v>0</v>
      </c>
      <c r="BT119" s="150">
        <v>0</v>
      </c>
      <c r="BU119" s="150">
        <v>0</v>
      </c>
      <c r="BV119" s="157">
        <f t="shared" si="68"/>
        <v>0</v>
      </c>
      <c r="BW119" s="157">
        <f t="shared" si="69"/>
        <v>0</v>
      </c>
      <c r="BX119" s="157">
        <f t="shared" si="70"/>
        <v>0</v>
      </c>
      <c r="BY119" s="157">
        <f t="shared" si="71"/>
        <v>0</v>
      </c>
      <c r="CB119" s="157">
        <f t="shared" si="58"/>
        <v>0</v>
      </c>
      <c r="CD119" s="157">
        <f t="shared" si="72"/>
        <v>0</v>
      </c>
      <c r="CV119" s="157">
        <f t="shared" si="73"/>
        <v>0</v>
      </c>
      <c r="CW119" s="157">
        <f t="shared" si="74"/>
        <v>-18000</v>
      </c>
      <c r="CX119" s="157">
        <f t="shared" si="75"/>
        <v>-18000</v>
      </c>
      <c r="CY119" s="157">
        <f t="shared" si="76"/>
        <v>-18000</v>
      </c>
      <c r="CZ119" s="157">
        <f t="shared" si="77"/>
        <v>0</v>
      </c>
      <c r="DA119" s="157">
        <f t="shared" si="78"/>
        <v>-18000</v>
      </c>
      <c r="DB119" s="150">
        <v>3666.462</v>
      </c>
      <c r="DC119" s="150">
        <v>3666.462</v>
      </c>
      <c r="DD119" s="157">
        <f t="shared" si="59"/>
        <v>3666.462</v>
      </c>
      <c r="DE119" s="157">
        <f t="shared" si="60"/>
        <v>3666.462</v>
      </c>
      <c r="DF119" s="361">
        <f t="shared" si="61"/>
        <v>1</v>
      </c>
    </row>
    <row r="120" spans="1:110" x14ac:dyDescent="0.25">
      <c r="A120" t="s">
        <v>146</v>
      </c>
      <c r="B120" t="s">
        <v>770</v>
      </c>
      <c r="C120" t="s">
        <v>770</v>
      </c>
      <c r="D120" t="s">
        <v>350</v>
      </c>
      <c r="E120" t="s">
        <v>758</v>
      </c>
      <c r="F120" s="150">
        <v>0</v>
      </c>
      <c r="G120" s="150">
        <v>0</v>
      </c>
      <c r="H120" s="150">
        <v>0</v>
      </c>
      <c r="I120" s="150">
        <v>0</v>
      </c>
      <c r="J120" s="150">
        <v>0</v>
      </c>
      <c r="K120" s="150">
        <v>0</v>
      </c>
      <c r="L120" s="150">
        <v>0</v>
      </c>
      <c r="M120" s="150">
        <v>0</v>
      </c>
      <c r="N120" s="150">
        <v>0</v>
      </c>
      <c r="O120" s="150">
        <v>0</v>
      </c>
      <c r="P120" s="150">
        <v>0</v>
      </c>
      <c r="Q120" s="150">
        <v>0</v>
      </c>
      <c r="R120" s="150">
        <v>0</v>
      </c>
      <c r="S120" s="150">
        <f t="shared" si="62"/>
        <v>0</v>
      </c>
      <c r="T120" s="150">
        <v>0</v>
      </c>
      <c r="U120" s="150">
        <v>0</v>
      </c>
      <c r="V120" s="150">
        <v>0</v>
      </c>
      <c r="W120" s="150">
        <v>0</v>
      </c>
      <c r="X120" s="150">
        <v>0</v>
      </c>
      <c r="Y120" s="150">
        <f t="shared" si="63"/>
        <v>0</v>
      </c>
      <c r="Z120" s="150">
        <v>0</v>
      </c>
      <c r="AA120" s="150">
        <v>0</v>
      </c>
      <c r="AB120" s="150">
        <v>0</v>
      </c>
      <c r="AC120" s="150">
        <v>0</v>
      </c>
      <c r="AD120" s="150">
        <v>0</v>
      </c>
      <c r="AE120" s="150">
        <v>0</v>
      </c>
      <c r="AF120" s="150">
        <v>0</v>
      </c>
      <c r="AG120" s="150">
        <v>0</v>
      </c>
      <c r="AH120" s="150">
        <v>0</v>
      </c>
      <c r="AI120" s="150">
        <v>0</v>
      </c>
      <c r="AJ120" s="150">
        <v>0</v>
      </c>
      <c r="AK120" s="150">
        <v>0</v>
      </c>
      <c r="AL120" s="150">
        <f t="shared" si="64"/>
        <v>0</v>
      </c>
      <c r="AM120" s="150">
        <v>10000</v>
      </c>
      <c r="AN120" s="150">
        <v>0</v>
      </c>
      <c r="AO120" s="150">
        <v>0</v>
      </c>
      <c r="AP120" s="150">
        <v>0</v>
      </c>
      <c r="AQ120" s="150">
        <v>0</v>
      </c>
      <c r="AR120" s="150">
        <f t="shared" si="65"/>
        <v>10000</v>
      </c>
      <c r="AS120" s="150">
        <v>0</v>
      </c>
      <c r="AT120" s="150">
        <v>0</v>
      </c>
      <c r="AU120" s="150">
        <v>0</v>
      </c>
      <c r="AV120" s="150">
        <v>0</v>
      </c>
      <c r="AW120" s="150">
        <v>0</v>
      </c>
      <c r="AX120" s="150">
        <v>0</v>
      </c>
      <c r="AY120" s="150">
        <v>0</v>
      </c>
      <c r="AZ120" s="150">
        <v>0</v>
      </c>
      <c r="BA120" s="150">
        <v>0</v>
      </c>
      <c r="BB120" s="150">
        <v>0</v>
      </c>
      <c r="BC120" s="150">
        <v>0</v>
      </c>
      <c r="BD120" s="150">
        <v>0</v>
      </c>
      <c r="BE120" s="150">
        <f t="shared" si="66"/>
        <v>0</v>
      </c>
      <c r="BF120" s="150">
        <v>10000</v>
      </c>
      <c r="BG120" s="150">
        <v>0</v>
      </c>
      <c r="BH120" s="150">
        <v>0</v>
      </c>
      <c r="BI120" s="150">
        <v>0</v>
      </c>
      <c r="BJ120" s="150">
        <v>0</v>
      </c>
      <c r="BK120" s="150">
        <f t="shared" si="67"/>
        <v>10000</v>
      </c>
      <c r="BL120" s="150">
        <v>0</v>
      </c>
      <c r="BM120" s="150">
        <v>0</v>
      </c>
      <c r="BN120" s="150">
        <v>0</v>
      </c>
      <c r="BO120" s="150">
        <v>0</v>
      </c>
      <c r="BP120" s="150">
        <v>0</v>
      </c>
      <c r="BQ120" s="150">
        <v>0</v>
      </c>
      <c r="BR120" s="150">
        <v>0</v>
      </c>
      <c r="BS120" s="150">
        <v>0</v>
      </c>
      <c r="BT120" s="150">
        <v>0</v>
      </c>
      <c r="BU120" s="150">
        <v>0</v>
      </c>
      <c r="BV120" s="157">
        <f t="shared" si="68"/>
        <v>0</v>
      </c>
      <c r="BW120" s="157">
        <f t="shared" si="69"/>
        <v>0</v>
      </c>
      <c r="BX120" s="157">
        <f t="shared" si="70"/>
        <v>0</v>
      </c>
      <c r="BY120" s="157">
        <f t="shared" si="71"/>
        <v>0</v>
      </c>
      <c r="CB120" s="157">
        <f t="shared" si="58"/>
        <v>0</v>
      </c>
      <c r="CD120" s="157">
        <f t="shared" si="72"/>
        <v>0</v>
      </c>
      <c r="CV120" s="157">
        <f t="shared" si="73"/>
        <v>0</v>
      </c>
      <c r="CW120" s="157">
        <f t="shared" si="74"/>
        <v>-10000</v>
      </c>
      <c r="CX120" s="157">
        <f t="shared" si="75"/>
        <v>-10000</v>
      </c>
      <c r="CY120" s="157">
        <f t="shared" si="76"/>
        <v>-10000</v>
      </c>
      <c r="CZ120" s="157">
        <f t="shared" si="77"/>
        <v>0</v>
      </c>
      <c r="DA120" s="157">
        <f t="shared" si="78"/>
        <v>-10000</v>
      </c>
      <c r="DB120" s="150">
        <v>2745411.6314731962</v>
      </c>
      <c r="DC120" s="150">
        <v>2745411.6314731962</v>
      </c>
      <c r="DD120" s="157">
        <f t="shared" si="59"/>
        <v>2745411.6314731962</v>
      </c>
      <c r="DE120" s="157">
        <f t="shared" si="60"/>
        <v>2745411.6314731962</v>
      </c>
      <c r="DF120" s="361">
        <f t="shared" si="61"/>
        <v>1</v>
      </c>
    </row>
    <row r="121" spans="1:110" x14ac:dyDescent="0.25">
      <c r="A121" t="s">
        <v>146</v>
      </c>
      <c r="B121" t="s">
        <v>770</v>
      </c>
      <c r="C121" t="s">
        <v>770</v>
      </c>
      <c r="D121" t="s">
        <v>349</v>
      </c>
      <c r="E121" t="s">
        <v>757</v>
      </c>
      <c r="F121" s="150">
        <v>0</v>
      </c>
      <c r="G121" s="150">
        <v>0</v>
      </c>
      <c r="H121" s="150">
        <v>0</v>
      </c>
      <c r="I121" s="150">
        <v>0</v>
      </c>
      <c r="J121" s="150">
        <v>0</v>
      </c>
      <c r="K121" s="150">
        <v>0</v>
      </c>
      <c r="L121" s="150">
        <v>0</v>
      </c>
      <c r="M121" s="150">
        <v>0</v>
      </c>
      <c r="N121" s="150">
        <v>0</v>
      </c>
      <c r="O121" s="150">
        <v>0</v>
      </c>
      <c r="P121" s="150">
        <v>0</v>
      </c>
      <c r="Q121" s="150">
        <v>0</v>
      </c>
      <c r="R121" s="150">
        <v>0</v>
      </c>
      <c r="S121" s="150">
        <f t="shared" si="62"/>
        <v>0</v>
      </c>
      <c r="T121" s="150">
        <v>0</v>
      </c>
      <c r="U121" s="150">
        <v>0</v>
      </c>
      <c r="V121" s="150">
        <v>0</v>
      </c>
      <c r="W121" s="150">
        <v>0</v>
      </c>
      <c r="X121" s="150">
        <v>0</v>
      </c>
      <c r="Y121" s="150">
        <f t="shared" si="63"/>
        <v>0</v>
      </c>
      <c r="Z121" s="150">
        <v>0</v>
      </c>
      <c r="AA121" s="150">
        <v>0</v>
      </c>
      <c r="AB121" s="150">
        <v>0</v>
      </c>
      <c r="AC121" s="150">
        <v>0</v>
      </c>
      <c r="AD121" s="150">
        <v>0</v>
      </c>
      <c r="AE121" s="150">
        <v>0</v>
      </c>
      <c r="AF121" s="150">
        <v>0</v>
      </c>
      <c r="AG121" s="150">
        <v>0</v>
      </c>
      <c r="AH121" s="150">
        <v>0</v>
      </c>
      <c r="AI121" s="150">
        <v>0</v>
      </c>
      <c r="AJ121" s="150">
        <v>0</v>
      </c>
      <c r="AK121" s="150">
        <v>0</v>
      </c>
      <c r="AL121" s="150">
        <f t="shared" si="64"/>
        <v>0</v>
      </c>
      <c r="AM121" s="150">
        <v>10000</v>
      </c>
      <c r="AN121" s="150">
        <v>0</v>
      </c>
      <c r="AO121" s="150">
        <v>0</v>
      </c>
      <c r="AP121" s="150">
        <v>0</v>
      </c>
      <c r="AQ121" s="150">
        <v>0</v>
      </c>
      <c r="AR121" s="150">
        <f t="shared" si="65"/>
        <v>10000</v>
      </c>
      <c r="AS121" s="150">
        <v>0</v>
      </c>
      <c r="AT121" s="150">
        <v>0</v>
      </c>
      <c r="AU121" s="150">
        <v>0</v>
      </c>
      <c r="AV121" s="150">
        <v>0</v>
      </c>
      <c r="AW121" s="150">
        <v>0</v>
      </c>
      <c r="AX121" s="150">
        <v>0</v>
      </c>
      <c r="AY121" s="150">
        <v>0</v>
      </c>
      <c r="AZ121" s="150">
        <v>0</v>
      </c>
      <c r="BA121" s="150">
        <v>0</v>
      </c>
      <c r="BB121" s="150">
        <v>0</v>
      </c>
      <c r="BC121" s="150">
        <v>0</v>
      </c>
      <c r="BD121" s="150">
        <v>0</v>
      </c>
      <c r="BE121" s="150">
        <f t="shared" si="66"/>
        <v>0</v>
      </c>
      <c r="BF121" s="150">
        <v>10000</v>
      </c>
      <c r="BG121" s="150">
        <v>0</v>
      </c>
      <c r="BH121" s="150">
        <v>0</v>
      </c>
      <c r="BI121" s="150">
        <v>0</v>
      </c>
      <c r="BJ121" s="150">
        <v>0</v>
      </c>
      <c r="BK121" s="150">
        <f t="shared" si="67"/>
        <v>10000</v>
      </c>
      <c r="BL121" s="150">
        <v>0</v>
      </c>
      <c r="BM121" s="150">
        <v>0</v>
      </c>
      <c r="BN121" s="150">
        <v>0</v>
      </c>
      <c r="BO121" s="150">
        <v>0</v>
      </c>
      <c r="BP121" s="150">
        <v>0</v>
      </c>
      <c r="BQ121" s="150">
        <v>0</v>
      </c>
      <c r="BR121" s="150">
        <v>0</v>
      </c>
      <c r="BS121" s="150">
        <v>0</v>
      </c>
      <c r="BT121" s="150">
        <v>0</v>
      </c>
      <c r="BU121" s="150">
        <v>0</v>
      </c>
      <c r="BV121" s="157">
        <f t="shared" si="68"/>
        <v>0</v>
      </c>
      <c r="BW121" s="157">
        <f t="shared" si="69"/>
        <v>0</v>
      </c>
      <c r="BX121" s="157">
        <f t="shared" si="70"/>
        <v>0</v>
      </c>
      <c r="BY121" s="157">
        <f t="shared" si="71"/>
        <v>0</v>
      </c>
      <c r="CB121" s="157">
        <f t="shared" si="58"/>
        <v>0</v>
      </c>
      <c r="CD121" s="157">
        <f t="shared" si="72"/>
        <v>0</v>
      </c>
      <c r="CV121" s="157">
        <f t="shared" si="73"/>
        <v>0</v>
      </c>
      <c r="CW121" s="157">
        <f t="shared" si="74"/>
        <v>-10000</v>
      </c>
      <c r="CX121" s="157">
        <f t="shared" si="75"/>
        <v>-10000</v>
      </c>
      <c r="CY121" s="157">
        <f t="shared" si="76"/>
        <v>-10000</v>
      </c>
      <c r="CZ121" s="157">
        <f t="shared" si="77"/>
        <v>0</v>
      </c>
      <c r="DA121" s="157">
        <f t="shared" si="78"/>
        <v>-10000</v>
      </c>
      <c r="DB121" s="150">
        <v>1379068.585</v>
      </c>
      <c r="DC121" s="150">
        <v>1336424.7239999999</v>
      </c>
      <c r="DD121" s="157">
        <f t="shared" si="59"/>
        <v>1379068.585</v>
      </c>
      <c r="DE121" s="157">
        <f t="shared" si="60"/>
        <v>1336424.7239999999</v>
      </c>
      <c r="DF121" s="361">
        <f t="shared" si="61"/>
        <v>0.96907778085598262</v>
      </c>
    </row>
    <row r="122" spans="1:110" x14ac:dyDescent="0.25">
      <c r="A122" t="s">
        <v>145</v>
      </c>
      <c r="B122" t="s">
        <v>180</v>
      </c>
      <c r="C122" t="s">
        <v>770</v>
      </c>
      <c r="D122" t="s">
        <v>141</v>
      </c>
      <c r="E122" t="s">
        <v>68</v>
      </c>
      <c r="F122" s="150">
        <v>65405.737999999998</v>
      </c>
      <c r="G122" s="150">
        <v>0</v>
      </c>
      <c r="H122" s="150">
        <v>249.03139999951236</v>
      </c>
      <c r="I122" s="150">
        <v>0</v>
      </c>
      <c r="J122" s="150">
        <v>0</v>
      </c>
      <c r="K122" s="150">
        <v>0</v>
      </c>
      <c r="L122" s="150">
        <v>0</v>
      </c>
      <c r="M122" s="150">
        <v>0</v>
      </c>
      <c r="N122" s="150">
        <v>0</v>
      </c>
      <c r="O122" s="150">
        <v>0</v>
      </c>
      <c r="P122" s="150">
        <v>0</v>
      </c>
      <c r="Q122" s="150">
        <v>0</v>
      </c>
      <c r="R122" s="150">
        <v>0</v>
      </c>
      <c r="S122" s="150">
        <f t="shared" si="62"/>
        <v>249.03139999951236</v>
      </c>
      <c r="T122" s="150">
        <v>1787064.2510045201</v>
      </c>
      <c r="U122" s="150">
        <v>0</v>
      </c>
      <c r="V122" s="150">
        <v>0</v>
      </c>
      <c r="W122" s="150">
        <v>0</v>
      </c>
      <c r="X122" s="150">
        <v>0</v>
      </c>
      <c r="Y122" s="150">
        <f t="shared" si="63"/>
        <v>1852719.0204045195</v>
      </c>
      <c r="Z122" s="150">
        <v>0</v>
      </c>
      <c r="AA122" s="150">
        <v>0</v>
      </c>
      <c r="AB122" s="150">
        <v>0</v>
      </c>
      <c r="AC122" s="150">
        <v>0</v>
      </c>
      <c r="AD122" s="150">
        <v>0</v>
      </c>
      <c r="AE122" s="150">
        <v>0</v>
      </c>
      <c r="AF122" s="150">
        <v>0</v>
      </c>
      <c r="AG122" s="150">
        <v>0</v>
      </c>
      <c r="AH122" s="150">
        <v>0</v>
      </c>
      <c r="AI122" s="150">
        <v>0</v>
      </c>
      <c r="AJ122" s="150">
        <v>0</v>
      </c>
      <c r="AK122" s="150">
        <v>0</v>
      </c>
      <c r="AL122" s="150">
        <f t="shared" si="64"/>
        <v>0</v>
      </c>
      <c r="AM122" s="150">
        <v>0</v>
      </c>
      <c r="AN122" s="150">
        <v>0</v>
      </c>
      <c r="AO122" s="150">
        <v>0</v>
      </c>
      <c r="AP122" s="150">
        <v>0</v>
      </c>
      <c r="AQ122" s="150">
        <v>0</v>
      </c>
      <c r="AR122" s="150">
        <f t="shared" si="65"/>
        <v>65405.737999999998</v>
      </c>
      <c r="AS122" s="150">
        <v>0</v>
      </c>
      <c r="AT122" s="150">
        <v>0</v>
      </c>
      <c r="AU122" s="150">
        <v>0</v>
      </c>
      <c r="AV122" s="150">
        <v>0</v>
      </c>
      <c r="AW122" s="150">
        <v>0</v>
      </c>
      <c r="AX122" s="150">
        <v>0</v>
      </c>
      <c r="AY122" s="150">
        <v>0</v>
      </c>
      <c r="AZ122" s="150">
        <v>0</v>
      </c>
      <c r="BA122" s="150">
        <v>0</v>
      </c>
      <c r="BB122" s="150">
        <v>0</v>
      </c>
      <c r="BC122" s="150">
        <v>0</v>
      </c>
      <c r="BD122" s="150">
        <v>0</v>
      </c>
      <c r="BE122" s="150">
        <f t="shared" si="66"/>
        <v>0</v>
      </c>
      <c r="BF122" s="150">
        <v>0</v>
      </c>
      <c r="BG122" s="150">
        <v>0</v>
      </c>
      <c r="BH122" s="150">
        <v>0</v>
      </c>
      <c r="BI122" s="150">
        <v>0</v>
      </c>
      <c r="BJ122" s="150">
        <v>0</v>
      </c>
      <c r="BK122" s="150">
        <f t="shared" si="67"/>
        <v>65405.737999999998</v>
      </c>
      <c r="BL122" s="150">
        <v>0</v>
      </c>
      <c r="BM122" s="150">
        <v>0</v>
      </c>
      <c r="BN122" s="150">
        <v>0</v>
      </c>
      <c r="BO122" s="150">
        <v>0</v>
      </c>
      <c r="BP122" s="150">
        <v>0</v>
      </c>
      <c r="BQ122" s="150">
        <v>0</v>
      </c>
      <c r="BR122" s="150">
        <v>0</v>
      </c>
      <c r="BS122" s="150">
        <v>0</v>
      </c>
      <c r="BT122" s="150">
        <v>0</v>
      </c>
      <c r="BU122" s="150">
        <v>0</v>
      </c>
      <c r="BV122" s="157">
        <f t="shared" si="68"/>
        <v>0</v>
      </c>
      <c r="BW122" s="157">
        <f t="shared" si="69"/>
        <v>0</v>
      </c>
      <c r="BX122" s="157">
        <f t="shared" si="70"/>
        <v>0</v>
      </c>
      <c r="BY122" s="157">
        <f t="shared" si="71"/>
        <v>0</v>
      </c>
      <c r="CB122" s="157">
        <f t="shared" si="58"/>
        <v>0</v>
      </c>
      <c r="CD122" s="157">
        <f t="shared" si="72"/>
        <v>0</v>
      </c>
      <c r="CV122" s="157">
        <f t="shared" si="73"/>
        <v>65405.737999999998</v>
      </c>
      <c r="CW122" s="157">
        <f t="shared" si="74"/>
        <v>0</v>
      </c>
      <c r="CX122" s="157">
        <f t="shared" si="75"/>
        <v>0</v>
      </c>
      <c r="CY122" s="157">
        <f t="shared" si="76"/>
        <v>0</v>
      </c>
      <c r="CZ122" s="157">
        <f t="shared" si="77"/>
        <v>0</v>
      </c>
      <c r="DA122" s="157">
        <f t="shared" si="78"/>
        <v>0</v>
      </c>
      <c r="DB122" s="150">
        <v>0</v>
      </c>
      <c r="DC122" s="150">
        <v>0</v>
      </c>
      <c r="DD122" s="157">
        <f t="shared" si="59"/>
        <v>0</v>
      </c>
      <c r="DE122" s="157">
        <f t="shared" si="60"/>
        <v>0</v>
      </c>
      <c r="DF122" s="361" t="e">
        <f t="shared" si="61"/>
        <v>#DIV/0!</v>
      </c>
    </row>
    <row r="123" spans="1:110" x14ac:dyDescent="0.25">
      <c r="A123" t="s">
        <v>145</v>
      </c>
      <c r="B123" t="s">
        <v>180</v>
      </c>
      <c r="C123" t="s">
        <v>770</v>
      </c>
      <c r="D123" t="s">
        <v>142</v>
      </c>
      <c r="E123" t="s">
        <v>69</v>
      </c>
      <c r="F123" s="150">
        <v>14603.252</v>
      </c>
      <c r="G123" s="150">
        <v>0</v>
      </c>
      <c r="H123" s="150">
        <v>0</v>
      </c>
      <c r="I123" s="150">
        <v>0</v>
      </c>
      <c r="J123" s="150">
        <v>0</v>
      </c>
      <c r="K123" s="150">
        <v>0</v>
      </c>
      <c r="L123" s="150">
        <v>0</v>
      </c>
      <c r="M123" s="150">
        <v>0</v>
      </c>
      <c r="N123" s="150">
        <v>0</v>
      </c>
      <c r="O123" s="150">
        <v>0</v>
      </c>
      <c r="P123" s="150">
        <v>0</v>
      </c>
      <c r="Q123" s="150">
        <v>0</v>
      </c>
      <c r="R123" s="150">
        <v>0</v>
      </c>
      <c r="S123" s="150">
        <f t="shared" si="62"/>
        <v>0</v>
      </c>
      <c r="T123" s="150">
        <v>369504.63366348197</v>
      </c>
      <c r="U123" s="150">
        <v>0</v>
      </c>
      <c r="V123" s="150">
        <v>0</v>
      </c>
      <c r="W123" s="150">
        <v>0</v>
      </c>
      <c r="X123" s="150">
        <v>0</v>
      </c>
      <c r="Y123" s="150">
        <f t="shared" si="63"/>
        <v>384107.88566348195</v>
      </c>
      <c r="Z123" s="150">
        <v>0</v>
      </c>
      <c r="AA123" s="150">
        <v>77.8</v>
      </c>
      <c r="AB123" s="150">
        <v>0</v>
      </c>
      <c r="AC123" s="150">
        <v>0</v>
      </c>
      <c r="AD123" s="150">
        <v>0</v>
      </c>
      <c r="AE123" s="150">
        <v>0</v>
      </c>
      <c r="AF123" s="150">
        <v>0</v>
      </c>
      <c r="AG123" s="150">
        <v>0</v>
      </c>
      <c r="AH123" s="150">
        <v>0</v>
      </c>
      <c r="AI123" s="150">
        <v>0</v>
      </c>
      <c r="AJ123" s="150">
        <v>0</v>
      </c>
      <c r="AK123" s="150">
        <v>0</v>
      </c>
      <c r="AL123" s="150">
        <f t="shared" si="64"/>
        <v>77.8</v>
      </c>
      <c r="AM123" s="150">
        <v>0</v>
      </c>
      <c r="AN123" s="150">
        <v>0</v>
      </c>
      <c r="AO123" s="150">
        <v>0</v>
      </c>
      <c r="AP123" s="150">
        <v>0</v>
      </c>
      <c r="AQ123" s="150">
        <v>0</v>
      </c>
      <c r="AR123" s="150">
        <f t="shared" si="65"/>
        <v>14681.052</v>
      </c>
      <c r="AS123" s="150">
        <v>0</v>
      </c>
      <c r="AT123" s="150">
        <v>77.8</v>
      </c>
      <c r="AU123" s="150">
        <v>0</v>
      </c>
      <c r="AV123" s="150">
        <v>0</v>
      </c>
      <c r="AW123" s="150">
        <v>0</v>
      </c>
      <c r="AX123" s="150">
        <v>0</v>
      </c>
      <c r="AY123" s="150">
        <v>0</v>
      </c>
      <c r="AZ123" s="150">
        <v>0</v>
      </c>
      <c r="BA123" s="150">
        <v>0</v>
      </c>
      <c r="BB123" s="150">
        <v>0</v>
      </c>
      <c r="BC123" s="150">
        <v>0</v>
      </c>
      <c r="BD123" s="150">
        <v>0</v>
      </c>
      <c r="BE123" s="150">
        <f t="shared" si="66"/>
        <v>77.8</v>
      </c>
      <c r="BF123" s="150">
        <v>0</v>
      </c>
      <c r="BG123" s="150">
        <v>0</v>
      </c>
      <c r="BH123" s="150">
        <v>0</v>
      </c>
      <c r="BI123" s="150">
        <v>0</v>
      </c>
      <c r="BJ123" s="150">
        <v>0</v>
      </c>
      <c r="BK123" s="150">
        <f t="shared" si="67"/>
        <v>14681.052</v>
      </c>
      <c r="BL123" s="150">
        <v>0</v>
      </c>
      <c r="BM123" s="150">
        <v>77.8</v>
      </c>
      <c r="BN123" s="150">
        <v>0</v>
      </c>
      <c r="BO123" s="150">
        <v>0</v>
      </c>
      <c r="BP123" s="150">
        <v>0</v>
      </c>
      <c r="BQ123" s="150">
        <v>0</v>
      </c>
      <c r="BR123" s="150">
        <v>0</v>
      </c>
      <c r="BS123" s="150">
        <v>0</v>
      </c>
      <c r="BT123" s="150">
        <v>0</v>
      </c>
      <c r="BU123" s="150">
        <v>0</v>
      </c>
      <c r="BV123" s="157">
        <f t="shared" si="68"/>
        <v>77.8</v>
      </c>
      <c r="BW123" s="157">
        <f t="shared" si="69"/>
        <v>0</v>
      </c>
      <c r="BX123" s="157">
        <f t="shared" si="70"/>
        <v>0</v>
      </c>
      <c r="BY123" s="157">
        <f t="shared" si="71"/>
        <v>0</v>
      </c>
      <c r="CB123" s="157">
        <f t="shared" si="58"/>
        <v>77.8</v>
      </c>
      <c r="CD123" s="157">
        <f t="shared" si="72"/>
        <v>77.8</v>
      </c>
      <c r="CV123" s="157">
        <f t="shared" si="73"/>
        <v>14603.252</v>
      </c>
      <c r="CW123" s="157">
        <f t="shared" si="74"/>
        <v>-77.799999999999272</v>
      </c>
      <c r="CX123" s="157">
        <f t="shared" si="75"/>
        <v>-77.8</v>
      </c>
      <c r="CY123" s="157">
        <f t="shared" si="76"/>
        <v>-77.8</v>
      </c>
      <c r="CZ123" s="157">
        <f t="shared" si="77"/>
        <v>-77.8</v>
      </c>
      <c r="DA123" s="157">
        <f t="shared" si="78"/>
        <v>0</v>
      </c>
      <c r="DB123" s="150">
        <v>4450387.0059361439</v>
      </c>
      <c r="DC123" s="150">
        <v>4820619.7649361445</v>
      </c>
      <c r="DD123" s="157">
        <f t="shared" si="59"/>
        <v>4450309.2059361441</v>
      </c>
      <c r="DE123" s="157">
        <f t="shared" si="60"/>
        <v>4820541.9649361446</v>
      </c>
      <c r="DF123" s="361">
        <f t="shared" si="61"/>
        <v>1.0831925922149763</v>
      </c>
    </row>
    <row r="124" spans="1:110" x14ac:dyDescent="0.25">
      <c r="A124" t="s">
        <v>145</v>
      </c>
      <c r="B124" t="s">
        <v>169</v>
      </c>
      <c r="C124" t="s">
        <v>87</v>
      </c>
      <c r="D124" t="s">
        <v>87</v>
      </c>
      <c r="E124" t="s">
        <v>14</v>
      </c>
      <c r="F124" s="150">
        <v>1874492.2880000002</v>
      </c>
      <c r="G124" s="150">
        <v>0</v>
      </c>
      <c r="H124" s="150">
        <v>0</v>
      </c>
      <c r="I124" s="150">
        <v>0</v>
      </c>
      <c r="J124" s="150">
        <v>13540.29</v>
      </c>
      <c r="K124" s="150">
        <v>0</v>
      </c>
      <c r="L124" s="150">
        <v>0</v>
      </c>
      <c r="M124" s="150">
        <v>0</v>
      </c>
      <c r="N124" s="150">
        <v>0</v>
      </c>
      <c r="O124" s="150">
        <v>0</v>
      </c>
      <c r="P124" s="150">
        <v>0</v>
      </c>
      <c r="Q124" s="150">
        <v>0</v>
      </c>
      <c r="R124" s="150">
        <v>0</v>
      </c>
      <c r="S124" s="150">
        <f t="shared" si="62"/>
        <v>13540.29</v>
      </c>
      <c r="T124" s="150">
        <v>0</v>
      </c>
      <c r="U124" s="150">
        <v>0</v>
      </c>
      <c r="V124" s="150">
        <v>0</v>
      </c>
      <c r="W124" s="150">
        <v>0</v>
      </c>
      <c r="X124" s="150">
        <v>0</v>
      </c>
      <c r="Y124" s="150">
        <f t="shared" si="63"/>
        <v>1888032.5780000002</v>
      </c>
      <c r="Z124" s="150">
        <v>0</v>
      </c>
      <c r="AA124" s="150">
        <v>0</v>
      </c>
      <c r="AB124" s="150">
        <v>0</v>
      </c>
      <c r="AC124" s="150">
        <v>0</v>
      </c>
      <c r="AD124" s="150">
        <v>0</v>
      </c>
      <c r="AE124" s="150">
        <v>0</v>
      </c>
      <c r="AF124" s="150">
        <v>0</v>
      </c>
      <c r="AG124" s="150">
        <v>0</v>
      </c>
      <c r="AH124" s="150">
        <v>0</v>
      </c>
      <c r="AI124" s="150">
        <v>0</v>
      </c>
      <c r="AJ124" s="150">
        <v>0</v>
      </c>
      <c r="AK124" s="150">
        <v>13540.29</v>
      </c>
      <c r="AL124" s="150">
        <f t="shared" si="64"/>
        <v>13540.29</v>
      </c>
      <c r="AM124" s="150">
        <v>0</v>
      </c>
      <c r="AN124" s="150">
        <v>0</v>
      </c>
      <c r="AO124" s="150">
        <v>0</v>
      </c>
      <c r="AP124" s="150">
        <v>0</v>
      </c>
      <c r="AQ124" s="150">
        <v>0</v>
      </c>
      <c r="AR124" s="150">
        <f t="shared" si="65"/>
        <v>1888032.5780000002</v>
      </c>
      <c r="AS124" s="150">
        <v>0</v>
      </c>
      <c r="AT124" s="150">
        <v>0</v>
      </c>
      <c r="AU124" s="150">
        <v>0</v>
      </c>
      <c r="AV124" s="150">
        <v>0</v>
      </c>
      <c r="AW124" s="150">
        <v>0</v>
      </c>
      <c r="AX124" s="150">
        <v>0</v>
      </c>
      <c r="AY124" s="150">
        <v>0</v>
      </c>
      <c r="AZ124" s="150">
        <v>0</v>
      </c>
      <c r="BA124" s="150">
        <v>0</v>
      </c>
      <c r="BB124" s="150">
        <v>0</v>
      </c>
      <c r="BC124" s="150">
        <v>0</v>
      </c>
      <c r="BD124" s="150">
        <v>0</v>
      </c>
      <c r="BE124" s="150">
        <f t="shared" si="66"/>
        <v>0</v>
      </c>
      <c r="BF124" s="150">
        <v>0</v>
      </c>
      <c r="BG124" s="150">
        <v>0</v>
      </c>
      <c r="BH124" s="150">
        <v>0</v>
      </c>
      <c r="BI124" s="150">
        <v>0</v>
      </c>
      <c r="BJ124" s="150">
        <v>0</v>
      </c>
      <c r="BK124" s="150">
        <f t="shared" si="67"/>
        <v>1874492.2880000002</v>
      </c>
      <c r="BL124" s="150">
        <v>0</v>
      </c>
      <c r="BM124" s="150">
        <v>0</v>
      </c>
      <c r="BN124" s="150">
        <v>0</v>
      </c>
      <c r="BO124" s="150">
        <v>0</v>
      </c>
      <c r="BP124" s="150">
        <v>0</v>
      </c>
      <c r="BQ124" s="150">
        <v>0</v>
      </c>
      <c r="BR124" s="150">
        <v>0</v>
      </c>
      <c r="BS124" s="150">
        <v>0</v>
      </c>
      <c r="BT124" s="150">
        <v>0</v>
      </c>
      <c r="BU124" s="150">
        <v>0</v>
      </c>
      <c r="BV124" s="157">
        <f t="shared" si="68"/>
        <v>0</v>
      </c>
      <c r="BW124" s="157">
        <f t="shared" si="69"/>
        <v>0</v>
      </c>
      <c r="BX124" s="157">
        <f t="shared" si="70"/>
        <v>0</v>
      </c>
      <c r="BY124" s="157">
        <f t="shared" si="71"/>
        <v>0</v>
      </c>
      <c r="CB124" s="157">
        <f t="shared" si="58"/>
        <v>0</v>
      </c>
      <c r="CD124" s="157">
        <f t="shared" si="72"/>
        <v>0</v>
      </c>
      <c r="CV124" s="157">
        <f t="shared" si="73"/>
        <v>1874492.2880000002</v>
      </c>
      <c r="CW124" s="157">
        <f t="shared" si="74"/>
        <v>0</v>
      </c>
      <c r="CX124" s="157">
        <f t="shared" si="75"/>
        <v>0</v>
      </c>
      <c r="CY124" s="157">
        <f t="shared" si="76"/>
        <v>0</v>
      </c>
      <c r="CZ124" s="157">
        <f t="shared" si="77"/>
        <v>0</v>
      </c>
      <c r="DA124" s="157">
        <f t="shared" si="78"/>
        <v>0</v>
      </c>
      <c r="DB124" s="150">
        <v>-244017.03200000001</v>
      </c>
      <c r="DC124" s="150">
        <v>-244017.03200000001</v>
      </c>
      <c r="DD124" s="157">
        <f t="shared" si="59"/>
        <v>-244017.03200000001</v>
      </c>
      <c r="DE124" s="157">
        <f t="shared" si="60"/>
        <v>-244017.03200000001</v>
      </c>
      <c r="DF124" s="361">
        <f t="shared" si="61"/>
        <v>1</v>
      </c>
    </row>
    <row r="125" spans="1:110" x14ac:dyDescent="0.25">
      <c r="A125" s="259" t="s">
        <v>145</v>
      </c>
      <c r="B125" s="259" t="s">
        <v>178</v>
      </c>
      <c r="C125" s="259" t="s">
        <v>770</v>
      </c>
      <c r="D125" s="259" t="s">
        <v>126</v>
      </c>
      <c r="E125" s="259" t="s">
        <v>53</v>
      </c>
      <c r="F125" s="150">
        <v>6825.1329999999998</v>
      </c>
      <c r="G125" s="150">
        <v>0</v>
      </c>
      <c r="H125" s="150">
        <v>13491.675999999999</v>
      </c>
      <c r="I125" s="150">
        <v>0</v>
      </c>
      <c r="J125" s="150">
        <v>0</v>
      </c>
      <c r="K125" s="150">
        <v>0</v>
      </c>
      <c r="L125" s="150">
        <v>0</v>
      </c>
      <c r="M125" s="150">
        <v>0</v>
      </c>
      <c r="N125" s="150">
        <v>0</v>
      </c>
      <c r="O125" s="150">
        <v>0</v>
      </c>
      <c r="P125" s="150">
        <v>0</v>
      </c>
      <c r="Q125" s="150">
        <v>0</v>
      </c>
      <c r="R125" s="150">
        <v>0</v>
      </c>
      <c r="S125" s="150">
        <f t="shared" si="62"/>
        <v>13491.675999999999</v>
      </c>
      <c r="T125" s="150">
        <v>0</v>
      </c>
      <c r="U125" s="150">
        <v>0</v>
      </c>
      <c r="V125" s="150">
        <v>0</v>
      </c>
      <c r="W125" s="150">
        <v>0</v>
      </c>
      <c r="X125" s="150">
        <v>0</v>
      </c>
      <c r="Y125" s="150">
        <f t="shared" si="63"/>
        <v>20316.809000000001</v>
      </c>
      <c r="Z125" s="150">
        <v>0</v>
      </c>
      <c r="AA125" s="150">
        <v>13491.675999999999</v>
      </c>
      <c r="AB125" s="150">
        <v>236.99700000000001</v>
      </c>
      <c r="AC125" s="150">
        <v>0</v>
      </c>
      <c r="AD125" s="150">
        <v>0</v>
      </c>
      <c r="AE125" s="150">
        <v>0</v>
      </c>
      <c r="AF125" s="150">
        <v>0</v>
      </c>
      <c r="AG125" s="150">
        <v>0</v>
      </c>
      <c r="AH125" s="150">
        <v>0</v>
      </c>
      <c r="AI125" s="150">
        <v>0</v>
      </c>
      <c r="AJ125" s="150">
        <v>0</v>
      </c>
      <c r="AK125" s="150">
        <v>0</v>
      </c>
      <c r="AL125" s="150">
        <f t="shared" si="64"/>
        <v>13728.672999999999</v>
      </c>
      <c r="AM125" s="150">
        <v>0</v>
      </c>
      <c r="AN125" s="150">
        <v>0</v>
      </c>
      <c r="AO125" s="150">
        <v>0</v>
      </c>
      <c r="AP125" s="150">
        <v>0</v>
      </c>
      <c r="AQ125" s="150">
        <v>0</v>
      </c>
      <c r="AR125" s="150">
        <f t="shared" si="65"/>
        <v>20553.805999999997</v>
      </c>
      <c r="AS125" s="150">
        <v>0</v>
      </c>
      <c r="AT125" s="150">
        <v>13491.675999999999</v>
      </c>
      <c r="AU125" s="150">
        <v>236.99700000000001</v>
      </c>
      <c r="AV125" s="150">
        <v>0</v>
      </c>
      <c r="AW125" s="150">
        <v>0</v>
      </c>
      <c r="AX125" s="150">
        <v>0</v>
      </c>
      <c r="AY125" s="150">
        <v>0</v>
      </c>
      <c r="AZ125" s="150">
        <v>0</v>
      </c>
      <c r="BA125" s="150">
        <v>0</v>
      </c>
      <c r="BB125" s="150">
        <v>0</v>
      </c>
      <c r="BC125" s="150">
        <v>0</v>
      </c>
      <c r="BD125" s="150">
        <v>0</v>
      </c>
      <c r="BE125" s="150">
        <f t="shared" si="66"/>
        <v>13728.672999999999</v>
      </c>
      <c r="BF125" s="150">
        <v>0</v>
      </c>
      <c r="BG125" s="150">
        <v>0</v>
      </c>
      <c r="BH125" s="150">
        <v>0</v>
      </c>
      <c r="BI125" s="150">
        <v>0</v>
      </c>
      <c r="BJ125" s="150">
        <v>0</v>
      </c>
      <c r="BK125" s="150">
        <f t="shared" si="67"/>
        <v>20553.805999999997</v>
      </c>
      <c r="BL125" s="150">
        <v>0</v>
      </c>
      <c r="BM125" s="150">
        <v>13491.675999999999</v>
      </c>
      <c r="BN125" s="150">
        <v>236.99700000000001</v>
      </c>
      <c r="BO125" s="150">
        <v>0</v>
      </c>
      <c r="BP125" s="150">
        <v>0</v>
      </c>
      <c r="BQ125" s="150">
        <v>0</v>
      </c>
      <c r="BR125" s="150">
        <v>0</v>
      </c>
      <c r="BS125" s="150">
        <v>0</v>
      </c>
      <c r="BT125" s="150">
        <v>0</v>
      </c>
      <c r="BU125" s="150">
        <v>0</v>
      </c>
      <c r="BV125" s="157">
        <f t="shared" si="68"/>
        <v>13728.672999999999</v>
      </c>
      <c r="BW125" s="157">
        <f t="shared" si="69"/>
        <v>0</v>
      </c>
      <c r="BX125" s="157">
        <f t="shared" si="70"/>
        <v>0</v>
      </c>
      <c r="BY125" s="157">
        <f t="shared" si="71"/>
        <v>0</v>
      </c>
      <c r="BZ125" s="259"/>
      <c r="CA125" s="259"/>
      <c r="CB125" s="157">
        <f t="shared" si="58"/>
        <v>13728.672999999999</v>
      </c>
      <c r="CC125" s="259"/>
      <c r="CD125" s="157">
        <f t="shared" si="72"/>
        <v>13728.672999999999</v>
      </c>
      <c r="CQ125" s="259"/>
      <c r="CR125" s="259"/>
      <c r="CS125" s="259"/>
      <c r="CT125" s="259"/>
      <c r="CU125" s="259"/>
      <c r="CV125" s="157">
        <f t="shared" si="73"/>
        <v>6825.1329999999998</v>
      </c>
      <c r="CW125" s="157">
        <f t="shared" si="74"/>
        <v>-13728.672999999997</v>
      </c>
      <c r="CX125" s="157">
        <f t="shared" si="75"/>
        <v>-13728.672999999999</v>
      </c>
      <c r="CY125" s="157">
        <f t="shared" si="76"/>
        <v>-13728.672999999999</v>
      </c>
      <c r="CZ125" s="157">
        <f t="shared" si="77"/>
        <v>-13728.672999999999</v>
      </c>
      <c r="DA125" s="157">
        <f t="shared" si="78"/>
        <v>0</v>
      </c>
      <c r="DB125" s="150">
        <v>870169.84199999995</v>
      </c>
      <c r="DC125" s="150">
        <v>870169.84199999995</v>
      </c>
      <c r="DD125" s="157">
        <f t="shared" si="59"/>
        <v>856441.16899999999</v>
      </c>
      <c r="DE125" s="157">
        <f t="shared" si="60"/>
        <v>856441.16899999999</v>
      </c>
      <c r="DF125" s="361">
        <f t="shared" si="61"/>
        <v>1</v>
      </c>
    </row>
    <row r="126" spans="1:110" s="279" customFormat="1" x14ac:dyDescent="0.25">
      <c r="A126" s="259" t="s">
        <v>145</v>
      </c>
      <c r="B126" s="259" t="s">
        <v>178</v>
      </c>
      <c r="C126" s="259" t="s">
        <v>770</v>
      </c>
      <c r="D126" s="259" t="s">
        <v>127</v>
      </c>
      <c r="E126" s="259" t="s">
        <v>54</v>
      </c>
      <c r="F126" s="150">
        <v>388964.07699999999</v>
      </c>
      <c r="G126" s="150">
        <v>0</v>
      </c>
      <c r="H126" s="150">
        <v>0</v>
      </c>
      <c r="I126" s="150">
        <v>0</v>
      </c>
      <c r="J126" s="150">
        <v>0</v>
      </c>
      <c r="K126" s="150">
        <v>0</v>
      </c>
      <c r="L126" s="150">
        <v>0</v>
      </c>
      <c r="M126" s="150">
        <v>0</v>
      </c>
      <c r="N126" s="150">
        <v>0</v>
      </c>
      <c r="O126" s="150">
        <v>0</v>
      </c>
      <c r="P126" s="150">
        <v>0</v>
      </c>
      <c r="Q126" s="150">
        <v>0</v>
      </c>
      <c r="R126" s="150">
        <v>0</v>
      </c>
      <c r="S126" s="150">
        <f t="shared" si="62"/>
        <v>0</v>
      </c>
      <c r="T126" s="150">
        <v>0</v>
      </c>
      <c r="U126" s="150">
        <v>0</v>
      </c>
      <c r="V126" s="150">
        <v>0</v>
      </c>
      <c r="W126" s="150">
        <v>0</v>
      </c>
      <c r="X126" s="150">
        <v>0</v>
      </c>
      <c r="Y126" s="150">
        <f t="shared" si="63"/>
        <v>388964.07699999999</v>
      </c>
      <c r="Z126" s="150">
        <v>0</v>
      </c>
      <c r="AA126" s="150">
        <v>9000</v>
      </c>
      <c r="AB126" s="150">
        <v>0</v>
      </c>
      <c r="AC126" s="150">
        <v>0</v>
      </c>
      <c r="AD126" s="150">
        <v>0</v>
      </c>
      <c r="AE126" s="150">
        <v>0</v>
      </c>
      <c r="AF126" s="150">
        <v>0</v>
      </c>
      <c r="AG126" s="150">
        <v>0</v>
      </c>
      <c r="AH126" s="150">
        <v>0</v>
      </c>
      <c r="AI126" s="150">
        <v>0</v>
      </c>
      <c r="AJ126" s="150">
        <v>0</v>
      </c>
      <c r="AK126" s="150">
        <v>0</v>
      </c>
      <c r="AL126" s="150">
        <f t="shared" si="64"/>
        <v>9000</v>
      </c>
      <c r="AM126" s="150">
        <v>0</v>
      </c>
      <c r="AN126" s="150">
        <v>0</v>
      </c>
      <c r="AO126" s="150">
        <v>0</v>
      </c>
      <c r="AP126" s="150">
        <v>0</v>
      </c>
      <c r="AQ126" s="150">
        <v>0</v>
      </c>
      <c r="AR126" s="150">
        <f t="shared" si="65"/>
        <v>397964.07699999999</v>
      </c>
      <c r="AS126" s="150">
        <v>0</v>
      </c>
      <c r="AT126" s="150">
        <v>9000</v>
      </c>
      <c r="AU126" s="150">
        <v>0</v>
      </c>
      <c r="AV126" s="150">
        <v>0</v>
      </c>
      <c r="AW126" s="150">
        <v>0</v>
      </c>
      <c r="AX126" s="150">
        <v>0</v>
      </c>
      <c r="AY126" s="150">
        <v>0</v>
      </c>
      <c r="AZ126" s="150">
        <v>0</v>
      </c>
      <c r="BA126" s="150">
        <v>0</v>
      </c>
      <c r="BB126" s="150">
        <v>0</v>
      </c>
      <c r="BC126" s="150">
        <v>0</v>
      </c>
      <c r="BD126" s="150">
        <v>0</v>
      </c>
      <c r="BE126" s="150">
        <f t="shared" si="66"/>
        <v>9000</v>
      </c>
      <c r="BF126" s="150">
        <v>0</v>
      </c>
      <c r="BG126" s="150">
        <v>0</v>
      </c>
      <c r="BH126" s="150">
        <v>0</v>
      </c>
      <c r="BI126" s="150">
        <v>0</v>
      </c>
      <c r="BJ126" s="150">
        <v>0</v>
      </c>
      <c r="BK126" s="150">
        <f t="shared" si="67"/>
        <v>397964.07699999999</v>
      </c>
      <c r="BL126" s="150">
        <v>0</v>
      </c>
      <c r="BM126" s="150">
        <v>9000</v>
      </c>
      <c r="BN126" s="150">
        <v>0</v>
      </c>
      <c r="BO126" s="150">
        <v>0</v>
      </c>
      <c r="BP126" s="150">
        <v>0</v>
      </c>
      <c r="BQ126" s="150">
        <v>0</v>
      </c>
      <c r="BR126" s="150">
        <v>0</v>
      </c>
      <c r="BS126" s="150">
        <v>0</v>
      </c>
      <c r="BT126" s="150">
        <v>0</v>
      </c>
      <c r="BU126" s="150">
        <v>0</v>
      </c>
      <c r="BV126" s="157">
        <f t="shared" si="68"/>
        <v>9000</v>
      </c>
      <c r="BW126" s="157">
        <f t="shared" si="69"/>
        <v>0</v>
      </c>
      <c r="BX126" s="157">
        <f t="shared" si="70"/>
        <v>0</v>
      </c>
      <c r="BY126" s="157">
        <f t="shared" si="71"/>
        <v>0</v>
      </c>
      <c r="BZ126" s="259"/>
      <c r="CA126" s="259"/>
      <c r="CB126" s="157">
        <f t="shared" si="58"/>
        <v>9000</v>
      </c>
      <c r="CC126" s="259"/>
      <c r="CD126" s="157">
        <f t="shared" si="72"/>
        <v>9000</v>
      </c>
      <c r="CE126"/>
      <c r="CF126"/>
      <c r="CG126"/>
      <c r="CH126"/>
      <c r="CI126"/>
      <c r="CJ126"/>
      <c r="CK126"/>
      <c r="CL126"/>
      <c r="CM126"/>
      <c r="CN126"/>
      <c r="CO126"/>
      <c r="CP126"/>
      <c r="CQ126" s="259"/>
      <c r="CR126" s="259"/>
      <c r="CS126" s="259"/>
      <c r="CT126" s="259"/>
      <c r="CU126" s="259"/>
      <c r="CV126" s="157">
        <f t="shared" si="73"/>
        <v>388964.07699999999</v>
      </c>
      <c r="CW126" s="157">
        <f t="shared" si="74"/>
        <v>-9000</v>
      </c>
      <c r="CX126" s="157">
        <f t="shared" si="75"/>
        <v>-9000</v>
      </c>
      <c r="CY126" s="157">
        <f t="shared" si="76"/>
        <v>-9000</v>
      </c>
      <c r="CZ126" s="157">
        <f t="shared" si="77"/>
        <v>-9000</v>
      </c>
      <c r="DA126" s="157">
        <f t="shared" si="78"/>
        <v>0</v>
      </c>
      <c r="DB126" s="150">
        <v>3142556.9759999998</v>
      </c>
      <c r="DC126" s="150">
        <v>2927240.9759999998</v>
      </c>
      <c r="DD126" s="157">
        <f t="shared" si="59"/>
        <v>3133556.9759999998</v>
      </c>
      <c r="DE126" s="157">
        <f t="shared" si="60"/>
        <v>2918240.9759999998</v>
      </c>
      <c r="DF126" s="361">
        <f t="shared" si="61"/>
        <v>0.93128703206959018</v>
      </c>
    </row>
    <row r="127" spans="1:110" x14ac:dyDescent="0.25">
      <c r="A127" t="s">
        <v>145</v>
      </c>
      <c r="B127" t="s">
        <v>770</v>
      </c>
      <c r="C127" t="s">
        <v>770</v>
      </c>
      <c r="D127" t="s">
        <v>339</v>
      </c>
      <c r="E127" t="s">
        <v>747</v>
      </c>
      <c r="F127" s="150">
        <v>0</v>
      </c>
      <c r="G127" s="150">
        <v>0</v>
      </c>
      <c r="H127" s="150">
        <v>0</v>
      </c>
      <c r="I127" s="150">
        <v>0</v>
      </c>
      <c r="J127" s="150">
        <v>0</v>
      </c>
      <c r="K127" s="150">
        <v>0</v>
      </c>
      <c r="L127" s="150">
        <v>0</v>
      </c>
      <c r="M127" s="150">
        <v>0</v>
      </c>
      <c r="N127" s="150">
        <v>0</v>
      </c>
      <c r="O127" s="150">
        <v>0</v>
      </c>
      <c r="P127" s="150">
        <v>0</v>
      </c>
      <c r="Q127" s="150">
        <v>0</v>
      </c>
      <c r="R127" s="150">
        <v>0</v>
      </c>
      <c r="S127" s="150">
        <f t="shared" si="62"/>
        <v>0</v>
      </c>
      <c r="T127" s="150">
        <v>0</v>
      </c>
      <c r="U127" s="150">
        <v>0</v>
      </c>
      <c r="V127" s="150">
        <v>0</v>
      </c>
      <c r="W127" s="150">
        <v>0</v>
      </c>
      <c r="X127" s="150">
        <v>0</v>
      </c>
      <c r="Y127" s="150">
        <f t="shared" si="63"/>
        <v>0</v>
      </c>
      <c r="Z127" s="150">
        <v>0</v>
      </c>
      <c r="AA127" s="150">
        <v>0</v>
      </c>
      <c r="AB127" s="150">
        <v>0</v>
      </c>
      <c r="AC127" s="150">
        <v>0</v>
      </c>
      <c r="AD127" s="150">
        <v>0</v>
      </c>
      <c r="AE127" s="150">
        <v>0</v>
      </c>
      <c r="AF127" s="150">
        <v>0</v>
      </c>
      <c r="AG127" s="150">
        <v>0</v>
      </c>
      <c r="AH127" s="150">
        <v>0</v>
      </c>
      <c r="AI127" s="150">
        <v>0</v>
      </c>
      <c r="AJ127" s="150">
        <v>0</v>
      </c>
      <c r="AK127" s="150">
        <v>0</v>
      </c>
      <c r="AL127" s="150">
        <f t="shared" si="64"/>
        <v>0</v>
      </c>
      <c r="AM127" s="150">
        <v>74767</v>
      </c>
      <c r="AN127" s="150">
        <v>0</v>
      </c>
      <c r="AO127" s="150">
        <v>0</v>
      </c>
      <c r="AP127" s="150">
        <v>0</v>
      </c>
      <c r="AQ127" s="150">
        <v>0</v>
      </c>
      <c r="AR127" s="150">
        <f t="shared" si="65"/>
        <v>74767</v>
      </c>
      <c r="AS127" s="150">
        <v>0</v>
      </c>
      <c r="AT127" s="150">
        <v>0</v>
      </c>
      <c r="AU127" s="150">
        <v>0</v>
      </c>
      <c r="AV127" s="150">
        <v>0</v>
      </c>
      <c r="AW127" s="150">
        <v>0</v>
      </c>
      <c r="AX127" s="150">
        <v>0</v>
      </c>
      <c r="AY127" s="150">
        <v>0</v>
      </c>
      <c r="AZ127" s="150">
        <v>0</v>
      </c>
      <c r="BA127" s="150">
        <v>0</v>
      </c>
      <c r="BB127" s="150">
        <v>0</v>
      </c>
      <c r="BC127" s="150">
        <v>0</v>
      </c>
      <c r="BD127" s="150">
        <v>0</v>
      </c>
      <c r="BE127" s="150">
        <f t="shared" si="66"/>
        <v>0</v>
      </c>
      <c r="BF127" s="150">
        <v>74767</v>
      </c>
      <c r="BG127" s="150">
        <v>0</v>
      </c>
      <c r="BH127" s="150">
        <v>0</v>
      </c>
      <c r="BI127" s="150">
        <v>0</v>
      </c>
      <c r="BJ127" s="150">
        <v>0</v>
      </c>
      <c r="BK127" s="150">
        <f t="shared" si="67"/>
        <v>74767</v>
      </c>
      <c r="BL127" s="150">
        <v>0</v>
      </c>
      <c r="BM127" s="150">
        <v>0</v>
      </c>
      <c r="BN127" s="150">
        <v>0</v>
      </c>
      <c r="BO127" s="150">
        <v>0</v>
      </c>
      <c r="BP127" s="150">
        <v>0</v>
      </c>
      <c r="BQ127" s="150">
        <v>0</v>
      </c>
      <c r="BR127" s="150">
        <v>0</v>
      </c>
      <c r="BS127" s="150">
        <v>0</v>
      </c>
      <c r="BT127" s="150">
        <v>0</v>
      </c>
      <c r="BU127" s="150">
        <v>0</v>
      </c>
      <c r="BV127" s="157">
        <f t="shared" si="68"/>
        <v>0</v>
      </c>
      <c r="BW127" s="157">
        <f t="shared" si="69"/>
        <v>0</v>
      </c>
      <c r="BX127" s="157">
        <f t="shared" si="70"/>
        <v>0</v>
      </c>
      <c r="BY127" s="157">
        <f t="shared" si="71"/>
        <v>0</v>
      </c>
      <c r="CB127" s="157">
        <f t="shared" si="58"/>
        <v>0</v>
      </c>
      <c r="CD127" s="157">
        <f t="shared" si="72"/>
        <v>0</v>
      </c>
      <c r="CV127" s="157">
        <f t="shared" si="73"/>
        <v>0</v>
      </c>
      <c r="CW127" s="157">
        <f t="shared" si="74"/>
        <v>-74767</v>
      </c>
      <c r="CX127" s="157">
        <f t="shared" si="75"/>
        <v>-74767</v>
      </c>
      <c r="CY127" s="157">
        <f t="shared" si="76"/>
        <v>-74767</v>
      </c>
      <c r="CZ127" s="157">
        <f t="shared" si="77"/>
        <v>0</v>
      </c>
      <c r="DA127" s="157">
        <f t="shared" si="78"/>
        <v>-74767</v>
      </c>
      <c r="DB127" s="150">
        <v>1165057.0589999999</v>
      </c>
      <c r="DC127" s="150">
        <v>1165057.0589999999</v>
      </c>
      <c r="DD127" s="157">
        <f t="shared" si="59"/>
        <v>1165057.0589999999</v>
      </c>
      <c r="DE127" s="157">
        <f t="shared" si="60"/>
        <v>1165057.0589999999</v>
      </c>
      <c r="DF127" s="361">
        <f t="shared" si="61"/>
        <v>1</v>
      </c>
    </row>
    <row r="128" spans="1:110" x14ac:dyDescent="0.25">
      <c r="A128" t="s">
        <v>145</v>
      </c>
      <c r="B128" t="s">
        <v>770</v>
      </c>
      <c r="C128" t="s">
        <v>770</v>
      </c>
      <c r="D128" t="s">
        <v>332</v>
      </c>
      <c r="E128" t="s">
        <v>740</v>
      </c>
      <c r="F128" s="150">
        <v>0</v>
      </c>
      <c r="G128" s="150">
        <v>0</v>
      </c>
      <c r="H128" s="150">
        <v>0</v>
      </c>
      <c r="I128" s="150">
        <v>0</v>
      </c>
      <c r="J128" s="150">
        <v>0</v>
      </c>
      <c r="K128" s="150">
        <v>0</v>
      </c>
      <c r="L128" s="150">
        <v>0</v>
      </c>
      <c r="M128" s="150">
        <v>0</v>
      </c>
      <c r="N128" s="150">
        <v>0</v>
      </c>
      <c r="O128" s="150">
        <v>0</v>
      </c>
      <c r="P128" s="150">
        <v>0</v>
      </c>
      <c r="Q128" s="150">
        <v>0</v>
      </c>
      <c r="R128" s="150">
        <v>0</v>
      </c>
      <c r="S128" s="150">
        <f t="shared" si="62"/>
        <v>0</v>
      </c>
      <c r="T128" s="150">
        <v>0</v>
      </c>
      <c r="U128" s="150">
        <v>0</v>
      </c>
      <c r="V128" s="150">
        <v>0</v>
      </c>
      <c r="W128" s="150">
        <v>0</v>
      </c>
      <c r="X128" s="150">
        <v>0</v>
      </c>
      <c r="Y128" s="150">
        <f t="shared" si="63"/>
        <v>0</v>
      </c>
      <c r="Z128" s="150">
        <v>0</v>
      </c>
      <c r="AA128" s="150">
        <v>0</v>
      </c>
      <c r="AB128" s="150">
        <v>0</v>
      </c>
      <c r="AC128" s="150">
        <v>0</v>
      </c>
      <c r="AD128" s="150">
        <v>0</v>
      </c>
      <c r="AE128" s="150">
        <v>0</v>
      </c>
      <c r="AF128" s="150">
        <v>0</v>
      </c>
      <c r="AG128" s="150">
        <v>0</v>
      </c>
      <c r="AH128" s="150">
        <v>0</v>
      </c>
      <c r="AI128" s="150">
        <v>0</v>
      </c>
      <c r="AJ128" s="150">
        <v>0</v>
      </c>
      <c r="AK128" s="150">
        <v>0</v>
      </c>
      <c r="AL128" s="150">
        <f t="shared" si="64"/>
        <v>0</v>
      </c>
      <c r="AM128" s="150">
        <v>124429</v>
      </c>
      <c r="AN128" s="150">
        <v>0</v>
      </c>
      <c r="AO128" s="150">
        <v>0</v>
      </c>
      <c r="AP128" s="150">
        <v>0</v>
      </c>
      <c r="AQ128" s="150">
        <v>0</v>
      </c>
      <c r="AR128" s="150">
        <f t="shared" si="65"/>
        <v>124429</v>
      </c>
      <c r="AS128" s="150">
        <v>0</v>
      </c>
      <c r="AT128" s="150">
        <v>0</v>
      </c>
      <c r="AU128" s="150">
        <v>0</v>
      </c>
      <c r="AV128" s="150">
        <v>0</v>
      </c>
      <c r="AW128" s="150">
        <v>0</v>
      </c>
      <c r="AX128" s="150">
        <v>0</v>
      </c>
      <c r="AY128" s="150">
        <v>0</v>
      </c>
      <c r="AZ128" s="150">
        <v>0</v>
      </c>
      <c r="BA128" s="150">
        <v>0</v>
      </c>
      <c r="BB128" s="150">
        <v>0</v>
      </c>
      <c r="BC128" s="150">
        <v>0</v>
      </c>
      <c r="BD128" s="150">
        <v>0</v>
      </c>
      <c r="BE128" s="150">
        <f t="shared" si="66"/>
        <v>0</v>
      </c>
      <c r="BF128" s="150">
        <v>124429</v>
      </c>
      <c r="BG128" s="150">
        <v>0</v>
      </c>
      <c r="BH128" s="150">
        <v>0</v>
      </c>
      <c r="BI128" s="150">
        <v>0</v>
      </c>
      <c r="BJ128" s="150">
        <v>0</v>
      </c>
      <c r="BK128" s="150">
        <f t="shared" si="67"/>
        <v>124429</v>
      </c>
      <c r="BL128" s="150">
        <v>0</v>
      </c>
      <c r="BM128" s="150">
        <v>0</v>
      </c>
      <c r="BN128" s="150">
        <v>0</v>
      </c>
      <c r="BO128" s="150">
        <v>0</v>
      </c>
      <c r="BP128" s="150">
        <v>0</v>
      </c>
      <c r="BQ128" s="150">
        <v>0</v>
      </c>
      <c r="BR128" s="150">
        <v>0</v>
      </c>
      <c r="BS128" s="150">
        <v>0</v>
      </c>
      <c r="BT128" s="150">
        <v>0</v>
      </c>
      <c r="BU128" s="150">
        <v>0</v>
      </c>
      <c r="BV128" s="157">
        <f t="shared" si="68"/>
        <v>0</v>
      </c>
      <c r="BW128" s="157">
        <f t="shared" si="69"/>
        <v>0</v>
      </c>
      <c r="BX128" s="157">
        <f t="shared" si="70"/>
        <v>0</v>
      </c>
      <c r="BY128" s="157">
        <f t="shared" si="71"/>
        <v>0</v>
      </c>
      <c r="CB128" s="157">
        <f t="shared" si="58"/>
        <v>0</v>
      </c>
      <c r="CD128" s="157">
        <f t="shared" si="72"/>
        <v>0</v>
      </c>
      <c r="CV128" s="157">
        <f t="shared" si="73"/>
        <v>0</v>
      </c>
      <c r="CW128" s="157">
        <f t="shared" si="74"/>
        <v>-124429</v>
      </c>
      <c r="CX128" s="157">
        <f t="shared" si="75"/>
        <v>-124429</v>
      </c>
      <c r="CY128" s="157">
        <f t="shared" si="76"/>
        <v>-124429</v>
      </c>
      <c r="CZ128" s="157">
        <f t="shared" si="77"/>
        <v>0</v>
      </c>
      <c r="DA128" s="157">
        <f t="shared" si="78"/>
        <v>-124429</v>
      </c>
      <c r="DB128" s="150">
        <v>-11768.334999999999</v>
      </c>
      <c r="DC128" s="150">
        <v>-11768</v>
      </c>
      <c r="DD128" s="157">
        <f t="shared" si="59"/>
        <v>-11768.334999999999</v>
      </c>
      <c r="DE128" s="157">
        <f t="shared" si="60"/>
        <v>-11768</v>
      </c>
      <c r="DF128" s="361">
        <f t="shared" si="61"/>
        <v>0.99997153378111692</v>
      </c>
    </row>
    <row r="129" spans="1:110" s="279" customFormat="1" x14ac:dyDescent="0.25">
      <c r="A129" s="259" t="s">
        <v>145</v>
      </c>
      <c r="B129" s="259" t="s">
        <v>770</v>
      </c>
      <c r="C129" s="259" t="s">
        <v>770</v>
      </c>
      <c r="D129" s="259" t="s">
        <v>358</v>
      </c>
      <c r="E129" s="259" t="s">
        <v>763</v>
      </c>
      <c r="F129" s="150">
        <v>0</v>
      </c>
      <c r="G129" s="150">
        <v>0</v>
      </c>
      <c r="H129" s="150">
        <v>0</v>
      </c>
      <c r="I129" s="150">
        <v>0</v>
      </c>
      <c r="J129" s="150">
        <v>0</v>
      </c>
      <c r="K129" s="150">
        <v>0</v>
      </c>
      <c r="L129" s="150">
        <v>0</v>
      </c>
      <c r="M129" s="150">
        <v>0</v>
      </c>
      <c r="N129" s="150">
        <v>0</v>
      </c>
      <c r="O129" s="150">
        <v>0</v>
      </c>
      <c r="P129" s="150">
        <v>0</v>
      </c>
      <c r="Q129" s="150">
        <v>0</v>
      </c>
      <c r="R129" s="150">
        <v>0</v>
      </c>
      <c r="S129" s="150">
        <f t="shared" si="62"/>
        <v>0</v>
      </c>
      <c r="T129" s="150">
        <v>0</v>
      </c>
      <c r="U129" s="150">
        <v>0</v>
      </c>
      <c r="V129" s="150">
        <v>0</v>
      </c>
      <c r="W129" s="150">
        <v>0</v>
      </c>
      <c r="X129" s="150">
        <v>0</v>
      </c>
      <c r="Y129" s="150">
        <f t="shared" si="63"/>
        <v>0</v>
      </c>
      <c r="Z129" s="150">
        <v>0</v>
      </c>
      <c r="AA129" s="150">
        <v>0</v>
      </c>
      <c r="AB129" s="150">
        <v>0</v>
      </c>
      <c r="AC129" s="150">
        <v>0</v>
      </c>
      <c r="AD129" s="150">
        <v>0</v>
      </c>
      <c r="AE129" s="150">
        <v>0</v>
      </c>
      <c r="AF129" s="150">
        <v>0</v>
      </c>
      <c r="AG129" s="150">
        <v>0</v>
      </c>
      <c r="AH129" s="150">
        <v>0</v>
      </c>
      <c r="AI129" s="150">
        <v>0</v>
      </c>
      <c r="AJ129" s="150">
        <v>0</v>
      </c>
      <c r="AK129" s="150">
        <v>0</v>
      </c>
      <c r="AL129" s="150">
        <f t="shared" si="64"/>
        <v>0</v>
      </c>
      <c r="AM129" s="150">
        <v>334482.46250000002</v>
      </c>
      <c r="AN129" s="150">
        <v>0</v>
      </c>
      <c r="AO129" s="150">
        <v>0</v>
      </c>
      <c r="AP129" s="150">
        <v>0</v>
      </c>
      <c r="AQ129" s="150">
        <v>0</v>
      </c>
      <c r="AR129" s="150">
        <f t="shared" si="65"/>
        <v>334482.46250000002</v>
      </c>
      <c r="AS129" s="150">
        <v>0</v>
      </c>
      <c r="AT129" s="150">
        <v>0</v>
      </c>
      <c r="AU129" s="150">
        <v>0</v>
      </c>
      <c r="AV129" s="150">
        <v>0</v>
      </c>
      <c r="AW129" s="150">
        <v>0</v>
      </c>
      <c r="AX129" s="150">
        <v>0</v>
      </c>
      <c r="AY129" s="150">
        <v>0</v>
      </c>
      <c r="AZ129" s="150">
        <v>0</v>
      </c>
      <c r="BA129" s="150">
        <v>0</v>
      </c>
      <c r="BB129" s="150">
        <v>0</v>
      </c>
      <c r="BC129" s="150">
        <v>0</v>
      </c>
      <c r="BD129" s="150">
        <v>0</v>
      </c>
      <c r="BE129" s="150">
        <f t="shared" si="66"/>
        <v>0</v>
      </c>
      <c r="BF129" s="150">
        <v>334482.46250000002</v>
      </c>
      <c r="BG129" s="150">
        <v>0</v>
      </c>
      <c r="BH129" s="150">
        <v>0</v>
      </c>
      <c r="BI129" s="150">
        <v>0</v>
      </c>
      <c r="BJ129" s="150">
        <v>0</v>
      </c>
      <c r="BK129" s="150">
        <f t="shared" si="67"/>
        <v>334482.46250000002</v>
      </c>
      <c r="BL129" s="150">
        <v>0</v>
      </c>
      <c r="BM129" s="150">
        <v>0</v>
      </c>
      <c r="BN129" s="150">
        <v>0</v>
      </c>
      <c r="BO129" s="150">
        <v>0</v>
      </c>
      <c r="BP129" s="150">
        <v>0</v>
      </c>
      <c r="BQ129" s="150">
        <v>0</v>
      </c>
      <c r="BR129" s="150">
        <v>0</v>
      </c>
      <c r="BS129" s="150">
        <v>0</v>
      </c>
      <c r="BT129" s="150">
        <v>0</v>
      </c>
      <c r="BU129" s="150">
        <v>0</v>
      </c>
      <c r="BV129" s="157">
        <f t="shared" si="68"/>
        <v>0</v>
      </c>
      <c r="BW129" s="157">
        <f t="shared" si="69"/>
        <v>0</v>
      </c>
      <c r="BX129" s="157">
        <f t="shared" si="70"/>
        <v>0</v>
      </c>
      <c r="BY129" s="157">
        <f t="shared" si="71"/>
        <v>0</v>
      </c>
      <c r="BZ129" s="259"/>
      <c r="CA129" s="259"/>
      <c r="CB129" s="157">
        <f t="shared" si="58"/>
        <v>0</v>
      </c>
      <c r="CC129" s="259"/>
      <c r="CD129" s="157">
        <f t="shared" si="72"/>
        <v>0</v>
      </c>
      <c r="CE129"/>
      <c r="CF129"/>
      <c r="CG129"/>
      <c r="CH129"/>
      <c r="CI129"/>
      <c r="CJ129"/>
      <c r="CK129"/>
      <c r="CL129"/>
      <c r="CM129"/>
      <c r="CN129"/>
      <c r="CO129"/>
      <c r="CP129"/>
      <c r="CQ129" s="259"/>
      <c r="CR129" s="259"/>
      <c r="CS129" s="259"/>
      <c r="CT129" s="259"/>
      <c r="CU129" s="259"/>
      <c r="CV129" s="157">
        <f t="shared" si="73"/>
        <v>0</v>
      </c>
      <c r="CW129" s="157">
        <f t="shared" si="74"/>
        <v>-334482.46250000002</v>
      </c>
      <c r="CX129" s="157">
        <f t="shared" si="75"/>
        <v>-334482.46250000002</v>
      </c>
      <c r="CY129" s="157">
        <f t="shared" si="76"/>
        <v>-334482.46250000002</v>
      </c>
      <c r="CZ129" s="157">
        <f t="shared" si="77"/>
        <v>0</v>
      </c>
      <c r="DA129" s="157">
        <f t="shared" si="78"/>
        <v>-334482.46250000002</v>
      </c>
      <c r="DB129" s="150">
        <v>162159.34678033198</v>
      </c>
      <c r="DC129" s="150">
        <v>27311.777000000002</v>
      </c>
      <c r="DD129" s="157">
        <f t="shared" si="59"/>
        <v>162159.34678033198</v>
      </c>
      <c r="DE129" s="157">
        <f t="shared" si="60"/>
        <v>27311.777000000002</v>
      </c>
      <c r="DF129" s="361">
        <f t="shared" si="61"/>
        <v>0.1684255489570867</v>
      </c>
    </row>
    <row r="130" spans="1:110" x14ac:dyDescent="0.25">
      <c r="A130" t="s">
        <v>145</v>
      </c>
      <c r="B130" t="s">
        <v>770</v>
      </c>
      <c r="C130" t="s">
        <v>770</v>
      </c>
      <c r="D130" t="s">
        <v>345</v>
      </c>
      <c r="E130" t="s">
        <v>753</v>
      </c>
      <c r="F130" s="150">
        <v>0</v>
      </c>
      <c r="G130" s="150">
        <v>0</v>
      </c>
      <c r="H130" s="150">
        <v>0</v>
      </c>
      <c r="I130" s="150">
        <v>0</v>
      </c>
      <c r="J130" s="150">
        <v>0</v>
      </c>
      <c r="K130" s="150">
        <v>0</v>
      </c>
      <c r="L130" s="150">
        <v>0</v>
      </c>
      <c r="M130" s="150">
        <v>0</v>
      </c>
      <c r="N130" s="150">
        <v>0</v>
      </c>
      <c r="O130" s="150">
        <v>0</v>
      </c>
      <c r="P130" s="150">
        <v>0</v>
      </c>
      <c r="Q130" s="150">
        <v>0</v>
      </c>
      <c r="R130" s="150">
        <v>0</v>
      </c>
      <c r="S130" s="150">
        <f t="shared" si="62"/>
        <v>0</v>
      </c>
      <c r="T130" s="150">
        <v>0</v>
      </c>
      <c r="U130" s="150">
        <v>0</v>
      </c>
      <c r="V130" s="150">
        <v>0</v>
      </c>
      <c r="W130" s="150">
        <v>0</v>
      </c>
      <c r="X130" s="150">
        <v>0</v>
      </c>
      <c r="Y130" s="150">
        <f t="shared" si="63"/>
        <v>0</v>
      </c>
      <c r="Z130" s="150">
        <v>0</v>
      </c>
      <c r="AA130" s="150">
        <v>0</v>
      </c>
      <c r="AB130" s="150">
        <v>0</v>
      </c>
      <c r="AC130" s="150">
        <v>0</v>
      </c>
      <c r="AD130" s="150">
        <v>0</v>
      </c>
      <c r="AE130" s="150">
        <v>0</v>
      </c>
      <c r="AF130" s="150">
        <v>0</v>
      </c>
      <c r="AG130" s="150">
        <v>0</v>
      </c>
      <c r="AH130" s="150">
        <v>0</v>
      </c>
      <c r="AI130" s="150">
        <v>0</v>
      </c>
      <c r="AJ130" s="150">
        <v>0</v>
      </c>
      <c r="AK130" s="150">
        <v>0</v>
      </c>
      <c r="AL130" s="150">
        <f t="shared" si="64"/>
        <v>0</v>
      </c>
      <c r="AM130" s="150">
        <v>8128</v>
      </c>
      <c r="AN130" s="150">
        <v>0</v>
      </c>
      <c r="AO130" s="150">
        <v>0</v>
      </c>
      <c r="AP130" s="150">
        <v>0</v>
      </c>
      <c r="AQ130" s="150">
        <v>0</v>
      </c>
      <c r="AR130" s="150">
        <f t="shared" si="65"/>
        <v>8128</v>
      </c>
      <c r="AS130" s="150">
        <v>0</v>
      </c>
      <c r="AT130" s="150">
        <v>0</v>
      </c>
      <c r="AU130" s="150">
        <v>0</v>
      </c>
      <c r="AV130" s="150">
        <v>0</v>
      </c>
      <c r="AW130" s="150">
        <v>0</v>
      </c>
      <c r="AX130" s="150">
        <v>0</v>
      </c>
      <c r="AY130" s="150">
        <v>0</v>
      </c>
      <c r="AZ130" s="150">
        <v>0</v>
      </c>
      <c r="BA130" s="150">
        <v>0</v>
      </c>
      <c r="BB130" s="150">
        <v>0</v>
      </c>
      <c r="BC130" s="150">
        <v>0</v>
      </c>
      <c r="BD130" s="150">
        <v>0</v>
      </c>
      <c r="BE130" s="150">
        <f t="shared" si="66"/>
        <v>0</v>
      </c>
      <c r="BF130" s="150">
        <v>8128</v>
      </c>
      <c r="BG130" s="150">
        <v>0</v>
      </c>
      <c r="BH130" s="150">
        <v>0</v>
      </c>
      <c r="BI130" s="150">
        <v>0</v>
      </c>
      <c r="BJ130" s="150">
        <v>0</v>
      </c>
      <c r="BK130" s="150">
        <f t="shared" si="67"/>
        <v>8128</v>
      </c>
      <c r="BL130" s="150">
        <v>0</v>
      </c>
      <c r="BM130" s="150">
        <v>0</v>
      </c>
      <c r="BN130" s="150">
        <v>0</v>
      </c>
      <c r="BO130" s="150">
        <v>0</v>
      </c>
      <c r="BP130" s="150">
        <v>0</v>
      </c>
      <c r="BQ130" s="150">
        <v>0</v>
      </c>
      <c r="BR130" s="150">
        <v>0</v>
      </c>
      <c r="BS130" s="150">
        <v>0</v>
      </c>
      <c r="BT130" s="150">
        <v>0</v>
      </c>
      <c r="BU130" s="150">
        <v>0</v>
      </c>
      <c r="BV130" s="157">
        <f t="shared" si="68"/>
        <v>0</v>
      </c>
      <c r="BW130" s="157">
        <f t="shared" si="69"/>
        <v>0</v>
      </c>
      <c r="BX130" s="157">
        <f t="shared" si="70"/>
        <v>0</v>
      </c>
      <c r="BY130" s="157">
        <f t="shared" si="71"/>
        <v>0</v>
      </c>
      <c r="CB130" s="157">
        <f t="shared" si="58"/>
        <v>0</v>
      </c>
      <c r="CD130" s="157">
        <f t="shared" si="72"/>
        <v>0</v>
      </c>
      <c r="CV130" s="157">
        <f t="shared" si="73"/>
        <v>0</v>
      </c>
      <c r="CW130" s="157">
        <f t="shared" si="74"/>
        <v>-8128</v>
      </c>
      <c r="CX130" s="157">
        <f t="shared" si="75"/>
        <v>-8128</v>
      </c>
      <c r="CY130" s="157">
        <f t="shared" si="76"/>
        <v>-8128</v>
      </c>
      <c r="CZ130" s="157">
        <f t="shared" si="77"/>
        <v>0</v>
      </c>
      <c r="DA130" s="157">
        <f t="shared" si="78"/>
        <v>-8128</v>
      </c>
      <c r="DB130" s="150">
        <v>1650917.838</v>
      </c>
      <c r="DC130" s="150">
        <v>1421205.6005137269</v>
      </c>
      <c r="DD130" s="157">
        <f t="shared" si="59"/>
        <v>1650917.838</v>
      </c>
      <c r="DE130" s="157">
        <f t="shared" si="60"/>
        <v>1421205.6005137269</v>
      </c>
      <c r="DF130" s="361">
        <f t="shared" si="61"/>
        <v>0.86085786209412007</v>
      </c>
    </row>
    <row r="131" spans="1:110" x14ac:dyDescent="0.25">
      <c r="A131" t="s">
        <v>145</v>
      </c>
      <c r="B131" t="s">
        <v>770</v>
      </c>
      <c r="C131" t="s">
        <v>770</v>
      </c>
      <c r="D131" t="s">
        <v>344</v>
      </c>
      <c r="E131" t="s">
        <v>752</v>
      </c>
      <c r="F131" s="150">
        <v>0</v>
      </c>
      <c r="G131" s="150">
        <v>0</v>
      </c>
      <c r="H131" s="150">
        <v>0</v>
      </c>
      <c r="I131" s="150">
        <v>0</v>
      </c>
      <c r="J131" s="150">
        <v>0</v>
      </c>
      <c r="K131" s="150">
        <v>0</v>
      </c>
      <c r="L131" s="150">
        <v>0</v>
      </c>
      <c r="M131" s="150">
        <v>0</v>
      </c>
      <c r="N131" s="150">
        <v>0</v>
      </c>
      <c r="O131" s="150">
        <v>0</v>
      </c>
      <c r="P131" s="150">
        <v>0</v>
      </c>
      <c r="Q131" s="150">
        <v>0</v>
      </c>
      <c r="R131" s="150">
        <v>0</v>
      </c>
      <c r="S131" s="150">
        <f t="shared" si="62"/>
        <v>0</v>
      </c>
      <c r="T131" s="150">
        <v>0</v>
      </c>
      <c r="U131" s="150">
        <v>0</v>
      </c>
      <c r="V131" s="150">
        <v>0</v>
      </c>
      <c r="W131" s="150">
        <v>0</v>
      </c>
      <c r="X131" s="150">
        <v>0</v>
      </c>
      <c r="Y131" s="150">
        <f t="shared" si="63"/>
        <v>0</v>
      </c>
      <c r="Z131" s="150">
        <v>0</v>
      </c>
      <c r="AA131" s="150">
        <v>0</v>
      </c>
      <c r="AB131" s="150">
        <v>0</v>
      </c>
      <c r="AC131" s="150">
        <v>0</v>
      </c>
      <c r="AD131" s="150">
        <v>0</v>
      </c>
      <c r="AE131" s="150">
        <v>0</v>
      </c>
      <c r="AF131" s="150">
        <v>0</v>
      </c>
      <c r="AG131" s="150">
        <v>0</v>
      </c>
      <c r="AH131" s="150">
        <v>0</v>
      </c>
      <c r="AI131" s="150">
        <v>0</v>
      </c>
      <c r="AJ131" s="150">
        <v>0</v>
      </c>
      <c r="AK131" s="150">
        <v>0</v>
      </c>
      <c r="AL131" s="150">
        <f t="shared" si="64"/>
        <v>0</v>
      </c>
      <c r="AM131" s="150">
        <v>20668</v>
      </c>
      <c r="AN131" s="150">
        <v>20668</v>
      </c>
      <c r="AO131" s="150">
        <v>20668</v>
      </c>
      <c r="AP131" s="150">
        <v>20668</v>
      </c>
      <c r="AQ131" s="150">
        <v>20668</v>
      </c>
      <c r="AR131" s="150">
        <f t="shared" si="65"/>
        <v>103340</v>
      </c>
      <c r="AS131" s="150">
        <v>0</v>
      </c>
      <c r="AT131" s="150">
        <v>0</v>
      </c>
      <c r="AU131" s="150">
        <v>0</v>
      </c>
      <c r="AV131" s="150">
        <v>0</v>
      </c>
      <c r="AW131" s="150">
        <v>0</v>
      </c>
      <c r="AX131" s="150">
        <v>0</v>
      </c>
      <c r="AY131" s="150">
        <v>0</v>
      </c>
      <c r="AZ131" s="150">
        <v>0</v>
      </c>
      <c r="BA131" s="150">
        <v>0</v>
      </c>
      <c r="BB131" s="150">
        <v>0</v>
      </c>
      <c r="BC131" s="150">
        <v>0</v>
      </c>
      <c r="BD131" s="150">
        <v>0</v>
      </c>
      <c r="BE131" s="150">
        <f t="shared" si="66"/>
        <v>0</v>
      </c>
      <c r="BF131" s="150">
        <v>20668</v>
      </c>
      <c r="BG131" s="150">
        <v>20668</v>
      </c>
      <c r="BH131" s="150">
        <v>20668</v>
      </c>
      <c r="BI131" s="150">
        <v>20668</v>
      </c>
      <c r="BJ131" s="150">
        <v>20668</v>
      </c>
      <c r="BK131" s="150">
        <f t="shared" si="67"/>
        <v>103340</v>
      </c>
      <c r="BL131" s="150">
        <v>0</v>
      </c>
      <c r="BM131" s="150">
        <v>0</v>
      </c>
      <c r="BN131" s="150">
        <v>0</v>
      </c>
      <c r="BO131" s="150">
        <v>0</v>
      </c>
      <c r="BP131" s="150">
        <v>0</v>
      </c>
      <c r="BQ131" s="150">
        <v>0</v>
      </c>
      <c r="BR131" s="150">
        <v>0</v>
      </c>
      <c r="BS131" s="150">
        <v>0</v>
      </c>
      <c r="BT131" s="150">
        <v>0</v>
      </c>
      <c r="BU131" s="150">
        <v>0</v>
      </c>
      <c r="BV131" s="157">
        <f t="shared" si="68"/>
        <v>0</v>
      </c>
      <c r="BW131" s="157">
        <f t="shared" si="69"/>
        <v>0</v>
      </c>
      <c r="BX131" s="157">
        <f t="shared" si="70"/>
        <v>0</v>
      </c>
      <c r="BY131" s="157">
        <f t="shared" si="71"/>
        <v>0</v>
      </c>
      <c r="CB131" s="157">
        <f t="shared" si="58"/>
        <v>0</v>
      </c>
      <c r="CD131" s="157">
        <f t="shared" si="72"/>
        <v>0</v>
      </c>
      <c r="CV131" s="157">
        <f t="shared" si="73"/>
        <v>0</v>
      </c>
      <c r="CW131" s="157">
        <f t="shared" si="74"/>
        <v>-103340</v>
      </c>
      <c r="CX131" s="157">
        <f t="shared" si="75"/>
        <v>-103340</v>
      </c>
      <c r="CY131" s="157">
        <f t="shared" si="76"/>
        <v>-20668</v>
      </c>
      <c r="CZ131" s="157">
        <f t="shared" si="77"/>
        <v>0</v>
      </c>
      <c r="DA131" s="157">
        <f t="shared" si="78"/>
        <v>-20668</v>
      </c>
      <c r="DB131" s="150">
        <v>282664</v>
      </c>
      <c r="DC131" s="150">
        <v>282664</v>
      </c>
      <c r="DD131" s="157">
        <f t="shared" si="59"/>
        <v>282664</v>
      </c>
      <c r="DE131" s="157">
        <f t="shared" si="60"/>
        <v>282664</v>
      </c>
      <c r="DF131" s="361">
        <f t="shared" si="61"/>
        <v>1</v>
      </c>
    </row>
    <row r="132" spans="1:110" x14ac:dyDescent="0.25">
      <c r="A132" t="s">
        <v>145</v>
      </c>
      <c r="B132" t="s">
        <v>770</v>
      </c>
      <c r="C132" t="s">
        <v>770</v>
      </c>
      <c r="D132" t="s">
        <v>343</v>
      </c>
      <c r="E132" t="s">
        <v>751</v>
      </c>
      <c r="F132" s="150">
        <v>0</v>
      </c>
      <c r="G132" s="150">
        <v>0</v>
      </c>
      <c r="H132" s="150">
        <v>0</v>
      </c>
      <c r="I132" s="150">
        <v>0</v>
      </c>
      <c r="J132" s="150">
        <v>0</v>
      </c>
      <c r="K132" s="150">
        <v>0</v>
      </c>
      <c r="L132" s="150">
        <v>0</v>
      </c>
      <c r="M132" s="150">
        <v>0</v>
      </c>
      <c r="N132" s="150">
        <v>0</v>
      </c>
      <c r="O132" s="150">
        <v>0</v>
      </c>
      <c r="P132" s="150">
        <v>0</v>
      </c>
      <c r="Q132" s="150">
        <v>0</v>
      </c>
      <c r="R132" s="150">
        <v>0</v>
      </c>
      <c r="S132" s="150">
        <f t="shared" ref="S132:S163" si="79">SUM(G132:R132)</f>
        <v>0</v>
      </c>
      <c r="T132" s="150">
        <v>0</v>
      </c>
      <c r="U132" s="150">
        <v>0</v>
      </c>
      <c r="V132" s="150">
        <v>0</v>
      </c>
      <c r="W132" s="150">
        <v>0</v>
      </c>
      <c r="X132" s="150">
        <v>0</v>
      </c>
      <c r="Y132" s="150">
        <f t="shared" ref="Y132:Y163" si="80">F132+SUM(S132:X132)</f>
        <v>0</v>
      </c>
      <c r="Z132" s="150">
        <v>0</v>
      </c>
      <c r="AA132" s="150">
        <v>0</v>
      </c>
      <c r="AB132" s="150">
        <v>0</v>
      </c>
      <c r="AC132" s="150">
        <v>0</v>
      </c>
      <c r="AD132" s="150">
        <v>0</v>
      </c>
      <c r="AE132" s="150">
        <v>0</v>
      </c>
      <c r="AF132" s="150">
        <v>0</v>
      </c>
      <c r="AG132" s="150">
        <v>0</v>
      </c>
      <c r="AH132" s="150">
        <v>0</v>
      </c>
      <c r="AI132" s="150">
        <v>0</v>
      </c>
      <c r="AJ132" s="150">
        <v>0</v>
      </c>
      <c r="AK132" s="150">
        <v>0</v>
      </c>
      <c r="AL132" s="150">
        <f t="shared" ref="AL132:AL163" si="81">SUM(Z132:AK132)</f>
        <v>0</v>
      </c>
      <c r="AM132" s="150">
        <v>38250</v>
      </c>
      <c r="AN132" s="150">
        <v>38250</v>
      </c>
      <c r="AO132" s="150">
        <v>0</v>
      </c>
      <c r="AP132" s="150">
        <v>0</v>
      </c>
      <c r="AQ132" s="150">
        <v>0</v>
      </c>
      <c r="AR132" s="150">
        <f t="shared" ref="AR132:AR163" si="82">F132+SUM(AL132:AQ132)</f>
        <v>76500</v>
      </c>
      <c r="AS132" s="150">
        <v>0</v>
      </c>
      <c r="AT132" s="150">
        <v>0</v>
      </c>
      <c r="AU132" s="150">
        <v>0</v>
      </c>
      <c r="AV132" s="150">
        <v>0</v>
      </c>
      <c r="AW132" s="150">
        <v>0</v>
      </c>
      <c r="AX132" s="150">
        <v>0</v>
      </c>
      <c r="AY132" s="150">
        <v>0</v>
      </c>
      <c r="AZ132" s="150">
        <v>0</v>
      </c>
      <c r="BA132" s="150">
        <v>0</v>
      </c>
      <c r="BB132" s="150">
        <v>0</v>
      </c>
      <c r="BC132" s="150">
        <v>0</v>
      </c>
      <c r="BD132" s="150">
        <v>0</v>
      </c>
      <c r="BE132" s="150">
        <f t="shared" ref="BE132:BE163" si="83">SUM(AS132:BD132)</f>
        <v>0</v>
      </c>
      <c r="BF132" s="150">
        <v>38250</v>
      </c>
      <c r="BG132" s="150">
        <v>38250</v>
      </c>
      <c r="BH132" s="150">
        <v>0</v>
      </c>
      <c r="BI132" s="150">
        <v>0</v>
      </c>
      <c r="BJ132" s="150">
        <v>0</v>
      </c>
      <c r="BK132" s="150">
        <f t="shared" ref="BK132:BK163" si="84">F132+SUM(BE132:BJ132)</f>
        <v>76500</v>
      </c>
      <c r="BL132" s="150">
        <v>0</v>
      </c>
      <c r="BM132" s="150">
        <v>0</v>
      </c>
      <c r="BN132" s="150">
        <v>0</v>
      </c>
      <c r="BO132" s="150">
        <v>0</v>
      </c>
      <c r="BP132" s="150">
        <v>0</v>
      </c>
      <c r="BQ132" s="150">
        <v>0</v>
      </c>
      <c r="BR132" s="150">
        <v>0</v>
      </c>
      <c r="BS132" s="150">
        <v>0</v>
      </c>
      <c r="BT132" s="150">
        <v>0</v>
      </c>
      <c r="BU132" s="150">
        <v>0</v>
      </c>
      <c r="BV132" s="157">
        <f t="shared" ref="BV132:BV163" si="85">SUM(BL132:BU132)</f>
        <v>0</v>
      </c>
      <c r="BW132" s="157">
        <f t="shared" ref="BW132:BW163" si="86">BE132-BV132</f>
        <v>0</v>
      </c>
      <c r="BX132" s="157">
        <f t="shared" ref="BX132:BX163" si="87">BC132+BD132</f>
        <v>0</v>
      </c>
      <c r="BY132" s="157">
        <f t="shared" ref="BY132:BY163" si="88">BX132-BW132</f>
        <v>0</v>
      </c>
      <c r="CB132" s="157">
        <f t="shared" si="58"/>
        <v>0</v>
      </c>
      <c r="CD132" s="157">
        <f t="shared" ref="CD132:CD163" si="89">CB132-CC132</f>
        <v>0</v>
      </c>
      <c r="CV132" s="157">
        <f t="shared" ref="CV132:CV163" si="90">F132+CC132+SUM(CQ132:CU132)</f>
        <v>0</v>
      </c>
      <c r="CW132" s="157">
        <f t="shared" ref="CW132:CW163" si="91">CV132-BK132</f>
        <v>-76500</v>
      </c>
      <c r="CX132" s="157">
        <f t="shared" ref="CX132:CX163" si="92">CC132+SUM(CQ132:CU132)-SUM(BE132:BJ132)</f>
        <v>-76500</v>
      </c>
      <c r="CY132" s="157">
        <f t="shared" ref="CY132:CY163" si="93">CQ132+CC132-BF132-BE132</f>
        <v>-38250</v>
      </c>
      <c r="CZ132" s="157">
        <f t="shared" ref="CZ132:CZ163" si="94">CC132-BE132</f>
        <v>0</v>
      </c>
      <c r="DA132" s="157">
        <f t="shared" ref="DA132:DA163" si="95">CQ132-BF132</f>
        <v>-38250</v>
      </c>
      <c r="DB132" s="150">
        <v>401540.80100000004</v>
      </c>
      <c r="DC132" s="150">
        <v>401540.80099999998</v>
      </c>
      <c r="DD132" s="157">
        <f t="shared" si="59"/>
        <v>401540.80100000004</v>
      </c>
      <c r="DE132" s="157">
        <f t="shared" si="60"/>
        <v>401540.80099999998</v>
      </c>
      <c r="DF132" s="361">
        <f t="shared" si="61"/>
        <v>0.99999999999999989</v>
      </c>
    </row>
    <row r="133" spans="1:110" x14ac:dyDescent="0.25">
      <c r="A133" t="s">
        <v>145</v>
      </c>
      <c r="B133" t="s">
        <v>770</v>
      </c>
      <c r="C133" t="s">
        <v>770</v>
      </c>
      <c r="D133" t="s">
        <v>341</v>
      </c>
      <c r="E133" t="s">
        <v>749</v>
      </c>
      <c r="F133" s="150">
        <v>0</v>
      </c>
      <c r="G133" s="150">
        <v>0</v>
      </c>
      <c r="H133" s="150">
        <v>0</v>
      </c>
      <c r="I133" s="150">
        <v>0</v>
      </c>
      <c r="J133" s="150">
        <v>0</v>
      </c>
      <c r="K133" s="150">
        <v>0</v>
      </c>
      <c r="L133" s="150">
        <v>0</v>
      </c>
      <c r="M133" s="150">
        <v>0</v>
      </c>
      <c r="N133" s="150">
        <v>0</v>
      </c>
      <c r="O133" s="150">
        <v>0</v>
      </c>
      <c r="P133" s="150">
        <v>0</v>
      </c>
      <c r="Q133" s="150">
        <v>0</v>
      </c>
      <c r="R133" s="150">
        <v>0</v>
      </c>
      <c r="S133" s="150">
        <f t="shared" si="79"/>
        <v>0</v>
      </c>
      <c r="T133" s="150">
        <v>0</v>
      </c>
      <c r="U133" s="150">
        <v>0</v>
      </c>
      <c r="V133" s="150">
        <v>0</v>
      </c>
      <c r="W133" s="150">
        <v>0</v>
      </c>
      <c r="X133" s="150">
        <v>0</v>
      </c>
      <c r="Y133" s="150">
        <f t="shared" si="80"/>
        <v>0</v>
      </c>
      <c r="Z133" s="150">
        <v>0</v>
      </c>
      <c r="AA133" s="150">
        <v>0</v>
      </c>
      <c r="AB133" s="150">
        <v>0</v>
      </c>
      <c r="AC133" s="150">
        <v>0</v>
      </c>
      <c r="AD133" s="150">
        <v>0</v>
      </c>
      <c r="AE133" s="150">
        <v>0</v>
      </c>
      <c r="AF133" s="150">
        <v>0</v>
      </c>
      <c r="AG133" s="150">
        <v>0</v>
      </c>
      <c r="AH133" s="150">
        <v>0</v>
      </c>
      <c r="AI133" s="150">
        <v>0</v>
      </c>
      <c r="AJ133" s="150">
        <v>0</v>
      </c>
      <c r="AK133" s="150">
        <v>0</v>
      </c>
      <c r="AL133" s="150">
        <f t="shared" si="81"/>
        <v>0</v>
      </c>
      <c r="AM133" s="150">
        <v>51750</v>
      </c>
      <c r="AN133" s="150">
        <v>0</v>
      </c>
      <c r="AO133" s="150">
        <v>0</v>
      </c>
      <c r="AP133" s="150">
        <v>0</v>
      </c>
      <c r="AQ133" s="150">
        <v>0</v>
      </c>
      <c r="AR133" s="150">
        <f t="shared" si="82"/>
        <v>51750</v>
      </c>
      <c r="AS133" s="150">
        <v>0</v>
      </c>
      <c r="AT133" s="150">
        <v>0</v>
      </c>
      <c r="AU133" s="150">
        <v>0</v>
      </c>
      <c r="AV133" s="150">
        <v>0</v>
      </c>
      <c r="AW133" s="150">
        <v>0</v>
      </c>
      <c r="AX133" s="150">
        <v>0</v>
      </c>
      <c r="AY133" s="150">
        <v>0</v>
      </c>
      <c r="AZ133" s="150">
        <v>0</v>
      </c>
      <c r="BA133" s="150">
        <v>0</v>
      </c>
      <c r="BB133" s="150">
        <v>0</v>
      </c>
      <c r="BC133" s="150">
        <v>0</v>
      </c>
      <c r="BD133" s="150">
        <v>0</v>
      </c>
      <c r="BE133" s="150">
        <f t="shared" si="83"/>
        <v>0</v>
      </c>
      <c r="BF133" s="150">
        <v>51750</v>
      </c>
      <c r="BG133" s="150">
        <v>0</v>
      </c>
      <c r="BH133" s="150">
        <v>0</v>
      </c>
      <c r="BI133" s="150">
        <v>0</v>
      </c>
      <c r="BJ133" s="150">
        <v>0</v>
      </c>
      <c r="BK133" s="150">
        <f t="shared" si="84"/>
        <v>51750</v>
      </c>
      <c r="BL133" s="150">
        <v>0</v>
      </c>
      <c r="BM133" s="150">
        <v>0</v>
      </c>
      <c r="BN133" s="150">
        <v>0</v>
      </c>
      <c r="BO133" s="150">
        <v>0</v>
      </c>
      <c r="BP133" s="150">
        <v>0</v>
      </c>
      <c r="BQ133" s="150">
        <v>0</v>
      </c>
      <c r="BR133" s="150">
        <v>0</v>
      </c>
      <c r="BS133" s="150">
        <v>0</v>
      </c>
      <c r="BT133" s="150">
        <v>0</v>
      </c>
      <c r="BU133" s="150">
        <v>0</v>
      </c>
      <c r="BV133" s="157">
        <f t="shared" si="85"/>
        <v>0</v>
      </c>
      <c r="BW133" s="157">
        <f t="shared" si="86"/>
        <v>0</v>
      </c>
      <c r="BX133" s="157">
        <f t="shared" si="87"/>
        <v>0</v>
      </c>
      <c r="BY133" s="157">
        <f t="shared" si="88"/>
        <v>0</v>
      </c>
      <c r="CB133" s="157">
        <f t="shared" ref="CB133:CB175" si="96">BV133+BZ133+CA133</f>
        <v>0</v>
      </c>
      <c r="CD133" s="157">
        <f t="shared" si="89"/>
        <v>0</v>
      </c>
      <c r="CV133" s="157">
        <f t="shared" si="90"/>
        <v>0</v>
      </c>
      <c r="CW133" s="157">
        <f t="shared" si="91"/>
        <v>-51750</v>
      </c>
      <c r="CX133" s="157">
        <f t="shared" si="92"/>
        <v>-51750</v>
      </c>
      <c r="CY133" s="157">
        <f t="shared" si="93"/>
        <v>-51750</v>
      </c>
      <c r="CZ133" s="157">
        <f t="shared" si="94"/>
        <v>0</v>
      </c>
      <c r="DA133" s="157">
        <f t="shared" si="95"/>
        <v>-51750</v>
      </c>
      <c r="DB133" s="150">
        <v>240502.15300000002</v>
      </c>
      <c r="DC133" s="150">
        <v>240502.15299999999</v>
      </c>
      <c r="DD133" s="157">
        <f t="shared" ref="DD133:DD174" si="97">DB133-CB133</f>
        <v>240502.15300000002</v>
      </c>
      <c r="DE133" s="157">
        <f t="shared" ref="DE133:DE174" si="98">DC133-CB133</f>
        <v>240502.15299999999</v>
      </c>
      <c r="DF133" s="361">
        <f t="shared" ref="DF133:DF174" si="99">DE133/DD133</f>
        <v>0.99999999999999989</v>
      </c>
    </row>
    <row r="134" spans="1:110" x14ac:dyDescent="0.25">
      <c r="A134" t="s">
        <v>145</v>
      </c>
      <c r="B134" t="s">
        <v>770</v>
      </c>
      <c r="C134" t="s">
        <v>770</v>
      </c>
      <c r="D134" t="s">
        <v>333</v>
      </c>
      <c r="E134" t="s">
        <v>741</v>
      </c>
      <c r="F134" s="150">
        <v>0</v>
      </c>
      <c r="G134" s="150">
        <v>0</v>
      </c>
      <c r="H134" s="150">
        <v>0</v>
      </c>
      <c r="I134" s="150">
        <v>0</v>
      </c>
      <c r="J134" s="150">
        <v>0</v>
      </c>
      <c r="K134" s="150">
        <v>0</v>
      </c>
      <c r="L134" s="150">
        <v>0</v>
      </c>
      <c r="M134" s="150">
        <v>0</v>
      </c>
      <c r="N134" s="150">
        <v>0</v>
      </c>
      <c r="O134" s="150">
        <v>0</v>
      </c>
      <c r="P134" s="150">
        <v>0</v>
      </c>
      <c r="Q134" s="150">
        <v>0</v>
      </c>
      <c r="R134" s="150">
        <v>0</v>
      </c>
      <c r="S134" s="150">
        <f t="shared" si="79"/>
        <v>0</v>
      </c>
      <c r="T134" s="150">
        <v>0</v>
      </c>
      <c r="U134" s="150">
        <v>0</v>
      </c>
      <c r="V134" s="150">
        <v>0</v>
      </c>
      <c r="W134" s="150">
        <v>0</v>
      </c>
      <c r="X134" s="150">
        <v>0</v>
      </c>
      <c r="Y134" s="150">
        <f t="shared" si="80"/>
        <v>0</v>
      </c>
      <c r="Z134" s="150">
        <v>0</v>
      </c>
      <c r="AA134" s="150">
        <v>0</v>
      </c>
      <c r="AB134" s="150">
        <v>0</v>
      </c>
      <c r="AC134" s="150">
        <v>0</v>
      </c>
      <c r="AD134" s="150">
        <v>0</v>
      </c>
      <c r="AE134" s="150">
        <v>0</v>
      </c>
      <c r="AF134" s="150">
        <v>0</v>
      </c>
      <c r="AG134" s="150">
        <v>0</v>
      </c>
      <c r="AH134" s="150">
        <v>0</v>
      </c>
      <c r="AI134" s="150">
        <v>0</v>
      </c>
      <c r="AJ134" s="150">
        <v>0</v>
      </c>
      <c r="AK134" s="150">
        <v>0</v>
      </c>
      <c r="AL134" s="150">
        <f t="shared" si="81"/>
        <v>0</v>
      </c>
      <c r="AM134" s="150">
        <v>15003</v>
      </c>
      <c r="AN134" s="150">
        <v>0</v>
      </c>
      <c r="AO134" s="150">
        <v>0</v>
      </c>
      <c r="AP134" s="150">
        <v>0</v>
      </c>
      <c r="AQ134" s="150">
        <v>0</v>
      </c>
      <c r="AR134" s="150">
        <f t="shared" si="82"/>
        <v>15003</v>
      </c>
      <c r="AS134" s="150">
        <v>0</v>
      </c>
      <c r="AT134" s="150">
        <v>0</v>
      </c>
      <c r="AU134" s="150">
        <v>0</v>
      </c>
      <c r="AV134" s="150">
        <v>0</v>
      </c>
      <c r="AW134" s="150">
        <v>0</v>
      </c>
      <c r="AX134" s="150">
        <v>0</v>
      </c>
      <c r="AY134" s="150">
        <v>0</v>
      </c>
      <c r="AZ134" s="150">
        <v>0</v>
      </c>
      <c r="BA134" s="150">
        <v>0</v>
      </c>
      <c r="BB134" s="150">
        <v>0</v>
      </c>
      <c r="BC134" s="150">
        <v>0</v>
      </c>
      <c r="BD134" s="150">
        <v>0</v>
      </c>
      <c r="BE134" s="150">
        <f t="shared" si="83"/>
        <v>0</v>
      </c>
      <c r="BF134" s="150">
        <v>15003</v>
      </c>
      <c r="BG134" s="150">
        <v>0</v>
      </c>
      <c r="BH134" s="150">
        <v>0</v>
      </c>
      <c r="BI134" s="150">
        <v>0</v>
      </c>
      <c r="BJ134" s="150">
        <v>0</v>
      </c>
      <c r="BK134" s="150">
        <f t="shared" si="84"/>
        <v>15003</v>
      </c>
      <c r="BL134" s="150">
        <v>0</v>
      </c>
      <c r="BM134" s="150">
        <v>0</v>
      </c>
      <c r="BN134" s="150">
        <v>0</v>
      </c>
      <c r="BO134" s="150">
        <v>0</v>
      </c>
      <c r="BP134" s="150">
        <v>0</v>
      </c>
      <c r="BQ134" s="150">
        <v>0</v>
      </c>
      <c r="BR134" s="150">
        <v>0</v>
      </c>
      <c r="BS134" s="150">
        <v>0</v>
      </c>
      <c r="BT134" s="150">
        <v>0</v>
      </c>
      <c r="BU134" s="150">
        <v>0</v>
      </c>
      <c r="BV134" s="157">
        <f t="shared" si="85"/>
        <v>0</v>
      </c>
      <c r="BW134" s="157">
        <f t="shared" si="86"/>
        <v>0</v>
      </c>
      <c r="BX134" s="157">
        <f t="shared" si="87"/>
        <v>0</v>
      </c>
      <c r="BY134" s="157">
        <f t="shared" si="88"/>
        <v>0</v>
      </c>
      <c r="CB134" s="157">
        <f t="shared" si="96"/>
        <v>0</v>
      </c>
      <c r="CD134" s="157">
        <f t="shared" si="89"/>
        <v>0</v>
      </c>
      <c r="CV134" s="157">
        <f t="shared" si="90"/>
        <v>0</v>
      </c>
      <c r="CW134" s="157">
        <f t="shared" si="91"/>
        <v>-15003</v>
      </c>
      <c r="CX134" s="157">
        <f t="shared" si="92"/>
        <v>-15003</v>
      </c>
      <c r="CY134" s="157">
        <f t="shared" si="93"/>
        <v>-15003</v>
      </c>
      <c r="CZ134" s="157">
        <f t="shared" si="94"/>
        <v>0</v>
      </c>
      <c r="DA134" s="157">
        <f t="shared" si="95"/>
        <v>-15003</v>
      </c>
      <c r="DB134" s="150">
        <v>851888.72007333336</v>
      </c>
      <c r="DC134" s="150">
        <v>851888.72007333336</v>
      </c>
      <c r="DD134" s="157">
        <f t="shared" si="97"/>
        <v>851888.72007333336</v>
      </c>
      <c r="DE134" s="157">
        <f t="shared" si="98"/>
        <v>851888.72007333336</v>
      </c>
      <c r="DF134" s="361">
        <f t="shared" si="99"/>
        <v>1</v>
      </c>
    </row>
    <row r="135" spans="1:110" s="279" customFormat="1" x14ac:dyDescent="0.25">
      <c r="A135" s="259" t="s">
        <v>145</v>
      </c>
      <c r="B135" s="259" t="s">
        <v>770</v>
      </c>
      <c r="C135" s="259" t="s">
        <v>770</v>
      </c>
      <c r="D135" s="259" t="s">
        <v>335</v>
      </c>
      <c r="E135" s="259" t="s">
        <v>743</v>
      </c>
      <c r="F135" s="150">
        <v>0</v>
      </c>
      <c r="G135" s="150">
        <v>0</v>
      </c>
      <c r="H135" s="150">
        <v>0</v>
      </c>
      <c r="I135" s="150">
        <v>0</v>
      </c>
      <c r="J135" s="150">
        <v>0</v>
      </c>
      <c r="K135" s="150">
        <v>0</v>
      </c>
      <c r="L135" s="150">
        <v>0</v>
      </c>
      <c r="M135" s="150">
        <v>0</v>
      </c>
      <c r="N135" s="150">
        <v>0</v>
      </c>
      <c r="O135" s="150">
        <v>0</v>
      </c>
      <c r="P135" s="150">
        <v>0</v>
      </c>
      <c r="Q135" s="150">
        <v>0</v>
      </c>
      <c r="R135" s="150">
        <v>0</v>
      </c>
      <c r="S135" s="150">
        <f t="shared" si="79"/>
        <v>0</v>
      </c>
      <c r="T135" s="150">
        <v>0</v>
      </c>
      <c r="U135" s="150">
        <v>0</v>
      </c>
      <c r="V135" s="150">
        <v>0</v>
      </c>
      <c r="W135" s="150">
        <v>0</v>
      </c>
      <c r="X135" s="150">
        <v>0</v>
      </c>
      <c r="Y135" s="150">
        <f t="shared" si="80"/>
        <v>0</v>
      </c>
      <c r="Z135" s="150">
        <v>0</v>
      </c>
      <c r="AA135" s="150">
        <v>0</v>
      </c>
      <c r="AB135" s="150">
        <v>0</v>
      </c>
      <c r="AC135" s="150">
        <v>0</v>
      </c>
      <c r="AD135" s="150">
        <v>0</v>
      </c>
      <c r="AE135" s="150">
        <v>0</v>
      </c>
      <c r="AF135" s="150">
        <v>0</v>
      </c>
      <c r="AG135" s="150">
        <v>0</v>
      </c>
      <c r="AH135" s="150">
        <v>0</v>
      </c>
      <c r="AI135" s="150">
        <v>0</v>
      </c>
      <c r="AJ135" s="150">
        <v>0</v>
      </c>
      <c r="AK135" s="150">
        <v>0</v>
      </c>
      <c r="AL135" s="150">
        <f t="shared" si="81"/>
        <v>0</v>
      </c>
      <c r="AM135" s="150">
        <v>15003</v>
      </c>
      <c r="AN135" s="150">
        <v>0</v>
      </c>
      <c r="AO135" s="150">
        <v>0</v>
      </c>
      <c r="AP135" s="150">
        <v>0</v>
      </c>
      <c r="AQ135" s="150">
        <v>0</v>
      </c>
      <c r="AR135" s="150">
        <f t="shared" si="82"/>
        <v>15003</v>
      </c>
      <c r="AS135" s="150">
        <v>0</v>
      </c>
      <c r="AT135" s="150">
        <v>0</v>
      </c>
      <c r="AU135" s="150">
        <v>0</v>
      </c>
      <c r="AV135" s="150">
        <v>0</v>
      </c>
      <c r="AW135" s="150">
        <v>0</v>
      </c>
      <c r="AX135" s="150">
        <v>0</v>
      </c>
      <c r="AY135" s="150">
        <v>0</v>
      </c>
      <c r="AZ135" s="150">
        <v>0</v>
      </c>
      <c r="BA135" s="150">
        <v>0</v>
      </c>
      <c r="BB135" s="150">
        <v>0</v>
      </c>
      <c r="BC135" s="150">
        <v>0</v>
      </c>
      <c r="BD135" s="150">
        <v>0</v>
      </c>
      <c r="BE135" s="150">
        <f t="shared" si="83"/>
        <v>0</v>
      </c>
      <c r="BF135" s="150">
        <v>15003</v>
      </c>
      <c r="BG135" s="150">
        <v>0</v>
      </c>
      <c r="BH135" s="150">
        <v>0</v>
      </c>
      <c r="BI135" s="150">
        <v>0</v>
      </c>
      <c r="BJ135" s="150">
        <v>0</v>
      </c>
      <c r="BK135" s="150">
        <f t="shared" si="84"/>
        <v>15003</v>
      </c>
      <c r="BL135" s="150">
        <v>0</v>
      </c>
      <c r="BM135" s="150">
        <v>0</v>
      </c>
      <c r="BN135" s="150">
        <v>0</v>
      </c>
      <c r="BO135" s="150">
        <v>0</v>
      </c>
      <c r="BP135" s="150">
        <v>0</v>
      </c>
      <c r="BQ135" s="150">
        <v>0</v>
      </c>
      <c r="BR135" s="150">
        <v>0</v>
      </c>
      <c r="BS135" s="150">
        <v>0</v>
      </c>
      <c r="BT135" s="150">
        <v>0</v>
      </c>
      <c r="BU135" s="150">
        <v>0</v>
      </c>
      <c r="BV135" s="157">
        <f t="shared" si="85"/>
        <v>0</v>
      </c>
      <c r="BW135" s="157">
        <f t="shared" si="86"/>
        <v>0</v>
      </c>
      <c r="BX135" s="157">
        <f t="shared" si="87"/>
        <v>0</v>
      </c>
      <c r="BY135" s="157">
        <f t="shared" si="88"/>
        <v>0</v>
      </c>
      <c r="BZ135" s="259"/>
      <c r="CA135" s="259"/>
      <c r="CB135" s="157">
        <f t="shared" si="96"/>
        <v>0</v>
      </c>
      <c r="CC135" s="259"/>
      <c r="CD135" s="157">
        <f t="shared" si="89"/>
        <v>0</v>
      </c>
      <c r="CE135"/>
      <c r="CF135"/>
      <c r="CG135"/>
      <c r="CH135"/>
      <c r="CI135"/>
      <c r="CJ135"/>
      <c r="CK135"/>
      <c r="CL135"/>
      <c r="CM135"/>
      <c r="CN135"/>
      <c r="CO135"/>
      <c r="CP135"/>
      <c r="CQ135" s="259"/>
      <c r="CR135" s="259"/>
      <c r="CS135" s="259"/>
      <c r="CT135" s="259"/>
      <c r="CU135" s="259"/>
      <c r="CV135" s="157">
        <f t="shared" si="90"/>
        <v>0</v>
      </c>
      <c r="CW135" s="157">
        <f t="shared" si="91"/>
        <v>-15003</v>
      </c>
      <c r="CX135" s="157">
        <f t="shared" si="92"/>
        <v>-15003</v>
      </c>
      <c r="CY135" s="157">
        <f t="shared" si="93"/>
        <v>-15003</v>
      </c>
      <c r="CZ135" s="157">
        <f t="shared" si="94"/>
        <v>0</v>
      </c>
      <c r="DA135" s="157">
        <f t="shared" si="95"/>
        <v>-15003</v>
      </c>
      <c r="DB135" s="150">
        <v>22756.508999999998</v>
      </c>
      <c r="DC135" s="150">
        <v>23006.508999999998</v>
      </c>
      <c r="DD135" s="157">
        <f t="shared" si="97"/>
        <v>22756.508999999998</v>
      </c>
      <c r="DE135" s="157">
        <f t="shared" si="98"/>
        <v>23006.508999999998</v>
      </c>
      <c r="DF135" s="361">
        <f t="shared" si="99"/>
        <v>1.0109858678235752</v>
      </c>
    </row>
    <row r="136" spans="1:110" x14ac:dyDescent="0.25">
      <c r="A136" t="s">
        <v>145</v>
      </c>
      <c r="B136" t="s">
        <v>770</v>
      </c>
      <c r="C136" t="s">
        <v>770</v>
      </c>
      <c r="D136" t="s">
        <v>334</v>
      </c>
      <c r="E136" t="s">
        <v>742</v>
      </c>
      <c r="F136" s="150">
        <v>0</v>
      </c>
      <c r="G136" s="150">
        <v>0</v>
      </c>
      <c r="H136" s="150">
        <v>0</v>
      </c>
      <c r="I136" s="150">
        <v>0</v>
      </c>
      <c r="J136" s="150">
        <v>0</v>
      </c>
      <c r="K136" s="150">
        <v>0</v>
      </c>
      <c r="L136" s="150">
        <v>0</v>
      </c>
      <c r="M136" s="150">
        <v>0</v>
      </c>
      <c r="N136" s="150">
        <v>0</v>
      </c>
      <c r="O136" s="150">
        <v>0</v>
      </c>
      <c r="P136" s="150">
        <v>0</v>
      </c>
      <c r="Q136" s="150">
        <v>0</v>
      </c>
      <c r="R136" s="150">
        <v>0</v>
      </c>
      <c r="S136" s="150">
        <f t="shared" si="79"/>
        <v>0</v>
      </c>
      <c r="T136" s="150">
        <v>0</v>
      </c>
      <c r="U136" s="150">
        <v>0</v>
      </c>
      <c r="V136" s="150">
        <v>0</v>
      </c>
      <c r="W136" s="150">
        <v>0</v>
      </c>
      <c r="X136" s="150">
        <v>0</v>
      </c>
      <c r="Y136" s="150">
        <f t="shared" si="80"/>
        <v>0</v>
      </c>
      <c r="Z136" s="150">
        <v>0</v>
      </c>
      <c r="AA136" s="150">
        <v>0</v>
      </c>
      <c r="AB136" s="150">
        <v>0</v>
      </c>
      <c r="AC136" s="150">
        <v>0</v>
      </c>
      <c r="AD136" s="150">
        <v>0</v>
      </c>
      <c r="AE136" s="150">
        <v>0</v>
      </c>
      <c r="AF136" s="150">
        <v>0</v>
      </c>
      <c r="AG136" s="150">
        <v>0</v>
      </c>
      <c r="AH136" s="150">
        <v>0</v>
      </c>
      <c r="AI136" s="150">
        <v>0</v>
      </c>
      <c r="AJ136" s="150">
        <v>0</v>
      </c>
      <c r="AK136" s="150">
        <v>0</v>
      </c>
      <c r="AL136" s="150">
        <f t="shared" si="81"/>
        <v>0</v>
      </c>
      <c r="AM136" s="150">
        <v>15003</v>
      </c>
      <c r="AN136" s="150">
        <v>0</v>
      </c>
      <c r="AO136" s="150">
        <v>0</v>
      </c>
      <c r="AP136" s="150">
        <v>0</v>
      </c>
      <c r="AQ136" s="150">
        <v>0</v>
      </c>
      <c r="AR136" s="150">
        <f t="shared" si="82"/>
        <v>15003</v>
      </c>
      <c r="AS136" s="150">
        <v>0</v>
      </c>
      <c r="AT136" s="150">
        <v>0</v>
      </c>
      <c r="AU136" s="150">
        <v>0</v>
      </c>
      <c r="AV136" s="150">
        <v>0</v>
      </c>
      <c r="AW136" s="150">
        <v>0</v>
      </c>
      <c r="AX136" s="150">
        <v>0</v>
      </c>
      <c r="AY136" s="150">
        <v>0</v>
      </c>
      <c r="AZ136" s="150">
        <v>0</v>
      </c>
      <c r="BA136" s="150">
        <v>0</v>
      </c>
      <c r="BB136" s="150">
        <v>0</v>
      </c>
      <c r="BC136" s="150">
        <v>0</v>
      </c>
      <c r="BD136" s="150">
        <v>0</v>
      </c>
      <c r="BE136" s="150">
        <f t="shared" si="83"/>
        <v>0</v>
      </c>
      <c r="BF136" s="150">
        <v>15003</v>
      </c>
      <c r="BG136" s="150">
        <v>0</v>
      </c>
      <c r="BH136" s="150">
        <v>0</v>
      </c>
      <c r="BI136" s="150">
        <v>0</v>
      </c>
      <c r="BJ136" s="150">
        <v>0</v>
      </c>
      <c r="BK136" s="150">
        <f t="shared" si="84"/>
        <v>15003</v>
      </c>
      <c r="BL136" s="150">
        <v>0</v>
      </c>
      <c r="BM136" s="150">
        <v>0</v>
      </c>
      <c r="BN136" s="150">
        <v>0</v>
      </c>
      <c r="BO136" s="150">
        <v>0</v>
      </c>
      <c r="BP136" s="150">
        <v>0</v>
      </c>
      <c r="BQ136" s="150">
        <v>0</v>
      </c>
      <c r="BR136" s="150">
        <v>0</v>
      </c>
      <c r="BS136" s="150">
        <v>0</v>
      </c>
      <c r="BT136" s="150">
        <v>0</v>
      </c>
      <c r="BU136" s="150">
        <v>0</v>
      </c>
      <c r="BV136" s="157">
        <f t="shared" si="85"/>
        <v>0</v>
      </c>
      <c r="BW136" s="157">
        <f t="shared" si="86"/>
        <v>0</v>
      </c>
      <c r="BX136" s="157">
        <f t="shared" si="87"/>
        <v>0</v>
      </c>
      <c r="BY136" s="157">
        <f t="shared" si="88"/>
        <v>0</v>
      </c>
      <c r="CB136" s="157">
        <f t="shared" si="96"/>
        <v>0</v>
      </c>
      <c r="CD136" s="157">
        <f t="shared" si="89"/>
        <v>0</v>
      </c>
      <c r="CV136" s="157">
        <f t="shared" si="90"/>
        <v>0</v>
      </c>
      <c r="CW136" s="157">
        <f t="shared" si="91"/>
        <v>-15003</v>
      </c>
      <c r="CX136" s="157">
        <f t="shared" si="92"/>
        <v>-15003</v>
      </c>
      <c r="CY136" s="157">
        <f t="shared" si="93"/>
        <v>-15003</v>
      </c>
      <c r="CZ136" s="157">
        <f t="shared" si="94"/>
        <v>0</v>
      </c>
      <c r="DA136" s="157">
        <f t="shared" si="95"/>
        <v>-15003</v>
      </c>
      <c r="DB136" s="150">
        <v>768005.87619999994</v>
      </c>
      <c r="DC136" s="150">
        <v>768005.87619999994</v>
      </c>
      <c r="DD136" s="157">
        <f t="shared" si="97"/>
        <v>768005.87619999994</v>
      </c>
      <c r="DE136" s="157">
        <f t="shared" si="98"/>
        <v>768005.87619999994</v>
      </c>
      <c r="DF136" s="361">
        <f t="shared" si="99"/>
        <v>1</v>
      </c>
    </row>
    <row r="137" spans="1:110" s="279" customFormat="1" x14ac:dyDescent="0.25">
      <c r="A137" s="259" t="s">
        <v>145</v>
      </c>
      <c r="B137" s="259" t="s">
        <v>770</v>
      </c>
      <c r="C137" s="259" t="s">
        <v>770</v>
      </c>
      <c r="D137" s="259" t="s">
        <v>342</v>
      </c>
      <c r="E137" s="259" t="s">
        <v>750</v>
      </c>
      <c r="F137" s="150">
        <v>0</v>
      </c>
      <c r="G137" s="150">
        <v>0</v>
      </c>
      <c r="H137" s="150">
        <v>0</v>
      </c>
      <c r="I137" s="150">
        <v>0</v>
      </c>
      <c r="J137" s="150">
        <v>0</v>
      </c>
      <c r="K137" s="150">
        <v>0</v>
      </c>
      <c r="L137" s="150">
        <v>0</v>
      </c>
      <c r="M137" s="150">
        <v>0</v>
      </c>
      <c r="N137" s="150">
        <v>0</v>
      </c>
      <c r="O137" s="150">
        <v>0</v>
      </c>
      <c r="P137" s="150">
        <v>0</v>
      </c>
      <c r="Q137" s="150">
        <v>0</v>
      </c>
      <c r="R137" s="150">
        <v>0</v>
      </c>
      <c r="S137" s="150">
        <f t="shared" si="79"/>
        <v>0</v>
      </c>
      <c r="T137" s="150">
        <v>0</v>
      </c>
      <c r="U137" s="150">
        <v>0</v>
      </c>
      <c r="V137" s="150">
        <v>0</v>
      </c>
      <c r="W137" s="150">
        <v>0</v>
      </c>
      <c r="X137" s="150">
        <v>0</v>
      </c>
      <c r="Y137" s="150">
        <f t="shared" si="80"/>
        <v>0</v>
      </c>
      <c r="Z137" s="150">
        <v>0</v>
      </c>
      <c r="AA137" s="150">
        <v>0</v>
      </c>
      <c r="AB137" s="150">
        <v>0</v>
      </c>
      <c r="AC137" s="150">
        <v>0</v>
      </c>
      <c r="AD137" s="150">
        <v>0</v>
      </c>
      <c r="AE137" s="150">
        <v>0</v>
      </c>
      <c r="AF137" s="150">
        <v>0</v>
      </c>
      <c r="AG137" s="150">
        <v>0</v>
      </c>
      <c r="AH137" s="150">
        <v>0</v>
      </c>
      <c r="AI137" s="150">
        <v>0</v>
      </c>
      <c r="AJ137" s="150">
        <v>0</v>
      </c>
      <c r="AK137" s="150">
        <v>0</v>
      </c>
      <c r="AL137" s="150">
        <f t="shared" si="81"/>
        <v>0</v>
      </c>
      <c r="AM137" s="150">
        <v>29200</v>
      </c>
      <c r="AN137" s="150">
        <v>0</v>
      </c>
      <c r="AO137" s="150">
        <v>0</v>
      </c>
      <c r="AP137" s="150">
        <v>0</v>
      </c>
      <c r="AQ137" s="150">
        <v>0</v>
      </c>
      <c r="AR137" s="150">
        <f t="shared" si="82"/>
        <v>29200</v>
      </c>
      <c r="AS137" s="150">
        <v>0</v>
      </c>
      <c r="AT137" s="150">
        <v>0</v>
      </c>
      <c r="AU137" s="150">
        <v>0</v>
      </c>
      <c r="AV137" s="150">
        <v>0</v>
      </c>
      <c r="AW137" s="150">
        <v>0</v>
      </c>
      <c r="AX137" s="150">
        <v>0</v>
      </c>
      <c r="AY137" s="150">
        <v>0</v>
      </c>
      <c r="AZ137" s="150">
        <v>0</v>
      </c>
      <c r="BA137" s="150">
        <v>0</v>
      </c>
      <c r="BB137" s="150">
        <v>0</v>
      </c>
      <c r="BC137" s="150">
        <v>0</v>
      </c>
      <c r="BD137" s="150">
        <v>0</v>
      </c>
      <c r="BE137" s="150">
        <f t="shared" si="83"/>
        <v>0</v>
      </c>
      <c r="BF137" s="150">
        <v>29200</v>
      </c>
      <c r="BG137" s="150">
        <v>0</v>
      </c>
      <c r="BH137" s="150">
        <v>0</v>
      </c>
      <c r="BI137" s="150">
        <v>0</v>
      </c>
      <c r="BJ137" s="150">
        <v>0</v>
      </c>
      <c r="BK137" s="150">
        <f t="shared" si="84"/>
        <v>29200</v>
      </c>
      <c r="BL137" s="150">
        <v>0</v>
      </c>
      <c r="BM137" s="150">
        <v>0</v>
      </c>
      <c r="BN137" s="150">
        <v>0</v>
      </c>
      <c r="BO137" s="150">
        <v>0</v>
      </c>
      <c r="BP137" s="150">
        <v>0</v>
      </c>
      <c r="BQ137" s="150">
        <v>0</v>
      </c>
      <c r="BR137" s="150">
        <v>0</v>
      </c>
      <c r="BS137" s="150">
        <v>0</v>
      </c>
      <c r="BT137" s="150">
        <v>0</v>
      </c>
      <c r="BU137" s="150">
        <v>0</v>
      </c>
      <c r="BV137" s="157">
        <f t="shared" si="85"/>
        <v>0</v>
      </c>
      <c r="BW137" s="157">
        <f t="shared" si="86"/>
        <v>0</v>
      </c>
      <c r="BX137" s="157">
        <f t="shared" si="87"/>
        <v>0</v>
      </c>
      <c r="BY137" s="157">
        <f t="shared" si="88"/>
        <v>0</v>
      </c>
      <c r="BZ137" s="259"/>
      <c r="CA137" s="259"/>
      <c r="CB137" s="157">
        <f t="shared" si="96"/>
        <v>0</v>
      </c>
      <c r="CC137" s="259"/>
      <c r="CD137" s="157">
        <f t="shared" si="89"/>
        <v>0</v>
      </c>
      <c r="CE137"/>
      <c r="CF137"/>
      <c r="CG137"/>
      <c r="CH137"/>
      <c r="CI137"/>
      <c r="CJ137"/>
      <c r="CK137"/>
      <c r="CL137"/>
      <c r="CM137"/>
      <c r="CN137"/>
      <c r="CO137"/>
      <c r="CP137"/>
      <c r="CQ137" s="259"/>
      <c r="CR137" s="259"/>
      <c r="CS137" s="259"/>
      <c r="CT137" s="259"/>
      <c r="CU137" s="259"/>
      <c r="CV137" s="157">
        <f t="shared" si="90"/>
        <v>0</v>
      </c>
      <c r="CW137" s="157">
        <f t="shared" si="91"/>
        <v>-29200</v>
      </c>
      <c r="CX137" s="157">
        <f t="shared" si="92"/>
        <v>-29200</v>
      </c>
      <c r="CY137" s="157">
        <f t="shared" si="93"/>
        <v>-29200</v>
      </c>
      <c r="CZ137" s="157">
        <f t="shared" si="94"/>
        <v>0</v>
      </c>
      <c r="DA137" s="157">
        <f t="shared" si="95"/>
        <v>-29200</v>
      </c>
      <c r="DB137" s="150">
        <v>33630.345000000001</v>
      </c>
      <c r="DC137" s="150">
        <v>33630.345000000001</v>
      </c>
      <c r="DD137" s="157">
        <f t="shared" si="97"/>
        <v>33630.345000000001</v>
      </c>
      <c r="DE137" s="157">
        <f t="shared" si="98"/>
        <v>33630.345000000001</v>
      </c>
      <c r="DF137" s="361">
        <f t="shared" si="99"/>
        <v>1</v>
      </c>
    </row>
    <row r="138" spans="1:110" x14ac:dyDescent="0.25">
      <c r="A138" t="s">
        <v>145</v>
      </c>
      <c r="B138" t="s">
        <v>770</v>
      </c>
      <c r="C138" t="s">
        <v>770</v>
      </c>
      <c r="D138" t="s">
        <v>331</v>
      </c>
      <c r="E138" t="s">
        <v>739</v>
      </c>
      <c r="F138" s="150">
        <v>0</v>
      </c>
      <c r="G138" s="150">
        <v>0</v>
      </c>
      <c r="H138" s="150">
        <v>0</v>
      </c>
      <c r="I138" s="150">
        <v>0</v>
      </c>
      <c r="J138" s="150">
        <v>0</v>
      </c>
      <c r="K138" s="150">
        <v>0</v>
      </c>
      <c r="L138" s="150">
        <v>0</v>
      </c>
      <c r="M138" s="150">
        <v>0</v>
      </c>
      <c r="N138" s="150">
        <v>0</v>
      </c>
      <c r="O138" s="150">
        <v>0</v>
      </c>
      <c r="P138" s="150">
        <v>0</v>
      </c>
      <c r="Q138" s="150">
        <v>0</v>
      </c>
      <c r="R138" s="150">
        <v>0</v>
      </c>
      <c r="S138" s="150">
        <f t="shared" si="79"/>
        <v>0</v>
      </c>
      <c r="T138" s="150">
        <v>0</v>
      </c>
      <c r="U138" s="150">
        <v>0</v>
      </c>
      <c r="V138" s="150">
        <v>0</v>
      </c>
      <c r="W138" s="150">
        <v>0</v>
      </c>
      <c r="X138" s="150">
        <v>0</v>
      </c>
      <c r="Y138" s="150">
        <f t="shared" si="80"/>
        <v>0</v>
      </c>
      <c r="Z138" s="150">
        <v>0</v>
      </c>
      <c r="AA138" s="150">
        <v>0</v>
      </c>
      <c r="AB138" s="150">
        <v>0</v>
      </c>
      <c r="AC138" s="150">
        <v>0</v>
      </c>
      <c r="AD138" s="150">
        <v>0</v>
      </c>
      <c r="AE138" s="150">
        <v>0</v>
      </c>
      <c r="AF138" s="150">
        <v>0</v>
      </c>
      <c r="AG138" s="150">
        <v>0</v>
      </c>
      <c r="AH138" s="150">
        <v>0</v>
      </c>
      <c r="AI138" s="150">
        <v>0</v>
      </c>
      <c r="AJ138" s="150">
        <v>0</v>
      </c>
      <c r="AK138" s="150">
        <v>0</v>
      </c>
      <c r="AL138" s="150">
        <f t="shared" si="81"/>
        <v>0</v>
      </c>
      <c r="AM138" s="150">
        <v>43470</v>
      </c>
      <c r="AN138" s="150">
        <v>0</v>
      </c>
      <c r="AO138" s="150">
        <v>0</v>
      </c>
      <c r="AP138" s="150">
        <v>0</v>
      </c>
      <c r="AQ138" s="150">
        <v>0</v>
      </c>
      <c r="AR138" s="150">
        <f t="shared" si="82"/>
        <v>43470</v>
      </c>
      <c r="AS138" s="150">
        <v>0</v>
      </c>
      <c r="AT138" s="150">
        <v>0</v>
      </c>
      <c r="AU138" s="150">
        <v>0</v>
      </c>
      <c r="AV138" s="150">
        <v>0</v>
      </c>
      <c r="AW138" s="150">
        <v>0</v>
      </c>
      <c r="AX138" s="150">
        <v>0</v>
      </c>
      <c r="AY138" s="150">
        <v>0</v>
      </c>
      <c r="AZ138" s="150">
        <v>0</v>
      </c>
      <c r="BA138" s="150">
        <v>0</v>
      </c>
      <c r="BB138" s="150">
        <v>0</v>
      </c>
      <c r="BC138" s="150">
        <v>0</v>
      </c>
      <c r="BD138" s="150">
        <v>0</v>
      </c>
      <c r="BE138" s="150">
        <f t="shared" si="83"/>
        <v>0</v>
      </c>
      <c r="BF138" s="150">
        <v>43470</v>
      </c>
      <c r="BG138" s="150">
        <v>0</v>
      </c>
      <c r="BH138" s="150">
        <v>0</v>
      </c>
      <c r="BI138" s="150">
        <v>0</v>
      </c>
      <c r="BJ138" s="150">
        <v>0</v>
      </c>
      <c r="BK138" s="150">
        <f t="shared" si="84"/>
        <v>43470</v>
      </c>
      <c r="BL138" s="150">
        <v>0</v>
      </c>
      <c r="BM138" s="150">
        <v>0</v>
      </c>
      <c r="BN138" s="150">
        <v>0</v>
      </c>
      <c r="BO138" s="150">
        <v>0</v>
      </c>
      <c r="BP138" s="150">
        <v>0</v>
      </c>
      <c r="BQ138" s="150">
        <v>0</v>
      </c>
      <c r="BR138" s="150">
        <v>0</v>
      </c>
      <c r="BS138" s="150">
        <v>0</v>
      </c>
      <c r="BT138" s="150">
        <v>0</v>
      </c>
      <c r="BU138" s="150">
        <v>0</v>
      </c>
      <c r="BV138" s="157">
        <f t="shared" si="85"/>
        <v>0</v>
      </c>
      <c r="BW138" s="157">
        <f t="shared" si="86"/>
        <v>0</v>
      </c>
      <c r="BX138" s="157">
        <f t="shared" si="87"/>
        <v>0</v>
      </c>
      <c r="BY138" s="157">
        <f t="shared" si="88"/>
        <v>0</v>
      </c>
      <c r="CB138" s="157">
        <f t="shared" si="96"/>
        <v>0</v>
      </c>
      <c r="CD138" s="157">
        <f t="shared" si="89"/>
        <v>0</v>
      </c>
      <c r="CV138" s="157">
        <f t="shared" si="90"/>
        <v>0</v>
      </c>
      <c r="CW138" s="157">
        <f t="shared" si="91"/>
        <v>-43470</v>
      </c>
      <c r="CX138" s="157">
        <f t="shared" si="92"/>
        <v>-43470</v>
      </c>
      <c r="CY138" s="157">
        <f t="shared" si="93"/>
        <v>-43470</v>
      </c>
      <c r="CZ138" s="157">
        <f t="shared" si="94"/>
        <v>0</v>
      </c>
      <c r="DA138" s="157">
        <f t="shared" si="95"/>
        <v>-43470</v>
      </c>
      <c r="DB138" s="150">
        <v>63081.002999999997</v>
      </c>
      <c r="DC138" s="150">
        <v>63081.669999999896</v>
      </c>
      <c r="DD138" s="157">
        <f t="shared" si="97"/>
        <v>63081.002999999997</v>
      </c>
      <c r="DE138" s="157">
        <f t="shared" si="98"/>
        <v>63081.669999999896</v>
      </c>
      <c r="DF138" s="361">
        <f t="shared" si="99"/>
        <v>1.000010573706317</v>
      </c>
    </row>
    <row r="139" spans="1:110" x14ac:dyDescent="0.25">
      <c r="A139" t="s">
        <v>145</v>
      </c>
      <c r="B139" t="s">
        <v>770</v>
      </c>
      <c r="C139" t="s">
        <v>770</v>
      </c>
      <c r="D139" t="s">
        <v>338</v>
      </c>
      <c r="E139" t="s">
        <v>746</v>
      </c>
      <c r="F139" s="150">
        <v>0</v>
      </c>
      <c r="G139" s="150">
        <v>0</v>
      </c>
      <c r="H139" s="150">
        <v>0</v>
      </c>
      <c r="I139" s="150">
        <v>0</v>
      </c>
      <c r="J139" s="150">
        <v>0</v>
      </c>
      <c r="K139" s="150">
        <v>0</v>
      </c>
      <c r="L139" s="150">
        <v>0</v>
      </c>
      <c r="M139" s="150">
        <v>0</v>
      </c>
      <c r="N139" s="150">
        <v>0</v>
      </c>
      <c r="O139" s="150">
        <v>0</v>
      </c>
      <c r="P139" s="150">
        <v>0</v>
      </c>
      <c r="Q139" s="150">
        <v>0</v>
      </c>
      <c r="R139" s="150">
        <v>0</v>
      </c>
      <c r="S139" s="150">
        <f t="shared" si="79"/>
        <v>0</v>
      </c>
      <c r="T139" s="150">
        <v>0</v>
      </c>
      <c r="U139" s="150">
        <v>0</v>
      </c>
      <c r="V139" s="150">
        <v>0</v>
      </c>
      <c r="W139" s="150">
        <v>0</v>
      </c>
      <c r="X139" s="150">
        <v>0</v>
      </c>
      <c r="Y139" s="150">
        <f t="shared" si="80"/>
        <v>0</v>
      </c>
      <c r="Z139" s="150">
        <v>0</v>
      </c>
      <c r="AA139" s="150">
        <v>0</v>
      </c>
      <c r="AB139" s="150">
        <v>0</v>
      </c>
      <c r="AC139" s="150">
        <v>0</v>
      </c>
      <c r="AD139" s="150">
        <v>0</v>
      </c>
      <c r="AE139" s="150">
        <v>0</v>
      </c>
      <c r="AF139" s="150">
        <v>0</v>
      </c>
      <c r="AG139" s="150">
        <v>0</v>
      </c>
      <c r="AH139" s="150">
        <v>0</v>
      </c>
      <c r="AI139" s="150">
        <v>0</v>
      </c>
      <c r="AJ139" s="150">
        <v>0</v>
      </c>
      <c r="AK139" s="150">
        <v>0</v>
      </c>
      <c r="AL139" s="150">
        <f t="shared" si="81"/>
        <v>0</v>
      </c>
      <c r="AM139" s="150">
        <v>91650</v>
      </c>
      <c r="AN139" s="150">
        <v>91650</v>
      </c>
      <c r="AO139" s="150">
        <v>91650</v>
      </c>
      <c r="AP139" s="150">
        <v>91650</v>
      </c>
      <c r="AQ139" s="150">
        <v>0</v>
      </c>
      <c r="AR139" s="150">
        <f t="shared" si="82"/>
        <v>366600</v>
      </c>
      <c r="AS139" s="150">
        <v>0</v>
      </c>
      <c r="AT139" s="150">
        <v>0</v>
      </c>
      <c r="AU139" s="150">
        <v>0</v>
      </c>
      <c r="AV139" s="150">
        <v>0</v>
      </c>
      <c r="AW139" s="150">
        <v>0</v>
      </c>
      <c r="AX139" s="150">
        <v>0</v>
      </c>
      <c r="AY139" s="150">
        <v>0</v>
      </c>
      <c r="AZ139" s="150">
        <v>0</v>
      </c>
      <c r="BA139" s="150">
        <v>0</v>
      </c>
      <c r="BB139" s="150">
        <v>0</v>
      </c>
      <c r="BC139" s="150">
        <v>0</v>
      </c>
      <c r="BD139" s="150">
        <v>0</v>
      </c>
      <c r="BE139" s="150">
        <f t="shared" si="83"/>
        <v>0</v>
      </c>
      <c r="BF139" s="150">
        <v>91650</v>
      </c>
      <c r="BG139" s="150">
        <v>91650</v>
      </c>
      <c r="BH139" s="150">
        <v>91650</v>
      </c>
      <c r="BI139" s="150">
        <v>91650</v>
      </c>
      <c r="BJ139" s="150">
        <v>0</v>
      </c>
      <c r="BK139" s="150">
        <f t="shared" si="84"/>
        <v>366600</v>
      </c>
      <c r="BL139" s="150">
        <v>0</v>
      </c>
      <c r="BM139" s="150">
        <v>0</v>
      </c>
      <c r="BN139" s="150">
        <v>0</v>
      </c>
      <c r="BO139" s="150">
        <v>0</v>
      </c>
      <c r="BP139" s="150">
        <v>0</v>
      </c>
      <c r="BQ139" s="150">
        <v>0</v>
      </c>
      <c r="BR139" s="150">
        <v>0</v>
      </c>
      <c r="BS139" s="150">
        <v>0</v>
      </c>
      <c r="BT139" s="150">
        <v>0</v>
      </c>
      <c r="BU139" s="150">
        <v>0</v>
      </c>
      <c r="BV139" s="157">
        <f t="shared" si="85"/>
        <v>0</v>
      </c>
      <c r="BW139" s="157">
        <f t="shared" si="86"/>
        <v>0</v>
      </c>
      <c r="BX139" s="157">
        <f t="shared" si="87"/>
        <v>0</v>
      </c>
      <c r="BY139" s="157">
        <f t="shared" si="88"/>
        <v>0</v>
      </c>
      <c r="CB139" s="157">
        <f t="shared" si="96"/>
        <v>0</v>
      </c>
      <c r="CD139" s="157">
        <f t="shared" si="89"/>
        <v>0</v>
      </c>
      <c r="CV139" s="157">
        <f t="shared" si="90"/>
        <v>0</v>
      </c>
      <c r="CW139" s="157">
        <f t="shared" si="91"/>
        <v>-366600</v>
      </c>
      <c r="CX139" s="157">
        <f t="shared" si="92"/>
        <v>-366600</v>
      </c>
      <c r="CY139" s="157">
        <f t="shared" si="93"/>
        <v>-91650</v>
      </c>
      <c r="CZ139" s="157">
        <f t="shared" si="94"/>
        <v>0</v>
      </c>
      <c r="DA139" s="157">
        <f t="shared" si="95"/>
        <v>-91650</v>
      </c>
      <c r="DB139" s="150">
        <v>0</v>
      </c>
      <c r="DC139" s="150">
        <v>0</v>
      </c>
      <c r="DD139" s="157">
        <f t="shared" si="97"/>
        <v>0</v>
      </c>
      <c r="DE139" s="157">
        <f t="shared" si="98"/>
        <v>0</v>
      </c>
      <c r="DF139" s="361" t="e">
        <f t="shared" si="99"/>
        <v>#DIV/0!</v>
      </c>
    </row>
    <row r="140" spans="1:110" x14ac:dyDescent="0.25">
      <c r="A140" s="259" t="s">
        <v>145</v>
      </c>
      <c r="B140" s="259" t="s">
        <v>770</v>
      </c>
      <c r="C140" s="259" t="s">
        <v>770</v>
      </c>
      <c r="D140" s="259" t="s">
        <v>337</v>
      </c>
      <c r="E140" s="259" t="s">
        <v>745</v>
      </c>
      <c r="F140" s="150">
        <v>0</v>
      </c>
      <c r="G140" s="150">
        <v>0</v>
      </c>
      <c r="H140" s="150">
        <v>0</v>
      </c>
      <c r="I140" s="150">
        <v>0</v>
      </c>
      <c r="J140" s="150">
        <v>0</v>
      </c>
      <c r="K140" s="150">
        <v>0</v>
      </c>
      <c r="L140" s="150">
        <v>0</v>
      </c>
      <c r="M140" s="150">
        <v>0</v>
      </c>
      <c r="N140" s="150">
        <v>0</v>
      </c>
      <c r="O140" s="150">
        <v>0</v>
      </c>
      <c r="P140" s="150">
        <v>0</v>
      </c>
      <c r="Q140" s="150">
        <v>0</v>
      </c>
      <c r="R140" s="150">
        <v>0</v>
      </c>
      <c r="S140" s="150">
        <f t="shared" si="79"/>
        <v>0</v>
      </c>
      <c r="T140" s="150">
        <v>0</v>
      </c>
      <c r="U140" s="150">
        <v>0</v>
      </c>
      <c r="V140" s="150">
        <v>0</v>
      </c>
      <c r="W140" s="150">
        <v>0</v>
      </c>
      <c r="X140" s="150">
        <v>0</v>
      </c>
      <c r="Y140" s="150">
        <f t="shared" si="80"/>
        <v>0</v>
      </c>
      <c r="Z140" s="150">
        <v>0</v>
      </c>
      <c r="AA140" s="150">
        <v>0</v>
      </c>
      <c r="AB140" s="150">
        <v>0</v>
      </c>
      <c r="AC140" s="150">
        <v>0</v>
      </c>
      <c r="AD140" s="150">
        <v>0</v>
      </c>
      <c r="AE140" s="150">
        <v>0</v>
      </c>
      <c r="AF140" s="150">
        <v>0</v>
      </c>
      <c r="AG140" s="150">
        <v>0</v>
      </c>
      <c r="AH140" s="150">
        <v>0</v>
      </c>
      <c r="AI140" s="150">
        <v>0</v>
      </c>
      <c r="AJ140" s="150">
        <v>0</v>
      </c>
      <c r="AK140" s="150">
        <v>0</v>
      </c>
      <c r="AL140" s="150">
        <f t="shared" si="81"/>
        <v>0</v>
      </c>
      <c r="AM140" s="150">
        <v>14700</v>
      </c>
      <c r="AN140" s="150">
        <v>9800</v>
      </c>
      <c r="AO140" s="150">
        <v>0</v>
      </c>
      <c r="AP140" s="150">
        <v>0</v>
      </c>
      <c r="AQ140" s="150">
        <v>0</v>
      </c>
      <c r="AR140" s="150">
        <f t="shared" si="82"/>
        <v>24500</v>
      </c>
      <c r="AS140" s="150">
        <v>0</v>
      </c>
      <c r="AT140" s="150">
        <v>0</v>
      </c>
      <c r="AU140" s="150">
        <v>0</v>
      </c>
      <c r="AV140" s="150">
        <v>0</v>
      </c>
      <c r="AW140" s="150">
        <v>0</v>
      </c>
      <c r="AX140" s="150">
        <v>0</v>
      </c>
      <c r="AY140" s="150">
        <v>0</v>
      </c>
      <c r="AZ140" s="150">
        <v>0</v>
      </c>
      <c r="BA140" s="150">
        <v>0</v>
      </c>
      <c r="BB140" s="150">
        <v>0</v>
      </c>
      <c r="BC140" s="150">
        <v>0</v>
      </c>
      <c r="BD140" s="150">
        <v>0</v>
      </c>
      <c r="BE140" s="150">
        <f t="shared" si="83"/>
        <v>0</v>
      </c>
      <c r="BF140" s="150">
        <v>14700</v>
      </c>
      <c r="BG140" s="150">
        <v>9800</v>
      </c>
      <c r="BH140" s="150">
        <v>0</v>
      </c>
      <c r="BI140" s="150">
        <v>0</v>
      </c>
      <c r="BJ140" s="150">
        <v>0</v>
      </c>
      <c r="BK140" s="150">
        <f t="shared" si="84"/>
        <v>24500</v>
      </c>
      <c r="BL140" s="150">
        <v>0</v>
      </c>
      <c r="BM140" s="150">
        <v>0</v>
      </c>
      <c r="BN140" s="150">
        <v>0</v>
      </c>
      <c r="BO140" s="150">
        <v>0</v>
      </c>
      <c r="BP140" s="150">
        <v>0</v>
      </c>
      <c r="BQ140" s="150">
        <v>0</v>
      </c>
      <c r="BR140" s="150">
        <v>0</v>
      </c>
      <c r="BS140" s="150">
        <v>0</v>
      </c>
      <c r="BT140" s="150">
        <v>0</v>
      </c>
      <c r="BU140" s="150">
        <v>0</v>
      </c>
      <c r="BV140" s="157">
        <f t="shared" si="85"/>
        <v>0</v>
      </c>
      <c r="BW140" s="157">
        <f t="shared" si="86"/>
        <v>0</v>
      </c>
      <c r="BX140" s="157">
        <f t="shared" si="87"/>
        <v>0</v>
      </c>
      <c r="BY140" s="157">
        <f t="shared" si="88"/>
        <v>0</v>
      </c>
      <c r="BZ140" s="259"/>
      <c r="CA140" s="259"/>
      <c r="CB140" s="157">
        <f t="shared" si="96"/>
        <v>0</v>
      </c>
      <c r="CC140" s="259"/>
      <c r="CD140" s="157">
        <f t="shared" si="89"/>
        <v>0</v>
      </c>
      <c r="CQ140" s="259"/>
      <c r="CR140" s="259"/>
      <c r="CS140" s="259"/>
      <c r="CT140" s="259"/>
      <c r="CU140" s="259"/>
      <c r="CV140" s="157">
        <f t="shared" si="90"/>
        <v>0</v>
      </c>
      <c r="CW140" s="157">
        <f t="shared" si="91"/>
        <v>-24500</v>
      </c>
      <c r="CX140" s="157">
        <f t="shared" si="92"/>
        <v>-24500</v>
      </c>
      <c r="CY140" s="157">
        <f t="shared" si="93"/>
        <v>-14700</v>
      </c>
      <c r="CZ140" s="157">
        <f t="shared" si="94"/>
        <v>0</v>
      </c>
      <c r="DA140" s="157">
        <f t="shared" si="95"/>
        <v>-14700</v>
      </c>
      <c r="DB140" s="150">
        <v>0</v>
      </c>
      <c r="DC140" s="150">
        <v>0</v>
      </c>
      <c r="DD140" s="157">
        <f t="shared" si="97"/>
        <v>0</v>
      </c>
      <c r="DE140" s="157">
        <f t="shared" si="98"/>
        <v>0</v>
      </c>
      <c r="DF140" s="361" t="e">
        <f t="shared" si="99"/>
        <v>#DIV/0!</v>
      </c>
    </row>
    <row r="141" spans="1:110" x14ac:dyDescent="0.25">
      <c r="A141" s="259" t="s">
        <v>145</v>
      </c>
      <c r="B141" s="259" t="s">
        <v>770</v>
      </c>
      <c r="C141" s="259" t="s">
        <v>770</v>
      </c>
      <c r="D141" s="259" t="s">
        <v>336</v>
      </c>
      <c r="E141" s="259" t="s">
        <v>744</v>
      </c>
      <c r="F141" s="150">
        <v>0</v>
      </c>
      <c r="G141" s="150">
        <v>0</v>
      </c>
      <c r="H141" s="150">
        <v>0</v>
      </c>
      <c r="I141" s="150">
        <v>0</v>
      </c>
      <c r="J141" s="150">
        <v>0</v>
      </c>
      <c r="K141" s="150">
        <v>0</v>
      </c>
      <c r="L141" s="150">
        <v>0</v>
      </c>
      <c r="M141" s="150">
        <v>0</v>
      </c>
      <c r="N141" s="150">
        <v>0</v>
      </c>
      <c r="O141" s="150">
        <v>0</v>
      </c>
      <c r="P141" s="150">
        <v>0</v>
      </c>
      <c r="Q141" s="150">
        <v>0</v>
      </c>
      <c r="R141" s="150">
        <v>0</v>
      </c>
      <c r="S141" s="150">
        <f t="shared" si="79"/>
        <v>0</v>
      </c>
      <c r="T141" s="150">
        <v>0</v>
      </c>
      <c r="U141" s="150">
        <v>0</v>
      </c>
      <c r="V141" s="150">
        <v>0</v>
      </c>
      <c r="W141" s="150">
        <v>0</v>
      </c>
      <c r="X141" s="150">
        <v>0</v>
      </c>
      <c r="Y141" s="150">
        <f t="shared" si="80"/>
        <v>0</v>
      </c>
      <c r="Z141" s="150">
        <v>0</v>
      </c>
      <c r="AA141" s="150">
        <v>0</v>
      </c>
      <c r="AB141" s="150">
        <v>0</v>
      </c>
      <c r="AC141" s="150">
        <v>0</v>
      </c>
      <c r="AD141" s="150">
        <v>0</v>
      </c>
      <c r="AE141" s="150">
        <v>0</v>
      </c>
      <c r="AF141" s="150">
        <v>0</v>
      </c>
      <c r="AG141" s="150">
        <v>0</v>
      </c>
      <c r="AH141" s="150">
        <v>0</v>
      </c>
      <c r="AI141" s="150">
        <v>0</v>
      </c>
      <c r="AJ141" s="150">
        <v>0</v>
      </c>
      <c r="AK141" s="150">
        <v>0</v>
      </c>
      <c r="AL141" s="150">
        <f t="shared" si="81"/>
        <v>0</v>
      </c>
      <c r="AM141" s="150">
        <v>39677</v>
      </c>
      <c r="AN141" s="150">
        <v>0</v>
      </c>
      <c r="AO141" s="150">
        <v>0</v>
      </c>
      <c r="AP141" s="150">
        <v>0</v>
      </c>
      <c r="AQ141" s="150">
        <v>0</v>
      </c>
      <c r="AR141" s="150">
        <f t="shared" si="82"/>
        <v>39677</v>
      </c>
      <c r="AS141" s="150">
        <v>0</v>
      </c>
      <c r="AT141" s="150">
        <v>0</v>
      </c>
      <c r="AU141" s="150">
        <v>0</v>
      </c>
      <c r="AV141" s="150">
        <v>0</v>
      </c>
      <c r="AW141" s="150">
        <v>0</v>
      </c>
      <c r="AX141" s="150">
        <v>0</v>
      </c>
      <c r="AY141" s="150">
        <v>0</v>
      </c>
      <c r="AZ141" s="150">
        <v>0</v>
      </c>
      <c r="BA141" s="150">
        <v>0</v>
      </c>
      <c r="BB141" s="150">
        <v>0</v>
      </c>
      <c r="BC141" s="150">
        <v>0</v>
      </c>
      <c r="BD141" s="150">
        <v>0</v>
      </c>
      <c r="BE141" s="150">
        <f t="shared" si="83"/>
        <v>0</v>
      </c>
      <c r="BF141" s="150">
        <v>39677</v>
      </c>
      <c r="BG141" s="150">
        <v>0</v>
      </c>
      <c r="BH141" s="150">
        <v>0</v>
      </c>
      <c r="BI141" s="150">
        <v>0</v>
      </c>
      <c r="BJ141" s="150">
        <v>0</v>
      </c>
      <c r="BK141" s="150">
        <f t="shared" si="84"/>
        <v>39677</v>
      </c>
      <c r="BL141" s="150">
        <v>0</v>
      </c>
      <c r="BM141" s="150">
        <v>0</v>
      </c>
      <c r="BN141" s="150">
        <v>0</v>
      </c>
      <c r="BO141" s="150">
        <v>0</v>
      </c>
      <c r="BP141" s="150">
        <v>0</v>
      </c>
      <c r="BQ141" s="150">
        <v>0</v>
      </c>
      <c r="BR141" s="150">
        <v>0</v>
      </c>
      <c r="BS141" s="150">
        <v>0</v>
      </c>
      <c r="BT141" s="150">
        <v>0</v>
      </c>
      <c r="BU141" s="150">
        <v>0</v>
      </c>
      <c r="BV141" s="157">
        <f t="shared" si="85"/>
        <v>0</v>
      </c>
      <c r="BW141" s="157">
        <f t="shared" si="86"/>
        <v>0</v>
      </c>
      <c r="BX141" s="157">
        <f t="shared" si="87"/>
        <v>0</v>
      </c>
      <c r="BY141" s="157">
        <f t="shared" si="88"/>
        <v>0</v>
      </c>
      <c r="BZ141" s="259"/>
      <c r="CA141" s="259"/>
      <c r="CB141" s="157">
        <f t="shared" si="96"/>
        <v>0</v>
      </c>
      <c r="CC141" s="259"/>
      <c r="CD141" s="157">
        <f t="shared" si="89"/>
        <v>0</v>
      </c>
      <c r="CQ141" s="259"/>
      <c r="CR141" s="259"/>
      <c r="CS141" s="259"/>
      <c r="CT141" s="259"/>
      <c r="CU141" s="259"/>
      <c r="CV141" s="157">
        <f t="shared" si="90"/>
        <v>0</v>
      </c>
      <c r="CW141" s="157">
        <f t="shared" si="91"/>
        <v>-39677</v>
      </c>
      <c r="CX141" s="157">
        <f t="shared" si="92"/>
        <v>-39677</v>
      </c>
      <c r="CY141" s="157">
        <f t="shared" si="93"/>
        <v>-39677</v>
      </c>
      <c r="CZ141" s="157">
        <f t="shared" si="94"/>
        <v>0</v>
      </c>
      <c r="DA141" s="157">
        <f t="shared" si="95"/>
        <v>-39677</v>
      </c>
      <c r="DB141" s="150">
        <v>2927850.8302683639</v>
      </c>
      <c r="DC141" s="150">
        <v>2191664.2355988305</v>
      </c>
      <c r="DD141" s="157">
        <f t="shared" si="97"/>
        <v>2927850.8302683639</v>
      </c>
      <c r="DE141" s="157">
        <f t="shared" si="98"/>
        <v>2191664.2355988305</v>
      </c>
      <c r="DF141" s="361">
        <f t="shared" si="99"/>
        <v>0.74855734210951752</v>
      </c>
    </row>
    <row r="142" spans="1:110" x14ac:dyDescent="0.25">
      <c r="A142" t="s">
        <v>145</v>
      </c>
      <c r="B142" t="s">
        <v>770</v>
      </c>
      <c r="C142" t="s">
        <v>770</v>
      </c>
      <c r="D142" t="s">
        <v>340</v>
      </c>
      <c r="E142" t="s">
        <v>748</v>
      </c>
      <c r="F142" s="150">
        <v>0</v>
      </c>
      <c r="G142" s="150">
        <v>0</v>
      </c>
      <c r="H142" s="150">
        <v>0</v>
      </c>
      <c r="I142" s="150">
        <v>0</v>
      </c>
      <c r="J142" s="150">
        <v>0</v>
      </c>
      <c r="K142" s="150">
        <v>0</v>
      </c>
      <c r="L142" s="150">
        <v>0</v>
      </c>
      <c r="M142" s="150">
        <v>0</v>
      </c>
      <c r="N142" s="150">
        <v>0</v>
      </c>
      <c r="O142" s="150">
        <v>0</v>
      </c>
      <c r="P142" s="150">
        <v>0</v>
      </c>
      <c r="Q142" s="150">
        <v>0</v>
      </c>
      <c r="R142" s="150">
        <v>0</v>
      </c>
      <c r="S142" s="150">
        <f t="shared" si="79"/>
        <v>0</v>
      </c>
      <c r="T142" s="150">
        <v>0</v>
      </c>
      <c r="U142" s="150">
        <v>0</v>
      </c>
      <c r="V142" s="150">
        <v>0</v>
      </c>
      <c r="W142" s="150">
        <v>0</v>
      </c>
      <c r="X142" s="150">
        <v>0</v>
      </c>
      <c r="Y142" s="150">
        <f t="shared" si="80"/>
        <v>0</v>
      </c>
      <c r="Z142" s="150">
        <v>0</v>
      </c>
      <c r="AA142" s="150">
        <v>0</v>
      </c>
      <c r="AB142" s="150">
        <v>0</v>
      </c>
      <c r="AC142" s="150">
        <v>0</v>
      </c>
      <c r="AD142" s="150">
        <v>0</v>
      </c>
      <c r="AE142" s="150">
        <v>0</v>
      </c>
      <c r="AF142" s="150">
        <v>0</v>
      </c>
      <c r="AG142" s="150">
        <v>0</v>
      </c>
      <c r="AH142" s="150">
        <v>0</v>
      </c>
      <c r="AI142" s="150">
        <v>0</v>
      </c>
      <c r="AJ142" s="150">
        <v>0</v>
      </c>
      <c r="AK142" s="150">
        <v>0</v>
      </c>
      <c r="AL142" s="150">
        <f t="shared" si="81"/>
        <v>0</v>
      </c>
      <c r="AM142" s="150">
        <v>16100</v>
      </c>
      <c r="AN142" s="150">
        <v>16100</v>
      </c>
      <c r="AO142" s="150">
        <v>0</v>
      </c>
      <c r="AP142" s="150">
        <v>0</v>
      </c>
      <c r="AQ142" s="150">
        <v>0</v>
      </c>
      <c r="AR142" s="150">
        <f t="shared" si="82"/>
        <v>32200</v>
      </c>
      <c r="AS142" s="150">
        <v>0</v>
      </c>
      <c r="AT142" s="150">
        <v>0</v>
      </c>
      <c r="AU142" s="150">
        <v>0</v>
      </c>
      <c r="AV142" s="150">
        <v>0</v>
      </c>
      <c r="AW142" s="150">
        <v>0</v>
      </c>
      <c r="AX142" s="150">
        <v>0</v>
      </c>
      <c r="AY142" s="150">
        <v>0</v>
      </c>
      <c r="AZ142" s="150">
        <v>0</v>
      </c>
      <c r="BA142" s="150">
        <v>0</v>
      </c>
      <c r="BB142" s="150">
        <v>0</v>
      </c>
      <c r="BC142" s="150">
        <v>0</v>
      </c>
      <c r="BD142" s="150">
        <v>0</v>
      </c>
      <c r="BE142" s="150">
        <f t="shared" si="83"/>
        <v>0</v>
      </c>
      <c r="BF142" s="150">
        <v>16100</v>
      </c>
      <c r="BG142" s="150">
        <v>16100</v>
      </c>
      <c r="BH142" s="150">
        <v>0</v>
      </c>
      <c r="BI142" s="150">
        <v>0</v>
      </c>
      <c r="BJ142" s="150">
        <v>0</v>
      </c>
      <c r="BK142" s="150">
        <f t="shared" si="84"/>
        <v>32200</v>
      </c>
      <c r="BL142" s="150">
        <v>0</v>
      </c>
      <c r="BM142" s="150">
        <v>0</v>
      </c>
      <c r="BN142" s="150">
        <v>0</v>
      </c>
      <c r="BO142" s="150">
        <v>0</v>
      </c>
      <c r="BP142" s="150">
        <v>0</v>
      </c>
      <c r="BQ142" s="150">
        <v>0</v>
      </c>
      <c r="BR142" s="150">
        <v>0</v>
      </c>
      <c r="BS142" s="150">
        <v>0</v>
      </c>
      <c r="BT142" s="150">
        <v>0</v>
      </c>
      <c r="BU142" s="150">
        <v>0</v>
      </c>
      <c r="BV142" s="157">
        <f t="shared" si="85"/>
        <v>0</v>
      </c>
      <c r="BW142" s="157">
        <f t="shared" si="86"/>
        <v>0</v>
      </c>
      <c r="BX142" s="157">
        <f t="shared" si="87"/>
        <v>0</v>
      </c>
      <c r="BY142" s="157">
        <f t="shared" si="88"/>
        <v>0</v>
      </c>
      <c r="CB142" s="157">
        <f t="shared" si="96"/>
        <v>0</v>
      </c>
      <c r="CD142" s="157">
        <f t="shared" si="89"/>
        <v>0</v>
      </c>
      <c r="CV142" s="157">
        <f t="shared" si="90"/>
        <v>0</v>
      </c>
      <c r="CW142" s="157">
        <f t="shared" si="91"/>
        <v>-32200</v>
      </c>
      <c r="CX142" s="157">
        <f t="shared" si="92"/>
        <v>-32200</v>
      </c>
      <c r="CY142" s="157">
        <f t="shared" si="93"/>
        <v>-16100</v>
      </c>
      <c r="CZ142" s="157">
        <f t="shared" si="94"/>
        <v>0</v>
      </c>
      <c r="DA142" s="157">
        <f t="shared" si="95"/>
        <v>-16100</v>
      </c>
      <c r="DB142" s="150">
        <v>614187.83708532341</v>
      </c>
      <c r="DC142" s="150">
        <v>614239.67530881474</v>
      </c>
      <c r="DD142" s="157">
        <f t="shared" si="97"/>
        <v>614187.83708532341</v>
      </c>
      <c r="DE142" s="157">
        <f t="shared" si="98"/>
        <v>614239.67530881474</v>
      </c>
      <c r="DF142" s="361">
        <f t="shared" si="99"/>
        <v>1.0000844012537555</v>
      </c>
    </row>
    <row r="143" spans="1:110" x14ac:dyDescent="0.25">
      <c r="A143" t="s">
        <v>145</v>
      </c>
      <c r="B143" t="s">
        <v>167</v>
      </c>
      <c r="C143" t="s">
        <v>770</v>
      </c>
      <c r="D143" t="s">
        <v>102</v>
      </c>
      <c r="E143" t="s">
        <v>29</v>
      </c>
      <c r="F143" s="150">
        <v>88655.842999999979</v>
      </c>
      <c r="G143" s="150">
        <v>0</v>
      </c>
      <c r="H143" s="150">
        <v>0</v>
      </c>
      <c r="I143" s="150">
        <v>0</v>
      </c>
      <c r="J143" s="150">
        <v>10700.000000000002</v>
      </c>
      <c r="K143" s="150">
        <v>0</v>
      </c>
      <c r="L143" s="150">
        <v>0</v>
      </c>
      <c r="M143" s="150">
        <v>0</v>
      </c>
      <c r="N143" s="150">
        <v>0</v>
      </c>
      <c r="O143" s="150">
        <v>0</v>
      </c>
      <c r="P143" s="150">
        <v>0</v>
      </c>
      <c r="Q143" s="150">
        <v>0</v>
      </c>
      <c r="R143" s="150">
        <v>0</v>
      </c>
      <c r="S143" s="150">
        <f t="shared" si="79"/>
        <v>10700.000000000002</v>
      </c>
      <c r="T143" s="150">
        <v>0</v>
      </c>
      <c r="U143" s="150">
        <v>0</v>
      </c>
      <c r="V143" s="150">
        <v>0</v>
      </c>
      <c r="W143" s="150">
        <v>0</v>
      </c>
      <c r="X143" s="150">
        <v>0</v>
      </c>
      <c r="Y143" s="150">
        <f t="shared" si="80"/>
        <v>99355.842999999979</v>
      </c>
      <c r="Z143" s="150">
        <v>10657.5</v>
      </c>
      <c r="AA143" s="150">
        <v>0</v>
      </c>
      <c r="AB143" s="150">
        <v>0</v>
      </c>
      <c r="AC143" s="150">
        <v>0</v>
      </c>
      <c r="AD143" s="150">
        <v>0</v>
      </c>
      <c r="AE143" s="150">
        <v>0</v>
      </c>
      <c r="AF143" s="150">
        <v>0</v>
      </c>
      <c r="AG143" s="150">
        <v>0</v>
      </c>
      <c r="AH143" s="150">
        <v>0</v>
      </c>
      <c r="AI143" s="150">
        <v>0</v>
      </c>
      <c r="AJ143" s="150">
        <v>0</v>
      </c>
      <c r="AK143" s="150">
        <v>0</v>
      </c>
      <c r="AL143" s="150">
        <f t="shared" si="81"/>
        <v>10657.5</v>
      </c>
      <c r="AM143" s="150">
        <v>0</v>
      </c>
      <c r="AN143" s="150">
        <v>0</v>
      </c>
      <c r="AO143" s="150">
        <v>0</v>
      </c>
      <c r="AP143" s="150">
        <v>0</v>
      </c>
      <c r="AQ143" s="150">
        <v>0</v>
      </c>
      <c r="AR143" s="150">
        <f t="shared" si="82"/>
        <v>99313.342999999979</v>
      </c>
      <c r="AS143" s="150">
        <v>10657.5</v>
      </c>
      <c r="AT143" s="150">
        <v>0</v>
      </c>
      <c r="AU143" s="150">
        <v>0</v>
      </c>
      <c r="AV143" s="150">
        <v>0</v>
      </c>
      <c r="AW143" s="150">
        <v>0</v>
      </c>
      <c r="AX143" s="150">
        <v>0</v>
      </c>
      <c r="AY143" s="150">
        <v>0</v>
      </c>
      <c r="AZ143" s="150">
        <v>0</v>
      </c>
      <c r="BA143" s="150">
        <v>0</v>
      </c>
      <c r="BB143" s="150">
        <v>0</v>
      </c>
      <c r="BC143" s="150">
        <v>0</v>
      </c>
      <c r="BD143" s="150">
        <v>0</v>
      </c>
      <c r="BE143" s="150">
        <f t="shared" si="83"/>
        <v>10657.5</v>
      </c>
      <c r="BF143" s="150">
        <v>0</v>
      </c>
      <c r="BG143" s="150">
        <v>0</v>
      </c>
      <c r="BH143" s="150">
        <v>0</v>
      </c>
      <c r="BI143" s="150">
        <v>0</v>
      </c>
      <c r="BJ143" s="150">
        <v>0</v>
      </c>
      <c r="BK143" s="150">
        <f t="shared" si="84"/>
        <v>99313.342999999979</v>
      </c>
      <c r="BL143" s="150">
        <v>10657.5</v>
      </c>
      <c r="BM143" s="150">
        <v>0</v>
      </c>
      <c r="BN143" s="150">
        <v>0</v>
      </c>
      <c r="BO143" s="150">
        <v>0</v>
      </c>
      <c r="BP143" s="150">
        <v>0</v>
      </c>
      <c r="BQ143" s="150">
        <v>0</v>
      </c>
      <c r="BR143" s="150">
        <v>0</v>
      </c>
      <c r="BS143" s="150">
        <v>0</v>
      </c>
      <c r="BT143" s="150">
        <v>0</v>
      </c>
      <c r="BU143" s="150">
        <v>0</v>
      </c>
      <c r="BV143" s="157">
        <f t="shared" si="85"/>
        <v>10657.5</v>
      </c>
      <c r="BW143" s="157">
        <f t="shared" si="86"/>
        <v>0</v>
      </c>
      <c r="BX143" s="157">
        <f t="shared" si="87"/>
        <v>0</v>
      </c>
      <c r="BY143" s="157">
        <f t="shared" si="88"/>
        <v>0</v>
      </c>
      <c r="CB143" s="157">
        <f t="shared" si="96"/>
        <v>10657.5</v>
      </c>
      <c r="CD143" s="157">
        <f t="shared" si="89"/>
        <v>10657.5</v>
      </c>
      <c r="CV143" s="157">
        <f t="shared" si="90"/>
        <v>88655.842999999979</v>
      </c>
      <c r="CW143" s="157">
        <f t="shared" si="91"/>
        <v>-10657.5</v>
      </c>
      <c r="CX143" s="157">
        <f t="shared" si="92"/>
        <v>-10657.5</v>
      </c>
      <c r="CY143" s="157">
        <f t="shared" si="93"/>
        <v>-10657.5</v>
      </c>
      <c r="CZ143" s="157">
        <f t="shared" si="94"/>
        <v>-10657.5</v>
      </c>
      <c r="DA143" s="157">
        <f t="shared" si="95"/>
        <v>0</v>
      </c>
      <c r="DB143" s="150">
        <v>375112.85878470785</v>
      </c>
      <c r="DC143" s="150">
        <v>375110.03978470794</v>
      </c>
      <c r="DD143" s="157">
        <f t="shared" si="97"/>
        <v>364455.35878470785</v>
      </c>
      <c r="DE143" s="157">
        <f t="shared" si="98"/>
        <v>364452.53978470794</v>
      </c>
      <c r="DF143" s="361">
        <f t="shared" si="99"/>
        <v>0.99999226517066642</v>
      </c>
    </row>
    <row r="144" spans="1:110" x14ac:dyDescent="0.25">
      <c r="A144" t="s">
        <v>145</v>
      </c>
      <c r="B144" t="s">
        <v>167</v>
      </c>
      <c r="C144" t="s">
        <v>770</v>
      </c>
      <c r="D144" t="s">
        <v>85</v>
      </c>
      <c r="E144" t="s">
        <v>12</v>
      </c>
      <c r="F144" s="150">
        <v>40079.326000000001</v>
      </c>
      <c r="G144" s="150">
        <v>0</v>
      </c>
      <c r="H144" s="150">
        <v>0</v>
      </c>
      <c r="I144" s="150">
        <v>0</v>
      </c>
      <c r="J144" s="150">
        <v>0</v>
      </c>
      <c r="K144" s="150">
        <v>0</v>
      </c>
      <c r="L144" s="150">
        <v>0</v>
      </c>
      <c r="M144" s="150">
        <v>0</v>
      </c>
      <c r="N144" s="150">
        <v>0</v>
      </c>
      <c r="O144" s="150">
        <v>0</v>
      </c>
      <c r="P144" s="150">
        <v>0</v>
      </c>
      <c r="Q144" s="150">
        <v>0</v>
      </c>
      <c r="R144" s="150">
        <v>0</v>
      </c>
      <c r="S144" s="150">
        <f t="shared" si="79"/>
        <v>0</v>
      </c>
      <c r="T144" s="150">
        <v>0</v>
      </c>
      <c r="U144" s="150">
        <v>0</v>
      </c>
      <c r="V144" s="150">
        <v>0</v>
      </c>
      <c r="W144" s="150">
        <v>0</v>
      </c>
      <c r="X144" s="150">
        <v>0</v>
      </c>
      <c r="Y144" s="150">
        <f t="shared" si="80"/>
        <v>40079.326000000001</v>
      </c>
      <c r="Z144" s="150">
        <v>739.30600000000004</v>
      </c>
      <c r="AA144" s="150">
        <v>0</v>
      </c>
      <c r="AB144" s="150">
        <v>0</v>
      </c>
      <c r="AC144" s="150">
        <v>0</v>
      </c>
      <c r="AD144" s="150">
        <v>0</v>
      </c>
      <c r="AE144" s="150">
        <v>0</v>
      </c>
      <c r="AF144" s="150">
        <v>0</v>
      </c>
      <c r="AG144" s="150">
        <v>0</v>
      </c>
      <c r="AH144" s="150">
        <v>0</v>
      </c>
      <c r="AI144" s="150">
        <v>0</v>
      </c>
      <c r="AJ144" s="150">
        <v>0</v>
      </c>
      <c r="AK144" s="150">
        <v>0</v>
      </c>
      <c r="AL144" s="150">
        <f t="shared" si="81"/>
        <v>739.30600000000004</v>
      </c>
      <c r="AM144" s="150">
        <v>0</v>
      </c>
      <c r="AN144" s="150">
        <v>0</v>
      </c>
      <c r="AO144" s="150">
        <v>0</v>
      </c>
      <c r="AP144" s="150">
        <v>0</v>
      </c>
      <c r="AQ144" s="150">
        <v>0</v>
      </c>
      <c r="AR144" s="150">
        <f t="shared" si="82"/>
        <v>40818.631999999998</v>
      </c>
      <c r="AS144" s="150">
        <v>739.30600000000004</v>
      </c>
      <c r="AT144" s="150">
        <v>0</v>
      </c>
      <c r="AU144" s="150">
        <v>0</v>
      </c>
      <c r="AV144" s="150">
        <v>0</v>
      </c>
      <c r="AW144" s="150">
        <v>0</v>
      </c>
      <c r="AX144" s="150">
        <v>0</v>
      </c>
      <c r="AY144" s="150">
        <v>0</v>
      </c>
      <c r="AZ144" s="150">
        <v>0</v>
      </c>
      <c r="BA144" s="150">
        <v>0</v>
      </c>
      <c r="BB144" s="150">
        <v>0</v>
      </c>
      <c r="BC144" s="150">
        <v>0</v>
      </c>
      <c r="BD144" s="150">
        <v>0</v>
      </c>
      <c r="BE144" s="150">
        <f t="shared" si="83"/>
        <v>739.30600000000004</v>
      </c>
      <c r="BF144" s="150">
        <v>0</v>
      </c>
      <c r="BG144" s="150">
        <v>0</v>
      </c>
      <c r="BH144" s="150">
        <v>0</v>
      </c>
      <c r="BI144" s="150">
        <v>0</v>
      </c>
      <c r="BJ144" s="150">
        <v>0</v>
      </c>
      <c r="BK144" s="150">
        <f t="shared" si="84"/>
        <v>40818.631999999998</v>
      </c>
      <c r="BL144" s="150">
        <v>739.30600000000004</v>
      </c>
      <c r="BM144" s="150">
        <v>0</v>
      </c>
      <c r="BN144" s="150">
        <v>0</v>
      </c>
      <c r="BO144" s="150">
        <v>0</v>
      </c>
      <c r="BP144" s="150">
        <v>0</v>
      </c>
      <c r="BQ144" s="150">
        <v>0</v>
      </c>
      <c r="BR144" s="150">
        <v>0</v>
      </c>
      <c r="BS144" s="150">
        <v>0</v>
      </c>
      <c r="BT144" s="150">
        <v>0</v>
      </c>
      <c r="BU144" s="150">
        <v>0</v>
      </c>
      <c r="BV144" s="157">
        <f t="shared" si="85"/>
        <v>739.30600000000004</v>
      </c>
      <c r="BW144" s="157">
        <f t="shared" si="86"/>
        <v>0</v>
      </c>
      <c r="BX144" s="157">
        <f t="shared" si="87"/>
        <v>0</v>
      </c>
      <c r="BY144" s="157">
        <f t="shared" si="88"/>
        <v>0</v>
      </c>
      <c r="CB144" s="157">
        <f t="shared" si="96"/>
        <v>739.30600000000004</v>
      </c>
      <c r="CD144" s="157">
        <f t="shared" si="89"/>
        <v>739.30600000000004</v>
      </c>
      <c r="CV144" s="157">
        <f t="shared" si="90"/>
        <v>40079.326000000001</v>
      </c>
      <c r="CW144" s="157">
        <f t="shared" si="91"/>
        <v>-739.30599999999686</v>
      </c>
      <c r="CX144" s="157">
        <f t="shared" si="92"/>
        <v>-739.30600000000004</v>
      </c>
      <c r="CY144" s="157">
        <f t="shared" si="93"/>
        <v>-739.30600000000004</v>
      </c>
      <c r="CZ144" s="157">
        <f t="shared" si="94"/>
        <v>-739.30600000000004</v>
      </c>
      <c r="DA144" s="157">
        <f t="shared" si="95"/>
        <v>0</v>
      </c>
      <c r="DB144" s="150">
        <v>2346763.4138937262</v>
      </c>
      <c r="DC144" s="150">
        <v>1833663.8935869085</v>
      </c>
      <c r="DD144" s="157">
        <f t="shared" si="97"/>
        <v>2346024.1078937263</v>
      </c>
      <c r="DE144" s="157">
        <f t="shared" si="98"/>
        <v>1832924.5875869084</v>
      </c>
      <c r="DF144" s="361">
        <f t="shared" si="99"/>
        <v>0.78128974950411678</v>
      </c>
    </row>
    <row r="145" spans="1:110" x14ac:dyDescent="0.25">
      <c r="A145" t="s">
        <v>144</v>
      </c>
      <c r="B145" t="s">
        <v>166</v>
      </c>
      <c r="C145" t="s">
        <v>153</v>
      </c>
      <c r="D145" t="s">
        <v>318</v>
      </c>
      <c r="E145" t="s">
        <v>297</v>
      </c>
      <c r="F145" s="150">
        <v>0</v>
      </c>
      <c r="G145" s="150">
        <v>0</v>
      </c>
      <c r="H145" s="150">
        <v>0</v>
      </c>
      <c r="I145" s="150">
        <v>0</v>
      </c>
      <c r="J145" s="150">
        <v>0</v>
      </c>
      <c r="K145" s="150">
        <v>0</v>
      </c>
      <c r="L145" s="150">
        <v>0</v>
      </c>
      <c r="M145" s="150">
        <v>0</v>
      </c>
      <c r="N145" s="150">
        <v>0</v>
      </c>
      <c r="O145" s="150">
        <v>0</v>
      </c>
      <c r="P145" s="150">
        <v>0</v>
      </c>
      <c r="Q145" s="150">
        <v>0</v>
      </c>
      <c r="R145" s="150">
        <v>0</v>
      </c>
      <c r="S145" s="150">
        <f t="shared" si="79"/>
        <v>0</v>
      </c>
      <c r="T145" s="150">
        <v>0</v>
      </c>
      <c r="U145" s="150">
        <v>0</v>
      </c>
      <c r="V145" s="150">
        <v>0</v>
      </c>
      <c r="W145" s="150">
        <v>0</v>
      </c>
      <c r="X145" s="150">
        <v>0</v>
      </c>
      <c r="Y145" s="150">
        <f t="shared" si="80"/>
        <v>0</v>
      </c>
      <c r="Z145" s="150">
        <v>0</v>
      </c>
      <c r="AA145" s="150">
        <v>0</v>
      </c>
      <c r="AB145" s="150">
        <v>0</v>
      </c>
      <c r="AC145" s="150">
        <v>0</v>
      </c>
      <c r="AD145" s="150">
        <v>-178005.54800000001</v>
      </c>
      <c r="AE145" s="150">
        <v>-314527.99200000003</v>
      </c>
      <c r="AF145" s="150">
        <v>0</v>
      </c>
      <c r="AG145" s="150">
        <v>0</v>
      </c>
      <c r="AH145" s="150">
        <v>0</v>
      </c>
      <c r="AI145" s="150">
        <v>0</v>
      </c>
      <c r="AJ145" s="150">
        <v>0</v>
      </c>
      <c r="AK145" s="150">
        <v>0</v>
      </c>
      <c r="AL145" s="150">
        <f t="shared" si="81"/>
        <v>-492533.54000000004</v>
      </c>
      <c r="AM145" s="150">
        <v>0</v>
      </c>
      <c r="AN145" s="150">
        <v>0</v>
      </c>
      <c r="AO145" s="150">
        <v>0</v>
      </c>
      <c r="AP145" s="150">
        <v>0</v>
      </c>
      <c r="AQ145" s="150">
        <v>0</v>
      </c>
      <c r="AR145" s="150">
        <f t="shared" si="82"/>
        <v>-492533.54000000004</v>
      </c>
      <c r="AS145" s="150">
        <v>0</v>
      </c>
      <c r="AT145" s="150">
        <v>0</v>
      </c>
      <c r="AU145" s="150">
        <v>0</v>
      </c>
      <c r="AV145" s="150">
        <v>0</v>
      </c>
      <c r="AW145" s="150">
        <v>-178005.54800000001</v>
      </c>
      <c r="AX145" s="150">
        <v>-314527.99200000003</v>
      </c>
      <c r="AY145" s="150">
        <v>0</v>
      </c>
      <c r="AZ145" s="150">
        <v>0</v>
      </c>
      <c r="BA145" s="150">
        <v>0</v>
      </c>
      <c r="BB145" s="150">
        <v>0</v>
      </c>
      <c r="BC145" s="150">
        <v>0</v>
      </c>
      <c r="BD145" s="150">
        <v>0</v>
      </c>
      <c r="BE145" s="150">
        <f t="shared" si="83"/>
        <v>-492533.54000000004</v>
      </c>
      <c r="BF145" s="150">
        <v>0</v>
      </c>
      <c r="BG145" s="150">
        <v>0</v>
      </c>
      <c r="BH145" s="150">
        <v>0</v>
      </c>
      <c r="BI145" s="150">
        <v>0</v>
      </c>
      <c r="BJ145" s="150">
        <v>0</v>
      </c>
      <c r="BK145" s="150">
        <f t="shared" si="84"/>
        <v>-492533.54000000004</v>
      </c>
      <c r="BL145" s="150">
        <v>0</v>
      </c>
      <c r="BM145" s="150">
        <v>0</v>
      </c>
      <c r="BN145" s="150">
        <v>0</v>
      </c>
      <c r="BO145" s="150">
        <v>0</v>
      </c>
      <c r="BP145" s="150">
        <v>-178005.54800000001</v>
      </c>
      <c r="BQ145" s="150">
        <v>-314527.99200000003</v>
      </c>
      <c r="BR145" s="150">
        <v>0</v>
      </c>
      <c r="BS145" s="150">
        <v>0</v>
      </c>
      <c r="BT145" s="150">
        <v>0</v>
      </c>
      <c r="BU145" s="150">
        <v>0</v>
      </c>
      <c r="BV145" s="157">
        <f t="shared" si="85"/>
        <v>-492533.54000000004</v>
      </c>
      <c r="BW145" s="157">
        <f t="shared" si="86"/>
        <v>0</v>
      </c>
      <c r="BX145" s="157">
        <f t="shared" si="87"/>
        <v>0</v>
      </c>
      <c r="BY145" s="157">
        <f t="shared" si="88"/>
        <v>0</v>
      </c>
      <c r="CB145" s="157">
        <f t="shared" si="96"/>
        <v>-492533.54000000004</v>
      </c>
      <c r="CD145" s="157">
        <f t="shared" si="89"/>
        <v>-492533.54000000004</v>
      </c>
      <c r="CV145" s="157">
        <f t="shared" si="90"/>
        <v>0</v>
      </c>
      <c r="CW145" s="157">
        <f t="shared" si="91"/>
        <v>492533.54000000004</v>
      </c>
      <c r="CX145" s="157">
        <f t="shared" si="92"/>
        <v>492533.54000000004</v>
      </c>
      <c r="CY145" s="157">
        <f t="shared" si="93"/>
        <v>492533.54000000004</v>
      </c>
      <c r="CZ145" s="157">
        <f t="shared" si="94"/>
        <v>492533.54000000004</v>
      </c>
      <c r="DA145" s="157">
        <f t="shared" si="95"/>
        <v>0</v>
      </c>
      <c r="DB145" s="150">
        <v>30048.177810157471</v>
      </c>
      <c r="DC145" s="150">
        <v>30048.177810157471</v>
      </c>
      <c r="DD145" s="157">
        <f t="shared" si="97"/>
        <v>522581.71781015751</v>
      </c>
      <c r="DE145" s="157">
        <f t="shared" si="98"/>
        <v>522581.71781015751</v>
      </c>
      <c r="DF145" s="361">
        <f t="shared" si="99"/>
        <v>1</v>
      </c>
    </row>
    <row r="146" spans="1:110" x14ac:dyDescent="0.25">
      <c r="A146" t="s">
        <v>144</v>
      </c>
      <c r="B146" t="s">
        <v>166</v>
      </c>
      <c r="C146" t="s">
        <v>153</v>
      </c>
      <c r="D146" t="s">
        <v>323</v>
      </c>
      <c r="E146" t="s">
        <v>302</v>
      </c>
      <c r="F146" s="150">
        <v>0</v>
      </c>
      <c r="G146" s="150">
        <v>0</v>
      </c>
      <c r="H146" s="150">
        <v>0</v>
      </c>
      <c r="I146" s="150">
        <v>0</v>
      </c>
      <c r="J146" s="150">
        <v>0</v>
      </c>
      <c r="K146" s="150">
        <v>0</v>
      </c>
      <c r="L146" s="150">
        <v>0</v>
      </c>
      <c r="M146" s="150">
        <v>0</v>
      </c>
      <c r="N146" s="150">
        <v>0</v>
      </c>
      <c r="O146" s="150">
        <v>0</v>
      </c>
      <c r="P146" s="150">
        <v>0</v>
      </c>
      <c r="Q146" s="150">
        <v>0</v>
      </c>
      <c r="R146" s="150">
        <v>0</v>
      </c>
      <c r="S146" s="150">
        <f t="shared" si="79"/>
        <v>0</v>
      </c>
      <c r="T146" s="150">
        <v>0</v>
      </c>
      <c r="U146" s="150">
        <v>0</v>
      </c>
      <c r="V146" s="150">
        <v>0</v>
      </c>
      <c r="W146" s="150">
        <v>0</v>
      </c>
      <c r="X146" s="150">
        <v>0</v>
      </c>
      <c r="Y146" s="150">
        <f t="shared" si="80"/>
        <v>0</v>
      </c>
      <c r="Z146" s="150">
        <v>0</v>
      </c>
      <c r="AA146" s="150">
        <v>0</v>
      </c>
      <c r="AB146" s="150">
        <v>0</v>
      </c>
      <c r="AC146" s="150">
        <v>0</v>
      </c>
      <c r="AD146" s="150">
        <v>0</v>
      </c>
      <c r="AE146" s="150">
        <v>0</v>
      </c>
      <c r="AF146" s="150">
        <v>0</v>
      </c>
      <c r="AG146" s="150">
        <v>0</v>
      </c>
      <c r="AH146" s="150">
        <v>0</v>
      </c>
      <c r="AI146" s="150">
        <v>0</v>
      </c>
      <c r="AJ146" s="150">
        <v>0</v>
      </c>
      <c r="AK146" s="150">
        <v>0</v>
      </c>
      <c r="AL146" s="150">
        <f t="shared" si="81"/>
        <v>0</v>
      </c>
      <c r="AM146" s="150">
        <v>0</v>
      </c>
      <c r="AN146" s="150">
        <v>0</v>
      </c>
      <c r="AO146" s="150">
        <v>0</v>
      </c>
      <c r="AP146" s="150">
        <v>0</v>
      </c>
      <c r="AQ146" s="150">
        <v>0</v>
      </c>
      <c r="AR146" s="150">
        <f t="shared" si="82"/>
        <v>0</v>
      </c>
      <c r="AS146" s="150">
        <v>0</v>
      </c>
      <c r="AT146" s="150">
        <v>0</v>
      </c>
      <c r="AU146" s="150">
        <v>0</v>
      </c>
      <c r="AV146" s="150">
        <v>0</v>
      </c>
      <c r="AW146" s="150">
        <v>0</v>
      </c>
      <c r="AX146" s="150">
        <v>0</v>
      </c>
      <c r="AY146" s="150">
        <v>0</v>
      </c>
      <c r="AZ146" s="150">
        <v>0</v>
      </c>
      <c r="BA146" s="150">
        <v>0</v>
      </c>
      <c r="BB146" s="150">
        <v>0</v>
      </c>
      <c r="BC146" s="150">
        <v>0</v>
      </c>
      <c r="BD146" s="150">
        <v>0</v>
      </c>
      <c r="BE146" s="150">
        <f t="shared" si="83"/>
        <v>0</v>
      </c>
      <c r="BF146" s="150">
        <v>0</v>
      </c>
      <c r="BG146" s="150">
        <v>0</v>
      </c>
      <c r="BH146" s="150">
        <v>0</v>
      </c>
      <c r="BI146" s="150">
        <v>0</v>
      </c>
      <c r="BJ146" s="150">
        <v>0</v>
      </c>
      <c r="BK146" s="150">
        <f t="shared" si="84"/>
        <v>0</v>
      </c>
      <c r="BL146" s="150">
        <v>0</v>
      </c>
      <c r="BM146" s="150">
        <v>0</v>
      </c>
      <c r="BN146" s="150">
        <v>0</v>
      </c>
      <c r="BO146" s="150">
        <v>0</v>
      </c>
      <c r="BP146" s="150">
        <v>0</v>
      </c>
      <c r="BQ146" s="150">
        <v>0</v>
      </c>
      <c r="BR146" s="150">
        <v>0</v>
      </c>
      <c r="BS146" s="150">
        <v>0</v>
      </c>
      <c r="BT146" s="150">
        <v>0</v>
      </c>
      <c r="BU146" s="150">
        <v>0</v>
      </c>
      <c r="BV146" s="157">
        <f t="shared" si="85"/>
        <v>0</v>
      </c>
      <c r="BW146" s="157">
        <f t="shared" si="86"/>
        <v>0</v>
      </c>
      <c r="BX146" s="157">
        <f t="shared" si="87"/>
        <v>0</v>
      </c>
      <c r="BY146" s="157">
        <f t="shared" si="88"/>
        <v>0</v>
      </c>
      <c r="CB146" s="157">
        <f t="shared" si="96"/>
        <v>0</v>
      </c>
      <c r="CD146" s="157">
        <f t="shared" si="89"/>
        <v>0</v>
      </c>
      <c r="CV146" s="157">
        <f t="shared" si="90"/>
        <v>0</v>
      </c>
      <c r="CW146" s="157">
        <f t="shared" si="91"/>
        <v>0</v>
      </c>
      <c r="CX146" s="157">
        <f t="shared" si="92"/>
        <v>0</v>
      </c>
      <c r="CY146" s="157">
        <f t="shared" si="93"/>
        <v>0</v>
      </c>
      <c r="CZ146" s="157">
        <f t="shared" si="94"/>
        <v>0</v>
      </c>
      <c r="DA146" s="157">
        <f t="shared" si="95"/>
        <v>0</v>
      </c>
      <c r="DB146" s="150">
        <v>743439.21800000011</v>
      </c>
      <c r="DC146" s="150">
        <v>743439.21799999999</v>
      </c>
      <c r="DD146" s="157">
        <f t="shared" si="97"/>
        <v>743439.21800000011</v>
      </c>
      <c r="DE146" s="157">
        <f t="shared" si="98"/>
        <v>743439.21799999999</v>
      </c>
      <c r="DF146" s="361">
        <f t="shared" si="99"/>
        <v>0.99999999999999989</v>
      </c>
    </row>
    <row r="147" spans="1:110" x14ac:dyDescent="0.25">
      <c r="A147" t="s">
        <v>144</v>
      </c>
      <c r="B147" t="s">
        <v>166</v>
      </c>
      <c r="C147" t="s">
        <v>151</v>
      </c>
      <c r="D147" t="s">
        <v>322</v>
      </c>
      <c r="E147" t="s">
        <v>301</v>
      </c>
      <c r="F147" s="150">
        <v>0</v>
      </c>
      <c r="G147" s="150">
        <v>0</v>
      </c>
      <c r="H147" s="150">
        <v>0</v>
      </c>
      <c r="I147" s="150">
        <v>0</v>
      </c>
      <c r="J147" s="150">
        <v>0</v>
      </c>
      <c r="K147" s="150">
        <v>0</v>
      </c>
      <c r="L147" s="150">
        <v>0</v>
      </c>
      <c r="M147" s="150">
        <v>0</v>
      </c>
      <c r="N147" s="150">
        <v>0</v>
      </c>
      <c r="O147" s="150">
        <v>0</v>
      </c>
      <c r="P147" s="150">
        <v>0</v>
      </c>
      <c r="Q147" s="150">
        <v>0</v>
      </c>
      <c r="R147" s="150">
        <v>0</v>
      </c>
      <c r="S147" s="150">
        <f t="shared" si="79"/>
        <v>0</v>
      </c>
      <c r="T147" s="150">
        <v>0</v>
      </c>
      <c r="U147" s="150">
        <v>0</v>
      </c>
      <c r="V147" s="150">
        <v>0</v>
      </c>
      <c r="W147" s="150">
        <v>0</v>
      </c>
      <c r="X147" s="150">
        <v>0</v>
      </c>
      <c r="Y147" s="150">
        <f t="shared" si="80"/>
        <v>0</v>
      </c>
      <c r="Z147" s="150">
        <v>0</v>
      </c>
      <c r="AA147" s="150">
        <v>0</v>
      </c>
      <c r="AB147" s="150">
        <v>0</v>
      </c>
      <c r="AC147" s="150">
        <v>0</v>
      </c>
      <c r="AD147" s="150">
        <v>0</v>
      </c>
      <c r="AE147" s="150">
        <v>0</v>
      </c>
      <c r="AF147" s="150">
        <v>0</v>
      </c>
      <c r="AG147" s="150">
        <v>0</v>
      </c>
      <c r="AH147" s="150">
        <v>0</v>
      </c>
      <c r="AI147" s="150">
        <v>0</v>
      </c>
      <c r="AJ147" s="150">
        <v>0</v>
      </c>
      <c r="AK147" s="150">
        <v>0</v>
      </c>
      <c r="AL147" s="150">
        <f t="shared" si="81"/>
        <v>0</v>
      </c>
      <c r="AM147" s="150">
        <v>0</v>
      </c>
      <c r="AN147" s="150">
        <v>0</v>
      </c>
      <c r="AO147" s="150">
        <v>0</v>
      </c>
      <c r="AP147" s="150">
        <v>0</v>
      </c>
      <c r="AQ147" s="150">
        <v>0</v>
      </c>
      <c r="AR147" s="150">
        <f t="shared" si="82"/>
        <v>0</v>
      </c>
      <c r="AS147" s="150">
        <v>0</v>
      </c>
      <c r="AT147" s="150">
        <v>0</v>
      </c>
      <c r="AU147" s="150">
        <v>0</v>
      </c>
      <c r="AV147" s="150">
        <v>0</v>
      </c>
      <c r="AW147" s="150">
        <v>0</v>
      </c>
      <c r="AX147" s="150">
        <v>0</v>
      </c>
      <c r="AY147" s="150">
        <v>22935.98</v>
      </c>
      <c r="AZ147" s="150">
        <v>2417.8000000000002</v>
      </c>
      <c r="BA147" s="150">
        <v>0</v>
      </c>
      <c r="BB147" s="150">
        <v>0</v>
      </c>
      <c r="BC147" s="150">
        <v>0</v>
      </c>
      <c r="BD147" s="150">
        <v>0</v>
      </c>
      <c r="BE147" s="150">
        <f t="shared" si="83"/>
        <v>25353.78</v>
      </c>
      <c r="BF147" s="150">
        <v>0</v>
      </c>
      <c r="BG147" s="150">
        <v>0</v>
      </c>
      <c r="BH147" s="150">
        <v>0</v>
      </c>
      <c r="BI147" s="150">
        <v>0</v>
      </c>
      <c r="BJ147" s="150">
        <v>0</v>
      </c>
      <c r="BK147" s="150">
        <f t="shared" si="84"/>
        <v>25353.78</v>
      </c>
      <c r="BL147" s="150">
        <v>0</v>
      </c>
      <c r="BM147" s="150">
        <v>0</v>
      </c>
      <c r="BN147" s="150">
        <v>0</v>
      </c>
      <c r="BO147" s="150">
        <v>0</v>
      </c>
      <c r="BP147" s="150">
        <v>0</v>
      </c>
      <c r="BQ147" s="150">
        <v>0</v>
      </c>
      <c r="BR147" s="150">
        <v>22935.98</v>
      </c>
      <c r="BS147" s="150">
        <v>2417.8000000000002</v>
      </c>
      <c r="BT147" s="150">
        <v>0</v>
      </c>
      <c r="BU147" s="150">
        <v>0</v>
      </c>
      <c r="BV147" s="157">
        <f t="shared" si="85"/>
        <v>25353.78</v>
      </c>
      <c r="BW147" s="157">
        <f t="shared" si="86"/>
        <v>0</v>
      </c>
      <c r="BX147" s="157">
        <f t="shared" si="87"/>
        <v>0</v>
      </c>
      <c r="BY147" s="157">
        <f t="shared" si="88"/>
        <v>0</v>
      </c>
      <c r="CB147" s="157">
        <f t="shared" si="96"/>
        <v>25353.78</v>
      </c>
      <c r="CD147" s="157">
        <f t="shared" si="89"/>
        <v>25353.78</v>
      </c>
      <c r="CV147" s="157">
        <f t="shared" si="90"/>
        <v>0</v>
      </c>
      <c r="CW147" s="157">
        <f t="shared" si="91"/>
        <v>-25353.78</v>
      </c>
      <c r="CX147" s="157">
        <f t="shared" si="92"/>
        <v>-25353.78</v>
      </c>
      <c r="CY147" s="157">
        <f t="shared" si="93"/>
        <v>-25353.78</v>
      </c>
      <c r="CZ147" s="157">
        <f t="shared" si="94"/>
        <v>-25353.78</v>
      </c>
      <c r="DA147" s="157">
        <f t="shared" si="95"/>
        <v>0</v>
      </c>
      <c r="DB147" s="150">
        <v>1647872.2713998915</v>
      </c>
      <c r="DC147" s="150">
        <v>1647872.2713998915</v>
      </c>
      <c r="DD147" s="157">
        <f t="shared" si="97"/>
        <v>1622518.4913998914</v>
      </c>
      <c r="DE147" s="157">
        <f t="shared" si="98"/>
        <v>1622518.4913998914</v>
      </c>
      <c r="DF147" s="361">
        <f t="shared" si="99"/>
        <v>1</v>
      </c>
    </row>
    <row r="148" spans="1:110" x14ac:dyDescent="0.25">
      <c r="A148" t="s">
        <v>144</v>
      </c>
      <c r="B148" t="s">
        <v>166</v>
      </c>
      <c r="C148" t="s">
        <v>77</v>
      </c>
      <c r="D148" t="s">
        <v>77</v>
      </c>
      <c r="E148" t="s">
        <v>4</v>
      </c>
      <c r="F148" s="150">
        <v>91762.531000000003</v>
      </c>
      <c r="G148" s="150">
        <v>7420.0103831960987</v>
      </c>
      <c r="H148" s="150">
        <v>0</v>
      </c>
      <c r="I148" s="150">
        <v>0</v>
      </c>
      <c r="J148" s="150">
        <v>0</v>
      </c>
      <c r="K148" s="150">
        <v>0</v>
      </c>
      <c r="L148" s="150">
        <v>0</v>
      </c>
      <c r="M148" s="150">
        <v>0</v>
      </c>
      <c r="N148" s="150">
        <v>0</v>
      </c>
      <c r="O148" s="150">
        <v>0</v>
      </c>
      <c r="P148" s="150">
        <v>0</v>
      </c>
      <c r="Q148" s="150">
        <v>0</v>
      </c>
      <c r="R148" s="150">
        <v>0</v>
      </c>
      <c r="S148" s="150">
        <f t="shared" si="79"/>
        <v>7420.0103831960987</v>
      </c>
      <c r="T148" s="150">
        <v>0</v>
      </c>
      <c r="U148" s="150">
        <v>0</v>
      </c>
      <c r="V148" s="150">
        <v>0</v>
      </c>
      <c r="W148" s="150">
        <v>0</v>
      </c>
      <c r="X148" s="150">
        <v>0</v>
      </c>
      <c r="Y148" s="150">
        <f t="shared" si="80"/>
        <v>99182.541383196105</v>
      </c>
      <c r="Z148" s="150">
        <v>1627.087</v>
      </c>
      <c r="AA148" s="150">
        <v>664.55700000000002</v>
      </c>
      <c r="AB148" s="150">
        <v>0</v>
      </c>
      <c r="AC148" s="150">
        <v>0</v>
      </c>
      <c r="AD148" s="150">
        <v>4627.8249999999998</v>
      </c>
      <c r="AE148" s="150">
        <v>0</v>
      </c>
      <c r="AF148" s="150">
        <v>0</v>
      </c>
      <c r="AG148" s="150">
        <v>0</v>
      </c>
      <c r="AH148" s="150">
        <v>0</v>
      </c>
      <c r="AI148" s="150">
        <v>0</v>
      </c>
      <c r="AJ148" s="150">
        <v>0</v>
      </c>
      <c r="AK148" s="150">
        <v>0</v>
      </c>
      <c r="AL148" s="150">
        <f t="shared" si="81"/>
        <v>6919.4690000000001</v>
      </c>
      <c r="AM148" s="150">
        <v>0</v>
      </c>
      <c r="AN148" s="150">
        <v>0</v>
      </c>
      <c r="AO148" s="150">
        <v>0</v>
      </c>
      <c r="AP148" s="150">
        <v>0</v>
      </c>
      <c r="AQ148" s="150">
        <v>0</v>
      </c>
      <c r="AR148" s="150">
        <f t="shared" si="82"/>
        <v>98682</v>
      </c>
      <c r="AS148" s="150">
        <v>1627.087</v>
      </c>
      <c r="AT148" s="150">
        <v>664.55700000000002</v>
      </c>
      <c r="AU148" s="150">
        <v>0</v>
      </c>
      <c r="AV148" s="150">
        <v>0</v>
      </c>
      <c r="AW148" s="150">
        <v>4627.8249999999998</v>
      </c>
      <c r="AX148" s="150">
        <v>0</v>
      </c>
      <c r="AY148" s="150">
        <v>0</v>
      </c>
      <c r="AZ148" s="150">
        <v>0</v>
      </c>
      <c r="BA148" s="150">
        <v>0</v>
      </c>
      <c r="BB148" s="150">
        <v>0</v>
      </c>
      <c r="BC148" s="150">
        <v>0</v>
      </c>
      <c r="BD148" s="150">
        <v>0</v>
      </c>
      <c r="BE148" s="150">
        <f t="shared" si="83"/>
        <v>6919.4690000000001</v>
      </c>
      <c r="BF148" s="150">
        <v>0</v>
      </c>
      <c r="BG148" s="150">
        <v>0</v>
      </c>
      <c r="BH148" s="150">
        <v>0</v>
      </c>
      <c r="BI148" s="150">
        <v>0</v>
      </c>
      <c r="BJ148" s="150">
        <v>0</v>
      </c>
      <c r="BK148" s="150">
        <f t="shared" si="84"/>
        <v>98682</v>
      </c>
      <c r="BL148" s="150">
        <v>1627.087</v>
      </c>
      <c r="BM148" s="150">
        <v>664.55700000000002</v>
      </c>
      <c r="BN148" s="150">
        <v>0</v>
      </c>
      <c r="BO148" s="150">
        <v>0</v>
      </c>
      <c r="BP148" s="150">
        <v>4627.8249999999998</v>
      </c>
      <c r="BQ148" s="150">
        <v>0</v>
      </c>
      <c r="BR148" s="150">
        <v>0</v>
      </c>
      <c r="BS148" s="150">
        <v>0</v>
      </c>
      <c r="BT148" s="150">
        <v>0</v>
      </c>
      <c r="BU148" s="150">
        <v>0</v>
      </c>
      <c r="BV148" s="157">
        <f t="shared" si="85"/>
        <v>6919.4690000000001</v>
      </c>
      <c r="BW148" s="157">
        <f t="shared" si="86"/>
        <v>0</v>
      </c>
      <c r="BX148" s="157">
        <f t="shared" si="87"/>
        <v>0</v>
      </c>
      <c r="BY148" s="157">
        <f t="shared" si="88"/>
        <v>0</v>
      </c>
      <c r="CB148" s="157">
        <f t="shared" si="96"/>
        <v>6919.4690000000001</v>
      </c>
      <c r="CD148" s="157">
        <f t="shared" si="89"/>
        <v>6919.4690000000001</v>
      </c>
      <c r="CV148" s="157">
        <f t="shared" si="90"/>
        <v>91762.531000000003</v>
      </c>
      <c r="CW148" s="157">
        <f t="shared" si="91"/>
        <v>-6919.4689999999973</v>
      </c>
      <c r="CX148" s="157">
        <f t="shared" si="92"/>
        <v>-6919.4690000000001</v>
      </c>
      <c r="CY148" s="157">
        <f t="shared" si="93"/>
        <v>-6919.4690000000001</v>
      </c>
      <c r="CZ148" s="157">
        <f t="shared" si="94"/>
        <v>-6919.4690000000001</v>
      </c>
      <c r="DA148" s="157">
        <f t="shared" si="95"/>
        <v>0</v>
      </c>
      <c r="DB148" s="150">
        <v>137323.49559999999</v>
      </c>
      <c r="DC148" s="150">
        <v>137323.49559999999</v>
      </c>
      <c r="DD148" s="157">
        <f t="shared" si="97"/>
        <v>130404.0266</v>
      </c>
      <c r="DE148" s="157">
        <f t="shared" si="98"/>
        <v>130404.0266</v>
      </c>
      <c r="DF148" s="361">
        <f t="shared" si="99"/>
        <v>1</v>
      </c>
    </row>
    <row r="149" spans="1:110" x14ac:dyDescent="0.25">
      <c r="A149" t="s">
        <v>144</v>
      </c>
      <c r="B149" t="s">
        <v>166</v>
      </c>
      <c r="C149" t="s">
        <v>222</v>
      </c>
      <c r="D149" t="s">
        <v>216</v>
      </c>
      <c r="E149" t="s">
        <v>206</v>
      </c>
      <c r="F149" s="150">
        <v>18148.080999999998</v>
      </c>
      <c r="G149" s="150">
        <v>0</v>
      </c>
      <c r="H149" s="150">
        <v>0</v>
      </c>
      <c r="I149" s="150">
        <v>1472.3383799509113</v>
      </c>
      <c r="J149" s="150">
        <v>693.60129603320217</v>
      </c>
      <c r="K149" s="150">
        <v>0</v>
      </c>
      <c r="L149" s="150">
        <v>0</v>
      </c>
      <c r="M149" s="150">
        <v>0</v>
      </c>
      <c r="N149" s="150">
        <v>0</v>
      </c>
      <c r="O149" s="150">
        <v>0</v>
      </c>
      <c r="P149" s="150">
        <v>476.76780160241964</v>
      </c>
      <c r="Q149" s="150">
        <v>1008.3294227866874</v>
      </c>
      <c r="R149" s="150">
        <v>1213.0497653411087</v>
      </c>
      <c r="S149" s="150">
        <f t="shared" si="79"/>
        <v>4864.0866657143288</v>
      </c>
      <c r="T149" s="150">
        <v>17864</v>
      </c>
      <c r="U149" s="150">
        <v>1138.4000000000001</v>
      </c>
      <c r="V149" s="150">
        <v>0</v>
      </c>
      <c r="W149" s="150">
        <v>0</v>
      </c>
      <c r="X149" s="150">
        <v>0</v>
      </c>
      <c r="Y149" s="150">
        <f t="shared" si="80"/>
        <v>42014.567665714327</v>
      </c>
      <c r="Z149" s="150">
        <v>0</v>
      </c>
      <c r="AA149" s="150">
        <v>1377.1079999999999</v>
      </c>
      <c r="AB149" s="150">
        <v>777.35400000000004</v>
      </c>
      <c r="AC149" s="150">
        <v>1036</v>
      </c>
      <c r="AD149" s="150">
        <v>0</v>
      </c>
      <c r="AE149" s="150">
        <v>0</v>
      </c>
      <c r="AF149" s="150">
        <v>0</v>
      </c>
      <c r="AG149" s="150">
        <v>0</v>
      </c>
      <c r="AH149" s="150">
        <v>0</v>
      </c>
      <c r="AI149" s="150">
        <v>474</v>
      </c>
      <c r="AJ149" s="150">
        <v>1012.246</v>
      </c>
      <c r="AK149" s="150">
        <v>1200</v>
      </c>
      <c r="AL149" s="150">
        <f t="shared" si="81"/>
        <v>5876.7079999999996</v>
      </c>
      <c r="AM149" s="150">
        <v>16850.892</v>
      </c>
      <c r="AN149" s="150">
        <v>1138.4000000000001</v>
      </c>
      <c r="AO149" s="150">
        <v>0</v>
      </c>
      <c r="AP149" s="150">
        <v>0</v>
      </c>
      <c r="AQ149" s="150">
        <v>0</v>
      </c>
      <c r="AR149" s="150">
        <f t="shared" si="82"/>
        <v>42014.080999999998</v>
      </c>
      <c r="AS149" s="150">
        <v>0</v>
      </c>
      <c r="AT149" s="150">
        <v>1377.1079999999999</v>
      </c>
      <c r="AU149" s="150">
        <v>777.35400000000004</v>
      </c>
      <c r="AV149" s="150">
        <v>1036</v>
      </c>
      <c r="AW149" s="150">
        <v>0</v>
      </c>
      <c r="AX149" s="150">
        <v>0</v>
      </c>
      <c r="AY149" s="150">
        <v>0</v>
      </c>
      <c r="AZ149" s="150">
        <v>0</v>
      </c>
      <c r="BA149" s="150">
        <v>0</v>
      </c>
      <c r="BB149" s="150">
        <v>476</v>
      </c>
      <c r="BC149" s="150">
        <v>0</v>
      </c>
      <c r="BD149" s="150">
        <v>0</v>
      </c>
      <c r="BE149" s="150">
        <f t="shared" si="83"/>
        <v>3666.462</v>
      </c>
      <c r="BF149" s="150">
        <v>19061.137999999999</v>
      </c>
      <c r="BG149" s="150">
        <v>1138.4000000000001</v>
      </c>
      <c r="BH149" s="150">
        <v>0</v>
      </c>
      <c r="BI149" s="150">
        <v>0</v>
      </c>
      <c r="BJ149" s="150">
        <v>0</v>
      </c>
      <c r="BK149" s="150">
        <f t="shared" si="84"/>
        <v>42014.080999999998</v>
      </c>
      <c r="BL149" s="150">
        <v>0</v>
      </c>
      <c r="BM149" s="150">
        <v>1377.1079999999999</v>
      </c>
      <c r="BN149" s="150">
        <v>777.35400000000004</v>
      </c>
      <c r="BO149" s="150">
        <v>1036</v>
      </c>
      <c r="BP149" s="150">
        <v>0</v>
      </c>
      <c r="BQ149" s="150">
        <v>0</v>
      </c>
      <c r="BR149" s="150">
        <v>0</v>
      </c>
      <c r="BS149" s="150">
        <v>0</v>
      </c>
      <c r="BT149" s="150">
        <v>0</v>
      </c>
      <c r="BU149" s="150">
        <v>476</v>
      </c>
      <c r="BV149" s="157">
        <f t="shared" si="85"/>
        <v>3666.462</v>
      </c>
      <c r="BW149" s="157">
        <f t="shared" si="86"/>
        <v>0</v>
      </c>
      <c r="BX149" s="157">
        <f t="shared" si="87"/>
        <v>0</v>
      </c>
      <c r="BY149" s="157">
        <f t="shared" si="88"/>
        <v>0</v>
      </c>
      <c r="CB149" s="157">
        <f t="shared" si="96"/>
        <v>3666.462</v>
      </c>
      <c r="CD149" s="157">
        <f t="shared" si="89"/>
        <v>3666.462</v>
      </c>
      <c r="CV149" s="157">
        <f t="shared" si="90"/>
        <v>18148.080999999998</v>
      </c>
      <c r="CW149" s="157">
        <f t="shared" si="91"/>
        <v>-23866</v>
      </c>
      <c r="CX149" s="157">
        <f t="shared" si="92"/>
        <v>-23866</v>
      </c>
      <c r="CY149" s="157">
        <f t="shared" si="93"/>
        <v>-22727.599999999999</v>
      </c>
      <c r="CZ149" s="157">
        <f t="shared" si="94"/>
        <v>-3666.462</v>
      </c>
      <c r="DA149" s="157">
        <f t="shared" si="95"/>
        <v>-19061.137999999999</v>
      </c>
      <c r="DB149" s="150">
        <v>71576.92980840517</v>
      </c>
      <c r="DC149" s="150">
        <v>71576.92980840517</v>
      </c>
      <c r="DD149" s="157">
        <f t="shared" si="97"/>
        <v>67910.46780840517</v>
      </c>
      <c r="DE149" s="157">
        <f t="shared" si="98"/>
        <v>67910.46780840517</v>
      </c>
      <c r="DF149" s="361">
        <f t="shared" si="99"/>
        <v>1</v>
      </c>
    </row>
    <row r="150" spans="1:110" x14ac:dyDescent="0.25">
      <c r="A150" t="s">
        <v>144</v>
      </c>
      <c r="B150" t="s">
        <v>362</v>
      </c>
      <c r="C150" t="s">
        <v>770</v>
      </c>
      <c r="D150" t="s">
        <v>324</v>
      </c>
      <c r="E150" t="s">
        <v>303</v>
      </c>
      <c r="F150" s="150">
        <v>0</v>
      </c>
      <c r="G150" s="150">
        <v>0</v>
      </c>
      <c r="H150" s="150">
        <v>0</v>
      </c>
      <c r="I150" s="150">
        <v>0</v>
      </c>
      <c r="J150" s="150">
        <v>0</v>
      </c>
      <c r="K150" s="150">
        <v>0</v>
      </c>
      <c r="L150" s="150">
        <v>0</v>
      </c>
      <c r="M150" s="150">
        <v>0</v>
      </c>
      <c r="N150" s="150">
        <v>0</v>
      </c>
      <c r="O150" s="150">
        <v>0</v>
      </c>
      <c r="P150" s="150">
        <v>0</v>
      </c>
      <c r="Q150" s="150">
        <v>0</v>
      </c>
      <c r="R150" s="150">
        <v>0</v>
      </c>
      <c r="S150" s="150">
        <f t="shared" si="79"/>
        <v>0</v>
      </c>
      <c r="T150" s="150">
        <v>0</v>
      </c>
      <c r="U150" s="150">
        <v>0</v>
      </c>
      <c r="V150" s="150">
        <v>0</v>
      </c>
      <c r="W150" s="150">
        <v>0</v>
      </c>
      <c r="X150" s="150">
        <v>0</v>
      </c>
      <c r="Y150" s="150">
        <f t="shared" si="80"/>
        <v>0</v>
      </c>
      <c r="Z150" s="150">
        <v>0</v>
      </c>
      <c r="AA150" s="150">
        <v>0</v>
      </c>
      <c r="AB150" s="150">
        <v>0</v>
      </c>
      <c r="AC150" s="150">
        <v>0</v>
      </c>
      <c r="AD150" s="150">
        <v>0</v>
      </c>
      <c r="AE150" s="150">
        <v>0</v>
      </c>
      <c r="AF150" s="150">
        <v>0</v>
      </c>
      <c r="AG150" s="150">
        <v>0</v>
      </c>
      <c r="AH150" s="150">
        <v>0</v>
      </c>
      <c r="AI150" s="150">
        <v>0</v>
      </c>
      <c r="AJ150" s="150">
        <v>0</v>
      </c>
      <c r="AK150" s="150">
        <v>0</v>
      </c>
      <c r="AL150" s="150">
        <f t="shared" si="81"/>
        <v>0</v>
      </c>
      <c r="AM150" s="150">
        <v>797479</v>
      </c>
      <c r="AN150" s="150">
        <v>0</v>
      </c>
      <c r="AO150" s="150">
        <v>0</v>
      </c>
      <c r="AP150" s="150">
        <v>0</v>
      </c>
      <c r="AQ150" s="150">
        <v>0</v>
      </c>
      <c r="AR150" s="150">
        <f t="shared" si="82"/>
        <v>797479</v>
      </c>
      <c r="AS150" s="150">
        <v>0</v>
      </c>
      <c r="AT150" s="150">
        <v>0</v>
      </c>
      <c r="AU150" s="150">
        <v>0</v>
      </c>
      <c r="AV150" s="150">
        <v>0</v>
      </c>
      <c r="AW150" s="150">
        <v>0</v>
      </c>
      <c r="AX150" s="150">
        <v>0</v>
      </c>
      <c r="AY150" s="150">
        <v>0</v>
      </c>
      <c r="AZ150" s="150">
        <v>0</v>
      </c>
      <c r="BA150" s="150">
        <v>0</v>
      </c>
      <c r="BB150" s="150">
        <v>0</v>
      </c>
      <c r="BC150" s="150">
        <v>0</v>
      </c>
      <c r="BD150" s="150">
        <v>0</v>
      </c>
      <c r="BE150" s="150">
        <f t="shared" si="83"/>
        <v>0</v>
      </c>
      <c r="BF150" s="150">
        <v>797479</v>
      </c>
      <c r="BG150" s="150">
        <v>0</v>
      </c>
      <c r="BH150" s="150">
        <v>0</v>
      </c>
      <c r="BI150" s="150">
        <v>0</v>
      </c>
      <c r="BJ150" s="150">
        <v>0</v>
      </c>
      <c r="BK150" s="150">
        <f t="shared" si="84"/>
        <v>797479</v>
      </c>
      <c r="BL150" s="150">
        <v>0</v>
      </c>
      <c r="BM150" s="150">
        <v>0</v>
      </c>
      <c r="BN150" s="150">
        <v>0</v>
      </c>
      <c r="BO150" s="150">
        <v>0</v>
      </c>
      <c r="BP150" s="150">
        <v>0</v>
      </c>
      <c r="BQ150" s="150">
        <v>0</v>
      </c>
      <c r="BR150" s="150">
        <v>0</v>
      </c>
      <c r="BS150" s="150">
        <v>0</v>
      </c>
      <c r="BT150" s="150">
        <v>0</v>
      </c>
      <c r="BU150" s="150">
        <v>0</v>
      </c>
      <c r="BV150" s="157">
        <f t="shared" si="85"/>
        <v>0</v>
      </c>
      <c r="BW150" s="157">
        <f t="shared" si="86"/>
        <v>0</v>
      </c>
      <c r="BX150" s="157">
        <f t="shared" si="87"/>
        <v>0</v>
      </c>
      <c r="BY150" s="157">
        <f t="shared" si="88"/>
        <v>0</v>
      </c>
      <c r="CB150" s="157">
        <f t="shared" si="96"/>
        <v>0</v>
      </c>
      <c r="CD150" s="157">
        <f t="shared" si="89"/>
        <v>0</v>
      </c>
      <c r="CV150" s="157">
        <f t="shared" si="90"/>
        <v>0</v>
      </c>
      <c r="CW150" s="157">
        <f t="shared" si="91"/>
        <v>-797479</v>
      </c>
      <c r="CX150" s="157">
        <f t="shared" si="92"/>
        <v>-797479</v>
      </c>
      <c r="CY150" s="157">
        <f t="shared" si="93"/>
        <v>-797479</v>
      </c>
      <c r="CZ150" s="157">
        <f t="shared" si="94"/>
        <v>0</v>
      </c>
      <c r="DA150" s="157">
        <f t="shared" si="95"/>
        <v>-797479</v>
      </c>
      <c r="DB150" s="150">
        <v>27558.035999999996</v>
      </c>
      <c r="DC150" s="150">
        <v>23303.507999999998</v>
      </c>
      <c r="DD150" s="157">
        <f t="shared" si="97"/>
        <v>27558.035999999996</v>
      </c>
      <c r="DE150" s="157">
        <f t="shared" si="98"/>
        <v>23303.507999999998</v>
      </c>
      <c r="DF150" s="361">
        <f t="shared" si="99"/>
        <v>0.84561570352836468</v>
      </c>
    </row>
    <row r="151" spans="1:110" x14ac:dyDescent="0.25">
      <c r="A151" t="s">
        <v>144</v>
      </c>
      <c r="B151" t="s">
        <v>175</v>
      </c>
      <c r="C151" t="s">
        <v>160</v>
      </c>
      <c r="D151" t="s">
        <v>212</v>
      </c>
      <c r="E151" t="s">
        <v>202</v>
      </c>
      <c r="F151" s="150">
        <v>244017.092</v>
      </c>
      <c r="G151" s="150">
        <v>0</v>
      </c>
      <c r="H151" s="150">
        <v>0</v>
      </c>
      <c r="I151" s="150">
        <v>0</v>
      </c>
      <c r="J151" s="150">
        <v>0</v>
      </c>
      <c r="K151" s="150">
        <v>0</v>
      </c>
      <c r="L151" s="150">
        <v>0</v>
      </c>
      <c r="M151" s="150">
        <v>0</v>
      </c>
      <c r="N151" s="150">
        <v>0</v>
      </c>
      <c r="O151" s="150">
        <v>0</v>
      </c>
      <c r="P151" s="150">
        <v>0</v>
      </c>
      <c r="Q151" s="150">
        <v>0</v>
      </c>
      <c r="R151" s="150">
        <v>0</v>
      </c>
      <c r="S151" s="150">
        <f t="shared" si="79"/>
        <v>0</v>
      </c>
      <c r="T151" s="150">
        <v>0</v>
      </c>
      <c r="U151" s="150">
        <v>0</v>
      </c>
      <c r="V151" s="150">
        <v>0</v>
      </c>
      <c r="W151" s="150">
        <v>0</v>
      </c>
      <c r="X151" s="150">
        <v>0</v>
      </c>
      <c r="Y151" s="150">
        <f t="shared" si="80"/>
        <v>244017.092</v>
      </c>
      <c r="Z151" s="150">
        <v>0</v>
      </c>
      <c r="AA151" s="150">
        <v>0</v>
      </c>
      <c r="AB151" s="150">
        <v>0</v>
      </c>
      <c r="AC151" s="150">
        <v>0</v>
      </c>
      <c r="AD151" s="150">
        <v>-64726.953000000001</v>
      </c>
      <c r="AE151" s="150">
        <v>-179290.079</v>
      </c>
      <c r="AF151" s="150">
        <v>0</v>
      </c>
      <c r="AG151" s="150">
        <v>0</v>
      </c>
      <c r="AH151" s="150">
        <v>0</v>
      </c>
      <c r="AI151" s="150">
        <v>0</v>
      </c>
      <c r="AJ151" s="150">
        <v>0</v>
      </c>
      <c r="AK151" s="150">
        <v>0</v>
      </c>
      <c r="AL151" s="150">
        <f t="shared" si="81"/>
        <v>-244017.03200000001</v>
      </c>
      <c r="AM151" s="150">
        <v>0</v>
      </c>
      <c r="AN151" s="150">
        <v>0</v>
      </c>
      <c r="AO151" s="150">
        <v>0</v>
      </c>
      <c r="AP151" s="150">
        <v>0</v>
      </c>
      <c r="AQ151" s="150">
        <v>0</v>
      </c>
      <c r="AR151" s="150">
        <f t="shared" si="82"/>
        <v>5.9999999997671694E-2</v>
      </c>
      <c r="AS151" s="150">
        <v>0</v>
      </c>
      <c r="AT151" s="150">
        <v>0</v>
      </c>
      <c r="AU151" s="150">
        <v>0</v>
      </c>
      <c r="AV151" s="150">
        <v>0</v>
      </c>
      <c r="AW151" s="150">
        <v>-64726.953000000001</v>
      </c>
      <c r="AX151" s="150">
        <v>-179290.079</v>
      </c>
      <c r="AY151" s="150">
        <v>0</v>
      </c>
      <c r="AZ151" s="150">
        <v>0</v>
      </c>
      <c r="BA151" s="150">
        <v>0</v>
      </c>
      <c r="BB151" s="150">
        <v>0</v>
      </c>
      <c r="BC151" s="150">
        <v>0</v>
      </c>
      <c r="BD151" s="150">
        <v>0</v>
      </c>
      <c r="BE151" s="150">
        <f t="shared" si="83"/>
        <v>-244017.03200000001</v>
      </c>
      <c r="BF151" s="150">
        <v>0</v>
      </c>
      <c r="BG151" s="150">
        <v>0</v>
      </c>
      <c r="BH151" s="150">
        <v>0</v>
      </c>
      <c r="BI151" s="150">
        <v>0</v>
      </c>
      <c r="BJ151" s="150">
        <v>0</v>
      </c>
      <c r="BK151" s="150">
        <f t="shared" si="84"/>
        <v>5.9999999997671694E-2</v>
      </c>
      <c r="BL151" s="150">
        <v>0</v>
      </c>
      <c r="BM151" s="150">
        <v>0</v>
      </c>
      <c r="BN151" s="150">
        <v>0</v>
      </c>
      <c r="BO151" s="150">
        <v>0</v>
      </c>
      <c r="BP151" s="150">
        <v>-64726.953000000001</v>
      </c>
      <c r="BQ151" s="150">
        <v>-179290.079</v>
      </c>
      <c r="BR151" s="150">
        <v>0</v>
      </c>
      <c r="BS151" s="150">
        <v>0</v>
      </c>
      <c r="BT151" s="150">
        <v>0</v>
      </c>
      <c r="BU151" s="150">
        <v>0</v>
      </c>
      <c r="BV151" s="157">
        <f t="shared" si="85"/>
        <v>-244017.03200000001</v>
      </c>
      <c r="BW151" s="157">
        <f t="shared" si="86"/>
        <v>0</v>
      </c>
      <c r="BX151" s="157">
        <f t="shared" si="87"/>
        <v>0</v>
      </c>
      <c r="BY151" s="157">
        <f t="shared" si="88"/>
        <v>0</v>
      </c>
      <c r="CB151" s="157">
        <f t="shared" si="96"/>
        <v>-244017.03200000001</v>
      </c>
      <c r="CD151" s="157">
        <f t="shared" si="89"/>
        <v>-244017.03200000001</v>
      </c>
      <c r="CV151" s="157">
        <f t="shared" si="90"/>
        <v>244017.092</v>
      </c>
      <c r="CW151" s="157">
        <f t="shared" si="91"/>
        <v>244017.03200000001</v>
      </c>
      <c r="CX151" s="157">
        <f t="shared" si="92"/>
        <v>244017.03200000001</v>
      </c>
      <c r="CY151" s="157">
        <f t="shared" si="93"/>
        <v>244017.03200000001</v>
      </c>
      <c r="CZ151" s="157">
        <f t="shared" si="94"/>
        <v>244017.03200000001</v>
      </c>
      <c r="DA151" s="157">
        <f t="shared" si="95"/>
        <v>0</v>
      </c>
      <c r="DB151" s="150">
        <v>736858.47699999996</v>
      </c>
      <c r="DC151" s="150">
        <v>736858.47699999996</v>
      </c>
      <c r="DD151" s="157">
        <f t="shared" si="97"/>
        <v>980875.50899999996</v>
      </c>
      <c r="DE151" s="157">
        <f t="shared" si="98"/>
        <v>980875.50899999996</v>
      </c>
      <c r="DF151" s="361">
        <f t="shared" si="99"/>
        <v>1</v>
      </c>
    </row>
    <row r="152" spans="1:110" x14ac:dyDescent="0.25">
      <c r="A152" s="279" t="s">
        <v>144</v>
      </c>
      <c r="B152" s="279" t="s">
        <v>176</v>
      </c>
      <c r="C152" s="279" t="s">
        <v>161</v>
      </c>
      <c r="D152" s="279" t="s">
        <v>113</v>
      </c>
      <c r="E152" s="279" t="s">
        <v>40</v>
      </c>
      <c r="F152" s="329">
        <v>46351.663999999997</v>
      </c>
      <c r="G152" s="150">
        <v>0</v>
      </c>
      <c r="H152" s="150">
        <v>0</v>
      </c>
      <c r="I152" s="150">
        <v>0</v>
      </c>
      <c r="J152" s="150">
        <v>0</v>
      </c>
      <c r="K152" s="150">
        <v>0</v>
      </c>
      <c r="L152" s="150">
        <v>0</v>
      </c>
      <c r="M152" s="150">
        <v>20280.756544884593</v>
      </c>
      <c r="N152" s="150">
        <v>0</v>
      </c>
      <c r="O152" s="150">
        <v>0</v>
      </c>
      <c r="P152" s="150">
        <v>0</v>
      </c>
      <c r="Q152" s="150">
        <v>0</v>
      </c>
      <c r="R152" s="150">
        <v>1509.4600786538929</v>
      </c>
      <c r="S152" s="329">
        <f t="shared" si="79"/>
        <v>21790.216623538487</v>
      </c>
      <c r="T152" s="329">
        <v>41382.865000000005</v>
      </c>
      <c r="U152" s="329">
        <v>0</v>
      </c>
      <c r="V152" s="329">
        <v>0</v>
      </c>
      <c r="W152" s="329">
        <v>0</v>
      </c>
      <c r="X152" s="329">
        <v>0</v>
      </c>
      <c r="Y152" s="329">
        <f t="shared" si="80"/>
        <v>109524.74562353849</v>
      </c>
      <c r="Z152" s="150">
        <v>0</v>
      </c>
      <c r="AA152" s="150">
        <v>0</v>
      </c>
      <c r="AB152" s="150">
        <v>0</v>
      </c>
      <c r="AC152" s="150">
        <v>0</v>
      </c>
      <c r="AD152" s="150">
        <v>21806.508999999998</v>
      </c>
      <c r="AE152" s="150">
        <v>0</v>
      </c>
      <c r="AF152" s="150">
        <v>0</v>
      </c>
      <c r="AG152" s="150">
        <v>750</v>
      </c>
      <c r="AH152" s="150">
        <v>26321.542000000001</v>
      </c>
      <c r="AI152" s="150">
        <v>1200</v>
      </c>
      <c r="AJ152" s="150">
        <v>0</v>
      </c>
      <c r="AK152" s="150">
        <v>1118</v>
      </c>
      <c r="AL152" s="329">
        <f t="shared" si="81"/>
        <v>51196.050999999999</v>
      </c>
      <c r="AM152" s="329">
        <v>3196.0306235384924</v>
      </c>
      <c r="AN152" s="329">
        <v>2200</v>
      </c>
      <c r="AO152" s="329">
        <v>6581</v>
      </c>
      <c r="AP152" s="329">
        <v>0</v>
      </c>
      <c r="AQ152" s="329">
        <v>0</v>
      </c>
      <c r="AR152" s="329">
        <f t="shared" si="82"/>
        <v>109524.74562353849</v>
      </c>
      <c r="AS152" s="150">
        <v>0</v>
      </c>
      <c r="AT152" s="150">
        <v>0</v>
      </c>
      <c r="AU152" s="150">
        <v>0</v>
      </c>
      <c r="AV152" s="150">
        <v>0</v>
      </c>
      <c r="AW152" s="150">
        <v>21806.508999999998</v>
      </c>
      <c r="AX152" s="150">
        <v>0</v>
      </c>
      <c r="AY152" s="150">
        <v>450</v>
      </c>
      <c r="AZ152" s="150">
        <v>500</v>
      </c>
      <c r="BA152" s="150">
        <v>250</v>
      </c>
      <c r="BB152" s="150">
        <v>0</v>
      </c>
      <c r="BC152" s="150">
        <v>0</v>
      </c>
      <c r="BD152" s="150">
        <v>0</v>
      </c>
      <c r="BE152" s="329">
        <f t="shared" si="83"/>
        <v>23006.508999999998</v>
      </c>
      <c r="BF152" s="329">
        <v>31385.572623538494</v>
      </c>
      <c r="BG152" s="329">
        <v>2200</v>
      </c>
      <c r="BH152" s="329">
        <v>6581</v>
      </c>
      <c r="BI152" s="329">
        <v>0</v>
      </c>
      <c r="BJ152" s="329">
        <v>0</v>
      </c>
      <c r="BK152" s="329">
        <f t="shared" si="84"/>
        <v>109524.74562353849</v>
      </c>
      <c r="BL152" s="150">
        <v>0</v>
      </c>
      <c r="BM152" s="150">
        <v>0</v>
      </c>
      <c r="BN152" s="150">
        <v>0</v>
      </c>
      <c r="BO152" s="150">
        <v>0</v>
      </c>
      <c r="BP152" s="150">
        <v>21806.508999999998</v>
      </c>
      <c r="BQ152" s="150">
        <v>0</v>
      </c>
      <c r="BR152" s="150">
        <v>450</v>
      </c>
      <c r="BS152" s="150">
        <v>500</v>
      </c>
      <c r="BT152" s="150">
        <v>250</v>
      </c>
      <c r="BU152" s="150">
        <v>0</v>
      </c>
      <c r="BV152" s="330">
        <f t="shared" si="85"/>
        <v>23006.508999999998</v>
      </c>
      <c r="BW152" s="157">
        <f t="shared" si="86"/>
        <v>0</v>
      </c>
      <c r="BX152" s="157">
        <f t="shared" si="87"/>
        <v>0</v>
      </c>
      <c r="BY152" s="157">
        <f t="shared" si="88"/>
        <v>0</v>
      </c>
      <c r="BZ152" s="279"/>
      <c r="CA152" s="279"/>
      <c r="CB152" s="157">
        <f t="shared" si="96"/>
        <v>23006.508999999998</v>
      </c>
      <c r="CC152" s="279"/>
      <c r="CD152" s="330">
        <f t="shared" si="89"/>
        <v>23006.508999999998</v>
      </c>
      <c r="CQ152" s="279"/>
      <c r="CR152" s="279"/>
      <c r="CS152" s="279"/>
      <c r="CT152" s="279"/>
      <c r="CU152" s="279"/>
      <c r="CV152" s="330">
        <f t="shared" si="90"/>
        <v>46351.663999999997</v>
      </c>
      <c r="CW152" s="330">
        <f t="shared" si="91"/>
        <v>-63173.081623538492</v>
      </c>
      <c r="CX152" s="330">
        <f t="shared" si="92"/>
        <v>-63173.081623538492</v>
      </c>
      <c r="CY152" s="330">
        <f t="shared" si="93"/>
        <v>-54392.081623538492</v>
      </c>
      <c r="CZ152" s="330">
        <f t="shared" si="94"/>
        <v>-23006.508999999998</v>
      </c>
      <c r="DA152" s="330">
        <f t="shared" si="95"/>
        <v>-31385.572623538494</v>
      </c>
      <c r="DB152" s="150">
        <v>504280.67220450006</v>
      </c>
      <c r="DC152" s="150">
        <v>504288.06093155744</v>
      </c>
      <c r="DD152" s="157">
        <f t="shared" si="97"/>
        <v>481274.16320450004</v>
      </c>
      <c r="DE152" s="157">
        <f t="shared" si="98"/>
        <v>481281.55193155742</v>
      </c>
      <c r="DF152" s="361">
        <f t="shared" si="99"/>
        <v>1.0000153524282462</v>
      </c>
    </row>
    <row r="153" spans="1:110" x14ac:dyDescent="0.25">
      <c r="A153" s="279" t="s">
        <v>144</v>
      </c>
      <c r="B153" s="279" t="s">
        <v>176</v>
      </c>
      <c r="C153" s="279" t="s">
        <v>161</v>
      </c>
      <c r="D153" s="279" t="s">
        <v>114</v>
      </c>
      <c r="E153" s="279" t="s">
        <v>41</v>
      </c>
      <c r="F153" s="329">
        <v>214669.85199999998</v>
      </c>
      <c r="G153" s="150">
        <v>0</v>
      </c>
      <c r="H153" s="150">
        <v>0</v>
      </c>
      <c r="I153" s="150">
        <v>1108</v>
      </c>
      <c r="J153" s="150">
        <v>0</v>
      </c>
      <c r="K153" s="150">
        <v>0</v>
      </c>
      <c r="L153" s="150">
        <v>0</v>
      </c>
      <c r="M153" s="150">
        <v>0</v>
      </c>
      <c r="N153" s="150">
        <v>0</v>
      </c>
      <c r="O153" s="150">
        <v>0</v>
      </c>
      <c r="P153" s="150">
        <v>0</v>
      </c>
      <c r="Q153" s="150">
        <v>0</v>
      </c>
      <c r="R153" s="150">
        <v>0</v>
      </c>
      <c r="S153" s="329">
        <f t="shared" si="79"/>
        <v>1108</v>
      </c>
      <c r="T153" s="329">
        <v>12668.1680549049</v>
      </c>
      <c r="U153" s="329">
        <v>0</v>
      </c>
      <c r="V153" s="329">
        <v>0</v>
      </c>
      <c r="W153" s="329">
        <v>0</v>
      </c>
      <c r="X153" s="329">
        <v>0</v>
      </c>
      <c r="Y153" s="329">
        <f t="shared" si="80"/>
        <v>228446.02005490489</v>
      </c>
      <c r="Z153" s="150">
        <v>0</v>
      </c>
      <c r="AA153" s="150">
        <v>0</v>
      </c>
      <c r="AB153" s="150">
        <v>1104.93</v>
      </c>
      <c r="AC153" s="150">
        <v>10922.226000000001</v>
      </c>
      <c r="AD153" s="150">
        <v>0</v>
      </c>
      <c r="AE153" s="150">
        <v>80</v>
      </c>
      <c r="AF153" s="150">
        <v>16713.373</v>
      </c>
      <c r="AG153" s="150">
        <v>0</v>
      </c>
      <c r="AH153" s="150">
        <v>0</v>
      </c>
      <c r="AI153" s="150">
        <v>0</v>
      </c>
      <c r="AJ153" s="150">
        <v>0</v>
      </c>
      <c r="AK153" s="150">
        <v>0</v>
      </c>
      <c r="AL153" s="329">
        <f t="shared" si="81"/>
        <v>28820.529000000002</v>
      </c>
      <c r="AM153" s="329">
        <v>0</v>
      </c>
      <c r="AN153" s="329">
        <v>1200</v>
      </c>
      <c r="AO153" s="329">
        <v>0</v>
      </c>
      <c r="AP153" s="329">
        <v>0</v>
      </c>
      <c r="AQ153" s="329">
        <v>0</v>
      </c>
      <c r="AR153" s="329">
        <f t="shared" si="82"/>
        <v>244690.38099999999</v>
      </c>
      <c r="AS153" s="150">
        <v>0</v>
      </c>
      <c r="AT153" s="150">
        <v>0</v>
      </c>
      <c r="AU153" s="150">
        <v>1104.93</v>
      </c>
      <c r="AV153" s="150">
        <v>10922.226000000001</v>
      </c>
      <c r="AW153" s="150">
        <v>0</v>
      </c>
      <c r="AX153" s="150">
        <v>80</v>
      </c>
      <c r="AY153" s="150">
        <v>11523.189</v>
      </c>
      <c r="AZ153" s="150">
        <v>10000</v>
      </c>
      <c r="BA153" s="150">
        <v>0</v>
      </c>
      <c r="BB153" s="150">
        <v>0</v>
      </c>
      <c r="BC153" s="150">
        <v>0</v>
      </c>
      <c r="BD153" s="150">
        <v>0</v>
      </c>
      <c r="BE153" s="329">
        <f t="shared" si="83"/>
        <v>33630.345000000001</v>
      </c>
      <c r="BF153" s="329">
        <v>82000</v>
      </c>
      <c r="BG153" s="329">
        <v>1200</v>
      </c>
      <c r="BH153" s="329">
        <v>0</v>
      </c>
      <c r="BI153" s="329">
        <v>0</v>
      </c>
      <c r="BJ153" s="329">
        <v>0</v>
      </c>
      <c r="BK153" s="329">
        <f t="shared" si="84"/>
        <v>331500.19699999999</v>
      </c>
      <c r="BL153" s="150">
        <v>0</v>
      </c>
      <c r="BM153" s="150">
        <v>0</v>
      </c>
      <c r="BN153" s="150">
        <v>1104.93</v>
      </c>
      <c r="BO153" s="150">
        <v>10922.226000000001</v>
      </c>
      <c r="BP153" s="150">
        <v>0</v>
      </c>
      <c r="BQ153" s="150">
        <v>80</v>
      </c>
      <c r="BR153" s="150">
        <v>11523.189</v>
      </c>
      <c r="BS153" s="150">
        <v>10000</v>
      </c>
      <c r="BT153" s="150">
        <v>0</v>
      </c>
      <c r="BU153" s="150">
        <v>0</v>
      </c>
      <c r="BV153" s="330">
        <f t="shared" si="85"/>
        <v>33630.345000000001</v>
      </c>
      <c r="BW153" s="157">
        <f t="shared" si="86"/>
        <v>0</v>
      </c>
      <c r="BX153" s="157">
        <f t="shared" si="87"/>
        <v>0</v>
      </c>
      <c r="BY153" s="157">
        <f t="shared" si="88"/>
        <v>0</v>
      </c>
      <c r="BZ153" s="279"/>
      <c r="CA153" s="279"/>
      <c r="CB153" s="157">
        <f t="shared" si="96"/>
        <v>33630.345000000001</v>
      </c>
      <c r="CC153" s="279"/>
      <c r="CD153" s="330">
        <f t="shared" si="89"/>
        <v>33630.345000000001</v>
      </c>
      <c r="CQ153" s="279"/>
      <c r="CR153" s="279"/>
      <c r="CS153" s="279"/>
      <c r="CT153" s="279"/>
      <c r="CU153" s="279"/>
      <c r="CV153" s="330">
        <f t="shared" si="90"/>
        <v>214669.85199999998</v>
      </c>
      <c r="CW153" s="330">
        <f t="shared" si="91"/>
        <v>-116830.345</v>
      </c>
      <c r="CX153" s="330">
        <f t="shared" si="92"/>
        <v>-116830.345</v>
      </c>
      <c r="CY153" s="330">
        <f t="shared" si="93"/>
        <v>-115630.345</v>
      </c>
      <c r="CZ153" s="330">
        <f t="shared" si="94"/>
        <v>-33630.345000000001</v>
      </c>
      <c r="DA153" s="330">
        <f t="shared" si="95"/>
        <v>-82000</v>
      </c>
      <c r="DB153" s="150">
        <v>452335.97765250003</v>
      </c>
      <c r="DC153" s="150">
        <v>452369.25672669313</v>
      </c>
      <c r="DD153" s="157">
        <f t="shared" si="97"/>
        <v>418705.63265250006</v>
      </c>
      <c r="DE153" s="157">
        <f t="shared" si="98"/>
        <v>418738.91172669316</v>
      </c>
      <c r="DF153" s="361">
        <f t="shared" si="99"/>
        <v>1.0000794808371272</v>
      </c>
    </row>
    <row r="154" spans="1:110" x14ac:dyDescent="0.25">
      <c r="A154" t="s">
        <v>144</v>
      </c>
      <c r="B154" t="s">
        <v>179</v>
      </c>
      <c r="C154" t="s">
        <v>162</v>
      </c>
      <c r="D154" t="s">
        <v>328</v>
      </c>
      <c r="E154" t="s">
        <v>306</v>
      </c>
      <c r="F154" s="150">
        <v>0</v>
      </c>
      <c r="G154" s="150">
        <v>0</v>
      </c>
      <c r="H154" s="150">
        <v>0</v>
      </c>
      <c r="I154" s="150">
        <v>0</v>
      </c>
      <c r="J154" s="150">
        <v>0</v>
      </c>
      <c r="K154" s="150">
        <v>0</v>
      </c>
      <c r="L154" s="150">
        <v>0</v>
      </c>
      <c r="M154" s="150">
        <v>0</v>
      </c>
      <c r="N154" s="150">
        <v>0</v>
      </c>
      <c r="O154" s="150">
        <v>0</v>
      </c>
      <c r="P154" s="150">
        <v>0</v>
      </c>
      <c r="Q154" s="150">
        <v>0</v>
      </c>
      <c r="R154" s="150">
        <v>0</v>
      </c>
      <c r="S154" s="150">
        <f t="shared" si="79"/>
        <v>0</v>
      </c>
      <c r="T154" s="150">
        <v>0</v>
      </c>
      <c r="U154" s="150">
        <v>0</v>
      </c>
      <c r="V154" s="150">
        <v>0</v>
      </c>
      <c r="W154" s="150">
        <v>0</v>
      </c>
      <c r="X154" s="150">
        <v>0</v>
      </c>
      <c r="Y154" s="150">
        <f t="shared" si="80"/>
        <v>0</v>
      </c>
      <c r="Z154" s="150">
        <v>0</v>
      </c>
      <c r="AA154" s="150">
        <v>0</v>
      </c>
      <c r="AB154" s="150">
        <v>0</v>
      </c>
      <c r="AC154" s="150">
        <v>0</v>
      </c>
      <c r="AD154" s="150">
        <v>0</v>
      </c>
      <c r="AE154" s="150">
        <v>0</v>
      </c>
      <c r="AF154" s="150">
        <v>0</v>
      </c>
      <c r="AG154" s="150">
        <v>0</v>
      </c>
      <c r="AH154" s="150">
        <v>0</v>
      </c>
      <c r="AI154" s="150">
        <v>0</v>
      </c>
      <c r="AJ154" s="150">
        <v>0</v>
      </c>
      <c r="AK154" s="150">
        <v>0</v>
      </c>
      <c r="AL154" s="150">
        <f t="shared" si="81"/>
        <v>0</v>
      </c>
      <c r="AM154" s="150">
        <v>0</v>
      </c>
      <c r="AN154" s="150">
        <v>0</v>
      </c>
      <c r="AO154" s="150">
        <v>0</v>
      </c>
      <c r="AP154" s="150">
        <v>0</v>
      </c>
      <c r="AQ154" s="150">
        <v>0</v>
      </c>
      <c r="AR154" s="150">
        <f t="shared" si="82"/>
        <v>0</v>
      </c>
      <c r="AS154" s="150">
        <v>0</v>
      </c>
      <c r="AT154" s="150">
        <v>0</v>
      </c>
      <c r="AU154" s="150">
        <v>0</v>
      </c>
      <c r="AV154" s="150">
        <v>0</v>
      </c>
      <c r="AW154" s="150">
        <v>0</v>
      </c>
      <c r="AX154" s="150">
        <v>0</v>
      </c>
      <c r="AY154" s="150">
        <v>0</v>
      </c>
      <c r="AZ154" s="150">
        <v>0</v>
      </c>
      <c r="BA154" s="150">
        <v>0</v>
      </c>
      <c r="BB154" s="150">
        <v>0</v>
      </c>
      <c r="BC154" s="150">
        <v>0</v>
      </c>
      <c r="BD154" s="150">
        <v>0</v>
      </c>
      <c r="BE154" s="150">
        <f t="shared" si="83"/>
        <v>0</v>
      </c>
      <c r="BF154" s="150">
        <v>0</v>
      </c>
      <c r="BG154" s="150">
        <v>0</v>
      </c>
      <c r="BH154" s="150">
        <v>0</v>
      </c>
      <c r="BI154" s="150">
        <v>0</v>
      </c>
      <c r="BJ154" s="150">
        <v>0</v>
      </c>
      <c r="BK154" s="150">
        <f t="shared" si="84"/>
        <v>0</v>
      </c>
      <c r="BL154" s="150">
        <v>0</v>
      </c>
      <c r="BM154" s="150">
        <v>0</v>
      </c>
      <c r="BN154" s="150">
        <v>0</v>
      </c>
      <c r="BO154" s="150">
        <v>0</v>
      </c>
      <c r="BP154" s="150">
        <v>0</v>
      </c>
      <c r="BQ154" s="150">
        <v>0</v>
      </c>
      <c r="BR154" s="150">
        <v>0</v>
      </c>
      <c r="BS154" s="150">
        <v>0</v>
      </c>
      <c r="BT154" s="150">
        <v>0</v>
      </c>
      <c r="BU154" s="150">
        <v>0</v>
      </c>
      <c r="BV154" s="157">
        <f t="shared" si="85"/>
        <v>0</v>
      </c>
      <c r="BW154" s="157">
        <f t="shared" si="86"/>
        <v>0</v>
      </c>
      <c r="BX154" s="157">
        <f t="shared" si="87"/>
        <v>0</v>
      </c>
      <c r="BY154" s="157">
        <f t="shared" si="88"/>
        <v>0</v>
      </c>
      <c r="CB154" s="157">
        <f t="shared" si="96"/>
        <v>0</v>
      </c>
      <c r="CD154" s="157">
        <f t="shared" si="89"/>
        <v>0</v>
      </c>
      <c r="CV154" s="157">
        <f t="shared" si="90"/>
        <v>0</v>
      </c>
      <c r="CW154" s="157">
        <f t="shared" si="91"/>
        <v>0</v>
      </c>
      <c r="CX154" s="157">
        <f t="shared" si="92"/>
        <v>0</v>
      </c>
      <c r="CY154" s="157">
        <f t="shared" si="93"/>
        <v>0</v>
      </c>
      <c r="CZ154" s="157">
        <f t="shared" si="94"/>
        <v>0</v>
      </c>
      <c r="DA154" s="157">
        <f t="shared" si="95"/>
        <v>0</v>
      </c>
      <c r="DB154" s="150">
        <v>0</v>
      </c>
      <c r="DC154" s="150">
        <v>0</v>
      </c>
      <c r="DD154" s="157">
        <f t="shared" si="97"/>
        <v>0</v>
      </c>
      <c r="DE154" s="157">
        <f t="shared" si="98"/>
        <v>0</v>
      </c>
      <c r="DF154" s="361" t="e">
        <f t="shared" si="99"/>
        <v>#DIV/0!</v>
      </c>
    </row>
    <row r="155" spans="1:110" x14ac:dyDescent="0.25">
      <c r="A155" t="s">
        <v>144</v>
      </c>
      <c r="B155" t="s">
        <v>179</v>
      </c>
      <c r="C155" t="s">
        <v>162</v>
      </c>
      <c r="D155" t="s">
        <v>329</v>
      </c>
      <c r="E155" t="s">
        <v>307</v>
      </c>
      <c r="F155" s="150">
        <v>0</v>
      </c>
      <c r="G155" s="150">
        <v>0</v>
      </c>
      <c r="H155" s="150">
        <v>0</v>
      </c>
      <c r="I155" s="150">
        <v>0</v>
      </c>
      <c r="J155" s="150">
        <v>0</v>
      </c>
      <c r="K155" s="150">
        <v>0</v>
      </c>
      <c r="L155" s="150">
        <v>0</v>
      </c>
      <c r="M155" s="150">
        <v>0</v>
      </c>
      <c r="N155" s="150">
        <v>0</v>
      </c>
      <c r="O155" s="150">
        <v>0</v>
      </c>
      <c r="P155" s="150">
        <v>0</v>
      </c>
      <c r="Q155" s="150">
        <v>0</v>
      </c>
      <c r="R155" s="150">
        <v>0</v>
      </c>
      <c r="S155" s="150">
        <f t="shared" si="79"/>
        <v>0</v>
      </c>
      <c r="T155" s="150">
        <v>0</v>
      </c>
      <c r="U155" s="150">
        <v>0</v>
      </c>
      <c r="V155" s="150">
        <v>0</v>
      </c>
      <c r="W155" s="150">
        <v>0</v>
      </c>
      <c r="X155" s="150">
        <v>0</v>
      </c>
      <c r="Y155" s="150">
        <f t="shared" si="80"/>
        <v>0</v>
      </c>
      <c r="Z155" s="150">
        <v>0</v>
      </c>
      <c r="AA155" s="150">
        <v>0</v>
      </c>
      <c r="AB155" s="150">
        <v>0</v>
      </c>
      <c r="AC155" s="150">
        <v>0</v>
      </c>
      <c r="AD155" s="150">
        <v>0</v>
      </c>
      <c r="AE155" s="150">
        <v>0</v>
      </c>
      <c r="AF155" s="150">
        <v>0</v>
      </c>
      <c r="AG155" s="150">
        <v>0</v>
      </c>
      <c r="AH155" s="150">
        <v>0</v>
      </c>
      <c r="AI155" s="150">
        <v>0</v>
      </c>
      <c r="AJ155" s="150">
        <v>0</v>
      </c>
      <c r="AK155" s="150">
        <v>0</v>
      </c>
      <c r="AL155" s="150">
        <f t="shared" si="81"/>
        <v>0</v>
      </c>
      <c r="AM155" s="150">
        <v>0</v>
      </c>
      <c r="AN155" s="150">
        <v>0</v>
      </c>
      <c r="AO155" s="150">
        <v>0</v>
      </c>
      <c r="AP155" s="150">
        <v>0</v>
      </c>
      <c r="AQ155" s="150">
        <v>0</v>
      </c>
      <c r="AR155" s="150">
        <f t="shared" si="82"/>
        <v>0</v>
      </c>
      <c r="AS155" s="150">
        <v>0</v>
      </c>
      <c r="AT155" s="150">
        <v>0</v>
      </c>
      <c r="AU155" s="150">
        <v>0</v>
      </c>
      <c r="AV155" s="150">
        <v>0</v>
      </c>
      <c r="AW155" s="150">
        <v>0</v>
      </c>
      <c r="AX155" s="150">
        <v>0</v>
      </c>
      <c r="AY155" s="150">
        <v>0</v>
      </c>
      <c r="AZ155" s="150">
        <v>0</v>
      </c>
      <c r="BA155" s="150">
        <v>0</v>
      </c>
      <c r="BB155" s="150">
        <v>0</v>
      </c>
      <c r="BC155" s="150">
        <v>0</v>
      </c>
      <c r="BD155" s="150">
        <v>0</v>
      </c>
      <c r="BE155" s="150">
        <f t="shared" si="83"/>
        <v>0</v>
      </c>
      <c r="BF155" s="150">
        <v>0</v>
      </c>
      <c r="BG155" s="150">
        <v>0</v>
      </c>
      <c r="BH155" s="150">
        <v>0</v>
      </c>
      <c r="BI155" s="150">
        <v>0</v>
      </c>
      <c r="BJ155" s="150">
        <v>0</v>
      </c>
      <c r="BK155" s="150">
        <f t="shared" si="84"/>
        <v>0</v>
      </c>
      <c r="BL155" s="150">
        <v>0</v>
      </c>
      <c r="BM155" s="150">
        <v>0</v>
      </c>
      <c r="BN155" s="150">
        <v>0</v>
      </c>
      <c r="BO155" s="150">
        <v>0</v>
      </c>
      <c r="BP155" s="150">
        <v>0</v>
      </c>
      <c r="BQ155" s="150">
        <v>0</v>
      </c>
      <c r="BR155" s="150">
        <v>0</v>
      </c>
      <c r="BS155" s="150">
        <v>0</v>
      </c>
      <c r="BT155" s="150">
        <v>0</v>
      </c>
      <c r="BU155" s="150">
        <v>0</v>
      </c>
      <c r="BV155" s="157">
        <f t="shared" si="85"/>
        <v>0</v>
      </c>
      <c r="BW155" s="157">
        <f t="shared" si="86"/>
        <v>0</v>
      </c>
      <c r="BX155" s="157">
        <f t="shared" si="87"/>
        <v>0</v>
      </c>
      <c r="BY155" s="157">
        <f t="shared" si="88"/>
        <v>0</v>
      </c>
      <c r="CB155" s="157">
        <f t="shared" si="96"/>
        <v>0</v>
      </c>
      <c r="CD155" s="157">
        <f t="shared" si="89"/>
        <v>0</v>
      </c>
      <c r="CV155" s="157">
        <f t="shared" si="90"/>
        <v>0</v>
      </c>
      <c r="CW155" s="157">
        <f t="shared" si="91"/>
        <v>0</v>
      </c>
      <c r="CX155" s="157">
        <f t="shared" si="92"/>
        <v>0</v>
      </c>
      <c r="CY155" s="157">
        <f t="shared" si="93"/>
        <v>0</v>
      </c>
      <c r="CZ155" s="157">
        <f t="shared" si="94"/>
        <v>0</v>
      </c>
      <c r="DA155" s="157">
        <f t="shared" si="95"/>
        <v>0</v>
      </c>
      <c r="DB155" s="150">
        <v>72384.212999999989</v>
      </c>
      <c r="DC155" s="150">
        <v>75070.620999999985</v>
      </c>
      <c r="DD155" s="157">
        <f t="shared" si="97"/>
        <v>72384.212999999989</v>
      </c>
      <c r="DE155" s="157">
        <f t="shared" si="98"/>
        <v>75070.620999999985</v>
      </c>
      <c r="DF155" s="361">
        <f t="shared" si="99"/>
        <v>1.0371131754931147</v>
      </c>
    </row>
    <row r="156" spans="1:110" x14ac:dyDescent="0.25">
      <c r="A156" t="s">
        <v>144</v>
      </c>
      <c r="B156" t="s">
        <v>165</v>
      </c>
      <c r="C156" t="s">
        <v>770</v>
      </c>
      <c r="D156" t="s">
        <v>326</v>
      </c>
      <c r="E156" t="s">
        <v>304</v>
      </c>
      <c r="F156" s="150">
        <v>0</v>
      </c>
      <c r="G156" s="150">
        <v>0</v>
      </c>
      <c r="H156" s="150">
        <v>0</v>
      </c>
      <c r="I156" s="150">
        <v>0</v>
      </c>
      <c r="J156" s="150">
        <v>0</v>
      </c>
      <c r="K156" s="150">
        <v>0</v>
      </c>
      <c r="L156" s="150">
        <v>0</v>
      </c>
      <c r="M156" s="150">
        <v>0</v>
      </c>
      <c r="N156" s="150">
        <v>0</v>
      </c>
      <c r="O156" s="150">
        <v>0</v>
      </c>
      <c r="P156" s="150">
        <v>0</v>
      </c>
      <c r="Q156" s="150">
        <v>0</v>
      </c>
      <c r="R156" s="150">
        <v>0</v>
      </c>
      <c r="S156" s="150">
        <f t="shared" si="79"/>
        <v>0</v>
      </c>
      <c r="T156" s="150">
        <v>0</v>
      </c>
      <c r="U156" s="150">
        <v>0</v>
      </c>
      <c r="V156" s="150">
        <v>0</v>
      </c>
      <c r="W156" s="150">
        <v>0</v>
      </c>
      <c r="X156" s="150">
        <v>0</v>
      </c>
      <c r="Y156" s="150">
        <f t="shared" si="80"/>
        <v>0</v>
      </c>
      <c r="Z156" s="150">
        <v>0</v>
      </c>
      <c r="AA156" s="150">
        <v>0</v>
      </c>
      <c r="AB156" s="150">
        <v>0</v>
      </c>
      <c r="AC156" s="150">
        <v>0</v>
      </c>
      <c r="AD156" s="150">
        <v>0</v>
      </c>
      <c r="AE156" s="150">
        <v>473182.03200000001</v>
      </c>
      <c r="AF156" s="150">
        <v>0</v>
      </c>
      <c r="AG156" s="150">
        <v>0</v>
      </c>
      <c r="AH156" s="150">
        <v>0</v>
      </c>
      <c r="AI156" s="150">
        <v>0</v>
      </c>
      <c r="AJ156" s="150">
        <v>0</v>
      </c>
      <c r="AK156" s="150">
        <v>0</v>
      </c>
      <c r="AL156" s="150">
        <f t="shared" si="81"/>
        <v>473182.03200000001</v>
      </c>
      <c r="AM156" s="150">
        <v>0</v>
      </c>
      <c r="AN156" s="150">
        <v>0</v>
      </c>
      <c r="AO156" s="150">
        <v>0</v>
      </c>
      <c r="AP156" s="150">
        <v>0</v>
      </c>
      <c r="AQ156" s="150">
        <v>0</v>
      </c>
      <c r="AR156" s="150">
        <f t="shared" si="82"/>
        <v>473182.03200000001</v>
      </c>
      <c r="AS156" s="150">
        <v>0</v>
      </c>
      <c r="AT156" s="150">
        <v>0</v>
      </c>
      <c r="AU156" s="150">
        <v>0</v>
      </c>
      <c r="AV156" s="150">
        <v>0</v>
      </c>
      <c r="AW156" s="150">
        <v>0</v>
      </c>
      <c r="AX156" s="150">
        <v>473182.03200000001</v>
      </c>
      <c r="AY156" s="150">
        <v>150</v>
      </c>
      <c r="AZ156" s="150">
        <v>263526.44500000001</v>
      </c>
      <c r="BA156" s="150">
        <v>0</v>
      </c>
      <c r="BB156" s="150">
        <v>0</v>
      </c>
      <c r="BC156" s="150">
        <v>0</v>
      </c>
      <c r="BD156" s="150">
        <v>0</v>
      </c>
      <c r="BE156" s="150">
        <f t="shared" si="83"/>
        <v>736858.47699999996</v>
      </c>
      <c r="BF156" s="150">
        <v>0</v>
      </c>
      <c r="BG156" s="150">
        <v>0</v>
      </c>
      <c r="BH156" s="150">
        <v>0</v>
      </c>
      <c r="BI156" s="150">
        <v>0</v>
      </c>
      <c r="BJ156" s="150">
        <v>0</v>
      </c>
      <c r="BK156" s="150">
        <f t="shared" si="84"/>
        <v>736858.47699999996</v>
      </c>
      <c r="BL156" s="150">
        <v>0</v>
      </c>
      <c r="BM156" s="150">
        <v>0</v>
      </c>
      <c r="BN156" s="150">
        <v>0</v>
      </c>
      <c r="BO156" s="150">
        <v>0</v>
      </c>
      <c r="BP156" s="150">
        <v>0</v>
      </c>
      <c r="BQ156" s="150">
        <v>473182.03200000001</v>
      </c>
      <c r="BR156" s="150">
        <v>150</v>
      </c>
      <c r="BS156" s="150">
        <v>263526.44500000001</v>
      </c>
      <c r="BT156" s="150">
        <v>0</v>
      </c>
      <c r="BU156" s="150">
        <v>0</v>
      </c>
      <c r="BV156" s="157">
        <f t="shared" si="85"/>
        <v>736858.47699999996</v>
      </c>
      <c r="BW156" s="157">
        <f t="shared" si="86"/>
        <v>0</v>
      </c>
      <c r="BX156" s="157">
        <f t="shared" si="87"/>
        <v>0</v>
      </c>
      <c r="BY156" s="157">
        <f t="shared" si="88"/>
        <v>0</v>
      </c>
      <c r="CB156" s="157">
        <f t="shared" si="96"/>
        <v>736858.47699999996</v>
      </c>
      <c r="CD156" s="157">
        <f t="shared" si="89"/>
        <v>736858.47699999996</v>
      </c>
      <c r="CV156" s="157">
        <f t="shared" si="90"/>
        <v>0</v>
      </c>
      <c r="CW156" s="157">
        <f t="shared" si="91"/>
        <v>-736858.47699999996</v>
      </c>
      <c r="CX156" s="157">
        <f t="shared" si="92"/>
        <v>-736858.47699999996</v>
      </c>
      <c r="CY156" s="157">
        <f t="shared" si="93"/>
        <v>-736858.47699999996</v>
      </c>
      <c r="CZ156" s="157">
        <f t="shared" si="94"/>
        <v>-736858.47699999996</v>
      </c>
      <c r="DA156" s="157">
        <f t="shared" si="95"/>
        <v>0</v>
      </c>
      <c r="DB156" s="150">
        <v>826004.25970417587</v>
      </c>
      <c r="DC156" s="150">
        <v>826004.25970417587</v>
      </c>
      <c r="DD156" s="157">
        <f t="shared" si="97"/>
        <v>89145.782704175916</v>
      </c>
      <c r="DE156" s="157">
        <f t="shared" si="98"/>
        <v>89145.782704175916</v>
      </c>
      <c r="DF156" s="361">
        <f t="shared" si="99"/>
        <v>1</v>
      </c>
    </row>
    <row r="157" spans="1:110" x14ac:dyDescent="0.25">
      <c r="A157" t="s">
        <v>144</v>
      </c>
      <c r="B157" t="s">
        <v>771</v>
      </c>
      <c r="C157" t="s">
        <v>221</v>
      </c>
      <c r="D157" t="s">
        <v>213</v>
      </c>
      <c r="E157" t="s">
        <v>203</v>
      </c>
      <c r="F157" s="150">
        <v>433112</v>
      </c>
      <c r="G157" s="150">
        <v>0</v>
      </c>
      <c r="H157" s="150">
        <v>0</v>
      </c>
      <c r="I157" s="150">
        <v>0</v>
      </c>
      <c r="J157" s="150">
        <v>0</v>
      </c>
      <c r="K157" s="150">
        <v>0</v>
      </c>
      <c r="L157" s="150">
        <v>0</v>
      </c>
      <c r="M157" s="150">
        <v>0</v>
      </c>
      <c r="N157" s="150">
        <v>0</v>
      </c>
      <c r="O157" s="150">
        <v>0</v>
      </c>
      <c r="P157" s="150">
        <v>0</v>
      </c>
      <c r="Q157" s="150">
        <v>0</v>
      </c>
      <c r="R157" s="150">
        <v>0</v>
      </c>
      <c r="S157" s="150">
        <f t="shared" si="79"/>
        <v>0</v>
      </c>
      <c r="T157" s="150">
        <v>0</v>
      </c>
      <c r="U157" s="150">
        <v>0</v>
      </c>
      <c r="V157" s="150">
        <v>0</v>
      </c>
      <c r="W157" s="150">
        <v>0</v>
      </c>
      <c r="X157" s="150">
        <v>0</v>
      </c>
      <c r="Y157" s="150">
        <f t="shared" si="80"/>
        <v>433112</v>
      </c>
      <c r="Z157" s="150">
        <v>0</v>
      </c>
      <c r="AA157" s="150">
        <v>0</v>
      </c>
      <c r="AB157" s="150">
        <v>0</v>
      </c>
      <c r="AC157" s="150">
        <v>0</v>
      </c>
      <c r="AD157" s="150">
        <v>-463450.67700000003</v>
      </c>
      <c r="AE157" s="150">
        <v>0</v>
      </c>
      <c r="AF157" s="150">
        <v>0</v>
      </c>
      <c r="AG157" s="150">
        <v>0</v>
      </c>
      <c r="AH157" s="150">
        <v>0</v>
      </c>
      <c r="AI157" s="150">
        <v>0</v>
      </c>
      <c r="AJ157" s="150">
        <v>0</v>
      </c>
      <c r="AK157" s="150">
        <v>0</v>
      </c>
      <c r="AL157" s="150">
        <f t="shared" si="81"/>
        <v>-463450.67700000003</v>
      </c>
      <c r="AM157" s="150">
        <v>0</v>
      </c>
      <c r="AN157" s="150">
        <v>0</v>
      </c>
      <c r="AO157" s="150">
        <v>0</v>
      </c>
      <c r="AP157" s="150">
        <v>0</v>
      </c>
      <c r="AQ157" s="150">
        <v>0</v>
      </c>
      <c r="AR157" s="150">
        <f t="shared" si="82"/>
        <v>-30338.677000000025</v>
      </c>
      <c r="AS157" s="150">
        <v>0</v>
      </c>
      <c r="AT157" s="150">
        <v>0</v>
      </c>
      <c r="AU157" s="150">
        <v>0</v>
      </c>
      <c r="AV157" s="150">
        <v>0</v>
      </c>
      <c r="AW157" s="150">
        <v>-463450.67700000003</v>
      </c>
      <c r="AX157" s="150">
        <v>0</v>
      </c>
      <c r="AY157" s="150">
        <v>0</v>
      </c>
      <c r="AZ157" s="150">
        <v>0</v>
      </c>
      <c r="BA157" s="150">
        <v>0</v>
      </c>
      <c r="BB157" s="150">
        <v>0</v>
      </c>
      <c r="BC157" s="150">
        <v>0</v>
      </c>
      <c r="BD157" s="150">
        <v>0</v>
      </c>
      <c r="BE157" s="150">
        <f t="shared" si="83"/>
        <v>-463450.67700000003</v>
      </c>
      <c r="BF157" s="150">
        <v>0</v>
      </c>
      <c r="BG157" s="150">
        <v>0</v>
      </c>
      <c r="BH157" s="150">
        <v>0</v>
      </c>
      <c r="BI157" s="150">
        <v>0</v>
      </c>
      <c r="BJ157" s="150">
        <v>0</v>
      </c>
      <c r="BK157" s="150">
        <f t="shared" si="84"/>
        <v>-30338.677000000025</v>
      </c>
      <c r="BL157" s="150">
        <v>0</v>
      </c>
      <c r="BM157" s="150">
        <v>0</v>
      </c>
      <c r="BN157" s="150">
        <v>0</v>
      </c>
      <c r="BO157" s="150">
        <v>0</v>
      </c>
      <c r="BP157" s="150">
        <v>-463450.67700000003</v>
      </c>
      <c r="BQ157" s="150">
        <v>0</v>
      </c>
      <c r="BR157" s="150">
        <v>0</v>
      </c>
      <c r="BS157" s="150">
        <v>0</v>
      </c>
      <c r="BT157" s="150">
        <v>0</v>
      </c>
      <c r="BU157" s="150">
        <v>0</v>
      </c>
      <c r="BV157" s="157">
        <f t="shared" si="85"/>
        <v>-463450.67700000003</v>
      </c>
      <c r="BW157" s="157">
        <f t="shared" si="86"/>
        <v>0</v>
      </c>
      <c r="BX157" s="157">
        <f t="shared" si="87"/>
        <v>0</v>
      </c>
      <c r="BY157" s="157">
        <f t="shared" si="88"/>
        <v>0</v>
      </c>
      <c r="CB157" s="157">
        <f t="shared" si="96"/>
        <v>-463450.67700000003</v>
      </c>
      <c r="CD157" s="157">
        <f t="shared" si="89"/>
        <v>-463450.67700000003</v>
      </c>
      <c r="CV157" s="157">
        <f t="shared" si="90"/>
        <v>433112</v>
      </c>
      <c r="CW157" s="157">
        <f t="shared" si="91"/>
        <v>463450.67700000003</v>
      </c>
      <c r="CX157" s="157">
        <f t="shared" si="92"/>
        <v>463450.67700000003</v>
      </c>
      <c r="CY157" s="157">
        <f t="shared" si="93"/>
        <v>463450.67700000003</v>
      </c>
      <c r="CZ157" s="157">
        <f t="shared" si="94"/>
        <v>463450.67700000003</v>
      </c>
      <c r="DA157" s="157">
        <f t="shared" si="95"/>
        <v>0</v>
      </c>
      <c r="DB157" s="150">
        <v>2656007.8945379998</v>
      </c>
      <c r="DC157" s="150">
        <v>2483292.1806999999</v>
      </c>
      <c r="DD157" s="157">
        <f t="shared" si="97"/>
        <v>3119458.5715379999</v>
      </c>
      <c r="DE157" s="157">
        <f t="shared" si="98"/>
        <v>2946742.8577000001</v>
      </c>
      <c r="DF157" s="361">
        <f t="shared" si="99"/>
        <v>0.94463279127542799</v>
      </c>
    </row>
    <row r="158" spans="1:110" x14ac:dyDescent="0.25">
      <c r="A158" t="s">
        <v>144</v>
      </c>
      <c r="B158" t="s">
        <v>172</v>
      </c>
      <c r="C158" t="s">
        <v>149</v>
      </c>
      <c r="D158" t="s">
        <v>95</v>
      </c>
      <c r="E158" t="s">
        <v>22</v>
      </c>
      <c r="F158" s="150">
        <v>999346.92499999981</v>
      </c>
      <c r="G158" s="150">
        <v>0</v>
      </c>
      <c r="H158" s="150">
        <v>0</v>
      </c>
      <c r="I158" s="150">
        <v>0</v>
      </c>
      <c r="J158" s="150">
        <v>30000</v>
      </c>
      <c r="K158" s="150">
        <v>0</v>
      </c>
      <c r="L158" s="150">
        <v>0</v>
      </c>
      <c r="M158" s="150">
        <v>0</v>
      </c>
      <c r="N158" s="150">
        <v>0</v>
      </c>
      <c r="O158" s="150">
        <v>0</v>
      </c>
      <c r="P158" s="150">
        <v>0</v>
      </c>
      <c r="Q158" s="150">
        <v>0</v>
      </c>
      <c r="R158" s="150">
        <v>0</v>
      </c>
      <c r="S158" s="150">
        <f t="shared" si="79"/>
        <v>30000</v>
      </c>
      <c r="T158" s="150">
        <v>0</v>
      </c>
      <c r="U158" s="150">
        <v>0</v>
      </c>
      <c r="V158" s="150">
        <v>0</v>
      </c>
      <c r="W158" s="150">
        <v>0</v>
      </c>
      <c r="X158" s="150">
        <v>0</v>
      </c>
      <c r="Y158" s="150">
        <f t="shared" si="80"/>
        <v>1029346.9249999998</v>
      </c>
      <c r="Z158" s="150">
        <v>0</v>
      </c>
      <c r="AA158" s="150">
        <v>0</v>
      </c>
      <c r="AB158" s="150">
        <v>11663.246999999999</v>
      </c>
      <c r="AC158" s="150">
        <v>0</v>
      </c>
      <c r="AD158" s="150">
        <v>0</v>
      </c>
      <c r="AE158" s="150">
        <v>0</v>
      </c>
      <c r="AF158" s="150">
        <v>0</v>
      </c>
      <c r="AG158" s="150">
        <v>18337</v>
      </c>
      <c r="AH158" s="150">
        <v>0</v>
      </c>
      <c r="AI158" s="150">
        <v>0</v>
      </c>
      <c r="AJ158" s="150">
        <v>0</v>
      </c>
      <c r="AK158" s="150">
        <v>0</v>
      </c>
      <c r="AL158" s="150">
        <f t="shared" si="81"/>
        <v>30000.246999999999</v>
      </c>
      <c r="AM158" s="150">
        <v>0</v>
      </c>
      <c r="AN158" s="150">
        <v>0</v>
      </c>
      <c r="AO158" s="150">
        <v>0</v>
      </c>
      <c r="AP158" s="150">
        <v>0</v>
      </c>
      <c r="AQ158" s="150">
        <v>0</v>
      </c>
      <c r="AR158" s="150">
        <f t="shared" si="82"/>
        <v>1029347.1719999998</v>
      </c>
      <c r="AS158" s="150">
        <v>0</v>
      </c>
      <c r="AT158" s="150">
        <v>0</v>
      </c>
      <c r="AU158" s="150">
        <v>11663.246999999999</v>
      </c>
      <c r="AV158" s="150">
        <v>0</v>
      </c>
      <c r="AW158" s="150">
        <v>0</v>
      </c>
      <c r="AX158" s="150">
        <v>0</v>
      </c>
      <c r="AY158" s="150">
        <v>0</v>
      </c>
      <c r="AZ158" s="150">
        <v>0</v>
      </c>
      <c r="BA158" s="150">
        <v>0</v>
      </c>
      <c r="BB158" s="150">
        <v>0</v>
      </c>
      <c r="BC158" s="150">
        <v>0</v>
      </c>
      <c r="BD158" s="150">
        <v>0</v>
      </c>
      <c r="BE158" s="150">
        <f t="shared" si="83"/>
        <v>11663.246999999999</v>
      </c>
      <c r="BF158" s="150">
        <v>0</v>
      </c>
      <c r="BG158" s="150">
        <v>0</v>
      </c>
      <c r="BH158" s="150">
        <v>0</v>
      </c>
      <c r="BI158" s="150">
        <v>0</v>
      </c>
      <c r="BJ158" s="150">
        <v>0</v>
      </c>
      <c r="BK158" s="150">
        <f t="shared" si="84"/>
        <v>1011010.1719999998</v>
      </c>
      <c r="BL158" s="150">
        <v>0</v>
      </c>
      <c r="BM158" s="150">
        <v>0</v>
      </c>
      <c r="BN158" s="150">
        <v>11663.246999999999</v>
      </c>
      <c r="BO158" s="150">
        <v>0</v>
      </c>
      <c r="BP158" s="150">
        <v>0</v>
      </c>
      <c r="BQ158" s="150">
        <v>0</v>
      </c>
      <c r="BR158" s="150">
        <v>0</v>
      </c>
      <c r="BS158" s="150">
        <v>0</v>
      </c>
      <c r="BT158" s="150">
        <v>0</v>
      </c>
      <c r="BU158" s="150">
        <v>0</v>
      </c>
      <c r="BV158" s="157">
        <f t="shared" si="85"/>
        <v>11663.246999999999</v>
      </c>
      <c r="BW158" s="157">
        <f t="shared" si="86"/>
        <v>0</v>
      </c>
      <c r="BX158" s="157">
        <f t="shared" si="87"/>
        <v>0</v>
      </c>
      <c r="BY158" s="157">
        <f t="shared" si="88"/>
        <v>0</v>
      </c>
      <c r="BZ158" s="150">
        <v>0</v>
      </c>
      <c r="CA158" s="150">
        <v>0</v>
      </c>
      <c r="CB158" s="157">
        <f t="shared" si="96"/>
        <v>11663.246999999999</v>
      </c>
      <c r="CD158" s="157">
        <f t="shared" si="89"/>
        <v>11663.246999999999</v>
      </c>
      <c r="CQ158" s="157">
        <f t="shared" ref="CQ158:CQ161" si="100">SUM(CE158:CP158)</f>
        <v>0</v>
      </c>
      <c r="CV158" s="157">
        <f t="shared" si="90"/>
        <v>999346.92499999981</v>
      </c>
      <c r="CW158" s="157">
        <f t="shared" si="91"/>
        <v>-11663.246999999974</v>
      </c>
      <c r="CX158" s="157">
        <f t="shared" si="92"/>
        <v>-11663.246999999999</v>
      </c>
      <c r="CY158" s="157">
        <f t="shared" si="93"/>
        <v>-11663.246999999999</v>
      </c>
      <c r="CZ158" s="157">
        <f t="shared" si="94"/>
        <v>-11663.246999999999</v>
      </c>
      <c r="DA158" s="157">
        <f t="shared" si="95"/>
        <v>0</v>
      </c>
      <c r="DB158" s="150">
        <v>-463450.67700000003</v>
      </c>
      <c r="DC158" s="150">
        <v>-463450.67700000003</v>
      </c>
      <c r="DD158" s="157">
        <f t="shared" si="97"/>
        <v>-475113.924</v>
      </c>
      <c r="DE158" s="157">
        <f t="shared" si="98"/>
        <v>-475113.924</v>
      </c>
      <c r="DF158" s="361">
        <f t="shared" si="99"/>
        <v>1</v>
      </c>
    </row>
    <row r="159" spans="1:110" x14ac:dyDescent="0.25">
      <c r="A159" t="s">
        <v>144</v>
      </c>
      <c r="B159" t="s">
        <v>172</v>
      </c>
      <c r="C159" t="s">
        <v>154</v>
      </c>
      <c r="D159" t="s">
        <v>314</v>
      </c>
      <c r="E159" t="s">
        <v>295</v>
      </c>
      <c r="F159" s="150">
        <v>42653.273999999998</v>
      </c>
      <c r="G159" s="150">
        <v>0</v>
      </c>
      <c r="H159" s="150">
        <v>0</v>
      </c>
      <c r="I159" s="150">
        <v>0</v>
      </c>
      <c r="J159" s="150">
        <v>0</v>
      </c>
      <c r="K159" s="150">
        <v>0</v>
      </c>
      <c r="L159" s="150">
        <v>0</v>
      </c>
      <c r="M159" s="150">
        <v>0</v>
      </c>
      <c r="N159" s="150">
        <v>0</v>
      </c>
      <c r="P159" s="150">
        <v>0</v>
      </c>
      <c r="Q159" s="150">
        <v>0</v>
      </c>
      <c r="R159" s="150">
        <v>0</v>
      </c>
      <c r="S159" s="150">
        <f t="shared" si="79"/>
        <v>0</v>
      </c>
      <c r="T159" s="150">
        <v>0</v>
      </c>
      <c r="U159" s="150">
        <v>0</v>
      </c>
      <c r="V159" s="150">
        <v>0</v>
      </c>
      <c r="W159" s="150">
        <v>0</v>
      </c>
      <c r="X159" s="150">
        <v>0</v>
      </c>
      <c r="Y159" s="150">
        <f t="shared" si="80"/>
        <v>42653.273999999998</v>
      </c>
      <c r="Z159" s="150">
        <v>0</v>
      </c>
      <c r="AA159" s="150">
        <v>0</v>
      </c>
      <c r="AB159" s="150">
        <v>0</v>
      </c>
      <c r="AC159" s="150">
        <v>0</v>
      </c>
      <c r="AD159" s="150">
        <v>0</v>
      </c>
      <c r="AE159" s="150">
        <v>0</v>
      </c>
      <c r="AF159" s="150">
        <v>0</v>
      </c>
      <c r="AG159" s="150">
        <v>0</v>
      </c>
      <c r="AH159" s="150">
        <v>0</v>
      </c>
      <c r="AI159" s="150">
        <v>0</v>
      </c>
      <c r="AJ159" s="150">
        <v>0</v>
      </c>
      <c r="AK159" s="150">
        <v>0</v>
      </c>
      <c r="AL159" s="150">
        <f t="shared" si="81"/>
        <v>0</v>
      </c>
      <c r="AM159" s="150">
        <v>0</v>
      </c>
      <c r="AN159" s="150">
        <v>0</v>
      </c>
      <c r="AO159" s="150">
        <v>0</v>
      </c>
      <c r="AP159" s="150">
        <v>0</v>
      </c>
      <c r="AQ159" s="150">
        <v>0</v>
      </c>
      <c r="AR159" s="150">
        <f t="shared" si="82"/>
        <v>42653.273999999998</v>
      </c>
      <c r="AS159" s="150">
        <v>0</v>
      </c>
      <c r="AT159" s="150">
        <v>0</v>
      </c>
      <c r="AU159" s="150">
        <v>0</v>
      </c>
      <c r="AV159" s="150">
        <v>0</v>
      </c>
      <c r="AW159" s="150">
        <v>0</v>
      </c>
      <c r="AX159" s="150">
        <v>0</v>
      </c>
      <c r="AY159" s="150">
        <v>0</v>
      </c>
      <c r="AZ159" s="150">
        <v>0</v>
      </c>
      <c r="BA159" s="150">
        <v>0</v>
      </c>
      <c r="BB159" s="150">
        <v>0</v>
      </c>
      <c r="BC159" s="150">
        <v>0</v>
      </c>
      <c r="BD159" s="150">
        <v>0</v>
      </c>
      <c r="BE159" s="150">
        <f t="shared" si="83"/>
        <v>0</v>
      </c>
      <c r="BF159" s="150">
        <v>0</v>
      </c>
      <c r="BG159" s="150">
        <v>0</v>
      </c>
      <c r="BH159" s="150">
        <v>0</v>
      </c>
      <c r="BI159" s="150">
        <v>0</v>
      </c>
      <c r="BJ159" s="150">
        <v>0</v>
      </c>
      <c r="BK159" s="150">
        <f t="shared" si="84"/>
        <v>42653.273999999998</v>
      </c>
      <c r="BL159" s="150">
        <v>0</v>
      </c>
      <c r="BM159" s="150">
        <v>0</v>
      </c>
      <c r="BN159" s="150">
        <v>0</v>
      </c>
      <c r="BO159" s="150">
        <v>0</v>
      </c>
      <c r="BP159" s="150">
        <v>0</v>
      </c>
      <c r="BQ159" s="150">
        <v>0</v>
      </c>
      <c r="BR159" s="150">
        <v>0</v>
      </c>
      <c r="BS159" s="150">
        <v>0</v>
      </c>
      <c r="BT159" s="150">
        <v>0</v>
      </c>
      <c r="BU159" s="150">
        <v>0</v>
      </c>
      <c r="BV159" s="157">
        <f t="shared" si="85"/>
        <v>0</v>
      </c>
      <c r="BW159" s="157">
        <f t="shared" si="86"/>
        <v>0</v>
      </c>
      <c r="BX159" s="157">
        <f t="shared" si="87"/>
        <v>0</v>
      </c>
      <c r="BY159" s="157">
        <f t="shared" si="88"/>
        <v>0</v>
      </c>
      <c r="BZ159" s="150">
        <v>0</v>
      </c>
      <c r="CA159" s="150">
        <v>0</v>
      </c>
      <c r="CB159" s="157">
        <f t="shared" si="96"/>
        <v>0</v>
      </c>
      <c r="CD159" s="157">
        <f t="shared" si="89"/>
        <v>0</v>
      </c>
      <c r="CQ159" s="157">
        <f t="shared" si="100"/>
        <v>0</v>
      </c>
      <c r="CV159" s="157">
        <f t="shared" si="90"/>
        <v>42653.273999999998</v>
      </c>
      <c r="CW159" s="157">
        <f t="shared" si="91"/>
        <v>0</v>
      </c>
      <c r="CX159" s="157">
        <f t="shared" si="92"/>
        <v>0</v>
      </c>
      <c r="CY159" s="157">
        <f t="shared" si="93"/>
        <v>0</v>
      </c>
      <c r="CZ159" s="157">
        <f t="shared" si="94"/>
        <v>0</v>
      </c>
      <c r="DA159" s="157">
        <f t="shared" si="95"/>
        <v>0</v>
      </c>
      <c r="DB159" s="150">
        <v>6996.8</v>
      </c>
      <c r="DC159" s="150">
        <v>6996.877445141532</v>
      </c>
      <c r="DD159" s="157">
        <f t="shared" si="97"/>
        <v>6996.8</v>
      </c>
      <c r="DE159" s="157">
        <f t="shared" si="98"/>
        <v>6996.877445141532</v>
      </c>
      <c r="DF159" s="361">
        <f t="shared" si="99"/>
        <v>1.0000110686516024</v>
      </c>
    </row>
    <row r="160" spans="1:110" x14ac:dyDescent="0.25">
      <c r="A160" t="s">
        <v>144</v>
      </c>
      <c r="B160" t="s">
        <v>172</v>
      </c>
      <c r="C160" t="s">
        <v>770</v>
      </c>
      <c r="D160" t="s">
        <v>330</v>
      </c>
      <c r="E160" t="s">
        <v>308</v>
      </c>
      <c r="F160" s="150">
        <v>0</v>
      </c>
      <c r="G160" s="150">
        <v>0</v>
      </c>
      <c r="H160" s="150">
        <v>0</v>
      </c>
      <c r="I160" s="150">
        <v>0</v>
      </c>
      <c r="J160" s="150">
        <v>0</v>
      </c>
      <c r="K160" s="150">
        <v>0</v>
      </c>
      <c r="L160" s="150">
        <v>0</v>
      </c>
      <c r="M160" s="150">
        <v>0</v>
      </c>
      <c r="N160" s="150">
        <v>0</v>
      </c>
      <c r="O160" s="150">
        <v>0</v>
      </c>
      <c r="P160" s="150">
        <v>0</v>
      </c>
      <c r="Q160" s="150">
        <v>0</v>
      </c>
      <c r="R160" s="150">
        <v>0</v>
      </c>
      <c r="S160" s="150">
        <f t="shared" si="79"/>
        <v>0</v>
      </c>
      <c r="T160" s="150">
        <v>0</v>
      </c>
      <c r="U160" s="150">
        <v>0</v>
      </c>
      <c r="V160" s="150">
        <v>0</v>
      </c>
      <c r="W160" s="150">
        <v>0</v>
      </c>
      <c r="X160" s="150">
        <v>0</v>
      </c>
      <c r="Y160" s="150">
        <f t="shared" si="80"/>
        <v>0</v>
      </c>
      <c r="Z160" s="150">
        <v>-1660.5540000000001</v>
      </c>
      <c r="AA160" s="150">
        <v>0</v>
      </c>
      <c r="AB160" s="150">
        <v>2575.8090000000002</v>
      </c>
      <c r="AC160" s="150">
        <v>0</v>
      </c>
      <c r="AD160" s="150">
        <v>0</v>
      </c>
      <c r="AE160" s="150">
        <v>0</v>
      </c>
      <c r="AF160" s="150">
        <v>0</v>
      </c>
      <c r="AG160" s="150">
        <v>0</v>
      </c>
      <c r="AH160" s="150">
        <v>0</v>
      </c>
      <c r="AI160" s="150">
        <v>0</v>
      </c>
      <c r="AJ160" s="150">
        <v>0</v>
      </c>
      <c r="AK160" s="150">
        <v>0</v>
      </c>
      <c r="AL160" s="150">
        <f t="shared" si="81"/>
        <v>915.25500000000011</v>
      </c>
      <c r="AM160" s="150">
        <v>0</v>
      </c>
      <c r="AN160" s="150">
        <v>0</v>
      </c>
      <c r="AO160" s="150">
        <v>0</v>
      </c>
      <c r="AP160" s="150">
        <v>0</v>
      </c>
      <c r="AQ160" s="150">
        <v>0</v>
      </c>
      <c r="AR160" s="150">
        <f t="shared" si="82"/>
        <v>915.25500000000011</v>
      </c>
      <c r="AS160" s="150">
        <v>-1660.5540000000001</v>
      </c>
      <c r="AT160" s="150">
        <v>0</v>
      </c>
      <c r="AU160" s="150">
        <v>2575.8090000000002</v>
      </c>
      <c r="AV160" s="150">
        <v>0</v>
      </c>
      <c r="AW160" s="150">
        <v>0</v>
      </c>
      <c r="AX160" s="150">
        <v>0</v>
      </c>
      <c r="AY160" s="150">
        <v>0</v>
      </c>
      <c r="AZ160" s="150">
        <v>0</v>
      </c>
      <c r="BA160" s="150">
        <v>0</v>
      </c>
      <c r="BB160" s="150">
        <v>0</v>
      </c>
      <c r="BC160" s="150">
        <v>0</v>
      </c>
      <c r="BD160" s="150">
        <v>0</v>
      </c>
      <c r="BE160" s="150">
        <f t="shared" si="83"/>
        <v>915.25500000000011</v>
      </c>
      <c r="BF160" s="150">
        <v>0</v>
      </c>
      <c r="BG160" s="150">
        <v>0</v>
      </c>
      <c r="BH160" s="150">
        <v>0</v>
      </c>
      <c r="BI160" s="150">
        <v>0</v>
      </c>
      <c r="BJ160" s="150">
        <v>0</v>
      </c>
      <c r="BK160" s="150">
        <f t="shared" si="84"/>
        <v>915.25500000000011</v>
      </c>
      <c r="BL160" s="150">
        <v>-1660.5540000000001</v>
      </c>
      <c r="BM160" s="150">
        <v>0</v>
      </c>
      <c r="BN160" s="150">
        <v>2575.8090000000002</v>
      </c>
      <c r="BO160" s="150">
        <v>0</v>
      </c>
      <c r="BP160" s="150">
        <v>0</v>
      </c>
      <c r="BQ160" s="150">
        <v>0</v>
      </c>
      <c r="BR160" s="150">
        <v>0</v>
      </c>
      <c r="BS160" s="150">
        <v>0</v>
      </c>
      <c r="BT160" s="150">
        <v>0</v>
      </c>
      <c r="BU160" s="150">
        <v>0</v>
      </c>
      <c r="BV160" s="157">
        <f t="shared" si="85"/>
        <v>915.25500000000011</v>
      </c>
      <c r="BW160" s="157">
        <f t="shared" si="86"/>
        <v>0</v>
      </c>
      <c r="BX160" s="157">
        <f t="shared" si="87"/>
        <v>0</v>
      </c>
      <c r="BY160" s="157">
        <f t="shared" si="88"/>
        <v>0</v>
      </c>
      <c r="BZ160" s="150">
        <v>0</v>
      </c>
      <c r="CA160" s="150">
        <v>0</v>
      </c>
      <c r="CB160" s="157">
        <f t="shared" si="96"/>
        <v>915.25500000000011</v>
      </c>
      <c r="CD160" s="157">
        <f t="shared" si="89"/>
        <v>915.25500000000011</v>
      </c>
      <c r="CQ160" s="157">
        <f t="shared" si="100"/>
        <v>0</v>
      </c>
      <c r="CV160" s="157">
        <f t="shared" si="90"/>
        <v>0</v>
      </c>
      <c r="CW160" s="157">
        <f t="shared" si="91"/>
        <v>-915.25500000000011</v>
      </c>
      <c r="CX160" s="157">
        <f t="shared" si="92"/>
        <v>-915.25500000000011</v>
      </c>
      <c r="CY160" s="157">
        <f t="shared" si="93"/>
        <v>-915.25500000000011</v>
      </c>
      <c r="CZ160" s="157">
        <f t="shared" si="94"/>
        <v>-915.25500000000011</v>
      </c>
      <c r="DA160" s="157">
        <f t="shared" si="95"/>
        <v>0</v>
      </c>
      <c r="DB160" s="150">
        <v>426541.30960833328</v>
      </c>
      <c r="DC160" s="150">
        <v>426541.30960833328</v>
      </c>
      <c r="DD160" s="157">
        <f t="shared" si="97"/>
        <v>425626.05460833327</v>
      </c>
      <c r="DE160" s="157">
        <f t="shared" si="98"/>
        <v>425626.05460833327</v>
      </c>
      <c r="DF160" s="361">
        <f t="shared" si="99"/>
        <v>1</v>
      </c>
    </row>
    <row r="161" spans="1:110" x14ac:dyDescent="0.25">
      <c r="A161" s="259" t="s">
        <v>144</v>
      </c>
      <c r="B161" s="259" t="s">
        <v>172</v>
      </c>
      <c r="C161" s="259" t="s">
        <v>770</v>
      </c>
      <c r="D161" s="259" t="s">
        <v>96</v>
      </c>
      <c r="E161" s="259" t="s">
        <v>23</v>
      </c>
      <c r="F161" s="150">
        <v>2310565.1979999999</v>
      </c>
      <c r="G161" s="150">
        <v>0</v>
      </c>
      <c r="H161" s="150">
        <v>0</v>
      </c>
      <c r="I161" s="150">
        <v>0</v>
      </c>
      <c r="J161" s="150">
        <v>0</v>
      </c>
      <c r="K161" s="150">
        <v>0</v>
      </c>
      <c r="L161" s="150">
        <v>0</v>
      </c>
      <c r="M161" s="150">
        <v>0</v>
      </c>
      <c r="N161" s="150">
        <v>0</v>
      </c>
      <c r="O161" s="150">
        <v>0</v>
      </c>
      <c r="P161" s="150">
        <v>0</v>
      </c>
      <c r="Q161" s="150">
        <v>0</v>
      </c>
      <c r="R161" s="150">
        <v>0</v>
      </c>
      <c r="S161" s="150">
        <f t="shared" si="79"/>
        <v>0</v>
      </c>
      <c r="T161" s="150">
        <v>0</v>
      </c>
      <c r="U161" s="150">
        <v>0</v>
      </c>
      <c r="V161" s="150">
        <v>0</v>
      </c>
      <c r="W161" s="150">
        <v>0</v>
      </c>
      <c r="X161" s="150">
        <v>0</v>
      </c>
      <c r="Y161" s="150">
        <f t="shared" si="80"/>
        <v>2310565.1979999999</v>
      </c>
      <c r="Z161" s="150">
        <v>0</v>
      </c>
      <c r="AA161" s="150">
        <v>0</v>
      </c>
      <c r="AB161" s="150">
        <v>0</v>
      </c>
      <c r="AC161" s="150">
        <v>0</v>
      </c>
      <c r="AD161" s="150">
        <v>0</v>
      </c>
      <c r="AE161" s="150">
        <v>0</v>
      </c>
      <c r="AF161" s="150">
        <v>0</v>
      </c>
      <c r="AG161" s="150">
        <v>0</v>
      </c>
      <c r="AH161" s="150">
        <v>0</v>
      </c>
      <c r="AI161" s="150">
        <v>0</v>
      </c>
      <c r="AJ161" s="150">
        <v>0</v>
      </c>
      <c r="AK161" s="150">
        <v>0</v>
      </c>
      <c r="AL161" s="150">
        <f t="shared" si="81"/>
        <v>0</v>
      </c>
      <c r="AM161" s="150">
        <v>0</v>
      </c>
      <c r="AN161" s="150">
        <v>0</v>
      </c>
      <c r="AO161" s="150">
        <v>0</v>
      </c>
      <c r="AP161" s="150">
        <v>0</v>
      </c>
      <c r="AQ161" s="150">
        <v>0</v>
      </c>
      <c r="AR161" s="150">
        <f t="shared" si="82"/>
        <v>2310565.1979999999</v>
      </c>
      <c r="AS161" s="150">
        <v>0</v>
      </c>
      <c r="AT161" s="150">
        <v>0</v>
      </c>
      <c r="AU161" s="150">
        <v>0</v>
      </c>
      <c r="AV161" s="150">
        <v>0</v>
      </c>
      <c r="AW161" s="150">
        <v>0</v>
      </c>
      <c r="AX161" s="150">
        <v>0</v>
      </c>
      <c r="AY161" s="150">
        <v>0</v>
      </c>
      <c r="AZ161" s="150">
        <v>0</v>
      </c>
      <c r="BA161" s="150">
        <v>0</v>
      </c>
      <c r="BB161" s="150">
        <v>0</v>
      </c>
      <c r="BC161" s="150">
        <v>0</v>
      </c>
      <c r="BD161" s="150">
        <v>0</v>
      </c>
      <c r="BE161" s="150">
        <f t="shared" si="83"/>
        <v>0</v>
      </c>
      <c r="BF161" s="150">
        <v>0</v>
      </c>
      <c r="BG161" s="150">
        <v>0</v>
      </c>
      <c r="BH161" s="150">
        <v>0</v>
      </c>
      <c r="BI161" s="150">
        <v>0</v>
      </c>
      <c r="BJ161" s="150">
        <v>0</v>
      </c>
      <c r="BK161" s="150">
        <f t="shared" si="84"/>
        <v>2310565.1979999999</v>
      </c>
      <c r="BL161" s="150">
        <v>0</v>
      </c>
      <c r="BM161" s="150">
        <v>0</v>
      </c>
      <c r="BN161" s="150">
        <v>0</v>
      </c>
      <c r="BO161" s="150">
        <v>0</v>
      </c>
      <c r="BP161" s="150">
        <v>0</v>
      </c>
      <c r="BQ161" s="150">
        <v>0</v>
      </c>
      <c r="BR161" s="150">
        <v>0</v>
      </c>
      <c r="BS161" s="150">
        <v>0</v>
      </c>
      <c r="BT161" s="150">
        <v>0</v>
      </c>
      <c r="BU161" s="150">
        <v>0</v>
      </c>
      <c r="BV161" s="157">
        <f t="shared" si="85"/>
        <v>0</v>
      </c>
      <c r="BW161" s="157">
        <f t="shared" si="86"/>
        <v>0</v>
      </c>
      <c r="BX161" s="157">
        <f t="shared" si="87"/>
        <v>0</v>
      </c>
      <c r="BY161" s="157">
        <f t="shared" si="88"/>
        <v>0</v>
      </c>
      <c r="BZ161" s="150">
        <v>0</v>
      </c>
      <c r="CA161" s="150">
        <v>0</v>
      </c>
      <c r="CB161" s="157">
        <f t="shared" si="96"/>
        <v>0</v>
      </c>
      <c r="CC161" s="259"/>
      <c r="CD161" s="157">
        <f t="shared" si="89"/>
        <v>0</v>
      </c>
      <c r="CQ161" s="157">
        <f t="shared" si="100"/>
        <v>0</v>
      </c>
      <c r="CR161" s="259"/>
      <c r="CS161" s="259"/>
      <c r="CT161" s="259"/>
      <c r="CU161" s="259"/>
      <c r="CV161" s="157">
        <f t="shared" si="90"/>
        <v>2310565.1979999999</v>
      </c>
      <c r="CW161" s="157">
        <f t="shared" si="91"/>
        <v>0</v>
      </c>
      <c r="CX161" s="157">
        <f t="shared" si="92"/>
        <v>0</v>
      </c>
      <c r="CY161" s="157">
        <f t="shared" si="93"/>
        <v>0</v>
      </c>
      <c r="CZ161" s="157">
        <f t="shared" si="94"/>
        <v>0</v>
      </c>
      <c r="DA161" s="157">
        <f t="shared" si="95"/>
        <v>0</v>
      </c>
      <c r="DB161" s="150">
        <v>11663.246999999999</v>
      </c>
      <c r="DC161" s="150">
        <v>11663.246999999999</v>
      </c>
      <c r="DD161" s="157">
        <f t="shared" si="97"/>
        <v>11663.246999999999</v>
      </c>
      <c r="DE161" s="157">
        <f t="shared" si="98"/>
        <v>11663.246999999999</v>
      </c>
      <c r="DF161" s="361">
        <f t="shared" si="99"/>
        <v>1</v>
      </c>
    </row>
    <row r="162" spans="1:110" x14ac:dyDescent="0.25">
      <c r="A162" t="s">
        <v>144</v>
      </c>
      <c r="B162" t="s">
        <v>770</v>
      </c>
      <c r="C162" t="s">
        <v>770</v>
      </c>
      <c r="D162" t="s">
        <v>316</v>
      </c>
      <c r="E162" t="s">
        <v>938</v>
      </c>
      <c r="F162" s="150">
        <v>0</v>
      </c>
      <c r="G162" s="150">
        <v>0</v>
      </c>
      <c r="H162" s="150">
        <v>0</v>
      </c>
      <c r="I162" s="150">
        <v>0</v>
      </c>
      <c r="J162" s="150">
        <v>0</v>
      </c>
      <c r="K162" s="150">
        <v>0</v>
      </c>
      <c r="L162" s="150">
        <v>0</v>
      </c>
      <c r="M162" s="150">
        <v>0</v>
      </c>
      <c r="N162" s="150">
        <v>0</v>
      </c>
      <c r="O162" s="150">
        <v>0</v>
      </c>
      <c r="P162" s="150">
        <v>0</v>
      </c>
      <c r="Q162" s="150">
        <v>0</v>
      </c>
      <c r="R162" s="150">
        <v>0</v>
      </c>
      <c r="S162" s="150">
        <f t="shared" si="79"/>
        <v>0</v>
      </c>
      <c r="T162" s="150">
        <v>0</v>
      </c>
      <c r="U162" s="150">
        <v>0</v>
      </c>
      <c r="V162" s="150">
        <v>0</v>
      </c>
      <c r="W162" s="150">
        <v>0</v>
      </c>
      <c r="X162" s="150">
        <v>0</v>
      </c>
      <c r="Y162" s="150">
        <f t="shared" si="80"/>
        <v>0</v>
      </c>
      <c r="Z162" s="150">
        <v>0</v>
      </c>
      <c r="AA162" s="150">
        <v>0</v>
      </c>
      <c r="AB162" s="150">
        <v>0</v>
      </c>
      <c r="AC162" s="150">
        <v>0</v>
      </c>
      <c r="AD162" s="150">
        <v>0</v>
      </c>
      <c r="AE162" s="150">
        <v>0</v>
      </c>
      <c r="AF162" s="150">
        <v>0</v>
      </c>
      <c r="AG162" s="150">
        <v>0</v>
      </c>
      <c r="AH162" s="150">
        <v>0</v>
      </c>
      <c r="AI162" s="150">
        <v>0</v>
      </c>
      <c r="AJ162" s="150">
        <v>0</v>
      </c>
      <c r="AK162" s="150">
        <v>0</v>
      </c>
      <c r="AL162" s="150">
        <f t="shared" si="81"/>
        <v>0</v>
      </c>
      <c r="AM162" s="150">
        <v>0</v>
      </c>
      <c r="AN162" s="150">
        <v>0</v>
      </c>
      <c r="AO162" s="150">
        <v>0</v>
      </c>
      <c r="AP162" s="150">
        <v>0</v>
      </c>
      <c r="AQ162" s="150">
        <v>0</v>
      </c>
      <c r="AR162" s="150">
        <f t="shared" si="82"/>
        <v>0</v>
      </c>
      <c r="AS162" s="150">
        <v>0</v>
      </c>
      <c r="AT162" s="150">
        <v>0</v>
      </c>
      <c r="AU162" s="150">
        <v>0</v>
      </c>
      <c r="AV162" s="150">
        <v>0</v>
      </c>
      <c r="AW162" s="150">
        <v>0</v>
      </c>
      <c r="AX162" s="150">
        <v>0</v>
      </c>
      <c r="AY162" s="150">
        <v>0</v>
      </c>
      <c r="AZ162" s="150">
        <v>0</v>
      </c>
      <c r="BA162" s="150">
        <v>0</v>
      </c>
      <c r="BB162" s="150">
        <v>0</v>
      </c>
      <c r="BC162" s="150">
        <v>0</v>
      </c>
      <c r="BD162" s="150">
        <v>0</v>
      </c>
      <c r="BE162" s="150">
        <f t="shared" si="83"/>
        <v>0</v>
      </c>
      <c r="BF162" s="150">
        <v>0</v>
      </c>
      <c r="BG162" s="150">
        <v>0</v>
      </c>
      <c r="BH162" s="150">
        <v>0</v>
      </c>
      <c r="BI162" s="150">
        <v>0</v>
      </c>
      <c r="BJ162" s="150">
        <v>0</v>
      </c>
      <c r="BK162" s="150">
        <f t="shared" si="84"/>
        <v>0</v>
      </c>
      <c r="BL162" s="150">
        <v>0</v>
      </c>
      <c r="BM162" s="150">
        <v>0</v>
      </c>
      <c r="BN162" s="150">
        <v>0</v>
      </c>
      <c r="BO162" s="150">
        <v>0</v>
      </c>
      <c r="BP162" s="150">
        <v>0</v>
      </c>
      <c r="BQ162" s="150">
        <v>0</v>
      </c>
      <c r="BR162" s="150">
        <v>0</v>
      </c>
      <c r="BS162" s="150">
        <v>0</v>
      </c>
      <c r="BT162" s="150">
        <v>0</v>
      </c>
      <c r="BU162" s="150">
        <v>0</v>
      </c>
      <c r="BV162" s="157">
        <f t="shared" si="85"/>
        <v>0</v>
      </c>
      <c r="BW162" s="157">
        <f t="shared" si="86"/>
        <v>0</v>
      </c>
      <c r="BX162" s="157">
        <f t="shared" si="87"/>
        <v>0</v>
      </c>
      <c r="BY162" s="157">
        <f t="shared" si="88"/>
        <v>0</v>
      </c>
      <c r="CB162" s="157">
        <f t="shared" si="96"/>
        <v>0</v>
      </c>
      <c r="CD162" s="157">
        <f t="shared" si="89"/>
        <v>0</v>
      </c>
      <c r="CV162" s="157">
        <f t="shared" si="90"/>
        <v>0</v>
      </c>
      <c r="CW162" s="157">
        <f t="shared" si="91"/>
        <v>0</v>
      </c>
      <c r="CX162" s="157">
        <f t="shared" si="92"/>
        <v>0</v>
      </c>
      <c r="CY162" s="157">
        <f t="shared" si="93"/>
        <v>0</v>
      </c>
      <c r="CZ162" s="157">
        <f t="shared" si="94"/>
        <v>0</v>
      </c>
      <c r="DA162" s="157">
        <f t="shared" si="95"/>
        <v>0</v>
      </c>
      <c r="DB162" s="150">
        <v>1223746.888</v>
      </c>
      <c r="DC162" s="150">
        <v>1998347.5880000002</v>
      </c>
      <c r="DD162" s="157">
        <f t="shared" si="97"/>
        <v>1223746.888</v>
      </c>
      <c r="DE162" s="157">
        <f t="shared" si="98"/>
        <v>1998347.5880000002</v>
      </c>
      <c r="DF162" s="361">
        <f t="shared" si="99"/>
        <v>1.6329746025062009</v>
      </c>
    </row>
    <row r="163" spans="1:110" x14ac:dyDescent="0.25">
      <c r="A163" t="s">
        <v>144</v>
      </c>
      <c r="B163" t="s">
        <v>770</v>
      </c>
      <c r="C163" t="s">
        <v>770</v>
      </c>
      <c r="D163" t="s">
        <v>315</v>
      </c>
      <c r="E163" t="s">
        <v>938</v>
      </c>
      <c r="F163" s="150">
        <v>0</v>
      </c>
      <c r="G163" s="150">
        <v>0</v>
      </c>
      <c r="H163" s="150">
        <v>0</v>
      </c>
      <c r="I163" s="150">
        <v>0</v>
      </c>
      <c r="J163" s="150">
        <v>0</v>
      </c>
      <c r="K163" s="150">
        <v>0</v>
      </c>
      <c r="L163" s="150">
        <v>0</v>
      </c>
      <c r="M163" s="150">
        <v>0</v>
      </c>
      <c r="N163" s="150">
        <v>0</v>
      </c>
      <c r="O163" s="150">
        <v>0</v>
      </c>
      <c r="P163" s="150">
        <v>0</v>
      </c>
      <c r="Q163" s="150">
        <v>0</v>
      </c>
      <c r="R163" s="150">
        <v>0</v>
      </c>
      <c r="S163" s="150">
        <f t="shared" si="79"/>
        <v>0</v>
      </c>
      <c r="T163" s="150">
        <v>0</v>
      </c>
      <c r="U163" s="150">
        <v>0</v>
      </c>
      <c r="V163" s="150">
        <v>0</v>
      </c>
      <c r="W163" s="150">
        <v>0</v>
      </c>
      <c r="X163" s="150">
        <v>0</v>
      </c>
      <c r="Y163" s="150">
        <f t="shared" si="80"/>
        <v>0</v>
      </c>
      <c r="Z163" s="150">
        <v>0</v>
      </c>
      <c r="AA163" s="150">
        <v>0</v>
      </c>
      <c r="AB163" s="150">
        <v>0</v>
      </c>
      <c r="AC163" s="150">
        <v>0</v>
      </c>
      <c r="AD163" s="150">
        <v>0</v>
      </c>
      <c r="AE163" s="150">
        <v>0</v>
      </c>
      <c r="AF163" s="150">
        <v>0</v>
      </c>
      <c r="AG163" s="150">
        <v>0</v>
      </c>
      <c r="AH163" s="150">
        <v>0</v>
      </c>
      <c r="AI163" s="150">
        <v>0</v>
      </c>
      <c r="AJ163" s="150">
        <v>0</v>
      </c>
      <c r="AK163" s="150">
        <v>0</v>
      </c>
      <c r="AL163" s="150">
        <f t="shared" si="81"/>
        <v>0</v>
      </c>
      <c r="AM163" s="150">
        <v>0</v>
      </c>
      <c r="AN163" s="150">
        <v>0</v>
      </c>
      <c r="AO163" s="150">
        <v>0</v>
      </c>
      <c r="AP163" s="150">
        <v>0</v>
      </c>
      <c r="AQ163" s="150">
        <v>0</v>
      </c>
      <c r="AR163" s="150">
        <f t="shared" si="82"/>
        <v>0</v>
      </c>
      <c r="AS163" s="150">
        <v>0</v>
      </c>
      <c r="AT163" s="150">
        <v>0</v>
      </c>
      <c r="AU163" s="150">
        <v>0</v>
      </c>
      <c r="AV163" s="150">
        <v>0</v>
      </c>
      <c r="AW163" s="150">
        <v>0</v>
      </c>
      <c r="AX163" s="150">
        <v>0</v>
      </c>
      <c r="AY163" s="150">
        <v>0</v>
      </c>
      <c r="AZ163" s="150">
        <v>0</v>
      </c>
      <c r="BA163" s="150">
        <v>0</v>
      </c>
      <c r="BB163" s="150">
        <v>0</v>
      </c>
      <c r="BC163" s="150">
        <v>0</v>
      </c>
      <c r="BD163" s="150">
        <v>0</v>
      </c>
      <c r="BE163" s="150">
        <f t="shared" si="83"/>
        <v>0</v>
      </c>
      <c r="BF163" s="150">
        <v>0</v>
      </c>
      <c r="BG163" s="150">
        <v>0</v>
      </c>
      <c r="BH163" s="150">
        <v>0</v>
      </c>
      <c r="BI163" s="150">
        <v>0</v>
      </c>
      <c r="BJ163" s="150">
        <v>0</v>
      </c>
      <c r="BK163" s="150">
        <f t="shared" si="84"/>
        <v>0</v>
      </c>
      <c r="BL163" s="150">
        <v>0</v>
      </c>
      <c r="BM163" s="150">
        <v>0</v>
      </c>
      <c r="BN163" s="150">
        <v>0</v>
      </c>
      <c r="BO163" s="150">
        <v>0</v>
      </c>
      <c r="BP163" s="150">
        <v>0</v>
      </c>
      <c r="BQ163" s="150">
        <v>0</v>
      </c>
      <c r="BR163" s="150">
        <v>0</v>
      </c>
      <c r="BS163" s="150">
        <v>0</v>
      </c>
      <c r="BT163" s="150">
        <v>0</v>
      </c>
      <c r="BU163" s="150">
        <v>0</v>
      </c>
      <c r="BV163" s="157">
        <f t="shared" si="85"/>
        <v>0</v>
      </c>
      <c r="BW163" s="157">
        <f t="shared" si="86"/>
        <v>0</v>
      </c>
      <c r="BX163" s="157">
        <f t="shared" si="87"/>
        <v>0</v>
      </c>
      <c r="BY163" s="157">
        <f t="shared" si="88"/>
        <v>0</v>
      </c>
      <c r="CB163" s="157">
        <f t="shared" si="96"/>
        <v>0</v>
      </c>
      <c r="CD163" s="157">
        <f t="shared" si="89"/>
        <v>0</v>
      </c>
      <c r="CV163" s="157">
        <f t="shared" si="90"/>
        <v>0</v>
      </c>
      <c r="CW163" s="157">
        <f t="shared" si="91"/>
        <v>0</v>
      </c>
      <c r="CX163" s="157">
        <f t="shared" si="92"/>
        <v>0</v>
      </c>
      <c r="CY163" s="157">
        <f t="shared" si="93"/>
        <v>0</v>
      </c>
      <c r="CZ163" s="157">
        <f t="shared" si="94"/>
        <v>0</v>
      </c>
      <c r="DA163" s="157">
        <f t="shared" si="95"/>
        <v>0</v>
      </c>
      <c r="DB163" s="150">
        <v>1829497.9920000001</v>
      </c>
      <c r="DC163" s="150">
        <v>765694.54300000006</v>
      </c>
      <c r="DD163" s="157">
        <f t="shared" si="97"/>
        <v>1829497.9920000001</v>
      </c>
      <c r="DE163" s="157">
        <f t="shared" si="98"/>
        <v>765694.54300000006</v>
      </c>
      <c r="DF163" s="361">
        <f t="shared" si="99"/>
        <v>0.41852712949028481</v>
      </c>
    </row>
    <row r="164" spans="1:110" x14ac:dyDescent="0.25">
      <c r="A164" s="279" t="s">
        <v>144</v>
      </c>
      <c r="B164" s="279" t="s">
        <v>166</v>
      </c>
      <c r="C164" s="279" t="s">
        <v>150</v>
      </c>
      <c r="D164" s="279" t="s">
        <v>327</v>
      </c>
      <c r="E164" s="279" t="s">
        <v>305</v>
      </c>
      <c r="F164" s="329">
        <v>0</v>
      </c>
      <c r="G164" s="150">
        <v>0</v>
      </c>
      <c r="H164" s="150">
        <v>0</v>
      </c>
      <c r="I164" s="150">
        <v>0</v>
      </c>
      <c r="J164" s="150">
        <v>0</v>
      </c>
      <c r="K164" s="150">
        <v>0</v>
      </c>
      <c r="L164" s="150">
        <v>0</v>
      </c>
      <c r="M164" s="150">
        <v>0</v>
      </c>
      <c r="N164" s="150">
        <v>0</v>
      </c>
      <c r="O164" s="150">
        <v>0</v>
      </c>
      <c r="P164" s="150">
        <v>0</v>
      </c>
      <c r="Q164" s="150">
        <v>0</v>
      </c>
      <c r="R164" s="150">
        <v>0</v>
      </c>
      <c r="S164" s="329">
        <f t="shared" ref="S164:S174" si="101">SUM(G164:R164)</f>
        <v>0</v>
      </c>
      <c r="T164" s="329">
        <v>0</v>
      </c>
      <c r="U164" s="329">
        <v>0</v>
      </c>
      <c r="V164" s="329">
        <v>0</v>
      </c>
      <c r="W164" s="329">
        <v>0</v>
      </c>
      <c r="X164" s="329">
        <v>0</v>
      </c>
      <c r="Y164" s="329">
        <f t="shared" ref="Y164:Y174" si="102">F164+SUM(S164:X164)</f>
        <v>0</v>
      </c>
      <c r="Z164" s="150">
        <v>0</v>
      </c>
      <c r="AA164" s="150">
        <v>0</v>
      </c>
      <c r="AB164" s="150">
        <v>0</v>
      </c>
      <c r="AC164" s="150">
        <v>0</v>
      </c>
      <c r="AD164" s="150">
        <v>0</v>
      </c>
      <c r="AE164" s="150">
        <v>0</v>
      </c>
      <c r="AF164" s="150">
        <v>0</v>
      </c>
      <c r="AG164" s="150">
        <v>0</v>
      </c>
      <c r="AH164" s="150">
        <v>0</v>
      </c>
      <c r="AI164" s="150">
        <v>0</v>
      </c>
      <c r="AJ164" s="150">
        <v>0</v>
      </c>
      <c r="AK164" s="150">
        <v>0</v>
      </c>
      <c r="AL164" s="329">
        <f t="shared" ref="AL164:AL174" si="103">SUM(Z164:AK164)</f>
        <v>0</v>
      </c>
      <c r="AM164" s="329">
        <v>0</v>
      </c>
      <c r="AN164" s="329">
        <v>0</v>
      </c>
      <c r="AO164" s="329">
        <v>0</v>
      </c>
      <c r="AP164" s="329">
        <v>0</v>
      </c>
      <c r="AQ164" s="329">
        <v>0</v>
      </c>
      <c r="AR164" s="329">
        <f t="shared" ref="AR164:AR174" si="104">F164+SUM(AL164:AQ164)</f>
        <v>0</v>
      </c>
      <c r="AS164" s="150">
        <v>0</v>
      </c>
      <c r="AT164" s="150">
        <v>0</v>
      </c>
      <c r="AU164" s="150">
        <v>0</v>
      </c>
      <c r="AV164" s="150">
        <v>0</v>
      </c>
      <c r="AW164" s="150">
        <v>0</v>
      </c>
      <c r="AX164" s="150">
        <v>0</v>
      </c>
      <c r="AY164" s="150">
        <v>8057.7</v>
      </c>
      <c r="AZ164" s="150">
        <v>17.100000000000001</v>
      </c>
      <c r="BA164" s="150">
        <v>0</v>
      </c>
      <c r="BB164" s="150">
        <v>0</v>
      </c>
      <c r="BC164" s="150">
        <v>0</v>
      </c>
      <c r="BD164" s="150">
        <v>0</v>
      </c>
      <c r="BE164" s="329">
        <f t="shared" ref="BE164:BE174" si="105">SUM(AS164:BD164)</f>
        <v>8074.8</v>
      </c>
      <c r="BF164" s="329">
        <v>0</v>
      </c>
      <c r="BG164" s="329">
        <v>0</v>
      </c>
      <c r="BH164" s="329">
        <v>0</v>
      </c>
      <c r="BI164" s="329">
        <v>0</v>
      </c>
      <c r="BJ164" s="329">
        <v>0</v>
      </c>
      <c r="BK164" s="329">
        <f t="shared" ref="BK164:BK174" si="106">F164+SUM(BE164:BJ164)</f>
        <v>8074.8</v>
      </c>
      <c r="BL164" s="150">
        <v>0</v>
      </c>
      <c r="BM164" s="150">
        <v>0</v>
      </c>
      <c r="BN164" s="150">
        <v>0</v>
      </c>
      <c r="BO164" s="150">
        <v>0</v>
      </c>
      <c r="BP164" s="150">
        <v>0</v>
      </c>
      <c r="BQ164" s="150">
        <v>0</v>
      </c>
      <c r="BR164" s="150">
        <v>8057.7</v>
      </c>
      <c r="BS164" s="150">
        <v>17.100000000000001</v>
      </c>
      <c r="BT164" s="150">
        <v>0</v>
      </c>
      <c r="BU164" s="150">
        <v>300</v>
      </c>
      <c r="BV164" s="330">
        <f t="shared" ref="BV164:BV174" si="107">SUM(BL164:BU164)</f>
        <v>8374.7999999999993</v>
      </c>
      <c r="BW164" s="157">
        <f t="shared" ref="BW164:BW174" si="108">BE164-BV164</f>
        <v>-299.99999999999909</v>
      </c>
      <c r="BX164" s="157">
        <f t="shared" ref="BX164:BX174" si="109">BC164+BD164</f>
        <v>0</v>
      </c>
      <c r="BY164" s="157">
        <f t="shared" ref="BY164:BY174" si="110">BX164-BW164</f>
        <v>299.99999999999909</v>
      </c>
      <c r="BZ164" s="279"/>
      <c r="CA164" s="279"/>
      <c r="CB164" s="157">
        <f t="shared" si="96"/>
        <v>8374.7999999999993</v>
      </c>
      <c r="CC164" s="279"/>
      <c r="CD164" s="330">
        <f t="shared" ref="CD164:CD174" si="111">CB164-CC164</f>
        <v>8374.7999999999993</v>
      </c>
      <c r="CQ164" s="279"/>
      <c r="CR164" s="279"/>
      <c r="CS164" s="279"/>
      <c r="CT164" s="279"/>
      <c r="CU164" s="279"/>
      <c r="CV164" s="330">
        <f t="shared" ref="CV164:CV174" si="112">F164+CC164+SUM(CQ164:CU164)</f>
        <v>0</v>
      </c>
      <c r="CW164" s="330">
        <f t="shared" ref="CW164:CW174" si="113">CV164-BK164</f>
        <v>-8074.8</v>
      </c>
      <c r="CX164" s="330">
        <f t="shared" ref="CX164:CX174" si="114">CC164+SUM(CQ164:CU164)-SUM(BE164:BJ164)</f>
        <v>-8074.8</v>
      </c>
      <c r="CY164" s="330">
        <f t="shared" ref="CY164:CY174" si="115">CQ164+CC164-BF164-BE164</f>
        <v>-8074.8</v>
      </c>
      <c r="CZ164" s="330">
        <f t="shared" ref="CZ164:CZ174" si="116">CC164-BE164</f>
        <v>-8074.8</v>
      </c>
      <c r="DA164" s="330">
        <f t="shared" ref="DA164:DA174" si="117">CQ164-BF164</f>
        <v>0</v>
      </c>
      <c r="DB164" s="150">
        <v>752936.30868109199</v>
      </c>
      <c r="DC164" s="150">
        <v>752936.76168109209</v>
      </c>
      <c r="DD164" s="157">
        <f t="shared" si="97"/>
        <v>744561.50868109195</v>
      </c>
      <c r="DE164" s="157">
        <f t="shared" si="98"/>
        <v>744561.96168109204</v>
      </c>
      <c r="DF164" s="361">
        <f t="shared" si="99"/>
        <v>1.0000006084117898</v>
      </c>
    </row>
    <row r="165" spans="1:110" x14ac:dyDescent="0.25">
      <c r="A165" s="279" t="s">
        <v>144</v>
      </c>
      <c r="B165" s="279" t="s">
        <v>166</v>
      </c>
      <c r="C165" s="279" t="s">
        <v>89</v>
      </c>
      <c r="D165" s="279" t="s">
        <v>89</v>
      </c>
      <c r="E165" s="279" t="s">
        <v>16</v>
      </c>
      <c r="F165" s="329">
        <v>51581</v>
      </c>
      <c r="G165" s="150">
        <v>0</v>
      </c>
      <c r="H165" s="150">
        <v>0</v>
      </c>
      <c r="I165" s="150">
        <v>34145.190870938735</v>
      </c>
      <c r="J165" s="150">
        <v>34183.206129486382</v>
      </c>
      <c r="K165" s="150">
        <v>0</v>
      </c>
      <c r="L165" s="150">
        <v>0</v>
      </c>
      <c r="M165" s="150">
        <v>0</v>
      </c>
      <c r="N165" s="150">
        <v>0</v>
      </c>
      <c r="O165" s="150">
        <v>0</v>
      </c>
      <c r="P165" s="150">
        <v>0</v>
      </c>
      <c r="Q165" s="150">
        <v>0</v>
      </c>
      <c r="R165" s="150">
        <v>0</v>
      </c>
      <c r="S165" s="329">
        <f t="shared" si="101"/>
        <v>68328.397000425117</v>
      </c>
      <c r="T165" s="329">
        <v>0</v>
      </c>
      <c r="U165" s="329">
        <v>0</v>
      </c>
      <c r="V165" s="329">
        <v>0</v>
      </c>
      <c r="W165" s="329">
        <v>0</v>
      </c>
      <c r="X165" s="329">
        <v>0</v>
      </c>
      <c r="Y165" s="329">
        <f t="shared" si="102"/>
        <v>119909.39700042512</v>
      </c>
      <c r="Z165" s="150">
        <v>1253.223</v>
      </c>
      <c r="AA165" s="150">
        <v>71.62</v>
      </c>
      <c r="AB165" s="150">
        <v>4024.5680000000002</v>
      </c>
      <c r="AC165" s="150">
        <v>24.981000000000002</v>
      </c>
      <c r="AD165" s="150">
        <v>0</v>
      </c>
      <c r="AE165" s="150">
        <v>0</v>
      </c>
      <c r="AF165" s="150">
        <v>0</v>
      </c>
      <c r="AG165" s="150">
        <v>0</v>
      </c>
      <c r="AH165" s="150">
        <v>0</v>
      </c>
      <c r="AI165" s="150">
        <v>0</v>
      </c>
      <c r="AJ165" s="150">
        <v>0</v>
      </c>
      <c r="AK165" s="150">
        <v>0</v>
      </c>
      <c r="AL165" s="329">
        <f t="shared" si="103"/>
        <v>5374.3919999999998</v>
      </c>
      <c r="AM165" s="329">
        <v>0</v>
      </c>
      <c r="AN165" s="329">
        <v>0</v>
      </c>
      <c r="AO165" s="329">
        <v>0</v>
      </c>
      <c r="AP165" s="329">
        <v>0</v>
      </c>
      <c r="AQ165" s="329">
        <v>0</v>
      </c>
      <c r="AR165" s="329">
        <f t="shared" si="104"/>
        <v>56955.392</v>
      </c>
      <c r="AS165" s="150">
        <v>1253.223</v>
      </c>
      <c r="AT165" s="150">
        <v>71.62</v>
      </c>
      <c r="AU165" s="150">
        <v>4024.5680000000002</v>
      </c>
      <c r="AV165" s="150">
        <v>24.981000000000002</v>
      </c>
      <c r="AW165" s="150">
        <v>0</v>
      </c>
      <c r="AX165" s="150">
        <v>0</v>
      </c>
      <c r="AY165" s="150">
        <v>0</v>
      </c>
      <c r="AZ165" s="150">
        <v>0</v>
      </c>
      <c r="BA165" s="150">
        <v>19.344999999999999</v>
      </c>
      <c r="BB165" s="150">
        <v>0</v>
      </c>
      <c r="BC165" s="150">
        <v>0</v>
      </c>
      <c r="BD165" s="150">
        <v>0</v>
      </c>
      <c r="BE165" s="329">
        <f t="shared" si="105"/>
        <v>5393.7370000000001</v>
      </c>
      <c r="BF165" s="329">
        <v>0</v>
      </c>
      <c r="BG165" s="329">
        <v>0</v>
      </c>
      <c r="BH165" s="329">
        <v>0</v>
      </c>
      <c r="BI165" s="329">
        <v>0</v>
      </c>
      <c r="BJ165" s="329">
        <v>0</v>
      </c>
      <c r="BK165" s="329">
        <f t="shared" si="106"/>
        <v>56974.737000000001</v>
      </c>
      <c r="BL165" s="150">
        <v>1253.223</v>
      </c>
      <c r="BM165" s="150">
        <v>71.62</v>
      </c>
      <c r="BN165" s="150">
        <v>4024.5680000000002</v>
      </c>
      <c r="BO165" s="150">
        <v>24.981000000000002</v>
      </c>
      <c r="BP165" s="150">
        <v>0</v>
      </c>
      <c r="BQ165" s="150">
        <v>0</v>
      </c>
      <c r="BR165" s="150">
        <v>0</v>
      </c>
      <c r="BS165" s="150">
        <v>0</v>
      </c>
      <c r="BT165" s="150">
        <v>19.344999999999999</v>
      </c>
      <c r="BU165" s="150">
        <v>534.41399999999999</v>
      </c>
      <c r="BV165" s="330">
        <f t="shared" si="107"/>
        <v>5928.1509999999998</v>
      </c>
      <c r="BW165" s="157">
        <f t="shared" si="108"/>
        <v>-534.41399999999976</v>
      </c>
      <c r="BX165" s="157">
        <f t="shared" si="109"/>
        <v>0</v>
      </c>
      <c r="BY165" s="157">
        <f t="shared" si="110"/>
        <v>534.41399999999976</v>
      </c>
      <c r="BZ165" s="279"/>
      <c r="CA165" s="279"/>
      <c r="CB165" s="157">
        <f t="shared" si="96"/>
        <v>5928.1509999999998</v>
      </c>
      <c r="CC165" s="279"/>
      <c r="CD165" s="330">
        <f t="shared" si="111"/>
        <v>5928.1509999999998</v>
      </c>
      <c r="CQ165" s="279"/>
      <c r="CR165" s="279"/>
      <c r="CS165" s="279"/>
      <c r="CT165" s="279"/>
      <c r="CU165" s="279"/>
      <c r="CV165" s="330">
        <f t="shared" si="112"/>
        <v>51581</v>
      </c>
      <c r="CW165" s="330">
        <f t="shared" si="113"/>
        <v>-5393.737000000001</v>
      </c>
      <c r="CX165" s="330">
        <f t="shared" si="114"/>
        <v>-5393.7370000000001</v>
      </c>
      <c r="CY165" s="330">
        <f t="shared" si="115"/>
        <v>-5393.7370000000001</v>
      </c>
      <c r="CZ165" s="330">
        <f t="shared" si="116"/>
        <v>-5393.7370000000001</v>
      </c>
      <c r="DA165" s="330">
        <f t="shared" si="117"/>
        <v>0</v>
      </c>
      <c r="DB165" s="150">
        <v>5444460.995000001</v>
      </c>
      <c r="DC165" s="150">
        <v>5445095.4819999998</v>
      </c>
      <c r="DD165" s="157">
        <f t="shared" si="97"/>
        <v>5438532.8440000014</v>
      </c>
      <c r="DE165" s="157">
        <f t="shared" si="98"/>
        <v>5439167.3310000002</v>
      </c>
      <c r="DF165" s="361">
        <f t="shared" si="99"/>
        <v>1.000116665104027</v>
      </c>
    </row>
    <row r="166" spans="1:110" x14ac:dyDescent="0.25">
      <c r="A166" t="s">
        <v>145</v>
      </c>
      <c r="B166" t="s">
        <v>167</v>
      </c>
      <c r="C166" t="s">
        <v>770</v>
      </c>
      <c r="D166" t="s">
        <v>320</v>
      </c>
      <c r="E166" t="s">
        <v>299</v>
      </c>
      <c r="F166" s="150">
        <v>0</v>
      </c>
      <c r="G166" s="150">
        <v>0</v>
      </c>
      <c r="H166" s="150">
        <v>0</v>
      </c>
      <c r="I166" s="150">
        <v>0</v>
      </c>
      <c r="J166" s="150">
        <v>0</v>
      </c>
      <c r="K166" s="150">
        <v>0</v>
      </c>
      <c r="L166" s="150">
        <v>0</v>
      </c>
      <c r="M166" s="150">
        <v>0</v>
      </c>
      <c r="N166" s="150">
        <v>0</v>
      </c>
      <c r="O166" s="150">
        <v>0</v>
      </c>
      <c r="P166" s="150">
        <v>0</v>
      </c>
      <c r="Q166" s="150">
        <v>0</v>
      </c>
      <c r="R166" s="150">
        <v>0</v>
      </c>
      <c r="S166" s="150">
        <f t="shared" si="101"/>
        <v>0</v>
      </c>
      <c r="T166" s="150">
        <v>0</v>
      </c>
      <c r="U166" s="150">
        <v>0</v>
      </c>
      <c r="V166" s="150">
        <v>0</v>
      </c>
      <c r="W166" s="150">
        <v>0</v>
      </c>
      <c r="X166" s="150">
        <v>0</v>
      </c>
      <c r="Y166" s="150">
        <f t="shared" si="102"/>
        <v>0</v>
      </c>
      <c r="Z166" s="150">
        <v>0</v>
      </c>
      <c r="AA166" s="150">
        <v>0</v>
      </c>
      <c r="AB166" s="150">
        <v>0</v>
      </c>
      <c r="AC166" s="150">
        <v>1012.429</v>
      </c>
      <c r="AD166" s="150">
        <v>4238.6639999999998</v>
      </c>
      <c r="AE166" s="150">
        <v>0</v>
      </c>
      <c r="AF166" s="150">
        <v>0</v>
      </c>
      <c r="AG166" s="150">
        <v>0</v>
      </c>
      <c r="AH166" s="150">
        <v>0</v>
      </c>
      <c r="AI166" s="150">
        <v>0</v>
      </c>
      <c r="AJ166" s="150">
        <v>0</v>
      </c>
      <c r="AK166" s="150">
        <v>24748.906999999999</v>
      </c>
      <c r="AL166" s="150">
        <f t="shared" si="103"/>
        <v>30000</v>
      </c>
      <c r="AM166" s="150">
        <v>0</v>
      </c>
      <c r="AN166" s="150">
        <v>0</v>
      </c>
      <c r="AO166" s="150">
        <v>0</v>
      </c>
      <c r="AP166" s="150">
        <v>0</v>
      </c>
      <c r="AQ166" s="150">
        <v>0</v>
      </c>
      <c r="AR166" s="150">
        <f t="shared" si="104"/>
        <v>30000</v>
      </c>
      <c r="AS166" s="150">
        <v>0</v>
      </c>
      <c r="AT166" s="150">
        <v>0</v>
      </c>
      <c r="AU166" s="150">
        <v>0</v>
      </c>
      <c r="AV166" s="150">
        <v>1012.429</v>
      </c>
      <c r="AW166" s="150">
        <v>4238.6639999999998</v>
      </c>
      <c r="AX166" s="150">
        <v>0</v>
      </c>
      <c r="AY166" s="150">
        <v>0</v>
      </c>
      <c r="AZ166" s="150">
        <v>2024.106</v>
      </c>
      <c r="BA166" s="150">
        <v>0</v>
      </c>
      <c r="BB166" s="150">
        <v>0</v>
      </c>
      <c r="BC166" s="150">
        <v>0</v>
      </c>
      <c r="BD166" s="150">
        <v>0</v>
      </c>
      <c r="BE166" s="150">
        <f t="shared" si="105"/>
        <v>7275.1989999999996</v>
      </c>
      <c r="BF166" s="150">
        <v>0</v>
      </c>
      <c r="BG166" s="150">
        <v>0</v>
      </c>
      <c r="BH166" s="150">
        <v>0</v>
      </c>
      <c r="BI166" s="150">
        <v>0</v>
      </c>
      <c r="BJ166" s="150">
        <v>0</v>
      </c>
      <c r="BK166" s="150">
        <f t="shared" si="106"/>
        <v>7275.1989999999996</v>
      </c>
      <c r="BL166" s="150">
        <v>0</v>
      </c>
      <c r="BM166" s="150">
        <v>0</v>
      </c>
      <c r="BN166" s="150">
        <v>0</v>
      </c>
      <c r="BO166" s="150">
        <v>1012.429</v>
      </c>
      <c r="BP166" s="150">
        <v>4238.6639999999998</v>
      </c>
      <c r="BQ166" s="150">
        <v>0</v>
      </c>
      <c r="BR166" s="150">
        <v>0</v>
      </c>
      <c r="BS166" s="150">
        <v>2024.106</v>
      </c>
      <c r="BT166" s="150">
        <v>4461.0720000000001</v>
      </c>
      <c r="BU166" s="150">
        <v>791.8</v>
      </c>
      <c r="BV166" s="157">
        <f t="shared" si="107"/>
        <v>12528.071</v>
      </c>
      <c r="BW166" s="157">
        <f t="shared" si="108"/>
        <v>-5252.8720000000003</v>
      </c>
      <c r="BX166" s="157">
        <f t="shared" si="109"/>
        <v>0</v>
      </c>
      <c r="BY166" s="157">
        <f t="shared" si="110"/>
        <v>5252.8720000000003</v>
      </c>
      <c r="CB166" s="157">
        <f t="shared" si="96"/>
        <v>12528.071</v>
      </c>
      <c r="CD166" s="157">
        <f t="shared" si="111"/>
        <v>12528.071</v>
      </c>
      <c r="CV166" s="157">
        <f t="shared" si="112"/>
        <v>0</v>
      </c>
      <c r="CW166" s="157">
        <f t="shared" si="113"/>
        <v>-7275.1989999999996</v>
      </c>
      <c r="CX166" s="157">
        <f t="shared" si="114"/>
        <v>-7275.1989999999996</v>
      </c>
      <c r="CY166" s="157">
        <f t="shared" si="115"/>
        <v>-7275.1989999999996</v>
      </c>
      <c r="CZ166" s="157">
        <f t="shared" si="116"/>
        <v>-7275.1989999999996</v>
      </c>
      <c r="DA166" s="157">
        <f t="shared" si="117"/>
        <v>0</v>
      </c>
      <c r="DB166" s="150">
        <v>-361770.277</v>
      </c>
      <c r="DC166" s="150">
        <v>-361770.277</v>
      </c>
      <c r="DD166" s="157">
        <f t="shared" si="97"/>
        <v>-374298.348</v>
      </c>
      <c r="DE166" s="157">
        <f t="shared" si="98"/>
        <v>-374298.348</v>
      </c>
      <c r="DF166" s="361">
        <f t="shared" si="99"/>
        <v>1</v>
      </c>
    </row>
    <row r="167" spans="1:110" x14ac:dyDescent="0.25">
      <c r="A167" t="s">
        <v>145</v>
      </c>
      <c r="B167" t="s">
        <v>178</v>
      </c>
      <c r="C167" t="s">
        <v>770</v>
      </c>
      <c r="D167" t="s">
        <v>122</v>
      </c>
      <c r="E167" t="s">
        <v>49</v>
      </c>
      <c r="F167" s="150">
        <v>349465.99</v>
      </c>
      <c r="G167" s="150">
        <v>0</v>
      </c>
      <c r="H167" s="150">
        <v>0</v>
      </c>
      <c r="I167" s="150">
        <v>10000</v>
      </c>
      <c r="J167" s="150">
        <v>20000</v>
      </c>
      <c r="K167" s="150">
        <v>22592.82699999999</v>
      </c>
      <c r="L167" s="150">
        <v>0</v>
      </c>
      <c r="M167" s="150">
        <v>0</v>
      </c>
      <c r="N167" s="150">
        <v>0</v>
      </c>
      <c r="O167" s="150">
        <v>0</v>
      </c>
      <c r="P167" s="150">
        <v>0</v>
      </c>
      <c r="Q167" s="150">
        <v>0</v>
      </c>
      <c r="R167" s="150">
        <v>0</v>
      </c>
      <c r="S167" s="150">
        <f t="shared" si="101"/>
        <v>52592.82699999999</v>
      </c>
      <c r="T167" s="150">
        <v>0</v>
      </c>
      <c r="U167" s="150">
        <v>0</v>
      </c>
      <c r="V167" s="150">
        <v>0</v>
      </c>
      <c r="W167" s="150">
        <v>0</v>
      </c>
      <c r="X167" s="150">
        <v>0</v>
      </c>
      <c r="Y167" s="150">
        <f t="shared" si="102"/>
        <v>402058.81699999998</v>
      </c>
      <c r="Z167" s="150">
        <v>0</v>
      </c>
      <c r="AA167" s="150">
        <v>0</v>
      </c>
      <c r="AB167" s="150">
        <v>10221.174000000001</v>
      </c>
      <c r="AC167" s="150">
        <v>0</v>
      </c>
      <c r="AD167" s="150">
        <v>2786.7150000000001</v>
      </c>
      <c r="AE167" s="150">
        <v>249.88800000000001</v>
      </c>
      <c r="AF167" s="150">
        <v>0</v>
      </c>
      <c r="AG167" s="150">
        <v>0</v>
      </c>
      <c r="AH167" s="150">
        <v>0</v>
      </c>
      <c r="AI167" s="150">
        <v>16000</v>
      </c>
      <c r="AJ167" s="150">
        <v>10000</v>
      </c>
      <c r="AK167" s="150">
        <v>13335.05</v>
      </c>
      <c r="AL167" s="150">
        <f t="shared" si="103"/>
        <v>52592.827000000005</v>
      </c>
      <c r="AM167" s="150">
        <v>0</v>
      </c>
      <c r="AN167" s="150">
        <v>0</v>
      </c>
      <c r="AO167" s="150">
        <v>0</v>
      </c>
      <c r="AP167" s="150">
        <v>0</v>
      </c>
      <c r="AQ167" s="150">
        <v>0</v>
      </c>
      <c r="AR167" s="150">
        <f t="shared" si="104"/>
        <v>402058.81699999998</v>
      </c>
      <c r="AS167" s="150">
        <v>0</v>
      </c>
      <c r="AT167" s="150">
        <v>0</v>
      </c>
      <c r="AU167" s="150">
        <v>10221.174000000001</v>
      </c>
      <c r="AV167" s="150">
        <v>0</v>
      </c>
      <c r="AW167" s="150">
        <v>2786.7150000000001</v>
      </c>
      <c r="AX167" s="150">
        <v>249.88800000000001</v>
      </c>
      <c r="AY167" s="150">
        <v>1327.787</v>
      </c>
      <c r="AZ167" s="150">
        <v>2569.9229999999998</v>
      </c>
      <c r="BA167" s="150">
        <v>9504.3850000000002</v>
      </c>
      <c r="BB167" s="150">
        <v>0</v>
      </c>
      <c r="BC167" s="150">
        <v>0</v>
      </c>
      <c r="BD167" s="150">
        <v>10932.954999999991</v>
      </c>
      <c r="BE167" s="150">
        <f t="shared" si="105"/>
        <v>37592.82699999999</v>
      </c>
      <c r="BF167" s="150">
        <v>0</v>
      </c>
      <c r="BG167" s="150">
        <v>0</v>
      </c>
      <c r="BH167" s="150">
        <v>0</v>
      </c>
      <c r="BI167" s="150">
        <v>0</v>
      </c>
      <c r="BJ167" s="150">
        <v>0</v>
      </c>
      <c r="BK167" s="150">
        <f t="shared" si="106"/>
        <v>387058.81699999998</v>
      </c>
      <c r="BL167" s="150">
        <v>0</v>
      </c>
      <c r="BM167" s="150">
        <v>0</v>
      </c>
      <c r="BN167" s="150">
        <v>10221.174000000001</v>
      </c>
      <c r="BO167" s="150">
        <v>0</v>
      </c>
      <c r="BP167" s="150">
        <v>2786.7150000000001</v>
      </c>
      <c r="BQ167" s="150">
        <v>249.88800000000001</v>
      </c>
      <c r="BR167" s="150">
        <v>1327.787</v>
      </c>
      <c r="BS167" s="150">
        <v>2569.9229999999998</v>
      </c>
      <c r="BT167" s="150">
        <v>9504.3850000000002</v>
      </c>
      <c r="BU167" s="150">
        <v>17312.422999999999</v>
      </c>
      <c r="BV167" s="157">
        <f t="shared" si="107"/>
        <v>43972.294999999998</v>
      </c>
      <c r="BW167" s="157">
        <f t="shared" si="108"/>
        <v>-6379.468000000008</v>
      </c>
      <c r="BX167" s="157">
        <f t="shared" si="109"/>
        <v>10932.954999999991</v>
      </c>
      <c r="BY167" s="157">
        <f t="shared" si="110"/>
        <v>17312.422999999999</v>
      </c>
      <c r="CB167" s="157">
        <f t="shared" si="96"/>
        <v>43972.294999999998</v>
      </c>
      <c r="CD167" s="157">
        <f t="shared" si="111"/>
        <v>43972.294999999998</v>
      </c>
      <c r="CV167" s="157">
        <f t="shared" si="112"/>
        <v>349465.99</v>
      </c>
      <c r="CW167" s="157">
        <f t="shared" si="113"/>
        <v>-37592.82699999999</v>
      </c>
      <c r="CX167" s="157">
        <f t="shared" si="114"/>
        <v>-37592.82699999999</v>
      </c>
      <c r="CY167" s="157">
        <f t="shared" si="115"/>
        <v>-37592.82699999999</v>
      </c>
      <c r="CZ167" s="157">
        <f t="shared" si="116"/>
        <v>-37592.82699999999</v>
      </c>
      <c r="DA167" s="157">
        <f t="shared" si="117"/>
        <v>0</v>
      </c>
      <c r="DB167" s="150">
        <v>38581.273999999998</v>
      </c>
      <c r="DC167" s="150">
        <v>38581.273999999998</v>
      </c>
      <c r="DD167" s="157">
        <f t="shared" si="97"/>
        <v>-5391.0210000000006</v>
      </c>
      <c r="DE167" s="157">
        <f t="shared" si="98"/>
        <v>-5391.0210000000006</v>
      </c>
      <c r="DF167" s="361">
        <f t="shared" si="99"/>
        <v>1</v>
      </c>
    </row>
    <row r="168" spans="1:110" x14ac:dyDescent="0.25">
      <c r="A168" s="259" t="s">
        <v>144</v>
      </c>
      <c r="B168" s="259" t="s">
        <v>771</v>
      </c>
      <c r="C168" s="259" t="s">
        <v>220</v>
      </c>
      <c r="D168" s="259" t="s">
        <v>829</v>
      </c>
      <c r="E168" s="259" t="s">
        <v>200</v>
      </c>
      <c r="F168" s="150">
        <v>14686.346000000001</v>
      </c>
      <c r="G168" s="150">
        <v>0</v>
      </c>
      <c r="H168" s="150">
        <v>0</v>
      </c>
      <c r="I168" s="150">
        <v>37815.324022537505</v>
      </c>
      <c r="J168" s="150">
        <v>38828.221432184291</v>
      </c>
      <c r="K168" s="150">
        <v>0</v>
      </c>
      <c r="L168" s="150">
        <v>0</v>
      </c>
      <c r="M168" s="150">
        <v>0</v>
      </c>
      <c r="N168" s="150">
        <v>0</v>
      </c>
      <c r="O168" s="150">
        <v>0</v>
      </c>
      <c r="P168" s="150">
        <v>0</v>
      </c>
      <c r="Q168" s="150">
        <v>0</v>
      </c>
      <c r="R168" s="150">
        <v>0</v>
      </c>
      <c r="S168" s="150">
        <f t="shared" si="101"/>
        <v>76643.545454721796</v>
      </c>
      <c r="T168" s="150">
        <v>0</v>
      </c>
      <c r="U168" s="150">
        <v>0</v>
      </c>
      <c r="V168" s="150">
        <v>0</v>
      </c>
      <c r="W168" s="150">
        <v>0</v>
      </c>
      <c r="X168" s="150">
        <v>0</v>
      </c>
      <c r="Y168" s="150">
        <f t="shared" si="102"/>
        <v>91329.891454721801</v>
      </c>
      <c r="Z168" s="150">
        <v>0</v>
      </c>
      <c r="AA168" s="150">
        <v>0</v>
      </c>
      <c r="AB168" s="150">
        <v>66993.570999999996</v>
      </c>
      <c r="AC168" s="150">
        <v>2038.26</v>
      </c>
      <c r="AD168" s="150">
        <v>2429.404</v>
      </c>
      <c r="AE168" s="150">
        <v>922.97799999999995</v>
      </c>
      <c r="AF168" s="150">
        <v>7390.0219999999999</v>
      </c>
      <c r="AG168" s="150">
        <v>0</v>
      </c>
      <c r="AH168" s="150">
        <v>0</v>
      </c>
      <c r="AI168" s="150">
        <v>0</v>
      </c>
      <c r="AJ168" s="150">
        <v>0</v>
      </c>
      <c r="AK168" s="150">
        <v>0</v>
      </c>
      <c r="AL168" s="150">
        <f t="shared" si="103"/>
        <v>79774.234999999986</v>
      </c>
      <c r="AM168" s="150">
        <v>0</v>
      </c>
      <c r="AN168" s="150">
        <v>0</v>
      </c>
      <c r="AO168" s="150">
        <v>0</v>
      </c>
      <c r="AP168" s="150">
        <v>0</v>
      </c>
      <c r="AQ168" s="150">
        <v>0</v>
      </c>
      <c r="AR168" s="150">
        <f t="shared" si="104"/>
        <v>94460.580999999991</v>
      </c>
      <c r="AS168" s="150">
        <v>0</v>
      </c>
      <c r="AT168" s="150">
        <v>0</v>
      </c>
      <c r="AU168" s="150">
        <v>66993.570999999996</v>
      </c>
      <c r="AV168" s="150">
        <v>2038.26</v>
      </c>
      <c r="AW168" s="150">
        <v>2429.404</v>
      </c>
      <c r="AX168" s="150">
        <v>922.97799999999995</v>
      </c>
      <c r="AY168" s="150">
        <v>0</v>
      </c>
      <c r="AZ168" s="150">
        <v>0</v>
      </c>
      <c r="BA168" s="150">
        <v>2686.4079999999999</v>
      </c>
      <c r="BB168" s="150">
        <v>0</v>
      </c>
      <c r="BC168" s="150">
        <v>0</v>
      </c>
      <c r="BD168" s="150">
        <v>0</v>
      </c>
      <c r="BE168" s="150">
        <f t="shared" si="105"/>
        <v>75070.620999999985</v>
      </c>
      <c r="BF168" s="150">
        <v>0</v>
      </c>
      <c r="BG168" s="150">
        <v>0</v>
      </c>
      <c r="BH168" s="150">
        <v>0</v>
      </c>
      <c r="BI168" s="150">
        <v>0</v>
      </c>
      <c r="BJ168" s="150">
        <v>0</v>
      </c>
      <c r="BK168" s="150">
        <f t="shared" si="106"/>
        <v>89756.96699999999</v>
      </c>
      <c r="BL168" s="150">
        <v>0</v>
      </c>
      <c r="BM168" s="150">
        <v>0</v>
      </c>
      <c r="BN168" s="150">
        <v>66993.570999999996</v>
      </c>
      <c r="BO168" s="150">
        <v>2038.26</v>
      </c>
      <c r="BP168" s="150">
        <v>2429.404</v>
      </c>
      <c r="BQ168" s="150">
        <v>922.97799999999995</v>
      </c>
      <c r="BR168" s="150">
        <v>0</v>
      </c>
      <c r="BS168" s="150">
        <v>0</v>
      </c>
      <c r="BT168" s="150">
        <v>9302.0120000000006</v>
      </c>
      <c r="BU168" s="150">
        <v>0</v>
      </c>
      <c r="BV168" s="157">
        <f t="shared" si="107"/>
        <v>81686.224999999991</v>
      </c>
      <c r="BW168" s="157">
        <f t="shared" si="108"/>
        <v>-6615.6040000000066</v>
      </c>
      <c r="BX168" s="157">
        <f t="shared" si="109"/>
        <v>0</v>
      </c>
      <c r="BY168" s="157">
        <f t="shared" si="110"/>
        <v>6615.6040000000066</v>
      </c>
      <c r="BZ168" s="259"/>
      <c r="CA168" s="259"/>
      <c r="CB168" s="157">
        <f t="shared" si="96"/>
        <v>81686.224999999991</v>
      </c>
      <c r="CC168" s="259"/>
      <c r="CD168" s="157">
        <f t="shared" si="111"/>
        <v>81686.224999999991</v>
      </c>
      <c r="CQ168" s="259"/>
      <c r="CR168" s="259"/>
      <c r="CS168" s="259"/>
      <c r="CT168" s="259"/>
      <c r="CU168" s="259"/>
      <c r="CV168" s="157">
        <f t="shared" si="112"/>
        <v>14686.346000000001</v>
      </c>
      <c r="CW168" s="157">
        <f t="shared" si="113"/>
        <v>-75070.620999999985</v>
      </c>
      <c r="CX168" s="157">
        <f t="shared" si="114"/>
        <v>-75070.620999999985</v>
      </c>
      <c r="CY168" s="157">
        <f t="shared" si="115"/>
        <v>-75070.620999999985</v>
      </c>
      <c r="CZ168" s="157">
        <f t="shared" si="116"/>
        <v>-75070.620999999985</v>
      </c>
      <c r="DA168" s="157">
        <f t="shared" si="117"/>
        <v>0</v>
      </c>
      <c r="DB168" s="150">
        <v>0</v>
      </c>
      <c r="DC168" s="150">
        <v>0</v>
      </c>
      <c r="DD168" s="157">
        <f t="shared" si="97"/>
        <v>-81686.224999999991</v>
      </c>
      <c r="DE168" s="157">
        <f t="shared" si="98"/>
        <v>-81686.224999999991</v>
      </c>
      <c r="DF168" s="361">
        <f t="shared" si="99"/>
        <v>1</v>
      </c>
    </row>
    <row r="169" spans="1:110" x14ac:dyDescent="0.25">
      <c r="A169" t="s">
        <v>145</v>
      </c>
      <c r="B169" t="s">
        <v>180</v>
      </c>
      <c r="C169" t="s">
        <v>770</v>
      </c>
      <c r="D169" t="s">
        <v>261</v>
      </c>
      <c r="E169" t="s">
        <v>231</v>
      </c>
      <c r="K169" s="150">
        <v>58000</v>
      </c>
      <c r="M169" s="150">
        <v>23037</v>
      </c>
      <c r="S169" s="150">
        <f t="shared" si="101"/>
        <v>81037</v>
      </c>
      <c r="T169" s="150">
        <v>0</v>
      </c>
      <c r="U169" s="150">
        <v>0</v>
      </c>
      <c r="V169" s="150">
        <v>0</v>
      </c>
      <c r="W169" s="150">
        <v>0</v>
      </c>
      <c r="X169" s="150">
        <v>0</v>
      </c>
      <c r="Y169" s="150">
        <f t="shared" si="102"/>
        <v>81037</v>
      </c>
      <c r="Z169" s="150">
        <v>0</v>
      </c>
      <c r="AA169" s="150">
        <v>0</v>
      </c>
      <c r="AB169" s="150">
        <v>0</v>
      </c>
      <c r="AC169" s="150">
        <v>0</v>
      </c>
      <c r="AD169" s="150">
        <v>0</v>
      </c>
      <c r="AE169" s="150">
        <v>0</v>
      </c>
      <c r="AF169" s="150">
        <v>0</v>
      </c>
      <c r="AG169" s="150">
        <v>0</v>
      </c>
      <c r="AH169" s="150">
        <v>0</v>
      </c>
      <c r="AI169" s="150">
        <v>0</v>
      </c>
      <c r="AJ169" s="150">
        <v>0</v>
      </c>
      <c r="AK169" s="150">
        <v>0</v>
      </c>
      <c r="AL169" s="150">
        <f t="shared" si="103"/>
        <v>0</v>
      </c>
      <c r="AM169" s="150">
        <v>0</v>
      </c>
      <c r="AN169" s="150">
        <v>0</v>
      </c>
      <c r="AO169" s="150">
        <v>0</v>
      </c>
      <c r="AP169" s="150">
        <v>0</v>
      </c>
      <c r="AQ169" s="150">
        <v>0</v>
      </c>
      <c r="AR169" s="150">
        <f t="shared" si="104"/>
        <v>0</v>
      </c>
      <c r="AS169" s="150">
        <v>0</v>
      </c>
      <c r="AT169" s="150">
        <v>0</v>
      </c>
      <c r="AU169" s="150">
        <v>0</v>
      </c>
      <c r="AV169" s="150">
        <v>41745</v>
      </c>
      <c r="AW169" s="150">
        <v>168.75399999999999</v>
      </c>
      <c r="AX169" s="150">
        <v>0</v>
      </c>
      <c r="AY169" s="150">
        <v>6292.84</v>
      </c>
      <c r="AZ169" s="150">
        <v>8120.3149999999996</v>
      </c>
      <c r="BA169" s="150">
        <v>0</v>
      </c>
      <c r="BB169" s="150">
        <v>0</v>
      </c>
      <c r="BC169" s="150">
        <v>0</v>
      </c>
      <c r="BD169" s="150">
        <v>0</v>
      </c>
      <c r="BE169" s="150">
        <f t="shared" si="105"/>
        <v>56326.909</v>
      </c>
      <c r="BF169" s="150">
        <v>0</v>
      </c>
      <c r="BG169" s="150">
        <v>0</v>
      </c>
      <c r="BH169" s="150">
        <v>0</v>
      </c>
      <c r="BI169" s="150">
        <v>0</v>
      </c>
      <c r="BJ169" s="150">
        <v>0</v>
      </c>
      <c r="BK169" s="150">
        <f t="shared" si="106"/>
        <v>56326.909</v>
      </c>
      <c r="BL169" s="150">
        <v>0</v>
      </c>
      <c r="BM169" s="150">
        <v>0</v>
      </c>
      <c r="BN169" s="150">
        <v>0</v>
      </c>
      <c r="BO169" s="150">
        <v>41745</v>
      </c>
      <c r="BP169" s="150">
        <v>168.75399999999999</v>
      </c>
      <c r="BQ169" s="150">
        <v>0</v>
      </c>
      <c r="BR169" s="150">
        <v>6292.84</v>
      </c>
      <c r="BS169" s="150">
        <v>8120.3149999999996</v>
      </c>
      <c r="BT169" s="150">
        <v>5917.7830000000004</v>
      </c>
      <c r="BU169" s="150">
        <v>8420.6919999999991</v>
      </c>
      <c r="BV169" s="157">
        <f t="shared" si="107"/>
        <v>70665.384000000005</v>
      </c>
      <c r="BW169" s="157">
        <f t="shared" si="108"/>
        <v>-14338.475000000006</v>
      </c>
      <c r="BX169" s="157">
        <f t="shared" si="109"/>
        <v>0</v>
      </c>
      <c r="BY169" s="157">
        <f t="shared" si="110"/>
        <v>14338.475000000006</v>
      </c>
      <c r="CB169" s="157">
        <f t="shared" si="96"/>
        <v>70665.384000000005</v>
      </c>
      <c r="CD169" s="157">
        <f t="shared" si="111"/>
        <v>70665.384000000005</v>
      </c>
      <c r="CV169" s="157">
        <f t="shared" si="112"/>
        <v>0</v>
      </c>
      <c r="CW169" s="157">
        <f t="shared" si="113"/>
        <v>-56326.909</v>
      </c>
      <c r="CX169" s="157">
        <f t="shared" si="114"/>
        <v>-56326.909</v>
      </c>
      <c r="CY169" s="157">
        <f t="shared" si="115"/>
        <v>-56326.909</v>
      </c>
      <c r="CZ169" s="157">
        <f t="shared" si="116"/>
        <v>-56326.909</v>
      </c>
      <c r="DA169" s="157">
        <f t="shared" si="117"/>
        <v>0</v>
      </c>
      <c r="DB169" s="150">
        <v>3058615.2556850002</v>
      </c>
      <c r="DC169" s="150">
        <v>3031897.442464652</v>
      </c>
      <c r="DD169" s="157">
        <f t="shared" si="97"/>
        <v>2987949.8716850001</v>
      </c>
      <c r="DE169" s="157">
        <f t="shared" si="98"/>
        <v>2961232.0584646519</v>
      </c>
      <c r="DF169" s="361">
        <f t="shared" si="99"/>
        <v>0.99105814542822934</v>
      </c>
    </row>
    <row r="170" spans="1:110" x14ac:dyDescent="0.25">
      <c r="A170" s="279" t="s">
        <v>144</v>
      </c>
      <c r="B170" s="279" t="s">
        <v>175</v>
      </c>
      <c r="C170" s="279" t="s">
        <v>160</v>
      </c>
      <c r="D170" s="279" t="s">
        <v>109</v>
      </c>
      <c r="E170" s="279" t="s">
        <v>36</v>
      </c>
      <c r="F170" s="329">
        <v>20000</v>
      </c>
      <c r="G170" s="150">
        <v>1181.4773845315217</v>
      </c>
      <c r="H170" s="150">
        <v>0</v>
      </c>
      <c r="I170" s="150">
        <v>5553.4885615756002</v>
      </c>
      <c r="J170" s="150">
        <v>17470.491231367887</v>
      </c>
      <c r="K170" s="150">
        <v>9946.5659639974201</v>
      </c>
      <c r="L170" s="150">
        <v>0</v>
      </c>
      <c r="M170" s="150">
        <v>0</v>
      </c>
      <c r="N170" s="150">
        <v>0</v>
      </c>
      <c r="O170" s="150">
        <v>0</v>
      </c>
      <c r="P170" s="150">
        <v>0</v>
      </c>
      <c r="Q170" s="150">
        <v>66007.323638859787</v>
      </c>
      <c r="R170" s="150">
        <v>0</v>
      </c>
      <c r="S170" s="329">
        <f t="shared" si="101"/>
        <v>100159.34678033221</v>
      </c>
      <c r="T170" s="329">
        <v>62000</v>
      </c>
      <c r="U170" s="329">
        <v>0</v>
      </c>
      <c r="V170" s="329">
        <v>0</v>
      </c>
      <c r="W170" s="329">
        <v>0</v>
      </c>
      <c r="X170" s="329">
        <v>0</v>
      </c>
      <c r="Y170" s="329">
        <f t="shared" si="102"/>
        <v>182159.34678033221</v>
      </c>
      <c r="Z170" s="150">
        <v>1578.364</v>
      </c>
      <c r="AA170" s="150">
        <v>0</v>
      </c>
      <c r="AB170" s="150">
        <v>4638.37</v>
      </c>
      <c r="AC170" s="150">
        <v>0</v>
      </c>
      <c r="AD170" s="150">
        <v>89.263999999999996</v>
      </c>
      <c r="AE170" s="150">
        <v>2369.89</v>
      </c>
      <c r="AF170" s="150">
        <v>20730.11</v>
      </c>
      <c r="AG170" s="150">
        <v>0</v>
      </c>
      <c r="AH170" s="150">
        <v>0</v>
      </c>
      <c r="AI170" s="150">
        <v>18169.014999999999</v>
      </c>
      <c r="AJ170" s="150">
        <v>14099.428</v>
      </c>
      <c r="AK170" s="150">
        <v>38484.905780332221</v>
      </c>
      <c r="AL170" s="329">
        <f t="shared" si="103"/>
        <v>100159.34678033221</v>
      </c>
      <c r="AM170" s="329">
        <v>62000</v>
      </c>
      <c r="AN170" s="329">
        <v>0</v>
      </c>
      <c r="AO170" s="329">
        <v>0</v>
      </c>
      <c r="AP170" s="329">
        <v>0</v>
      </c>
      <c r="AQ170" s="329">
        <v>0</v>
      </c>
      <c r="AR170" s="329">
        <f t="shared" si="104"/>
        <v>182159.34678033221</v>
      </c>
      <c r="AS170" s="150">
        <v>1578.364</v>
      </c>
      <c r="AT170" s="150">
        <v>0</v>
      </c>
      <c r="AU170" s="150">
        <v>4638.37</v>
      </c>
      <c r="AV170" s="150">
        <v>0</v>
      </c>
      <c r="AW170" s="150">
        <v>89.263999999999996</v>
      </c>
      <c r="AX170" s="150">
        <v>2369.89</v>
      </c>
      <c r="AY170" s="150">
        <v>35</v>
      </c>
      <c r="AZ170" s="150">
        <v>17002.210999999999</v>
      </c>
      <c r="BA170" s="150">
        <v>1598.6780000000001</v>
      </c>
      <c r="BB170" s="150">
        <v>0</v>
      </c>
      <c r="BC170" s="150">
        <v>0</v>
      </c>
      <c r="BD170" s="150">
        <v>0</v>
      </c>
      <c r="BE170" s="329">
        <f t="shared" si="105"/>
        <v>27311.777000000002</v>
      </c>
      <c r="BF170" s="329">
        <v>134847.56978033198</v>
      </c>
      <c r="BG170" s="329">
        <v>0</v>
      </c>
      <c r="BH170" s="329">
        <v>0</v>
      </c>
      <c r="BI170" s="329">
        <v>0</v>
      </c>
      <c r="BJ170" s="329">
        <v>0</v>
      </c>
      <c r="BK170" s="329">
        <f t="shared" si="106"/>
        <v>182159.34678033198</v>
      </c>
      <c r="BL170" s="150">
        <v>1578.364</v>
      </c>
      <c r="BM170" s="150">
        <v>0</v>
      </c>
      <c r="BN170" s="150">
        <v>4638.37</v>
      </c>
      <c r="BO170" s="150">
        <v>0</v>
      </c>
      <c r="BP170" s="150">
        <v>89.263999999999996</v>
      </c>
      <c r="BQ170" s="150">
        <v>2369.89</v>
      </c>
      <c r="BR170" s="150">
        <v>35</v>
      </c>
      <c r="BS170" s="150">
        <v>17002.210999999999</v>
      </c>
      <c r="BT170" s="150">
        <v>1598.6780000000001</v>
      </c>
      <c r="BU170" s="150">
        <v>21168</v>
      </c>
      <c r="BV170" s="330">
        <f t="shared" si="107"/>
        <v>48479.777000000002</v>
      </c>
      <c r="BW170" s="157">
        <f t="shared" si="108"/>
        <v>-21168</v>
      </c>
      <c r="BX170" s="157">
        <f t="shared" si="109"/>
        <v>0</v>
      </c>
      <c r="BY170" s="157">
        <f t="shared" si="110"/>
        <v>21168</v>
      </c>
      <c r="BZ170" s="279"/>
      <c r="CA170" s="279"/>
      <c r="CB170" s="157">
        <f t="shared" si="96"/>
        <v>48479.777000000002</v>
      </c>
      <c r="CC170" s="279"/>
      <c r="CD170" s="330">
        <f t="shared" si="111"/>
        <v>48479.777000000002</v>
      </c>
      <c r="CQ170" s="279"/>
      <c r="CR170" s="279"/>
      <c r="CS170" s="279"/>
      <c r="CT170" s="279"/>
      <c r="CU170" s="279"/>
      <c r="CV170" s="330">
        <f t="shared" si="112"/>
        <v>20000</v>
      </c>
      <c r="CW170" s="330">
        <f t="shared" si="113"/>
        <v>-162159.34678033198</v>
      </c>
      <c r="CX170" s="330">
        <f t="shared" si="114"/>
        <v>-162159.34678033198</v>
      </c>
      <c r="CY170" s="330">
        <f t="shared" si="115"/>
        <v>-162159.34678033198</v>
      </c>
      <c r="CZ170" s="330">
        <f t="shared" si="116"/>
        <v>-27311.777000000002</v>
      </c>
      <c r="DA170" s="330">
        <f t="shared" si="117"/>
        <v>-134847.56978033198</v>
      </c>
      <c r="DB170" s="150">
        <v>28500</v>
      </c>
      <c r="DC170" s="150">
        <v>28500</v>
      </c>
      <c r="DD170" s="157">
        <f t="shared" si="97"/>
        <v>-19979.777000000002</v>
      </c>
      <c r="DE170" s="157">
        <f t="shared" si="98"/>
        <v>-19979.777000000002</v>
      </c>
      <c r="DF170" s="361">
        <f t="shared" si="99"/>
        <v>1</v>
      </c>
    </row>
    <row r="171" spans="1:110" x14ac:dyDescent="0.25">
      <c r="A171" s="279" t="s">
        <v>144</v>
      </c>
      <c r="B171" s="279" t="s">
        <v>166</v>
      </c>
      <c r="C171" s="279" t="s">
        <v>153</v>
      </c>
      <c r="D171" s="279" t="s">
        <v>84</v>
      </c>
      <c r="E171" s="279" t="s">
        <v>11</v>
      </c>
      <c r="F171" s="329">
        <v>785836.21000000008</v>
      </c>
      <c r="G171" s="150">
        <v>2785.3170070506731</v>
      </c>
      <c r="H171" s="150">
        <v>3562.997936520137</v>
      </c>
      <c r="I171" s="150">
        <v>0</v>
      </c>
      <c r="J171" s="150">
        <v>11773.239017153828</v>
      </c>
      <c r="K171" s="150">
        <v>2970.4111304457447</v>
      </c>
      <c r="L171" s="150">
        <v>0</v>
      </c>
      <c r="M171" s="150">
        <v>3311.4876011871643</v>
      </c>
      <c r="N171" s="150">
        <v>0</v>
      </c>
      <c r="O171" s="150">
        <v>0</v>
      </c>
      <c r="P171" s="150">
        <v>0</v>
      </c>
      <c r="Q171" s="150">
        <v>0</v>
      </c>
      <c r="R171" s="150">
        <v>528713.53911074332</v>
      </c>
      <c r="S171" s="329">
        <f t="shared" si="101"/>
        <v>553116.99180310091</v>
      </c>
      <c r="T171" s="329">
        <v>504996.69099999999</v>
      </c>
      <c r="U171" s="329">
        <v>1000</v>
      </c>
      <c r="V171" s="329">
        <v>5350</v>
      </c>
      <c r="W171" s="329">
        <v>21531.599999999999</v>
      </c>
      <c r="X171" s="329">
        <v>0</v>
      </c>
      <c r="Y171" s="329">
        <f t="shared" si="102"/>
        <v>1871831.492803101</v>
      </c>
      <c r="Z171" s="150">
        <v>3616.9789999999998</v>
      </c>
      <c r="AA171" s="150">
        <v>4927</v>
      </c>
      <c r="AB171" s="150">
        <v>13782.895</v>
      </c>
      <c r="AC171" s="150">
        <v>10221.603999999999</v>
      </c>
      <c r="AD171" s="150">
        <v>4057.393</v>
      </c>
      <c r="AE171" s="150">
        <v>4164.7250000000004</v>
      </c>
      <c r="AF171" s="150">
        <v>0</v>
      </c>
      <c r="AG171" s="150">
        <v>0</v>
      </c>
      <c r="AH171" s="150">
        <v>0</v>
      </c>
      <c r="AI171" s="150">
        <v>0</v>
      </c>
      <c r="AJ171" s="150">
        <v>0</v>
      </c>
      <c r="AK171" s="150">
        <v>512346.3958031009</v>
      </c>
      <c r="AL171" s="329">
        <f t="shared" si="103"/>
        <v>553116.99180310091</v>
      </c>
      <c r="AM171" s="329">
        <v>504839.69099999999</v>
      </c>
      <c r="AN171" s="329">
        <v>1000</v>
      </c>
      <c r="AO171" s="329">
        <v>5350</v>
      </c>
      <c r="AP171" s="329">
        <v>21688.238803100678</v>
      </c>
      <c r="AQ171" s="329">
        <v>0</v>
      </c>
      <c r="AR171" s="329">
        <f t="shared" si="104"/>
        <v>1871831.1316062016</v>
      </c>
      <c r="AS171" s="150">
        <v>3616.9789999999998</v>
      </c>
      <c r="AT171" s="150">
        <v>4927</v>
      </c>
      <c r="AU171" s="150">
        <v>13782.895</v>
      </c>
      <c r="AV171" s="150">
        <v>10221.603999999999</v>
      </c>
      <c r="AW171" s="150">
        <v>4057.393</v>
      </c>
      <c r="AX171" s="150">
        <v>4164.7250000000004</v>
      </c>
      <c r="AY171" s="150">
        <v>1299.412</v>
      </c>
      <c r="AZ171" s="150">
        <v>5444.69</v>
      </c>
      <c r="BA171" s="150">
        <v>25444.29</v>
      </c>
      <c r="BB171" s="150">
        <v>1655.25</v>
      </c>
      <c r="BC171" s="150">
        <v>49870.1</v>
      </c>
      <c r="BD171" s="150">
        <v>11695.907000000001</v>
      </c>
      <c r="BE171" s="329">
        <f t="shared" si="105"/>
        <v>136180.245</v>
      </c>
      <c r="BF171" s="329">
        <v>921776.43780310079</v>
      </c>
      <c r="BG171" s="329">
        <v>1000</v>
      </c>
      <c r="BH171" s="329">
        <v>5350</v>
      </c>
      <c r="BI171" s="329">
        <v>21688.238803100678</v>
      </c>
      <c r="BJ171" s="329">
        <v>0</v>
      </c>
      <c r="BK171" s="329">
        <f t="shared" si="106"/>
        <v>1871831.1316062016</v>
      </c>
      <c r="BL171" s="150">
        <v>3616.9789999999998</v>
      </c>
      <c r="BM171" s="150">
        <v>4927</v>
      </c>
      <c r="BN171" s="150">
        <v>13782.895</v>
      </c>
      <c r="BO171" s="150">
        <v>10221.603999999999</v>
      </c>
      <c r="BP171" s="150">
        <v>4057.393</v>
      </c>
      <c r="BQ171" s="150">
        <v>4164.7250000000004</v>
      </c>
      <c r="BR171" s="150">
        <v>1299.412</v>
      </c>
      <c r="BS171" s="150">
        <v>5444.69</v>
      </c>
      <c r="BT171" s="150">
        <v>25444.29</v>
      </c>
      <c r="BU171" s="150">
        <v>87459.038</v>
      </c>
      <c r="BV171" s="330">
        <f t="shared" si="107"/>
        <v>160418.02600000001</v>
      </c>
      <c r="BW171" s="157">
        <f t="shared" si="108"/>
        <v>-24237.781000000017</v>
      </c>
      <c r="BX171" s="157">
        <f t="shared" si="109"/>
        <v>61566.006999999998</v>
      </c>
      <c r="BY171" s="157">
        <f t="shared" si="110"/>
        <v>85803.788000000015</v>
      </c>
      <c r="BZ171" s="279"/>
      <c r="CA171" s="279"/>
      <c r="CB171" s="157">
        <f t="shared" si="96"/>
        <v>160418.02600000001</v>
      </c>
      <c r="CC171" s="279"/>
      <c r="CD171" s="330">
        <f t="shared" si="111"/>
        <v>160418.02600000001</v>
      </c>
      <c r="CQ171" s="279"/>
      <c r="CR171" s="279"/>
      <c r="CS171" s="279"/>
      <c r="CT171" s="279"/>
      <c r="CU171" s="279"/>
      <c r="CV171" s="330">
        <f t="shared" si="112"/>
        <v>785836.21000000008</v>
      </c>
      <c r="CW171" s="330">
        <f t="shared" si="113"/>
        <v>-1085994.9216062017</v>
      </c>
      <c r="CX171" s="330">
        <f t="shared" si="114"/>
        <v>-1085994.9216062017</v>
      </c>
      <c r="CY171" s="330">
        <f t="shared" si="115"/>
        <v>-1057956.6828031009</v>
      </c>
      <c r="CZ171" s="330">
        <f t="shared" si="116"/>
        <v>-136180.245</v>
      </c>
      <c r="DA171" s="330">
        <f t="shared" si="117"/>
        <v>-921776.43780310079</v>
      </c>
      <c r="DB171" s="150">
        <v>915.25500000000011</v>
      </c>
      <c r="DC171" s="150">
        <v>915.25500000000011</v>
      </c>
      <c r="DD171" s="157">
        <f t="shared" si="97"/>
        <v>-159502.77100000001</v>
      </c>
      <c r="DE171" s="157">
        <f t="shared" si="98"/>
        <v>-159502.77100000001</v>
      </c>
      <c r="DF171" s="361">
        <f t="shared" si="99"/>
        <v>1</v>
      </c>
    </row>
    <row r="172" spans="1:110" x14ac:dyDescent="0.25">
      <c r="A172" s="279" t="s">
        <v>144</v>
      </c>
      <c r="B172" s="279" t="s">
        <v>175</v>
      </c>
      <c r="C172" s="279" t="s">
        <v>160</v>
      </c>
      <c r="D172" s="279" t="s">
        <v>105</v>
      </c>
      <c r="E172" s="279" t="s">
        <v>32</v>
      </c>
      <c r="F172" s="329">
        <v>1570831.399</v>
      </c>
      <c r="G172" s="150">
        <v>31272.359408394655</v>
      </c>
      <c r="H172" s="150">
        <v>28734.45656695863</v>
      </c>
      <c r="I172" s="150">
        <v>363882.48277537408</v>
      </c>
      <c r="J172" s="150">
        <v>680373.78861271066</v>
      </c>
      <c r="K172" s="150">
        <v>41634.925819256219</v>
      </c>
      <c r="L172" s="150">
        <v>680020.84440095106</v>
      </c>
      <c r="M172" s="150">
        <v>21671.480703557307</v>
      </c>
      <c r="N172" s="150">
        <v>391132.46819287899</v>
      </c>
      <c r="O172" s="150">
        <v>390933.99285937403</v>
      </c>
      <c r="P172" s="150">
        <v>0</v>
      </c>
      <c r="Q172" s="150">
        <v>0</v>
      </c>
      <c r="R172" s="150">
        <v>1519.8952608387017</v>
      </c>
      <c r="S172" s="329">
        <f t="shared" si="101"/>
        <v>2631176.6946002943</v>
      </c>
      <c r="T172" s="329">
        <v>1581810.9714850262</v>
      </c>
      <c r="U172" s="329">
        <v>0</v>
      </c>
      <c r="V172" s="329">
        <v>0</v>
      </c>
      <c r="W172" s="329">
        <v>0</v>
      </c>
      <c r="X172" s="329">
        <v>0</v>
      </c>
      <c r="Y172" s="329">
        <f t="shared" si="102"/>
        <v>5783819.0650853207</v>
      </c>
      <c r="Z172" s="150">
        <v>25404.132000000001</v>
      </c>
      <c r="AA172" s="150">
        <v>26867.048999999999</v>
      </c>
      <c r="AB172" s="150">
        <v>453043.217</v>
      </c>
      <c r="AC172" s="150">
        <v>988350.23899999994</v>
      </c>
      <c r="AD172" s="150">
        <v>209362.804</v>
      </c>
      <c r="AE172" s="150">
        <v>266587.55499999999</v>
      </c>
      <c r="AF172" s="150">
        <v>89412.445000000007</v>
      </c>
      <c r="AG172" s="150">
        <v>6000</v>
      </c>
      <c r="AH172" s="150">
        <v>366100</v>
      </c>
      <c r="AI172" s="150">
        <v>23050</v>
      </c>
      <c r="AJ172" s="150">
        <v>151007</v>
      </c>
      <c r="AK172" s="150">
        <v>25992.253600294702</v>
      </c>
      <c r="AL172" s="329">
        <f t="shared" si="103"/>
        <v>2631176.6946002943</v>
      </c>
      <c r="AM172" s="329">
        <v>1581810.9714850262</v>
      </c>
      <c r="AN172" s="329">
        <v>0</v>
      </c>
      <c r="AO172" s="329">
        <v>0</v>
      </c>
      <c r="AP172" s="329">
        <v>0</v>
      </c>
      <c r="AQ172" s="329">
        <v>0</v>
      </c>
      <c r="AR172" s="329">
        <f t="shared" si="104"/>
        <v>5783819.0650853207</v>
      </c>
      <c r="AS172" s="150">
        <v>25404.132000000001</v>
      </c>
      <c r="AT172" s="150">
        <v>26867.048999999999</v>
      </c>
      <c r="AU172" s="150">
        <v>453043.217</v>
      </c>
      <c r="AV172" s="150">
        <v>988350.23899999994</v>
      </c>
      <c r="AW172" s="150">
        <v>209362.804</v>
      </c>
      <c r="AX172" s="150">
        <v>266587.55499999999</v>
      </c>
      <c r="AY172" s="150">
        <v>316292.15000000002</v>
      </c>
      <c r="AZ172" s="150">
        <v>214660.83</v>
      </c>
      <c r="BA172" s="150">
        <v>238878.83900000001</v>
      </c>
      <c r="BB172" s="150">
        <v>0</v>
      </c>
      <c r="BC172" s="150">
        <v>148144.16099999999</v>
      </c>
      <c r="BD172" s="150">
        <v>39650</v>
      </c>
      <c r="BE172" s="329">
        <f t="shared" si="105"/>
        <v>2927240.9759999998</v>
      </c>
      <c r="BF172" s="329">
        <v>1285746.690085321</v>
      </c>
      <c r="BG172" s="329">
        <v>0</v>
      </c>
      <c r="BH172" s="329">
        <v>0</v>
      </c>
      <c r="BI172" s="329">
        <v>0</v>
      </c>
      <c r="BJ172" s="329">
        <v>0</v>
      </c>
      <c r="BK172" s="329">
        <f t="shared" si="106"/>
        <v>5783819.0650853207</v>
      </c>
      <c r="BL172" s="150">
        <v>25404.132000000001</v>
      </c>
      <c r="BM172" s="150">
        <v>26867.048999999999</v>
      </c>
      <c r="BN172" s="150">
        <v>453043.217</v>
      </c>
      <c r="BO172" s="150">
        <v>988350.23899999994</v>
      </c>
      <c r="BP172" s="150">
        <v>209362.804</v>
      </c>
      <c r="BQ172" s="150">
        <v>266587.55499999999</v>
      </c>
      <c r="BR172" s="150">
        <v>316292.15000000002</v>
      </c>
      <c r="BS172" s="150">
        <v>214660.83</v>
      </c>
      <c r="BT172" s="150">
        <v>238878.83900000001</v>
      </c>
      <c r="BU172" s="150">
        <v>307923.33399999997</v>
      </c>
      <c r="BV172" s="330">
        <f t="shared" si="107"/>
        <v>3047370.1489999997</v>
      </c>
      <c r="BW172" s="157">
        <f t="shared" si="108"/>
        <v>-120129.17299999995</v>
      </c>
      <c r="BX172" s="157">
        <f t="shared" si="109"/>
        <v>187794.16099999999</v>
      </c>
      <c r="BY172" s="157">
        <f t="shared" si="110"/>
        <v>307923.33399999992</v>
      </c>
      <c r="BZ172" s="279"/>
      <c r="CA172" s="279"/>
      <c r="CB172" s="157">
        <f t="shared" si="96"/>
        <v>3047370.1489999997</v>
      </c>
      <c r="CC172" s="279"/>
      <c r="CD172" s="330">
        <f t="shared" si="111"/>
        <v>3047370.1489999997</v>
      </c>
      <c r="CQ172" s="279"/>
      <c r="CR172" s="279"/>
      <c r="CS172" s="279"/>
      <c r="CT172" s="279"/>
      <c r="CU172" s="279"/>
      <c r="CV172" s="330">
        <f t="shared" si="112"/>
        <v>1570831.399</v>
      </c>
      <c r="CW172" s="330">
        <f t="shared" si="113"/>
        <v>-4212987.6660853205</v>
      </c>
      <c r="CX172" s="330">
        <f t="shared" si="114"/>
        <v>-4212987.6660853205</v>
      </c>
      <c r="CY172" s="330">
        <f t="shared" si="115"/>
        <v>-4212987.6660853205</v>
      </c>
      <c r="CZ172" s="330">
        <f t="shared" si="116"/>
        <v>-2927240.9759999998</v>
      </c>
      <c r="DA172" s="330">
        <f t="shared" si="117"/>
        <v>-1285746.690085321</v>
      </c>
      <c r="DB172" s="150">
        <v>0</v>
      </c>
      <c r="DC172" s="150">
        <v>0</v>
      </c>
      <c r="DD172" s="157">
        <f t="shared" si="97"/>
        <v>-3047370.1489999997</v>
      </c>
      <c r="DE172" s="157">
        <f t="shared" si="98"/>
        <v>-3047370.1489999997</v>
      </c>
      <c r="DF172" s="361">
        <f t="shared" si="99"/>
        <v>1</v>
      </c>
    </row>
    <row r="173" spans="1:110" s="365" customFormat="1" x14ac:dyDescent="0.25">
      <c r="A173" s="365" t="s">
        <v>144</v>
      </c>
      <c r="B173" s="365" t="s">
        <v>172</v>
      </c>
      <c r="C173" s="365" t="s">
        <v>157</v>
      </c>
      <c r="D173" s="365" t="s">
        <v>97</v>
      </c>
      <c r="E173" s="365" t="s">
        <v>24</v>
      </c>
      <c r="F173" s="331">
        <v>556318.61800000002</v>
      </c>
      <c r="G173" s="150">
        <v>0</v>
      </c>
      <c r="H173" s="150">
        <v>0</v>
      </c>
      <c r="I173" s="150">
        <v>0</v>
      </c>
      <c r="J173" s="150">
        <v>0</v>
      </c>
      <c r="K173" s="150">
        <v>-361770.277</v>
      </c>
      <c r="L173" s="150">
        <v>0</v>
      </c>
      <c r="M173" s="150">
        <v>0</v>
      </c>
      <c r="N173" s="150">
        <v>0</v>
      </c>
      <c r="O173" s="150">
        <v>0</v>
      </c>
      <c r="P173" s="150">
        <v>0</v>
      </c>
      <c r="Q173" s="150">
        <v>0</v>
      </c>
      <c r="R173" s="150">
        <v>0</v>
      </c>
      <c r="S173" s="331">
        <f t="shared" si="101"/>
        <v>-361770.277</v>
      </c>
      <c r="T173" s="331">
        <v>0</v>
      </c>
      <c r="U173" s="331">
        <v>0</v>
      </c>
      <c r="V173" s="331">
        <v>0</v>
      </c>
      <c r="W173" s="331">
        <v>0</v>
      </c>
      <c r="X173" s="331">
        <v>0</v>
      </c>
      <c r="Y173" s="331">
        <f t="shared" si="102"/>
        <v>194548.34100000001</v>
      </c>
      <c r="Z173" s="150">
        <v>-1657.0940000000001</v>
      </c>
      <c r="AA173" s="150">
        <v>653.16</v>
      </c>
      <c r="AB173" s="150">
        <v>0</v>
      </c>
      <c r="AC173" s="150">
        <v>0</v>
      </c>
      <c r="AD173" s="150">
        <v>0</v>
      </c>
      <c r="AE173" s="150">
        <v>0</v>
      </c>
      <c r="AF173" s="150">
        <v>0</v>
      </c>
      <c r="AG173" s="150">
        <v>0</v>
      </c>
      <c r="AH173" s="150">
        <v>0</v>
      </c>
      <c r="AI173" s="150">
        <v>0</v>
      </c>
      <c r="AJ173" s="150">
        <v>0</v>
      </c>
      <c r="AK173" s="150">
        <v>-360766.34299999999</v>
      </c>
      <c r="AL173" s="331">
        <f t="shared" si="103"/>
        <v>-361770.277</v>
      </c>
      <c r="AM173" s="331">
        <v>0</v>
      </c>
      <c r="AN173" s="331">
        <v>0</v>
      </c>
      <c r="AO173" s="331">
        <v>0</v>
      </c>
      <c r="AP173" s="331">
        <v>0</v>
      </c>
      <c r="AQ173" s="331">
        <v>0</v>
      </c>
      <c r="AR173" s="331">
        <f t="shared" si="104"/>
        <v>194548.34100000001</v>
      </c>
      <c r="AS173" s="331">
        <v>-1657.0940000000001</v>
      </c>
      <c r="AT173" s="331">
        <v>653.16</v>
      </c>
      <c r="AU173" s="331">
        <v>0</v>
      </c>
      <c r="AV173" s="331">
        <v>0</v>
      </c>
      <c r="AW173" s="331">
        <v>0</v>
      </c>
      <c r="AX173" s="331">
        <v>0</v>
      </c>
      <c r="AY173" s="331">
        <v>0</v>
      </c>
      <c r="AZ173" s="331">
        <v>0</v>
      </c>
      <c r="BA173" s="331">
        <v>0</v>
      </c>
      <c r="BB173" s="331">
        <v>0</v>
      </c>
      <c r="BC173" s="331">
        <v>-360766.34299999999</v>
      </c>
      <c r="BD173" s="331">
        <v>0</v>
      </c>
      <c r="BE173" s="331">
        <f t="shared" si="105"/>
        <v>-361770.277</v>
      </c>
      <c r="BF173" s="331">
        <v>0</v>
      </c>
      <c r="BG173" s="331">
        <v>0</v>
      </c>
      <c r="BH173" s="331">
        <v>0</v>
      </c>
      <c r="BI173" s="331">
        <v>0</v>
      </c>
      <c r="BJ173" s="331">
        <v>0</v>
      </c>
      <c r="BK173" s="331">
        <f t="shared" si="106"/>
        <v>194548.34100000001</v>
      </c>
      <c r="BL173" s="150">
        <v>-1657.0940000000001</v>
      </c>
      <c r="BM173" s="150">
        <v>653.16</v>
      </c>
      <c r="BN173" s="150">
        <v>0</v>
      </c>
      <c r="BO173" s="150">
        <v>0</v>
      </c>
      <c r="BP173" s="150">
        <v>0</v>
      </c>
      <c r="BQ173" s="150">
        <v>0</v>
      </c>
      <c r="BR173" s="150">
        <v>0</v>
      </c>
      <c r="BS173" s="150">
        <v>0</v>
      </c>
      <c r="BT173" s="150">
        <v>0</v>
      </c>
      <c r="BU173" s="150">
        <v>0</v>
      </c>
      <c r="BV173" s="338">
        <f t="shared" si="107"/>
        <v>-1003.9340000000001</v>
      </c>
      <c r="BW173" s="338">
        <f t="shared" si="108"/>
        <v>-360766.34299999999</v>
      </c>
      <c r="BX173" s="338">
        <f t="shared" si="109"/>
        <v>-360766.34299999999</v>
      </c>
      <c r="BY173" s="338">
        <f t="shared" si="110"/>
        <v>0</v>
      </c>
      <c r="BZ173" s="331">
        <v>0</v>
      </c>
      <c r="CA173" s="331">
        <v>0</v>
      </c>
      <c r="CB173" s="338">
        <f t="shared" si="96"/>
        <v>-1003.9340000000001</v>
      </c>
      <c r="CD173" s="338">
        <f t="shared" si="111"/>
        <v>-1003.9340000000001</v>
      </c>
      <c r="CE173"/>
      <c r="CF173"/>
      <c r="CG173"/>
      <c r="CH173"/>
      <c r="CI173"/>
      <c r="CJ173"/>
      <c r="CK173"/>
      <c r="CL173"/>
      <c r="CM173"/>
      <c r="CN173"/>
      <c r="CO173"/>
      <c r="CP173"/>
      <c r="CQ173" s="338">
        <f t="shared" ref="CQ173:CQ174" si="118">SUM(CE173:CP173)</f>
        <v>0</v>
      </c>
      <c r="CV173" s="338">
        <f t="shared" si="112"/>
        <v>556318.61800000002</v>
      </c>
      <c r="CW173" s="338">
        <f t="shared" si="113"/>
        <v>361770.277</v>
      </c>
      <c r="CX173" s="338">
        <f t="shared" si="114"/>
        <v>361770.277</v>
      </c>
      <c r="CY173" s="338">
        <f t="shared" si="115"/>
        <v>361770.277</v>
      </c>
      <c r="CZ173" s="338">
        <f t="shared" si="116"/>
        <v>361770.277</v>
      </c>
      <c r="DA173" s="338">
        <f t="shared" si="117"/>
        <v>0</v>
      </c>
      <c r="DB173" s="150">
        <v>0</v>
      </c>
      <c r="DC173" s="150">
        <v>0</v>
      </c>
      <c r="DD173" s="157">
        <f t="shared" si="97"/>
        <v>1003.9340000000001</v>
      </c>
      <c r="DE173" s="157">
        <f t="shared" si="98"/>
        <v>1003.9340000000001</v>
      </c>
      <c r="DF173" s="361">
        <f t="shared" si="99"/>
        <v>1</v>
      </c>
    </row>
    <row r="174" spans="1:110" s="364" customFormat="1" x14ac:dyDescent="0.25">
      <c r="A174" s="364" t="s">
        <v>144</v>
      </c>
      <c r="B174" s="364" t="s">
        <v>172</v>
      </c>
      <c r="C174" s="364" t="s">
        <v>158</v>
      </c>
      <c r="D174" s="364" t="s">
        <v>319</v>
      </c>
      <c r="E174" s="364" t="s">
        <v>298</v>
      </c>
      <c r="F174" s="350">
        <v>0</v>
      </c>
      <c r="G174" s="150">
        <v>0</v>
      </c>
      <c r="H174" s="150">
        <v>0</v>
      </c>
      <c r="I174" s="150">
        <v>0</v>
      </c>
      <c r="J174" s="150">
        <v>0</v>
      </c>
      <c r="K174" s="150">
        <v>0</v>
      </c>
      <c r="L174" s="150">
        <v>0</v>
      </c>
      <c r="M174" s="150">
        <v>0</v>
      </c>
      <c r="N174" s="150">
        <v>0</v>
      </c>
      <c r="O174" s="150">
        <v>0</v>
      </c>
      <c r="P174" s="150">
        <v>0</v>
      </c>
      <c r="Q174" s="150">
        <v>0</v>
      </c>
      <c r="R174" s="150">
        <v>0</v>
      </c>
      <c r="S174" s="350">
        <f t="shared" si="101"/>
        <v>0</v>
      </c>
      <c r="T174" s="350">
        <v>0</v>
      </c>
      <c r="U174" s="350">
        <v>0</v>
      </c>
      <c r="V174" s="350">
        <v>0</v>
      </c>
      <c r="W174" s="350">
        <v>0</v>
      </c>
      <c r="X174" s="350">
        <v>0</v>
      </c>
      <c r="Y174" s="350">
        <f t="shared" si="102"/>
        <v>0</v>
      </c>
      <c r="Z174" s="150">
        <v>0</v>
      </c>
      <c r="AA174" s="150">
        <v>0</v>
      </c>
      <c r="AB174" s="150">
        <v>3071.0459999999998</v>
      </c>
      <c r="AC174" s="150">
        <v>48219.497000000003</v>
      </c>
      <c r="AD174" s="150">
        <v>122364.675</v>
      </c>
      <c r="AE174" s="150">
        <v>0</v>
      </c>
      <c r="AF174" s="150">
        <v>0</v>
      </c>
      <c r="AG174" s="150">
        <v>0</v>
      </c>
      <c r="AH174" s="150">
        <v>0</v>
      </c>
      <c r="AI174" s="150">
        <v>0</v>
      </c>
      <c r="AJ174" s="150">
        <v>0</v>
      </c>
      <c r="AK174" s="150">
        <v>0</v>
      </c>
      <c r="AL174" s="350">
        <f t="shared" si="103"/>
        <v>173655.21799999999</v>
      </c>
      <c r="AM174" s="350">
        <v>0</v>
      </c>
      <c r="AN174" s="350">
        <v>0</v>
      </c>
      <c r="AO174" s="350">
        <v>0</v>
      </c>
      <c r="AP174" s="350">
        <v>0</v>
      </c>
      <c r="AQ174" s="350">
        <v>0</v>
      </c>
      <c r="AR174" s="350">
        <f t="shared" si="104"/>
        <v>173655.21799999999</v>
      </c>
      <c r="AS174" s="350">
        <v>0</v>
      </c>
      <c r="AT174" s="350">
        <v>0</v>
      </c>
      <c r="AU174" s="350">
        <v>3071.0459999999998</v>
      </c>
      <c r="AV174" s="350">
        <v>48219.497000000003</v>
      </c>
      <c r="AW174" s="350">
        <v>122364.675</v>
      </c>
      <c r="AX174" s="350">
        <v>143967.367</v>
      </c>
      <c r="AY174" s="350">
        <v>114618.56200000001</v>
      </c>
      <c r="AZ174" s="350">
        <v>333453.39600000001</v>
      </c>
      <c r="BA174" s="350">
        <v>0</v>
      </c>
      <c r="BB174" s="350">
        <v>0</v>
      </c>
      <c r="BC174" s="350">
        <v>0</v>
      </c>
      <c r="BD174" s="350">
        <v>0</v>
      </c>
      <c r="BE174" s="350">
        <f t="shared" si="105"/>
        <v>765694.54300000006</v>
      </c>
      <c r="BF174" s="350">
        <v>0</v>
      </c>
      <c r="BG174" s="350">
        <v>0</v>
      </c>
      <c r="BH174" s="350">
        <v>0</v>
      </c>
      <c r="BI174" s="350">
        <v>0</v>
      </c>
      <c r="BJ174" s="350">
        <v>0</v>
      </c>
      <c r="BK174" s="350">
        <f t="shared" si="106"/>
        <v>765694.54300000006</v>
      </c>
      <c r="BL174" s="150">
        <v>0</v>
      </c>
      <c r="BM174" s="150">
        <v>0</v>
      </c>
      <c r="BN174" s="150">
        <v>3071.0459999999998</v>
      </c>
      <c r="BO174" s="150">
        <v>48219.497000000003</v>
      </c>
      <c r="BP174" s="150">
        <v>122364.675</v>
      </c>
      <c r="BQ174" s="150">
        <v>143967.367</v>
      </c>
      <c r="BR174" s="150">
        <v>114618.56200000001</v>
      </c>
      <c r="BS174" s="150">
        <v>333453.39600000001</v>
      </c>
      <c r="BT174" s="150">
        <v>413793.19900000002</v>
      </c>
      <c r="BU174" s="150">
        <v>25714.901000000002</v>
      </c>
      <c r="BV174" s="341">
        <f t="shared" si="107"/>
        <v>1205202.6430000002</v>
      </c>
      <c r="BW174" s="341">
        <f t="shared" si="108"/>
        <v>-439508.10000000009</v>
      </c>
      <c r="BX174" s="341">
        <f t="shared" si="109"/>
        <v>0</v>
      </c>
      <c r="BY174" s="341">
        <f t="shared" si="110"/>
        <v>439508.10000000009</v>
      </c>
      <c r="BZ174" s="350">
        <v>206911</v>
      </c>
      <c r="CA174" s="350">
        <v>333191</v>
      </c>
      <c r="CB174" s="341">
        <f t="shared" si="96"/>
        <v>1745304.6430000002</v>
      </c>
      <c r="CC174" s="334">
        <v>2968920</v>
      </c>
      <c r="CD174" s="341">
        <f t="shared" si="111"/>
        <v>-1223615.3569999998</v>
      </c>
      <c r="CE174" s="150">
        <v>233505</v>
      </c>
      <c r="CF174" s="150">
        <v>227500</v>
      </c>
      <c r="CG174" s="150">
        <v>112106</v>
      </c>
      <c r="CH174" s="150">
        <v>4200</v>
      </c>
      <c r="CI174" s="150">
        <v>0</v>
      </c>
      <c r="CJ174" s="150">
        <v>0</v>
      </c>
      <c r="CK174" s="150">
        <v>0</v>
      </c>
      <c r="CL174" s="150">
        <v>0</v>
      </c>
      <c r="CM174" s="150">
        <v>0</v>
      </c>
      <c r="CN174" s="150">
        <v>0</v>
      </c>
      <c r="CO174" s="150">
        <v>0</v>
      </c>
      <c r="CP174" s="150">
        <v>0</v>
      </c>
      <c r="CQ174" s="341">
        <f t="shared" si="118"/>
        <v>577311</v>
      </c>
      <c r="CV174" s="341">
        <f t="shared" si="112"/>
        <v>3546231</v>
      </c>
      <c r="CW174" s="341">
        <f t="shared" si="113"/>
        <v>2780536.4569999999</v>
      </c>
      <c r="CX174" s="341">
        <f t="shared" si="114"/>
        <v>2780536.4569999999</v>
      </c>
      <c r="CY174" s="341">
        <f t="shared" si="115"/>
        <v>2780536.4569999999</v>
      </c>
      <c r="CZ174" s="341">
        <f t="shared" si="116"/>
        <v>2203225.4569999999</v>
      </c>
      <c r="DA174" s="341">
        <f t="shared" si="117"/>
        <v>577311</v>
      </c>
      <c r="DB174" s="150">
        <v>0</v>
      </c>
      <c r="DC174" s="150">
        <v>0</v>
      </c>
      <c r="DD174" s="157">
        <f t="shared" si="97"/>
        <v>-1745304.6430000002</v>
      </c>
      <c r="DE174" s="157">
        <f t="shared" si="98"/>
        <v>-1745304.6430000002</v>
      </c>
      <c r="DF174" s="361">
        <f t="shared" si="99"/>
        <v>1</v>
      </c>
    </row>
    <row r="175" spans="1:110" x14ac:dyDescent="0.25">
      <c r="A175" t="s">
        <v>582</v>
      </c>
      <c r="F175" s="150">
        <v>68320338.452999979</v>
      </c>
      <c r="G175" s="150">
        <v>1215162.6689633841</v>
      </c>
      <c r="H175" s="150">
        <v>1844009.7928290379</v>
      </c>
      <c r="I175" s="150">
        <v>4238251.5919664009</v>
      </c>
      <c r="J175" s="150">
        <v>6454514.462363136</v>
      </c>
      <c r="K175" s="150">
        <v>4568260.7301281774</v>
      </c>
      <c r="L175" s="150">
        <v>6838434.0971049322</v>
      </c>
      <c r="M175" s="150">
        <v>4119662.8095644498</v>
      </c>
      <c r="N175" s="150">
        <v>3758896.0016471241</v>
      </c>
      <c r="O175" s="150">
        <v>2472423.0481685475</v>
      </c>
      <c r="P175" s="150">
        <v>2330752.906034288</v>
      </c>
      <c r="Q175" s="150">
        <v>2978973.259310666</v>
      </c>
      <c r="R175" s="150">
        <v>5500282.5453632846</v>
      </c>
      <c r="S175" s="150">
        <f t="shared" ref="S175" si="119">SUM(G175:R175)</f>
        <v>46319623.913443424</v>
      </c>
      <c r="T175" s="150">
        <v>46878731.97265134</v>
      </c>
      <c r="U175" s="150">
        <v>5998466.7796666697</v>
      </c>
      <c r="V175" s="150">
        <v>72843.744000000006</v>
      </c>
      <c r="W175" s="150">
        <v>37731.212999999996</v>
      </c>
      <c r="X175" s="150">
        <v>0</v>
      </c>
      <c r="Y175" s="150">
        <f t="shared" ref="Y175" si="120">F175+SUM(S175:X175)</f>
        <v>167627736.07576144</v>
      </c>
      <c r="Z175" s="150">
        <v>1163590.8419999997</v>
      </c>
      <c r="AA175" s="150">
        <v>2294568.3940000008</v>
      </c>
      <c r="AB175" s="150">
        <v>4557357.1479999991</v>
      </c>
      <c r="AC175" s="150">
        <v>6752365.5879999986</v>
      </c>
      <c r="AD175" s="150">
        <v>2533658.8589999997</v>
      </c>
      <c r="AE175" s="150">
        <v>4158409.5739999996</v>
      </c>
      <c r="AF175" s="150">
        <v>3055147.4815773903</v>
      </c>
      <c r="AG175" s="150">
        <v>3404454.9089612556</v>
      </c>
      <c r="AH175" s="150">
        <v>5593602.3533411417</v>
      </c>
      <c r="AI175" s="150">
        <v>5131362.2306327131</v>
      </c>
      <c r="AJ175" s="150">
        <v>4255397.5799365044</v>
      </c>
      <c r="AK175" s="150">
        <v>7426236.7793741813</v>
      </c>
      <c r="AL175" s="150">
        <f t="shared" ref="AL175" si="121">SUM(Z175:AK175)</f>
        <v>50326151.73882319</v>
      </c>
      <c r="AM175" s="150">
        <v>41092868.786584169</v>
      </c>
      <c r="AN175" s="150">
        <v>9844932.587566169</v>
      </c>
      <c r="AO175" s="150">
        <v>212384.07484737851</v>
      </c>
      <c r="AP175" s="150">
        <v>139515.17106432133</v>
      </c>
      <c r="AQ175" s="150">
        <v>20668</v>
      </c>
      <c r="AR175" s="150">
        <f t="shared" ref="AR175" si="122">F175+SUM(AL175:AQ175)</f>
        <v>169956858.81188521</v>
      </c>
      <c r="AS175" s="150">
        <v>1163590.8419999997</v>
      </c>
      <c r="AT175" s="150">
        <v>2294568.3940000008</v>
      </c>
      <c r="AU175" s="150">
        <v>4557357.1479999991</v>
      </c>
      <c r="AV175" s="150">
        <v>6752365.5879999986</v>
      </c>
      <c r="AW175" s="150">
        <v>2533658.8589999997</v>
      </c>
      <c r="AX175" s="150">
        <v>4158409.6369999996</v>
      </c>
      <c r="AY175" s="150">
        <v>3088537.7479999997</v>
      </c>
      <c r="AZ175" s="150">
        <v>3456016.9660000005</v>
      </c>
      <c r="BA175" s="150">
        <v>3668578.142</v>
      </c>
      <c r="BB175" s="150">
        <v>6380734.7651197277</v>
      </c>
      <c r="BC175" s="150">
        <v>5488610.1960130045</v>
      </c>
      <c r="BD175" s="150">
        <v>7767792.5156476861</v>
      </c>
      <c r="BE175" s="150">
        <f t="shared" ref="BE175" si="123">SUM(AS175:BD175)</f>
        <v>51310220.800780423</v>
      </c>
      <c r="BF175" s="150">
        <v>40989038.374034889</v>
      </c>
      <c r="BG175" s="150">
        <v>9041694.5171401706</v>
      </c>
      <c r="BH175" s="150">
        <v>212384.07484737851</v>
      </c>
      <c r="BI175" s="150">
        <v>139515.17106432133</v>
      </c>
      <c r="BJ175" s="150">
        <v>20668</v>
      </c>
      <c r="BK175" s="150">
        <f t="shared" ref="BK175" si="124">F175+SUM(BE175:BJ175)</f>
        <v>170033859.39086717</v>
      </c>
      <c r="BL175" s="150">
        <v>1163590.8419999997</v>
      </c>
      <c r="BM175" s="150">
        <v>2294568.3940000008</v>
      </c>
      <c r="BN175" s="150">
        <v>4557357.1479999991</v>
      </c>
      <c r="BO175" s="150">
        <v>6752365.5879999986</v>
      </c>
      <c r="BP175" s="150">
        <v>2533658.8589999997</v>
      </c>
      <c r="BQ175" s="150">
        <v>4158409.6369999996</v>
      </c>
      <c r="BR175" s="150">
        <v>3088537.7479999997</v>
      </c>
      <c r="BS175" s="150">
        <v>3456016.9660000005</v>
      </c>
      <c r="BT175" s="150">
        <v>3668578.1420000005</v>
      </c>
      <c r="BU175" s="150">
        <v>5032135.6099999994</v>
      </c>
      <c r="BV175" s="157">
        <f t="shared" ref="BV175" si="125">SUM(BL175:BU175)</f>
        <v>36705218.934</v>
      </c>
      <c r="BW175" s="157"/>
      <c r="BX175" s="157"/>
      <c r="BY175" s="157"/>
      <c r="CB175" s="157">
        <f t="shared" si="96"/>
        <v>36705218.934</v>
      </c>
      <c r="CD175" s="157">
        <f t="shared" ref="CD175" si="126">CB175-CC175</f>
        <v>36705218.934</v>
      </c>
      <c r="CV175" s="157">
        <f t="shared" ref="CV175" si="127">F175+CC175+SUM(CQ175:CU175)</f>
        <v>68320338.452999979</v>
      </c>
      <c r="CW175" s="157">
        <f t="shared" ref="CW175" si="128">CV175-BK175</f>
        <v>-101713520.93786719</v>
      </c>
      <c r="CX175" s="157">
        <f t="shared" ref="CX175" si="129">CC175+SUM(CQ175:CU175)-SUM(BE175:BJ175)</f>
        <v>-101713520.93786718</v>
      </c>
      <c r="CY175" s="157">
        <f t="shared" ref="CY175" si="130">CQ175+CC175-BF175-BE175</f>
        <v>-92299259.174815312</v>
      </c>
      <c r="CZ175" s="157">
        <f t="shared" ref="CZ175" si="131">CC175-BE175</f>
        <v>-51310220.800780423</v>
      </c>
      <c r="DA175" s="157">
        <f t="shared" ref="DA175" si="132">CQ175-BF175</f>
        <v>-40989038.374034889</v>
      </c>
    </row>
  </sheetData>
  <mergeCells count="6">
    <mergeCell ref="DB2:DF2"/>
    <mergeCell ref="S2:Y2"/>
    <mergeCell ref="AL2:AR2"/>
    <mergeCell ref="BE2:BK2"/>
    <mergeCell ref="BL2:BU2"/>
    <mergeCell ref="CQ2:CV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Y34"/>
  <sheetViews>
    <sheetView workbookViewId="0">
      <selection activeCell="C5" sqref="C5"/>
    </sheetView>
  </sheetViews>
  <sheetFormatPr baseColWidth="10" defaultColWidth="11.5703125" defaultRowHeight="15" x14ac:dyDescent="0.25"/>
  <cols>
    <col min="1" max="1" width="24.7109375" style="358" bestFit="1" customWidth="1"/>
    <col min="2" max="7" width="14.28515625" style="150" bestFit="1" customWidth="1"/>
    <col min="8" max="19" width="16.28515625" style="150" bestFit="1" customWidth="1"/>
    <col min="20" max="20" width="17.28515625" style="150" bestFit="1" customWidth="1"/>
    <col min="21" max="21" width="20.140625" style="150" bestFit="1" customWidth="1"/>
    <col min="22" max="25" width="21.42578125" style="150" bestFit="1" customWidth="1"/>
    <col min="26" max="16384" width="11.5703125" style="358"/>
  </cols>
  <sheetData>
    <row r="3" spans="1:25" x14ac:dyDescent="0.25">
      <c r="A3" s="360" t="s">
        <v>581</v>
      </c>
      <c r="B3" s="343" t="s">
        <v>1023</v>
      </c>
      <c r="C3" s="343" t="s">
        <v>1024</v>
      </c>
      <c r="D3" s="343" t="s">
        <v>1025</v>
      </c>
      <c r="E3" s="343" t="s">
        <v>1026</v>
      </c>
      <c r="F3" s="343" t="s">
        <v>1027</v>
      </c>
      <c r="G3" s="343" t="s">
        <v>1028</v>
      </c>
      <c r="H3" s="343" t="s">
        <v>1029</v>
      </c>
      <c r="I3" s="150" t="s">
        <v>1030</v>
      </c>
      <c r="J3" s="150" t="s">
        <v>1031</v>
      </c>
      <c r="K3" s="150" t="s">
        <v>1032</v>
      </c>
      <c r="L3" s="150" t="s">
        <v>1033</v>
      </c>
      <c r="M3" s="150" t="s">
        <v>1034</v>
      </c>
      <c r="N3" s="150" t="s">
        <v>1035</v>
      </c>
      <c r="O3" s="150" t="s">
        <v>1036</v>
      </c>
      <c r="P3" s="150" t="s">
        <v>1037</v>
      </c>
      <c r="Q3" s="150" t="s">
        <v>1038</v>
      </c>
      <c r="R3" s="150" t="s">
        <v>1039</v>
      </c>
      <c r="S3" s="150" t="s">
        <v>1040</v>
      </c>
      <c r="T3" s="150" t="s">
        <v>1041</v>
      </c>
      <c r="U3" s="150" t="s">
        <v>1042</v>
      </c>
      <c r="V3" s="150" t="s">
        <v>1043</v>
      </c>
      <c r="W3" s="150" t="s">
        <v>1044</v>
      </c>
      <c r="X3" s="150" t="s">
        <v>1045</v>
      </c>
      <c r="Y3" s="150" t="s">
        <v>1046</v>
      </c>
    </row>
    <row r="4" spans="1:25" x14ac:dyDescent="0.25">
      <c r="A4" s="359" t="s">
        <v>147</v>
      </c>
      <c r="B4" s="150">
        <v>974099.50902542844</v>
      </c>
      <c r="C4" s="150">
        <v>576614.27535000001</v>
      </c>
      <c r="D4" s="150">
        <v>0</v>
      </c>
      <c r="E4" s="150">
        <v>0</v>
      </c>
      <c r="F4" s="150">
        <v>0</v>
      </c>
      <c r="G4" s="150">
        <v>0</v>
      </c>
      <c r="H4" s="150">
        <v>1294357.2166504285</v>
      </c>
      <c r="I4" s="150">
        <v>1295989.9238749999</v>
      </c>
      <c r="J4" s="150">
        <v>305372</v>
      </c>
      <c r="K4" s="150">
        <v>10800</v>
      </c>
      <c r="L4" s="150">
        <v>0</v>
      </c>
      <c r="M4" s="150">
        <v>0</v>
      </c>
      <c r="N4" s="150">
        <v>1575266.8668952216</v>
      </c>
      <c r="O4" s="150">
        <v>1015452.8548750001</v>
      </c>
      <c r="P4" s="150">
        <v>305372</v>
      </c>
      <c r="Q4" s="150">
        <v>10800</v>
      </c>
      <c r="R4" s="150">
        <v>0</v>
      </c>
      <c r="S4" s="150">
        <v>0</v>
      </c>
      <c r="T4" s="150">
        <v>1042771.8439999999</v>
      </c>
      <c r="U4" s="150">
        <v>0</v>
      </c>
    </row>
    <row r="5" spans="1:25" x14ac:dyDescent="0.25">
      <c r="A5" s="359" t="s">
        <v>146</v>
      </c>
      <c r="B5" s="150">
        <v>122422.51</v>
      </c>
      <c r="C5" s="150">
        <v>0</v>
      </c>
      <c r="D5" s="150">
        <v>0</v>
      </c>
      <c r="E5" s="150">
        <v>0</v>
      </c>
      <c r="F5" s="150">
        <v>0</v>
      </c>
      <c r="G5" s="150">
        <v>0</v>
      </c>
      <c r="H5" s="150">
        <v>817526.90699999989</v>
      </c>
      <c r="I5" s="150">
        <v>134000</v>
      </c>
      <c r="J5" s="150">
        <v>0</v>
      </c>
      <c r="K5" s="150">
        <v>0</v>
      </c>
      <c r="L5" s="150">
        <v>0</v>
      </c>
      <c r="M5" s="150">
        <v>0</v>
      </c>
      <c r="N5" s="150">
        <v>870958.44599999988</v>
      </c>
      <c r="O5" s="150">
        <v>134000</v>
      </c>
      <c r="P5" s="150">
        <v>0</v>
      </c>
      <c r="Q5" s="150">
        <v>0</v>
      </c>
      <c r="R5" s="150">
        <v>0</v>
      </c>
      <c r="S5" s="150">
        <v>0</v>
      </c>
      <c r="T5" s="150">
        <v>800888.44599999988</v>
      </c>
      <c r="U5" s="150">
        <v>0</v>
      </c>
    </row>
    <row r="6" spans="1:25" x14ac:dyDescent="0.25">
      <c r="A6" s="359" t="s">
        <v>145</v>
      </c>
      <c r="B6" s="150">
        <v>4227481.417444177</v>
      </c>
      <c r="C6" s="150">
        <v>4053803.4956680019</v>
      </c>
      <c r="D6" s="150">
        <v>0</v>
      </c>
      <c r="E6" s="150">
        <v>0</v>
      </c>
      <c r="F6" s="150">
        <v>0</v>
      </c>
      <c r="G6" s="150">
        <v>0</v>
      </c>
      <c r="H6" s="150">
        <v>4299531.3265871489</v>
      </c>
      <c r="I6" s="150">
        <v>2829515.0734999999</v>
      </c>
      <c r="J6" s="150">
        <v>176468</v>
      </c>
      <c r="K6" s="150">
        <v>112318</v>
      </c>
      <c r="L6" s="150">
        <v>112318</v>
      </c>
      <c r="M6" s="150">
        <v>20668</v>
      </c>
      <c r="N6" s="150">
        <v>3730100.2721651983</v>
      </c>
      <c r="O6" s="150">
        <v>3400300.5059219496</v>
      </c>
      <c r="P6" s="150">
        <v>176468</v>
      </c>
      <c r="Q6" s="150">
        <v>112318</v>
      </c>
      <c r="R6" s="150">
        <v>112318</v>
      </c>
      <c r="S6" s="150">
        <v>20668</v>
      </c>
      <c r="T6" s="150">
        <v>2071017.5040000002</v>
      </c>
      <c r="U6" s="150">
        <v>0</v>
      </c>
    </row>
    <row r="7" spans="1:25" x14ac:dyDescent="0.25">
      <c r="A7" s="359" t="s">
        <v>144</v>
      </c>
      <c r="B7" s="150">
        <v>40995620.476973824</v>
      </c>
      <c r="C7" s="150">
        <v>42248314.201633349</v>
      </c>
      <c r="D7" s="150">
        <v>5998466.7796666697</v>
      </c>
      <c r="E7" s="150">
        <v>72843.744000000006</v>
      </c>
      <c r="F7" s="150">
        <v>37731.212999999996</v>
      </c>
      <c r="G7" s="150">
        <v>0</v>
      </c>
      <c r="H7" s="150">
        <v>43914736.288585618</v>
      </c>
      <c r="I7" s="150">
        <v>36833363.789209172</v>
      </c>
      <c r="J7" s="150">
        <v>9363092.587566169</v>
      </c>
      <c r="K7" s="150">
        <v>89266.07484737855</v>
      </c>
      <c r="L7" s="150">
        <v>27197.171064321323</v>
      </c>
      <c r="M7" s="150">
        <v>0</v>
      </c>
      <c r="N7" s="150">
        <v>45133895.21571999</v>
      </c>
      <c r="O7" s="150">
        <v>36439285.013237938</v>
      </c>
      <c r="P7" s="150">
        <v>8559854.5171401687</v>
      </c>
      <c r="Q7" s="150">
        <v>89266.07484737855</v>
      </c>
      <c r="R7" s="150">
        <v>27197.171064321323</v>
      </c>
      <c r="S7" s="150">
        <v>0</v>
      </c>
      <c r="T7" s="150">
        <v>32790541.140000008</v>
      </c>
      <c r="U7" s="150">
        <v>0</v>
      </c>
    </row>
    <row r="8" spans="1:25" x14ac:dyDescent="0.25">
      <c r="A8" s="359" t="s">
        <v>582</v>
      </c>
      <c r="B8" s="150">
        <v>46319623.913443431</v>
      </c>
      <c r="C8" s="150">
        <v>46878731.97265134</v>
      </c>
      <c r="D8" s="150">
        <v>5998466.7796666697</v>
      </c>
      <c r="E8" s="150">
        <v>72843.744000000006</v>
      </c>
      <c r="F8" s="150">
        <v>37731.212999999996</v>
      </c>
      <c r="G8" s="150">
        <v>0</v>
      </c>
      <c r="H8" s="150">
        <v>50326151.738823183</v>
      </c>
      <c r="I8" s="150">
        <v>41092868.786584169</v>
      </c>
      <c r="J8" s="150">
        <v>9844932.587566169</v>
      </c>
      <c r="K8" s="150">
        <v>212384.07484737851</v>
      </c>
      <c r="L8" s="150">
        <v>139515.17106432133</v>
      </c>
      <c r="M8" s="150">
        <v>20668</v>
      </c>
      <c r="N8" s="150">
        <v>51310220.800780393</v>
      </c>
      <c r="O8" s="150">
        <v>40989038.374034889</v>
      </c>
      <c r="P8" s="150">
        <v>9041694.5171401706</v>
      </c>
      <c r="Q8" s="150">
        <v>212384.07484737851</v>
      </c>
      <c r="R8" s="150">
        <v>139515.17106432133</v>
      </c>
      <c r="S8" s="150">
        <v>20668</v>
      </c>
      <c r="T8" s="150">
        <v>36705218.934000008</v>
      </c>
      <c r="U8" s="150">
        <v>0</v>
      </c>
    </row>
    <row r="9" spans="1:25" x14ac:dyDescent="0.25">
      <c r="A9" s="359"/>
    </row>
    <row r="10" spans="1:25" x14ac:dyDescent="0.25">
      <c r="C10" s="344">
        <v>2019</v>
      </c>
      <c r="D10" s="344">
        <v>2020</v>
      </c>
      <c r="E10" s="344">
        <v>2021</v>
      </c>
      <c r="F10" s="344">
        <v>2022</v>
      </c>
      <c r="G10" s="344">
        <v>2023</v>
      </c>
      <c r="H10" s="344">
        <v>2024</v>
      </c>
      <c r="I10" s="345" t="s">
        <v>928</v>
      </c>
    </row>
    <row r="11" spans="1:25" x14ac:dyDescent="0.25">
      <c r="A11" s="461" t="s">
        <v>147</v>
      </c>
      <c r="B11" s="354" t="s">
        <v>882</v>
      </c>
      <c r="C11" s="150">
        <f>B4</f>
        <v>974099.50902542844</v>
      </c>
      <c r="D11" s="150">
        <f t="shared" ref="D11:H11" si="0">C4</f>
        <v>576614.27535000001</v>
      </c>
      <c r="E11" s="150">
        <f t="shared" si="0"/>
        <v>0</v>
      </c>
      <c r="F11" s="150">
        <f t="shared" si="0"/>
        <v>0</v>
      </c>
      <c r="G11" s="150">
        <f t="shared" si="0"/>
        <v>0</v>
      </c>
      <c r="H11" s="150">
        <f t="shared" si="0"/>
        <v>0</v>
      </c>
      <c r="I11" s="150">
        <f>SUM(C11:H11)</f>
        <v>1550713.7843754285</v>
      </c>
    </row>
    <row r="12" spans="1:25" x14ac:dyDescent="0.25">
      <c r="A12" s="461"/>
      <c r="B12" s="354" t="s">
        <v>883</v>
      </c>
      <c r="C12" s="150">
        <f>H4</f>
        <v>1294357.2166504285</v>
      </c>
      <c r="D12" s="150">
        <f t="shared" ref="D12:H12" si="1">I4</f>
        <v>1295989.9238749999</v>
      </c>
      <c r="E12" s="150">
        <f t="shared" si="1"/>
        <v>305372</v>
      </c>
      <c r="F12" s="150">
        <f t="shared" si="1"/>
        <v>10800</v>
      </c>
      <c r="G12" s="150">
        <f t="shared" si="1"/>
        <v>0</v>
      </c>
      <c r="H12" s="150">
        <f t="shared" si="1"/>
        <v>0</v>
      </c>
      <c r="I12" s="150">
        <f t="shared" ref="I12:I26" si="2">SUM(C12:H12)</f>
        <v>2906519.1405254286</v>
      </c>
    </row>
    <row r="13" spans="1:25" x14ac:dyDescent="0.25">
      <c r="A13" s="461"/>
      <c r="B13" s="354" t="s">
        <v>884</v>
      </c>
      <c r="C13" s="150">
        <f>N4</f>
        <v>1575266.8668952216</v>
      </c>
      <c r="D13" s="150">
        <f t="shared" ref="D13:H13" si="3">O4</f>
        <v>1015452.8548750001</v>
      </c>
      <c r="E13" s="150">
        <f t="shared" si="3"/>
        <v>305372</v>
      </c>
      <c r="F13" s="150">
        <f t="shared" si="3"/>
        <v>10800</v>
      </c>
      <c r="G13" s="150">
        <f t="shared" si="3"/>
        <v>0</v>
      </c>
      <c r="H13" s="150">
        <f t="shared" si="3"/>
        <v>0</v>
      </c>
      <c r="I13" s="150">
        <f t="shared" si="2"/>
        <v>2906891.7217702218</v>
      </c>
    </row>
    <row r="14" spans="1:25" x14ac:dyDescent="0.25">
      <c r="A14" s="461"/>
      <c r="B14" s="354" t="s">
        <v>1004</v>
      </c>
      <c r="C14" s="150">
        <f>T4</f>
        <v>1042771.8439999999</v>
      </c>
      <c r="D14" s="150">
        <f t="shared" ref="D14:H14" si="4">U4</f>
        <v>0</v>
      </c>
      <c r="E14" s="150">
        <f t="shared" si="4"/>
        <v>0</v>
      </c>
      <c r="F14" s="150">
        <f t="shared" si="4"/>
        <v>0</v>
      </c>
      <c r="G14" s="150">
        <f t="shared" si="4"/>
        <v>0</v>
      </c>
      <c r="H14" s="150">
        <f t="shared" si="4"/>
        <v>0</v>
      </c>
      <c r="I14" s="150">
        <f t="shared" si="2"/>
        <v>1042771.8439999999</v>
      </c>
    </row>
    <row r="15" spans="1:25" x14ac:dyDescent="0.25">
      <c r="A15" s="462" t="s">
        <v>146</v>
      </c>
      <c r="B15" s="354" t="s">
        <v>882</v>
      </c>
      <c r="C15" s="150">
        <f>B5</f>
        <v>122422.51</v>
      </c>
      <c r="D15" s="150">
        <f t="shared" ref="D15:H15" si="5">C5</f>
        <v>0</v>
      </c>
      <c r="E15" s="150">
        <f t="shared" si="5"/>
        <v>0</v>
      </c>
      <c r="F15" s="150">
        <f t="shared" si="5"/>
        <v>0</v>
      </c>
      <c r="G15" s="150">
        <f t="shared" si="5"/>
        <v>0</v>
      </c>
      <c r="H15" s="150">
        <f t="shared" si="5"/>
        <v>0</v>
      </c>
      <c r="I15" s="150">
        <f t="shared" si="2"/>
        <v>122422.51</v>
      </c>
    </row>
    <row r="16" spans="1:25" x14ac:dyDescent="0.25">
      <c r="A16" s="462"/>
      <c r="B16" s="354" t="s">
        <v>883</v>
      </c>
      <c r="C16" s="150">
        <f>H5</f>
        <v>817526.90699999989</v>
      </c>
      <c r="D16" s="150">
        <f t="shared" ref="D16:H16" si="6">I5</f>
        <v>134000</v>
      </c>
      <c r="E16" s="150">
        <f t="shared" si="6"/>
        <v>0</v>
      </c>
      <c r="F16" s="150">
        <f t="shared" si="6"/>
        <v>0</v>
      </c>
      <c r="G16" s="150">
        <f t="shared" si="6"/>
        <v>0</v>
      </c>
      <c r="H16" s="150">
        <f t="shared" si="6"/>
        <v>0</v>
      </c>
      <c r="I16" s="150">
        <f t="shared" si="2"/>
        <v>951526.90699999989</v>
      </c>
    </row>
    <row r="17" spans="1:9" x14ac:dyDescent="0.25">
      <c r="A17" s="462"/>
      <c r="B17" s="354" t="s">
        <v>884</v>
      </c>
      <c r="C17" s="150">
        <f>N5</f>
        <v>870958.44599999988</v>
      </c>
      <c r="D17" s="150">
        <f t="shared" ref="D17:H17" si="7">O5</f>
        <v>134000</v>
      </c>
      <c r="E17" s="150">
        <f t="shared" si="7"/>
        <v>0</v>
      </c>
      <c r="F17" s="150">
        <f t="shared" si="7"/>
        <v>0</v>
      </c>
      <c r="G17" s="150">
        <f t="shared" si="7"/>
        <v>0</v>
      </c>
      <c r="H17" s="150">
        <f t="shared" si="7"/>
        <v>0</v>
      </c>
      <c r="I17" s="150">
        <f t="shared" si="2"/>
        <v>1004958.4459999999</v>
      </c>
    </row>
    <row r="18" spans="1:9" x14ac:dyDescent="0.25">
      <c r="A18" s="462"/>
      <c r="B18" s="354" t="s">
        <v>1004</v>
      </c>
      <c r="C18" s="150">
        <f>T5</f>
        <v>800888.44599999988</v>
      </c>
      <c r="D18" s="150">
        <f t="shared" ref="D18:H18" si="8">U5</f>
        <v>0</v>
      </c>
      <c r="E18" s="150">
        <f t="shared" si="8"/>
        <v>0</v>
      </c>
      <c r="F18" s="150">
        <f t="shared" si="8"/>
        <v>0</v>
      </c>
      <c r="G18" s="150">
        <f t="shared" si="8"/>
        <v>0</v>
      </c>
      <c r="H18" s="150">
        <f t="shared" si="8"/>
        <v>0</v>
      </c>
      <c r="I18" s="150">
        <f t="shared" si="2"/>
        <v>800888.44599999988</v>
      </c>
    </row>
    <row r="19" spans="1:9" x14ac:dyDescent="0.25">
      <c r="A19" s="462" t="s">
        <v>145</v>
      </c>
      <c r="B19" s="354" t="s">
        <v>882</v>
      </c>
      <c r="C19" s="150">
        <f>B6</f>
        <v>4227481.417444177</v>
      </c>
      <c r="D19" s="150">
        <f t="shared" ref="D19:H19" si="9">C6</f>
        <v>4053803.4956680019</v>
      </c>
      <c r="E19" s="150">
        <f t="shared" si="9"/>
        <v>0</v>
      </c>
      <c r="F19" s="150">
        <f t="shared" si="9"/>
        <v>0</v>
      </c>
      <c r="G19" s="150">
        <f t="shared" si="9"/>
        <v>0</v>
      </c>
      <c r="H19" s="150">
        <f t="shared" si="9"/>
        <v>0</v>
      </c>
      <c r="I19" s="150">
        <f t="shared" si="2"/>
        <v>8281284.9131121784</v>
      </c>
    </row>
    <row r="20" spans="1:9" x14ac:dyDescent="0.25">
      <c r="A20" s="462"/>
      <c r="B20" s="354" t="s">
        <v>883</v>
      </c>
      <c r="C20" s="150">
        <f>H6</f>
        <v>4299531.3265871489</v>
      </c>
      <c r="D20" s="150">
        <f t="shared" ref="D20:H20" si="10">I6</f>
        <v>2829515.0734999999</v>
      </c>
      <c r="E20" s="150">
        <f t="shared" si="10"/>
        <v>176468</v>
      </c>
      <c r="F20" s="150">
        <f t="shared" si="10"/>
        <v>112318</v>
      </c>
      <c r="G20" s="150">
        <f t="shared" si="10"/>
        <v>112318</v>
      </c>
      <c r="H20" s="150">
        <f t="shared" si="10"/>
        <v>20668</v>
      </c>
      <c r="I20" s="150">
        <f t="shared" si="2"/>
        <v>7550818.4000871489</v>
      </c>
    </row>
    <row r="21" spans="1:9" x14ac:dyDescent="0.25">
      <c r="A21" s="462"/>
      <c r="B21" s="354" t="s">
        <v>884</v>
      </c>
      <c r="C21" s="150">
        <f>N6</f>
        <v>3730100.2721651983</v>
      </c>
      <c r="D21" s="150">
        <f t="shared" ref="D21:H21" si="11">O6</f>
        <v>3400300.5059219496</v>
      </c>
      <c r="E21" s="150">
        <f t="shared" si="11"/>
        <v>176468</v>
      </c>
      <c r="F21" s="150">
        <f t="shared" si="11"/>
        <v>112318</v>
      </c>
      <c r="G21" s="150">
        <f t="shared" si="11"/>
        <v>112318</v>
      </c>
      <c r="H21" s="150">
        <f t="shared" si="11"/>
        <v>20668</v>
      </c>
      <c r="I21" s="150">
        <f t="shared" si="2"/>
        <v>7552172.7780871484</v>
      </c>
    </row>
    <row r="22" spans="1:9" x14ac:dyDescent="0.25">
      <c r="A22" s="462"/>
      <c r="B22" s="354" t="s">
        <v>1004</v>
      </c>
      <c r="C22" s="150">
        <f>T6</f>
        <v>2071017.5040000002</v>
      </c>
      <c r="D22" s="150">
        <f t="shared" ref="D22:H22" si="12">U6</f>
        <v>0</v>
      </c>
      <c r="E22" s="150">
        <f t="shared" si="12"/>
        <v>0</v>
      </c>
      <c r="F22" s="150">
        <f t="shared" si="12"/>
        <v>0</v>
      </c>
      <c r="G22" s="150">
        <f t="shared" si="12"/>
        <v>0</v>
      </c>
      <c r="H22" s="150">
        <f t="shared" si="12"/>
        <v>0</v>
      </c>
      <c r="I22" s="150">
        <f t="shared" si="2"/>
        <v>2071017.5040000002</v>
      </c>
    </row>
    <row r="23" spans="1:9" x14ac:dyDescent="0.25">
      <c r="A23" s="462" t="s">
        <v>144</v>
      </c>
      <c r="B23" s="354" t="s">
        <v>882</v>
      </c>
      <c r="C23" s="150">
        <f>B7</f>
        <v>40995620.476973824</v>
      </c>
      <c r="D23" s="150">
        <f t="shared" ref="D23:H23" si="13">C7</f>
        <v>42248314.201633349</v>
      </c>
      <c r="E23" s="150">
        <f t="shared" si="13"/>
        <v>5998466.7796666697</v>
      </c>
      <c r="F23" s="150">
        <f t="shared" si="13"/>
        <v>72843.744000000006</v>
      </c>
      <c r="G23" s="150">
        <f t="shared" si="13"/>
        <v>37731.212999999996</v>
      </c>
      <c r="H23" s="150">
        <f t="shared" si="13"/>
        <v>0</v>
      </c>
      <c r="I23" s="150">
        <f t="shared" si="2"/>
        <v>89352976.41527383</v>
      </c>
    </row>
    <row r="24" spans="1:9" x14ac:dyDescent="0.25">
      <c r="A24" s="462"/>
      <c r="B24" s="354" t="s">
        <v>883</v>
      </c>
      <c r="C24" s="150">
        <f>H7</f>
        <v>43914736.288585618</v>
      </c>
      <c r="D24" s="150">
        <f t="shared" ref="D24:H24" si="14">I7</f>
        <v>36833363.789209172</v>
      </c>
      <c r="E24" s="150">
        <f t="shared" si="14"/>
        <v>9363092.587566169</v>
      </c>
      <c r="F24" s="150">
        <f t="shared" si="14"/>
        <v>89266.07484737855</v>
      </c>
      <c r="G24" s="150">
        <f t="shared" si="14"/>
        <v>27197.171064321323</v>
      </c>
      <c r="H24" s="150">
        <f t="shared" si="14"/>
        <v>0</v>
      </c>
      <c r="I24" s="150">
        <f t="shared" si="2"/>
        <v>90227655.91127266</v>
      </c>
    </row>
    <row r="25" spans="1:9" x14ac:dyDescent="0.25">
      <c r="A25" s="462"/>
      <c r="B25" s="354" t="s">
        <v>884</v>
      </c>
      <c r="C25" s="150">
        <f>N7</f>
        <v>45133895.21571999</v>
      </c>
      <c r="D25" s="150">
        <f t="shared" ref="D25:H25" si="15">O7</f>
        <v>36439285.013237938</v>
      </c>
      <c r="E25" s="150">
        <f t="shared" si="15"/>
        <v>8559854.5171401687</v>
      </c>
      <c r="F25" s="150">
        <f t="shared" si="15"/>
        <v>89266.07484737855</v>
      </c>
      <c r="G25" s="150">
        <f t="shared" si="15"/>
        <v>27197.171064321323</v>
      </c>
      <c r="H25" s="150">
        <f t="shared" si="15"/>
        <v>0</v>
      </c>
      <c r="I25" s="150">
        <f t="shared" si="2"/>
        <v>90249497.992009789</v>
      </c>
    </row>
    <row r="26" spans="1:9" x14ac:dyDescent="0.25">
      <c r="A26" s="462"/>
      <c r="B26" s="354" t="s">
        <v>1004</v>
      </c>
      <c r="C26" s="150">
        <f>T7</f>
        <v>32790541.140000008</v>
      </c>
      <c r="D26" s="150">
        <f t="shared" ref="D26:H26" si="16">U7</f>
        <v>0</v>
      </c>
      <c r="E26" s="150">
        <f t="shared" si="16"/>
        <v>0</v>
      </c>
      <c r="F26" s="150">
        <f t="shared" si="16"/>
        <v>0</v>
      </c>
      <c r="G26" s="150">
        <f t="shared" si="16"/>
        <v>0</v>
      </c>
      <c r="H26" s="150">
        <f t="shared" si="16"/>
        <v>0</v>
      </c>
      <c r="I26" s="150">
        <f t="shared" si="2"/>
        <v>32790541.140000008</v>
      </c>
    </row>
    <row r="28" spans="1:9" x14ac:dyDescent="0.25">
      <c r="A28" s="363" t="s">
        <v>1047</v>
      </c>
      <c r="B28" s="150" t="s">
        <v>882</v>
      </c>
      <c r="C28" s="150" t="s">
        <v>883</v>
      </c>
      <c r="D28" s="150" t="s">
        <v>884</v>
      </c>
      <c r="E28" s="150" t="s">
        <v>1004</v>
      </c>
    </row>
    <row r="29" spans="1:9" x14ac:dyDescent="0.25">
      <c r="A29" s="358">
        <v>2019</v>
      </c>
      <c r="B29" s="150">
        <f>(C11+C15+C19+C23)/1000</f>
        <v>46319.623913443429</v>
      </c>
      <c r="C29" s="150">
        <f>(C12+C16+C20+C24)/1000</f>
        <v>50326.151738823195</v>
      </c>
      <c r="D29" s="150">
        <f>(C13+C17+C21+C25)/1000</f>
        <v>51310.220800780407</v>
      </c>
      <c r="E29" s="150">
        <f>(C14+C18+C22+C26)/1000</f>
        <v>36705.218934000011</v>
      </c>
    </row>
    <row r="30" spans="1:9" x14ac:dyDescent="0.25">
      <c r="A30" s="358">
        <v>2020</v>
      </c>
      <c r="B30" s="150">
        <f>(D11+D15+D19+D23)/1000</f>
        <v>46878.731972651345</v>
      </c>
      <c r="C30" s="150">
        <f>(D12+D16+D20+D24)/1000</f>
        <v>41092.868786584171</v>
      </c>
      <c r="D30" s="150">
        <f>(D13+D17+D21+D25)/1000</f>
        <v>40989.038374034892</v>
      </c>
      <c r="E30" s="150">
        <f>(D14+D18+D22+D26)/1000</f>
        <v>0</v>
      </c>
    </row>
    <row r="31" spans="1:9" x14ac:dyDescent="0.25">
      <c r="A31" s="358">
        <v>2021</v>
      </c>
      <c r="B31" s="150">
        <f>(E11+E15+E19+E23)/1000</f>
        <v>5998.4667796666699</v>
      </c>
      <c r="C31" s="150">
        <f>(E12+E16+E20+E24)/1000</f>
        <v>9844.9325875661689</v>
      </c>
      <c r="D31" s="150">
        <f>(E13+E17+E21+E25)/1000</f>
        <v>9041.6945171401694</v>
      </c>
      <c r="E31" s="150">
        <f>(E14+E18+E22+E26)/1000</f>
        <v>0</v>
      </c>
    </row>
    <row r="32" spans="1:9" x14ac:dyDescent="0.25">
      <c r="A32" s="358">
        <v>2022</v>
      </c>
      <c r="B32" s="150">
        <f>(F11+F15+F19+F23)/1000</f>
        <v>72.843744000000001</v>
      </c>
      <c r="C32" s="150">
        <f>(F12+F16+F20+F24)/1000</f>
        <v>212.38407484737854</v>
      </c>
      <c r="D32" s="150">
        <f>(F13+F17+F21+F25)/1000</f>
        <v>212.38407484737854</v>
      </c>
      <c r="E32" s="150">
        <f>(F14+F18+F22+F26)/1000</f>
        <v>0</v>
      </c>
    </row>
    <row r="33" spans="1:5" x14ac:dyDescent="0.25">
      <c r="A33" s="358">
        <v>2023</v>
      </c>
      <c r="B33" s="150">
        <f>(G11+G15+G19+G23)/1000</f>
        <v>37.731212999999997</v>
      </c>
      <c r="C33" s="150">
        <f>(G12+G16+G20+G24)/1000</f>
        <v>139.51517106432132</v>
      </c>
      <c r="D33" s="150">
        <f>(G13+G17+G21+G25)/1000</f>
        <v>139.51517106432132</v>
      </c>
      <c r="E33" s="150">
        <f>(G14+G18+G22+G26)/1000</f>
        <v>0</v>
      </c>
    </row>
    <row r="34" spans="1:5" x14ac:dyDescent="0.25">
      <c r="A34" s="358">
        <v>2024</v>
      </c>
      <c r="B34" s="150">
        <f>(H11+H15+H19+H23)/1000</f>
        <v>0</v>
      </c>
      <c r="C34" s="150">
        <f>(H12+H16+H20+H24)/1000</f>
        <v>20.667999999999999</v>
      </c>
      <c r="D34" s="150">
        <f>(H13+H17+H21+H25)/1000</f>
        <v>20.667999999999999</v>
      </c>
      <c r="E34" s="150">
        <f>(H14+H18+H22+H26)/1000</f>
        <v>0</v>
      </c>
    </row>
  </sheetData>
  <mergeCells count="4">
    <mergeCell ref="A11:A14"/>
    <mergeCell ref="A15:A18"/>
    <mergeCell ref="A19:A22"/>
    <mergeCell ref="A23:A26"/>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
  <sheetViews>
    <sheetView workbookViewId="0">
      <selection activeCell="K47" sqref="K47"/>
    </sheetView>
  </sheetViews>
  <sheetFormatPr baseColWidth="10" defaultColWidth="11.5703125" defaultRowHeight="15" x14ac:dyDescent="0.25"/>
  <cols>
    <col min="1" max="1" width="18" style="358" bestFit="1" customWidth="1"/>
    <col min="2" max="2" width="13.28515625" style="358" bestFit="1" customWidth="1"/>
    <col min="3" max="3" width="13.7109375" style="358" bestFit="1" customWidth="1"/>
    <col min="4" max="4" width="13.28515625" style="358" bestFit="1" customWidth="1"/>
    <col min="5" max="5" width="14.140625" style="358" bestFit="1" customWidth="1"/>
    <col min="6" max="6" width="13.28515625" style="358" bestFit="1" customWidth="1"/>
    <col min="7" max="7" width="12.5703125" style="358" bestFit="1" customWidth="1"/>
    <col min="8" max="8" width="13.7109375" style="358" bestFit="1" customWidth="1"/>
    <col min="9" max="9" width="13.42578125" style="358" bestFit="1" customWidth="1"/>
    <col min="10" max="10" width="13.28515625" style="358" bestFit="1" customWidth="1"/>
    <col min="11" max="11" width="17.140625" style="358" bestFit="1" customWidth="1"/>
    <col min="12" max="12" width="18" style="358" bestFit="1" customWidth="1"/>
    <col min="13" max="16384" width="11.5703125" style="358"/>
  </cols>
  <sheetData>
    <row r="1" spans="1:12" x14ac:dyDescent="0.25">
      <c r="A1" s="360" t="s">
        <v>366</v>
      </c>
      <c r="B1" s="358" t="s">
        <v>604</v>
      </c>
    </row>
    <row r="2" spans="1:12" x14ac:dyDescent="0.25">
      <c r="A2" s="360" t="s">
        <v>143</v>
      </c>
      <c r="B2" s="358" t="s">
        <v>604</v>
      </c>
    </row>
    <row r="4" spans="1:12" x14ac:dyDescent="0.25">
      <c r="A4" s="360" t="s">
        <v>1048</v>
      </c>
      <c r="B4" s="360" t="s">
        <v>1049</v>
      </c>
      <c r="C4" s="360" t="s">
        <v>1050</v>
      </c>
      <c r="D4" s="360" t="s">
        <v>1051</v>
      </c>
      <c r="E4" s="360" t="s">
        <v>1052</v>
      </c>
      <c r="F4" s="358" t="s">
        <v>1053</v>
      </c>
      <c r="G4" s="358" t="s">
        <v>1054</v>
      </c>
      <c r="H4" s="358" t="s">
        <v>1055</v>
      </c>
      <c r="I4" s="358" t="s">
        <v>1056</v>
      </c>
      <c r="J4" s="358" t="s">
        <v>1057</v>
      </c>
      <c r="K4" s="358" t="s">
        <v>1058</v>
      </c>
      <c r="L4" s="358" t="s">
        <v>1059</v>
      </c>
    </row>
    <row r="5" spans="1:12" x14ac:dyDescent="0.25">
      <c r="A5" s="157">
        <v>1215162.6689633841</v>
      </c>
      <c r="B5" s="157">
        <v>1844009.7928290379</v>
      </c>
      <c r="C5" s="157">
        <v>4238251.5919664009</v>
      </c>
      <c r="D5" s="157">
        <v>6454514.462363136</v>
      </c>
      <c r="E5" s="157">
        <v>4568260.7301281774</v>
      </c>
      <c r="F5" s="157">
        <v>6838434.0971049322</v>
      </c>
      <c r="G5" s="157">
        <v>4119662.8095644498</v>
      </c>
      <c r="H5" s="157">
        <v>3758896.0016471241</v>
      </c>
      <c r="I5" s="157">
        <v>2472423.0481685475</v>
      </c>
      <c r="J5" s="157">
        <v>2330752.906034288</v>
      </c>
      <c r="K5" s="157">
        <v>2978973.259310666</v>
      </c>
      <c r="L5" s="157">
        <v>5500282.5453632846</v>
      </c>
    </row>
    <row r="7" spans="1:12" x14ac:dyDescent="0.25">
      <c r="A7" s="360" t="s">
        <v>366</v>
      </c>
      <c r="B7" s="358" t="s">
        <v>604</v>
      </c>
    </row>
    <row r="8" spans="1:12" x14ac:dyDescent="0.25">
      <c r="A8" s="360" t="s">
        <v>143</v>
      </c>
      <c r="B8" s="358" t="s">
        <v>604</v>
      </c>
    </row>
    <row r="10" spans="1:12" x14ac:dyDescent="0.25">
      <c r="A10" s="360" t="s">
        <v>1060</v>
      </c>
      <c r="B10" s="360" t="s">
        <v>1061</v>
      </c>
      <c r="C10" s="360" t="s">
        <v>1062</v>
      </c>
      <c r="D10" s="360" t="s">
        <v>1063</v>
      </c>
      <c r="E10" s="360" t="s">
        <v>1064</v>
      </c>
      <c r="F10" s="360" t="s">
        <v>1065</v>
      </c>
      <c r="G10" s="360" t="s">
        <v>1066</v>
      </c>
      <c r="H10" s="360" t="s">
        <v>1067</v>
      </c>
      <c r="I10" s="360" t="s">
        <v>1068</v>
      </c>
      <c r="J10" s="360" t="s">
        <v>1069</v>
      </c>
      <c r="K10" s="360" t="s">
        <v>1070</v>
      </c>
      <c r="L10" s="358" t="s">
        <v>1071</v>
      </c>
    </row>
    <row r="11" spans="1:12" x14ac:dyDescent="0.25">
      <c r="A11" s="157">
        <v>1163590.8419999997</v>
      </c>
      <c r="B11" s="157">
        <v>2294568.3940000008</v>
      </c>
      <c r="C11" s="157">
        <v>4557357.1479999991</v>
      </c>
      <c r="D11" s="157">
        <v>6752365.5879999986</v>
      </c>
      <c r="E11" s="157">
        <v>2533658.8589999997</v>
      </c>
      <c r="F11" s="157">
        <v>4158409.5739999996</v>
      </c>
      <c r="G11" s="157">
        <v>3055147.4815773903</v>
      </c>
      <c r="H11" s="157">
        <v>3404454.9089612556</v>
      </c>
      <c r="I11" s="157">
        <v>5593602.3533411417</v>
      </c>
      <c r="J11" s="157">
        <v>5131362.2306327131</v>
      </c>
      <c r="K11" s="157">
        <v>4255397.5799365044</v>
      </c>
      <c r="L11" s="157">
        <v>7426236.7793741813</v>
      </c>
    </row>
    <row r="13" spans="1:12" x14ac:dyDescent="0.25">
      <c r="A13" s="360" t="s">
        <v>366</v>
      </c>
      <c r="B13" s="358" t="s">
        <v>604</v>
      </c>
    </row>
    <row r="14" spans="1:12" x14ac:dyDescent="0.25">
      <c r="A14" s="360" t="s">
        <v>143</v>
      </c>
      <c r="B14" s="358" t="s">
        <v>604</v>
      </c>
    </row>
    <row r="16" spans="1:12" x14ac:dyDescent="0.25">
      <c r="A16" s="360" t="s">
        <v>1072</v>
      </c>
      <c r="B16" s="360" t="s">
        <v>1073</v>
      </c>
      <c r="C16" s="360" t="s">
        <v>1074</v>
      </c>
      <c r="D16" s="360" t="s">
        <v>1075</v>
      </c>
      <c r="E16" s="360" t="s">
        <v>1076</v>
      </c>
      <c r="F16" s="360" t="s">
        <v>1077</v>
      </c>
      <c r="G16" s="360" t="s">
        <v>1078</v>
      </c>
      <c r="H16" s="360" t="s">
        <v>1079</v>
      </c>
      <c r="I16" s="360" t="s">
        <v>1080</v>
      </c>
      <c r="J16" s="360" t="s">
        <v>1081</v>
      </c>
      <c r="K16" s="360" t="s">
        <v>1082</v>
      </c>
      <c r="L16" s="360" t="s">
        <v>1083</v>
      </c>
    </row>
    <row r="17" spans="1:12" x14ac:dyDescent="0.25">
      <c r="A17" s="157">
        <v>1163590.8419999997</v>
      </c>
      <c r="B17" s="157">
        <v>2294568.3940000008</v>
      </c>
      <c r="C17" s="157">
        <v>4557357.1479999991</v>
      </c>
      <c r="D17" s="157">
        <v>6752365.5879999986</v>
      </c>
      <c r="E17" s="157">
        <v>2533658.8589999997</v>
      </c>
      <c r="F17" s="157">
        <v>4158409.6369999996</v>
      </c>
      <c r="G17" s="157">
        <v>3088537.7479999997</v>
      </c>
      <c r="H17" s="157">
        <v>3456016.9660000005</v>
      </c>
      <c r="I17" s="157">
        <v>3668578.142</v>
      </c>
      <c r="J17" s="157">
        <v>6380734.7651197277</v>
      </c>
      <c r="K17" s="157">
        <v>5488610.1960130045</v>
      </c>
      <c r="L17" s="157">
        <v>7767792.5156476861</v>
      </c>
    </row>
    <row r="19" spans="1:12" x14ac:dyDescent="0.25">
      <c r="A19" s="360" t="s">
        <v>366</v>
      </c>
      <c r="B19" s="358" t="s">
        <v>604</v>
      </c>
    </row>
    <row r="20" spans="1:12" x14ac:dyDescent="0.25">
      <c r="A20" s="360" t="s">
        <v>143</v>
      </c>
      <c r="B20" s="358" t="s">
        <v>604</v>
      </c>
    </row>
    <row r="22" spans="1:12" x14ac:dyDescent="0.25">
      <c r="A22" s="360" t="s">
        <v>1084</v>
      </c>
      <c r="B22" s="360" t="s">
        <v>1085</v>
      </c>
      <c r="C22" s="360" t="s">
        <v>1086</v>
      </c>
      <c r="D22" s="360" t="s">
        <v>1087</v>
      </c>
      <c r="E22" s="360" t="s">
        <v>1088</v>
      </c>
      <c r="F22" s="360" t="s">
        <v>1089</v>
      </c>
      <c r="G22" s="360" t="s">
        <v>1090</v>
      </c>
      <c r="H22" s="360" t="s">
        <v>1091</v>
      </c>
      <c r="I22" s="360" t="s">
        <v>1092</v>
      </c>
      <c r="J22" s="360" t="s">
        <v>1093</v>
      </c>
      <c r="K22" s="360" t="s">
        <v>1094</v>
      </c>
      <c r="L22" s="360" t="s">
        <v>1095</v>
      </c>
    </row>
    <row r="23" spans="1:12" x14ac:dyDescent="0.25">
      <c r="A23" s="157">
        <v>1163590.8419999997</v>
      </c>
      <c r="B23" s="157">
        <v>2294568.3940000008</v>
      </c>
      <c r="C23" s="157">
        <v>4557357.1479999991</v>
      </c>
      <c r="D23" s="157">
        <v>6752365.5879999986</v>
      </c>
      <c r="E23" s="157">
        <v>2533658.8589999997</v>
      </c>
      <c r="F23" s="157">
        <v>4158409.6369999996</v>
      </c>
      <c r="G23" s="157">
        <v>3088537.7479999997</v>
      </c>
      <c r="H23" s="157">
        <v>3456016.9660000005</v>
      </c>
      <c r="I23" s="157">
        <v>3668578.1420000005</v>
      </c>
      <c r="J23" s="157">
        <v>5032135.6099999994</v>
      </c>
      <c r="K23" s="157"/>
      <c r="L23" s="157"/>
    </row>
    <row r="25" spans="1:12" x14ac:dyDescent="0.25">
      <c r="B25" s="355" t="s">
        <v>882</v>
      </c>
      <c r="C25" s="353" t="s">
        <v>883</v>
      </c>
      <c r="D25" s="335" t="s">
        <v>884</v>
      </c>
      <c r="E25" s="347" t="s">
        <v>1004</v>
      </c>
    </row>
    <row r="26" spans="1:12" x14ac:dyDescent="0.25">
      <c r="A26" s="362" t="s">
        <v>625</v>
      </c>
      <c r="B26" s="177">
        <v>1215162.6689633841</v>
      </c>
      <c r="C26" s="177">
        <v>1163590.8419999997</v>
      </c>
      <c r="D26" s="177">
        <v>1163590.8419999997</v>
      </c>
      <c r="E26" s="177">
        <v>1163590.8419999997</v>
      </c>
    </row>
    <row r="27" spans="1:12" x14ac:dyDescent="0.25">
      <c r="A27" s="362" t="s">
        <v>626</v>
      </c>
      <c r="B27" s="177">
        <v>1844009.7928290379</v>
      </c>
      <c r="C27" s="177">
        <v>2294568.3940000008</v>
      </c>
      <c r="D27" s="177">
        <v>2294568.3940000008</v>
      </c>
      <c r="E27" s="177">
        <v>2294568.3940000008</v>
      </c>
    </row>
    <row r="28" spans="1:12" x14ac:dyDescent="0.25">
      <c r="A28" s="362" t="s">
        <v>627</v>
      </c>
      <c r="B28" s="177">
        <v>4238251.5919664009</v>
      </c>
      <c r="C28" s="177">
        <v>4557357.1479999991</v>
      </c>
      <c r="D28" s="177">
        <v>4557357.1479999991</v>
      </c>
      <c r="E28" s="177">
        <v>4557357.1479999991</v>
      </c>
    </row>
    <row r="29" spans="1:12" x14ac:dyDescent="0.25">
      <c r="A29" s="362" t="s">
        <v>628</v>
      </c>
      <c r="B29" s="177">
        <v>6454514.462363136</v>
      </c>
      <c r="C29" s="177">
        <v>6752365.5879999986</v>
      </c>
      <c r="D29" s="177">
        <v>6752365.5879999986</v>
      </c>
      <c r="E29" s="177">
        <v>6752365.5879999986</v>
      </c>
    </row>
    <row r="30" spans="1:12" x14ac:dyDescent="0.25">
      <c r="A30" s="362" t="s">
        <v>629</v>
      </c>
      <c r="B30" s="177">
        <v>4568260.7301281774</v>
      </c>
      <c r="C30" s="177">
        <v>2533658.8589999997</v>
      </c>
      <c r="D30" s="177">
        <v>2533658.8589999997</v>
      </c>
      <c r="E30" s="177">
        <v>2533658.8589999997</v>
      </c>
    </row>
    <row r="31" spans="1:12" x14ac:dyDescent="0.25">
      <c r="A31" s="362" t="s">
        <v>630</v>
      </c>
      <c r="B31" s="177">
        <v>6838434.0971049322</v>
      </c>
      <c r="C31" s="177">
        <v>4158409.5739999996</v>
      </c>
      <c r="D31" s="177">
        <v>4158409.6369999996</v>
      </c>
      <c r="E31" s="177">
        <v>4158409.6369999996</v>
      </c>
    </row>
    <row r="32" spans="1:12" x14ac:dyDescent="0.25">
      <c r="A32" s="362" t="s">
        <v>631</v>
      </c>
      <c r="B32" s="177">
        <v>4119662.8095644498</v>
      </c>
      <c r="C32" s="177">
        <v>3055147.4815773903</v>
      </c>
      <c r="D32" s="177">
        <v>3088537.7479999997</v>
      </c>
      <c r="E32" s="177">
        <v>3088537.7479999997</v>
      </c>
    </row>
    <row r="33" spans="1:5" x14ac:dyDescent="0.25">
      <c r="A33" s="362" t="s">
        <v>632</v>
      </c>
      <c r="B33" s="177">
        <v>3758896.0016471241</v>
      </c>
      <c r="C33" s="177">
        <v>3404454.9089612556</v>
      </c>
      <c r="D33" s="177">
        <v>3456016.9660000005</v>
      </c>
      <c r="E33" s="177">
        <v>3456016.9660000005</v>
      </c>
    </row>
    <row r="34" spans="1:5" x14ac:dyDescent="0.25">
      <c r="A34" s="362" t="s">
        <v>633</v>
      </c>
      <c r="B34" s="177">
        <v>2472423.0481685475</v>
      </c>
      <c r="C34" s="177">
        <v>5593602.3533411417</v>
      </c>
      <c r="D34" s="177">
        <v>3668578.142</v>
      </c>
      <c r="E34" s="177">
        <v>3668578.1420000005</v>
      </c>
    </row>
    <row r="35" spans="1:5" x14ac:dyDescent="0.25">
      <c r="A35" s="362" t="s">
        <v>634</v>
      </c>
      <c r="B35" s="177">
        <v>2330752.906034288</v>
      </c>
      <c r="C35" s="177">
        <v>5131362.2306327131</v>
      </c>
      <c r="D35" s="177">
        <v>6380734.7651197277</v>
      </c>
      <c r="E35" s="177">
        <v>5032135.6099999994</v>
      </c>
    </row>
    <row r="36" spans="1:5" x14ac:dyDescent="0.25">
      <c r="A36" s="362" t="s">
        <v>641</v>
      </c>
      <c r="B36" s="177">
        <v>2978973.259310666</v>
      </c>
      <c r="C36" s="177">
        <v>4255397.5799365044</v>
      </c>
      <c r="D36" s="177">
        <v>5488610.1960130045</v>
      </c>
      <c r="E36" s="177"/>
    </row>
    <row r="37" spans="1:5" ht="15.75" thickBot="1" x14ac:dyDescent="0.3">
      <c r="A37" s="357" t="s">
        <v>642</v>
      </c>
      <c r="B37" s="352">
        <v>5500282.5453632846</v>
      </c>
      <c r="C37" s="352">
        <v>7426236.7793741813</v>
      </c>
      <c r="D37" s="352">
        <v>7767792.5156476861</v>
      </c>
      <c r="E37" s="352"/>
    </row>
    <row r="38" spans="1:5" ht="15.75" thickBot="1" x14ac:dyDescent="0.3">
      <c r="A38" s="337" t="s">
        <v>1096</v>
      </c>
      <c r="B38" s="356">
        <f>SUM(B26:B37)</f>
        <v>46319623.913443424</v>
      </c>
      <c r="C38" s="351">
        <f t="shared" ref="C38:E38" si="0">SUM(C26:C37)</f>
        <v>50326151.73882319</v>
      </c>
      <c r="D38" s="356">
        <f t="shared" si="0"/>
        <v>51310220.800780423</v>
      </c>
      <c r="E38" s="332">
        <f t="shared" si="0"/>
        <v>36705218.934</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79"/>
  <sheetViews>
    <sheetView topLeftCell="D157" workbookViewId="0">
      <selection activeCell="AK3" sqref="AK3:AK179"/>
    </sheetView>
  </sheetViews>
  <sheetFormatPr baseColWidth="10" defaultRowHeight="15" outlineLevelCol="1" x14ac:dyDescent="0.25"/>
  <cols>
    <col min="1" max="1" width="17.7109375" customWidth="1"/>
    <col min="5" max="5" width="18.140625" bestFit="1" customWidth="1"/>
    <col min="6" max="6" width="18.140625" style="150" bestFit="1" customWidth="1"/>
    <col min="7" max="7" width="14.28515625" style="150" bestFit="1" customWidth="1"/>
    <col min="8" max="9" width="12" style="150" hidden="1" customWidth="1" outlineLevel="1"/>
    <col min="10" max="11" width="10" style="150" hidden="1" customWidth="1" outlineLevel="1"/>
    <col min="12" max="13" width="6.5703125" style="150" hidden="1" customWidth="1" outlineLevel="1"/>
    <col min="14" max="14" width="12.28515625" style="150" bestFit="1" customWidth="1" collapsed="1"/>
    <col min="15" max="18" width="12" style="150" hidden="1" customWidth="1" outlineLevel="1"/>
    <col min="19" max="20" width="8.42578125" style="150" hidden="1" customWidth="1" outlineLevel="1"/>
    <col min="21" max="21" width="14.28515625" style="150" bestFit="1" customWidth="1" collapsed="1"/>
    <col min="22" max="25" width="12" style="150" hidden="1" customWidth="1" outlineLevel="1"/>
    <col min="26" max="27" width="8.42578125" style="150" hidden="1" customWidth="1" outlineLevel="1"/>
    <col min="28" max="28" width="14.28515625" style="150" bestFit="1" customWidth="1" collapsed="1"/>
    <col min="29" max="29" width="12.7109375" style="150" hidden="1" customWidth="1" outlineLevel="1"/>
    <col min="30" max="32" width="12" style="150" hidden="1" customWidth="1" outlineLevel="1"/>
    <col min="33" max="34" width="9.42578125" style="150" hidden="1" customWidth="1" outlineLevel="1"/>
    <col min="35" max="35" width="15.28515625" style="150" bestFit="1" customWidth="1" collapsed="1"/>
    <col min="36" max="36" width="12" style="150" bestFit="1" customWidth="1"/>
    <col min="37" max="37" width="17.7109375" style="150" bestFit="1" customWidth="1"/>
    <col min="38" max="38" width="17.140625" style="150" bestFit="1" customWidth="1"/>
    <col min="39" max="39" width="18.28515625" bestFit="1" customWidth="1"/>
  </cols>
  <sheetData>
    <row r="2" spans="1:38" x14ac:dyDescent="0.25">
      <c r="G2" s="150">
        <f>SUM(G4:G174)</f>
        <v>68320338.452999979</v>
      </c>
      <c r="H2" s="150">
        <f t="shared" ref="H2:AI2" si="0">SUM(H4:H174)</f>
        <v>46319623.913443409</v>
      </c>
      <c r="I2" s="150">
        <f t="shared" si="0"/>
        <v>46878731.972651348</v>
      </c>
      <c r="J2" s="150">
        <f t="shared" si="0"/>
        <v>5998466.7796666697</v>
      </c>
      <c r="K2" s="150">
        <f t="shared" si="0"/>
        <v>72843.744000000006</v>
      </c>
      <c r="L2" s="150">
        <f t="shared" si="0"/>
        <v>37731.212999999996</v>
      </c>
      <c r="M2" s="150">
        <f t="shared" si="0"/>
        <v>0</v>
      </c>
      <c r="N2" s="150">
        <f t="shared" si="0"/>
        <v>167627736.07576147</v>
      </c>
      <c r="O2" s="150">
        <f t="shared" si="0"/>
        <v>50326151.738823168</v>
      </c>
      <c r="P2" s="150">
        <f t="shared" si="0"/>
        <v>41092868.786584176</v>
      </c>
      <c r="Q2" s="150">
        <f t="shared" si="0"/>
        <v>9844932.587566169</v>
      </c>
      <c r="R2" s="150">
        <f t="shared" si="0"/>
        <v>212384.07484737851</v>
      </c>
      <c r="S2" s="150">
        <f t="shared" si="0"/>
        <v>139515.17106432133</v>
      </c>
      <c r="T2" s="150">
        <f t="shared" si="0"/>
        <v>20668</v>
      </c>
      <c r="U2" s="150">
        <f t="shared" si="0"/>
        <v>169956858.45488521</v>
      </c>
      <c r="V2" s="150">
        <f t="shared" si="0"/>
        <v>51310220.800780408</v>
      </c>
      <c r="W2" s="150">
        <f t="shared" si="0"/>
        <v>40989038.374034896</v>
      </c>
      <c r="X2" s="150">
        <f t="shared" si="0"/>
        <v>9041694.5171401687</v>
      </c>
      <c r="Y2" s="150">
        <f t="shared" si="0"/>
        <v>212384.07484737851</v>
      </c>
      <c r="Z2" s="150">
        <f t="shared" si="0"/>
        <v>139515.17106432133</v>
      </c>
      <c r="AA2" s="150">
        <f t="shared" si="0"/>
        <v>20668</v>
      </c>
      <c r="AB2" s="150">
        <f t="shared" si="0"/>
        <v>170033859.39086717</v>
      </c>
      <c r="AC2" s="150">
        <f t="shared" si="0"/>
        <v>49509567.267227769</v>
      </c>
      <c r="AD2" s="150">
        <f t="shared" si="0"/>
        <v>42199353.64693144</v>
      </c>
      <c r="AE2" s="150">
        <f t="shared" si="0"/>
        <v>9041694.5171401687</v>
      </c>
      <c r="AF2" s="150">
        <f t="shared" si="0"/>
        <v>212384.07484737851</v>
      </c>
      <c r="AG2" s="150">
        <f t="shared" si="0"/>
        <v>139515.17106432133</v>
      </c>
      <c r="AH2" s="150">
        <f t="shared" si="0"/>
        <v>20668</v>
      </c>
      <c r="AI2" s="150">
        <f t="shared" si="0"/>
        <v>169443521.13021103</v>
      </c>
      <c r="AJ2" s="150">
        <f>SUM(AJ4:AJ178)</f>
        <v>40993410.806999996</v>
      </c>
    </row>
    <row r="3" spans="1:38" x14ac:dyDescent="0.25">
      <c r="A3" s="360" t="s">
        <v>143</v>
      </c>
      <c r="B3" s="360" t="s">
        <v>73</v>
      </c>
      <c r="C3" s="360" t="s">
        <v>366</v>
      </c>
      <c r="D3" s="360" t="s">
        <v>148</v>
      </c>
      <c r="E3" s="360" t="s">
        <v>0</v>
      </c>
      <c r="F3" s="360" t="s">
        <v>462</v>
      </c>
      <c r="G3" s="358" t="s">
        <v>888</v>
      </c>
      <c r="H3" s="358" t="s">
        <v>927</v>
      </c>
      <c r="I3" s="358" t="s">
        <v>839</v>
      </c>
      <c r="J3" s="358" t="s">
        <v>952</v>
      </c>
      <c r="K3" s="358" t="s">
        <v>844</v>
      </c>
      <c r="L3" s="358" t="s">
        <v>1133</v>
      </c>
      <c r="M3" s="358" t="s">
        <v>847</v>
      </c>
      <c r="N3" s="358" t="s">
        <v>1134</v>
      </c>
      <c r="O3" s="358" t="s">
        <v>364</v>
      </c>
      <c r="P3" s="358" t="s">
        <v>367</v>
      </c>
      <c r="Q3" s="358" t="s">
        <v>966</v>
      </c>
      <c r="R3" s="358" t="s">
        <v>967</v>
      </c>
      <c r="S3" s="358" t="s">
        <v>968</v>
      </c>
      <c r="T3" s="358" t="s">
        <v>969</v>
      </c>
      <c r="U3" s="358" t="s">
        <v>1135</v>
      </c>
      <c r="V3" s="358" t="s">
        <v>368</v>
      </c>
      <c r="W3" s="358" t="s">
        <v>369</v>
      </c>
      <c r="X3" s="358" t="s">
        <v>903</v>
      </c>
      <c r="Y3" s="358" t="s">
        <v>904</v>
      </c>
      <c r="Z3" s="358" t="s">
        <v>905</v>
      </c>
      <c r="AA3" s="358" t="s">
        <v>906</v>
      </c>
      <c r="AB3" s="358" t="s">
        <v>1136</v>
      </c>
      <c r="AC3" s="358" t="s">
        <v>370</v>
      </c>
      <c r="AD3" s="358" t="s">
        <v>371</v>
      </c>
      <c r="AE3" s="358" t="s">
        <v>1139</v>
      </c>
      <c r="AF3" s="358" t="s">
        <v>1137</v>
      </c>
      <c r="AG3" s="358" t="s">
        <v>1138</v>
      </c>
      <c r="AH3" s="358" t="s">
        <v>1140</v>
      </c>
      <c r="AI3" s="358" t="s">
        <v>1141</v>
      </c>
      <c r="AJ3" s="358" t="s">
        <v>1142</v>
      </c>
      <c r="AK3" s="358" t="s">
        <v>584</v>
      </c>
      <c r="AL3" s="358" t="s">
        <v>1273</v>
      </c>
    </row>
    <row r="4" spans="1:38" x14ac:dyDescent="0.25">
      <c r="A4" s="358" t="s">
        <v>147</v>
      </c>
      <c r="B4" s="358" t="s">
        <v>192</v>
      </c>
      <c r="C4" s="358" t="s">
        <v>196</v>
      </c>
      <c r="D4" s="358" t="s">
        <v>770</v>
      </c>
      <c r="E4" s="358" t="s">
        <v>185</v>
      </c>
      <c r="F4" s="367">
        <v>44166</v>
      </c>
      <c r="G4" s="234">
        <v>103859.79699999999</v>
      </c>
      <c r="H4" s="234">
        <v>89547.001209899958</v>
      </c>
      <c r="I4" s="234">
        <v>51614</v>
      </c>
      <c r="J4" s="234">
        <v>0</v>
      </c>
      <c r="K4" s="234">
        <v>0</v>
      </c>
      <c r="L4" s="234">
        <v>0</v>
      </c>
      <c r="M4" s="234">
        <v>0</v>
      </c>
      <c r="N4" s="234">
        <v>245020.79820989995</v>
      </c>
      <c r="O4" s="234">
        <v>89547.001209899958</v>
      </c>
      <c r="P4" s="234">
        <v>51614</v>
      </c>
      <c r="Q4" s="234">
        <v>0</v>
      </c>
      <c r="R4" s="234">
        <v>0</v>
      </c>
      <c r="S4" s="234">
        <v>0</v>
      </c>
      <c r="T4" s="234">
        <v>0</v>
      </c>
      <c r="U4" s="234">
        <v>245020.79820989995</v>
      </c>
      <c r="V4" s="234">
        <v>89547.001209899958</v>
      </c>
      <c r="W4" s="234">
        <v>51614</v>
      </c>
      <c r="X4" s="234">
        <v>0</v>
      </c>
      <c r="Y4" s="234">
        <v>0</v>
      </c>
      <c r="Z4" s="234">
        <v>0</v>
      </c>
      <c r="AA4" s="234">
        <v>0</v>
      </c>
      <c r="AB4" s="234">
        <v>245020.79820989995</v>
      </c>
      <c r="AC4" s="234">
        <v>89547.001209899958</v>
      </c>
      <c r="AD4" s="234">
        <v>51614</v>
      </c>
      <c r="AE4" s="234">
        <v>0</v>
      </c>
      <c r="AF4" s="234">
        <v>0</v>
      </c>
      <c r="AG4" s="234">
        <v>0</v>
      </c>
      <c r="AH4" s="234">
        <v>0</v>
      </c>
      <c r="AI4" s="234">
        <v>245020.79820989995</v>
      </c>
      <c r="AJ4" s="234">
        <v>89262.571000000011</v>
      </c>
      <c r="AK4" s="234">
        <v>86847.988000000012</v>
      </c>
      <c r="AL4" s="234">
        <v>0.99607580563356846</v>
      </c>
    </row>
    <row r="5" spans="1:38" x14ac:dyDescent="0.25">
      <c r="A5" s="358" t="s">
        <v>147</v>
      </c>
      <c r="B5" s="358" t="s">
        <v>104</v>
      </c>
      <c r="C5" s="358" t="s">
        <v>174</v>
      </c>
      <c r="D5" s="358" t="s">
        <v>770</v>
      </c>
      <c r="E5" s="358" t="s">
        <v>31</v>
      </c>
      <c r="F5" s="367">
        <v>43435</v>
      </c>
      <c r="G5" s="234">
        <v>20030.437000000002</v>
      </c>
      <c r="H5" s="234">
        <v>0</v>
      </c>
      <c r="I5" s="234">
        <v>0</v>
      </c>
      <c r="J5" s="234">
        <v>0</v>
      </c>
      <c r="K5" s="234">
        <v>0</v>
      </c>
      <c r="L5" s="234">
        <v>0</v>
      </c>
      <c r="M5" s="234">
        <v>0</v>
      </c>
      <c r="N5" s="234">
        <v>20030.437000000002</v>
      </c>
      <c r="O5" s="234">
        <v>0.501</v>
      </c>
      <c r="P5" s="234">
        <v>0</v>
      </c>
      <c r="Q5" s="234">
        <v>0</v>
      </c>
      <c r="R5" s="234">
        <v>0</v>
      </c>
      <c r="S5" s="234">
        <v>0</v>
      </c>
      <c r="T5" s="234">
        <v>0</v>
      </c>
      <c r="U5" s="234">
        <v>20030.938000000002</v>
      </c>
      <c r="V5" s="234">
        <v>0.501</v>
      </c>
      <c r="W5" s="234">
        <v>0</v>
      </c>
      <c r="X5" s="234">
        <v>0</v>
      </c>
      <c r="Y5" s="234">
        <v>0</v>
      </c>
      <c r="Z5" s="234">
        <v>0</v>
      </c>
      <c r="AA5" s="234">
        <v>0</v>
      </c>
      <c r="AB5" s="234">
        <v>20030.938000000002</v>
      </c>
      <c r="AC5" s="234">
        <v>0.501</v>
      </c>
      <c r="AD5" s="234">
        <v>0</v>
      </c>
      <c r="AE5" s="234">
        <v>0</v>
      </c>
      <c r="AF5" s="234">
        <v>0</v>
      </c>
      <c r="AG5" s="234">
        <v>0</v>
      </c>
      <c r="AH5" s="234">
        <v>0</v>
      </c>
      <c r="AI5" s="234">
        <v>20030.938000000002</v>
      </c>
      <c r="AJ5" s="234">
        <v>0.501</v>
      </c>
      <c r="AK5" s="234">
        <v>0.501</v>
      </c>
      <c r="AL5" s="234">
        <v>0</v>
      </c>
    </row>
    <row r="6" spans="1:38" x14ac:dyDescent="0.25">
      <c r="A6" s="358" t="s">
        <v>147</v>
      </c>
      <c r="B6" s="358" t="s">
        <v>360</v>
      </c>
      <c r="C6" s="358" t="s">
        <v>770</v>
      </c>
      <c r="D6" s="358" t="s">
        <v>770</v>
      </c>
      <c r="E6" s="358" t="s">
        <v>765</v>
      </c>
      <c r="F6" s="358" t="s">
        <v>938</v>
      </c>
      <c r="G6" s="234">
        <v>0</v>
      </c>
      <c r="H6" s="234">
        <v>0</v>
      </c>
      <c r="I6" s="234">
        <v>0</v>
      </c>
      <c r="J6" s="234">
        <v>0</v>
      </c>
      <c r="K6" s="234">
        <v>0</v>
      </c>
      <c r="L6" s="234">
        <v>0</v>
      </c>
      <c r="M6" s="234">
        <v>0</v>
      </c>
      <c r="N6" s="234">
        <v>0</v>
      </c>
      <c r="O6" s="234">
        <v>69960</v>
      </c>
      <c r="P6" s="234">
        <v>114936</v>
      </c>
      <c r="Q6" s="234">
        <v>4800</v>
      </c>
      <c r="R6" s="234">
        <v>0</v>
      </c>
      <c r="S6" s="234">
        <v>0</v>
      </c>
      <c r="T6" s="234">
        <v>0</v>
      </c>
      <c r="U6" s="234">
        <v>189696</v>
      </c>
      <c r="V6" s="234">
        <v>69960</v>
      </c>
      <c r="W6" s="234">
        <v>114936</v>
      </c>
      <c r="X6" s="234">
        <v>4800</v>
      </c>
      <c r="Y6" s="234">
        <v>0</v>
      </c>
      <c r="Z6" s="234">
        <v>0</v>
      </c>
      <c r="AA6" s="234">
        <v>0</v>
      </c>
      <c r="AB6" s="234">
        <v>189696</v>
      </c>
      <c r="AC6" s="234">
        <v>69960</v>
      </c>
      <c r="AD6" s="234">
        <v>114936</v>
      </c>
      <c r="AE6" s="234">
        <v>4800</v>
      </c>
      <c r="AF6" s="234">
        <v>0</v>
      </c>
      <c r="AG6" s="234">
        <v>0</v>
      </c>
      <c r="AH6" s="234">
        <v>0</v>
      </c>
      <c r="AI6" s="234">
        <v>189696</v>
      </c>
      <c r="AJ6" s="234">
        <v>0</v>
      </c>
      <c r="AK6" s="234">
        <v>0</v>
      </c>
      <c r="AL6" s="234">
        <v>0</v>
      </c>
    </row>
    <row r="7" spans="1:38" x14ac:dyDescent="0.25">
      <c r="A7" s="358" t="s">
        <v>147</v>
      </c>
      <c r="B7" s="358" t="s">
        <v>357</v>
      </c>
      <c r="C7" s="358" t="s">
        <v>770</v>
      </c>
      <c r="D7" s="358" t="s">
        <v>770</v>
      </c>
      <c r="E7" s="358" t="s">
        <v>762</v>
      </c>
      <c r="F7" s="358" t="s">
        <v>938</v>
      </c>
      <c r="G7" s="234">
        <v>0</v>
      </c>
      <c r="H7" s="234">
        <v>0</v>
      </c>
      <c r="I7" s="234">
        <v>0</v>
      </c>
      <c r="J7" s="234">
        <v>0</v>
      </c>
      <c r="K7" s="234">
        <v>0</v>
      </c>
      <c r="L7" s="234">
        <v>0</v>
      </c>
      <c r="M7" s="234">
        <v>0</v>
      </c>
      <c r="N7" s="234">
        <v>0</v>
      </c>
      <c r="O7" s="234">
        <v>0</v>
      </c>
      <c r="P7" s="234">
        <v>0</v>
      </c>
      <c r="Q7" s="234">
        <v>27984</v>
      </c>
      <c r="R7" s="234">
        <v>1200</v>
      </c>
      <c r="S7" s="234">
        <v>0</v>
      </c>
      <c r="T7" s="234">
        <v>0</v>
      </c>
      <c r="U7" s="234">
        <v>29184</v>
      </c>
      <c r="V7" s="234">
        <v>0</v>
      </c>
      <c r="W7" s="234">
        <v>0</v>
      </c>
      <c r="X7" s="234">
        <v>27984</v>
      </c>
      <c r="Y7" s="234">
        <v>1200</v>
      </c>
      <c r="Z7" s="234">
        <v>0</v>
      </c>
      <c r="AA7" s="234">
        <v>0</v>
      </c>
      <c r="AB7" s="234">
        <v>29184</v>
      </c>
      <c r="AC7" s="234">
        <v>0</v>
      </c>
      <c r="AD7" s="234">
        <v>0</v>
      </c>
      <c r="AE7" s="234">
        <v>27984</v>
      </c>
      <c r="AF7" s="234">
        <v>1200</v>
      </c>
      <c r="AG7" s="234">
        <v>0</v>
      </c>
      <c r="AH7" s="234">
        <v>0</v>
      </c>
      <c r="AI7" s="234">
        <v>29184</v>
      </c>
      <c r="AJ7" s="234">
        <v>0</v>
      </c>
      <c r="AK7" s="234">
        <v>0</v>
      </c>
      <c r="AL7" s="234">
        <v>0</v>
      </c>
    </row>
    <row r="8" spans="1:38" x14ac:dyDescent="0.25">
      <c r="A8" s="358" t="s">
        <v>147</v>
      </c>
      <c r="B8" s="358" t="s">
        <v>359</v>
      </c>
      <c r="C8" s="358" t="s">
        <v>770</v>
      </c>
      <c r="D8" s="358" t="s">
        <v>770</v>
      </c>
      <c r="E8" s="358" t="s">
        <v>764</v>
      </c>
      <c r="F8" s="358" t="s">
        <v>938</v>
      </c>
      <c r="G8" s="234">
        <v>0</v>
      </c>
      <c r="H8" s="234">
        <v>0</v>
      </c>
      <c r="I8" s="234">
        <v>0</v>
      </c>
      <c r="J8" s="234">
        <v>0</v>
      </c>
      <c r="K8" s="234">
        <v>0</v>
      </c>
      <c r="L8" s="234">
        <v>0</v>
      </c>
      <c r="M8" s="234">
        <v>0</v>
      </c>
      <c r="N8" s="234">
        <v>0</v>
      </c>
      <c r="O8" s="234">
        <v>209880</v>
      </c>
      <c r="P8" s="234">
        <v>218880</v>
      </c>
      <c r="Q8" s="234">
        <v>120936</v>
      </c>
      <c r="R8" s="234">
        <v>4800</v>
      </c>
      <c r="S8" s="234">
        <v>0</v>
      </c>
      <c r="T8" s="234">
        <v>0</v>
      </c>
      <c r="U8" s="234">
        <v>554496</v>
      </c>
      <c r="V8" s="234">
        <v>209880</v>
      </c>
      <c r="W8" s="234">
        <v>218880</v>
      </c>
      <c r="X8" s="234">
        <v>120936</v>
      </c>
      <c r="Y8" s="234">
        <v>4800</v>
      </c>
      <c r="Z8" s="234">
        <v>0</v>
      </c>
      <c r="AA8" s="234">
        <v>0</v>
      </c>
      <c r="AB8" s="234">
        <v>554496</v>
      </c>
      <c r="AC8" s="234">
        <v>209880</v>
      </c>
      <c r="AD8" s="234">
        <v>218880</v>
      </c>
      <c r="AE8" s="234">
        <v>120936</v>
      </c>
      <c r="AF8" s="234">
        <v>4800</v>
      </c>
      <c r="AG8" s="234">
        <v>0</v>
      </c>
      <c r="AH8" s="234">
        <v>0</v>
      </c>
      <c r="AI8" s="234">
        <v>554496</v>
      </c>
      <c r="AJ8" s="234">
        <v>0</v>
      </c>
      <c r="AK8" s="234">
        <v>0</v>
      </c>
      <c r="AL8" s="234">
        <v>0</v>
      </c>
    </row>
    <row r="9" spans="1:38" x14ac:dyDescent="0.25">
      <c r="A9" s="358" t="s">
        <v>147</v>
      </c>
      <c r="B9" s="358" t="s">
        <v>356</v>
      </c>
      <c r="C9" s="358" t="s">
        <v>770</v>
      </c>
      <c r="D9" s="358" t="s">
        <v>770</v>
      </c>
      <c r="E9" s="358" t="s">
        <v>761</v>
      </c>
      <c r="F9" s="358" t="s">
        <v>938</v>
      </c>
      <c r="G9" s="234">
        <v>0</v>
      </c>
      <c r="H9" s="234">
        <v>0</v>
      </c>
      <c r="I9" s="234">
        <v>0</v>
      </c>
      <c r="J9" s="234">
        <v>0</v>
      </c>
      <c r="K9" s="234">
        <v>0</v>
      </c>
      <c r="L9" s="234">
        <v>0</v>
      </c>
      <c r="M9" s="234">
        <v>0</v>
      </c>
      <c r="N9" s="234">
        <v>0</v>
      </c>
      <c r="O9" s="234">
        <v>0</v>
      </c>
      <c r="P9" s="234">
        <v>0</v>
      </c>
      <c r="Q9" s="234">
        <v>83952</v>
      </c>
      <c r="R9" s="234">
        <v>4800</v>
      </c>
      <c r="S9" s="234">
        <v>0</v>
      </c>
      <c r="T9" s="234">
        <v>0</v>
      </c>
      <c r="U9" s="234">
        <v>88752</v>
      </c>
      <c r="V9" s="234">
        <v>0</v>
      </c>
      <c r="W9" s="234">
        <v>0</v>
      </c>
      <c r="X9" s="234">
        <v>83952</v>
      </c>
      <c r="Y9" s="234">
        <v>4800</v>
      </c>
      <c r="Z9" s="234">
        <v>0</v>
      </c>
      <c r="AA9" s="234">
        <v>0</v>
      </c>
      <c r="AB9" s="234">
        <v>88752</v>
      </c>
      <c r="AC9" s="234">
        <v>0</v>
      </c>
      <c r="AD9" s="234">
        <v>0</v>
      </c>
      <c r="AE9" s="234">
        <v>83952</v>
      </c>
      <c r="AF9" s="234">
        <v>4800</v>
      </c>
      <c r="AG9" s="234">
        <v>0</v>
      </c>
      <c r="AH9" s="234">
        <v>0</v>
      </c>
      <c r="AI9" s="234">
        <v>88752</v>
      </c>
      <c r="AJ9" s="234">
        <v>0</v>
      </c>
      <c r="AK9" s="234">
        <v>0</v>
      </c>
      <c r="AL9" s="234">
        <v>0</v>
      </c>
    </row>
    <row r="10" spans="1:38" x14ac:dyDescent="0.25">
      <c r="A10" s="358" t="s">
        <v>147</v>
      </c>
      <c r="B10" s="358" t="s">
        <v>283</v>
      </c>
      <c r="C10" s="358" t="s">
        <v>195</v>
      </c>
      <c r="D10" s="358" t="s">
        <v>770</v>
      </c>
      <c r="E10" s="358" t="s">
        <v>253</v>
      </c>
      <c r="F10" s="367">
        <v>43646</v>
      </c>
      <c r="G10" s="234">
        <v>21808.86</v>
      </c>
      <c r="H10" s="234">
        <v>0</v>
      </c>
      <c r="I10" s="234">
        <v>0</v>
      </c>
      <c r="J10" s="234">
        <v>0</v>
      </c>
      <c r="K10" s="234">
        <v>0</v>
      </c>
      <c r="L10" s="234">
        <v>0</v>
      </c>
      <c r="M10" s="234">
        <v>0</v>
      </c>
      <c r="N10" s="234">
        <v>21808.86</v>
      </c>
      <c r="O10" s="234">
        <v>302.22899999999998</v>
      </c>
      <c r="P10" s="234">
        <v>0</v>
      </c>
      <c r="Q10" s="234">
        <v>0</v>
      </c>
      <c r="R10" s="234">
        <v>0</v>
      </c>
      <c r="S10" s="234">
        <v>0</v>
      </c>
      <c r="T10" s="234">
        <v>0</v>
      </c>
      <c r="U10" s="234">
        <v>22111.089</v>
      </c>
      <c r="V10" s="234">
        <v>302.22899999999998</v>
      </c>
      <c r="W10" s="234">
        <v>0</v>
      </c>
      <c r="X10" s="234">
        <v>0</v>
      </c>
      <c r="Y10" s="234">
        <v>0</v>
      </c>
      <c r="Z10" s="234">
        <v>0</v>
      </c>
      <c r="AA10" s="234">
        <v>0</v>
      </c>
      <c r="AB10" s="234">
        <v>22111.089</v>
      </c>
      <c r="AC10" s="234">
        <v>302.22899999999998</v>
      </c>
      <c r="AD10" s="234">
        <v>0</v>
      </c>
      <c r="AE10" s="234">
        <v>0</v>
      </c>
      <c r="AF10" s="234">
        <v>0</v>
      </c>
      <c r="AG10" s="234">
        <v>0</v>
      </c>
      <c r="AH10" s="234">
        <v>0</v>
      </c>
      <c r="AI10" s="234">
        <v>22111.089</v>
      </c>
      <c r="AJ10" s="234">
        <v>302.22899999999998</v>
      </c>
      <c r="AK10" s="234">
        <v>302.22899999999998</v>
      </c>
      <c r="AL10" s="234">
        <v>1</v>
      </c>
    </row>
    <row r="11" spans="1:38" x14ac:dyDescent="0.25">
      <c r="A11" s="358" t="s">
        <v>147</v>
      </c>
      <c r="B11" s="358" t="s">
        <v>282</v>
      </c>
      <c r="C11" s="358" t="s">
        <v>195</v>
      </c>
      <c r="D11" s="358" t="s">
        <v>770</v>
      </c>
      <c r="E11" s="358" t="s">
        <v>252</v>
      </c>
      <c r="F11" s="367">
        <v>43646</v>
      </c>
      <c r="G11" s="234">
        <v>0</v>
      </c>
      <c r="H11" s="234">
        <v>66178</v>
      </c>
      <c r="I11" s="234">
        <v>0</v>
      </c>
      <c r="J11" s="234">
        <v>0</v>
      </c>
      <c r="K11" s="234">
        <v>0</v>
      </c>
      <c r="L11" s="234">
        <v>0</v>
      </c>
      <c r="M11" s="234">
        <v>0</v>
      </c>
      <c r="N11" s="234">
        <v>66178</v>
      </c>
      <c r="O11" s="234">
        <v>66178</v>
      </c>
      <c r="P11" s="234">
        <v>0</v>
      </c>
      <c r="Q11" s="234">
        <v>0</v>
      </c>
      <c r="R11" s="234">
        <v>0</v>
      </c>
      <c r="S11" s="234">
        <v>0</v>
      </c>
      <c r="T11" s="234">
        <v>0</v>
      </c>
      <c r="U11" s="234">
        <v>66178</v>
      </c>
      <c r="V11" s="234">
        <v>66178</v>
      </c>
      <c r="W11" s="234">
        <v>0</v>
      </c>
      <c r="X11" s="234">
        <v>0</v>
      </c>
      <c r="Y11" s="234">
        <v>0</v>
      </c>
      <c r="Z11" s="234">
        <v>0</v>
      </c>
      <c r="AA11" s="234">
        <v>0</v>
      </c>
      <c r="AB11" s="234">
        <v>66178</v>
      </c>
      <c r="AC11" s="234">
        <v>66178</v>
      </c>
      <c r="AD11" s="234">
        <v>0</v>
      </c>
      <c r="AE11" s="234">
        <v>0</v>
      </c>
      <c r="AF11" s="234">
        <v>0</v>
      </c>
      <c r="AG11" s="234">
        <v>0</v>
      </c>
      <c r="AH11" s="234">
        <v>0</v>
      </c>
      <c r="AI11" s="234">
        <v>66178</v>
      </c>
      <c r="AJ11" s="234">
        <v>64731.831999999995</v>
      </c>
      <c r="AK11" s="234">
        <v>64731.831999999995</v>
      </c>
      <c r="AL11" s="234">
        <v>1</v>
      </c>
    </row>
    <row r="12" spans="1:38" x14ac:dyDescent="0.25">
      <c r="A12" s="358" t="s">
        <v>147</v>
      </c>
      <c r="B12" s="358" t="s">
        <v>277</v>
      </c>
      <c r="C12" s="358" t="s">
        <v>290</v>
      </c>
      <c r="D12" s="358" t="s">
        <v>770</v>
      </c>
      <c r="E12" s="358" t="s">
        <v>247</v>
      </c>
      <c r="F12" s="367">
        <v>43646</v>
      </c>
      <c r="G12" s="234">
        <v>22324.760999999999</v>
      </c>
      <c r="H12" s="234">
        <v>16701.018755206747</v>
      </c>
      <c r="I12" s="234">
        <v>0</v>
      </c>
      <c r="J12" s="234">
        <v>0</v>
      </c>
      <c r="K12" s="234">
        <v>0</v>
      </c>
      <c r="L12" s="234">
        <v>0</v>
      </c>
      <c r="M12" s="234">
        <v>0</v>
      </c>
      <c r="N12" s="234">
        <v>39025.77975520675</v>
      </c>
      <c r="O12" s="234">
        <v>16701.018755206747</v>
      </c>
      <c r="P12" s="234">
        <v>0</v>
      </c>
      <c r="Q12" s="234">
        <v>0</v>
      </c>
      <c r="R12" s="234">
        <v>0</v>
      </c>
      <c r="S12" s="234">
        <v>0</v>
      </c>
      <c r="T12" s="234">
        <v>0</v>
      </c>
      <c r="U12" s="234">
        <v>39025.77975520675</v>
      </c>
      <c r="V12" s="234">
        <v>16652.365999999998</v>
      </c>
      <c r="W12" s="234">
        <v>0</v>
      </c>
      <c r="X12" s="234">
        <v>0</v>
      </c>
      <c r="Y12" s="234">
        <v>0</v>
      </c>
      <c r="Z12" s="234">
        <v>0</v>
      </c>
      <c r="AA12" s="234">
        <v>0</v>
      </c>
      <c r="AB12" s="234">
        <v>38977.126999999993</v>
      </c>
      <c r="AC12" s="234">
        <v>16652.365999999998</v>
      </c>
      <c r="AD12" s="234">
        <v>0</v>
      </c>
      <c r="AE12" s="234">
        <v>0</v>
      </c>
      <c r="AF12" s="234">
        <v>0</v>
      </c>
      <c r="AG12" s="234">
        <v>0</v>
      </c>
      <c r="AH12" s="234">
        <v>0</v>
      </c>
      <c r="AI12" s="234">
        <v>38977.126999999993</v>
      </c>
      <c r="AJ12" s="234">
        <v>16652.365999999998</v>
      </c>
      <c r="AK12" s="234">
        <v>16652.365999999998</v>
      </c>
      <c r="AL12" s="234">
        <v>0.99999649996499962</v>
      </c>
    </row>
    <row r="13" spans="1:38" x14ac:dyDescent="0.25">
      <c r="A13" s="358" t="s">
        <v>147</v>
      </c>
      <c r="B13" s="358" t="s">
        <v>278</v>
      </c>
      <c r="C13" s="358" t="s">
        <v>290</v>
      </c>
      <c r="D13" s="358" t="s">
        <v>770</v>
      </c>
      <c r="E13" s="358" t="s">
        <v>248</v>
      </c>
      <c r="F13" s="367">
        <v>43646</v>
      </c>
      <c r="G13" s="234">
        <v>1406</v>
      </c>
      <c r="H13" s="234">
        <v>727.19047619047626</v>
      </c>
      <c r="I13" s="234">
        <v>0</v>
      </c>
      <c r="J13" s="234">
        <v>0</v>
      </c>
      <c r="K13" s="234">
        <v>0</v>
      </c>
      <c r="L13" s="234">
        <v>0</v>
      </c>
      <c r="M13" s="234">
        <v>0</v>
      </c>
      <c r="N13" s="234">
        <v>2133.1904761904761</v>
      </c>
      <c r="O13" s="234">
        <v>727.19047619047626</v>
      </c>
      <c r="P13" s="234">
        <v>0</v>
      </c>
      <c r="Q13" s="234">
        <v>0</v>
      </c>
      <c r="R13" s="234">
        <v>0</v>
      </c>
      <c r="S13" s="234">
        <v>0</v>
      </c>
      <c r="T13" s="234">
        <v>0</v>
      </c>
      <c r="U13" s="234">
        <v>2133.1904761904761</v>
      </c>
      <c r="V13" s="234">
        <v>727.19047619047626</v>
      </c>
      <c r="W13" s="234">
        <v>0</v>
      </c>
      <c r="X13" s="234">
        <v>0</v>
      </c>
      <c r="Y13" s="234">
        <v>0</v>
      </c>
      <c r="Z13" s="234">
        <v>0</v>
      </c>
      <c r="AA13" s="234">
        <v>0</v>
      </c>
      <c r="AB13" s="234">
        <v>2133.1904761904761</v>
      </c>
      <c r="AC13" s="234">
        <v>727.19047619047626</v>
      </c>
      <c r="AD13" s="234">
        <v>0</v>
      </c>
      <c r="AE13" s="234">
        <v>0</v>
      </c>
      <c r="AF13" s="234">
        <v>0</v>
      </c>
      <c r="AG13" s="234">
        <v>0</v>
      </c>
      <c r="AH13" s="234">
        <v>0</v>
      </c>
      <c r="AI13" s="234">
        <v>2133.1904761904761</v>
      </c>
      <c r="AJ13" s="234">
        <v>250.15099999999998</v>
      </c>
      <c r="AK13" s="234">
        <v>250.15099999999998</v>
      </c>
      <c r="AL13" s="234">
        <v>0.99999649996499962</v>
      </c>
    </row>
    <row r="14" spans="1:38" x14ac:dyDescent="0.25">
      <c r="A14" s="358" t="s">
        <v>147</v>
      </c>
      <c r="B14" s="358" t="s">
        <v>276</v>
      </c>
      <c r="C14" s="358" t="s">
        <v>290</v>
      </c>
      <c r="D14" s="358" t="s">
        <v>770</v>
      </c>
      <c r="E14" s="358" t="s">
        <v>246</v>
      </c>
      <c r="F14" s="367">
        <v>43738</v>
      </c>
      <c r="G14" s="234">
        <v>67488</v>
      </c>
      <c r="H14" s="234">
        <v>66946.142857142855</v>
      </c>
      <c r="I14" s="234">
        <v>0</v>
      </c>
      <c r="J14" s="234">
        <v>0</v>
      </c>
      <c r="K14" s="234">
        <v>0</v>
      </c>
      <c r="L14" s="234">
        <v>0</v>
      </c>
      <c r="M14" s="234">
        <v>0</v>
      </c>
      <c r="N14" s="234">
        <v>134434.14285714284</v>
      </c>
      <c r="O14" s="234">
        <v>66946.142857142841</v>
      </c>
      <c r="P14" s="234">
        <v>0</v>
      </c>
      <c r="Q14" s="234">
        <v>0</v>
      </c>
      <c r="R14" s="234">
        <v>0</v>
      </c>
      <c r="S14" s="234">
        <v>0</v>
      </c>
      <c r="T14" s="234">
        <v>0</v>
      </c>
      <c r="U14" s="234">
        <v>134434.14285714284</v>
      </c>
      <c r="V14" s="234">
        <v>66946.142857142841</v>
      </c>
      <c r="W14" s="234">
        <v>0</v>
      </c>
      <c r="X14" s="234">
        <v>0</v>
      </c>
      <c r="Y14" s="234">
        <v>0</v>
      </c>
      <c r="Z14" s="234">
        <v>0</v>
      </c>
      <c r="AA14" s="234">
        <v>0</v>
      </c>
      <c r="AB14" s="234">
        <v>134434.14285714284</v>
      </c>
      <c r="AC14" s="234">
        <v>66946.142857142841</v>
      </c>
      <c r="AD14" s="234">
        <v>0</v>
      </c>
      <c r="AE14" s="234">
        <v>0</v>
      </c>
      <c r="AF14" s="234">
        <v>0</v>
      </c>
      <c r="AG14" s="234">
        <v>0</v>
      </c>
      <c r="AH14" s="234">
        <v>0</v>
      </c>
      <c r="AI14" s="234">
        <v>134434.14285714284</v>
      </c>
      <c r="AJ14" s="234">
        <v>62872.593000000001</v>
      </c>
      <c r="AK14" s="234">
        <v>62872.593000000001</v>
      </c>
      <c r="AL14" s="234">
        <v>0.99999649996499962</v>
      </c>
    </row>
    <row r="15" spans="1:38" x14ac:dyDescent="0.25">
      <c r="A15" s="358" t="s">
        <v>147</v>
      </c>
      <c r="B15" s="358" t="s">
        <v>280</v>
      </c>
      <c r="C15" s="358" t="s">
        <v>290</v>
      </c>
      <c r="D15" s="358" t="s">
        <v>770</v>
      </c>
      <c r="E15" s="358" t="s">
        <v>250</v>
      </c>
      <c r="F15" s="367">
        <v>43738</v>
      </c>
      <c r="G15" s="234">
        <v>5683.32</v>
      </c>
      <c r="H15" s="234">
        <v>10976.000000000002</v>
      </c>
      <c r="I15" s="234">
        <v>0</v>
      </c>
      <c r="J15" s="234">
        <v>0</v>
      </c>
      <c r="K15" s="234">
        <v>0</v>
      </c>
      <c r="L15" s="234">
        <v>0</v>
      </c>
      <c r="M15" s="234">
        <v>0</v>
      </c>
      <c r="N15" s="234">
        <v>16659.32</v>
      </c>
      <c r="O15" s="234">
        <v>10976.000000000002</v>
      </c>
      <c r="P15" s="234">
        <v>0</v>
      </c>
      <c r="Q15" s="234">
        <v>0</v>
      </c>
      <c r="R15" s="234">
        <v>0</v>
      </c>
      <c r="S15" s="234">
        <v>0</v>
      </c>
      <c r="T15" s="234">
        <v>0</v>
      </c>
      <c r="U15" s="234">
        <v>16659.32</v>
      </c>
      <c r="V15" s="234">
        <v>10976.000000000002</v>
      </c>
      <c r="W15" s="234">
        <v>0</v>
      </c>
      <c r="X15" s="234">
        <v>0</v>
      </c>
      <c r="Y15" s="234">
        <v>0</v>
      </c>
      <c r="Z15" s="234">
        <v>0</v>
      </c>
      <c r="AA15" s="234">
        <v>0</v>
      </c>
      <c r="AB15" s="234">
        <v>16659.32</v>
      </c>
      <c r="AC15" s="234">
        <v>10976.000000000002</v>
      </c>
      <c r="AD15" s="234">
        <v>0</v>
      </c>
      <c r="AE15" s="234">
        <v>0</v>
      </c>
      <c r="AF15" s="234">
        <v>0</v>
      </c>
      <c r="AG15" s="234">
        <v>0</v>
      </c>
      <c r="AH15" s="234">
        <v>0</v>
      </c>
      <c r="AI15" s="234">
        <v>16659.32</v>
      </c>
      <c r="AJ15" s="234">
        <v>5965.8459999999995</v>
      </c>
      <c r="AK15" s="234">
        <v>5965.8459999999995</v>
      </c>
      <c r="AL15" s="234">
        <v>0.99999649996499962</v>
      </c>
    </row>
    <row r="16" spans="1:38" x14ac:dyDescent="0.25">
      <c r="A16" s="358" t="s">
        <v>147</v>
      </c>
      <c r="B16" s="358" t="s">
        <v>281</v>
      </c>
      <c r="C16" s="358" t="s">
        <v>290</v>
      </c>
      <c r="D16" s="358" t="s">
        <v>770</v>
      </c>
      <c r="E16" s="358" t="s">
        <v>251</v>
      </c>
      <c r="F16" s="367">
        <v>43646</v>
      </c>
      <c r="G16" s="234">
        <v>387.786</v>
      </c>
      <c r="H16" s="234">
        <v>1548.4444444444443</v>
      </c>
      <c r="I16" s="234">
        <v>0</v>
      </c>
      <c r="J16" s="234">
        <v>0</v>
      </c>
      <c r="K16" s="234">
        <v>0</v>
      </c>
      <c r="L16" s="234">
        <v>0</v>
      </c>
      <c r="M16" s="234">
        <v>0</v>
      </c>
      <c r="N16" s="234">
        <v>1936.2304444444444</v>
      </c>
      <c r="O16" s="234">
        <v>1548.4444444444443</v>
      </c>
      <c r="P16" s="234">
        <v>0</v>
      </c>
      <c r="Q16" s="234">
        <v>0</v>
      </c>
      <c r="R16" s="234">
        <v>0</v>
      </c>
      <c r="S16" s="234">
        <v>0</v>
      </c>
      <c r="T16" s="234">
        <v>0</v>
      </c>
      <c r="U16" s="234">
        <v>1936.2304444444444</v>
      </c>
      <c r="V16" s="234">
        <v>1548.4444444444443</v>
      </c>
      <c r="W16" s="234">
        <v>0</v>
      </c>
      <c r="X16" s="234">
        <v>0</v>
      </c>
      <c r="Y16" s="234">
        <v>0</v>
      </c>
      <c r="Z16" s="234">
        <v>0</v>
      </c>
      <c r="AA16" s="234">
        <v>0</v>
      </c>
      <c r="AB16" s="234">
        <v>1936.2304444444444</v>
      </c>
      <c r="AC16" s="234">
        <v>1548.4444444444443</v>
      </c>
      <c r="AD16" s="234">
        <v>0</v>
      </c>
      <c r="AE16" s="234">
        <v>0</v>
      </c>
      <c r="AF16" s="234">
        <v>0</v>
      </c>
      <c r="AG16" s="234">
        <v>0</v>
      </c>
      <c r="AH16" s="234">
        <v>0</v>
      </c>
      <c r="AI16" s="234">
        <v>1936.2304444444444</v>
      </c>
      <c r="AJ16" s="234">
        <v>954.6389999999999</v>
      </c>
      <c r="AK16" s="234">
        <v>954.6389999999999</v>
      </c>
      <c r="AL16" s="234">
        <v>0.99999649996499962</v>
      </c>
    </row>
    <row r="17" spans="1:38" x14ac:dyDescent="0.25">
      <c r="A17" s="358" t="s">
        <v>147</v>
      </c>
      <c r="B17" s="358" t="s">
        <v>279</v>
      </c>
      <c r="C17" s="358" t="s">
        <v>290</v>
      </c>
      <c r="D17" s="358" t="s">
        <v>770</v>
      </c>
      <c r="E17" s="358" t="s">
        <v>249</v>
      </c>
      <c r="F17" s="367">
        <v>43769</v>
      </c>
      <c r="G17" s="234">
        <v>0</v>
      </c>
      <c r="H17" s="234">
        <v>69444.555555555562</v>
      </c>
      <c r="I17" s="234">
        <v>0</v>
      </c>
      <c r="J17" s="234">
        <v>0</v>
      </c>
      <c r="K17" s="234">
        <v>0</v>
      </c>
      <c r="L17" s="234">
        <v>0</v>
      </c>
      <c r="M17" s="234">
        <v>0</v>
      </c>
      <c r="N17" s="234">
        <v>69444.555555555562</v>
      </c>
      <c r="O17" s="234">
        <v>69444.555555555562</v>
      </c>
      <c r="P17" s="234">
        <v>0</v>
      </c>
      <c r="Q17" s="234">
        <v>0</v>
      </c>
      <c r="R17" s="234">
        <v>0</v>
      </c>
      <c r="S17" s="234">
        <v>0</v>
      </c>
      <c r="T17" s="234">
        <v>0</v>
      </c>
      <c r="U17" s="234">
        <v>69444.555555555562</v>
      </c>
      <c r="V17" s="234">
        <v>69444.555555555562</v>
      </c>
      <c r="W17" s="234">
        <v>0</v>
      </c>
      <c r="X17" s="234">
        <v>0</v>
      </c>
      <c r="Y17" s="234">
        <v>0</v>
      </c>
      <c r="Z17" s="234">
        <v>0</v>
      </c>
      <c r="AA17" s="234">
        <v>0</v>
      </c>
      <c r="AB17" s="234">
        <v>69444.555555555562</v>
      </c>
      <c r="AC17" s="234">
        <v>69444.555555555562</v>
      </c>
      <c r="AD17" s="234">
        <v>0</v>
      </c>
      <c r="AE17" s="234">
        <v>0</v>
      </c>
      <c r="AF17" s="234">
        <v>0</v>
      </c>
      <c r="AG17" s="234">
        <v>0</v>
      </c>
      <c r="AH17" s="234">
        <v>0</v>
      </c>
      <c r="AI17" s="234">
        <v>69444.555555555562</v>
      </c>
      <c r="AJ17" s="234">
        <v>63709.357999999986</v>
      </c>
      <c r="AK17" s="234">
        <v>63709.357999999986</v>
      </c>
      <c r="AL17" s="234">
        <v>0.99999649996499962</v>
      </c>
    </row>
    <row r="18" spans="1:38" x14ac:dyDescent="0.25">
      <c r="A18" s="358" t="s">
        <v>147</v>
      </c>
      <c r="B18" s="358" t="s">
        <v>119</v>
      </c>
      <c r="C18" s="358" t="s">
        <v>171</v>
      </c>
      <c r="D18" s="358" t="s">
        <v>770</v>
      </c>
      <c r="E18" s="358" t="s">
        <v>46</v>
      </c>
      <c r="F18" s="367">
        <v>43435</v>
      </c>
      <c r="G18" s="234">
        <v>1362</v>
      </c>
      <c r="H18" s="234">
        <v>58639.618050313606</v>
      </c>
      <c r="I18" s="234">
        <v>0</v>
      </c>
      <c r="J18" s="234">
        <v>0</v>
      </c>
      <c r="K18" s="234">
        <v>0</v>
      </c>
      <c r="L18" s="234">
        <v>0</v>
      </c>
      <c r="M18" s="234">
        <v>0</v>
      </c>
      <c r="N18" s="234">
        <v>60001.618050313606</v>
      </c>
      <c r="O18" s="234">
        <v>58639.618050313606</v>
      </c>
      <c r="P18" s="234">
        <v>0</v>
      </c>
      <c r="Q18" s="234">
        <v>0</v>
      </c>
      <c r="R18" s="234">
        <v>0</v>
      </c>
      <c r="S18" s="234">
        <v>0</v>
      </c>
      <c r="T18" s="234">
        <v>0</v>
      </c>
      <c r="U18" s="234">
        <v>60001.618050313606</v>
      </c>
      <c r="V18" s="234">
        <v>58639.618050313606</v>
      </c>
      <c r="W18" s="234">
        <v>0</v>
      </c>
      <c r="X18" s="234">
        <v>0</v>
      </c>
      <c r="Y18" s="234">
        <v>0</v>
      </c>
      <c r="Z18" s="234">
        <v>0</v>
      </c>
      <c r="AA18" s="234">
        <v>0</v>
      </c>
      <c r="AB18" s="234">
        <v>60001.618050313606</v>
      </c>
      <c r="AC18" s="234">
        <v>58639.618050313606</v>
      </c>
      <c r="AD18" s="234">
        <v>0</v>
      </c>
      <c r="AE18" s="234">
        <v>0</v>
      </c>
      <c r="AF18" s="234">
        <v>0</v>
      </c>
      <c r="AG18" s="234">
        <v>0</v>
      </c>
      <c r="AH18" s="234">
        <v>0</v>
      </c>
      <c r="AI18" s="234">
        <v>60001.618050313606</v>
      </c>
      <c r="AJ18" s="234">
        <v>51460.776000000005</v>
      </c>
      <c r="AK18" s="234">
        <v>49832.480000000003</v>
      </c>
      <c r="AL18" s="234">
        <v>0.99999882352941172</v>
      </c>
    </row>
    <row r="19" spans="1:38" x14ac:dyDescent="0.25">
      <c r="A19" s="358" t="s">
        <v>147</v>
      </c>
      <c r="B19" s="358" t="s">
        <v>117</v>
      </c>
      <c r="C19" s="358" t="s">
        <v>177</v>
      </c>
      <c r="D19" s="358" t="s">
        <v>770</v>
      </c>
      <c r="E19" s="358" t="s">
        <v>44</v>
      </c>
      <c r="F19" s="367">
        <v>43435</v>
      </c>
      <c r="G19" s="234">
        <v>5254.174</v>
      </c>
      <c r="H19" s="234">
        <v>24745.887280686587</v>
      </c>
      <c r="I19" s="234">
        <v>0</v>
      </c>
      <c r="J19" s="234">
        <v>0</v>
      </c>
      <c r="K19" s="234">
        <v>0</v>
      </c>
      <c r="L19" s="234">
        <v>0</v>
      </c>
      <c r="M19" s="234">
        <v>0</v>
      </c>
      <c r="N19" s="234">
        <v>30000.061280686587</v>
      </c>
      <c r="O19" s="234">
        <v>24745.887280686587</v>
      </c>
      <c r="P19" s="234">
        <v>0</v>
      </c>
      <c r="Q19" s="234">
        <v>0</v>
      </c>
      <c r="R19" s="234">
        <v>0</v>
      </c>
      <c r="S19" s="234">
        <v>0</v>
      </c>
      <c r="T19" s="234">
        <v>0</v>
      </c>
      <c r="U19" s="234">
        <v>30000.061280686587</v>
      </c>
      <c r="V19" s="234">
        <v>24745.887280686587</v>
      </c>
      <c r="W19" s="234">
        <v>0</v>
      </c>
      <c r="X19" s="234">
        <v>0</v>
      </c>
      <c r="Y19" s="234">
        <v>0</v>
      </c>
      <c r="Z19" s="234">
        <v>0</v>
      </c>
      <c r="AA19" s="234">
        <v>0</v>
      </c>
      <c r="AB19" s="234">
        <v>30000.061280686587</v>
      </c>
      <c r="AC19" s="234">
        <v>24745.887280686587</v>
      </c>
      <c r="AD19" s="234">
        <v>0</v>
      </c>
      <c r="AE19" s="234">
        <v>0</v>
      </c>
      <c r="AF19" s="234">
        <v>0</v>
      </c>
      <c r="AG19" s="234">
        <v>0</v>
      </c>
      <c r="AH19" s="234">
        <v>0</v>
      </c>
      <c r="AI19" s="234">
        <v>30000.061280686587</v>
      </c>
      <c r="AJ19" s="234">
        <v>23498.292000000001</v>
      </c>
      <c r="AK19" s="234">
        <v>22946.45</v>
      </c>
      <c r="AL19" s="234">
        <v>1</v>
      </c>
    </row>
    <row r="20" spans="1:38" x14ac:dyDescent="0.25">
      <c r="A20" s="358" t="s">
        <v>147</v>
      </c>
      <c r="B20" s="358" t="s">
        <v>191</v>
      </c>
      <c r="C20" s="358" t="s">
        <v>195</v>
      </c>
      <c r="D20" s="358" t="s">
        <v>770</v>
      </c>
      <c r="E20" s="358" t="s">
        <v>184</v>
      </c>
      <c r="F20" s="367">
        <v>43646</v>
      </c>
      <c r="G20" s="234">
        <v>42794.641000000003</v>
      </c>
      <c r="H20" s="234">
        <v>22523</v>
      </c>
      <c r="I20" s="234">
        <v>0</v>
      </c>
      <c r="J20" s="234">
        <v>0</v>
      </c>
      <c r="K20" s="234">
        <v>0</v>
      </c>
      <c r="L20" s="234">
        <v>0</v>
      </c>
      <c r="M20" s="234">
        <v>0</v>
      </c>
      <c r="N20" s="234">
        <v>65317.641000000003</v>
      </c>
      <c r="O20" s="234">
        <v>15.075000000000728</v>
      </c>
      <c r="P20" s="234">
        <v>0</v>
      </c>
      <c r="Q20" s="234">
        <v>0</v>
      </c>
      <c r="R20" s="234">
        <v>0</v>
      </c>
      <c r="S20" s="234">
        <v>0</v>
      </c>
      <c r="T20" s="234">
        <v>0</v>
      </c>
      <c r="U20" s="234">
        <v>42809.716</v>
      </c>
      <c r="V20" s="234">
        <v>15.074999999999999</v>
      </c>
      <c r="W20" s="234">
        <v>0</v>
      </c>
      <c r="X20" s="234">
        <v>0</v>
      </c>
      <c r="Y20" s="234">
        <v>0</v>
      </c>
      <c r="Z20" s="234">
        <v>0</v>
      </c>
      <c r="AA20" s="234">
        <v>0</v>
      </c>
      <c r="AB20" s="234">
        <v>42809.716</v>
      </c>
      <c r="AC20" s="234">
        <v>15.074999999999999</v>
      </c>
      <c r="AD20" s="234">
        <v>0</v>
      </c>
      <c r="AE20" s="234">
        <v>0</v>
      </c>
      <c r="AF20" s="234">
        <v>0</v>
      </c>
      <c r="AG20" s="234">
        <v>0</v>
      </c>
      <c r="AH20" s="234">
        <v>0</v>
      </c>
      <c r="AI20" s="234">
        <v>42809.716</v>
      </c>
      <c r="AJ20" s="234">
        <v>15.074999999999999</v>
      </c>
      <c r="AK20" s="234">
        <v>15.074999999999999</v>
      </c>
      <c r="AL20" s="234">
        <v>1</v>
      </c>
    </row>
    <row r="21" spans="1:38" x14ac:dyDescent="0.25">
      <c r="A21" s="358" t="s">
        <v>147</v>
      </c>
      <c r="B21" s="358" t="s">
        <v>92</v>
      </c>
      <c r="C21" s="358" t="s">
        <v>171</v>
      </c>
      <c r="D21" s="358" t="s">
        <v>770</v>
      </c>
      <c r="E21" s="358" t="s">
        <v>19</v>
      </c>
      <c r="F21" s="367">
        <v>43800</v>
      </c>
      <c r="G21" s="234">
        <v>12402.696</v>
      </c>
      <c r="H21" s="234">
        <v>47598.314651688343</v>
      </c>
      <c r="I21" s="234">
        <v>0</v>
      </c>
      <c r="J21" s="234">
        <v>0</v>
      </c>
      <c r="K21" s="234">
        <v>0</v>
      </c>
      <c r="L21" s="234">
        <v>0</v>
      </c>
      <c r="M21" s="234">
        <v>0</v>
      </c>
      <c r="N21" s="234">
        <v>60001.010651688339</v>
      </c>
      <c r="O21" s="234">
        <v>47598.314651688335</v>
      </c>
      <c r="P21" s="234">
        <v>0</v>
      </c>
      <c r="Q21" s="234">
        <v>0</v>
      </c>
      <c r="R21" s="234">
        <v>0</v>
      </c>
      <c r="S21" s="234">
        <v>0</v>
      </c>
      <c r="T21" s="234">
        <v>0</v>
      </c>
      <c r="U21" s="234">
        <v>60001.010651688339</v>
      </c>
      <c r="V21" s="234">
        <v>47598.314651688335</v>
      </c>
      <c r="W21" s="234">
        <v>0</v>
      </c>
      <c r="X21" s="234">
        <v>0</v>
      </c>
      <c r="Y21" s="234">
        <v>0</v>
      </c>
      <c r="Z21" s="234">
        <v>0</v>
      </c>
      <c r="AA21" s="234">
        <v>0</v>
      </c>
      <c r="AB21" s="234">
        <v>60001.010651688339</v>
      </c>
      <c r="AC21" s="234">
        <v>47598.314651688335</v>
      </c>
      <c r="AD21" s="234">
        <v>0</v>
      </c>
      <c r="AE21" s="234">
        <v>0</v>
      </c>
      <c r="AF21" s="234">
        <v>0</v>
      </c>
      <c r="AG21" s="234">
        <v>0</v>
      </c>
      <c r="AH21" s="234">
        <v>0</v>
      </c>
      <c r="AI21" s="234">
        <v>60001.010651688339</v>
      </c>
      <c r="AJ21" s="234">
        <v>45913.314999999988</v>
      </c>
      <c r="AK21" s="234">
        <v>45913.314999999988</v>
      </c>
      <c r="AL21" s="234">
        <v>0.99999155250429084</v>
      </c>
    </row>
    <row r="22" spans="1:38" x14ac:dyDescent="0.25">
      <c r="A22" s="358" t="s">
        <v>147</v>
      </c>
      <c r="B22" s="358" t="s">
        <v>352</v>
      </c>
      <c r="C22" s="358" t="s">
        <v>770</v>
      </c>
      <c r="D22" s="358" t="s">
        <v>770</v>
      </c>
      <c r="E22" s="358" t="s">
        <v>768</v>
      </c>
      <c r="F22" s="358" t="s">
        <v>938</v>
      </c>
      <c r="G22" s="234">
        <v>0</v>
      </c>
      <c r="H22" s="234">
        <v>0</v>
      </c>
      <c r="I22" s="234">
        <v>0</v>
      </c>
      <c r="J22" s="234">
        <v>0</v>
      </c>
      <c r="K22" s="234">
        <v>0</v>
      </c>
      <c r="L22" s="234">
        <v>0</v>
      </c>
      <c r="M22" s="234">
        <v>0</v>
      </c>
      <c r="N22" s="234">
        <v>0</v>
      </c>
      <c r="O22" s="234">
        <v>13000</v>
      </c>
      <c r="P22" s="234">
        <v>0</v>
      </c>
      <c r="Q22" s="234">
        <v>0</v>
      </c>
      <c r="R22" s="234">
        <v>0</v>
      </c>
      <c r="S22" s="234">
        <v>0</v>
      </c>
      <c r="T22" s="234">
        <v>0</v>
      </c>
      <c r="U22" s="234">
        <v>13000</v>
      </c>
      <c r="V22" s="234">
        <v>13000</v>
      </c>
      <c r="W22" s="234">
        <v>0</v>
      </c>
      <c r="X22" s="234">
        <v>0</v>
      </c>
      <c r="Y22" s="234">
        <v>0</v>
      </c>
      <c r="Z22" s="234">
        <v>0</v>
      </c>
      <c r="AA22" s="234">
        <v>0</v>
      </c>
      <c r="AB22" s="234">
        <v>13000</v>
      </c>
      <c r="AC22" s="234">
        <v>13000</v>
      </c>
      <c r="AD22" s="234">
        <v>0</v>
      </c>
      <c r="AE22" s="234">
        <v>0</v>
      </c>
      <c r="AF22" s="234">
        <v>0</v>
      </c>
      <c r="AG22" s="234">
        <v>0</v>
      </c>
      <c r="AH22" s="234">
        <v>0</v>
      </c>
      <c r="AI22" s="234">
        <v>13000</v>
      </c>
      <c r="AJ22" s="234">
        <v>12393.682000000001</v>
      </c>
      <c r="AK22" s="234">
        <v>12393.682000000001</v>
      </c>
      <c r="AL22" s="234">
        <v>0</v>
      </c>
    </row>
    <row r="23" spans="1:38" x14ac:dyDescent="0.25">
      <c r="A23" s="358" t="s">
        <v>147</v>
      </c>
      <c r="B23" s="358" t="s">
        <v>353</v>
      </c>
      <c r="C23" s="358" t="s">
        <v>770</v>
      </c>
      <c r="D23" s="358" t="s">
        <v>770</v>
      </c>
      <c r="E23" s="358" t="s">
        <v>760</v>
      </c>
      <c r="F23" s="358" t="s">
        <v>938</v>
      </c>
      <c r="G23" s="234">
        <v>0</v>
      </c>
      <c r="H23" s="234">
        <v>0</v>
      </c>
      <c r="I23" s="234">
        <v>0</v>
      </c>
      <c r="J23" s="234">
        <v>0</v>
      </c>
      <c r="K23" s="234">
        <v>0</v>
      </c>
      <c r="L23" s="234">
        <v>0</v>
      </c>
      <c r="M23" s="234">
        <v>0</v>
      </c>
      <c r="N23" s="234">
        <v>0</v>
      </c>
      <c r="O23" s="234">
        <v>20000</v>
      </c>
      <c r="P23" s="234">
        <v>0</v>
      </c>
      <c r="Q23" s="234">
        <v>0</v>
      </c>
      <c r="R23" s="234">
        <v>0</v>
      </c>
      <c r="S23" s="234">
        <v>0</v>
      </c>
      <c r="T23" s="234">
        <v>0</v>
      </c>
      <c r="U23" s="234">
        <v>20000</v>
      </c>
      <c r="V23" s="234">
        <v>20000</v>
      </c>
      <c r="W23" s="234">
        <v>0</v>
      </c>
      <c r="X23" s="234">
        <v>0</v>
      </c>
      <c r="Y23" s="234">
        <v>0</v>
      </c>
      <c r="Z23" s="234">
        <v>0</v>
      </c>
      <c r="AA23" s="234">
        <v>0</v>
      </c>
      <c r="AB23" s="234">
        <v>20000</v>
      </c>
      <c r="AC23" s="234">
        <v>20000</v>
      </c>
      <c r="AD23" s="234">
        <v>0</v>
      </c>
      <c r="AE23" s="234">
        <v>0</v>
      </c>
      <c r="AF23" s="234">
        <v>0</v>
      </c>
      <c r="AG23" s="234">
        <v>0</v>
      </c>
      <c r="AH23" s="234">
        <v>0</v>
      </c>
      <c r="AI23" s="234">
        <v>20000</v>
      </c>
      <c r="AJ23" s="234">
        <v>16768.625</v>
      </c>
      <c r="AK23" s="234">
        <v>0</v>
      </c>
      <c r="AL23" s="234">
        <v>0</v>
      </c>
    </row>
    <row r="24" spans="1:38" x14ac:dyDescent="0.25">
      <c r="A24" s="358" t="s">
        <v>147</v>
      </c>
      <c r="B24" s="358" t="s">
        <v>325</v>
      </c>
      <c r="C24" s="358" t="s">
        <v>770</v>
      </c>
      <c r="D24" s="358" t="s">
        <v>770</v>
      </c>
      <c r="E24" s="358" t="s">
        <v>767</v>
      </c>
      <c r="F24" s="358" t="s">
        <v>938</v>
      </c>
      <c r="G24" s="234">
        <v>0</v>
      </c>
      <c r="H24" s="234">
        <v>0</v>
      </c>
      <c r="I24" s="234">
        <v>0</v>
      </c>
      <c r="J24" s="234">
        <v>0</v>
      </c>
      <c r="K24" s="234">
        <v>0</v>
      </c>
      <c r="L24" s="234">
        <v>0</v>
      </c>
      <c r="M24" s="234">
        <v>0</v>
      </c>
      <c r="N24" s="234">
        <v>0</v>
      </c>
      <c r="O24" s="234">
        <v>0</v>
      </c>
      <c r="P24" s="234">
        <v>35999.902624999995</v>
      </c>
      <c r="Q24" s="234">
        <v>0</v>
      </c>
      <c r="R24" s="234">
        <v>0</v>
      </c>
      <c r="S24" s="234">
        <v>0</v>
      </c>
      <c r="T24" s="234">
        <v>0</v>
      </c>
      <c r="U24" s="234">
        <v>35999.902624999995</v>
      </c>
      <c r="V24" s="234">
        <v>0</v>
      </c>
      <c r="W24" s="234">
        <v>35999.902624999995</v>
      </c>
      <c r="X24" s="234">
        <v>0</v>
      </c>
      <c r="Y24" s="234">
        <v>0</v>
      </c>
      <c r="Z24" s="234">
        <v>0</v>
      </c>
      <c r="AA24" s="234">
        <v>0</v>
      </c>
      <c r="AB24" s="234">
        <v>35999.902624999995</v>
      </c>
      <c r="AC24" s="234">
        <v>0</v>
      </c>
      <c r="AD24" s="234">
        <v>35999.902624999995</v>
      </c>
      <c r="AE24" s="234">
        <v>0</v>
      </c>
      <c r="AF24" s="234">
        <v>0</v>
      </c>
      <c r="AG24" s="234">
        <v>0</v>
      </c>
      <c r="AH24" s="234">
        <v>0</v>
      </c>
      <c r="AI24" s="234">
        <v>35999.902624999995</v>
      </c>
      <c r="AJ24" s="234">
        <v>0</v>
      </c>
      <c r="AK24" s="234">
        <v>0</v>
      </c>
      <c r="AL24" s="234">
        <v>0</v>
      </c>
    </row>
    <row r="25" spans="1:38" x14ac:dyDescent="0.25">
      <c r="A25" s="358" t="s">
        <v>147</v>
      </c>
      <c r="B25" s="358" t="s">
        <v>311</v>
      </c>
      <c r="C25" s="358" t="s">
        <v>174</v>
      </c>
      <c r="D25" s="358" t="s">
        <v>770</v>
      </c>
      <c r="E25" s="358" t="s">
        <v>292</v>
      </c>
      <c r="F25" s="367">
        <v>44196</v>
      </c>
      <c r="G25" s="234">
        <v>0</v>
      </c>
      <c r="H25" s="234">
        <v>42000.106124999998</v>
      </c>
      <c r="I25" s="234">
        <v>42000.275350000004</v>
      </c>
      <c r="J25" s="234"/>
      <c r="K25" s="234"/>
      <c r="L25" s="234"/>
      <c r="M25" s="234"/>
      <c r="N25" s="234">
        <v>84000.381475000002</v>
      </c>
      <c r="O25" s="234">
        <v>59623.008750000008</v>
      </c>
      <c r="P25" s="234">
        <v>87310.02125000002</v>
      </c>
      <c r="Q25" s="234">
        <v>0</v>
      </c>
      <c r="R25" s="234">
        <v>0</v>
      </c>
      <c r="S25" s="234">
        <v>0</v>
      </c>
      <c r="T25" s="234">
        <v>0</v>
      </c>
      <c r="U25" s="234">
        <v>146933.03000000003</v>
      </c>
      <c r="V25" s="234">
        <v>59623.008750000008</v>
      </c>
      <c r="W25" s="234">
        <v>87310.02125000002</v>
      </c>
      <c r="X25" s="234">
        <v>0</v>
      </c>
      <c r="Y25" s="234">
        <v>0</v>
      </c>
      <c r="Z25" s="234">
        <v>0</v>
      </c>
      <c r="AA25" s="234">
        <v>0</v>
      </c>
      <c r="AB25" s="234">
        <v>146933.03000000003</v>
      </c>
      <c r="AC25" s="234">
        <v>59623.008750000008</v>
      </c>
      <c r="AD25" s="234">
        <v>87310.02125000002</v>
      </c>
      <c r="AE25" s="234">
        <v>0</v>
      </c>
      <c r="AF25" s="234">
        <v>0</v>
      </c>
      <c r="AG25" s="234">
        <v>0</v>
      </c>
      <c r="AH25" s="234">
        <v>0</v>
      </c>
      <c r="AI25" s="234">
        <v>146933.03000000003</v>
      </c>
      <c r="AJ25" s="234">
        <v>59623.008000000002</v>
      </c>
      <c r="AK25" s="234">
        <v>59623.008000000002</v>
      </c>
      <c r="AL25" s="234">
        <v>1</v>
      </c>
    </row>
    <row r="26" spans="1:38" x14ac:dyDescent="0.25">
      <c r="A26" s="358" t="s">
        <v>147</v>
      </c>
      <c r="B26" s="358" t="s">
        <v>361</v>
      </c>
      <c r="C26" s="358" t="s">
        <v>770</v>
      </c>
      <c r="D26" s="358" t="s">
        <v>770</v>
      </c>
      <c r="E26" s="358" t="s">
        <v>766</v>
      </c>
      <c r="F26" s="358" t="s">
        <v>938</v>
      </c>
      <c r="G26" s="234">
        <v>0</v>
      </c>
      <c r="H26" s="234">
        <v>0</v>
      </c>
      <c r="I26" s="234">
        <v>0</v>
      </c>
      <c r="J26" s="234">
        <v>0</v>
      </c>
      <c r="K26" s="234">
        <v>0</v>
      </c>
      <c r="L26" s="234">
        <v>0</v>
      </c>
      <c r="M26" s="234">
        <v>0</v>
      </c>
      <c r="N26" s="234">
        <v>0</v>
      </c>
      <c r="O26" s="234">
        <v>0</v>
      </c>
      <c r="P26" s="234">
        <v>169250</v>
      </c>
      <c r="Q26" s="234">
        <v>67700</v>
      </c>
      <c r="R26" s="234">
        <v>0</v>
      </c>
      <c r="S26" s="234">
        <v>0</v>
      </c>
      <c r="T26" s="234">
        <v>0</v>
      </c>
      <c r="U26" s="234">
        <v>236950</v>
      </c>
      <c r="V26" s="234">
        <v>0</v>
      </c>
      <c r="W26" s="234">
        <v>169250</v>
      </c>
      <c r="X26" s="234">
        <v>67700</v>
      </c>
      <c r="Y26" s="234">
        <v>0</v>
      </c>
      <c r="Z26" s="234">
        <v>0</v>
      </c>
      <c r="AA26" s="234">
        <v>0</v>
      </c>
      <c r="AB26" s="234">
        <v>236950</v>
      </c>
      <c r="AC26" s="234">
        <v>0</v>
      </c>
      <c r="AD26" s="234">
        <v>169250</v>
      </c>
      <c r="AE26" s="234">
        <v>67700</v>
      </c>
      <c r="AF26" s="234">
        <v>0</v>
      </c>
      <c r="AG26" s="234">
        <v>0</v>
      </c>
      <c r="AH26" s="234">
        <v>0</v>
      </c>
      <c r="AI26" s="234">
        <v>236950</v>
      </c>
      <c r="AJ26" s="234">
        <v>0</v>
      </c>
      <c r="AK26" s="234">
        <v>0</v>
      </c>
      <c r="AL26" s="234">
        <v>0</v>
      </c>
    </row>
    <row r="27" spans="1:38" x14ac:dyDescent="0.25">
      <c r="A27" s="358" t="s">
        <v>147</v>
      </c>
      <c r="B27" s="358" t="s">
        <v>355</v>
      </c>
      <c r="C27" s="358" t="s">
        <v>770</v>
      </c>
      <c r="D27" s="358" t="s">
        <v>770</v>
      </c>
      <c r="E27" s="358" t="s">
        <v>769</v>
      </c>
      <c r="F27" s="358" t="s">
        <v>938</v>
      </c>
      <c r="G27" s="234">
        <v>0</v>
      </c>
      <c r="H27" s="234">
        <v>0</v>
      </c>
      <c r="I27" s="234">
        <v>0</v>
      </c>
      <c r="J27" s="234">
        <v>0</v>
      </c>
      <c r="K27" s="234">
        <v>0</v>
      </c>
      <c r="L27" s="234">
        <v>0</v>
      </c>
      <c r="M27" s="234">
        <v>0</v>
      </c>
      <c r="N27" s="234">
        <v>0</v>
      </c>
      <c r="O27" s="234">
        <v>0</v>
      </c>
      <c r="P27" s="234">
        <v>40000</v>
      </c>
      <c r="Q27" s="234">
        <v>0</v>
      </c>
      <c r="R27" s="234">
        <v>0</v>
      </c>
      <c r="S27" s="234">
        <v>0</v>
      </c>
      <c r="T27" s="234">
        <v>0</v>
      </c>
      <c r="U27" s="234">
        <v>40000</v>
      </c>
      <c r="V27" s="234">
        <v>0</v>
      </c>
      <c r="W27" s="234">
        <v>40000</v>
      </c>
      <c r="X27" s="234">
        <v>0</v>
      </c>
      <c r="Y27" s="234">
        <v>0</v>
      </c>
      <c r="Z27" s="234">
        <v>0</v>
      </c>
      <c r="AA27" s="234">
        <v>0</v>
      </c>
      <c r="AB27" s="234">
        <v>40000</v>
      </c>
      <c r="AC27" s="234">
        <v>0</v>
      </c>
      <c r="AD27" s="234">
        <v>40000</v>
      </c>
      <c r="AE27" s="234">
        <v>0</v>
      </c>
      <c r="AF27" s="234">
        <v>0</v>
      </c>
      <c r="AG27" s="234">
        <v>0</v>
      </c>
      <c r="AH27" s="234">
        <v>0</v>
      </c>
      <c r="AI27" s="234">
        <v>40000</v>
      </c>
      <c r="AJ27" s="234">
        <v>0</v>
      </c>
      <c r="AK27" s="234">
        <v>0</v>
      </c>
      <c r="AL27" s="234">
        <v>0</v>
      </c>
    </row>
    <row r="28" spans="1:38" x14ac:dyDescent="0.25">
      <c r="A28" s="358" t="s">
        <v>147</v>
      </c>
      <c r="B28" s="358" t="s">
        <v>354</v>
      </c>
      <c r="C28" s="358" t="s">
        <v>770</v>
      </c>
      <c r="D28" s="358" t="s">
        <v>770</v>
      </c>
      <c r="E28" s="358" t="s">
        <v>309</v>
      </c>
      <c r="F28" s="358" t="s">
        <v>938</v>
      </c>
      <c r="G28" s="234">
        <v>0</v>
      </c>
      <c r="H28" s="234">
        <v>0</v>
      </c>
      <c r="I28" s="234">
        <v>0</v>
      </c>
      <c r="J28" s="234">
        <v>0</v>
      </c>
      <c r="K28" s="234">
        <v>0</v>
      </c>
      <c r="L28" s="234">
        <v>0</v>
      </c>
      <c r="M28" s="234">
        <v>0</v>
      </c>
      <c r="N28" s="234">
        <v>0</v>
      </c>
      <c r="O28" s="234">
        <v>0</v>
      </c>
      <c r="P28" s="234">
        <v>95000</v>
      </c>
      <c r="Q28" s="234">
        <v>0</v>
      </c>
      <c r="R28" s="234">
        <v>0</v>
      </c>
      <c r="S28" s="234">
        <v>0</v>
      </c>
      <c r="T28" s="234">
        <v>0</v>
      </c>
      <c r="U28" s="234">
        <v>95000</v>
      </c>
      <c r="V28" s="234">
        <v>15000</v>
      </c>
      <c r="W28" s="234">
        <v>80462</v>
      </c>
      <c r="X28" s="234">
        <v>0</v>
      </c>
      <c r="Y28" s="234">
        <v>0</v>
      </c>
      <c r="Z28" s="234">
        <v>0</v>
      </c>
      <c r="AA28" s="234">
        <v>0</v>
      </c>
      <c r="AB28" s="234">
        <v>95462</v>
      </c>
      <c r="AC28" s="234">
        <v>15000</v>
      </c>
      <c r="AD28" s="234">
        <v>80462</v>
      </c>
      <c r="AE28" s="234">
        <v>0</v>
      </c>
      <c r="AF28" s="234">
        <v>0</v>
      </c>
      <c r="AG28" s="234">
        <v>0</v>
      </c>
      <c r="AH28" s="234">
        <v>0</v>
      </c>
      <c r="AI28" s="234">
        <v>95462</v>
      </c>
      <c r="AJ28" s="234">
        <v>14914.362999999999</v>
      </c>
      <c r="AK28" s="234">
        <v>14914.362999999999</v>
      </c>
      <c r="AL28" s="234">
        <v>0</v>
      </c>
    </row>
    <row r="29" spans="1:38" x14ac:dyDescent="0.25">
      <c r="A29" s="358" t="s">
        <v>147</v>
      </c>
      <c r="B29" s="358" t="s">
        <v>351</v>
      </c>
      <c r="C29" s="358" t="s">
        <v>770</v>
      </c>
      <c r="D29" s="358" t="s">
        <v>770</v>
      </c>
      <c r="E29" s="358" t="s">
        <v>759</v>
      </c>
      <c r="F29" s="358" t="s">
        <v>938</v>
      </c>
      <c r="G29" s="234">
        <v>0</v>
      </c>
      <c r="H29" s="234">
        <v>0</v>
      </c>
      <c r="I29" s="234">
        <v>0</v>
      </c>
      <c r="J29" s="234">
        <v>0</v>
      </c>
      <c r="K29" s="234">
        <v>0</v>
      </c>
      <c r="L29" s="234">
        <v>0</v>
      </c>
      <c r="M29" s="234">
        <v>0</v>
      </c>
      <c r="N29" s="234">
        <v>0</v>
      </c>
      <c r="O29" s="234">
        <v>12000</v>
      </c>
      <c r="P29" s="234">
        <v>0</v>
      </c>
      <c r="Q29" s="234">
        <v>0</v>
      </c>
      <c r="R29" s="234">
        <v>0</v>
      </c>
      <c r="S29" s="234">
        <v>0</v>
      </c>
      <c r="T29" s="234">
        <v>0</v>
      </c>
      <c r="U29" s="234">
        <v>12000</v>
      </c>
      <c r="V29" s="234">
        <v>12000</v>
      </c>
      <c r="W29" s="234">
        <v>0</v>
      </c>
      <c r="X29" s="234">
        <v>0</v>
      </c>
      <c r="Y29" s="234">
        <v>0</v>
      </c>
      <c r="Z29" s="234">
        <v>0</v>
      </c>
      <c r="AA29" s="234">
        <v>0</v>
      </c>
      <c r="AB29" s="234">
        <v>12000</v>
      </c>
      <c r="AC29" s="234">
        <v>12000</v>
      </c>
      <c r="AD29" s="234">
        <v>0</v>
      </c>
      <c r="AE29" s="234">
        <v>0</v>
      </c>
      <c r="AF29" s="234">
        <v>0</v>
      </c>
      <c r="AG29" s="234">
        <v>0</v>
      </c>
      <c r="AH29" s="234">
        <v>0</v>
      </c>
      <c r="AI29" s="234">
        <v>12000</v>
      </c>
      <c r="AJ29" s="234">
        <v>0</v>
      </c>
      <c r="AK29" s="234">
        <v>0</v>
      </c>
      <c r="AL29" s="234">
        <v>0</v>
      </c>
    </row>
    <row r="30" spans="1:38" x14ac:dyDescent="0.25">
      <c r="A30" s="358" t="s">
        <v>147</v>
      </c>
      <c r="B30" s="358" t="s">
        <v>312</v>
      </c>
      <c r="C30" s="358" t="s">
        <v>195</v>
      </c>
      <c r="D30" s="358" t="s">
        <v>770</v>
      </c>
      <c r="E30" s="358" t="s">
        <v>293</v>
      </c>
      <c r="F30" s="367">
        <v>44196</v>
      </c>
      <c r="G30" s="234">
        <v>0</v>
      </c>
      <c r="H30" s="234">
        <v>12541</v>
      </c>
      <c r="I30" s="234">
        <v>0</v>
      </c>
      <c r="J30" s="234">
        <v>0</v>
      </c>
      <c r="K30" s="234">
        <v>0</v>
      </c>
      <c r="L30" s="234">
        <v>0</v>
      </c>
      <c r="M30" s="234">
        <v>0</v>
      </c>
      <c r="N30" s="234">
        <v>12541</v>
      </c>
      <c r="O30" s="234">
        <v>12541</v>
      </c>
      <c r="P30" s="234">
        <v>0</v>
      </c>
      <c r="Q30" s="234">
        <v>0</v>
      </c>
      <c r="R30" s="234">
        <v>0</v>
      </c>
      <c r="S30" s="234">
        <v>0</v>
      </c>
      <c r="T30" s="234">
        <v>0</v>
      </c>
      <c r="U30" s="234">
        <v>12541</v>
      </c>
      <c r="V30" s="234">
        <v>12500</v>
      </c>
      <c r="W30" s="234">
        <v>0</v>
      </c>
      <c r="X30" s="234">
        <v>0</v>
      </c>
      <c r="Y30" s="234">
        <v>0</v>
      </c>
      <c r="Z30" s="234">
        <v>0</v>
      </c>
      <c r="AA30" s="234">
        <v>0</v>
      </c>
      <c r="AB30" s="234">
        <v>12500</v>
      </c>
      <c r="AC30" s="234">
        <v>12500</v>
      </c>
      <c r="AD30" s="234">
        <v>0</v>
      </c>
      <c r="AE30" s="234">
        <v>0</v>
      </c>
      <c r="AF30" s="234">
        <v>0</v>
      </c>
      <c r="AG30" s="234">
        <v>0</v>
      </c>
      <c r="AH30" s="234">
        <v>0</v>
      </c>
      <c r="AI30" s="234">
        <v>12500</v>
      </c>
      <c r="AJ30" s="234">
        <v>12500</v>
      </c>
      <c r="AK30" s="234">
        <v>12500</v>
      </c>
      <c r="AL30" s="234">
        <v>0.99</v>
      </c>
    </row>
    <row r="31" spans="1:38" x14ac:dyDescent="0.25">
      <c r="A31" s="358" t="s">
        <v>147</v>
      </c>
      <c r="B31" s="358" t="s">
        <v>193</v>
      </c>
      <c r="C31" s="358" t="s">
        <v>197</v>
      </c>
      <c r="D31" s="358" t="s">
        <v>770</v>
      </c>
      <c r="E31" s="358" t="s">
        <v>186</v>
      </c>
      <c r="F31" s="367">
        <v>43861</v>
      </c>
      <c r="G31" s="234">
        <v>284786.23200000002</v>
      </c>
      <c r="H31" s="234">
        <v>428090</v>
      </c>
      <c r="I31" s="234">
        <v>483000</v>
      </c>
      <c r="J31" s="234">
        <v>0</v>
      </c>
      <c r="K31" s="234">
        <v>0</v>
      </c>
      <c r="L31" s="234">
        <v>0</v>
      </c>
      <c r="M31" s="234">
        <v>0</v>
      </c>
      <c r="N31" s="234">
        <v>1195876.2320000001</v>
      </c>
      <c r="O31" s="234">
        <v>428090</v>
      </c>
      <c r="P31" s="234">
        <v>483000</v>
      </c>
      <c r="Q31" s="234">
        <v>0</v>
      </c>
      <c r="R31" s="234">
        <v>0</v>
      </c>
      <c r="S31" s="234">
        <v>0</v>
      </c>
      <c r="T31" s="234">
        <v>0</v>
      </c>
      <c r="U31" s="234">
        <v>1195876.2320000001</v>
      </c>
      <c r="V31" s="234">
        <v>694089.30299999996</v>
      </c>
      <c r="W31" s="234">
        <v>217000.93100000001</v>
      </c>
      <c r="X31" s="234">
        <v>0</v>
      </c>
      <c r="Y31" s="234">
        <v>0</v>
      </c>
      <c r="Z31" s="234">
        <v>0</v>
      </c>
      <c r="AA31" s="234">
        <v>0</v>
      </c>
      <c r="AB31" s="234">
        <v>1195876.466</v>
      </c>
      <c r="AC31" s="234">
        <v>694089.30300000007</v>
      </c>
      <c r="AD31" s="234">
        <v>217000.93100000001</v>
      </c>
      <c r="AE31" s="234">
        <v>0</v>
      </c>
      <c r="AF31" s="234">
        <v>0</v>
      </c>
      <c r="AG31" s="234">
        <v>0</v>
      </c>
      <c r="AH31" s="234">
        <v>0</v>
      </c>
      <c r="AI31" s="234">
        <v>1195876.4660000002</v>
      </c>
      <c r="AJ31" s="234">
        <v>565451.61899999995</v>
      </c>
      <c r="AK31" s="234">
        <v>558755.59</v>
      </c>
      <c r="AL31" s="234">
        <v>0.97370318200596295</v>
      </c>
    </row>
    <row r="32" spans="1:38" x14ac:dyDescent="0.25">
      <c r="A32" s="358" t="s">
        <v>147</v>
      </c>
      <c r="B32" s="358" t="s">
        <v>190</v>
      </c>
      <c r="C32" s="358" t="s">
        <v>171</v>
      </c>
      <c r="D32" s="358" t="s">
        <v>770</v>
      </c>
      <c r="E32" s="358" t="s">
        <v>183</v>
      </c>
      <c r="F32" s="367">
        <v>43770</v>
      </c>
      <c r="G32" s="234">
        <v>32088.197</v>
      </c>
      <c r="H32" s="234">
        <v>15893.229619299826</v>
      </c>
      <c r="I32" s="234">
        <v>0</v>
      </c>
      <c r="J32" s="234">
        <v>0</v>
      </c>
      <c r="K32" s="234">
        <v>0</v>
      </c>
      <c r="L32" s="234">
        <v>0</v>
      </c>
      <c r="M32" s="234">
        <v>0</v>
      </c>
      <c r="N32" s="234">
        <v>47981.426619299826</v>
      </c>
      <c r="O32" s="234">
        <v>15893.229619299826</v>
      </c>
      <c r="P32" s="234">
        <v>0</v>
      </c>
      <c r="Q32" s="234">
        <v>0</v>
      </c>
      <c r="R32" s="234">
        <v>0</v>
      </c>
      <c r="S32" s="234">
        <v>0</v>
      </c>
      <c r="T32" s="234">
        <v>0</v>
      </c>
      <c r="U32" s="234">
        <v>47981.426619299826</v>
      </c>
      <c r="V32" s="234">
        <v>15893.229619299826</v>
      </c>
      <c r="W32" s="234">
        <v>0</v>
      </c>
      <c r="X32" s="234">
        <v>0</v>
      </c>
      <c r="Y32" s="234">
        <v>0</v>
      </c>
      <c r="Z32" s="234">
        <v>0</v>
      </c>
      <c r="AA32" s="234">
        <v>0</v>
      </c>
      <c r="AB32" s="234">
        <v>47981.426619299826</v>
      </c>
      <c r="AC32" s="234">
        <v>15893.229619299826</v>
      </c>
      <c r="AD32" s="234">
        <v>0</v>
      </c>
      <c r="AE32" s="234">
        <v>0</v>
      </c>
      <c r="AF32" s="234">
        <v>0</v>
      </c>
      <c r="AG32" s="234">
        <v>0</v>
      </c>
      <c r="AH32" s="234">
        <v>0</v>
      </c>
      <c r="AI32" s="234">
        <v>47981.426619299826</v>
      </c>
      <c r="AJ32" s="234">
        <v>11395.228999999999</v>
      </c>
      <c r="AK32" s="234">
        <v>11395.228999999999</v>
      </c>
      <c r="AL32" s="234">
        <v>0.99999999999999989</v>
      </c>
    </row>
    <row r="33" spans="1:38" x14ac:dyDescent="0.25">
      <c r="A33" s="358" t="s">
        <v>146</v>
      </c>
      <c r="B33" s="358" t="s">
        <v>93</v>
      </c>
      <c r="C33" s="358" t="s">
        <v>170</v>
      </c>
      <c r="D33" s="358" t="s">
        <v>770</v>
      </c>
      <c r="E33" s="358" t="s">
        <v>20</v>
      </c>
      <c r="F33" s="358" t="s">
        <v>938</v>
      </c>
      <c r="G33" s="234">
        <v>74631.824999999997</v>
      </c>
      <c r="H33" s="234">
        <v>2121</v>
      </c>
      <c r="I33" s="234">
        <v>0</v>
      </c>
      <c r="J33" s="234">
        <v>0</v>
      </c>
      <c r="K33" s="234">
        <v>0</v>
      </c>
      <c r="L33" s="234">
        <v>0</v>
      </c>
      <c r="M33" s="234">
        <v>0</v>
      </c>
      <c r="N33" s="234">
        <v>76752.824999999997</v>
      </c>
      <c r="O33" s="234">
        <v>732.875</v>
      </c>
      <c r="P33" s="234">
        <v>0</v>
      </c>
      <c r="Q33" s="234">
        <v>0</v>
      </c>
      <c r="R33" s="234">
        <v>0</v>
      </c>
      <c r="S33" s="234">
        <v>0</v>
      </c>
      <c r="T33" s="234">
        <v>0</v>
      </c>
      <c r="U33" s="234">
        <v>75364.7</v>
      </c>
      <c r="V33" s="234">
        <v>732.875</v>
      </c>
      <c r="W33" s="234">
        <v>0</v>
      </c>
      <c r="X33" s="234">
        <v>0</v>
      </c>
      <c r="Y33" s="234">
        <v>0</v>
      </c>
      <c r="Z33" s="234">
        <v>0</v>
      </c>
      <c r="AA33" s="234">
        <v>0</v>
      </c>
      <c r="AB33" s="234">
        <v>75364.7</v>
      </c>
      <c r="AC33" s="234">
        <v>732.875</v>
      </c>
      <c r="AD33" s="234">
        <v>0</v>
      </c>
      <c r="AE33" s="234">
        <v>0</v>
      </c>
      <c r="AF33" s="234">
        <v>0</v>
      </c>
      <c r="AG33" s="234">
        <v>0</v>
      </c>
      <c r="AH33" s="234">
        <v>0</v>
      </c>
      <c r="AI33" s="234">
        <v>75364.7</v>
      </c>
      <c r="AJ33" s="234">
        <v>732.875</v>
      </c>
      <c r="AK33" s="234">
        <v>732.875</v>
      </c>
      <c r="AL33" s="234">
        <v>0.9</v>
      </c>
    </row>
    <row r="34" spans="1:38" x14ac:dyDescent="0.25">
      <c r="A34" s="358" t="s">
        <v>146</v>
      </c>
      <c r="B34" s="358" t="s">
        <v>321</v>
      </c>
      <c r="C34" s="358" t="s">
        <v>170</v>
      </c>
      <c r="D34" s="358" t="s">
        <v>770</v>
      </c>
      <c r="E34" s="358" t="s">
        <v>300</v>
      </c>
      <c r="F34" s="358" t="s">
        <v>938</v>
      </c>
      <c r="G34" s="234">
        <v>0</v>
      </c>
      <c r="H34" s="234">
        <v>0</v>
      </c>
      <c r="I34" s="234">
        <v>0</v>
      </c>
      <c r="J34" s="234">
        <v>0</v>
      </c>
      <c r="K34" s="234">
        <v>0</v>
      </c>
      <c r="L34" s="234">
        <v>0</v>
      </c>
      <c r="M34" s="234">
        <v>0</v>
      </c>
      <c r="N34" s="234">
        <v>0</v>
      </c>
      <c r="O34" s="234">
        <v>675000</v>
      </c>
      <c r="P34" s="234">
        <v>0</v>
      </c>
      <c r="Q34" s="234">
        <v>0</v>
      </c>
      <c r="R34" s="234">
        <v>0</v>
      </c>
      <c r="S34" s="234">
        <v>0</v>
      </c>
      <c r="T34" s="234">
        <v>0</v>
      </c>
      <c r="U34" s="234">
        <v>675000</v>
      </c>
      <c r="V34" s="234">
        <v>730000</v>
      </c>
      <c r="W34" s="234">
        <v>0</v>
      </c>
      <c r="X34" s="234">
        <v>0</v>
      </c>
      <c r="Y34" s="234">
        <v>0</v>
      </c>
      <c r="Z34" s="234">
        <v>0</v>
      </c>
      <c r="AA34" s="234">
        <v>0</v>
      </c>
      <c r="AB34" s="234">
        <v>730000</v>
      </c>
      <c r="AC34" s="234">
        <v>730000</v>
      </c>
      <c r="AD34" s="234">
        <v>0</v>
      </c>
      <c r="AE34" s="234">
        <v>0</v>
      </c>
      <c r="AF34" s="234">
        <v>0</v>
      </c>
      <c r="AG34" s="234">
        <v>0</v>
      </c>
      <c r="AH34" s="234">
        <v>0</v>
      </c>
      <c r="AI34" s="234">
        <v>730000</v>
      </c>
      <c r="AJ34" s="234">
        <v>696396.228</v>
      </c>
      <c r="AK34" s="234">
        <v>696295.07499999995</v>
      </c>
      <c r="AL34" s="234">
        <v>0</v>
      </c>
    </row>
    <row r="35" spans="1:38" x14ac:dyDescent="0.25">
      <c r="A35" s="358" t="s">
        <v>146</v>
      </c>
      <c r="B35" s="358" t="s">
        <v>269</v>
      </c>
      <c r="C35" s="358" t="s">
        <v>170</v>
      </c>
      <c r="D35" s="358" t="s">
        <v>770</v>
      </c>
      <c r="E35" s="358" t="s">
        <v>239</v>
      </c>
      <c r="F35" s="358" t="s">
        <v>938</v>
      </c>
      <c r="G35" s="234">
        <v>0</v>
      </c>
      <c r="H35" s="234">
        <v>47833</v>
      </c>
      <c r="I35" s="234">
        <v>0</v>
      </c>
      <c r="J35" s="234">
        <v>0</v>
      </c>
      <c r="K35" s="234">
        <v>0</v>
      </c>
      <c r="L35" s="234">
        <v>0</v>
      </c>
      <c r="M35" s="234">
        <v>0</v>
      </c>
      <c r="N35" s="234">
        <v>47833</v>
      </c>
      <c r="O35" s="234">
        <v>47175</v>
      </c>
      <c r="P35" s="234">
        <v>0</v>
      </c>
      <c r="Q35" s="234">
        <v>0</v>
      </c>
      <c r="R35" s="234">
        <v>0</v>
      </c>
      <c r="S35" s="234">
        <v>0</v>
      </c>
      <c r="T35" s="234">
        <v>0</v>
      </c>
      <c r="U35" s="234">
        <v>47175</v>
      </c>
      <c r="V35" s="234">
        <v>47175</v>
      </c>
      <c r="W35" s="234">
        <v>0</v>
      </c>
      <c r="X35" s="234">
        <v>0</v>
      </c>
      <c r="Y35" s="234">
        <v>0</v>
      </c>
      <c r="Z35" s="234">
        <v>0</v>
      </c>
      <c r="AA35" s="234">
        <v>0</v>
      </c>
      <c r="AB35" s="234">
        <v>47175</v>
      </c>
      <c r="AC35" s="234">
        <v>47175</v>
      </c>
      <c r="AD35" s="234">
        <v>0</v>
      </c>
      <c r="AE35" s="234">
        <v>0</v>
      </c>
      <c r="AF35" s="234">
        <v>0</v>
      </c>
      <c r="AG35" s="234">
        <v>0</v>
      </c>
      <c r="AH35" s="234">
        <v>0</v>
      </c>
      <c r="AI35" s="234">
        <v>47175</v>
      </c>
      <c r="AJ35" s="234">
        <v>47175</v>
      </c>
      <c r="AK35" s="234">
        <v>47175</v>
      </c>
      <c r="AL35" s="234">
        <v>1</v>
      </c>
    </row>
    <row r="36" spans="1:38" x14ac:dyDescent="0.25">
      <c r="A36" s="358" t="s">
        <v>146</v>
      </c>
      <c r="B36" s="358" t="s">
        <v>348</v>
      </c>
      <c r="C36" s="358" t="s">
        <v>770</v>
      </c>
      <c r="D36" s="358" t="s">
        <v>770</v>
      </c>
      <c r="E36" s="358" t="s">
        <v>756</v>
      </c>
      <c r="F36" s="358" t="s">
        <v>938</v>
      </c>
      <c r="G36" s="234">
        <v>0</v>
      </c>
      <c r="H36" s="234">
        <v>0</v>
      </c>
      <c r="I36" s="234">
        <v>0</v>
      </c>
      <c r="J36" s="234">
        <v>0</v>
      </c>
      <c r="K36" s="234">
        <v>0</v>
      </c>
      <c r="L36" s="234">
        <v>0</v>
      </c>
      <c r="M36" s="234">
        <v>0</v>
      </c>
      <c r="N36" s="234">
        <v>0</v>
      </c>
      <c r="O36" s="234">
        <v>0</v>
      </c>
      <c r="P36" s="234">
        <v>11000</v>
      </c>
      <c r="Q36" s="234">
        <v>0</v>
      </c>
      <c r="R36" s="234">
        <v>0</v>
      </c>
      <c r="S36" s="234">
        <v>0</v>
      </c>
      <c r="T36" s="234">
        <v>0</v>
      </c>
      <c r="U36" s="234">
        <v>11000</v>
      </c>
      <c r="V36" s="234">
        <v>0</v>
      </c>
      <c r="W36" s="234">
        <v>11000</v>
      </c>
      <c r="X36" s="234">
        <v>0</v>
      </c>
      <c r="Y36" s="234">
        <v>0</v>
      </c>
      <c r="Z36" s="234">
        <v>0</v>
      </c>
      <c r="AA36" s="234">
        <v>0</v>
      </c>
      <c r="AB36" s="234">
        <v>11000</v>
      </c>
      <c r="AC36" s="234">
        <v>0</v>
      </c>
      <c r="AD36" s="234">
        <v>11000</v>
      </c>
      <c r="AE36" s="234">
        <v>0</v>
      </c>
      <c r="AF36" s="234">
        <v>0</v>
      </c>
      <c r="AG36" s="234">
        <v>0</v>
      </c>
      <c r="AH36" s="234">
        <v>0</v>
      </c>
      <c r="AI36" s="234">
        <v>11000</v>
      </c>
      <c r="AJ36" s="234">
        <v>0</v>
      </c>
      <c r="AK36" s="234">
        <v>0</v>
      </c>
      <c r="AL36" s="234">
        <v>0</v>
      </c>
    </row>
    <row r="37" spans="1:38" x14ac:dyDescent="0.25">
      <c r="A37" s="358" t="s">
        <v>146</v>
      </c>
      <c r="B37" s="358" t="s">
        <v>346</v>
      </c>
      <c r="C37" s="358" t="s">
        <v>770</v>
      </c>
      <c r="D37" s="358" t="s">
        <v>770</v>
      </c>
      <c r="E37" s="358" t="s">
        <v>754</v>
      </c>
      <c r="F37" s="358" t="s">
        <v>938</v>
      </c>
      <c r="G37" s="234">
        <v>0</v>
      </c>
      <c r="H37" s="234">
        <v>0</v>
      </c>
      <c r="I37" s="234">
        <v>0</v>
      </c>
      <c r="J37" s="234">
        <v>0</v>
      </c>
      <c r="K37" s="234">
        <v>0</v>
      </c>
      <c r="L37" s="234">
        <v>0</v>
      </c>
      <c r="M37" s="234">
        <v>0</v>
      </c>
      <c r="N37" s="234">
        <v>0</v>
      </c>
      <c r="O37" s="234">
        <v>0</v>
      </c>
      <c r="P37" s="234">
        <v>85000</v>
      </c>
      <c r="Q37" s="234">
        <v>0</v>
      </c>
      <c r="R37" s="234">
        <v>0</v>
      </c>
      <c r="S37" s="234">
        <v>0</v>
      </c>
      <c r="T37" s="234">
        <v>0</v>
      </c>
      <c r="U37" s="234">
        <v>85000</v>
      </c>
      <c r="V37" s="234">
        <v>0</v>
      </c>
      <c r="W37" s="234">
        <v>85000</v>
      </c>
      <c r="X37" s="234">
        <v>0</v>
      </c>
      <c r="Y37" s="234">
        <v>0</v>
      </c>
      <c r="Z37" s="234">
        <v>0</v>
      </c>
      <c r="AA37" s="234">
        <v>0</v>
      </c>
      <c r="AB37" s="234">
        <v>85000</v>
      </c>
      <c r="AC37" s="234">
        <v>0</v>
      </c>
      <c r="AD37" s="234">
        <v>85000</v>
      </c>
      <c r="AE37" s="234">
        <v>0</v>
      </c>
      <c r="AF37" s="234">
        <v>0</v>
      </c>
      <c r="AG37" s="234">
        <v>0</v>
      </c>
      <c r="AH37" s="234">
        <v>0</v>
      </c>
      <c r="AI37" s="234">
        <v>85000</v>
      </c>
      <c r="AJ37" s="234">
        <v>0</v>
      </c>
      <c r="AK37" s="234">
        <v>0</v>
      </c>
      <c r="AL37" s="234">
        <v>0</v>
      </c>
    </row>
    <row r="38" spans="1:38" x14ac:dyDescent="0.25">
      <c r="A38" s="358" t="s">
        <v>146</v>
      </c>
      <c r="B38" s="358" t="s">
        <v>347</v>
      </c>
      <c r="C38" s="358" t="s">
        <v>770</v>
      </c>
      <c r="D38" s="358" t="s">
        <v>770</v>
      </c>
      <c r="E38" s="358" t="s">
        <v>755</v>
      </c>
      <c r="F38" s="358" t="s">
        <v>938</v>
      </c>
      <c r="G38" s="234">
        <v>0</v>
      </c>
      <c r="H38" s="234">
        <v>0</v>
      </c>
      <c r="I38" s="234">
        <v>0</v>
      </c>
      <c r="J38" s="234">
        <v>0</v>
      </c>
      <c r="K38" s="234">
        <v>0</v>
      </c>
      <c r="L38" s="234">
        <v>0</v>
      </c>
      <c r="M38" s="234">
        <v>0</v>
      </c>
      <c r="N38" s="234">
        <v>0</v>
      </c>
      <c r="O38" s="234">
        <v>0</v>
      </c>
      <c r="P38" s="234">
        <v>18000</v>
      </c>
      <c r="Q38" s="234">
        <v>0</v>
      </c>
      <c r="R38" s="234">
        <v>0</v>
      </c>
      <c r="S38" s="234">
        <v>0</v>
      </c>
      <c r="T38" s="234">
        <v>0</v>
      </c>
      <c r="U38" s="234">
        <v>18000</v>
      </c>
      <c r="V38" s="234">
        <v>0</v>
      </c>
      <c r="W38" s="234">
        <v>18000</v>
      </c>
      <c r="X38" s="234">
        <v>0</v>
      </c>
      <c r="Y38" s="234">
        <v>0</v>
      </c>
      <c r="Z38" s="234">
        <v>0</v>
      </c>
      <c r="AA38" s="234">
        <v>0</v>
      </c>
      <c r="AB38" s="234">
        <v>18000</v>
      </c>
      <c r="AC38" s="234">
        <v>0</v>
      </c>
      <c r="AD38" s="234">
        <v>18000</v>
      </c>
      <c r="AE38" s="234">
        <v>0</v>
      </c>
      <c r="AF38" s="234">
        <v>0</v>
      </c>
      <c r="AG38" s="234">
        <v>0</v>
      </c>
      <c r="AH38" s="234">
        <v>0</v>
      </c>
      <c r="AI38" s="234">
        <v>18000</v>
      </c>
      <c r="AJ38" s="234">
        <v>0</v>
      </c>
      <c r="AK38" s="234">
        <v>0</v>
      </c>
      <c r="AL38" s="234">
        <v>0</v>
      </c>
    </row>
    <row r="39" spans="1:38" x14ac:dyDescent="0.25">
      <c r="A39" s="358" t="s">
        <v>146</v>
      </c>
      <c r="B39" s="358" t="s">
        <v>194</v>
      </c>
      <c r="C39" s="358" t="s">
        <v>170</v>
      </c>
      <c r="D39" s="358" t="s">
        <v>770</v>
      </c>
      <c r="E39" s="358" t="s">
        <v>187</v>
      </c>
      <c r="F39" s="358" t="s">
        <v>938</v>
      </c>
      <c r="G39" s="234">
        <v>756348.495</v>
      </c>
      <c r="H39" s="234">
        <v>49446</v>
      </c>
      <c r="I39" s="234">
        <v>0</v>
      </c>
      <c r="J39" s="234">
        <v>0</v>
      </c>
      <c r="K39" s="234">
        <v>0</v>
      </c>
      <c r="L39" s="234">
        <v>0</v>
      </c>
      <c r="M39" s="234">
        <v>0</v>
      </c>
      <c r="N39" s="234">
        <v>805794.495</v>
      </c>
      <c r="O39" s="234">
        <v>73473.516999999993</v>
      </c>
      <c r="P39" s="234">
        <v>0</v>
      </c>
      <c r="Q39" s="234">
        <v>0</v>
      </c>
      <c r="R39" s="234">
        <v>0</v>
      </c>
      <c r="S39" s="234">
        <v>0</v>
      </c>
      <c r="T39" s="234">
        <v>0</v>
      </c>
      <c r="U39" s="234">
        <v>829822.01199999999</v>
      </c>
      <c r="V39" s="234">
        <v>74905.055999999997</v>
      </c>
      <c r="W39" s="234">
        <v>0</v>
      </c>
      <c r="X39" s="234">
        <v>0</v>
      </c>
      <c r="Y39" s="234">
        <v>0</v>
      </c>
      <c r="Z39" s="234">
        <v>0</v>
      </c>
      <c r="AA39" s="234">
        <v>0</v>
      </c>
      <c r="AB39" s="234">
        <v>831253.55099999998</v>
      </c>
      <c r="AC39" s="234">
        <v>74905.055999999997</v>
      </c>
      <c r="AD39" s="234">
        <v>0</v>
      </c>
      <c r="AE39" s="234">
        <v>0</v>
      </c>
      <c r="AF39" s="234">
        <v>0</v>
      </c>
      <c r="AG39" s="234">
        <v>0</v>
      </c>
      <c r="AH39" s="234">
        <v>0</v>
      </c>
      <c r="AI39" s="234">
        <v>831253.55099999998</v>
      </c>
      <c r="AJ39" s="234">
        <v>74905.055999999997</v>
      </c>
      <c r="AK39" s="234">
        <v>74905.055999999997</v>
      </c>
      <c r="AL39" s="234">
        <v>0.99999999999999989</v>
      </c>
    </row>
    <row r="40" spans="1:38" x14ac:dyDescent="0.25">
      <c r="A40" s="358" t="s">
        <v>146</v>
      </c>
      <c r="B40" s="358" t="s">
        <v>91</v>
      </c>
      <c r="C40" s="358" t="s">
        <v>170</v>
      </c>
      <c r="D40" s="358" t="s">
        <v>770</v>
      </c>
      <c r="E40" s="358" t="s">
        <v>18</v>
      </c>
      <c r="F40" s="358" t="s">
        <v>938</v>
      </c>
      <c r="G40" s="234">
        <v>186248.97700000001</v>
      </c>
      <c r="H40" s="234">
        <v>2017.5099999999948</v>
      </c>
      <c r="I40" s="234">
        <v>0</v>
      </c>
      <c r="J40" s="234">
        <v>0</v>
      </c>
      <c r="K40" s="234">
        <v>0</v>
      </c>
      <c r="L40" s="234">
        <v>0</v>
      </c>
      <c r="M40" s="234">
        <v>0</v>
      </c>
      <c r="N40" s="234">
        <v>188266.48700000002</v>
      </c>
      <c r="O40" s="234">
        <v>2634.0160000000001</v>
      </c>
      <c r="P40" s="234">
        <v>0</v>
      </c>
      <c r="Q40" s="234">
        <v>0</v>
      </c>
      <c r="R40" s="234">
        <v>0</v>
      </c>
      <c r="S40" s="234">
        <v>0</v>
      </c>
      <c r="T40" s="234">
        <v>0</v>
      </c>
      <c r="U40" s="234">
        <v>188882.99300000002</v>
      </c>
      <c r="V40" s="234">
        <v>2634.0160000000001</v>
      </c>
      <c r="W40" s="234">
        <v>0</v>
      </c>
      <c r="X40" s="234">
        <v>0</v>
      </c>
      <c r="Y40" s="234">
        <v>0</v>
      </c>
      <c r="Z40" s="234">
        <v>0</v>
      </c>
      <c r="AA40" s="234">
        <v>0</v>
      </c>
      <c r="AB40" s="234">
        <v>188882.99300000002</v>
      </c>
      <c r="AC40" s="234">
        <v>2634.0160000000001</v>
      </c>
      <c r="AD40" s="234">
        <v>0</v>
      </c>
      <c r="AE40" s="234">
        <v>0</v>
      </c>
      <c r="AF40" s="234">
        <v>0</v>
      </c>
      <c r="AG40" s="234">
        <v>0</v>
      </c>
      <c r="AH40" s="234">
        <v>0</v>
      </c>
      <c r="AI40" s="234">
        <v>188882.99300000002</v>
      </c>
      <c r="AJ40" s="234">
        <v>2634.0160000000001</v>
      </c>
      <c r="AK40" s="234">
        <v>2634.0160000000001</v>
      </c>
      <c r="AL40" s="234">
        <v>0.96</v>
      </c>
    </row>
    <row r="41" spans="1:38" x14ac:dyDescent="0.25">
      <c r="A41" s="358" t="s">
        <v>146</v>
      </c>
      <c r="B41" s="358" t="s">
        <v>217</v>
      </c>
      <c r="C41" s="358" t="s">
        <v>170</v>
      </c>
      <c r="D41" s="358" t="s">
        <v>770</v>
      </c>
      <c r="E41" s="358" t="s">
        <v>207</v>
      </c>
      <c r="F41" s="358" t="s">
        <v>938</v>
      </c>
      <c r="G41" s="234">
        <v>236219.63800000001</v>
      </c>
      <c r="H41" s="234">
        <v>21005</v>
      </c>
      <c r="I41" s="234">
        <v>0</v>
      </c>
      <c r="J41" s="234">
        <v>0</v>
      </c>
      <c r="K41" s="234">
        <v>0</v>
      </c>
      <c r="L41" s="234">
        <v>0</v>
      </c>
      <c r="M41" s="234">
        <v>0</v>
      </c>
      <c r="N41" s="234">
        <v>257224.63800000001</v>
      </c>
      <c r="O41" s="234">
        <v>18511.499000000003</v>
      </c>
      <c r="P41" s="234">
        <v>0</v>
      </c>
      <c r="Q41" s="234">
        <v>0</v>
      </c>
      <c r="R41" s="234">
        <v>0</v>
      </c>
      <c r="S41" s="234">
        <v>0</v>
      </c>
      <c r="T41" s="234">
        <v>0</v>
      </c>
      <c r="U41" s="234">
        <v>254731.13700000002</v>
      </c>
      <c r="V41" s="234">
        <v>15511.499000000002</v>
      </c>
      <c r="W41" s="234">
        <v>0</v>
      </c>
      <c r="X41" s="234">
        <v>0</v>
      </c>
      <c r="Y41" s="234">
        <v>0</v>
      </c>
      <c r="Z41" s="234">
        <v>0</v>
      </c>
      <c r="AA41" s="234">
        <v>0</v>
      </c>
      <c r="AB41" s="234">
        <v>251731.13700000002</v>
      </c>
      <c r="AC41" s="234">
        <v>15511.499000000002</v>
      </c>
      <c r="AD41" s="234">
        <v>0</v>
      </c>
      <c r="AE41" s="234">
        <v>0</v>
      </c>
      <c r="AF41" s="234">
        <v>0</v>
      </c>
      <c r="AG41" s="234">
        <v>0</v>
      </c>
      <c r="AH41" s="234">
        <v>0</v>
      </c>
      <c r="AI41" s="234">
        <v>251731.13700000002</v>
      </c>
      <c r="AJ41" s="234">
        <v>15511.499000000002</v>
      </c>
      <c r="AK41" s="234">
        <v>15511.499000000002</v>
      </c>
      <c r="AL41" s="234">
        <v>1</v>
      </c>
    </row>
    <row r="42" spans="1:38" x14ac:dyDescent="0.25">
      <c r="A42" s="358" t="s">
        <v>146</v>
      </c>
      <c r="B42" s="358" t="s">
        <v>350</v>
      </c>
      <c r="C42" s="358" t="s">
        <v>770</v>
      </c>
      <c r="D42" s="358" t="s">
        <v>770</v>
      </c>
      <c r="E42" s="358" t="s">
        <v>758</v>
      </c>
      <c r="F42" s="358" t="s">
        <v>938</v>
      </c>
      <c r="G42" s="234">
        <v>0</v>
      </c>
      <c r="H42" s="234">
        <v>0</v>
      </c>
      <c r="I42" s="234">
        <v>0</v>
      </c>
      <c r="J42" s="234">
        <v>0</v>
      </c>
      <c r="K42" s="234">
        <v>0</v>
      </c>
      <c r="L42" s="234">
        <v>0</v>
      </c>
      <c r="M42" s="234">
        <v>0</v>
      </c>
      <c r="N42" s="234">
        <v>0</v>
      </c>
      <c r="O42" s="234">
        <v>0</v>
      </c>
      <c r="P42" s="234">
        <v>10000</v>
      </c>
      <c r="Q42" s="234">
        <v>0</v>
      </c>
      <c r="R42" s="234">
        <v>0</v>
      </c>
      <c r="S42" s="234">
        <v>0</v>
      </c>
      <c r="T42" s="234">
        <v>0</v>
      </c>
      <c r="U42" s="234">
        <v>10000</v>
      </c>
      <c r="V42" s="234">
        <v>0</v>
      </c>
      <c r="W42" s="234">
        <v>10000</v>
      </c>
      <c r="X42" s="234">
        <v>0</v>
      </c>
      <c r="Y42" s="234">
        <v>0</v>
      </c>
      <c r="Z42" s="234">
        <v>0</v>
      </c>
      <c r="AA42" s="234">
        <v>0</v>
      </c>
      <c r="AB42" s="234">
        <v>10000</v>
      </c>
      <c r="AC42" s="234">
        <v>0</v>
      </c>
      <c r="AD42" s="234">
        <v>10000</v>
      </c>
      <c r="AE42" s="234">
        <v>0</v>
      </c>
      <c r="AF42" s="234">
        <v>0</v>
      </c>
      <c r="AG42" s="234">
        <v>0</v>
      </c>
      <c r="AH42" s="234">
        <v>0</v>
      </c>
      <c r="AI42" s="234">
        <v>10000</v>
      </c>
      <c r="AJ42" s="234">
        <v>0</v>
      </c>
      <c r="AK42" s="234">
        <v>0</v>
      </c>
      <c r="AL42" s="234">
        <v>0</v>
      </c>
    </row>
    <row r="43" spans="1:38" x14ac:dyDescent="0.25">
      <c r="A43" s="358" t="s">
        <v>146</v>
      </c>
      <c r="B43" s="358" t="s">
        <v>349</v>
      </c>
      <c r="C43" s="358" t="s">
        <v>770</v>
      </c>
      <c r="D43" s="358" t="s">
        <v>770</v>
      </c>
      <c r="E43" s="358" t="s">
        <v>757</v>
      </c>
      <c r="F43" s="358" t="s">
        <v>938</v>
      </c>
      <c r="G43" s="234">
        <v>0</v>
      </c>
      <c r="H43" s="234">
        <v>0</v>
      </c>
      <c r="I43" s="234">
        <v>0</v>
      </c>
      <c r="J43" s="234">
        <v>0</v>
      </c>
      <c r="K43" s="234">
        <v>0</v>
      </c>
      <c r="L43" s="234">
        <v>0</v>
      </c>
      <c r="M43" s="234">
        <v>0</v>
      </c>
      <c r="N43" s="234">
        <v>0</v>
      </c>
      <c r="O43" s="234">
        <v>0</v>
      </c>
      <c r="P43" s="234">
        <v>10000</v>
      </c>
      <c r="Q43" s="234">
        <v>0</v>
      </c>
      <c r="R43" s="234">
        <v>0</v>
      </c>
      <c r="S43" s="234">
        <v>0</v>
      </c>
      <c r="T43" s="234">
        <v>0</v>
      </c>
      <c r="U43" s="234">
        <v>10000</v>
      </c>
      <c r="V43" s="234">
        <v>0</v>
      </c>
      <c r="W43" s="234">
        <v>10000</v>
      </c>
      <c r="X43" s="234">
        <v>0</v>
      </c>
      <c r="Y43" s="234">
        <v>0</v>
      </c>
      <c r="Z43" s="234">
        <v>0</v>
      </c>
      <c r="AA43" s="234">
        <v>0</v>
      </c>
      <c r="AB43" s="234">
        <v>10000</v>
      </c>
      <c r="AC43" s="234">
        <v>0</v>
      </c>
      <c r="AD43" s="234">
        <v>10000</v>
      </c>
      <c r="AE43" s="234">
        <v>0</v>
      </c>
      <c r="AF43" s="234">
        <v>0</v>
      </c>
      <c r="AG43" s="234">
        <v>0</v>
      </c>
      <c r="AH43" s="234">
        <v>0</v>
      </c>
      <c r="AI43" s="234">
        <v>10000</v>
      </c>
      <c r="AJ43" s="234">
        <v>0</v>
      </c>
      <c r="AK43" s="234">
        <v>0</v>
      </c>
      <c r="AL43" s="234">
        <v>0</v>
      </c>
    </row>
    <row r="44" spans="1:38" x14ac:dyDescent="0.25">
      <c r="A44" s="358" t="s">
        <v>145</v>
      </c>
      <c r="B44" s="358" t="s">
        <v>128</v>
      </c>
      <c r="C44" s="358" t="s">
        <v>178</v>
      </c>
      <c r="D44" s="358" t="s">
        <v>770</v>
      </c>
      <c r="E44" s="358" t="s">
        <v>55</v>
      </c>
      <c r="F44" s="367">
        <v>43830</v>
      </c>
      <c r="G44" s="234">
        <v>210817.57500000001</v>
      </c>
      <c r="H44" s="234">
        <v>34000</v>
      </c>
      <c r="I44" s="234">
        <v>0</v>
      </c>
      <c r="J44" s="234">
        <v>0</v>
      </c>
      <c r="K44" s="234">
        <v>0</v>
      </c>
      <c r="L44" s="234">
        <v>0</v>
      </c>
      <c r="M44" s="234">
        <v>0</v>
      </c>
      <c r="N44" s="234">
        <v>244817.57500000001</v>
      </c>
      <c r="O44" s="234">
        <v>34000</v>
      </c>
      <c r="P44" s="234">
        <v>0</v>
      </c>
      <c r="Q44" s="234">
        <v>0</v>
      </c>
      <c r="R44" s="234">
        <v>0</v>
      </c>
      <c r="S44" s="234">
        <v>0</v>
      </c>
      <c r="T44" s="234">
        <v>0</v>
      </c>
      <c r="U44" s="234">
        <v>244817.57500000001</v>
      </c>
      <c r="V44" s="234">
        <v>34000</v>
      </c>
      <c r="W44" s="234">
        <v>0</v>
      </c>
      <c r="X44" s="234">
        <v>0</v>
      </c>
      <c r="Y44" s="234">
        <v>0</v>
      </c>
      <c r="Z44" s="234">
        <v>0</v>
      </c>
      <c r="AA44" s="234">
        <v>0</v>
      </c>
      <c r="AB44" s="234">
        <v>244817.57500000001</v>
      </c>
      <c r="AC44" s="234">
        <v>28999.999999999996</v>
      </c>
      <c r="AD44" s="234">
        <v>0</v>
      </c>
      <c r="AE44" s="234">
        <v>0</v>
      </c>
      <c r="AF44" s="234">
        <v>0</v>
      </c>
      <c r="AG44" s="234">
        <v>0</v>
      </c>
      <c r="AH44" s="234">
        <v>0</v>
      </c>
      <c r="AI44" s="234">
        <v>239817.57500000001</v>
      </c>
      <c r="AJ44" s="234">
        <v>5045.0669999999991</v>
      </c>
      <c r="AK44" s="234">
        <v>4764.9969999999994</v>
      </c>
      <c r="AL44" s="234">
        <v>1</v>
      </c>
    </row>
    <row r="45" spans="1:38" x14ac:dyDescent="0.25">
      <c r="A45" s="358" t="s">
        <v>145</v>
      </c>
      <c r="B45" s="358" t="s">
        <v>122</v>
      </c>
      <c r="C45" s="358" t="s">
        <v>178</v>
      </c>
      <c r="D45" s="358" t="s">
        <v>770</v>
      </c>
      <c r="E45" s="358" t="s">
        <v>49</v>
      </c>
      <c r="F45" s="367">
        <v>43677</v>
      </c>
      <c r="G45" s="234">
        <v>349465.99</v>
      </c>
      <c r="H45" s="234">
        <v>52592.82699999999</v>
      </c>
      <c r="I45" s="234">
        <v>0</v>
      </c>
      <c r="J45" s="234">
        <v>0</v>
      </c>
      <c r="K45" s="234">
        <v>0</v>
      </c>
      <c r="L45" s="234">
        <v>0</v>
      </c>
      <c r="M45" s="234">
        <v>0</v>
      </c>
      <c r="N45" s="234">
        <v>402058.81699999998</v>
      </c>
      <c r="O45" s="234">
        <v>52592.827000000005</v>
      </c>
      <c r="P45" s="234">
        <v>0</v>
      </c>
      <c r="Q45" s="234">
        <v>0</v>
      </c>
      <c r="R45" s="234">
        <v>0</v>
      </c>
      <c r="S45" s="234">
        <v>0</v>
      </c>
      <c r="T45" s="234">
        <v>0</v>
      </c>
      <c r="U45" s="234">
        <v>402058.81699999998</v>
      </c>
      <c r="V45" s="234">
        <v>37592.82699999999</v>
      </c>
      <c r="W45" s="234">
        <v>0</v>
      </c>
      <c r="X45" s="234">
        <v>0</v>
      </c>
      <c r="Y45" s="234">
        <v>0</v>
      </c>
      <c r="Z45" s="234">
        <v>0</v>
      </c>
      <c r="AA45" s="234">
        <v>0</v>
      </c>
      <c r="AB45" s="234">
        <v>387058.81699999998</v>
      </c>
      <c r="AC45" s="234">
        <v>58269.88</v>
      </c>
      <c r="AD45" s="234">
        <v>0</v>
      </c>
      <c r="AE45" s="234">
        <v>0</v>
      </c>
      <c r="AF45" s="234">
        <v>0</v>
      </c>
      <c r="AG45" s="234">
        <v>0</v>
      </c>
      <c r="AH45" s="234">
        <v>0</v>
      </c>
      <c r="AI45" s="234">
        <v>407735.87</v>
      </c>
      <c r="AJ45" s="234">
        <v>58269.88</v>
      </c>
      <c r="AK45" s="234">
        <v>58269.88</v>
      </c>
      <c r="AL45" s="234">
        <v>1</v>
      </c>
    </row>
    <row r="46" spans="1:38" x14ac:dyDescent="0.25">
      <c r="A46" s="358" t="s">
        <v>145</v>
      </c>
      <c r="B46" s="358" t="s">
        <v>130</v>
      </c>
      <c r="C46" s="358" t="s">
        <v>178</v>
      </c>
      <c r="D46" s="358" t="s">
        <v>770</v>
      </c>
      <c r="E46" s="358" t="s">
        <v>57</v>
      </c>
      <c r="F46" s="367">
        <v>43830</v>
      </c>
      <c r="G46" s="234">
        <v>308731.50300000003</v>
      </c>
      <c r="H46" s="234">
        <v>799.8520000000135</v>
      </c>
      <c r="I46" s="234">
        <v>0</v>
      </c>
      <c r="J46" s="234">
        <v>0</v>
      </c>
      <c r="K46" s="234">
        <v>0</v>
      </c>
      <c r="L46" s="234">
        <v>0</v>
      </c>
      <c r="M46" s="234">
        <v>0</v>
      </c>
      <c r="N46" s="234">
        <v>309531.35500000004</v>
      </c>
      <c r="O46" s="234">
        <v>4800</v>
      </c>
      <c r="P46" s="234">
        <v>0</v>
      </c>
      <c r="Q46" s="234">
        <v>0</v>
      </c>
      <c r="R46" s="234">
        <v>0</v>
      </c>
      <c r="S46" s="234">
        <v>0</v>
      </c>
      <c r="T46" s="234">
        <v>0</v>
      </c>
      <c r="U46" s="234">
        <v>313531.50300000003</v>
      </c>
      <c r="V46" s="234">
        <v>19799.85200000001</v>
      </c>
      <c r="W46" s="234">
        <v>0</v>
      </c>
      <c r="X46" s="234">
        <v>0</v>
      </c>
      <c r="Y46" s="234">
        <v>0</v>
      </c>
      <c r="Z46" s="234">
        <v>0</v>
      </c>
      <c r="AA46" s="234">
        <v>0</v>
      </c>
      <c r="AB46" s="234">
        <v>328531.35500000004</v>
      </c>
      <c r="AC46" s="234">
        <v>1772.0590000000002</v>
      </c>
      <c r="AD46" s="234">
        <v>18027.793000000009</v>
      </c>
      <c r="AE46" s="234">
        <v>0</v>
      </c>
      <c r="AF46" s="234">
        <v>0</v>
      </c>
      <c r="AG46" s="234">
        <v>0</v>
      </c>
      <c r="AH46" s="234">
        <v>0</v>
      </c>
      <c r="AI46" s="234">
        <v>328531.35500000004</v>
      </c>
      <c r="AJ46" s="234">
        <v>1772.0590000000002</v>
      </c>
      <c r="AK46" s="234">
        <v>1772.0590000000002</v>
      </c>
      <c r="AL46" s="234">
        <v>0.99890511038192553</v>
      </c>
    </row>
    <row r="47" spans="1:38" x14ac:dyDescent="0.25">
      <c r="A47" s="358" t="s">
        <v>145</v>
      </c>
      <c r="B47" s="358" t="s">
        <v>123</v>
      </c>
      <c r="C47" s="358" t="s">
        <v>178</v>
      </c>
      <c r="D47" s="358" t="s">
        <v>770</v>
      </c>
      <c r="E47" s="358" t="s">
        <v>50</v>
      </c>
      <c r="F47" s="367">
        <v>44012</v>
      </c>
      <c r="G47" s="234">
        <v>959760.20099999977</v>
      </c>
      <c r="H47" s="234">
        <v>168360.79655637263</v>
      </c>
      <c r="I47" s="234">
        <v>0</v>
      </c>
      <c r="J47" s="234">
        <v>0</v>
      </c>
      <c r="K47" s="234">
        <v>0</v>
      </c>
      <c r="L47" s="234">
        <v>0</v>
      </c>
      <c r="M47" s="234">
        <v>0</v>
      </c>
      <c r="N47" s="234">
        <v>1128120.9975563723</v>
      </c>
      <c r="O47" s="234">
        <v>168360.79655637263</v>
      </c>
      <c r="P47" s="234">
        <v>0</v>
      </c>
      <c r="Q47" s="234">
        <v>0</v>
      </c>
      <c r="R47" s="234">
        <v>0</v>
      </c>
      <c r="S47" s="234">
        <v>0</v>
      </c>
      <c r="T47" s="234">
        <v>0</v>
      </c>
      <c r="U47" s="234">
        <v>1128120.9975563723</v>
      </c>
      <c r="V47" s="234">
        <v>227937.79655637263</v>
      </c>
      <c r="W47" s="234">
        <v>0</v>
      </c>
      <c r="X47" s="234">
        <v>0</v>
      </c>
      <c r="Y47" s="234">
        <v>0</v>
      </c>
      <c r="Z47" s="234">
        <v>0</v>
      </c>
      <c r="AA47" s="234">
        <v>0</v>
      </c>
      <c r="AB47" s="234">
        <v>1187697.9975563723</v>
      </c>
      <c r="AC47" s="234">
        <v>227937.79655637263</v>
      </c>
      <c r="AD47" s="234">
        <v>0</v>
      </c>
      <c r="AE47" s="234">
        <v>0</v>
      </c>
      <c r="AF47" s="234">
        <v>0</v>
      </c>
      <c r="AG47" s="234">
        <v>0</v>
      </c>
      <c r="AH47" s="234">
        <v>0</v>
      </c>
      <c r="AI47" s="234">
        <v>1187697.9975563723</v>
      </c>
      <c r="AJ47" s="234">
        <v>214397.37099999998</v>
      </c>
      <c r="AK47" s="234">
        <v>214397.37099999998</v>
      </c>
      <c r="AL47" s="234">
        <v>0.96904875399682766</v>
      </c>
    </row>
    <row r="48" spans="1:38" x14ac:dyDescent="0.25">
      <c r="A48" s="358" t="s">
        <v>145</v>
      </c>
      <c r="B48" s="358" t="s">
        <v>132</v>
      </c>
      <c r="C48" s="358" t="s">
        <v>178</v>
      </c>
      <c r="D48" s="358" t="s">
        <v>770</v>
      </c>
      <c r="E48" s="358" t="s">
        <v>59</v>
      </c>
      <c r="F48" s="367">
        <v>44012</v>
      </c>
      <c r="G48" s="234">
        <v>32240.697000000004</v>
      </c>
      <c r="H48" s="234">
        <v>118161.67981738888</v>
      </c>
      <c r="I48" s="234">
        <v>0</v>
      </c>
      <c r="J48" s="234">
        <v>0</v>
      </c>
      <c r="K48" s="234">
        <v>0</v>
      </c>
      <c r="L48" s="234">
        <v>0</v>
      </c>
      <c r="M48" s="234">
        <v>0</v>
      </c>
      <c r="N48" s="234">
        <v>150402.3768173889</v>
      </c>
      <c r="O48" s="234">
        <v>118161.67981738888</v>
      </c>
      <c r="P48" s="234">
        <v>0</v>
      </c>
      <c r="Q48" s="234">
        <v>0</v>
      </c>
      <c r="R48" s="234">
        <v>0</v>
      </c>
      <c r="S48" s="234">
        <v>0</v>
      </c>
      <c r="T48" s="234">
        <v>0</v>
      </c>
      <c r="U48" s="234">
        <v>150402.3768173889</v>
      </c>
      <c r="V48" s="234">
        <v>58584.679817388882</v>
      </c>
      <c r="W48" s="234">
        <v>0</v>
      </c>
      <c r="X48" s="234">
        <v>0</v>
      </c>
      <c r="Y48" s="234">
        <v>0</v>
      </c>
      <c r="Z48" s="234">
        <v>0</v>
      </c>
      <c r="AA48" s="234">
        <v>0</v>
      </c>
      <c r="AB48" s="234">
        <v>90825.376817388882</v>
      </c>
      <c r="AC48" s="234">
        <v>58584.679817388896</v>
      </c>
      <c r="AD48" s="234">
        <v>0</v>
      </c>
      <c r="AE48" s="234">
        <v>0</v>
      </c>
      <c r="AF48" s="234">
        <v>0</v>
      </c>
      <c r="AG48" s="234">
        <v>0</v>
      </c>
      <c r="AH48" s="234">
        <v>0</v>
      </c>
      <c r="AI48" s="234">
        <v>90825.376817388897</v>
      </c>
      <c r="AJ48" s="234">
        <v>31863.947</v>
      </c>
      <c r="AK48" s="234">
        <v>31863.947</v>
      </c>
      <c r="AL48" s="234">
        <v>0.90864713770574057</v>
      </c>
    </row>
    <row r="49" spans="1:38" x14ac:dyDescent="0.25">
      <c r="A49" s="358" t="s">
        <v>145</v>
      </c>
      <c r="B49" s="358" t="s">
        <v>121</v>
      </c>
      <c r="C49" s="358" t="s">
        <v>178</v>
      </c>
      <c r="D49" s="358" t="s">
        <v>770</v>
      </c>
      <c r="E49" s="358" t="s">
        <v>48</v>
      </c>
      <c r="F49" s="367">
        <v>43830</v>
      </c>
      <c r="G49" s="234">
        <v>8471.6529999999966</v>
      </c>
      <c r="H49" s="234">
        <v>196271</v>
      </c>
      <c r="I49" s="234">
        <v>99999.615999999995</v>
      </c>
      <c r="J49" s="234">
        <v>0</v>
      </c>
      <c r="K49" s="234">
        <v>0</v>
      </c>
      <c r="L49" s="234">
        <v>0</v>
      </c>
      <c r="M49" s="234">
        <v>0</v>
      </c>
      <c r="N49" s="234">
        <v>304742.26899999997</v>
      </c>
      <c r="O49" s="234">
        <v>196271</v>
      </c>
      <c r="P49" s="234">
        <v>99999.615999999995</v>
      </c>
      <c r="Q49" s="234">
        <v>0</v>
      </c>
      <c r="R49" s="234">
        <v>0</v>
      </c>
      <c r="S49" s="234">
        <v>0</v>
      </c>
      <c r="T49" s="234">
        <v>0</v>
      </c>
      <c r="U49" s="234">
        <v>304742.26899999997</v>
      </c>
      <c r="V49" s="234">
        <v>96271</v>
      </c>
      <c r="W49" s="234">
        <v>199999.23199999999</v>
      </c>
      <c r="X49" s="234">
        <v>0</v>
      </c>
      <c r="Y49" s="234">
        <v>0</v>
      </c>
      <c r="Z49" s="234">
        <v>0</v>
      </c>
      <c r="AA49" s="234">
        <v>0</v>
      </c>
      <c r="AB49" s="234">
        <v>304741.88500000001</v>
      </c>
      <c r="AC49" s="234">
        <v>96271</v>
      </c>
      <c r="AD49" s="234">
        <v>199999.23199999999</v>
      </c>
      <c r="AE49" s="234">
        <v>0</v>
      </c>
      <c r="AF49" s="234">
        <v>0</v>
      </c>
      <c r="AG49" s="234">
        <v>0</v>
      </c>
      <c r="AH49" s="234">
        <v>0</v>
      </c>
      <c r="AI49" s="234">
        <v>304741.88500000001</v>
      </c>
      <c r="AJ49" s="234">
        <v>352.21300000000002</v>
      </c>
      <c r="AK49" s="234">
        <v>352.21300000000002</v>
      </c>
      <c r="AL49" s="234">
        <v>0.97124808007512498</v>
      </c>
    </row>
    <row r="50" spans="1:38" x14ac:dyDescent="0.25">
      <c r="A50" s="358" t="s">
        <v>145</v>
      </c>
      <c r="B50" s="358" t="s">
        <v>124</v>
      </c>
      <c r="C50" s="358" t="s">
        <v>178</v>
      </c>
      <c r="D50" s="358" t="s">
        <v>770</v>
      </c>
      <c r="E50" s="358" t="s">
        <v>51</v>
      </c>
      <c r="F50" s="367">
        <v>43799</v>
      </c>
      <c r="G50" s="234">
        <v>33881.953000000001</v>
      </c>
      <c r="H50" s="234">
        <v>300429.00000000006</v>
      </c>
      <c r="I50" s="234">
        <v>0</v>
      </c>
      <c r="J50" s="234">
        <v>0</v>
      </c>
      <c r="K50" s="234">
        <v>0</v>
      </c>
      <c r="L50" s="234">
        <v>0</v>
      </c>
      <c r="M50" s="234">
        <v>0</v>
      </c>
      <c r="N50" s="234">
        <v>334310.95300000004</v>
      </c>
      <c r="O50" s="234">
        <v>300429</v>
      </c>
      <c r="P50" s="234">
        <v>0</v>
      </c>
      <c r="Q50" s="234">
        <v>0</v>
      </c>
      <c r="R50" s="234">
        <v>0</v>
      </c>
      <c r="S50" s="234">
        <v>0</v>
      </c>
      <c r="T50" s="234">
        <v>0</v>
      </c>
      <c r="U50" s="234">
        <v>334310.95299999998</v>
      </c>
      <c r="V50" s="234">
        <v>300429.00000000006</v>
      </c>
      <c r="W50" s="234">
        <v>0</v>
      </c>
      <c r="X50" s="234">
        <v>0</v>
      </c>
      <c r="Y50" s="234">
        <v>0</v>
      </c>
      <c r="Z50" s="234">
        <v>0</v>
      </c>
      <c r="AA50" s="234">
        <v>0</v>
      </c>
      <c r="AB50" s="234">
        <v>334310.95300000004</v>
      </c>
      <c r="AC50" s="234">
        <v>300429.00000000006</v>
      </c>
      <c r="AD50" s="234">
        <v>0</v>
      </c>
      <c r="AE50" s="234">
        <v>0</v>
      </c>
      <c r="AF50" s="234">
        <v>0</v>
      </c>
      <c r="AG50" s="234">
        <v>0</v>
      </c>
      <c r="AH50" s="234">
        <v>0</v>
      </c>
      <c r="AI50" s="234">
        <v>334310.95300000004</v>
      </c>
      <c r="AJ50" s="234">
        <v>262271.51199999999</v>
      </c>
      <c r="AK50" s="234">
        <v>259940.56</v>
      </c>
      <c r="AL50" s="234">
        <v>0.99999999999999989</v>
      </c>
    </row>
    <row r="51" spans="1:38" x14ac:dyDescent="0.25">
      <c r="A51" s="358" t="s">
        <v>145</v>
      </c>
      <c r="B51" s="358" t="s">
        <v>188</v>
      </c>
      <c r="C51" s="358" t="s">
        <v>167</v>
      </c>
      <c r="D51" s="358" t="s">
        <v>770</v>
      </c>
      <c r="E51" s="358" t="s">
        <v>181</v>
      </c>
      <c r="F51" s="367">
        <v>43830</v>
      </c>
      <c r="G51" s="234">
        <v>584658.00300000003</v>
      </c>
      <c r="H51" s="234">
        <v>212310.16842195005</v>
      </c>
      <c r="I51" s="234">
        <v>104394</v>
      </c>
      <c r="J51" s="234">
        <v>0</v>
      </c>
      <c r="K51" s="234">
        <v>0</v>
      </c>
      <c r="L51" s="234">
        <v>0</v>
      </c>
      <c r="M51" s="234">
        <v>0</v>
      </c>
      <c r="N51" s="234">
        <v>901362.1714219501</v>
      </c>
      <c r="O51" s="234">
        <v>212310.16842195007</v>
      </c>
      <c r="P51" s="234">
        <v>104394</v>
      </c>
      <c r="Q51" s="234">
        <v>0</v>
      </c>
      <c r="R51" s="234">
        <v>0</v>
      </c>
      <c r="S51" s="234">
        <v>0</v>
      </c>
      <c r="T51" s="234">
        <v>0</v>
      </c>
      <c r="U51" s="234">
        <v>901362.1714219501</v>
      </c>
      <c r="V51" s="234">
        <v>106933.35200000001</v>
      </c>
      <c r="W51" s="234">
        <v>209770.81642195</v>
      </c>
      <c r="X51" s="234">
        <v>0</v>
      </c>
      <c r="Y51" s="234">
        <v>0</v>
      </c>
      <c r="Z51" s="234">
        <v>0</v>
      </c>
      <c r="AA51" s="234">
        <v>0</v>
      </c>
      <c r="AB51" s="234">
        <v>901362.17142194998</v>
      </c>
      <c r="AC51" s="234">
        <v>106933.35200000001</v>
      </c>
      <c r="AD51" s="234">
        <v>209770.81642195</v>
      </c>
      <c r="AE51" s="234">
        <v>0</v>
      </c>
      <c r="AF51" s="234">
        <v>0</v>
      </c>
      <c r="AG51" s="234">
        <v>0</v>
      </c>
      <c r="AH51" s="234">
        <v>0</v>
      </c>
      <c r="AI51" s="234">
        <v>901362.17142194998</v>
      </c>
      <c r="AJ51" s="234">
        <v>104016.55899999999</v>
      </c>
      <c r="AK51" s="234">
        <v>95376.722999999998</v>
      </c>
      <c r="AL51" s="234">
        <v>0.98000000000000009</v>
      </c>
    </row>
    <row r="52" spans="1:38" x14ac:dyDescent="0.25">
      <c r="A52" s="358" t="s">
        <v>145</v>
      </c>
      <c r="B52" s="358" t="s">
        <v>116</v>
      </c>
      <c r="C52" s="358" t="s">
        <v>173</v>
      </c>
      <c r="D52" s="358" t="s">
        <v>770</v>
      </c>
      <c r="E52" s="358" t="s">
        <v>43</v>
      </c>
      <c r="F52" s="367">
        <v>44012</v>
      </c>
      <c r="G52" s="234">
        <v>166140.06100000002</v>
      </c>
      <c r="H52" s="234">
        <v>258075</v>
      </c>
      <c r="I52" s="234">
        <v>100000</v>
      </c>
      <c r="J52" s="234">
        <v>0</v>
      </c>
      <c r="K52" s="234">
        <v>0</v>
      </c>
      <c r="L52" s="234">
        <v>0</v>
      </c>
      <c r="M52" s="234">
        <v>0</v>
      </c>
      <c r="N52" s="234">
        <v>524215.06099999999</v>
      </c>
      <c r="O52" s="234">
        <v>258075</v>
      </c>
      <c r="P52" s="234">
        <v>100000</v>
      </c>
      <c r="Q52" s="234">
        <v>0</v>
      </c>
      <c r="R52" s="234">
        <v>0</v>
      </c>
      <c r="S52" s="234">
        <v>0</v>
      </c>
      <c r="T52" s="234">
        <v>0</v>
      </c>
      <c r="U52" s="234">
        <v>524215.06099999999</v>
      </c>
      <c r="V52" s="234">
        <v>158075</v>
      </c>
      <c r="W52" s="234">
        <v>200000</v>
      </c>
      <c r="X52" s="234">
        <v>0</v>
      </c>
      <c r="Y52" s="234">
        <v>0</v>
      </c>
      <c r="Z52" s="234">
        <v>0</v>
      </c>
      <c r="AA52" s="234">
        <v>0</v>
      </c>
      <c r="AB52" s="234">
        <v>524215.06099999999</v>
      </c>
      <c r="AC52" s="234">
        <v>124765.268</v>
      </c>
      <c r="AD52" s="234">
        <v>233309.73200000002</v>
      </c>
      <c r="AE52" s="234">
        <v>0</v>
      </c>
      <c r="AF52" s="234">
        <v>0</v>
      </c>
      <c r="AG52" s="234">
        <v>0</v>
      </c>
      <c r="AH52" s="234">
        <v>0</v>
      </c>
      <c r="AI52" s="234">
        <v>524215.06100000005</v>
      </c>
      <c r="AJ52" s="234">
        <v>103491.04399999999</v>
      </c>
      <c r="AK52" s="234">
        <v>88302.506999999998</v>
      </c>
      <c r="AL52" s="234">
        <v>1.0000000000000002</v>
      </c>
    </row>
    <row r="53" spans="1:38" x14ac:dyDescent="0.25">
      <c r="A53" s="358" t="s">
        <v>145</v>
      </c>
      <c r="B53" s="358" t="s">
        <v>125</v>
      </c>
      <c r="C53" s="358" t="s">
        <v>178</v>
      </c>
      <c r="D53" s="358" t="s">
        <v>770</v>
      </c>
      <c r="E53" s="358" t="s">
        <v>52</v>
      </c>
      <c r="F53" s="367">
        <v>44012</v>
      </c>
      <c r="G53" s="234">
        <v>6169.148000000001</v>
      </c>
      <c r="H53" s="234">
        <v>299724.00000000012</v>
      </c>
      <c r="I53" s="234">
        <v>849914.94499999995</v>
      </c>
      <c r="J53" s="234">
        <v>0</v>
      </c>
      <c r="K53" s="234">
        <v>0</v>
      </c>
      <c r="L53" s="234">
        <v>0</v>
      </c>
      <c r="M53" s="234">
        <v>0</v>
      </c>
      <c r="N53" s="234">
        <v>1155808.0930000001</v>
      </c>
      <c r="O53" s="234">
        <v>299724.00000000012</v>
      </c>
      <c r="P53" s="234">
        <v>849914.94499999995</v>
      </c>
      <c r="Q53" s="234">
        <v>0</v>
      </c>
      <c r="R53" s="234">
        <v>0</v>
      </c>
      <c r="S53" s="234">
        <v>0</v>
      </c>
      <c r="T53" s="234">
        <v>0</v>
      </c>
      <c r="U53" s="234">
        <v>1155808.0930000001</v>
      </c>
      <c r="V53" s="234">
        <v>199724</v>
      </c>
      <c r="W53" s="234">
        <v>949914.94499999983</v>
      </c>
      <c r="X53" s="234">
        <v>0</v>
      </c>
      <c r="Y53" s="234">
        <v>0</v>
      </c>
      <c r="Z53" s="234">
        <v>0</v>
      </c>
      <c r="AA53" s="234">
        <v>0</v>
      </c>
      <c r="AB53" s="234">
        <v>1155808.0929999999</v>
      </c>
      <c r="AC53" s="234">
        <v>70696.388999999996</v>
      </c>
      <c r="AD53" s="234">
        <v>1078942.5559999999</v>
      </c>
      <c r="AE53" s="234">
        <v>0</v>
      </c>
      <c r="AF53" s="234">
        <v>0</v>
      </c>
      <c r="AG53" s="234">
        <v>0</v>
      </c>
      <c r="AH53" s="234">
        <v>0</v>
      </c>
      <c r="AI53" s="234">
        <v>1155808.0929999999</v>
      </c>
      <c r="AJ53" s="234">
        <v>696.38900000000001</v>
      </c>
      <c r="AK53" s="234">
        <v>696.38900000000001</v>
      </c>
      <c r="AL53" s="234">
        <v>1</v>
      </c>
    </row>
    <row r="54" spans="1:38" x14ac:dyDescent="0.25">
      <c r="A54" s="358" t="s">
        <v>145</v>
      </c>
      <c r="B54" s="358" t="s">
        <v>339</v>
      </c>
      <c r="C54" s="358" t="s">
        <v>770</v>
      </c>
      <c r="D54" s="358" t="s">
        <v>770</v>
      </c>
      <c r="E54" s="358" t="s">
        <v>747</v>
      </c>
      <c r="F54" s="358" t="s">
        <v>938</v>
      </c>
      <c r="G54" s="234">
        <v>0</v>
      </c>
      <c r="H54" s="234">
        <v>0</v>
      </c>
      <c r="I54" s="234">
        <v>0</v>
      </c>
      <c r="J54" s="234">
        <v>0</v>
      </c>
      <c r="K54" s="234">
        <v>0</v>
      </c>
      <c r="L54" s="234">
        <v>0</v>
      </c>
      <c r="M54" s="234">
        <v>0</v>
      </c>
      <c r="N54" s="234">
        <v>0</v>
      </c>
      <c r="O54" s="234">
        <v>0</v>
      </c>
      <c r="P54" s="234">
        <v>74767</v>
      </c>
      <c r="Q54" s="234">
        <v>0</v>
      </c>
      <c r="R54" s="234">
        <v>0</v>
      </c>
      <c r="S54" s="234">
        <v>0</v>
      </c>
      <c r="T54" s="234">
        <v>0</v>
      </c>
      <c r="U54" s="234">
        <v>74767</v>
      </c>
      <c r="V54" s="234">
        <v>0</v>
      </c>
      <c r="W54" s="234">
        <v>74767</v>
      </c>
      <c r="X54" s="234">
        <v>0</v>
      </c>
      <c r="Y54" s="234">
        <v>0</v>
      </c>
      <c r="Z54" s="234">
        <v>0</v>
      </c>
      <c r="AA54" s="234">
        <v>0</v>
      </c>
      <c r="AB54" s="234">
        <v>74767</v>
      </c>
      <c r="AC54" s="234">
        <v>0</v>
      </c>
      <c r="AD54" s="234">
        <v>74767</v>
      </c>
      <c r="AE54" s="234">
        <v>0</v>
      </c>
      <c r="AF54" s="234">
        <v>0</v>
      </c>
      <c r="AG54" s="234">
        <v>0</v>
      </c>
      <c r="AH54" s="234">
        <v>0</v>
      </c>
      <c r="AI54" s="234">
        <v>74767</v>
      </c>
      <c r="AJ54" s="234">
        <v>0</v>
      </c>
      <c r="AK54" s="234">
        <v>0</v>
      </c>
      <c r="AL54" s="234">
        <v>0</v>
      </c>
    </row>
    <row r="55" spans="1:38" x14ac:dyDescent="0.25">
      <c r="A55" s="358" t="s">
        <v>145</v>
      </c>
      <c r="B55" s="358" t="s">
        <v>275</v>
      </c>
      <c r="C55" s="358" t="s">
        <v>167</v>
      </c>
      <c r="D55" s="358" t="s">
        <v>770</v>
      </c>
      <c r="E55" s="358" t="s">
        <v>245</v>
      </c>
      <c r="F55" s="367">
        <v>43830</v>
      </c>
      <c r="G55" s="234">
        <v>0</v>
      </c>
      <c r="H55" s="234">
        <v>95760</v>
      </c>
      <c r="I55" s="234">
        <v>0</v>
      </c>
      <c r="J55" s="234">
        <v>0</v>
      </c>
      <c r="K55" s="234">
        <v>0</v>
      </c>
      <c r="L55" s="234">
        <v>0</v>
      </c>
      <c r="M55" s="234">
        <v>0</v>
      </c>
      <c r="N55" s="234">
        <v>95760</v>
      </c>
      <c r="O55" s="234">
        <v>142010</v>
      </c>
      <c r="P55" s="234">
        <v>0</v>
      </c>
      <c r="Q55" s="234">
        <v>0</v>
      </c>
      <c r="R55" s="234">
        <v>0</v>
      </c>
      <c r="S55" s="234">
        <v>0</v>
      </c>
      <c r="T55" s="234">
        <v>0</v>
      </c>
      <c r="U55" s="234">
        <v>142010</v>
      </c>
      <c r="V55" s="234">
        <v>142010</v>
      </c>
      <c r="W55" s="234">
        <v>0</v>
      </c>
      <c r="X55" s="234">
        <v>0</v>
      </c>
      <c r="Y55" s="234">
        <v>0</v>
      </c>
      <c r="Z55" s="234">
        <v>0</v>
      </c>
      <c r="AA55" s="234">
        <v>0</v>
      </c>
      <c r="AB55" s="234">
        <v>142010</v>
      </c>
      <c r="AC55" s="234">
        <v>138927.462</v>
      </c>
      <c r="AD55" s="234">
        <v>0</v>
      </c>
      <c r="AE55" s="234">
        <v>0</v>
      </c>
      <c r="AF55" s="234">
        <v>0</v>
      </c>
      <c r="AG55" s="234">
        <v>0</v>
      </c>
      <c r="AH55" s="234">
        <v>0</v>
      </c>
      <c r="AI55" s="234">
        <v>138927.462</v>
      </c>
      <c r="AJ55" s="234">
        <v>138927.462</v>
      </c>
      <c r="AK55" s="234">
        <v>138927.462</v>
      </c>
      <c r="AL55" s="234">
        <v>0.99999999999999989</v>
      </c>
    </row>
    <row r="56" spans="1:38" x14ac:dyDescent="0.25">
      <c r="A56" s="358" t="s">
        <v>145</v>
      </c>
      <c r="B56" s="358" t="s">
        <v>102</v>
      </c>
      <c r="C56" s="358" t="s">
        <v>167</v>
      </c>
      <c r="D56" s="358" t="s">
        <v>770</v>
      </c>
      <c r="E56" s="358" t="s">
        <v>29</v>
      </c>
      <c r="F56" s="367">
        <v>43830</v>
      </c>
      <c r="G56" s="234">
        <v>88655.842999999979</v>
      </c>
      <c r="H56" s="234">
        <v>10700.000000000002</v>
      </c>
      <c r="I56" s="234">
        <v>0</v>
      </c>
      <c r="J56" s="234">
        <v>0</v>
      </c>
      <c r="K56" s="234">
        <v>0</v>
      </c>
      <c r="L56" s="234">
        <v>0</v>
      </c>
      <c r="M56" s="234">
        <v>0</v>
      </c>
      <c r="N56" s="234">
        <v>99355.842999999979</v>
      </c>
      <c r="O56" s="234">
        <v>10657.5</v>
      </c>
      <c r="P56" s="234">
        <v>0</v>
      </c>
      <c r="Q56" s="234">
        <v>0</v>
      </c>
      <c r="R56" s="234">
        <v>0</v>
      </c>
      <c r="S56" s="234">
        <v>0</v>
      </c>
      <c r="T56" s="234">
        <v>0</v>
      </c>
      <c r="U56" s="234">
        <v>99313.342999999979</v>
      </c>
      <c r="V56" s="234">
        <v>10657.5</v>
      </c>
      <c r="W56" s="234">
        <v>0</v>
      </c>
      <c r="X56" s="234">
        <v>0</v>
      </c>
      <c r="Y56" s="234">
        <v>0</v>
      </c>
      <c r="Z56" s="234">
        <v>0</v>
      </c>
      <c r="AA56" s="234">
        <v>0</v>
      </c>
      <c r="AB56" s="234">
        <v>99313.342999999979</v>
      </c>
      <c r="AC56" s="234">
        <v>10657.5</v>
      </c>
      <c r="AD56" s="234">
        <v>0</v>
      </c>
      <c r="AE56" s="234">
        <v>0</v>
      </c>
      <c r="AF56" s="234">
        <v>0</v>
      </c>
      <c r="AG56" s="234">
        <v>0</v>
      </c>
      <c r="AH56" s="234">
        <v>0</v>
      </c>
      <c r="AI56" s="234">
        <v>99313.342999999979</v>
      </c>
      <c r="AJ56" s="234">
        <v>10657.5</v>
      </c>
      <c r="AK56" s="234">
        <v>10657.5</v>
      </c>
      <c r="AL56" s="234">
        <v>1</v>
      </c>
    </row>
    <row r="57" spans="1:38" x14ac:dyDescent="0.25">
      <c r="A57" s="358" t="s">
        <v>145</v>
      </c>
      <c r="B57" s="358" t="s">
        <v>270</v>
      </c>
      <c r="C57" s="358" t="s">
        <v>180</v>
      </c>
      <c r="D57" s="358" t="s">
        <v>770</v>
      </c>
      <c r="E57" s="358" t="s">
        <v>240</v>
      </c>
      <c r="F57" s="367">
        <v>43830</v>
      </c>
      <c r="G57" s="234">
        <v>0</v>
      </c>
      <c r="H57" s="234">
        <v>30910</v>
      </c>
      <c r="I57" s="234">
        <v>0</v>
      </c>
      <c r="J57" s="234">
        <v>0</v>
      </c>
      <c r="K57" s="234">
        <v>0</v>
      </c>
      <c r="L57" s="234">
        <v>0</v>
      </c>
      <c r="M57" s="234">
        <v>0</v>
      </c>
      <c r="N57" s="234">
        <v>30910</v>
      </c>
      <c r="O57" s="234">
        <v>30910</v>
      </c>
      <c r="P57" s="234">
        <v>0</v>
      </c>
      <c r="Q57" s="234">
        <v>0</v>
      </c>
      <c r="R57" s="234">
        <v>0</v>
      </c>
      <c r="S57" s="234">
        <v>0</v>
      </c>
      <c r="T57" s="234">
        <v>0</v>
      </c>
      <c r="U57" s="234">
        <v>30910</v>
      </c>
      <c r="V57" s="234">
        <v>30910</v>
      </c>
      <c r="W57" s="234">
        <v>0</v>
      </c>
      <c r="X57" s="234">
        <v>0</v>
      </c>
      <c r="Y57" s="234">
        <v>0</v>
      </c>
      <c r="Z57" s="234">
        <v>0</v>
      </c>
      <c r="AA57" s="234">
        <v>0</v>
      </c>
      <c r="AB57" s="234">
        <v>30910</v>
      </c>
      <c r="AC57" s="234">
        <v>30910</v>
      </c>
      <c r="AD57" s="234">
        <v>0</v>
      </c>
      <c r="AE57" s="234">
        <v>0</v>
      </c>
      <c r="AF57" s="234">
        <v>0</v>
      </c>
      <c r="AG57" s="234">
        <v>0</v>
      </c>
      <c r="AH57" s="234">
        <v>0</v>
      </c>
      <c r="AI57" s="234">
        <v>30910</v>
      </c>
      <c r="AJ57" s="234">
        <v>28391.214000000007</v>
      </c>
      <c r="AK57" s="234">
        <v>28391.214000000007</v>
      </c>
      <c r="AL57" s="234">
        <v>1</v>
      </c>
    </row>
    <row r="58" spans="1:38" x14ac:dyDescent="0.25">
      <c r="A58" s="358" t="s">
        <v>145</v>
      </c>
      <c r="B58" s="358" t="s">
        <v>274</v>
      </c>
      <c r="C58" s="358" t="s">
        <v>167</v>
      </c>
      <c r="D58" s="358" t="s">
        <v>770</v>
      </c>
      <c r="E58" s="358" t="s">
        <v>244</v>
      </c>
      <c r="F58" s="367">
        <v>43830</v>
      </c>
      <c r="G58" s="234">
        <v>22098.11</v>
      </c>
      <c r="H58" s="234">
        <v>64701.718428656241</v>
      </c>
      <c r="I58" s="234">
        <v>0</v>
      </c>
      <c r="J58" s="234">
        <v>0</v>
      </c>
      <c r="K58" s="234">
        <v>0</v>
      </c>
      <c r="L58" s="234">
        <v>0</v>
      </c>
      <c r="M58" s="234">
        <v>0</v>
      </c>
      <c r="N58" s="234">
        <v>86799.828428656241</v>
      </c>
      <c r="O58" s="234">
        <v>64701.718428656241</v>
      </c>
      <c r="P58" s="234">
        <v>0</v>
      </c>
      <c r="Q58" s="234">
        <v>0</v>
      </c>
      <c r="R58" s="234">
        <v>0</v>
      </c>
      <c r="S58" s="234">
        <v>0</v>
      </c>
      <c r="T58" s="234">
        <v>0</v>
      </c>
      <c r="U58" s="234">
        <v>86799.828428656241</v>
      </c>
      <c r="V58" s="234">
        <v>64701.718428656241</v>
      </c>
      <c r="W58" s="234">
        <v>0</v>
      </c>
      <c r="X58" s="234">
        <v>0</v>
      </c>
      <c r="Y58" s="234">
        <v>0</v>
      </c>
      <c r="Z58" s="234">
        <v>0</v>
      </c>
      <c r="AA58" s="234">
        <v>0</v>
      </c>
      <c r="AB58" s="234">
        <v>86799.828428656241</v>
      </c>
      <c r="AC58" s="234">
        <v>57000</v>
      </c>
      <c r="AD58" s="234">
        <v>7701.7184286562406</v>
      </c>
      <c r="AE58" s="234">
        <v>0</v>
      </c>
      <c r="AF58" s="234">
        <v>0</v>
      </c>
      <c r="AG58" s="234">
        <v>0</v>
      </c>
      <c r="AH58" s="234">
        <v>0</v>
      </c>
      <c r="AI58" s="234">
        <v>86799.828428656241</v>
      </c>
      <c r="AJ58" s="234">
        <v>196.4</v>
      </c>
      <c r="AK58" s="234">
        <v>196.4</v>
      </c>
      <c r="AL58" s="234">
        <v>0.99999897570531338</v>
      </c>
    </row>
    <row r="59" spans="1:38" x14ac:dyDescent="0.25">
      <c r="A59" s="358" t="s">
        <v>145</v>
      </c>
      <c r="B59" s="358" t="s">
        <v>273</v>
      </c>
      <c r="C59" s="358" t="s">
        <v>167</v>
      </c>
      <c r="D59" s="358" t="s">
        <v>770</v>
      </c>
      <c r="E59" s="358" t="s">
        <v>243</v>
      </c>
      <c r="F59" s="367">
        <v>43830</v>
      </c>
      <c r="G59" s="234">
        <v>10399.047999999999</v>
      </c>
      <c r="H59" s="234">
        <v>129902.22216276468</v>
      </c>
      <c r="I59" s="234">
        <v>0</v>
      </c>
      <c r="J59" s="234">
        <v>0</v>
      </c>
      <c r="K59" s="234">
        <v>0</v>
      </c>
      <c r="L59" s="234">
        <v>0</v>
      </c>
      <c r="M59" s="234">
        <v>0</v>
      </c>
      <c r="N59" s="234">
        <v>140301.27016276467</v>
      </c>
      <c r="O59" s="234">
        <v>129902.22216276468</v>
      </c>
      <c r="P59" s="234">
        <v>0</v>
      </c>
      <c r="Q59" s="234">
        <v>0</v>
      </c>
      <c r="R59" s="234">
        <v>0</v>
      </c>
      <c r="S59" s="234">
        <v>0</v>
      </c>
      <c r="T59" s="234">
        <v>0</v>
      </c>
      <c r="U59" s="234">
        <v>140301.27016276467</v>
      </c>
      <c r="V59" s="234">
        <v>129902.22216276468</v>
      </c>
      <c r="W59" s="234">
        <v>0</v>
      </c>
      <c r="X59" s="234">
        <v>0</v>
      </c>
      <c r="Y59" s="234">
        <v>0</v>
      </c>
      <c r="Z59" s="234">
        <v>0</v>
      </c>
      <c r="AA59" s="234">
        <v>0</v>
      </c>
      <c r="AB59" s="234">
        <v>140301.27016276467</v>
      </c>
      <c r="AC59" s="234">
        <v>129902.22216276469</v>
      </c>
      <c r="AD59" s="234">
        <v>0</v>
      </c>
      <c r="AE59" s="234">
        <v>0</v>
      </c>
      <c r="AF59" s="234">
        <v>0</v>
      </c>
      <c r="AG59" s="234">
        <v>0</v>
      </c>
      <c r="AH59" s="234">
        <v>0</v>
      </c>
      <c r="AI59" s="234">
        <v>140301.2701627647</v>
      </c>
      <c r="AJ59" s="234">
        <v>113489.74099999999</v>
      </c>
      <c r="AK59" s="234">
        <v>100461.80799999999</v>
      </c>
      <c r="AL59" s="234">
        <v>0.94431938824400041</v>
      </c>
    </row>
    <row r="60" spans="1:38" x14ac:dyDescent="0.25">
      <c r="A60" s="358" t="s">
        <v>145</v>
      </c>
      <c r="B60" s="358" t="s">
        <v>85</v>
      </c>
      <c r="C60" s="358" t="s">
        <v>167</v>
      </c>
      <c r="D60" s="358" t="s">
        <v>770</v>
      </c>
      <c r="E60" s="358" t="s">
        <v>12</v>
      </c>
      <c r="F60" s="367">
        <v>43830</v>
      </c>
      <c r="G60" s="234">
        <v>40079.326000000001</v>
      </c>
      <c r="H60" s="234">
        <v>0</v>
      </c>
      <c r="I60" s="234">
        <v>0</v>
      </c>
      <c r="J60" s="234">
        <v>0</v>
      </c>
      <c r="K60" s="234">
        <v>0</v>
      </c>
      <c r="L60" s="234">
        <v>0</v>
      </c>
      <c r="M60" s="234">
        <v>0</v>
      </c>
      <c r="N60" s="234">
        <v>40079.326000000001</v>
      </c>
      <c r="O60" s="234">
        <v>739.30600000000004</v>
      </c>
      <c r="P60" s="234">
        <v>0</v>
      </c>
      <c r="Q60" s="234">
        <v>0</v>
      </c>
      <c r="R60" s="234">
        <v>0</v>
      </c>
      <c r="S60" s="234">
        <v>0</v>
      </c>
      <c r="T60" s="234">
        <v>0</v>
      </c>
      <c r="U60" s="234">
        <v>40818.631999999998</v>
      </c>
      <c r="V60" s="234">
        <v>739.30600000000004</v>
      </c>
      <c r="W60" s="234">
        <v>0</v>
      </c>
      <c r="X60" s="234">
        <v>0</v>
      </c>
      <c r="Y60" s="234">
        <v>0</v>
      </c>
      <c r="Z60" s="234">
        <v>0</v>
      </c>
      <c r="AA60" s="234">
        <v>0</v>
      </c>
      <c r="AB60" s="234">
        <v>40818.631999999998</v>
      </c>
      <c r="AC60" s="234">
        <v>739.30600000000004</v>
      </c>
      <c r="AD60" s="234">
        <v>0</v>
      </c>
      <c r="AE60" s="234">
        <v>0</v>
      </c>
      <c r="AF60" s="234">
        <v>0</v>
      </c>
      <c r="AG60" s="234">
        <v>0</v>
      </c>
      <c r="AH60" s="234">
        <v>0</v>
      </c>
      <c r="AI60" s="234">
        <v>40818.631999999998</v>
      </c>
      <c r="AJ60" s="234">
        <v>739.30600000000004</v>
      </c>
      <c r="AK60" s="234">
        <v>739.30600000000004</v>
      </c>
      <c r="AL60" s="234">
        <v>1</v>
      </c>
    </row>
    <row r="61" spans="1:38" x14ac:dyDescent="0.25">
      <c r="A61" s="358" t="s">
        <v>145</v>
      </c>
      <c r="B61" s="358" t="s">
        <v>332</v>
      </c>
      <c r="C61" s="358" t="s">
        <v>770</v>
      </c>
      <c r="D61" s="358" t="s">
        <v>770</v>
      </c>
      <c r="E61" s="358" t="s">
        <v>740</v>
      </c>
      <c r="F61" s="358" t="s">
        <v>938</v>
      </c>
      <c r="G61" s="234">
        <v>0</v>
      </c>
      <c r="H61" s="234">
        <v>0</v>
      </c>
      <c r="I61" s="234">
        <v>0</v>
      </c>
      <c r="J61" s="234">
        <v>0</v>
      </c>
      <c r="K61" s="234">
        <v>0</v>
      </c>
      <c r="L61" s="234">
        <v>0</v>
      </c>
      <c r="M61" s="234">
        <v>0</v>
      </c>
      <c r="N61" s="234">
        <v>0</v>
      </c>
      <c r="O61" s="234">
        <v>0</v>
      </c>
      <c r="P61" s="234">
        <v>124429</v>
      </c>
      <c r="Q61" s="234">
        <v>0</v>
      </c>
      <c r="R61" s="234">
        <v>0</v>
      </c>
      <c r="S61" s="234">
        <v>0</v>
      </c>
      <c r="T61" s="234">
        <v>0</v>
      </c>
      <c r="U61" s="234">
        <v>124429</v>
      </c>
      <c r="V61" s="234">
        <v>0</v>
      </c>
      <c r="W61" s="234">
        <v>124429</v>
      </c>
      <c r="X61" s="234">
        <v>0</v>
      </c>
      <c r="Y61" s="234">
        <v>0</v>
      </c>
      <c r="Z61" s="234">
        <v>0</v>
      </c>
      <c r="AA61" s="234">
        <v>0</v>
      </c>
      <c r="AB61" s="234">
        <v>124429</v>
      </c>
      <c r="AC61" s="234">
        <v>0</v>
      </c>
      <c r="AD61" s="234">
        <v>124429</v>
      </c>
      <c r="AE61" s="234">
        <v>0</v>
      </c>
      <c r="AF61" s="234">
        <v>0</v>
      </c>
      <c r="AG61" s="234">
        <v>0</v>
      </c>
      <c r="AH61" s="234">
        <v>0</v>
      </c>
      <c r="AI61" s="234">
        <v>124429</v>
      </c>
      <c r="AJ61" s="234">
        <v>0</v>
      </c>
      <c r="AK61" s="234">
        <v>0</v>
      </c>
      <c r="AL61" s="234">
        <v>0</v>
      </c>
    </row>
    <row r="62" spans="1:38" x14ac:dyDescent="0.25">
      <c r="A62" s="358" t="s">
        <v>145</v>
      </c>
      <c r="B62" s="358" t="s">
        <v>310</v>
      </c>
      <c r="C62" s="358" t="s">
        <v>289</v>
      </c>
      <c r="D62" s="358" t="s">
        <v>770</v>
      </c>
      <c r="E62" s="358" t="s">
        <v>291</v>
      </c>
      <c r="F62" s="367">
        <v>43830</v>
      </c>
      <c r="G62" s="234">
        <v>0</v>
      </c>
      <c r="H62" s="234">
        <v>80004.491581298134</v>
      </c>
      <c r="I62" s="234">
        <v>0</v>
      </c>
      <c r="J62" s="234">
        <v>0</v>
      </c>
      <c r="K62" s="234">
        <v>0</v>
      </c>
      <c r="L62" s="234">
        <v>0</v>
      </c>
      <c r="M62" s="234">
        <v>0</v>
      </c>
      <c r="N62" s="234">
        <v>80004.491581298134</v>
      </c>
      <c r="O62" s="234">
        <v>80044.291581298094</v>
      </c>
      <c r="P62" s="234">
        <v>0</v>
      </c>
      <c r="Q62" s="234">
        <v>0</v>
      </c>
      <c r="R62" s="234">
        <v>0</v>
      </c>
      <c r="S62" s="234">
        <v>0</v>
      </c>
      <c r="T62" s="234">
        <v>0</v>
      </c>
      <c r="U62" s="234">
        <v>80044.291581298094</v>
      </c>
      <c r="V62" s="234">
        <v>80004.491581298134</v>
      </c>
      <c r="W62" s="234">
        <v>0</v>
      </c>
      <c r="X62" s="234">
        <v>0</v>
      </c>
      <c r="Y62" s="234">
        <v>0</v>
      </c>
      <c r="Z62" s="234">
        <v>0</v>
      </c>
      <c r="AA62" s="234">
        <v>0</v>
      </c>
      <c r="AB62" s="234">
        <v>80004.491581298134</v>
      </c>
      <c r="AC62" s="234">
        <v>70503.514999999999</v>
      </c>
      <c r="AD62" s="234">
        <v>9500.976581298135</v>
      </c>
      <c r="AE62" s="234">
        <v>0</v>
      </c>
      <c r="AF62" s="234">
        <v>0</v>
      </c>
      <c r="AG62" s="234">
        <v>0</v>
      </c>
      <c r="AH62" s="234">
        <v>0</v>
      </c>
      <c r="AI62" s="234">
        <v>80004.491581298134</v>
      </c>
      <c r="AJ62" s="234">
        <v>65210.416999999994</v>
      </c>
      <c r="AK62" s="234">
        <v>61291.952999999994</v>
      </c>
      <c r="AL62" s="234">
        <v>1.0000018160528543</v>
      </c>
    </row>
    <row r="63" spans="1:38" x14ac:dyDescent="0.25">
      <c r="A63" s="358" t="s">
        <v>145</v>
      </c>
      <c r="B63" s="358" t="s">
        <v>266</v>
      </c>
      <c r="C63" s="358" t="s">
        <v>289</v>
      </c>
      <c r="D63" s="358" t="s">
        <v>770</v>
      </c>
      <c r="E63" s="358" t="s">
        <v>236</v>
      </c>
      <c r="F63" s="367">
        <v>43830</v>
      </c>
      <c r="G63" s="234">
        <v>0</v>
      </c>
      <c r="H63" s="234">
        <v>50003.260135404431</v>
      </c>
      <c r="I63" s="234">
        <v>30000</v>
      </c>
      <c r="J63" s="234">
        <v>0</v>
      </c>
      <c r="K63" s="234">
        <v>0</v>
      </c>
      <c r="L63" s="234">
        <v>0</v>
      </c>
      <c r="M63" s="234">
        <v>0</v>
      </c>
      <c r="N63" s="234">
        <v>80003.260135404431</v>
      </c>
      <c r="O63" s="234">
        <v>50003.261135404435</v>
      </c>
      <c r="P63" s="234">
        <v>30000</v>
      </c>
      <c r="Q63" s="234">
        <v>0</v>
      </c>
      <c r="R63" s="234">
        <v>0</v>
      </c>
      <c r="S63" s="234">
        <v>0</v>
      </c>
      <c r="T63" s="234">
        <v>0</v>
      </c>
      <c r="U63" s="234">
        <v>80003.261135404435</v>
      </c>
      <c r="V63" s="234">
        <v>50003.261135404391</v>
      </c>
      <c r="W63" s="234">
        <v>30000</v>
      </c>
      <c r="X63" s="234">
        <v>0</v>
      </c>
      <c r="Y63" s="234">
        <v>0</v>
      </c>
      <c r="Z63" s="234">
        <v>0</v>
      </c>
      <c r="AA63" s="234">
        <v>0</v>
      </c>
      <c r="AB63" s="234">
        <v>80003.261135404391</v>
      </c>
      <c r="AC63" s="234">
        <v>50003.261135404427</v>
      </c>
      <c r="AD63" s="234">
        <v>30000</v>
      </c>
      <c r="AE63" s="234">
        <v>0</v>
      </c>
      <c r="AF63" s="234">
        <v>0</v>
      </c>
      <c r="AG63" s="234">
        <v>0</v>
      </c>
      <c r="AH63" s="234">
        <v>0</v>
      </c>
      <c r="AI63" s="234">
        <v>80003.261135404435</v>
      </c>
      <c r="AJ63" s="234">
        <v>45003.125</v>
      </c>
      <c r="AK63" s="234">
        <v>42893.733</v>
      </c>
      <c r="AL63" s="234">
        <v>1</v>
      </c>
    </row>
    <row r="64" spans="1:38" x14ac:dyDescent="0.25">
      <c r="A64" s="358" t="s">
        <v>145</v>
      </c>
      <c r="B64" s="358" t="s">
        <v>265</v>
      </c>
      <c r="C64" s="358" t="s">
        <v>289</v>
      </c>
      <c r="D64" s="358" t="s">
        <v>770</v>
      </c>
      <c r="E64" s="358" t="s">
        <v>235</v>
      </c>
      <c r="F64" s="367">
        <v>43830</v>
      </c>
      <c r="G64" s="234">
        <v>0</v>
      </c>
      <c r="H64" s="234">
        <v>50003.084414514466</v>
      </c>
      <c r="I64" s="234">
        <v>30000</v>
      </c>
      <c r="J64" s="234">
        <v>0</v>
      </c>
      <c r="K64" s="234">
        <v>0</v>
      </c>
      <c r="L64" s="234">
        <v>0</v>
      </c>
      <c r="M64" s="234">
        <v>0</v>
      </c>
      <c r="N64" s="234">
        <v>80003.084414514466</v>
      </c>
      <c r="O64" s="234">
        <v>50003.084414514466</v>
      </c>
      <c r="P64" s="234">
        <v>30000</v>
      </c>
      <c r="Q64" s="234">
        <v>0</v>
      </c>
      <c r="R64" s="234">
        <v>0</v>
      </c>
      <c r="S64" s="234">
        <v>0</v>
      </c>
      <c r="T64" s="234">
        <v>0</v>
      </c>
      <c r="U64" s="234">
        <v>80003.084414514466</v>
      </c>
      <c r="V64" s="234">
        <v>50003.084414514466</v>
      </c>
      <c r="W64" s="234">
        <v>30000</v>
      </c>
      <c r="X64" s="234">
        <v>0</v>
      </c>
      <c r="Y64" s="234">
        <v>0</v>
      </c>
      <c r="Z64" s="234">
        <v>0</v>
      </c>
      <c r="AA64" s="234">
        <v>0</v>
      </c>
      <c r="AB64" s="234">
        <v>80003.084414514466</v>
      </c>
      <c r="AC64" s="234">
        <v>50003.084414514466</v>
      </c>
      <c r="AD64" s="234">
        <v>30000</v>
      </c>
      <c r="AE64" s="234">
        <v>0</v>
      </c>
      <c r="AF64" s="234">
        <v>0</v>
      </c>
      <c r="AG64" s="234">
        <v>0</v>
      </c>
      <c r="AH64" s="234">
        <v>0</v>
      </c>
      <c r="AI64" s="234">
        <v>80003.084414514466</v>
      </c>
      <c r="AJ64" s="234">
        <v>38237.067999999999</v>
      </c>
      <c r="AK64" s="234">
        <v>34908.523999999998</v>
      </c>
      <c r="AL64" s="234">
        <v>0.98100018999810001</v>
      </c>
    </row>
    <row r="65" spans="1:38" x14ac:dyDescent="0.25">
      <c r="A65" s="358" t="s">
        <v>145</v>
      </c>
      <c r="B65" s="358" t="s">
        <v>131</v>
      </c>
      <c r="C65" s="358" t="s">
        <v>178</v>
      </c>
      <c r="D65" s="358" t="s">
        <v>770</v>
      </c>
      <c r="E65" s="358" t="s">
        <v>58</v>
      </c>
      <c r="F65" s="367">
        <v>43830</v>
      </c>
      <c r="G65" s="234">
        <v>463906.89399999997</v>
      </c>
      <c r="H65" s="234">
        <v>326900.90600000002</v>
      </c>
      <c r="I65" s="234">
        <v>300000</v>
      </c>
      <c r="J65" s="234">
        <v>0</v>
      </c>
      <c r="K65" s="234">
        <v>0</v>
      </c>
      <c r="L65" s="234">
        <v>0</v>
      </c>
      <c r="M65" s="234">
        <v>0</v>
      </c>
      <c r="N65" s="234">
        <v>1090807.8</v>
      </c>
      <c r="O65" s="234">
        <v>326900.90600000002</v>
      </c>
      <c r="P65" s="234">
        <v>300000</v>
      </c>
      <c r="Q65" s="234">
        <v>0</v>
      </c>
      <c r="R65" s="234">
        <v>0</v>
      </c>
      <c r="S65" s="234">
        <v>0</v>
      </c>
      <c r="T65" s="234">
        <v>0</v>
      </c>
      <c r="U65" s="234">
        <v>1090807.7999999998</v>
      </c>
      <c r="V65" s="234">
        <v>326900.90600000002</v>
      </c>
      <c r="W65" s="234">
        <v>300000</v>
      </c>
      <c r="X65" s="234">
        <v>0</v>
      </c>
      <c r="Y65" s="234">
        <v>0</v>
      </c>
      <c r="Z65" s="234">
        <v>0</v>
      </c>
      <c r="AA65" s="234">
        <v>0</v>
      </c>
      <c r="AB65" s="234">
        <v>1090807.8</v>
      </c>
      <c r="AC65" s="234">
        <v>315383.79000000004</v>
      </c>
      <c r="AD65" s="234">
        <v>311999.41699999996</v>
      </c>
      <c r="AE65" s="234">
        <v>0</v>
      </c>
      <c r="AF65" s="234">
        <v>0</v>
      </c>
      <c r="AG65" s="234">
        <v>0</v>
      </c>
      <c r="AH65" s="234">
        <v>0</v>
      </c>
      <c r="AI65" s="234">
        <v>1091290.101</v>
      </c>
      <c r="AJ65" s="234">
        <v>291024.53399999999</v>
      </c>
      <c r="AK65" s="234">
        <v>290057.85800000001</v>
      </c>
      <c r="AL65" s="234">
        <v>0.95874568766665402</v>
      </c>
    </row>
    <row r="66" spans="1:38" x14ac:dyDescent="0.25">
      <c r="A66" s="358" t="s">
        <v>145</v>
      </c>
      <c r="B66" s="358" t="s">
        <v>129</v>
      </c>
      <c r="C66" s="358" t="s">
        <v>178</v>
      </c>
      <c r="D66" s="358" t="s">
        <v>770</v>
      </c>
      <c r="E66" s="358" t="s">
        <v>56</v>
      </c>
      <c r="F66" s="367">
        <v>43830</v>
      </c>
      <c r="G66" s="234">
        <v>201671.33000000002</v>
      </c>
      <c r="H66" s="234">
        <v>48885.514727116009</v>
      </c>
      <c r="I66" s="234">
        <v>0</v>
      </c>
      <c r="J66" s="234">
        <v>0</v>
      </c>
      <c r="K66" s="234">
        <v>0</v>
      </c>
      <c r="L66" s="234">
        <v>0</v>
      </c>
      <c r="M66" s="234">
        <v>0</v>
      </c>
      <c r="N66" s="234">
        <v>250556.84472711603</v>
      </c>
      <c r="O66" s="234">
        <v>48885.514727116009</v>
      </c>
      <c r="P66" s="234">
        <v>0</v>
      </c>
      <c r="Q66" s="234">
        <v>0</v>
      </c>
      <c r="R66" s="234">
        <v>0</v>
      </c>
      <c r="S66" s="234">
        <v>0</v>
      </c>
      <c r="T66" s="234">
        <v>0</v>
      </c>
      <c r="U66" s="234">
        <v>250556.84472711603</v>
      </c>
      <c r="V66" s="234">
        <v>48885.514727116009</v>
      </c>
      <c r="W66" s="234">
        <v>0</v>
      </c>
      <c r="X66" s="234">
        <v>0</v>
      </c>
      <c r="Y66" s="234">
        <v>0</v>
      </c>
      <c r="Z66" s="234">
        <v>0</v>
      </c>
      <c r="AA66" s="234">
        <v>0</v>
      </c>
      <c r="AB66" s="234">
        <v>250556.84472711603</v>
      </c>
      <c r="AC66" s="234">
        <v>35885.384727115998</v>
      </c>
      <c r="AD66" s="234">
        <v>13000.130000000012</v>
      </c>
      <c r="AE66" s="234">
        <v>0</v>
      </c>
      <c r="AF66" s="234">
        <v>0</v>
      </c>
      <c r="AG66" s="234">
        <v>0</v>
      </c>
      <c r="AH66" s="234">
        <v>0</v>
      </c>
      <c r="AI66" s="234">
        <v>250556.84472711603</v>
      </c>
      <c r="AJ66" s="234">
        <v>22399.191999999999</v>
      </c>
      <c r="AK66" s="234">
        <v>22399.191999999999</v>
      </c>
      <c r="AL66" s="234">
        <v>0.98756259786412504</v>
      </c>
    </row>
    <row r="67" spans="1:38" x14ac:dyDescent="0.25">
      <c r="A67" s="358" t="s">
        <v>145</v>
      </c>
      <c r="B67" s="358" t="s">
        <v>87</v>
      </c>
      <c r="C67" s="358" t="s">
        <v>169</v>
      </c>
      <c r="D67" s="358" t="s">
        <v>87</v>
      </c>
      <c r="E67" s="358" t="s">
        <v>14</v>
      </c>
      <c r="F67" s="358" t="s">
        <v>938</v>
      </c>
      <c r="G67" s="234">
        <v>1874492.2880000002</v>
      </c>
      <c r="H67" s="234">
        <v>13540.29</v>
      </c>
      <c r="I67" s="234">
        <v>0</v>
      </c>
      <c r="J67" s="234">
        <v>0</v>
      </c>
      <c r="K67" s="234">
        <v>0</v>
      </c>
      <c r="L67" s="234">
        <v>0</v>
      </c>
      <c r="M67" s="234">
        <v>0</v>
      </c>
      <c r="N67" s="234">
        <v>1888032.5780000002</v>
      </c>
      <c r="O67" s="234">
        <v>13540.29</v>
      </c>
      <c r="P67" s="234">
        <v>0</v>
      </c>
      <c r="Q67" s="234">
        <v>0</v>
      </c>
      <c r="R67" s="234">
        <v>0</v>
      </c>
      <c r="S67" s="234">
        <v>0</v>
      </c>
      <c r="T67" s="234">
        <v>0</v>
      </c>
      <c r="U67" s="234">
        <v>1888032.5780000002</v>
      </c>
      <c r="V67" s="234">
        <v>0</v>
      </c>
      <c r="W67" s="234">
        <v>0</v>
      </c>
      <c r="X67" s="234">
        <v>0</v>
      </c>
      <c r="Y67" s="234">
        <v>0</v>
      </c>
      <c r="Z67" s="234">
        <v>0</v>
      </c>
      <c r="AA67" s="234">
        <v>0</v>
      </c>
      <c r="AB67" s="234">
        <v>1874492.2880000002</v>
      </c>
      <c r="AC67" s="234">
        <v>0</v>
      </c>
      <c r="AD67" s="234">
        <v>0</v>
      </c>
      <c r="AE67" s="234">
        <v>0</v>
      </c>
      <c r="AF67" s="234">
        <v>0</v>
      </c>
      <c r="AG67" s="234">
        <v>0</v>
      </c>
      <c r="AH67" s="234">
        <v>0</v>
      </c>
      <c r="AI67" s="234">
        <v>1874492.2880000002</v>
      </c>
      <c r="AJ67" s="234">
        <v>0</v>
      </c>
      <c r="AK67" s="234">
        <v>0</v>
      </c>
      <c r="AL67" s="234">
        <v>1</v>
      </c>
    </row>
    <row r="68" spans="1:38" x14ac:dyDescent="0.25">
      <c r="A68" s="358" t="s">
        <v>145</v>
      </c>
      <c r="B68" s="358" t="s">
        <v>358</v>
      </c>
      <c r="C68" s="358" t="s">
        <v>770</v>
      </c>
      <c r="D68" s="358" t="s">
        <v>770</v>
      </c>
      <c r="E68" s="358" t="s">
        <v>763</v>
      </c>
      <c r="F68" s="358" t="s">
        <v>938</v>
      </c>
      <c r="G68" s="234">
        <v>0</v>
      </c>
      <c r="H68" s="234">
        <v>0</v>
      </c>
      <c r="I68" s="234">
        <v>0</v>
      </c>
      <c r="J68" s="234">
        <v>0</v>
      </c>
      <c r="K68" s="234">
        <v>0</v>
      </c>
      <c r="L68" s="234">
        <v>0</v>
      </c>
      <c r="M68" s="234">
        <v>0</v>
      </c>
      <c r="N68" s="234">
        <v>0</v>
      </c>
      <c r="O68" s="234">
        <v>0</v>
      </c>
      <c r="P68" s="234">
        <v>334482.46250000002</v>
      </c>
      <c r="Q68" s="234">
        <v>0</v>
      </c>
      <c r="R68" s="234">
        <v>0</v>
      </c>
      <c r="S68" s="234">
        <v>0</v>
      </c>
      <c r="T68" s="234">
        <v>0</v>
      </c>
      <c r="U68" s="234">
        <v>334482.46250000002</v>
      </c>
      <c r="V68" s="234">
        <v>0</v>
      </c>
      <c r="W68" s="234">
        <v>334482.46250000002</v>
      </c>
      <c r="X68" s="234">
        <v>0</v>
      </c>
      <c r="Y68" s="234">
        <v>0</v>
      </c>
      <c r="Z68" s="234">
        <v>0</v>
      </c>
      <c r="AA68" s="234">
        <v>0</v>
      </c>
      <c r="AB68" s="234">
        <v>334482.46250000002</v>
      </c>
      <c r="AC68" s="234">
        <v>0</v>
      </c>
      <c r="AD68" s="234">
        <v>334482.46250000002</v>
      </c>
      <c r="AE68" s="234">
        <v>0</v>
      </c>
      <c r="AF68" s="234">
        <v>0</v>
      </c>
      <c r="AG68" s="234">
        <v>0</v>
      </c>
      <c r="AH68" s="234">
        <v>0</v>
      </c>
      <c r="AI68" s="234">
        <v>334482.46250000002</v>
      </c>
      <c r="AJ68" s="234">
        <v>0</v>
      </c>
      <c r="AK68" s="234">
        <v>0</v>
      </c>
      <c r="AL68" s="234">
        <v>0</v>
      </c>
    </row>
    <row r="69" spans="1:38" x14ac:dyDescent="0.25">
      <c r="A69" s="358" t="s">
        <v>145</v>
      </c>
      <c r="B69" s="358" t="s">
        <v>345</v>
      </c>
      <c r="C69" s="358" t="s">
        <v>770</v>
      </c>
      <c r="D69" s="358" t="s">
        <v>770</v>
      </c>
      <c r="E69" s="358" t="s">
        <v>753</v>
      </c>
      <c r="F69" s="358" t="s">
        <v>938</v>
      </c>
      <c r="G69" s="234">
        <v>0</v>
      </c>
      <c r="H69" s="234">
        <v>0</v>
      </c>
      <c r="I69" s="234">
        <v>0</v>
      </c>
      <c r="J69" s="234">
        <v>0</v>
      </c>
      <c r="K69" s="234">
        <v>0</v>
      </c>
      <c r="L69" s="234">
        <v>0</v>
      </c>
      <c r="M69" s="234">
        <v>0</v>
      </c>
      <c r="N69" s="234">
        <v>0</v>
      </c>
      <c r="O69" s="234">
        <v>0</v>
      </c>
      <c r="P69" s="234">
        <v>8128</v>
      </c>
      <c r="Q69" s="234">
        <v>0</v>
      </c>
      <c r="R69" s="234">
        <v>0</v>
      </c>
      <c r="S69" s="234">
        <v>0</v>
      </c>
      <c r="T69" s="234">
        <v>0</v>
      </c>
      <c r="U69" s="234">
        <v>8128</v>
      </c>
      <c r="V69" s="234">
        <v>0</v>
      </c>
      <c r="W69" s="234">
        <v>8128</v>
      </c>
      <c r="X69" s="234">
        <v>0</v>
      </c>
      <c r="Y69" s="234">
        <v>0</v>
      </c>
      <c r="Z69" s="234">
        <v>0</v>
      </c>
      <c r="AA69" s="234">
        <v>0</v>
      </c>
      <c r="AB69" s="234">
        <v>8128</v>
      </c>
      <c r="AC69" s="234">
        <v>0</v>
      </c>
      <c r="AD69" s="234">
        <v>8128</v>
      </c>
      <c r="AE69" s="234">
        <v>0</v>
      </c>
      <c r="AF69" s="234">
        <v>0</v>
      </c>
      <c r="AG69" s="234">
        <v>0</v>
      </c>
      <c r="AH69" s="234">
        <v>0</v>
      </c>
      <c r="AI69" s="234">
        <v>8128</v>
      </c>
      <c r="AJ69" s="234">
        <v>0</v>
      </c>
      <c r="AK69" s="234">
        <v>0</v>
      </c>
      <c r="AL69" s="234">
        <v>0</v>
      </c>
    </row>
    <row r="70" spans="1:38" x14ac:dyDescent="0.25">
      <c r="A70" s="358" t="s">
        <v>145</v>
      </c>
      <c r="B70" s="358" t="s">
        <v>118</v>
      </c>
      <c r="C70" s="358" t="s">
        <v>173</v>
      </c>
      <c r="D70" s="358" t="s">
        <v>770</v>
      </c>
      <c r="E70" s="358" t="s">
        <v>45</v>
      </c>
      <c r="F70" s="367">
        <v>44012</v>
      </c>
      <c r="G70" s="234">
        <v>40136.945</v>
      </c>
      <c r="H70" s="234">
        <v>119865.45757868791</v>
      </c>
      <c r="I70" s="234">
        <v>0</v>
      </c>
      <c r="J70" s="234">
        <v>0</v>
      </c>
      <c r="K70" s="234">
        <v>0</v>
      </c>
      <c r="L70" s="234">
        <v>0</v>
      </c>
      <c r="M70" s="234">
        <v>0</v>
      </c>
      <c r="N70" s="234">
        <v>160002.40257868791</v>
      </c>
      <c r="O70" s="234">
        <v>119865.45757868791</v>
      </c>
      <c r="P70" s="234">
        <v>0</v>
      </c>
      <c r="Q70" s="234">
        <v>0</v>
      </c>
      <c r="R70" s="234">
        <v>0</v>
      </c>
      <c r="S70" s="234">
        <v>0</v>
      </c>
      <c r="T70" s="234">
        <v>0</v>
      </c>
      <c r="U70" s="234">
        <v>160002.40257868791</v>
      </c>
      <c r="V70" s="234">
        <v>119865.4575786879</v>
      </c>
      <c r="W70" s="234">
        <v>0</v>
      </c>
      <c r="X70" s="234">
        <v>0</v>
      </c>
      <c r="Y70" s="234">
        <v>0</v>
      </c>
      <c r="Z70" s="234">
        <v>0</v>
      </c>
      <c r="AA70" s="234">
        <v>0</v>
      </c>
      <c r="AB70" s="234">
        <v>160002.40257868791</v>
      </c>
      <c r="AC70" s="234">
        <v>119865.45757868791</v>
      </c>
      <c r="AD70" s="234">
        <v>0</v>
      </c>
      <c r="AE70" s="234">
        <v>0</v>
      </c>
      <c r="AF70" s="234">
        <v>0</v>
      </c>
      <c r="AG70" s="234">
        <v>0</v>
      </c>
      <c r="AH70" s="234">
        <v>0</v>
      </c>
      <c r="AI70" s="234">
        <v>160002.40257868791</v>
      </c>
      <c r="AJ70" s="234">
        <v>86384.99000000002</v>
      </c>
      <c r="AK70" s="234">
        <v>86228.933000000019</v>
      </c>
      <c r="AL70" s="234">
        <v>0.97999929879447722</v>
      </c>
    </row>
    <row r="71" spans="1:38" x14ac:dyDescent="0.25">
      <c r="A71" s="358" t="s">
        <v>145</v>
      </c>
      <c r="B71" s="358" t="s">
        <v>267</v>
      </c>
      <c r="C71" s="358" t="s">
        <v>289</v>
      </c>
      <c r="D71" s="358" t="s">
        <v>770</v>
      </c>
      <c r="E71" s="358" t="s">
        <v>237</v>
      </c>
      <c r="F71" s="367">
        <v>43646</v>
      </c>
      <c r="G71" s="234">
        <v>0</v>
      </c>
      <c r="H71" s="234">
        <v>30240</v>
      </c>
      <c r="I71" s="234">
        <v>0</v>
      </c>
      <c r="J71" s="234">
        <v>0</v>
      </c>
      <c r="K71" s="234">
        <v>0</v>
      </c>
      <c r="L71" s="234">
        <v>0</v>
      </c>
      <c r="M71" s="234">
        <v>0</v>
      </c>
      <c r="N71" s="234">
        <v>30240</v>
      </c>
      <c r="O71" s="234">
        <v>30240</v>
      </c>
      <c r="P71" s="234">
        <v>0</v>
      </c>
      <c r="Q71" s="234">
        <v>0</v>
      </c>
      <c r="R71" s="234">
        <v>0</v>
      </c>
      <c r="S71" s="234">
        <v>0</v>
      </c>
      <c r="T71" s="234">
        <v>0</v>
      </c>
      <c r="U71" s="234">
        <v>30240</v>
      </c>
      <c r="V71" s="234">
        <v>10000</v>
      </c>
      <c r="W71" s="234">
        <v>20240</v>
      </c>
      <c r="X71" s="234">
        <v>0</v>
      </c>
      <c r="Y71" s="234">
        <v>0</v>
      </c>
      <c r="Z71" s="234">
        <v>0</v>
      </c>
      <c r="AA71" s="234">
        <v>0</v>
      </c>
      <c r="AB71" s="234">
        <v>30240</v>
      </c>
      <c r="AC71" s="234">
        <v>3907.8</v>
      </c>
      <c r="AD71" s="234">
        <v>20240</v>
      </c>
      <c r="AE71" s="234">
        <v>0</v>
      </c>
      <c r="AF71" s="234">
        <v>0</v>
      </c>
      <c r="AG71" s="234">
        <v>0</v>
      </c>
      <c r="AH71" s="234">
        <v>0</v>
      </c>
      <c r="AI71" s="234">
        <v>24147.8</v>
      </c>
      <c r="AJ71" s="234">
        <v>3907.8</v>
      </c>
      <c r="AK71" s="234">
        <v>3907.8</v>
      </c>
      <c r="AL71" s="234">
        <v>0.99999999999999989</v>
      </c>
    </row>
    <row r="72" spans="1:38" x14ac:dyDescent="0.25">
      <c r="A72" s="358" t="s">
        <v>145</v>
      </c>
      <c r="B72" s="358" t="s">
        <v>271</v>
      </c>
      <c r="C72" s="358" t="s">
        <v>167</v>
      </c>
      <c r="D72" s="358" t="s">
        <v>770</v>
      </c>
      <c r="E72" s="358" t="s">
        <v>241</v>
      </c>
      <c r="F72" s="367">
        <v>43830</v>
      </c>
      <c r="G72" s="234">
        <v>0</v>
      </c>
      <c r="H72" s="234">
        <v>572980</v>
      </c>
      <c r="I72" s="234">
        <v>0</v>
      </c>
      <c r="J72" s="234">
        <v>0</v>
      </c>
      <c r="K72" s="234">
        <v>0</v>
      </c>
      <c r="L72" s="234">
        <v>0</v>
      </c>
      <c r="M72" s="234">
        <v>0</v>
      </c>
      <c r="N72" s="234">
        <v>572980</v>
      </c>
      <c r="O72" s="234">
        <v>572980</v>
      </c>
      <c r="P72" s="234">
        <v>0</v>
      </c>
      <c r="Q72" s="234">
        <v>0</v>
      </c>
      <c r="R72" s="234">
        <v>0</v>
      </c>
      <c r="S72" s="234">
        <v>0</v>
      </c>
      <c r="T72" s="234">
        <v>0</v>
      </c>
      <c r="U72" s="234">
        <v>572980</v>
      </c>
      <c r="V72" s="234">
        <v>472980</v>
      </c>
      <c r="W72" s="234">
        <v>0</v>
      </c>
      <c r="X72" s="234">
        <v>0</v>
      </c>
      <c r="Y72" s="234">
        <v>0</v>
      </c>
      <c r="Z72" s="234">
        <v>0</v>
      </c>
      <c r="AA72" s="234">
        <v>0</v>
      </c>
      <c r="AB72" s="234">
        <v>472980</v>
      </c>
      <c r="AC72" s="234">
        <v>515944.42099999997</v>
      </c>
      <c r="AD72" s="234">
        <v>0</v>
      </c>
      <c r="AE72" s="234">
        <v>0</v>
      </c>
      <c r="AF72" s="234">
        <v>0</v>
      </c>
      <c r="AG72" s="234">
        <v>0</v>
      </c>
      <c r="AH72" s="234">
        <v>0</v>
      </c>
      <c r="AI72" s="234">
        <v>515944.42099999997</v>
      </c>
      <c r="AJ72" s="234">
        <v>179851.04299999998</v>
      </c>
      <c r="AK72" s="234">
        <v>179851.04299999998</v>
      </c>
      <c r="AL72" s="234">
        <v>0.97791142481350224</v>
      </c>
    </row>
    <row r="73" spans="1:38" x14ac:dyDescent="0.25">
      <c r="A73" s="358" t="s">
        <v>145</v>
      </c>
      <c r="B73" s="358" t="s">
        <v>344</v>
      </c>
      <c r="C73" s="358" t="s">
        <v>770</v>
      </c>
      <c r="D73" s="358" t="s">
        <v>770</v>
      </c>
      <c r="E73" s="358" t="s">
        <v>752</v>
      </c>
      <c r="F73" s="358" t="s">
        <v>938</v>
      </c>
      <c r="G73" s="234">
        <v>0</v>
      </c>
      <c r="H73" s="234">
        <v>0</v>
      </c>
      <c r="I73" s="234">
        <v>0</v>
      </c>
      <c r="J73" s="234">
        <v>0</v>
      </c>
      <c r="K73" s="234">
        <v>0</v>
      </c>
      <c r="L73" s="234">
        <v>0</v>
      </c>
      <c r="M73" s="234">
        <v>0</v>
      </c>
      <c r="N73" s="234">
        <v>0</v>
      </c>
      <c r="O73" s="234">
        <v>0</v>
      </c>
      <c r="P73" s="234">
        <v>20668</v>
      </c>
      <c r="Q73" s="234">
        <v>20668</v>
      </c>
      <c r="R73" s="234">
        <v>20668</v>
      </c>
      <c r="S73" s="234">
        <v>20668</v>
      </c>
      <c r="T73" s="234">
        <v>20668</v>
      </c>
      <c r="U73" s="234">
        <v>103340</v>
      </c>
      <c r="V73" s="234">
        <v>0</v>
      </c>
      <c r="W73" s="234">
        <v>20668</v>
      </c>
      <c r="X73" s="234">
        <v>20668</v>
      </c>
      <c r="Y73" s="234">
        <v>20668</v>
      </c>
      <c r="Z73" s="234">
        <v>20668</v>
      </c>
      <c r="AA73" s="234">
        <v>20668</v>
      </c>
      <c r="AB73" s="234">
        <v>103340</v>
      </c>
      <c r="AC73" s="234">
        <v>0</v>
      </c>
      <c r="AD73" s="234">
        <v>20668</v>
      </c>
      <c r="AE73" s="234">
        <v>20668</v>
      </c>
      <c r="AF73" s="234">
        <v>20668</v>
      </c>
      <c r="AG73" s="234">
        <v>20668</v>
      </c>
      <c r="AH73" s="234">
        <v>20668</v>
      </c>
      <c r="AI73" s="234">
        <v>103340</v>
      </c>
      <c r="AJ73" s="234">
        <v>0</v>
      </c>
      <c r="AK73" s="234">
        <v>0</v>
      </c>
      <c r="AL73" s="234">
        <v>0</v>
      </c>
    </row>
    <row r="74" spans="1:38" x14ac:dyDescent="0.25">
      <c r="A74" s="358" t="s">
        <v>145</v>
      </c>
      <c r="B74" s="358" t="s">
        <v>268</v>
      </c>
      <c r="C74" s="358" t="s">
        <v>289</v>
      </c>
      <c r="D74" s="358" t="s">
        <v>770</v>
      </c>
      <c r="E74" s="358" t="s">
        <v>238</v>
      </c>
      <c r="F74" s="367">
        <v>43768</v>
      </c>
      <c r="G74" s="234">
        <v>0</v>
      </c>
      <c r="H74" s="234">
        <v>135649.199885704</v>
      </c>
      <c r="I74" s="234">
        <v>0</v>
      </c>
      <c r="J74" s="234">
        <v>0</v>
      </c>
      <c r="K74" s="234">
        <v>0</v>
      </c>
      <c r="L74" s="234">
        <v>0</v>
      </c>
      <c r="M74" s="234">
        <v>0</v>
      </c>
      <c r="N74" s="234">
        <v>135649.199885704</v>
      </c>
      <c r="O74" s="234">
        <v>135649.19988570397</v>
      </c>
      <c r="P74" s="234">
        <v>0</v>
      </c>
      <c r="Q74" s="234">
        <v>0</v>
      </c>
      <c r="R74" s="234">
        <v>0</v>
      </c>
      <c r="S74" s="234">
        <v>0</v>
      </c>
      <c r="T74" s="234">
        <v>0</v>
      </c>
      <c r="U74" s="234">
        <v>135649.19988570397</v>
      </c>
      <c r="V74" s="234">
        <v>89415.199885703987</v>
      </c>
      <c r="W74" s="234">
        <v>0</v>
      </c>
      <c r="X74" s="234">
        <v>0</v>
      </c>
      <c r="Y74" s="234">
        <v>0</v>
      </c>
      <c r="Z74" s="234">
        <v>0</v>
      </c>
      <c r="AA74" s="234">
        <v>0</v>
      </c>
      <c r="AB74" s="234">
        <v>89415.199885703987</v>
      </c>
      <c r="AC74" s="234">
        <v>89415.199885704002</v>
      </c>
      <c r="AD74" s="234">
        <v>0</v>
      </c>
      <c r="AE74" s="234">
        <v>0</v>
      </c>
      <c r="AF74" s="234">
        <v>0</v>
      </c>
      <c r="AG74" s="234">
        <v>0</v>
      </c>
      <c r="AH74" s="234">
        <v>0</v>
      </c>
      <c r="AI74" s="234">
        <v>89415.199885704002</v>
      </c>
      <c r="AJ74" s="234">
        <v>39033.837999999996</v>
      </c>
      <c r="AK74" s="234">
        <v>39033.837999999996</v>
      </c>
      <c r="AL74" s="234">
        <v>1</v>
      </c>
    </row>
    <row r="75" spans="1:38" x14ac:dyDescent="0.25">
      <c r="A75" s="358" t="s">
        <v>145</v>
      </c>
      <c r="B75" s="358" t="s">
        <v>343</v>
      </c>
      <c r="C75" s="358" t="s">
        <v>770</v>
      </c>
      <c r="D75" s="358" t="s">
        <v>770</v>
      </c>
      <c r="E75" s="358" t="s">
        <v>751</v>
      </c>
      <c r="F75" s="358" t="s">
        <v>938</v>
      </c>
      <c r="G75" s="234">
        <v>0</v>
      </c>
      <c r="H75" s="234">
        <v>0</v>
      </c>
      <c r="I75" s="234">
        <v>0</v>
      </c>
      <c r="J75" s="234">
        <v>0</v>
      </c>
      <c r="K75" s="234">
        <v>0</v>
      </c>
      <c r="L75" s="234">
        <v>0</v>
      </c>
      <c r="M75" s="234">
        <v>0</v>
      </c>
      <c r="N75" s="234">
        <v>0</v>
      </c>
      <c r="O75" s="234">
        <v>0</v>
      </c>
      <c r="P75" s="234">
        <v>38250</v>
      </c>
      <c r="Q75" s="234">
        <v>38250</v>
      </c>
      <c r="R75" s="234">
        <v>0</v>
      </c>
      <c r="S75" s="234">
        <v>0</v>
      </c>
      <c r="T75" s="234">
        <v>0</v>
      </c>
      <c r="U75" s="234">
        <v>76500</v>
      </c>
      <c r="V75" s="234">
        <v>0</v>
      </c>
      <c r="W75" s="234">
        <v>38250</v>
      </c>
      <c r="X75" s="234">
        <v>38250</v>
      </c>
      <c r="Y75" s="234">
        <v>0</v>
      </c>
      <c r="Z75" s="234">
        <v>0</v>
      </c>
      <c r="AA75" s="234">
        <v>0</v>
      </c>
      <c r="AB75" s="234">
        <v>76500</v>
      </c>
      <c r="AC75" s="234">
        <v>0</v>
      </c>
      <c r="AD75" s="234">
        <v>38250</v>
      </c>
      <c r="AE75" s="234">
        <v>38250</v>
      </c>
      <c r="AF75" s="234">
        <v>0</v>
      </c>
      <c r="AG75" s="234">
        <v>0</v>
      </c>
      <c r="AH75" s="234">
        <v>0</v>
      </c>
      <c r="AI75" s="234">
        <v>76500</v>
      </c>
      <c r="AJ75" s="234">
        <v>0</v>
      </c>
      <c r="AK75" s="234">
        <v>0</v>
      </c>
      <c r="AL75" s="234">
        <v>0</v>
      </c>
    </row>
    <row r="76" spans="1:38" x14ac:dyDescent="0.25">
      <c r="A76" s="358" t="s">
        <v>145</v>
      </c>
      <c r="B76" s="358" t="s">
        <v>120</v>
      </c>
      <c r="C76" s="358" t="s">
        <v>178</v>
      </c>
      <c r="D76" s="358" t="s">
        <v>770</v>
      </c>
      <c r="E76" s="358" t="s">
        <v>47</v>
      </c>
      <c r="F76" s="367">
        <v>43646</v>
      </c>
      <c r="G76" s="234">
        <v>100855.539</v>
      </c>
      <c r="H76" s="234">
        <v>16997.505585133153</v>
      </c>
      <c r="I76" s="234">
        <v>0</v>
      </c>
      <c r="J76" s="234">
        <v>0</v>
      </c>
      <c r="K76" s="234">
        <v>0</v>
      </c>
      <c r="L76" s="234">
        <v>0</v>
      </c>
      <c r="M76" s="234">
        <v>0</v>
      </c>
      <c r="N76" s="234">
        <v>117853.04458513316</v>
      </c>
      <c r="O76" s="234">
        <v>16997.505585133153</v>
      </c>
      <c r="P76" s="234">
        <v>0</v>
      </c>
      <c r="Q76" s="234">
        <v>0</v>
      </c>
      <c r="R76" s="234">
        <v>0</v>
      </c>
      <c r="S76" s="234">
        <v>0</v>
      </c>
      <c r="T76" s="234">
        <v>0</v>
      </c>
      <c r="U76" s="234">
        <v>117853.04458513316</v>
      </c>
      <c r="V76" s="234">
        <v>16997.505585133149</v>
      </c>
      <c r="W76" s="234">
        <v>0</v>
      </c>
      <c r="X76" s="234">
        <v>0</v>
      </c>
      <c r="Y76" s="234">
        <v>0</v>
      </c>
      <c r="Z76" s="234">
        <v>0</v>
      </c>
      <c r="AA76" s="234">
        <v>0</v>
      </c>
      <c r="AB76" s="234">
        <v>117853.04458513315</v>
      </c>
      <c r="AC76" s="234">
        <v>16997.505585133153</v>
      </c>
      <c r="AD76" s="234">
        <v>0</v>
      </c>
      <c r="AE76" s="234">
        <v>0</v>
      </c>
      <c r="AF76" s="234">
        <v>0</v>
      </c>
      <c r="AG76" s="234">
        <v>0</v>
      </c>
      <c r="AH76" s="234">
        <v>0</v>
      </c>
      <c r="AI76" s="234">
        <v>117853.04458513316</v>
      </c>
      <c r="AJ76" s="234">
        <v>14626.766</v>
      </c>
      <c r="AK76" s="234">
        <v>14626.766</v>
      </c>
      <c r="AL76" s="234">
        <v>0.99556918242309844</v>
      </c>
    </row>
    <row r="77" spans="1:38" x14ac:dyDescent="0.25">
      <c r="A77" s="358" t="s">
        <v>145</v>
      </c>
      <c r="B77" s="358" t="s">
        <v>341</v>
      </c>
      <c r="C77" s="358" t="s">
        <v>770</v>
      </c>
      <c r="D77" s="358" t="s">
        <v>770</v>
      </c>
      <c r="E77" s="358" t="s">
        <v>749</v>
      </c>
      <c r="F77" s="358" t="s">
        <v>938</v>
      </c>
      <c r="G77" s="234">
        <v>0</v>
      </c>
      <c r="H77" s="234">
        <v>0</v>
      </c>
      <c r="I77" s="234">
        <v>0</v>
      </c>
      <c r="J77" s="234">
        <v>0</v>
      </c>
      <c r="K77" s="234">
        <v>0</v>
      </c>
      <c r="L77" s="234">
        <v>0</v>
      </c>
      <c r="M77" s="234">
        <v>0</v>
      </c>
      <c r="N77" s="234">
        <v>0</v>
      </c>
      <c r="O77" s="234">
        <v>0</v>
      </c>
      <c r="P77" s="234">
        <v>51750</v>
      </c>
      <c r="Q77" s="234">
        <v>0</v>
      </c>
      <c r="R77" s="234">
        <v>0</v>
      </c>
      <c r="S77" s="234">
        <v>0</v>
      </c>
      <c r="T77" s="234">
        <v>0</v>
      </c>
      <c r="U77" s="234">
        <v>51750</v>
      </c>
      <c r="V77" s="234">
        <v>0</v>
      </c>
      <c r="W77" s="234">
        <v>51750</v>
      </c>
      <c r="X77" s="234">
        <v>0</v>
      </c>
      <c r="Y77" s="234">
        <v>0</v>
      </c>
      <c r="Z77" s="234">
        <v>0</v>
      </c>
      <c r="AA77" s="234">
        <v>0</v>
      </c>
      <c r="AB77" s="234">
        <v>51750</v>
      </c>
      <c r="AC77" s="234">
        <v>0</v>
      </c>
      <c r="AD77" s="234">
        <v>51750</v>
      </c>
      <c r="AE77" s="234">
        <v>0</v>
      </c>
      <c r="AF77" s="234">
        <v>0</v>
      </c>
      <c r="AG77" s="234">
        <v>0</v>
      </c>
      <c r="AH77" s="234">
        <v>0</v>
      </c>
      <c r="AI77" s="234">
        <v>51750</v>
      </c>
      <c r="AJ77" s="234">
        <v>0</v>
      </c>
      <c r="AK77" s="234">
        <v>0</v>
      </c>
      <c r="AL77" s="234">
        <v>0</v>
      </c>
    </row>
    <row r="78" spans="1:38" x14ac:dyDescent="0.25">
      <c r="A78" s="358" t="s">
        <v>145</v>
      </c>
      <c r="B78" s="358" t="s">
        <v>141</v>
      </c>
      <c r="C78" s="358" t="s">
        <v>180</v>
      </c>
      <c r="D78" s="358" t="s">
        <v>770</v>
      </c>
      <c r="E78" s="358" t="s">
        <v>68</v>
      </c>
      <c r="F78" s="367">
        <v>43800</v>
      </c>
      <c r="G78" s="234">
        <v>65405.737999999998</v>
      </c>
      <c r="H78" s="234">
        <v>249.03139999951236</v>
      </c>
      <c r="I78" s="234">
        <v>1787064.2510045201</v>
      </c>
      <c r="J78" s="234">
        <v>0</v>
      </c>
      <c r="K78" s="234">
        <v>0</v>
      </c>
      <c r="L78" s="234">
        <v>0</v>
      </c>
      <c r="M78" s="234">
        <v>0</v>
      </c>
      <c r="N78" s="234">
        <v>1852719.0204045195</v>
      </c>
      <c r="O78" s="234">
        <v>0</v>
      </c>
      <c r="P78" s="234">
        <v>0</v>
      </c>
      <c r="Q78" s="234">
        <v>0</v>
      </c>
      <c r="R78" s="234">
        <v>0</v>
      </c>
      <c r="S78" s="234">
        <v>0</v>
      </c>
      <c r="T78" s="234">
        <v>0</v>
      </c>
      <c r="U78" s="234">
        <v>65405.737999999998</v>
      </c>
      <c r="V78" s="234">
        <v>0</v>
      </c>
      <c r="W78" s="234">
        <v>0</v>
      </c>
      <c r="X78" s="234">
        <v>0</v>
      </c>
      <c r="Y78" s="234">
        <v>0</v>
      </c>
      <c r="Z78" s="234">
        <v>0</v>
      </c>
      <c r="AA78" s="234">
        <v>0</v>
      </c>
      <c r="AB78" s="234">
        <v>65405.737999999998</v>
      </c>
      <c r="AC78" s="234">
        <v>0</v>
      </c>
      <c r="AD78" s="234">
        <v>0</v>
      </c>
      <c r="AE78" s="234">
        <v>0</v>
      </c>
      <c r="AF78" s="234">
        <v>0</v>
      </c>
      <c r="AG78" s="234">
        <v>0</v>
      </c>
      <c r="AH78" s="234">
        <v>0</v>
      </c>
      <c r="AI78" s="234">
        <v>65405.737999999998</v>
      </c>
      <c r="AJ78" s="234">
        <v>0</v>
      </c>
      <c r="AK78" s="234">
        <v>0</v>
      </c>
      <c r="AL78" s="234">
        <v>0</v>
      </c>
    </row>
    <row r="79" spans="1:38" x14ac:dyDescent="0.25">
      <c r="A79" s="358" t="s">
        <v>145</v>
      </c>
      <c r="B79" s="358" t="s">
        <v>142</v>
      </c>
      <c r="C79" s="358" t="s">
        <v>180</v>
      </c>
      <c r="D79" s="358" t="s">
        <v>770</v>
      </c>
      <c r="E79" s="358" t="s">
        <v>69</v>
      </c>
      <c r="F79" s="367">
        <v>43800</v>
      </c>
      <c r="G79" s="234">
        <v>14603.252</v>
      </c>
      <c r="H79" s="234">
        <v>0</v>
      </c>
      <c r="I79" s="234">
        <v>369504.63366348197</v>
      </c>
      <c r="J79" s="234">
        <v>0</v>
      </c>
      <c r="K79" s="234">
        <v>0</v>
      </c>
      <c r="L79" s="234">
        <v>0</v>
      </c>
      <c r="M79" s="234">
        <v>0</v>
      </c>
      <c r="N79" s="234">
        <v>384107.88566348195</v>
      </c>
      <c r="O79" s="234">
        <v>77.8</v>
      </c>
      <c r="P79" s="234">
        <v>0</v>
      </c>
      <c r="Q79" s="234">
        <v>0</v>
      </c>
      <c r="R79" s="234">
        <v>0</v>
      </c>
      <c r="S79" s="234">
        <v>0</v>
      </c>
      <c r="T79" s="234">
        <v>0</v>
      </c>
      <c r="U79" s="234">
        <v>14681.052</v>
      </c>
      <c r="V79" s="234">
        <v>77.8</v>
      </c>
      <c r="W79" s="234">
        <v>0</v>
      </c>
      <c r="X79" s="234">
        <v>0</v>
      </c>
      <c r="Y79" s="234">
        <v>0</v>
      </c>
      <c r="Z79" s="234">
        <v>0</v>
      </c>
      <c r="AA79" s="234">
        <v>0</v>
      </c>
      <c r="AB79" s="234">
        <v>14681.052</v>
      </c>
      <c r="AC79" s="234">
        <v>77.8</v>
      </c>
      <c r="AD79" s="234">
        <v>0</v>
      </c>
      <c r="AE79" s="234">
        <v>0</v>
      </c>
      <c r="AF79" s="234">
        <v>0</v>
      </c>
      <c r="AG79" s="234">
        <v>0</v>
      </c>
      <c r="AH79" s="234">
        <v>0</v>
      </c>
      <c r="AI79" s="234">
        <v>14681.052</v>
      </c>
      <c r="AJ79" s="234">
        <v>77.8</v>
      </c>
      <c r="AK79" s="234">
        <v>77.8</v>
      </c>
      <c r="AL79" s="234">
        <v>0</v>
      </c>
    </row>
    <row r="80" spans="1:38" x14ac:dyDescent="0.25">
      <c r="A80" s="358" t="s">
        <v>145</v>
      </c>
      <c r="B80" s="358" t="s">
        <v>333</v>
      </c>
      <c r="C80" s="358" t="s">
        <v>770</v>
      </c>
      <c r="D80" s="358" t="s">
        <v>770</v>
      </c>
      <c r="E80" s="358" t="s">
        <v>741</v>
      </c>
      <c r="F80" s="358" t="s">
        <v>938</v>
      </c>
      <c r="G80" s="234">
        <v>0</v>
      </c>
      <c r="H80" s="234">
        <v>0</v>
      </c>
      <c r="I80" s="234">
        <v>0</v>
      </c>
      <c r="J80" s="234">
        <v>0</v>
      </c>
      <c r="K80" s="234">
        <v>0</v>
      </c>
      <c r="L80" s="234">
        <v>0</v>
      </c>
      <c r="M80" s="234">
        <v>0</v>
      </c>
      <c r="N80" s="234">
        <v>0</v>
      </c>
      <c r="O80" s="234">
        <v>0</v>
      </c>
      <c r="P80" s="234">
        <v>15003</v>
      </c>
      <c r="Q80" s="234">
        <v>0</v>
      </c>
      <c r="R80" s="234">
        <v>0</v>
      </c>
      <c r="S80" s="234">
        <v>0</v>
      </c>
      <c r="T80" s="234">
        <v>0</v>
      </c>
      <c r="U80" s="234">
        <v>15003</v>
      </c>
      <c r="V80" s="234">
        <v>0</v>
      </c>
      <c r="W80" s="234">
        <v>15003</v>
      </c>
      <c r="X80" s="234">
        <v>0</v>
      </c>
      <c r="Y80" s="234">
        <v>0</v>
      </c>
      <c r="Z80" s="234">
        <v>0</v>
      </c>
      <c r="AA80" s="234">
        <v>0</v>
      </c>
      <c r="AB80" s="234">
        <v>15003</v>
      </c>
      <c r="AC80" s="234">
        <v>0</v>
      </c>
      <c r="AD80" s="234">
        <v>15003</v>
      </c>
      <c r="AE80" s="234">
        <v>0</v>
      </c>
      <c r="AF80" s="234">
        <v>0</v>
      </c>
      <c r="AG80" s="234">
        <v>0</v>
      </c>
      <c r="AH80" s="234">
        <v>0</v>
      </c>
      <c r="AI80" s="234">
        <v>15003</v>
      </c>
      <c r="AJ80" s="234">
        <v>0</v>
      </c>
      <c r="AK80" s="234">
        <v>0</v>
      </c>
      <c r="AL80" s="234">
        <v>0</v>
      </c>
    </row>
    <row r="81" spans="1:38" x14ac:dyDescent="0.25">
      <c r="A81" s="358" t="s">
        <v>145</v>
      </c>
      <c r="B81" s="358" t="s">
        <v>335</v>
      </c>
      <c r="C81" s="358" t="s">
        <v>770</v>
      </c>
      <c r="D81" s="358" t="s">
        <v>770</v>
      </c>
      <c r="E81" s="358" t="s">
        <v>743</v>
      </c>
      <c r="F81" s="358" t="s">
        <v>938</v>
      </c>
      <c r="G81" s="234">
        <v>0</v>
      </c>
      <c r="H81" s="234">
        <v>0</v>
      </c>
      <c r="I81" s="234">
        <v>0</v>
      </c>
      <c r="J81" s="234">
        <v>0</v>
      </c>
      <c r="K81" s="234">
        <v>0</v>
      </c>
      <c r="L81" s="234">
        <v>0</v>
      </c>
      <c r="M81" s="234">
        <v>0</v>
      </c>
      <c r="N81" s="234">
        <v>0</v>
      </c>
      <c r="O81" s="234">
        <v>0</v>
      </c>
      <c r="P81" s="234">
        <v>15003</v>
      </c>
      <c r="Q81" s="234">
        <v>0</v>
      </c>
      <c r="R81" s="234">
        <v>0</v>
      </c>
      <c r="S81" s="234">
        <v>0</v>
      </c>
      <c r="T81" s="234">
        <v>0</v>
      </c>
      <c r="U81" s="234">
        <v>15003</v>
      </c>
      <c r="V81" s="234">
        <v>0</v>
      </c>
      <c r="W81" s="234">
        <v>15003</v>
      </c>
      <c r="X81" s="234">
        <v>0</v>
      </c>
      <c r="Y81" s="234">
        <v>0</v>
      </c>
      <c r="Z81" s="234">
        <v>0</v>
      </c>
      <c r="AA81" s="234">
        <v>0</v>
      </c>
      <c r="AB81" s="234">
        <v>15003</v>
      </c>
      <c r="AC81" s="234">
        <v>0</v>
      </c>
      <c r="AD81" s="234">
        <v>15003</v>
      </c>
      <c r="AE81" s="234">
        <v>0</v>
      </c>
      <c r="AF81" s="234">
        <v>0</v>
      </c>
      <c r="AG81" s="234">
        <v>0</v>
      </c>
      <c r="AH81" s="234">
        <v>0</v>
      </c>
      <c r="AI81" s="234">
        <v>15003</v>
      </c>
      <c r="AJ81" s="234">
        <v>0</v>
      </c>
      <c r="AK81" s="234">
        <v>0</v>
      </c>
      <c r="AL81" s="234">
        <v>0</v>
      </c>
    </row>
    <row r="82" spans="1:38" x14ac:dyDescent="0.25">
      <c r="A82" s="358" t="s">
        <v>145</v>
      </c>
      <c r="B82" s="358" t="s">
        <v>334</v>
      </c>
      <c r="C82" s="358" t="s">
        <v>770</v>
      </c>
      <c r="D82" s="358" t="s">
        <v>770</v>
      </c>
      <c r="E82" s="358" t="s">
        <v>742</v>
      </c>
      <c r="F82" s="358" t="s">
        <v>938</v>
      </c>
      <c r="G82" s="234">
        <v>0</v>
      </c>
      <c r="H82" s="234">
        <v>0</v>
      </c>
      <c r="I82" s="234">
        <v>0</v>
      </c>
      <c r="J82" s="234">
        <v>0</v>
      </c>
      <c r="K82" s="234">
        <v>0</v>
      </c>
      <c r="L82" s="234">
        <v>0</v>
      </c>
      <c r="M82" s="234">
        <v>0</v>
      </c>
      <c r="N82" s="234">
        <v>0</v>
      </c>
      <c r="O82" s="234">
        <v>0</v>
      </c>
      <c r="P82" s="234">
        <v>15003</v>
      </c>
      <c r="Q82" s="234">
        <v>0</v>
      </c>
      <c r="R82" s="234">
        <v>0</v>
      </c>
      <c r="S82" s="234">
        <v>0</v>
      </c>
      <c r="T82" s="234">
        <v>0</v>
      </c>
      <c r="U82" s="234">
        <v>15003</v>
      </c>
      <c r="V82" s="234">
        <v>0</v>
      </c>
      <c r="W82" s="234">
        <v>15003</v>
      </c>
      <c r="X82" s="234">
        <v>0</v>
      </c>
      <c r="Y82" s="234">
        <v>0</v>
      </c>
      <c r="Z82" s="234">
        <v>0</v>
      </c>
      <c r="AA82" s="234">
        <v>0</v>
      </c>
      <c r="AB82" s="234">
        <v>15003</v>
      </c>
      <c r="AC82" s="234">
        <v>0</v>
      </c>
      <c r="AD82" s="234">
        <v>15003</v>
      </c>
      <c r="AE82" s="234">
        <v>0</v>
      </c>
      <c r="AF82" s="234">
        <v>0</v>
      </c>
      <c r="AG82" s="234">
        <v>0</v>
      </c>
      <c r="AH82" s="234">
        <v>0</v>
      </c>
      <c r="AI82" s="234">
        <v>15003</v>
      </c>
      <c r="AJ82" s="234">
        <v>0</v>
      </c>
      <c r="AK82" s="234">
        <v>0</v>
      </c>
      <c r="AL82" s="234">
        <v>0</v>
      </c>
    </row>
    <row r="83" spans="1:38" x14ac:dyDescent="0.25">
      <c r="A83" s="358" t="s">
        <v>145</v>
      </c>
      <c r="B83" s="358" t="s">
        <v>126</v>
      </c>
      <c r="C83" s="358" t="s">
        <v>178</v>
      </c>
      <c r="D83" s="358" t="s">
        <v>770</v>
      </c>
      <c r="E83" s="358" t="s">
        <v>53</v>
      </c>
      <c r="F83" s="367">
        <v>43830</v>
      </c>
      <c r="G83" s="234">
        <v>6825.1329999999998</v>
      </c>
      <c r="H83" s="234">
        <v>13491.675999999999</v>
      </c>
      <c r="I83" s="234">
        <v>0</v>
      </c>
      <c r="J83" s="234">
        <v>0</v>
      </c>
      <c r="K83" s="234">
        <v>0</v>
      </c>
      <c r="L83" s="234">
        <v>0</v>
      </c>
      <c r="M83" s="234">
        <v>0</v>
      </c>
      <c r="N83" s="234">
        <v>20316.809000000001</v>
      </c>
      <c r="O83" s="234">
        <v>13728.672999999999</v>
      </c>
      <c r="P83" s="234">
        <v>0</v>
      </c>
      <c r="Q83" s="234">
        <v>0</v>
      </c>
      <c r="R83" s="234">
        <v>0</v>
      </c>
      <c r="S83" s="234">
        <v>0</v>
      </c>
      <c r="T83" s="234">
        <v>0</v>
      </c>
      <c r="U83" s="234">
        <v>20553.805999999997</v>
      </c>
      <c r="V83" s="234">
        <v>13728.672999999999</v>
      </c>
      <c r="W83" s="234">
        <v>0</v>
      </c>
      <c r="X83" s="234">
        <v>0</v>
      </c>
      <c r="Y83" s="234">
        <v>0</v>
      </c>
      <c r="Z83" s="234">
        <v>0</v>
      </c>
      <c r="AA83" s="234">
        <v>0</v>
      </c>
      <c r="AB83" s="234">
        <v>20553.805999999997</v>
      </c>
      <c r="AC83" s="234">
        <v>13728.672999999999</v>
      </c>
      <c r="AD83" s="234">
        <v>0</v>
      </c>
      <c r="AE83" s="234">
        <v>0</v>
      </c>
      <c r="AF83" s="234">
        <v>0</v>
      </c>
      <c r="AG83" s="234">
        <v>0</v>
      </c>
      <c r="AH83" s="234">
        <v>0</v>
      </c>
      <c r="AI83" s="234">
        <v>20553.805999999997</v>
      </c>
      <c r="AJ83" s="234">
        <v>13728.672999999999</v>
      </c>
      <c r="AK83" s="234">
        <v>13728.672999999999</v>
      </c>
      <c r="AL83" s="234">
        <v>1</v>
      </c>
    </row>
    <row r="84" spans="1:38" x14ac:dyDescent="0.25">
      <c r="A84" s="358" t="s">
        <v>145</v>
      </c>
      <c r="B84" s="358" t="s">
        <v>127</v>
      </c>
      <c r="C84" s="358" t="s">
        <v>178</v>
      </c>
      <c r="D84" s="358" t="s">
        <v>770</v>
      </c>
      <c r="E84" s="358" t="s">
        <v>54</v>
      </c>
      <c r="F84" s="367">
        <v>43830</v>
      </c>
      <c r="G84" s="234">
        <v>388964.07699999999</v>
      </c>
      <c r="H84" s="234">
        <v>0</v>
      </c>
      <c r="I84" s="234">
        <v>0</v>
      </c>
      <c r="J84" s="234">
        <v>0</v>
      </c>
      <c r="K84" s="234">
        <v>0</v>
      </c>
      <c r="L84" s="234">
        <v>0</v>
      </c>
      <c r="M84" s="234">
        <v>0</v>
      </c>
      <c r="N84" s="234">
        <v>388964.07699999999</v>
      </c>
      <c r="O84" s="234">
        <v>9000</v>
      </c>
      <c r="P84" s="234">
        <v>0</v>
      </c>
      <c r="Q84" s="234">
        <v>0</v>
      </c>
      <c r="R84" s="234">
        <v>0</v>
      </c>
      <c r="S84" s="234">
        <v>0</v>
      </c>
      <c r="T84" s="234">
        <v>0</v>
      </c>
      <c r="U84" s="234">
        <v>397964.07699999999</v>
      </c>
      <c r="V84" s="234">
        <v>9000</v>
      </c>
      <c r="W84" s="234">
        <v>0</v>
      </c>
      <c r="X84" s="234">
        <v>0</v>
      </c>
      <c r="Y84" s="234">
        <v>0</v>
      </c>
      <c r="Z84" s="234">
        <v>0</v>
      </c>
      <c r="AA84" s="234">
        <v>0</v>
      </c>
      <c r="AB84" s="234">
        <v>397964.07699999999</v>
      </c>
      <c r="AC84" s="234">
        <v>9000</v>
      </c>
      <c r="AD84" s="234">
        <v>0</v>
      </c>
      <c r="AE84" s="234">
        <v>0</v>
      </c>
      <c r="AF84" s="234">
        <v>0</v>
      </c>
      <c r="AG84" s="234">
        <v>0</v>
      </c>
      <c r="AH84" s="234">
        <v>0</v>
      </c>
      <c r="AI84" s="234">
        <v>397964.07699999999</v>
      </c>
      <c r="AJ84" s="234">
        <v>9000</v>
      </c>
      <c r="AK84" s="234">
        <v>9000</v>
      </c>
      <c r="AL84" s="234">
        <v>1</v>
      </c>
    </row>
    <row r="85" spans="1:38" x14ac:dyDescent="0.25">
      <c r="A85" s="358" t="s">
        <v>145</v>
      </c>
      <c r="B85" s="358" t="s">
        <v>342</v>
      </c>
      <c r="C85" s="358" t="s">
        <v>770</v>
      </c>
      <c r="D85" s="358" t="s">
        <v>770</v>
      </c>
      <c r="E85" s="358" t="s">
        <v>750</v>
      </c>
      <c r="F85" s="358" t="s">
        <v>938</v>
      </c>
      <c r="G85" s="234">
        <v>0</v>
      </c>
      <c r="H85" s="234">
        <v>0</v>
      </c>
      <c r="I85" s="234">
        <v>0</v>
      </c>
      <c r="J85" s="234">
        <v>0</v>
      </c>
      <c r="K85" s="234">
        <v>0</v>
      </c>
      <c r="L85" s="234">
        <v>0</v>
      </c>
      <c r="M85" s="234">
        <v>0</v>
      </c>
      <c r="N85" s="234">
        <v>0</v>
      </c>
      <c r="O85" s="234">
        <v>0</v>
      </c>
      <c r="P85" s="234">
        <v>29200</v>
      </c>
      <c r="Q85" s="234">
        <v>0</v>
      </c>
      <c r="R85" s="234">
        <v>0</v>
      </c>
      <c r="S85" s="234">
        <v>0</v>
      </c>
      <c r="T85" s="234">
        <v>0</v>
      </c>
      <c r="U85" s="234">
        <v>29200</v>
      </c>
      <c r="V85" s="234">
        <v>0</v>
      </c>
      <c r="W85" s="234">
        <v>29200</v>
      </c>
      <c r="X85" s="234">
        <v>0</v>
      </c>
      <c r="Y85" s="234">
        <v>0</v>
      </c>
      <c r="Z85" s="234">
        <v>0</v>
      </c>
      <c r="AA85" s="234">
        <v>0</v>
      </c>
      <c r="AB85" s="234">
        <v>29200</v>
      </c>
      <c r="AC85" s="234">
        <v>0</v>
      </c>
      <c r="AD85" s="234">
        <v>29200</v>
      </c>
      <c r="AE85" s="234">
        <v>0</v>
      </c>
      <c r="AF85" s="234">
        <v>0</v>
      </c>
      <c r="AG85" s="234">
        <v>0</v>
      </c>
      <c r="AH85" s="234">
        <v>0</v>
      </c>
      <c r="AI85" s="234">
        <v>29200</v>
      </c>
      <c r="AJ85" s="234">
        <v>0</v>
      </c>
      <c r="AK85" s="234">
        <v>0</v>
      </c>
      <c r="AL85" s="234">
        <v>0</v>
      </c>
    </row>
    <row r="86" spans="1:38" x14ac:dyDescent="0.25">
      <c r="A86" s="358" t="s">
        <v>145</v>
      </c>
      <c r="B86" s="358" t="s">
        <v>189</v>
      </c>
      <c r="C86" s="358" t="s">
        <v>167</v>
      </c>
      <c r="D86" s="358" t="s">
        <v>770</v>
      </c>
      <c r="E86" s="358" t="s">
        <v>182</v>
      </c>
      <c r="F86" s="367">
        <v>43830</v>
      </c>
      <c r="G86" s="234">
        <v>34073.150999999998</v>
      </c>
      <c r="H86" s="234">
        <v>46948.885490137516</v>
      </c>
      <c r="I86" s="234">
        <v>0</v>
      </c>
      <c r="J86" s="234">
        <v>0</v>
      </c>
      <c r="K86" s="234">
        <v>0</v>
      </c>
      <c r="L86" s="234">
        <v>0</v>
      </c>
      <c r="M86" s="234">
        <v>0</v>
      </c>
      <c r="N86" s="234">
        <v>81022.036490137514</v>
      </c>
      <c r="O86" s="234">
        <v>46948.885490137516</v>
      </c>
      <c r="P86" s="234">
        <v>0</v>
      </c>
      <c r="Q86" s="234">
        <v>0</v>
      </c>
      <c r="R86" s="234">
        <v>0</v>
      </c>
      <c r="S86" s="234">
        <v>0</v>
      </c>
      <c r="T86" s="234">
        <v>0</v>
      </c>
      <c r="U86" s="234">
        <v>81022.036490137514</v>
      </c>
      <c r="V86" s="234">
        <v>46948.885490137509</v>
      </c>
      <c r="W86" s="234">
        <v>0</v>
      </c>
      <c r="X86" s="234">
        <v>0</v>
      </c>
      <c r="Y86" s="234">
        <v>0</v>
      </c>
      <c r="Z86" s="234">
        <v>0</v>
      </c>
      <c r="AA86" s="234">
        <v>0</v>
      </c>
      <c r="AB86" s="234">
        <v>81022.036490137514</v>
      </c>
      <c r="AC86" s="234">
        <v>46948.885490137516</v>
      </c>
      <c r="AD86" s="234">
        <v>0</v>
      </c>
      <c r="AE86" s="234">
        <v>0</v>
      </c>
      <c r="AF86" s="234">
        <v>0</v>
      </c>
      <c r="AG86" s="234">
        <v>0</v>
      </c>
      <c r="AH86" s="234">
        <v>0</v>
      </c>
      <c r="AI86" s="234">
        <v>81022.036490137514</v>
      </c>
      <c r="AJ86" s="234">
        <v>6709.5249999999996</v>
      </c>
      <c r="AK86" s="234">
        <v>6709.5249999999996</v>
      </c>
      <c r="AL86" s="234">
        <v>0.98000000000000009</v>
      </c>
    </row>
    <row r="87" spans="1:38" x14ac:dyDescent="0.25">
      <c r="A87" s="358" t="s">
        <v>145</v>
      </c>
      <c r="B87" s="358" t="s">
        <v>103</v>
      </c>
      <c r="C87" s="358" t="s">
        <v>173</v>
      </c>
      <c r="D87" s="358" t="s">
        <v>770</v>
      </c>
      <c r="E87" s="358" t="s">
        <v>30</v>
      </c>
      <c r="F87" s="358" t="s">
        <v>938</v>
      </c>
      <c r="G87" s="234">
        <v>18343.738000000001</v>
      </c>
      <c r="H87" s="234">
        <v>16488</v>
      </c>
      <c r="I87" s="234">
        <v>0</v>
      </c>
      <c r="J87" s="234">
        <v>0</v>
      </c>
      <c r="K87" s="234">
        <v>0</v>
      </c>
      <c r="L87" s="234">
        <v>0</v>
      </c>
      <c r="M87" s="234">
        <v>0</v>
      </c>
      <c r="N87" s="234">
        <v>34831.737999999998</v>
      </c>
      <c r="O87" s="234">
        <v>16488</v>
      </c>
      <c r="P87" s="234">
        <v>0</v>
      </c>
      <c r="Q87" s="234">
        <v>0</v>
      </c>
      <c r="R87" s="234">
        <v>0</v>
      </c>
      <c r="S87" s="234">
        <v>0</v>
      </c>
      <c r="T87" s="234">
        <v>0</v>
      </c>
      <c r="U87" s="234">
        <v>34831.737999999998</v>
      </c>
      <c r="V87" s="234">
        <v>16488</v>
      </c>
      <c r="W87" s="234">
        <v>0</v>
      </c>
      <c r="X87" s="234">
        <v>0</v>
      </c>
      <c r="Y87" s="234">
        <v>0</v>
      </c>
      <c r="Z87" s="234">
        <v>0</v>
      </c>
      <c r="AA87" s="234">
        <v>0</v>
      </c>
      <c r="AB87" s="234">
        <v>34831.737999999998</v>
      </c>
      <c r="AC87" s="234">
        <v>16488</v>
      </c>
      <c r="AD87" s="234">
        <v>0</v>
      </c>
      <c r="AE87" s="234">
        <v>0</v>
      </c>
      <c r="AF87" s="234">
        <v>0</v>
      </c>
      <c r="AG87" s="234">
        <v>0</v>
      </c>
      <c r="AH87" s="234">
        <v>0</v>
      </c>
      <c r="AI87" s="234">
        <v>34831.737999999998</v>
      </c>
      <c r="AJ87" s="234">
        <v>0</v>
      </c>
      <c r="AK87" s="234">
        <v>0</v>
      </c>
      <c r="AL87" s="234">
        <v>0.98</v>
      </c>
    </row>
    <row r="88" spans="1:38" x14ac:dyDescent="0.25">
      <c r="A88" s="358" t="s">
        <v>145</v>
      </c>
      <c r="B88" s="358" t="s">
        <v>331</v>
      </c>
      <c r="C88" s="358" t="s">
        <v>770</v>
      </c>
      <c r="D88" s="358" t="s">
        <v>770</v>
      </c>
      <c r="E88" s="358" t="s">
        <v>739</v>
      </c>
      <c r="F88" s="358" t="s">
        <v>938</v>
      </c>
      <c r="G88" s="234">
        <v>0</v>
      </c>
      <c r="H88" s="234">
        <v>0</v>
      </c>
      <c r="I88" s="234">
        <v>0</v>
      </c>
      <c r="J88" s="234">
        <v>0</v>
      </c>
      <c r="K88" s="234">
        <v>0</v>
      </c>
      <c r="L88" s="234">
        <v>0</v>
      </c>
      <c r="M88" s="234">
        <v>0</v>
      </c>
      <c r="N88" s="234">
        <v>0</v>
      </c>
      <c r="O88" s="234">
        <v>0</v>
      </c>
      <c r="P88" s="234">
        <v>43470</v>
      </c>
      <c r="Q88" s="234">
        <v>0</v>
      </c>
      <c r="R88" s="234">
        <v>0</v>
      </c>
      <c r="S88" s="234">
        <v>0</v>
      </c>
      <c r="T88" s="234">
        <v>0</v>
      </c>
      <c r="U88" s="234">
        <v>43470</v>
      </c>
      <c r="V88" s="234">
        <v>0</v>
      </c>
      <c r="W88" s="234">
        <v>43470</v>
      </c>
      <c r="X88" s="234">
        <v>0</v>
      </c>
      <c r="Y88" s="234">
        <v>0</v>
      </c>
      <c r="Z88" s="234">
        <v>0</v>
      </c>
      <c r="AA88" s="234">
        <v>0</v>
      </c>
      <c r="AB88" s="234">
        <v>43470</v>
      </c>
      <c r="AC88" s="234">
        <v>0</v>
      </c>
      <c r="AD88" s="234">
        <v>43470</v>
      </c>
      <c r="AE88" s="234">
        <v>0</v>
      </c>
      <c r="AF88" s="234">
        <v>0</v>
      </c>
      <c r="AG88" s="234">
        <v>0</v>
      </c>
      <c r="AH88" s="234">
        <v>0</v>
      </c>
      <c r="AI88" s="234">
        <v>43470</v>
      </c>
      <c r="AJ88" s="234">
        <v>0</v>
      </c>
      <c r="AK88" s="234">
        <v>0</v>
      </c>
      <c r="AL88" s="234">
        <v>0</v>
      </c>
    </row>
    <row r="89" spans="1:38" x14ac:dyDescent="0.25">
      <c r="A89" s="358" t="s">
        <v>145</v>
      </c>
      <c r="B89" s="358" t="s">
        <v>338</v>
      </c>
      <c r="C89" s="358" t="s">
        <v>770</v>
      </c>
      <c r="D89" s="358" t="s">
        <v>770</v>
      </c>
      <c r="E89" s="358" t="s">
        <v>746</v>
      </c>
      <c r="F89" s="358" t="s">
        <v>938</v>
      </c>
      <c r="G89" s="234">
        <v>0</v>
      </c>
      <c r="H89" s="234">
        <v>0</v>
      </c>
      <c r="I89" s="234">
        <v>0</v>
      </c>
      <c r="J89" s="234">
        <v>0</v>
      </c>
      <c r="K89" s="234">
        <v>0</v>
      </c>
      <c r="L89" s="234">
        <v>0</v>
      </c>
      <c r="M89" s="234">
        <v>0</v>
      </c>
      <c r="N89" s="234">
        <v>0</v>
      </c>
      <c r="O89" s="234">
        <v>0</v>
      </c>
      <c r="P89" s="234">
        <v>91650</v>
      </c>
      <c r="Q89" s="234">
        <v>91650</v>
      </c>
      <c r="R89" s="234">
        <v>91650</v>
      </c>
      <c r="S89" s="234">
        <v>91650</v>
      </c>
      <c r="T89" s="234">
        <v>0</v>
      </c>
      <c r="U89" s="234">
        <v>366600</v>
      </c>
      <c r="V89" s="234">
        <v>0</v>
      </c>
      <c r="W89" s="234">
        <v>91650</v>
      </c>
      <c r="X89" s="234">
        <v>91650</v>
      </c>
      <c r="Y89" s="234">
        <v>91650</v>
      </c>
      <c r="Z89" s="234">
        <v>91650</v>
      </c>
      <c r="AA89" s="234">
        <v>0</v>
      </c>
      <c r="AB89" s="234">
        <v>366600</v>
      </c>
      <c r="AC89" s="234">
        <v>0</v>
      </c>
      <c r="AD89" s="234">
        <v>91650</v>
      </c>
      <c r="AE89" s="234">
        <v>91650</v>
      </c>
      <c r="AF89" s="234">
        <v>91650</v>
      </c>
      <c r="AG89" s="234">
        <v>91650</v>
      </c>
      <c r="AH89" s="234">
        <v>0</v>
      </c>
      <c r="AI89" s="234">
        <v>366600</v>
      </c>
      <c r="AJ89" s="234">
        <v>0</v>
      </c>
      <c r="AK89" s="234">
        <v>0</v>
      </c>
      <c r="AL89" s="234">
        <v>0</v>
      </c>
    </row>
    <row r="90" spans="1:38" x14ac:dyDescent="0.25">
      <c r="A90" s="358" t="s">
        <v>145</v>
      </c>
      <c r="B90" s="358" t="s">
        <v>337</v>
      </c>
      <c r="C90" s="358" t="s">
        <v>770</v>
      </c>
      <c r="D90" s="358" t="s">
        <v>770</v>
      </c>
      <c r="E90" s="358" t="s">
        <v>745</v>
      </c>
      <c r="F90" s="358" t="s">
        <v>938</v>
      </c>
      <c r="G90" s="234">
        <v>0</v>
      </c>
      <c r="H90" s="234">
        <v>0</v>
      </c>
      <c r="I90" s="234">
        <v>0</v>
      </c>
      <c r="J90" s="234">
        <v>0</v>
      </c>
      <c r="K90" s="234">
        <v>0</v>
      </c>
      <c r="L90" s="234">
        <v>0</v>
      </c>
      <c r="M90" s="234">
        <v>0</v>
      </c>
      <c r="N90" s="234">
        <v>0</v>
      </c>
      <c r="O90" s="234">
        <v>0</v>
      </c>
      <c r="P90" s="234">
        <v>14700</v>
      </c>
      <c r="Q90" s="234">
        <v>9800</v>
      </c>
      <c r="R90" s="234">
        <v>0</v>
      </c>
      <c r="S90" s="234">
        <v>0</v>
      </c>
      <c r="T90" s="234">
        <v>0</v>
      </c>
      <c r="U90" s="234">
        <v>24500</v>
      </c>
      <c r="V90" s="234">
        <v>0</v>
      </c>
      <c r="W90" s="234">
        <v>14700</v>
      </c>
      <c r="X90" s="234">
        <v>9800</v>
      </c>
      <c r="Y90" s="234">
        <v>0</v>
      </c>
      <c r="Z90" s="234">
        <v>0</v>
      </c>
      <c r="AA90" s="234">
        <v>0</v>
      </c>
      <c r="AB90" s="234">
        <v>24500</v>
      </c>
      <c r="AC90" s="234">
        <v>0</v>
      </c>
      <c r="AD90" s="234">
        <v>14700</v>
      </c>
      <c r="AE90" s="234">
        <v>9800</v>
      </c>
      <c r="AF90" s="234">
        <v>0</v>
      </c>
      <c r="AG90" s="234">
        <v>0</v>
      </c>
      <c r="AH90" s="234">
        <v>0</v>
      </c>
      <c r="AI90" s="234">
        <v>24500</v>
      </c>
      <c r="AJ90" s="234">
        <v>0</v>
      </c>
      <c r="AK90" s="234">
        <v>0</v>
      </c>
      <c r="AL90" s="234">
        <v>0</v>
      </c>
    </row>
    <row r="91" spans="1:38" x14ac:dyDescent="0.25">
      <c r="A91" s="358" t="s">
        <v>145</v>
      </c>
      <c r="B91" s="358" t="s">
        <v>272</v>
      </c>
      <c r="C91" s="358" t="s">
        <v>167</v>
      </c>
      <c r="D91" s="358" t="s">
        <v>770</v>
      </c>
      <c r="E91" s="358" t="s">
        <v>242</v>
      </c>
      <c r="F91" s="367">
        <v>43830</v>
      </c>
      <c r="G91" s="234">
        <v>20872.512999999999</v>
      </c>
      <c r="H91" s="234">
        <v>100001.86325144873</v>
      </c>
      <c r="I91" s="234">
        <v>100000</v>
      </c>
      <c r="J91" s="234">
        <v>0</v>
      </c>
      <c r="K91" s="234">
        <v>0</v>
      </c>
      <c r="L91" s="234">
        <v>0</v>
      </c>
      <c r="M91" s="234">
        <v>0</v>
      </c>
      <c r="N91" s="234">
        <v>220874.37625144873</v>
      </c>
      <c r="O91" s="234">
        <v>70001.863251448711</v>
      </c>
      <c r="P91" s="234">
        <v>100000</v>
      </c>
      <c r="Q91" s="234">
        <v>0</v>
      </c>
      <c r="R91" s="234">
        <v>0</v>
      </c>
      <c r="S91" s="234">
        <v>0</v>
      </c>
      <c r="T91" s="234">
        <v>0</v>
      </c>
      <c r="U91" s="234">
        <v>190874.37625144873</v>
      </c>
      <c r="V91" s="234">
        <v>92726.664251448718</v>
      </c>
      <c r="W91" s="234">
        <v>100000</v>
      </c>
      <c r="X91" s="234">
        <v>0</v>
      </c>
      <c r="Y91" s="234">
        <v>0</v>
      </c>
      <c r="Z91" s="234">
        <v>0</v>
      </c>
      <c r="AA91" s="234">
        <v>0</v>
      </c>
      <c r="AB91" s="234">
        <v>213599.17725144871</v>
      </c>
      <c r="AC91" s="234">
        <v>49340.622000000003</v>
      </c>
      <c r="AD91" s="234">
        <v>100000</v>
      </c>
      <c r="AE91" s="234">
        <v>0</v>
      </c>
      <c r="AF91" s="234">
        <v>0</v>
      </c>
      <c r="AG91" s="234">
        <v>0</v>
      </c>
      <c r="AH91" s="234">
        <v>0</v>
      </c>
      <c r="AI91" s="234">
        <v>170213.13500000001</v>
      </c>
      <c r="AJ91" s="234">
        <v>32402.621999999999</v>
      </c>
      <c r="AK91" s="234">
        <v>32402.621999999999</v>
      </c>
      <c r="AL91" s="234">
        <v>0.74392239016648332</v>
      </c>
    </row>
    <row r="92" spans="1:38" x14ac:dyDescent="0.25">
      <c r="A92" s="358" t="s">
        <v>145</v>
      </c>
      <c r="B92" s="358" t="s">
        <v>320</v>
      </c>
      <c r="C92" s="358" t="s">
        <v>167</v>
      </c>
      <c r="D92" s="358" t="s">
        <v>770</v>
      </c>
      <c r="E92" s="358" t="s">
        <v>299</v>
      </c>
      <c r="F92" s="367">
        <v>43830</v>
      </c>
      <c r="G92" s="234">
        <v>0</v>
      </c>
      <c r="H92" s="234">
        <v>0</v>
      </c>
      <c r="I92" s="234">
        <v>0</v>
      </c>
      <c r="J92" s="234">
        <v>0</v>
      </c>
      <c r="K92" s="234">
        <v>0</v>
      </c>
      <c r="L92" s="234">
        <v>0</v>
      </c>
      <c r="M92" s="234">
        <v>0</v>
      </c>
      <c r="N92" s="234">
        <v>0</v>
      </c>
      <c r="O92" s="234">
        <v>30000</v>
      </c>
      <c r="P92" s="234">
        <v>0</v>
      </c>
      <c r="Q92" s="234">
        <v>0</v>
      </c>
      <c r="R92" s="234">
        <v>0</v>
      </c>
      <c r="S92" s="234">
        <v>0</v>
      </c>
      <c r="T92" s="234">
        <v>0</v>
      </c>
      <c r="U92" s="234">
        <v>30000</v>
      </c>
      <c r="V92" s="234">
        <v>7275.1989999999996</v>
      </c>
      <c r="W92" s="234">
        <v>0</v>
      </c>
      <c r="X92" s="234">
        <v>0</v>
      </c>
      <c r="Y92" s="234">
        <v>0</v>
      </c>
      <c r="Z92" s="234">
        <v>0</v>
      </c>
      <c r="AA92" s="234">
        <v>0</v>
      </c>
      <c r="AB92" s="234">
        <v>7275.1989999999996</v>
      </c>
      <c r="AC92" s="234">
        <v>15590.269</v>
      </c>
      <c r="AD92" s="234">
        <v>0</v>
      </c>
      <c r="AE92" s="234">
        <v>0</v>
      </c>
      <c r="AF92" s="234">
        <v>0</v>
      </c>
      <c r="AG92" s="234">
        <v>0</v>
      </c>
      <c r="AH92" s="234">
        <v>0</v>
      </c>
      <c r="AI92" s="234">
        <v>15590.269</v>
      </c>
      <c r="AJ92" s="234">
        <v>15590.269</v>
      </c>
      <c r="AK92" s="234">
        <v>15590.269</v>
      </c>
      <c r="AL92" s="234">
        <v>0</v>
      </c>
    </row>
    <row r="93" spans="1:38" x14ac:dyDescent="0.25">
      <c r="A93" s="358" t="s">
        <v>145</v>
      </c>
      <c r="B93" s="358" t="s">
        <v>336</v>
      </c>
      <c r="C93" s="358" t="s">
        <v>770</v>
      </c>
      <c r="D93" s="358" t="s">
        <v>770</v>
      </c>
      <c r="E93" s="358" t="s">
        <v>744</v>
      </c>
      <c r="F93" s="358" t="s">
        <v>938</v>
      </c>
      <c r="G93" s="234">
        <v>0</v>
      </c>
      <c r="H93" s="234">
        <v>0</v>
      </c>
      <c r="I93" s="234">
        <v>0</v>
      </c>
      <c r="J93" s="234">
        <v>0</v>
      </c>
      <c r="K93" s="234">
        <v>0</v>
      </c>
      <c r="L93" s="234">
        <v>0</v>
      </c>
      <c r="M93" s="234">
        <v>0</v>
      </c>
      <c r="N93" s="234">
        <v>0</v>
      </c>
      <c r="O93" s="234">
        <v>0</v>
      </c>
      <c r="P93" s="234">
        <v>39677</v>
      </c>
      <c r="Q93" s="234">
        <v>0</v>
      </c>
      <c r="R93" s="234">
        <v>0</v>
      </c>
      <c r="S93" s="234">
        <v>0</v>
      </c>
      <c r="T93" s="234">
        <v>0</v>
      </c>
      <c r="U93" s="234">
        <v>39677</v>
      </c>
      <c r="V93" s="234">
        <v>0</v>
      </c>
      <c r="W93" s="234">
        <v>39677</v>
      </c>
      <c r="X93" s="234">
        <v>0</v>
      </c>
      <c r="Y93" s="234">
        <v>0</v>
      </c>
      <c r="Z93" s="234">
        <v>0</v>
      </c>
      <c r="AA93" s="234">
        <v>0</v>
      </c>
      <c r="AB93" s="234">
        <v>39677</v>
      </c>
      <c r="AC93" s="234">
        <v>0</v>
      </c>
      <c r="AD93" s="234">
        <v>39677</v>
      </c>
      <c r="AE93" s="234">
        <v>0</v>
      </c>
      <c r="AF93" s="234">
        <v>0</v>
      </c>
      <c r="AG93" s="234">
        <v>0</v>
      </c>
      <c r="AH93" s="234">
        <v>0</v>
      </c>
      <c r="AI93" s="234">
        <v>39677</v>
      </c>
      <c r="AJ93" s="234">
        <v>0</v>
      </c>
      <c r="AK93" s="234">
        <v>0</v>
      </c>
      <c r="AL93" s="234">
        <v>0</v>
      </c>
    </row>
    <row r="94" spans="1:38" x14ac:dyDescent="0.25">
      <c r="A94" s="358" t="s">
        <v>145</v>
      </c>
      <c r="B94" s="358" t="s">
        <v>340</v>
      </c>
      <c r="C94" s="358" t="s">
        <v>770</v>
      </c>
      <c r="D94" s="358" t="s">
        <v>770</v>
      </c>
      <c r="E94" s="358" t="s">
        <v>748</v>
      </c>
      <c r="F94" s="358" t="s">
        <v>938</v>
      </c>
      <c r="G94" s="234">
        <v>0</v>
      </c>
      <c r="H94" s="234">
        <v>0</v>
      </c>
      <c r="I94" s="234">
        <v>0</v>
      </c>
      <c r="J94" s="234">
        <v>0</v>
      </c>
      <c r="K94" s="234">
        <v>0</v>
      </c>
      <c r="L94" s="234">
        <v>0</v>
      </c>
      <c r="M94" s="234">
        <v>0</v>
      </c>
      <c r="N94" s="234">
        <v>0</v>
      </c>
      <c r="O94" s="234">
        <v>0</v>
      </c>
      <c r="P94" s="234">
        <v>16100</v>
      </c>
      <c r="Q94" s="234">
        <v>16100</v>
      </c>
      <c r="R94" s="234">
        <v>0</v>
      </c>
      <c r="S94" s="234">
        <v>0</v>
      </c>
      <c r="T94" s="234">
        <v>0</v>
      </c>
      <c r="U94" s="234">
        <v>32200</v>
      </c>
      <c r="V94" s="234">
        <v>0</v>
      </c>
      <c r="W94" s="234">
        <v>16100</v>
      </c>
      <c r="X94" s="234">
        <v>16100</v>
      </c>
      <c r="Y94" s="234">
        <v>0</v>
      </c>
      <c r="Z94" s="234">
        <v>0</v>
      </c>
      <c r="AA94" s="234">
        <v>0</v>
      </c>
      <c r="AB94" s="234">
        <v>32200</v>
      </c>
      <c r="AC94" s="234">
        <v>0</v>
      </c>
      <c r="AD94" s="234">
        <v>16100</v>
      </c>
      <c r="AE94" s="234">
        <v>16100</v>
      </c>
      <c r="AF94" s="234">
        <v>0</v>
      </c>
      <c r="AG94" s="234">
        <v>0</v>
      </c>
      <c r="AH94" s="234">
        <v>0</v>
      </c>
      <c r="AI94" s="234">
        <v>32200</v>
      </c>
      <c r="AJ94" s="234">
        <v>0</v>
      </c>
      <c r="AK94" s="234">
        <v>0</v>
      </c>
      <c r="AL94" s="234">
        <v>0</v>
      </c>
    </row>
    <row r="95" spans="1:38" x14ac:dyDescent="0.25">
      <c r="A95" s="358" t="s">
        <v>145</v>
      </c>
      <c r="B95" s="358" t="s">
        <v>262</v>
      </c>
      <c r="C95" s="358" t="s">
        <v>167</v>
      </c>
      <c r="D95" s="358" t="s">
        <v>770</v>
      </c>
      <c r="E95" s="358" t="s">
        <v>232</v>
      </c>
      <c r="F95" s="367">
        <v>43830</v>
      </c>
      <c r="G95" s="234">
        <v>0</v>
      </c>
      <c r="H95" s="234">
        <v>122554.42023664762</v>
      </c>
      <c r="I95" s="234">
        <v>0</v>
      </c>
      <c r="J95" s="234">
        <v>0</v>
      </c>
      <c r="K95" s="234">
        <v>0</v>
      </c>
      <c r="L95" s="234">
        <v>0</v>
      </c>
      <c r="M95" s="234">
        <v>0</v>
      </c>
      <c r="N95" s="234">
        <v>122554.42023664762</v>
      </c>
      <c r="O95" s="234">
        <v>122554.42023664762</v>
      </c>
      <c r="P95" s="234">
        <v>0</v>
      </c>
      <c r="Q95" s="234">
        <v>0</v>
      </c>
      <c r="R95" s="234">
        <v>0</v>
      </c>
      <c r="S95" s="234">
        <v>0</v>
      </c>
      <c r="T95" s="234">
        <v>0</v>
      </c>
      <c r="U95" s="234">
        <v>122554.42023664762</v>
      </c>
      <c r="V95" s="234">
        <v>122554.42023664762</v>
      </c>
      <c r="W95" s="234">
        <v>0</v>
      </c>
      <c r="X95" s="234">
        <v>0</v>
      </c>
      <c r="Y95" s="234">
        <v>0</v>
      </c>
      <c r="Z95" s="234">
        <v>0</v>
      </c>
      <c r="AA95" s="234">
        <v>0</v>
      </c>
      <c r="AB95" s="234">
        <v>122554.42023664762</v>
      </c>
      <c r="AC95" s="234">
        <v>97376.921999999991</v>
      </c>
      <c r="AD95" s="234">
        <v>25177.498236647632</v>
      </c>
      <c r="AE95" s="234">
        <v>0</v>
      </c>
      <c r="AF95" s="234">
        <v>0</v>
      </c>
      <c r="AG95" s="234">
        <v>0</v>
      </c>
      <c r="AH95" s="234">
        <v>0</v>
      </c>
      <c r="AI95" s="234">
        <v>122554.42023664762</v>
      </c>
      <c r="AJ95" s="234">
        <v>94205.816999999995</v>
      </c>
      <c r="AK95" s="234">
        <v>94205.816999999995</v>
      </c>
      <c r="AL95" s="234">
        <v>1.0000012063570818</v>
      </c>
    </row>
    <row r="96" spans="1:38" x14ac:dyDescent="0.25">
      <c r="A96" s="358" t="s">
        <v>145</v>
      </c>
      <c r="B96" s="358" t="s">
        <v>260</v>
      </c>
      <c r="C96" s="358" t="s">
        <v>288</v>
      </c>
      <c r="D96" s="358" t="s">
        <v>770</v>
      </c>
      <c r="E96" s="358" t="s">
        <v>230</v>
      </c>
      <c r="F96" s="367">
        <v>43830</v>
      </c>
      <c r="G96" s="234">
        <v>0</v>
      </c>
      <c r="H96" s="234">
        <v>195993.15512118104</v>
      </c>
      <c r="I96" s="234">
        <v>212926.05</v>
      </c>
      <c r="J96" s="234">
        <v>0</v>
      </c>
      <c r="K96" s="234">
        <v>0</v>
      </c>
      <c r="L96" s="234">
        <v>0</v>
      </c>
      <c r="M96" s="234">
        <v>0</v>
      </c>
      <c r="N96" s="234">
        <v>408919.20512118103</v>
      </c>
      <c r="O96" s="234">
        <v>277027.54366415238</v>
      </c>
      <c r="P96" s="234">
        <v>212926.05</v>
      </c>
      <c r="Q96" s="234">
        <v>0</v>
      </c>
      <c r="R96" s="234">
        <v>0</v>
      </c>
      <c r="S96" s="234">
        <v>0</v>
      </c>
      <c r="T96" s="234">
        <v>0</v>
      </c>
      <c r="U96" s="234">
        <v>489953.59366415237</v>
      </c>
      <c r="V96" s="234">
        <v>220700.63466415237</v>
      </c>
      <c r="W96" s="234">
        <v>212926.05</v>
      </c>
      <c r="X96" s="234">
        <v>0</v>
      </c>
      <c r="Y96" s="234">
        <v>0</v>
      </c>
      <c r="Z96" s="234">
        <v>0</v>
      </c>
      <c r="AA96" s="234">
        <v>0</v>
      </c>
      <c r="AB96" s="234">
        <v>433626.68466415233</v>
      </c>
      <c r="AC96" s="234">
        <v>300211.54299999995</v>
      </c>
      <c r="AD96" s="234">
        <v>118824.03066415241</v>
      </c>
      <c r="AE96" s="234">
        <v>0</v>
      </c>
      <c r="AF96" s="234">
        <v>0</v>
      </c>
      <c r="AG96" s="234">
        <v>0</v>
      </c>
      <c r="AH96" s="234">
        <v>0</v>
      </c>
      <c r="AI96" s="234">
        <v>419035.57366415235</v>
      </c>
      <c r="AJ96" s="234">
        <v>268734.29099999997</v>
      </c>
      <c r="AK96" s="234">
        <v>264227.54299999995</v>
      </c>
      <c r="AL96" s="234">
        <v>0</v>
      </c>
    </row>
    <row r="97" spans="1:38" x14ac:dyDescent="0.25">
      <c r="A97" s="358" t="s">
        <v>145</v>
      </c>
      <c r="B97" s="358" t="s">
        <v>261</v>
      </c>
      <c r="C97" s="358" t="s">
        <v>180</v>
      </c>
      <c r="D97" s="358" t="s">
        <v>770</v>
      </c>
      <c r="E97" s="358" t="s">
        <v>231</v>
      </c>
      <c r="F97" s="367">
        <v>43830</v>
      </c>
      <c r="G97" s="234"/>
      <c r="H97" s="234">
        <v>81037</v>
      </c>
      <c r="I97" s="234">
        <v>0</v>
      </c>
      <c r="J97" s="234">
        <v>0</v>
      </c>
      <c r="K97" s="234">
        <v>0</v>
      </c>
      <c r="L97" s="234">
        <v>0</v>
      </c>
      <c r="M97" s="234">
        <v>0</v>
      </c>
      <c r="N97" s="234">
        <v>81037</v>
      </c>
      <c r="O97" s="234">
        <v>0</v>
      </c>
      <c r="P97" s="234">
        <v>0</v>
      </c>
      <c r="Q97" s="234">
        <v>0</v>
      </c>
      <c r="R97" s="234">
        <v>0</v>
      </c>
      <c r="S97" s="234">
        <v>0</v>
      </c>
      <c r="T97" s="234">
        <v>0</v>
      </c>
      <c r="U97" s="234">
        <v>0</v>
      </c>
      <c r="V97" s="234">
        <v>56326.909</v>
      </c>
      <c r="W97" s="234">
        <v>0</v>
      </c>
      <c r="X97" s="234">
        <v>0</v>
      </c>
      <c r="Y97" s="234">
        <v>0</v>
      </c>
      <c r="Z97" s="234">
        <v>0</v>
      </c>
      <c r="AA97" s="234">
        <v>0</v>
      </c>
      <c r="AB97" s="234">
        <v>56326.909</v>
      </c>
      <c r="AC97" s="234">
        <v>70918.02</v>
      </c>
      <c r="AD97" s="234">
        <v>0</v>
      </c>
      <c r="AE97" s="234">
        <v>0</v>
      </c>
      <c r="AF97" s="234">
        <v>0</v>
      </c>
      <c r="AG97" s="234">
        <v>0</v>
      </c>
      <c r="AH97" s="234">
        <v>0</v>
      </c>
      <c r="AI97" s="234">
        <v>70918.02</v>
      </c>
      <c r="AJ97" s="234">
        <v>72266.582999999999</v>
      </c>
      <c r="AK97" s="234">
        <v>70918.02</v>
      </c>
      <c r="AL97" s="234">
        <v>0</v>
      </c>
    </row>
    <row r="98" spans="1:38" x14ac:dyDescent="0.25">
      <c r="A98" s="358" t="s">
        <v>145</v>
      </c>
      <c r="B98" s="358" t="s">
        <v>264</v>
      </c>
      <c r="C98" s="358" t="s">
        <v>167</v>
      </c>
      <c r="D98" s="358" t="s">
        <v>770</v>
      </c>
      <c r="E98" s="358" t="s">
        <v>234</v>
      </c>
      <c r="F98" s="367">
        <v>43830</v>
      </c>
      <c r="G98" s="234">
        <v>0</v>
      </c>
      <c r="H98" s="234">
        <v>70000.417179697339</v>
      </c>
      <c r="I98" s="234">
        <v>35000</v>
      </c>
      <c r="J98" s="234">
        <v>0</v>
      </c>
      <c r="K98" s="234">
        <v>0</v>
      </c>
      <c r="L98" s="234">
        <v>0</v>
      </c>
      <c r="M98" s="234">
        <v>0</v>
      </c>
      <c r="N98" s="234">
        <v>105000.41717969734</v>
      </c>
      <c r="O98" s="234">
        <v>70000.417179697339</v>
      </c>
      <c r="P98" s="234">
        <v>35000</v>
      </c>
      <c r="Q98" s="234">
        <v>0</v>
      </c>
      <c r="R98" s="234">
        <v>0</v>
      </c>
      <c r="S98" s="234">
        <v>0</v>
      </c>
      <c r="T98" s="234">
        <v>0</v>
      </c>
      <c r="U98" s="234">
        <v>105000.41717969734</v>
      </c>
      <c r="V98" s="234">
        <v>60000.417179697339</v>
      </c>
      <c r="W98" s="234">
        <v>45000</v>
      </c>
      <c r="X98" s="234">
        <v>0</v>
      </c>
      <c r="Y98" s="234">
        <v>0</v>
      </c>
      <c r="Z98" s="234">
        <v>0</v>
      </c>
      <c r="AA98" s="234">
        <v>0</v>
      </c>
      <c r="AB98" s="234">
        <v>105000.41717969734</v>
      </c>
      <c r="AC98" s="234">
        <v>51500.483999999997</v>
      </c>
      <c r="AD98" s="234">
        <v>53499.933179697342</v>
      </c>
      <c r="AE98" s="234">
        <v>0</v>
      </c>
      <c r="AF98" s="234">
        <v>0</v>
      </c>
      <c r="AG98" s="234">
        <v>0</v>
      </c>
      <c r="AH98" s="234">
        <v>0</v>
      </c>
      <c r="AI98" s="234">
        <v>105000.41717969734</v>
      </c>
      <c r="AJ98" s="234">
        <v>33571.483999999997</v>
      </c>
      <c r="AK98" s="234">
        <v>33571.483999999997</v>
      </c>
      <c r="AL98" s="234">
        <v>0.99999667295004713</v>
      </c>
    </row>
    <row r="99" spans="1:38" x14ac:dyDescent="0.25">
      <c r="A99" s="358" t="s">
        <v>145</v>
      </c>
      <c r="B99" s="358" t="s">
        <v>263</v>
      </c>
      <c r="C99" s="358" t="s">
        <v>167</v>
      </c>
      <c r="D99" s="358" t="s">
        <v>770</v>
      </c>
      <c r="E99" s="358" t="s">
        <v>233</v>
      </c>
      <c r="F99" s="367">
        <v>43830</v>
      </c>
      <c r="G99" s="234">
        <v>0</v>
      </c>
      <c r="H99" s="234">
        <v>123335.32209336973</v>
      </c>
      <c r="I99" s="234">
        <v>35000</v>
      </c>
      <c r="J99" s="234">
        <v>0</v>
      </c>
      <c r="K99" s="234">
        <v>0</v>
      </c>
      <c r="L99" s="234">
        <v>0</v>
      </c>
      <c r="M99" s="234">
        <v>0</v>
      </c>
      <c r="N99" s="234">
        <v>158335.32209336973</v>
      </c>
      <c r="O99" s="234">
        <v>123335.32209336973</v>
      </c>
      <c r="P99" s="234">
        <v>35000</v>
      </c>
      <c r="Q99" s="234">
        <v>0</v>
      </c>
      <c r="R99" s="234">
        <v>0</v>
      </c>
      <c r="S99" s="234">
        <v>0</v>
      </c>
      <c r="T99" s="234">
        <v>0</v>
      </c>
      <c r="U99" s="234">
        <v>158335.32209336973</v>
      </c>
      <c r="V99" s="234">
        <v>103335.32209336973</v>
      </c>
      <c r="W99" s="234">
        <v>55000</v>
      </c>
      <c r="X99" s="234">
        <v>0</v>
      </c>
      <c r="Y99" s="234">
        <v>0</v>
      </c>
      <c r="Z99" s="234">
        <v>0</v>
      </c>
      <c r="AA99" s="234">
        <v>0</v>
      </c>
      <c r="AB99" s="234">
        <v>158335.32209336973</v>
      </c>
      <c r="AC99" s="234">
        <v>83975.274999999994</v>
      </c>
      <c r="AD99" s="234">
        <v>74360.047093369736</v>
      </c>
      <c r="AE99" s="234">
        <v>0</v>
      </c>
      <c r="AF99" s="234">
        <v>0</v>
      </c>
      <c r="AG99" s="234">
        <v>0</v>
      </c>
      <c r="AH99" s="234">
        <v>0</v>
      </c>
      <c r="AI99" s="234">
        <v>158335.32209336973</v>
      </c>
      <c r="AJ99" s="234">
        <v>55492.225999999995</v>
      </c>
      <c r="AK99" s="234">
        <v>53975.274999999994</v>
      </c>
      <c r="AL99" s="234">
        <v>0.97809011130564461</v>
      </c>
    </row>
    <row r="100" spans="1:38" x14ac:dyDescent="0.25">
      <c r="A100" s="358" t="s">
        <v>145</v>
      </c>
      <c r="B100" s="358" t="s">
        <v>832</v>
      </c>
      <c r="C100" s="358" t="s">
        <v>770</v>
      </c>
      <c r="D100" s="358" t="s">
        <v>770</v>
      </c>
      <c r="E100" s="358" t="s">
        <v>830</v>
      </c>
      <c r="F100" s="358" t="s">
        <v>938</v>
      </c>
      <c r="G100" s="234">
        <v>0</v>
      </c>
      <c r="H100" s="234">
        <v>0</v>
      </c>
      <c r="I100" s="234">
        <v>0</v>
      </c>
      <c r="J100" s="234">
        <v>0</v>
      </c>
      <c r="K100" s="234">
        <v>0</v>
      </c>
      <c r="L100" s="234">
        <v>0</v>
      </c>
      <c r="M100" s="234">
        <v>0</v>
      </c>
      <c r="N100" s="234">
        <v>0</v>
      </c>
      <c r="O100" s="234">
        <v>0</v>
      </c>
      <c r="P100" s="234">
        <v>0</v>
      </c>
      <c r="Q100" s="234">
        <v>0</v>
      </c>
      <c r="R100" s="234">
        <v>0</v>
      </c>
      <c r="S100" s="234">
        <v>0</v>
      </c>
      <c r="T100" s="234">
        <v>0</v>
      </c>
      <c r="U100" s="234">
        <v>0</v>
      </c>
      <c r="V100" s="234">
        <v>46000</v>
      </c>
      <c r="W100" s="234">
        <v>115169</v>
      </c>
      <c r="X100" s="234">
        <v>0</v>
      </c>
      <c r="Y100" s="234">
        <v>0</v>
      </c>
      <c r="Z100" s="234">
        <v>0</v>
      </c>
      <c r="AA100" s="234">
        <v>0</v>
      </c>
      <c r="AB100" s="234">
        <v>161169</v>
      </c>
      <c r="AC100" s="234">
        <v>46000</v>
      </c>
      <c r="AD100" s="234">
        <v>115169</v>
      </c>
      <c r="AE100" s="234">
        <v>0</v>
      </c>
      <c r="AF100" s="234">
        <v>0</v>
      </c>
      <c r="AG100" s="234">
        <v>0</v>
      </c>
      <c r="AH100" s="234">
        <v>0</v>
      </c>
      <c r="AI100" s="234">
        <v>161169</v>
      </c>
      <c r="AJ100" s="234">
        <v>23665.208999999999</v>
      </c>
      <c r="AK100" s="234">
        <v>23665.208999999999</v>
      </c>
      <c r="AL100" s="234">
        <v>0</v>
      </c>
    </row>
    <row r="101" spans="1:38" x14ac:dyDescent="0.25">
      <c r="A101" s="358" t="s">
        <v>145</v>
      </c>
      <c r="B101" s="358" t="s">
        <v>254</v>
      </c>
      <c r="C101" s="358" t="s">
        <v>178</v>
      </c>
      <c r="D101" s="358" t="s">
        <v>770</v>
      </c>
      <c r="E101" s="358" t="s">
        <v>224</v>
      </c>
      <c r="F101" s="367">
        <v>43586</v>
      </c>
      <c r="G101" s="234">
        <v>125406.554</v>
      </c>
      <c r="H101" s="234">
        <v>0</v>
      </c>
      <c r="I101" s="234">
        <v>0</v>
      </c>
      <c r="J101" s="234">
        <v>0</v>
      </c>
      <c r="K101" s="234">
        <v>0</v>
      </c>
      <c r="L101" s="234">
        <v>0</v>
      </c>
      <c r="M101" s="234">
        <v>0</v>
      </c>
      <c r="N101" s="234">
        <v>125406.554</v>
      </c>
      <c r="O101" s="234">
        <v>12000</v>
      </c>
      <c r="P101" s="234">
        <v>0</v>
      </c>
      <c r="Q101" s="234">
        <v>0</v>
      </c>
      <c r="R101" s="234">
        <v>0</v>
      </c>
      <c r="S101" s="234">
        <v>0</v>
      </c>
      <c r="T101" s="234">
        <v>0</v>
      </c>
      <c r="U101" s="234">
        <v>137406.554</v>
      </c>
      <c r="V101" s="234">
        <v>12000</v>
      </c>
      <c r="W101" s="234">
        <v>0</v>
      </c>
      <c r="X101" s="234">
        <v>0</v>
      </c>
      <c r="Y101" s="234">
        <v>0</v>
      </c>
      <c r="Z101" s="234">
        <v>0</v>
      </c>
      <c r="AA101" s="234">
        <v>0</v>
      </c>
      <c r="AB101" s="234">
        <v>137406.554</v>
      </c>
      <c r="AC101" s="234">
        <v>12000</v>
      </c>
      <c r="AD101" s="234">
        <v>0</v>
      </c>
      <c r="AE101" s="234">
        <v>0</v>
      </c>
      <c r="AF101" s="234">
        <v>0</v>
      </c>
      <c r="AG101" s="234">
        <v>0</v>
      </c>
      <c r="AH101" s="234">
        <v>0</v>
      </c>
      <c r="AI101" s="234">
        <v>137406.554</v>
      </c>
      <c r="AJ101" s="234">
        <v>5386.8420000000006</v>
      </c>
      <c r="AK101" s="234">
        <v>5386.8420000000006</v>
      </c>
      <c r="AL101" s="234">
        <v>1</v>
      </c>
    </row>
    <row r="102" spans="1:38" x14ac:dyDescent="0.25">
      <c r="A102" s="358" t="s">
        <v>145</v>
      </c>
      <c r="B102" s="358" t="s">
        <v>255</v>
      </c>
      <c r="C102" s="358" t="s">
        <v>178</v>
      </c>
      <c r="D102" s="358" t="s">
        <v>770</v>
      </c>
      <c r="E102" s="358" t="s">
        <v>225</v>
      </c>
      <c r="F102" s="367">
        <v>43617</v>
      </c>
      <c r="G102" s="234">
        <v>8616.357</v>
      </c>
      <c r="H102" s="234">
        <v>39613.672376704693</v>
      </c>
      <c r="I102" s="234">
        <v>0</v>
      </c>
      <c r="J102" s="234">
        <v>0</v>
      </c>
      <c r="K102" s="234">
        <v>0</v>
      </c>
      <c r="L102" s="234">
        <v>0</v>
      </c>
      <c r="M102" s="234">
        <v>0</v>
      </c>
      <c r="N102" s="234">
        <v>48230.029376704697</v>
      </c>
      <c r="O102" s="234">
        <v>39613.672376704693</v>
      </c>
      <c r="P102" s="234">
        <v>0</v>
      </c>
      <c r="Q102" s="234">
        <v>0</v>
      </c>
      <c r="R102" s="234">
        <v>0</v>
      </c>
      <c r="S102" s="234">
        <v>0</v>
      </c>
      <c r="T102" s="234">
        <v>0</v>
      </c>
      <c r="U102" s="234">
        <v>48230.029376704697</v>
      </c>
      <c r="V102" s="234">
        <v>39613.672376704693</v>
      </c>
      <c r="W102" s="234">
        <v>0</v>
      </c>
      <c r="X102" s="234">
        <v>0</v>
      </c>
      <c r="Y102" s="234">
        <v>0</v>
      </c>
      <c r="Z102" s="234">
        <v>0</v>
      </c>
      <c r="AA102" s="234">
        <v>0</v>
      </c>
      <c r="AB102" s="234">
        <v>48230.029376704697</v>
      </c>
      <c r="AC102" s="234">
        <v>31613.801376704701</v>
      </c>
      <c r="AD102" s="234">
        <v>0</v>
      </c>
      <c r="AE102" s="234">
        <v>0</v>
      </c>
      <c r="AF102" s="234">
        <v>0</v>
      </c>
      <c r="AG102" s="234">
        <v>0</v>
      </c>
      <c r="AH102" s="234">
        <v>0</v>
      </c>
      <c r="AI102" s="234">
        <v>40230.158376704698</v>
      </c>
      <c r="AJ102" s="234">
        <v>29679.431</v>
      </c>
      <c r="AK102" s="234">
        <v>29679.431</v>
      </c>
      <c r="AL102" s="234">
        <v>0.99999500408608011</v>
      </c>
    </row>
    <row r="103" spans="1:38" x14ac:dyDescent="0.25">
      <c r="A103" s="358" t="s">
        <v>144</v>
      </c>
      <c r="B103" s="358" t="s">
        <v>210</v>
      </c>
      <c r="C103" s="358" t="s">
        <v>771</v>
      </c>
      <c r="D103" s="358" t="s">
        <v>220</v>
      </c>
      <c r="E103" s="358" t="s">
        <v>860</v>
      </c>
      <c r="F103" s="358" t="s">
        <v>938</v>
      </c>
      <c r="G103" s="234">
        <v>0</v>
      </c>
      <c r="H103" s="234">
        <v>0</v>
      </c>
      <c r="I103" s="234">
        <v>0</v>
      </c>
      <c r="J103" s="234">
        <v>0</v>
      </c>
      <c r="K103" s="234">
        <v>0</v>
      </c>
      <c r="L103" s="234">
        <v>0</v>
      </c>
      <c r="M103" s="234">
        <v>0</v>
      </c>
      <c r="N103" s="234">
        <v>0</v>
      </c>
      <c r="O103" s="234">
        <v>0</v>
      </c>
      <c r="P103" s="234">
        <v>0</v>
      </c>
      <c r="Q103" s="234">
        <v>0</v>
      </c>
      <c r="R103" s="234">
        <v>0</v>
      </c>
      <c r="S103" s="234">
        <v>0</v>
      </c>
      <c r="T103" s="234">
        <v>0</v>
      </c>
      <c r="U103" s="234">
        <v>0</v>
      </c>
      <c r="V103" s="234">
        <v>0</v>
      </c>
      <c r="W103" s="234">
        <v>0</v>
      </c>
      <c r="X103" s="234">
        <v>0</v>
      </c>
      <c r="Y103" s="234">
        <v>0</v>
      </c>
      <c r="Z103" s="234">
        <v>0</v>
      </c>
      <c r="AA103" s="234">
        <v>0</v>
      </c>
      <c r="AB103" s="234">
        <v>0</v>
      </c>
      <c r="AC103" s="234">
        <v>-6615.6040000000003</v>
      </c>
      <c r="AD103" s="234">
        <v>0</v>
      </c>
      <c r="AE103" s="234">
        <v>0</v>
      </c>
      <c r="AF103" s="234">
        <v>0</v>
      </c>
      <c r="AG103" s="234">
        <v>0</v>
      </c>
      <c r="AH103" s="234">
        <v>0</v>
      </c>
      <c r="AI103" s="234">
        <v>-6615.6040000000003</v>
      </c>
      <c r="AJ103" s="234">
        <v>-6615.6040000000003</v>
      </c>
      <c r="AK103" s="234">
        <v>-6615.6040000000003</v>
      </c>
      <c r="AL103" s="234">
        <v>0</v>
      </c>
    </row>
    <row r="104" spans="1:38" x14ac:dyDescent="0.25">
      <c r="A104" s="358" t="s">
        <v>144</v>
      </c>
      <c r="B104" s="358" t="s">
        <v>829</v>
      </c>
      <c r="C104" s="358" t="s">
        <v>771</v>
      </c>
      <c r="D104" s="358" t="s">
        <v>220</v>
      </c>
      <c r="E104" s="358" t="s">
        <v>200</v>
      </c>
      <c r="F104" s="367">
        <v>43529</v>
      </c>
      <c r="G104" s="234">
        <v>14686.346000000001</v>
      </c>
      <c r="H104" s="234">
        <v>76643.545454721796</v>
      </c>
      <c r="I104" s="234">
        <v>0</v>
      </c>
      <c r="J104" s="234">
        <v>0</v>
      </c>
      <c r="K104" s="234">
        <v>0</v>
      </c>
      <c r="L104" s="234">
        <v>0</v>
      </c>
      <c r="M104" s="234">
        <v>0</v>
      </c>
      <c r="N104" s="234">
        <v>91329.891454721801</v>
      </c>
      <c r="O104" s="234">
        <v>79774.234999999986</v>
      </c>
      <c r="P104" s="234">
        <v>0</v>
      </c>
      <c r="Q104" s="234">
        <v>0</v>
      </c>
      <c r="R104" s="234">
        <v>0</v>
      </c>
      <c r="S104" s="234">
        <v>0</v>
      </c>
      <c r="T104" s="234">
        <v>0</v>
      </c>
      <c r="U104" s="234">
        <v>94460.580999999991</v>
      </c>
      <c r="V104" s="234">
        <v>75070.620999999985</v>
      </c>
      <c r="W104" s="234">
        <v>0</v>
      </c>
      <c r="X104" s="234">
        <v>0</v>
      </c>
      <c r="Y104" s="234">
        <v>0</v>
      </c>
      <c r="Z104" s="234">
        <v>0</v>
      </c>
      <c r="AA104" s="234">
        <v>0</v>
      </c>
      <c r="AB104" s="234">
        <v>89756.96699999999</v>
      </c>
      <c r="AC104" s="234">
        <v>81686.224999999991</v>
      </c>
      <c r="AD104" s="234">
        <v>0</v>
      </c>
      <c r="AE104" s="234">
        <v>0</v>
      </c>
      <c r="AF104" s="234">
        <v>0</v>
      </c>
      <c r="AG104" s="234">
        <v>0</v>
      </c>
      <c r="AH104" s="234">
        <v>0</v>
      </c>
      <c r="AI104" s="234">
        <v>96372.570999999996</v>
      </c>
      <c r="AJ104" s="234">
        <v>81686.224999999991</v>
      </c>
      <c r="AK104" s="234">
        <v>81686.224999999991</v>
      </c>
      <c r="AL104" s="234">
        <v>1</v>
      </c>
    </row>
    <row r="105" spans="1:38" x14ac:dyDescent="0.25">
      <c r="A105" s="358" t="s">
        <v>144</v>
      </c>
      <c r="B105" s="358" t="s">
        <v>98</v>
      </c>
      <c r="C105" s="358" t="s">
        <v>172</v>
      </c>
      <c r="D105" s="358" t="s">
        <v>158</v>
      </c>
      <c r="E105" s="358" t="s">
        <v>25</v>
      </c>
      <c r="F105" s="367">
        <v>43829</v>
      </c>
      <c r="G105" s="234">
        <v>5740504.1239999998</v>
      </c>
      <c r="H105" s="234">
        <v>1794776.9209217674</v>
      </c>
      <c r="I105" s="234">
        <v>1559743.245405372</v>
      </c>
      <c r="J105" s="234">
        <v>0</v>
      </c>
      <c r="K105" s="234">
        <v>0</v>
      </c>
      <c r="L105" s="234">
        <v>0</v>
      </c>
      <c r="M105" s="234">
        <v>0</v>
      </c>
      <c r="N105" s="234">
        <v>9095024.2903271392</v>
      </c>
      <c r="O105" s="234">
        <v>2590386.9129999997</v>
      </c>
      <c r="P105" s="234">
        <v>590478.04032713943</v>
      </c>
      <c r="Q105" s="234">
        <v>0</v>
      </c>
      <c r="R105" s="234">
        <v>0</v>
      </c>
      <c r="S105" s="234">
        <v>0</v>
      </c>
      <c r="T105" s="234">
        <v>0</v>
      </c>
      <c r="U105" s="234">
        <v>8921369.0773271397</v>
      </c>
      <c r="V105" s="234">
        <v>1998347.5880000002</v>
      </c>
      <c r="W105" s="234">
        <v>590275.29132713994</v>
      </c>
      <c r="X105" s="234">
        <v>0</v>
      </c>
      <c r="Y105" s="234">
        <v>0</v>
      </c>
      <c r="Z105" s="234">
        <v>0</v>
      </c>
      <c r="AA105" s="234">
        <v>0</v>
      </c>
      <c r="AB105" s="234">
        <v>8329127.0033271406</v>
      </c>
      <c r="AC105" s="234">
        <v>1508710.7169999999</v>
      </c>
      <c r="AD105" s="234">
        <v>422894.9903271395</v>
      </c>
      <c r="AE105" s="234">
        <v>0</v>
      </c>
      <c r="AF105" s="234">
        <v>0</v>
      </c>
      <c r="AG105" s="234">
        <v>0</v>
      </c>
      <c r="AH105" s="234">
        <v>0</v>
      </c>
      <c r="AI105" s="234">
        <v>7672109.8313271394</v>
      </c>
      <c r="AJ105" s="234">
        <v>1223875.429</v>
      </c>
      <c r="AK105" s="234">
        <v>1223875.429</v>
      </c>
      <c r="AL105" s="234">
        <v>0.92092147752366227</v>
      </c>
    </row>
    <row r="106" spans="1:38" x14ac:dyDescent="0.25">
      <c r="A106" s="358" t="s">
        <v>144</v>
      </c>
      <c r="B106" s="358" t="s">
        <v>319</v>
      </c>
      <c r="C106" s="358" t="s">
        <v>172</v>
      </c>
      <c r="D106" s="358" t="s">
        <v>158</v>
      </c>
      <c r="E106" s="358" t="s">
        <v>298</v>
      </c>
      <c r="F106" s="358" t="s">
        <v>938</v>
      </c>
      <c r="G106" s="234">
        <v>0</v>
      </c>
      <c r="H106" s="234">
        <v>0</v>
      </c>
      <c r="I106" s="234">
        <v>0</v>
      </c>
      <c r="J106" s="234">
        <v>0</v>
      </c>
      <c r="K106" s="234">
        <v>0</v>
      </c>
      <c r="L106" s="234">
        <v>0</v>
      </c>
      <c r="M106" s="234">
        <v>0</v>
      </c>
      <c r="N106" s="234">
        <v>0</v>
      </c>
      <c r="O106" s="234">
        <v>173655.21799999999</v>
      </c>
      <c r="P106" s="234">
        <v>0</v>
      </c>
      <c r="Q106" s="234">
        <v>0</v>
      </c>
      <c r="R106" s="234">
        <v>0</v>
      </c>
      <c r="S106" s="234">
        <v>0</v>
      </c>
      <c r="T106" s="234">
        <v>0</v>
      </c>
      <c r="U106" s="234">
        <v>173655.21799999999</v>
      </c>
      <c r="V106" s="234">
        <v>765694.54300000006</v>
      </c>
      <c r="W106" s="234">
        <v>0</v>
      </c>
      <c r="X106" s="234">
        <v>0</v>
      </c>
      <c r="Y106" s="234">
        <v>0</v>
      </c>
      <c r="Z106" s="234">
        <v>0</v>
      </c>
      <c r="AA106" s="234">
        <v>0</v>
      </c>
      <c r="AB106" s="234">
        <v>765694.54300000006</v>
      </c>
      <c r="AC106" s="234">
        <v>1422711.7150000001</v>
      </c>
      <c r="AD106" s="234">
        <v>0</v>
      </c>
      <c r="AE106" s="234">
        <v>0</v>
      </c>
      <c r="AF106" s="234">
        <v>0</v>
      </c>
      <c r="AG106" s="234">
        <v>0</v>
      </c>
      <c r="AH106" s="234">
        <v>0</v>
      </c>
      <c r="AI106" s="234">
        <v>1422711.7150000001</v>
      </c>
      <c r="AJ106" s="234">
        <v>1454185.2080000001</v>
      </c>
      <c r="AK106" s="234">
        <v>1422711.7150000001</v>
      </c>
      <c r="AL106" s="234">
        <v>0</v>
      </c>
    </row>
    <row r="107" spans="1:38" x14ac:dyDescent="0.25">
      <c r="A107" s="358" t="s">
        <v>144</v>
      </c>
      <c r="B107" s="358" t="s">
        <v>327</v>
      </c>
      <c r="C107" s="358" t="s">
        <v>166</v>
      </c>
      <c r="D107" s="358" t="s">
        <v>150</v>
      </c>
      <c r="E107" s="358" t="s">
        <v>305</v>
      </c>
      <c r="F107" s="358" t="s">
        <v>938</v>
      </c>
      <c r="G107" s="234">
        <v>0</v>
      </c>
      <c r="H107" s="234">
        <v>0</v>
      </c>
      <c r="I107" s="234">
        <v>0</v>
      </c>
      <c r="J107" s="234">
        <v>0</v>
      </c>
      <c r="K107" s="234">
        <v>0</v>
      </c>
      <c r="L107" s="234">
        <v>0</v>
      </c>
      <c r="M107" s="234">
        <v>0</v>
      </c>
      <c r="N107" s="234">
        <v>0</v>
      </c>
      <c r="O107" s="234">
        <v>0</v>
      </c>
      <c r="P107" s="234">
        <v>0</v>
      </c>
      <c r="Q107" s="234">
        <v>0</v>
      </c>
      <c r="R107" s="234">
        <v>0</v>
      </c>
      <c r="S107" s="234">
        <v>0</v>
      </c>
      <c r="T107" s="234">
        <v>0</v>
      </c>
      <c r="U107" s="234">
        <v>0</v>
      </c>
      <c r="V107" s="234">
        <v>8074.8</v>
      </c>
      <c r="W107" s="234">
        <v>0</v>
      </c>
      <c r="X107" s="234">
        <v>0</v>
      </c>
      <c r="Y107" s="234">
        <v>0</v>
      </c>
      <c r="Z107" s="234">
        <v>0</v>
      </c>
      <c r="AA107" s="234">
        <v>0</v>
      </c>
      <c r="AB107" s="234">
        <v>8074.8</v>
      </c>
      <c r="AC107" s="234">
        <v>28058.050999999999</v>
      </c>
      <c r="AD107" s="234">
        <v>0</v>
      </c>
      <c r="AE107" s="234">
        <v>0</v>
      </c>
      <c r="AF107" s="234">
        <v>0</v>
      </c>
      <c r="AG107" s="234">
        <v>0</v>
      </c>
      <c r="AH107" s="234">
        <v>0</v>
      </c>
      <c r="AI107" s="234">
        <v>28058.050999999999</v>
      </c>
      <c r="AJ107" s="234">
        <v>28058.050999999999</v>
      </c>
      <c r="AK107" s="234">
        <v>28058.050999999999</v>
      </c>
      <c r="AL107" s="234">
        <v>0</v>
      </c>
    </row>
    <row r="108" spans="1:38" x14ac:dyDescent="0.25">
      <c r="A108" s="358" t="s">
        <v>144</v>
      </c>
      <c r="B108" s="358" t="s">
        <v>322</v>
      </c>
      <c r="C108" s="358" t="s">
        <v>166</v>
      </c>
      <c r="D108" s="358" t="s">
        <v>151</v>
      </c>
      <c r="E108" s="358" t="s">
        <v>301</v>
      </c>
      <c r="F108" s="358" t="s">
        <v>938</v>
      </c>
      <c r="G108" s="234">
        <v>0</v>
      </c>
      <c r="H108" s="234">
        <v>0</v>
      </c>
      <c r="I108" s="234">
        <v>0</v>
      </c>
      <c r="J108" s="234">
        <v>0</v>
      </c>
      <c r="K108" s="234">
        <v>0</v>
      </c>
      <c r="L108" s="234">
        <v>0</v>
      </c>
      <c r="M108" s="234">
        <v>0</v>
      </c>
      <c r="N108" s="234">
        <v>0</v>
      </c>
      <c r="O108" s="234">
        <v>0</v>
      </c>
      <c r="P108" s="234">
        <v>0</v>
      </c>
      <c r="Q108" s="234">
        <v>0</v>
      </c>
      <c r="R108" s="234">
        <v>0</v>
      </c>
      <c r="S108" s="234">
        <v>0</v>
      </c>
      <c r="T108" s="234">
        <v>0</v>
      </c>
      <c r="U108" s="234">
        <v>0</v>
      </c>
      <c r="V108" s="234">
        <v>25353.78</v>
      </c>
      <c r="W108" s="234">
        <v>0</v>
      </c>
      <c r="X108" s="234">
        <v>0</v>
      </c>
      <c r="Y108" s="234">
        <v>0</v>
      </c>
      <c r="Z108" s="234">
        <v>0</v>
      </c>
      <c r="AA108" s="234">
        <v>0</v>
      </c>
      <c r="AB108" s="234">
        <v>25353.78</v>
      </c>
      <c r="AC108" s="234">
        <v>25353.78</v>
      </c>
      <c r="AD108" s="234">
        <v>0</v>
      </c>
      <c r="AE108" s="234">
        <v>0</v>
      </c>
      <c r="AF108" s="234">
        <v>0</v>
      </c>
      <c r="AG108" s="234">
        <v>0</v>
      </c>
      <c r="AH108" s="234">
        <v>0</v>
      </c>
      <c r="AI108" s="234">
        <v>25353.78</v>
      </c>
      <c r="AJ108" s="234">
        <v>25353.78</v>
      </c>
      <c r="AK108" s="234">
        <v>25353.78</v>
      </c>
      <c r="AL108" s="234">
        <v>0</v>
      </c>
    </row>
    <row r="109" spans="1:38" x14ac:dyDescent="0.25">
      <c r="A109" s="358" t="s">
        <v>144</v>
      </c>
      <c r="B109" s="358" t="s">
        <v>330</v>
      </c>
      <c r="C109" s="358" t="s">
        <v>172</v>
      </c>
      <c r="D109" s="358" t="s">
        <v>770</v>
      </c>
      <c r="E109" s="358" t="s">
        <v>308</v>
      </c>
      <c r="F109" s="358" t="s">
        <v>938</v>
      </c>
      <c r="G109" s="234">
        <v>0</v>
      </c>
      <c r="H109" s="234">
        <v>0</v>
      </c>
      <c r="I109" s="234">
        <v>0</v>
      </c>
      <c r="J109" s="234">
        <v>0</v>
      </c>
      <c r="K109" s="234">
        <v>0</v>
      </c>
      <c r="L109" s="234">
        <v>0</v>
      </c>
      <c r="M109" s="234">
        <v>0</v>
      </c>
      <c r="N109" s="234">
        <v>0</v>
      </c>
      <c r="O109" s="234">
        <v>915.25500000000011</v>
      </c>
      <c r="P109" s="234">
        <v>0</v>
      </c>
      <c r="Q109" s="234">
        <v>0</v>
      </c>
      <c r="R109" s="234">
        <v>0</v>
      </c>
      <c r="S109" s="234">
        <v>0</v>
      </c>
      <c r="T109" s="234">
        <v>0</v>
      </c>
      <c r="U109" s="234">
        <v>915.25500000000011</v>
      </c>
      <c r="V109" s="234">
        <v>915.25500000000011</v>
      </c>
      <c r="W109" s="234">
        <v>0</v>
      </c>
      <c r="X109" s="234">
        <v>0</v>
      </c>
      <c r="Y109" s="234">
        <v>0</v>
      </c>
      <c r="Z109" s="234">
        <v>0</v>
      </c>
      <c r="AA109" s="234">
        <v>0</v>
      </c>
      <c r="AB109" s="234">
        <v>915.25500000000011</v>
      </c>
      <c r="AC109" s="234">
        <v>915.25500000000011</v>
      </c>
      <c r="AD109" s="234">
        <v>0</v>
      </c>
      <c r="AE109" s="234">
        <v>0</v>
      </c>
      <c r="AF109" s="234">
        <v>0</v>
      </c>
      <c r="AG109" s="234">
        <v>0</v>
      </c>
      <c r="AH109" s="234">
        <v>0</v>
      </c>
      <c r="AI109" s="234">
        <v>915.25500000000011</v>
      </c>
      <c r="AJ109" s="234">
        <v>915.25500000000011</v>
      </c>
      <c r="AK109" s="234">
        <v>915.25500000000011</v>
      </c>
      <c r="AL109" s="234">
        <v>0</v>
      </c>
    </row>
    <row r="110" spans="1:38" x14ac:dyDescent="0.25">
      <c r="A110" s="358" t="s">
        <v>144</v>
      </c>
      <c r="B110" s="358" t="s">
        <v>316</v>
      </c>
      <c r="C110" s="358" t="s">
        <v>770</v>
      </c>
      <c r="D110" s="358" t="s">
        <v>770</v>
      </c>
      <c r="E110" s="358" t="s">
        <v>938</v>
      </c>
      <c r="F110" s="358" t="s">
        <v>938</v>
      </c>
      <c r="G110" s="234">
        <v>0</v>
      </c>
      <c r="H110" s="234">
        <v>0</v>
      </c>
      <c r="I110" s="234">
        <v>0</v>
      </c>
      <c r="J110" s="234">
        <v>0</v>
      </c>
      <c r="K110" s="234">
        <v>0</v>
      </c>
      <c r="L110" s="234">
        <v>0</v>
      </c>
      <c r="M110" s="234">
        <v>0</v>
      </c>
      <c r="N110" s="234">
        <v>0</v>
      </c>
      <c r="O110" s="234">
        <v>0</v>
      </c>
      <c r="P110" s="234">
        <v>0</v>
      </c>
      <c r="Q110" s="234">
        <v>0</v>
      </c>
      <c r="R110" s="234">
        <v>0</v>
      </c>
      <c r="S110" s="234">
        <v>0</v>
      </c>
      <c r="T110" s="234">
        <v>0</v>
      </c>
      <c r="U110" s="234">
        <v>0</v>
      </c>
      <c r="V110" s="234">
        <v>0</v>
      </c>
      <c r="W110" s="234">
        <v>0</v>
      </c>
      <c r="X110" s="234">
        <v>0</v>
      </c>
      <c r="Y110" s="234">
        <v>0</v>
      </c>
      <c r="Z110" s="234">
        <v>0</v>
      </c>
      <c r="AA110" s="234">
        <v>0</v>
      </c>
      <c r="AB110" s="234">
        <v>0</v>
      </c>
      <c r="AC110" s="234">
        <v>0</v>
      </c>
      <c r="AD110" s="234">
        <v>0</v>
      </c>
      <c r="AE110" s="234">
        <v>0</v>
      </c>
      <c r="AF110" s="234">
        <v>0</v>
      </c>
      <c r="AG110" s="234">
        <v>0</v>
      </c>
      <c r="AH110" s="234">
        <v>0</v>
      </c>
      <c r="AI110" s="234">
        <v>0</v>
      </c>
      <c r="AJ110" s="234">
        <v>0</v>
      </c>
      <c r="AK110" s="234">
        <v>0</v>
      </c>
      <c r="AL110" s="234">
        <v>0</v>
      </c>
    </row>
    <row r="111" spans="1:38" x14ac:dyDescent="0.25">
      <c r="A111" s="358" t="s">
        <v>144</v>
      </c>
      <c r="B111" s="358" t="s">
        <v>133</v>
      </c>
      <c r="C111" s="358" t="s">
        <v>179</v>
      </c>
      <c r="D111" s="358" t="s">
        <v>162</v>
      </c>
      <c r="E111" s="358" t="s">
        <v>60</v>
      </c>
      <c r="F111" s="367">
        <v>43492</v>
      </c>
      <c r="G111" s="234">
        <v>5102555.375</v>
      </c>
      <c r="H111" s="234">
        <v>63081.669999999896</v>
      </c>
      <c r="I111" s="234">
        <v>0</v>
      </c>
      <c r="J111" s="234">
        <v>0</v>
      </c>
      <c r="K111" s="234">
        <v>0</v>
      </c>
      <c r="L111" s="234">
        <v>0</v>
      </c>
      <c r="M111" s="234">
        <v>0</v>
      </c>
      <c r="N111" s="234">
        <v>5165637.0449999999</v>
      </c>
      <c r="O111" s="234">
        <v>63081.669999999896</v>
      </c>
      <c r="P111" s="234">
        <v>0</v>
      </c>
      <c r="Q111" s="234">
        <v>0</v>
      </c>
      <c r="R111" s="234">
        <v>0</v>
      </c>
      <c r="S111" s="234">
        <v>0</v>
      </c>
      <c r="T111" s="234">
        <v>0</v>
      </c>
      <c r="U111" s="234">
        <v>5165637.0449999999</v>
      </c>
      <c r="V111" s="234">
        <v>63081.669999999896</v>
      </c>
      <c r="W111" s="234">
        <v>0</v>
      </c>
      <c r="X111" s="234">
        <v>0</v>
      </c>
      <c r="Y111" s="234">
        <v>0</v>
      </c>
      <c r="Z111" s="234">
        <v>0</v>
      </c>
      <c r="AA111" s="234">
        <v>0</v>
      </c>
      <c r="AB111" s="234">
        <v>5165637.0449999999</v>
      </c>
      <c r="AC111" s="234">
        <v>44662.002999999997</v>
      </c>
      <c r="AD111" s="234">
        <v>18419.666999999899</v>
      </c>
      <c r="AE111" s="234">
        <v>0</v>
      </c>
      <c r="AF111" s="234">
        <v>0</v>
      </c>
      <c r="AG111" s="234">
        <v>0</v>
      </c>
      <c r="AH111" s="234">
        <v>0</v>
      </c>
      <c r="AI111" s="234">
        <v>5165637.0449999999</v>
      </c>
      <c r="AJ111" s="234">
        <v>8128.0030000000006</v>
      </c>
      <c r="AK111" s="234">
        <v>8128.0030000000006</v>
      </c>
      <c r="AL111" s="234">
        <v>1</v>
      </c>
    </row>
    <row r="112" spans="1:38" x14ac:dyDescent="0.25">
      <c r="A112" s="358" t="s">
        <v>144</v>
      </c>
      <c r="B112" s="358" t="s">
        <v>106</v>
      </c>
      <c r="C112" s="358" t="s">
        <v>175</v>
      </c>
      <c r="D112" s="358" t="s">
        <v>160</v>
      </c>
      <c r="E112" s="358" t="s">
        <v>33</v>
      </c>
      <c r="F112" s="367">
        <v>44926</v>
      </c>
      <c r="G112" s="234">
        <v>8545235.8469999991</v>
      </c>
      <c r="H112" s="234">
        <v>2608582.5534882825</v>
      </c>
      <c r="I112" s="234">
        <v>2666103.7953925375</v>
      </c>
      <c r="J112" s="234">
        <v>0</v>
      </c>
      <c r="K112" s="234">
        <v>0</v>
      </c>
      <c r="L112" s="234">
        <v>0</v>
      </c>
      <c r="M112" s="234">
        <v>0</v>
      </c>
      <c r="N112" s="234">
        <v>13819922.195880819</v>
      </c>
      <c r="O112" s="234">
        <v>3675733.3948151376</v>
      </c>
      <c r="P112" s="234">
        <v>1663679.7597765031</v>
      </c>
      <c r="Q112" s="234">
        <v>0</v>
      </c>
      <c r="R112" s="234">
        <v>0</v>
      </c>
      <c r="S112" s="234">
        <v>0</v>
      </c>
      <c r="T112" s="234">
        <v>0</v>
      </c>
      <c r="U112" s="234">
        <v>13884649.00159164</v>
      </c>
      <c r="V112" s="234">
        <v>4820619.7649361445</v>
      </c>
      <c r="W112" s="234">
        <v>518793.38965549582</v>
      </c>
      <c r="X112" s="234">
        <v>0</v>
      </c>
      <c r="Y112" s="234">
        <v>0</v>
      </c>
      <c r="Z112" s="234">
        <v>0</v>
      </c>
      <c r="AA112" s="234">
        <v>0</v>
      </c>
      <c r="AB112" s="234">
        <v>13884649.00159164</v>
      </c>
      <c r="AC112" s="234">
        <v>5140387.7240000004</v>
      </c>
      <c r="AD112" s="234">
        <v>199025.43059164268</v>
      </c>
      <c r="AE112" s="234">
        <v>0</v>
      </c>
      <c r="AF112" s="234">
        <v>0</v>
      </c>
      <c r="AG112" s="234">
        <v>0</v>
      </c>
      <c r="AH112" s="234">
        <v>0</v>
      </c>
      <c r="AI112" s="234">
        <v>13884649.001591641</v>
      </c>
      <c r="AJ112" s="234">
        <v>5001833.8440000005</v>
      </c>
      <c r="AK112" s="234">
        <v>5001833.8440000005</v>
      </c>
      <c r="AL112" s="234">
        <v>0.85077301612302192</v>
      </c>
    </row>
    <row r="113" spans="1:38" x14ac:dyDescent="0.25">
      <c r="A113" s="358" t="s">
        <v>144</v>
      </c>
      <c r="B113" s="358" t="s">
        <v>212</v>
      </c>
      <c r="C113" s="358" t="s">
        <v>175</v>
      </c>
      <c r="D113" s="358" t="s">
        <v>160</v>
      </c>
      <c r="E113" s="358" t="s">
        <v>202</v>
      </c>
      <c r="F113" s="358" t="s">
        <v>938</v>
      </c>
      <c r="G113" s="234">
        <v>244017.092</v>
      </c>
      <c r="H113" s="234">
        <v>0</v>
      </c>
      <c r="I113" s="234">
        <v>0</v>
      </c>
      <c r="J113" s="234">
        <v>0</v>
      </c>
      <c r="K113" s="234">
        <v>0</v>
      </c>
      <c r="L113" s="234">
        <v>0</v>
      </c>
      <c r="M113" s="234">
        <v>0</v>
      </c>
      <c r="N113" s="234">
        <v>244017.092</v>
      </c>
      <c r="O113" s="234">
        <v>-244017.03200000001</v>
      </c>
      <c r="P113" s="234">
        <v>0</v>
      </c>
      <c r="Q113" s="234">
        <v>0</v>
      </c>
      <c r="R113" s="234">
        <v>0</v>
      </c>
      <c r="S113" s="234">
        <v>0</v>
      </c>
      <c r="T113" s="234">
        <v>0</v>
      </c>
      <c r="U113" s="234">
        <v>5.9999999997671694E-2</v>
      </c>
      <c r="V113" s="234">
        <v>-244017.03200000001</v>
      </c>
      <c r="W113" s="234">
        <v>0</v>
      </c>
      <c r="X113" s="234">
        <v>0</v>
      </c>
      <c r="Y113" s="234">
        <v>0</v>
      </c>
      <c r="Z113" s="234">
        <v>0</v>
      </c>
      <c r="AA113" s="234">
        <v>0</v>
      </c>
      <c r="AB113" s="234">
        <v>5.9999999997671694E-2</v>
      </c>
      <c r="AC113" s="234">
        <v>-244017.03200000001</v>
      </c>
      <c r="AD113" s="234">
        <v>0</v>
      </c>
      <c r="AE113" s="234">
        <v>0</v>
      </c>
      <c r="AF113" s="234">
        <v>0</v>
      </c>
      <c r="AG113" s="234">
        <v>0</v>
      </c>
      <c r="AH113" s="234">
        <v>0</v>
      </c>
      <c r="AI113" s="234">
        <v>5.9999999997671694E-2</v>
      </c>
      <c r="AJ113" s="234">
        <v>-244017.03200000001</v>
      </c>
      <c r="AK113" s="234">
        <v>-244017.03200000001</v>
      </c>
      <c r="AL113" s="234">
        <v>0</v>
      </c>
    </row>
    <row r="114" spans="1:38" x14ac:dyDescent="0.25">
      <c r="A114" s="358" t="s">
        <v>144</v>
      </c>
      <c r="B114" s="358" t="s">
        <v>134</v>
      </c>
      <c r="C114" s="358" t="s">
        <v>179</v>
      </c>
      <c r="D114" s="358" t="s">
        <v>163</v>
      </c>
      <c r="E114" s="358" t="s">
        <v>61</v>
      </c>
      <c r="F114" s="367">
        <v>44196</v>
      </c>
      <c r="G114" s="234">
        <v>577819.19700000004</v>
      </c>
      <c r="H114" s="234">
        <v>261481.91455819874</v>
      </c>
      <c r="I114" s="234">
        <v>1041376.37</v>
      </c>
      <c r="J114" s="234">
        <v>0</v>
      </c>
      <c r="K114" s="234">
        <v>11000</v>
      </c>
      <c r="L114" s="234">
        <v>16199.612999999999</v>
      </c>
      <c r="M114" s="234">
        <v>0</v>
      </c>
      <c r="N114" s="234">
        <v>1907877.0945581987</v>
      </c>
      <c r="O114" s="234">
        <v>366550.01400000008</v>
      </c>
      <c r="P114" s="234">
        <v>940161.18200000003</v>
      </c>
      <c r="Q114" s="234">
        <v>10508</v>
      </c>
      <c r="R114" s="234">
        <v>12838.701558198791</v>
      </c>
      <c r="S114" s="234">
        <v>0</v>
      </c>
      <c r="T114" s="234">
        <v>0</v>
      </c>
      <c r="U114" s="234">
        <v>1907877.0945581989</v>
      </c>
      <c r="V114" s="234">
        <v>743439.21799999999</v>
      </c>
      <c r="W114" s="234">
        <v>563262.36699999997</v>
      </c>
      <c r="X114" s="234">
        <v>10508</v>
      </c>
      <c r="Y114" s="234">
        <v>12838.701558198791</v>
      </c>
      <c r="Z114" s="234">
        <v>0</v>
      </c>
      <c r="AA114" s="234">
        <v>0</v>
      </c>
      <c r="AB114" s="234">
        <v>1907867.4835581989</v>
      </c>
      <c r="AC114" s="234">
        <v>743439.21799999999</v>
      </c>
      <c r="AD114" s="234">
        <v>563262.36699999997</v>
      </c>
      <c r="AE114" s="234">
        <v>10508</v>
      </c>
      <c r="AF114" s="234">
        <v>12838.701558198791</v>
      </c>
      <c r="AG114" s="234">
        <v>0</v>
      </c>
      <c r="AH114" s="234">
        <v>0</v>
      </c>
      <c r="AI114" s="234">
        <v>1907867.4835581989</v>
      </c>
      <c r="AJ114" s="234">
        <v>726409.76800000004</v>
      </c>
      <c r="AK114" s="234">
        <v>720395.56800000009</v>
      </c>
      <c r="AL114" s="234">
        <v>0.61394696144819805</v>
      </c>
    </row>
    <row r="115" spans="1:38" x14ac:dyDescent="0.25">
      <c r="A115" s="358" t="s">
        <v>144</v>
      </c>
      <c r="B115" s="358" t="s">
        <v>115</v>
      </c>
      <c r="C115" s="358" t="s">
        <v>176</v>
      </c>
      <c r="D115" s="358" t="s">
        <v>161</v>
      </c>
      <c r="E115" s="358" t="s">
        <v>42</v>
      </c>
      <c r="F115" s="367">
        <v>44196</v>
      </c>
      <c r="G115" s="234">
        <v>200518.60599999997</v>
      </c>
      <c r="H115" s="234">
        <v>207113.7882314478</v>
      </c>
      <c r="I115" s="234">
        <v>1447871.72</v>
      </c>
      <c r="J115" s="234">
        <v>0</v>
      </c>
      <c r="K115" s="234">
        <v>0</v>
      </c>
      <c r="L115" s="234">
        <v>0</v>
      </c>
      <c r="M115" s="234">
        <v>0</v>
      </c>
      <c r="N115" s="234">
        <v>1855504.1142314477</v>
      </c>
      <c r="O115" s="234">
        <v>207113.7882314478</v>
      </c>
      <c r="P115" s="234">
        <v>1438439.72</v>
      </c>
      <c r="Q115" s="234">
        <v>1000</v>
      </c>
      <c r="R115" s="234">
        <v>4880</v>
      </c>
      <c r="S115" s="234">
        <v>3552</v>
      </c>
      <c r="T115" s="234">
        <v>0</v>
      </c>
      <c r="U115" s="234">
        <v>1855504.1142314477</v>
      </c>
      <c r="V115" s="234">
        <v>401540.80099999998</v>
      </c>
      <c r="W115" s="234">
        <v>1244012.7072314478</v>
      </c>
      <c r="X115" s="234">
        <v>1000</v>
      </c>
      <c r="Y115" s="234">
        <v>4880</v>
      </c>
      <c r="Z115" s="234">
        <v>3552</v>
      </c>
      <c r="AA115" s="234">
        <v>0</v>
      </c>
      <c r="AB115" s="234">
        <v>1855504.1142314477</v>
      </c>
      <c r="AC115" s="234">
        <v>610942.26599999995</v>
      </c>
      <c r="AD115" s="234">
        <v>1034611.2422314479</v>
      </c>
      <c r="AE115" s="234">
        <v>1000</v>
      </c>
      <c r="AF115" s="234">
        <v>4880</v>
      </c>
      <c r="AG115" s="234">
        <v>3552</v>
      </c>
      <c r="AH115" s="234">
        <v>0</v>
      </c>
      <c r="AI115" s="234">
        <v>1855504.1142314479</v>
      </c>
      <c r="AJ115" s="234">
        <v>611212.26599999995</v>
      </c>
      <c r="AK115" s="234">
        <v>610942.26599999995</v>
      </c>
      <c r="AL115" s="234">
        <v>0.51132618704752464</v>
      </c>
    </row>
    <row r="116" spans="1:38" x14ac:dyDescent="0.25">
      <c r="A116" s="358" t="s">
        <v>144</v>
      </c>
      <c r="B116" s="358" t="s">
        <v>112</v>
      </c>
      <c r="C116" s="358" t="s">
        <v>176</v>
      </c>
      <c r="D116" s="358" t="s">
        <v>161</v>
      </c>
      <c r="E116" s="358" t="s">
        <v>39</v>
      </c>
      <c r="F116" s="367">
        <v>44196</v>
      </c>
      <c r="G116" s="234">
        <v>53585.123999999996</v>
      </c>
      <c r="H116" s="234">
        <v>209316.51417030272</v>
      </c>
      <c r="I116" s="234">
        <v>2256370</v>
      </c>
      <c r="J116" s="234">
        <v>0</v>
      </c>
      <c r="K116" s="234">
        <v>0</v>
      </c>
      <c r="L116" s="234">
        <v>0</v>
      </c>
      <c r="M116" s="234">
        <v>0</v>
      </c>
      <c r="N116" s="234">
        <v>2519271.6381703028</v>
      </c>
      <c r="O116" s="234">
        <v>209316.51417030272</v>
      </c>
      <c r="P116" s="234">
        <v>2256370</v>
      </c>
      <c r="Q116" s="234">
        <v>0</v>
      </c>
      <c r="R116" s="234">
        <v>0</v>
      </c>
      <c r="S116" s="234">
        <v>0</v>
      </c>
      <c r="T116" s="234">
        <v>0</v>
      </c>
      <c r="U116" s="234">
        <v>2519271.6381703024</v>
      </c>
      <c r="V116" s="234">
        <v>240502.15299999999</v>
      </c>
      <c r="W116" s="234">
        <v>2225184.3611703021</v>
      </c>
      <c r="X116" s="234">
        <v>0</v>
      </c>
      <c r="Y116" s="234">
        <v>0</v>
      </c>
      <c r="Z116" s="234">
        <v>0</v>
      </c>
      <c r="AA116" s="234">
        <v>0</v>
      </c>
      <c r="AB116" s="234">
        <v>2519271.6381703019</v>
      </c>
      <c r="AC116" s="234">
        <v>240502.15300000002</v>
      </c>
      <c r="AD116" s="234">
        <v>2225184.3611703021</v>
      </c>
      <c r="AE116" s="234">
        <v>0</v>
      </c>
      <c r="AF116" s="234">
        <v>0</v>
      </c>
      <c r="AG116" s="234">
        <v>0</v>
      </c>
      <c r="AH116" s="234">
        <v>0</v>
      </c>
      <c r="AI116" s="234">
        <v>2519271.6381703019</v>
      </c>
      <c r="AJ116" s="234">
        <v>137896.64200000002</v>
      </c>
      <c r="AK116" s="234">
        <v>136954.10800000001</v>
      </c>
      <c r="AL116" s="234">
        <v>0.20533773834430702</v>
      </c>
    </row>
    <row r="117" spans="1:38" x14ac:dyDescent="0.25">
      <c r="A117" s="358" t="s">
        <v>144</v>
      </c>
      <c r="B117" s="358" t="s">
        <v>81</v>
      </c>
      <c r="C117" s="358" t="s">
        <v>166</v>
      </c>
      <c r="D117" s="358" t="s">
        <v>153</v>
      </c>
      <c r="E117" s="358" t="s">
        <v>8</v>
      </c>
      <c r="F117" s="367">
        <v>44104</v>
      </c>
      <c r="G117" s="234">
        <v>52645.534</v>
      </c>
      <c r="H117" s="234">
        <v>375319.87451727793</v>
      </c>
      <c r="I117" s="234">
        <v>1438651</v>
      </c>
      <c r="J117" s="234">
        <v>403059</v>
      </c>
      <c r="K117" s="234">
        <v>0</v>
      </c>
      <c r="L117" s="234">
        <v>0</v>
      </c>
      <c r="M117" s="234">
        <v>0</v>
      </c>
      <c r="N117" s="234">
        <v>2269675.4085172778</v>
      </c>
      <c r="O117" s="234">
        <v>403426.01351727796</v>
      </c>
      <c r="P117" s="234">
        <v>1438710.3504827218</v>
      </c>
      <c r="Q117" s="234">
        <v>403000</v>
      </c>
      <c r="R117" s="234">
        <v>0</v>
      </c>
      <c r="S117" s="234">
        <v>0</v>
      </c>
      <c r="T117" s="234">
        <v>0</v>
      </c>
      <c r="U117" s="234">
        <v>2297781.898</v>
      </c>
      <c r="V117" s="234">
        <v>454402.442706</v>
      </c>
      <c r="W117" s="234">
        <v>1790733.9212939995</v>
      </c>
      <c r="X117" s="234">
        <v>0</v>
      </c>
      <c r="Y117" s="234">
        <v>0</v>
      </c>
      <c r="Z117" s="234">
        <v>0</v>
      </c>
      <c r="AA117" s="234">
        <v>0</v>
      </c>
      <c r="AB117" s="234">
        <v>2297781.8979999996</v>
      </c>
      <c r="AC117" s="234">
        <v>454402.44270600006</v>
      </c>
      <c r="AD117" s="234">
        <v>1790733.9212939995</v>
      </c>
      <c r="AE117" s="234">
        <v>0</v>
      </c>
      <c r="AF117" s="234">
        <v>0</v>
      </c>
      <c r="AG117" s="234">
        <v>0</v>
      </c>
      <c r="AH117" s="234">
        <v>0</v>
      </c>
      <c r="AI117" s="234">
        <v>2297781.8979999996</v>
      </c>
      <c r="AJ117" s="234">
        <v>95469.660999999993</v>
      </c>
      <c r="AK117" s="234">
        <v>95469.660999999993</v>
      </c>
      <c r="AL117" s="234">
        <v>0.40897717007340051</v>
      </c>
    </row>
    <row r="118" spans="1:38" x14ac:dyDescent="0.25">
      <c r="A118" s="358" t="s">
        <v>144</v>
      </c>
      <c r="B118" s="358" t="s">
        <v>84</v>
      </c>
      <c r="C118" s="358" t="s">
        <v>166</v>
      </c>
      <c r="D118" s="358" t="s">
        <v>153</v>
      </c>
      <c r="E118" s="358" t="s">
        <v>11</v>
      </c>
      <c r="F118" s="367">
        <v>44104</v>
      </c>
      <c r="G118" s="234">
        <v>785836.21000000008</v>
      </c>
      <c r="H118" s="234">
        <v>553116.99180310091</v>
      </c>
      <c r="I118" s="234">
        <v>504996.69099999999</v>
      </c>
      <c r="J118" s="234">
        <v>1000</v>
      </c>
      <c r="K118" s="234">
        <v>5350</v>
      </c>
      <c r="L118" s="234">
        <v>21531.599999999999</v>
      </c>
      <c r="M118" s="234">
        <v>0</v>
      </c>
      <c r="N118" s="234">
        <v>1871831.492803101</v>
      </c>
      <c r="O118" s="234">
        <v>553116.99180310091</v>
      </c>
      <c r="P118" s="234">
        <v>504839.69099999999</v>
      </c>
      <c r="Q118" s="234">
        <v>1000</v>
      </c>
      <c r="R118" s="234">
        <v>5350</v>
      </c>
      <c r="S118" s="234">
        <v>21688.238803100678</v>
      </c>
      <c r="T118" s="234">
        <v>0</v>
      </c>
      <c r="U118" s="234">
        <v>1871831.1316062016</v>
      </c>
      <c r="V118" s="234">
        <v>136180.245</v>
      </c>
      <c r="W118" s="234">
        <v>921776.43780310079</v>
      </c>
      <c r="X118" s="234">
        <v>1000</v>
      </c>
      <c r="Y118" s="234">
        <v>5350</v>
      </c>
      <c r="Z118" s="234">
        <v>21688.238803100678</v>
      </c>
      <c r="AA118" s="234">
        <v>0</v>
      </c>
      <c r="AB118" s="234">
        <v>1871831.1316062016</v>
      </c>
      <c r="AC118" s="234">
        <v>160418.29500000001</v>
      </c>
      <c r="AD118" s="234">
        <v>897538.38780310075</v>
      </c>
      <c r="AE118" s="234">
        <v>1000</v>
      </c>
      <c r="AF118" s="234">
        <v>5350</v>
      </c>
      <c r="AG118" s="234">
        <v>21688.238803100678</v>
      </c>
      <c r="AH118" s="234">
        <v>0</v>
      </c>
      <c r="AI118" s="234">
        <v>1871831.1316062016</v>
      </c>
      <c r="AJ118" s="234">
        <v>160418.29500000001</v>
      </c>
      <c r="AK118" s="234">
        <v>160418.29500000001</v>
      </c>
      <c r="AL118" s="234">
        <v>0.66109665465180512</v>
      </c>
    </row>
    <row r="119" spans="1:38" x14ac:dyDescent="0.25">
      <c r="A119" s="358" t="s">
        <v>144</v>
      </c>
      <c r="B119" s="358" t="s">
        <v>74</v>
      </c>
      <c r="C119" s="358" t="s">
        <v>165</v>
      </c>
      <c r="D119" s="358" t="s">
        <v>149</v>
      </c>
      <c r="E119" s="358" t="s">
        <v>1</v>
      </c>
      <c r="F119" s="367">
        <v>42923</v>
      </c>
      <c r="G119" s="234">
        <v>819532.25899999996</v>
      </c>
      <c r="H119" s="234">
        <v>66161.454477558611</v>
      </c>
      <c r="I119" s="234">
        <v>14058.036</v>
      </c>
      <c r="J119" s="234">
        <v>0</v>
      </c>
      <c r="K119" s="234">
        <v>0</v>
      </c>
      <c r="L119" s="234">
        <v>0</v>
      </c>
      <c r="M119" s="234">
        <v>0</v>
      </c>
      <c r="N119" s="234">
        <v>899751.74947755854</v>
      </c>
      <c r="O119" s="234">
        <v>27556.196</v>
      </c>
      <c r="P119" s="234">
        <v>52661</v>
      </c>
      <c r="Q119" s="234">
        <v>0</v>
      </c>
      <c r="R119" s="234">
        <v>0</v>
      </c>
      <c r="S119" s="234">
        <v>0</v>
      </c>
      <c r="T119" s="234">
        <v>0</v>
      </c>
      <c r="U119" s="234">
        <v>899749.45499999996</v>
      </c>
      <c r="V119" s="234">
        <v>23303.507999999998</v>
      </c>
      <c r="W119" s="234">
        <v>0</v>
      </c>
      <c r="X119" s="234">
        <v>0</v>
      </c>
      <c r="Y119" s="234">
        <v>0</v>
      </c>
      <c r="Z119" s="234">
        <v>0</v>
      </c>
      <c r="AA119" s="234">
        <v>0</v>
      </c>
      <c r="AB119" s="234">
        <v>842835.76699999999</v>
      </c>
      <c r="AC119" s="234">
        <v>26624.397999999997</v>
      </c>
      <c r="AD119" s="234">
        <v>0</v>
      </c>
      <c r="AE119" s="234">
        <v>0</v>
      </c>
      <c r="AF119" s="234">
        <v>0</v>
      </c>
      <c r="AG119" s="234">
        <v>0</v>
      </c>
      <c r="AH119" s="234">
        <v>0</v>
      </c>
      <c r="AI119" s="234">
        <v>846156.65700000001</v>
      </c>
      <c r="AJ119" s="234">
        <v>26624.397999999997</v>
      </c>
      <c r="AK119" s="234">
        <v>26624.397999999997</v>
      </c>
      <c r="AL119" s="234">
        <v>0.9748987525816426</v>
      </c>
    </row>
    <row r="120" spans="1:38" x14ac:dyDescent="0.25">
      <c r="A120" s="358" t="s">
        <v>144</v>
      </c>
      <c r="B120" s="358" t="s">
        <v>328</v>
      </c>
      <c r="C120" s="358" t="s">
        <v>179</v>
      </c>
      <c r="D120" s="358" t="s">
        <v>162</v>
      </c>
      <c r="E120" s="358" t="s">
        <v>306</v>
      </c>
      <c r="F120" s="358" t="s">
        <v>938</v>
      </c>
      <c r="G120" s="234">
        <v>0</v>
      </c>
      <c r="H120" s="234">
        <v>0</v>
      </c>
      <c r="I120" s="234">
        <v>0</v>
      </c>
      <c r="J120" s="234">
        <v>0</v>
      </c>
      <c r="K120" s="234">
        <v>0</v>
      </c>
      <c r="L120" s="234">
        <v>0</v>
      </c>
      <c r="M120" s="234">
        <v>0</v>
      </c>
      <c r="N120" s="234">
        <v>0</v>
      </c>
      <c r="O120" s="234">
        <v>0</v>
      </c>
      <c r="P120" s="234">
        <v>0</v>
      </c>
      <c r="Q120" s="234">
        <v>0</v>
      </c>
      <c r="R120" s="234">
        <v>0</v>
      </c>
      <c r="S120" s="234">
        <v>0</v>
      </c>
      <c r="T120" s="234">
        <v>0</v>
      </c>
      <c r="U120" s="234">
        <v>0</v>
      </c>
      <c r="V120" s="234">
        <v>0</v>
      </c>
      <c r="W120" s="234">
        <v>0</v>
      </c>
      <c r="X120" s="234">
        <v>0</v>
      </c>
      <c r="Y120" s="234">
        <v>0</v>
      </c>
      <c r="Z120" s="234">
        <v>0</v>
      </c>
      <c r="AA120" s="234">
        <v>0</v>
      </c>
      <c r="AB120" s="234">
        <v>0</v>
      </c>
      <c r="AC120" s="234">
        <v>0</v>
      </c>
      <c r="AD120" s="234">
        <v>0</v>
      </c>
      <c r="AE120" s="234">
        <v>0</v>
      </c>
      <c r="AF120" s="234">
        <v>0</v>
      </c>
      <c r="AG120" s="234">
        <v>0</v>
      </c>
      <c r="AH120" s="234">
        <v>0</v>
      </c>
      <c r="AI120" s="234">
        <v>0</v>
      </c>
      <c r="AJ120" s="234">
        <v>0</v>
      </c>
      <c r="AK120" s="234">
        <v>0</v>
      </c>
      <c r="AL120" s="234">
        <v>0</v>
      </c>
    </row>
    <row r="121" spans="1:38" x14ac:dyDescent="0.25">
      <c r="A121" s="358" t="s">
        <v>144</v>
      </c>
      <c r="B121" s="358" t="s">
        <v>107</v>
      </c>
      <c r="C121" s="358" t="s">
        <v>175</v>
      </c>
      <c r="D121" s="358" t="s">
        <v>160</v>
      </c>
      <c r="E121" s="358" t="s">
        <v>34</v>
      </c>
      <c r="F121" s="367">
        <v>44926</v>
      </c>
      <c r="G121" s="234">
        <v>4534583.9570000004</v>
      </c>
      <c r="H121" s="234">
        <v>512482.19446795085</v>
      </c>
      <c r="I121" s="234">
        <v>674416.522</v>
      </c>
      <c r="J121" s="234">
        <v>81587.14499999999</v>
      </c>
      <c r="K121" s="234">
        <v>56493.743999999999</v>
      </c>
      <c r="L121" s="234">
        <v>0</v>
      </c>
      <c r="M121" s="234">
        <v>0</v>
      </c>
      <c r="N121" s="234">
        <v>5859563.5624679504</v>
      </c>
      <c r="O121" s="234">
        <v>691772.27346795076</v>
      </c>
      <c r="P121" s="234">
        <v>674416</v>
      </c>
      <c r="Q121" s="234">
        <v>81587.14499999999</v>
      </c>
      <c r="R121" s="234">
        <v>56494.413289179749</v>
      </c>
      <c r="S121" s="234">
        <v>0</v>
      </c>
      <c r="T121" s="234">
        <v>0</v>
      </c>
      <c r="U121" s="234">
        <v>6038853.4317571307</v>
      </c>
      <c r="V121" s="234">
        <v>870169.84199999995</v>
      </c>
      <c r="W121" s="234">
        <v>496018.43146795081</v>
      </c>
      <c r="X121" s="234">
        <v>81587.14499999999</v>
      </c>
      <c r="Y121" s="234">
        <v>56494.413289179749</v>
      </c>
      <c r="Z121" s="234">
        <v>0</v>
      </c>
      <c r="AA121" s="234">
        <v>0</v>
      </c>
      <c r="AB121" s="234">
        <v>6038853.7887571305</v>
      </c>
      <c r="AC121" s="234">
        <v>850395.76099999994</v>
      </c>
      <c r="AD121" s="234">
        <v>515792.51246795082</v>
      </c>
      <c r="AE121" s="234">
        <v>81587.14499999999</v>
      </c>
      <c r="AF121" s="234">
        <v>56494.413289179749</v>
      </c>
      <c r="AG121" s="234">
        <v>0</v>
      </c>
      <c r="AH121" s="234">
        <v>0</v>
      </c>
      <c r="AI121" s="234">
        <v>6038853.7887571305</v>
      </c>
      <c r="AJ121" s="234">
        <v>809765.06099999999</v>
      </c>
      <c r="AK121" s="234">
        <v>809231.76099999994</v>
      </c>
      <c r="AL121" s="234">
        <v>0.95353033850115354</v>
      </c>
    </row>
    <row r="122" spans="1:38" x14ac:dyDescent="0.25">
      <c r="A122" s="358" t="s">
        <v>144</v>
      </c>
      <c r="B122" s="358" t="s">
        <v>324</v>
      </c>
      <c r="C122" s="358" t="s">
        <v>362</v>
      </c>
      <c r="D122" s="358" t="s">
        <v>770</v>
      </c>
      <c r="E122" s="358" t="s">
        <v>303</v>
      </c>
      <c r="F122" s="358" t="s">
        <v>938</v>
      </c>
      <c r="G122" s="234">
        <v>0</v>
      </c>
      <c r="H122" s="234">
        <v>0</v>
      </c>
      <c r="I122" s="234">
        <v>0</v>
      </c>
      <c r="J122" s="234">
        <v>0</v>
      </c>
      <c r="K122" s="234">
        <v>0</v>
      </c>
      <c r="L122" s="234">
        <v>0</v>
      </c>
      <c r="M122" s="234">
        <v>0</v>
      </c>
      <c r="N122" s="234">
        <v>0</v>
      </c>
      <c r="O122" s="234">
        <v>0</v>
      </c>
      <c r="P122" s="234">
        <v>797479</v>
      </c>
      <c r="Q122" s="234">
        <v>0</v>
      </c>
      <c r="R122" s="234">
        <v>0</v>
      </c>
      <c r="S122" s="234">
        <v>0</v>
      </c>
      <c r="T122" s="234">
        <v>0</v>
      </c>
      <c r="U122" s="234">
        <v>797479</v>
      </c>
      <c r="V122" s="234">
        <v>0</v>
      </c>
      <c r="W122" s="234">
        <v>797479</v>
      </c>
      <c r="X122" s="234">
        <v>0</v>
      </c>
      <c r="Y122" s="234">
        <v>0</v>
      </c>
      <c r="Z122" s="234">
        <v>0</v>
      </c>
      <c r="AA122" s="234">
        <v>0</v>
      </c>
      <c r="AB122" s="234">
        <v>797479</v>
      </c>
      <c r="AC122" s="234">
        <v>0</v>
      </c>
      <c r="AD122" s="234">
        <v>797479</v>
      </c>
      <c r="AE122" s="234">
        <v>0</v>
      </c>
      <c r="AF122" s="234">
        <v>0</v>
      </c>
      <c r="AG122" s="234">
        <v>0</v>
      </c>
      <c r="AH122" s="234">
        <v>0</v>
      </c>
      <c r="AI122" s="234">
        <v>797479</v>
      </c>
      <c r="AJ122" s="234">
        <v>0</v>
      </c>
      <c r="AK122" s="234">
        <v>0</v>
      </c>
      <c r="AL122" s="234">
        <v>0</v>
      </c>
    </row>
    <row r="123" spans="1:38" x14ac:dyDescent="0.25">
      <c r="A123" s="358" t="s">
        <v>144</v>
      </c>
      <c r="B123" s="358" t="s">
        <v>259</v>
      </c>
      <c r="C123" s="358" t="s">
        <v>172</v>
      </c>
      <c r="D123" s="358" t="s">
        <v>287</v>
      </c>
      <c r="E123" s="358" t="s">
        <v>229</v>
      </c>
      <c r="F123" s="367">
        <v>43667</v>
      </c>
      <c r="G123" s="234">
        <v>109533.24</v>
      </c>
      <c r="H123" s="234">
        <v>752936.76168109209</v>
      </c>
      <c r="I123" s="234">
        <v>0</v>
      </c>
      <c r="J123" s="234">
        <v>0</v>
      </c>
      <c r="K123" s="234">
        <v>0</v>
      </c>
      <c r="L123" s="234">
        <v>0</v>
      </c>
      <c r="M123" s="234">
        <v>0</v>
      </c>
      <c r="N123" s="234">
        <v>862470.00168109208</v>
      </c>
      <c r="O123" s="234">
        <v>752936.7616810922</v>
      </c>
      <c r="P123" s="234">
        <v>0</v>
      </c>
      <c r="Q123" s="234">
        <v>0</v>
      </c>
      <c r="R123" s="234">
        <v>0</v>
      </c>
      <c r="S123" s="234">
        <v>0</v>
      </c>
      <c r="T123" s="234">
        <v>0</v>
      </c>
      <c r="U123" s="234">
        <v>862470.0016810922</v>
      </c>
      <c r="V123" s="234">
        <v>752936.76168109209</v>
      </c>
      <c r="W123" s="234">
        <v>0</v>
      </c>
      <c r="X123" s="234">
        <v>0</v>
      </c>
      <c r="Y123" s="234">
        <v>0</v>
      </c>
      <c r="Z123" s="234">
        <v>0</v>
      </c>
      <c r="AA123" s="234">
        <v>0</v>
      </c>
      <c r="AB123" s="234">
        <v>862470.00168109208</v>
      </c>
      <c r="AC123" s="234">
        <v>569189.52737000003</v>
      </c>
      <c r="AD123" s="234">
        <v>183747.23431109206</v>
      </c>
      <c r="AE123" s="234">
        <v>0</v>
      </c>
      <c r="AF123" s="234">
        <v>0</v>
      </c>
      <c r="AG123" s="234">
        <v>0</v>
      </c>
      <c r="AH123" s="234">
        <v>0</v>
      </c>
      <c r="AI123" s="234">
        <v>862470.00168109208</v>
      </c>
      <c r="AJ123" s="234">
        <v>350939.75599999999</v>
      </c>
      <c r="AK123" s="234">
        <v>348417.359</v>
      </c>
      <c r="AL123" s="234">
        <v>0.7647489821060578</v>
      </c>
    </row>
    <row r="124" spans="1:38" x14ac:dyDescent="0.25">
      <c r="A124" s="358" t="s">
        <v>144</v>
      </c>
      <c r="B124" s="358" t="s">
        <v>89</v>
      </c>
      <c r="C124" s="358" t="s">
        <v>166</v>
      </c>
      <c r="D124" s="358" t="s">
        <v>89</v>
      </c>
      <c r="E124" s="358" t="s">
        <v>16</v>
      </c>
      <c r="F124" s="358" t="s">
        <v>465</v>
      </c>
      <c r="G124" s="234">
        <v>51581</v>
      </c>
      <c r="H124" s="234">
        <v>68328.397000425117</v>
      </c>
      <c r="I124" s="234">
        <v>0</v>
      </c>
      <c r="J124" s="234">
        <v>0</v>
      </c>
      <c r="K124" s="234">
        <v>0</v>
      </c>
      <c r="L124" s="234">
        <v>0</v>
      </c>
      <c r="M124" s="234">
        <v>0</v>
      </c>
      <c r="N124" s="234">
        <v>119909.39700042512</v>
      </c>
      <c r="O124" s="234">
        <v>5374.3919999999998</v>
      </c>
      <c r="P124" s="234">
        <v>0</v>
      </c>
      <c r="Q124" s="234">
        <v>0</v>
      </c>
      <c r="R124" s="234">
        <v>0</v>
      </c>
      <c r="S124" s="234">
        <v>0</v>
      </c>
      <c r="T124" s="234">
        <v>0</v>
      </c>
      <c r="U124" s="234">
        <v>56955.392</v>
      </c>
      <c r="V124" s="234">
        <v>5393.7370000000001</v>
      </c>
      <c r="W124" s="234">
        <v>0</v>
      </c>
      <c r="X124" s="234">
        <v>0</v>
      </c>
      <c r="Y124" s="234">
        <v>0</v>
      </c>
      <c r="Z124" s="234">
        <v>0</v>
      </c>
      <c r="AA124" s="234">
        <v>0</v>
      </c>
      <c r="AB124" s="234">
        <v>56974.737000000001</v>
      </c>
      <c r="AC124" s="234">
        <v>6324.9229999999998</v>
      </c>
      <c r="AD124" s="234">
        <v>0</v>
      </c>
      <c r="AE124" s="234">
        <v>0</v>
      </c>
      <c r="AF124" s="234">
        <v>0</v>
      </c>
      <c r="AG124" s="234">
        <v>0</v>
      </c>
      <c r="AH124" s="234">
        <v>0</v>
      </c>
      <c r="AI124" s="234">
        <v>57905.923000000003</v>
      </c>
      <c r="AJ124" s="234">
        <v>7001.51</v>
      </c>
      <c r="AK124" s="234">
        <v>6324.9229999999998</v>
      </c>
      <c r="AL124" s="234">
        <v>0.33510835806382072</v>
      </c>
    </row>
    <row r="125" spans="1:38" x14ac:dyDescent="0.25">
      <c r="A125" s="358" t="s">
        <v>144</v>
      </c>
      <c r="B125" s="358" t="s">
        <v>315</v>
      </c>
      <c r="C125" s="358" t="s">
        <v>770</v>
      </c>
      <c r="D125" s="358" t="s">
        <v>770</v>
      </c>
      <c r="E125" s="358" t="s">
        <v>938</v>
      </c>
      <c r="F125" s="358" t="s">
        <v>938</v>
      </c>
      <c r="G125" s="234">
        <v>0</v>
      </c>
      <c r="H125" s="234">
        <v>0</v>
      </c>
      <c r="I125" s="234">
        <v>0</v>
      </c>
      <c r="J125" s="234">
        <v>0</v>
      </c>
      <c r="K125" s="234">
        <v>0</v>
      </c>
      <c r="L125" s="234">
        <v>0</v>
      </c>
      <c r="M125" s="234">
        <v>0</v>
      </c>
      <c r="N125" s="234">
        <v>0</v>
      </c>
      <c r="O125" s="234">
        <v>0</v>
      </c>
      <c r="P125" s="234">
        <v>0</v>
      </c>
      <c r="Q125" s="234">
        <v>0</v>
      </c>
      <c r="R125" s="234">
        <v>0</v>
      </c>
      <c r="S125" s="234">
        <v>0</v>
      </c>
      <c r="T125" s="234">
        <v>0</v>
      </c>
      <c r="U125" s="234">
        <v>0</v>
      </c>
      <c r="V125" s="234">
        <v>0</v>
      </c>
      <c r="W125" s="234">
        <v>0</v>
      </c>
      <c r="X125" s="234">
        <v>0</v>
      </c>
      <c r="Y125" s="234">
        <v>0</v>
      </c>
      <c r="Z125" s="234">
        <v>0</v>
      </c>
      <c r="AA125" s="234">
        <v>0</v>
      </c>
      <c r="AB125" s="234">
        <v>0</v>
      </c>
      <c r="AC125" s="234">
        <v>0</v>
      </c>
      <c r="AD125" s="234">
        <v>0</v>
      </c>
      <c r="AE125" s="234">
        <v>0</v>
      </c>
      <c r="AF125" s="234">
        <v>0</v>
      </c>
      <c r="AG125" s="234">
        <v>0</v>
      </c>
      <c r="AH125" s="234">
        <v>0</v>
      </c>
      <c r="AI125" s="234">
        <v>0</v>
      </c>
      <c r="AJ125" s="234">
        <v>0</v>
      </c>
      <c r="AK125" s="234">
        <v>0</v>
      </c>
      <c r="AL125" s="234">
        <v>0</v>
      </c>
    </row>
    <row r="126" spans="1:38" x14ac:dyDescent="0.25">
      <c r="A126" s="358" t="s">
        <v>144</v>
      </c>
      <c r="B126" s="358" t="s">
        <v>326</v>
      </c>
      <c r="C126" s="358" t="s">
        <v>165</v>
      </c>
      <c r="D126" s="358" t="s">
        <v>770</v>
      </c>
      <c r="E126" s="358" t="s">
        <v>304</v>
      </c>
      <c r="F126" s="358" t="s">
        <v>938</v>
      </c>
      <c r="G126" s="234">
        <v>0</v>
      </c>
      <c r="H126" s="234">
        <v>0</v>
      </c>
      <c r="I126" s="234">
        <v>0</v>
      </c>
      <c r="J126" s="234">
        <v>0</v>
      </c>
      <c r="K126" s="234">
        <v>0</v>
      </c>
      <c r="L126" s="234">
        <v>0</v>
      </c>
      <c r="M126" s="234">
        <v>0</v>
      </c>
      <c r="N126" s="234">
        <v>0</v>
      </c>
      <c r="O126" s="234">
        <v>473182.03200000001</v>
      </c>
      <c r="P126" s="234">
        <v>0</v>
      </c>
      <c r="Q126" s="234">
        <v>0</v>
      </c>
      <c r="R126" s="234">
        <v>0</v>
      </c>
      <c r="S126" s="234">
        <v>0</v>
      </c>
      <c r="T126" s="234">
        <v>0</v>
      </c>
      <c r="U126" s="234">
        <v>473182.03200000001</v>
      </c>
      <c r="V126" s="234">
        <v>736858.47699999996</v>
      </c>
      <c r="W126" s="234">
        <v>0</v>
      </c>
      <c r="X126" s="234">
        <v>0</v>
      </c>
      <c r="Y126" s="234">
        <v>0</v>
      </c>
      <c r="Z126" s="234">
        <v>0</v>
      </c>
      <c r="AA126" s="234">
        <v>0</v>
      </c>
      <c r="AB126" s="234">
        <v>736858.47699999996</v>
      </c>
      <c r="AC126" s="234">
        <v>736858.47699999996</v>
      </c>
      <c r="AD126" s="234">
        <v>0</v>
      </c>
      <c r="AE126" s="234">
        <v>0</v>
      </c>
      <c r="AF126" s="234">
        <v>0</v>
      </c>
      <c r="AG126" s="234">
        <v>0</v>
      </c>
      <c r="AH126" s="234">
        <v>0</v>
      </c>
      <c r="AI126" s="234">
        <v>736858.47699999996</v>
      </c>
      <c r="AJ126" s="234">
        <v>736858.47699999996</v>
      </c>
      <c r="AK126" s="234">
        <v>736858.47699999996</v>
      </c>
      <c r="AL126" s="234">
        <v>0</v>
      </c>
    </row>
    <row r="127" spans="1:38" x14ac:dyDescent="0.25">
      <c r="A127" s="358" t="s">
        <v>144</v>
      </c>
      <c r="B127" s="358" t="s">
        <v>76</v>
      </c>
      <c r="C127" s="358" t="s">
        <v>166</v>
      </c>
      <c r="D127" s="358" t="s">
        <v>151</v>
      </c>
      <c r="E127" s="358" t="s">
        <v>3</v>
      </c>
      <c r="F127" s="367">
        <v>43405</v>
      </c>
      <c r="G127" s="234">
        <v>2253023.8719999995</v>
      </c>
      <c r="H127" s="234">
        <v>188163.11950000038</v>
      </c>
      <c r="I127" s="234">
        <v>0</v>
      </c>
      <c r="J127" s="234">
        <v>0</v>
      </c>
      <c r="K127" s="234">
        <v>0</v>
      </c>
      <c r="L127" s="234">
        <v>0</v>
      </c>
      <c r="M127" s="234">
        <v>0</v>
      </c>
      <c r="N127" s="234">
        <v>2441186.9915</v>
      </c>
      <c r="O127" s="234">
        <v>425616.80278285441</v>
      </c>
      <c r="P127" s="234">
        <v>0</v>
      </c>
      <c r="Q127" s="234">
        <v>0</v>
      </c>
      <c r="R127" s="234">
        <v>0</v>
      </c>
      <c r="S127" s="234">
        <v>0</v>
      </c>
      <c r="T127" s="234">
        <v>0</v>
      </c>
      <c r="U127" s="234">
        <v>2678640.674782854</v>
      </c>
      <c r="V127" s="234">
        <v>219732.951</v>
      </c>
      <c r="W127" s="234">
        <v>0</v>
      </c>
      <c r="X127" s="234">
        <v>0</v>
      </c>
      <c r="Y127" s="234">
        <v>0</v>
      </c>
      <c r="Z127" s="234">
        <v>0</v>
      </c>
      <c r="AA127" s="234">
        <v>0</v>
      </c>
      <c r="AB127" s="234">
        <v>2472756.8229999994</v>
      </c>
      <c r="AC127" s="234">
        <v>219732.951</v>
      </c>
      <c r="AD127" s="234">
        <v>0</v>
      </c>
      <c r="AE127" s="234">
        <v>0</v>
      </c>
      <c r="AF127" s="234">
        <v>0</v>
      </c>
      <c r="AG127" s="234">
        <v>0</v>
      </c>
      <c r="AH127" s="234">
        <v>0</v>
      </c>
      <c r="AI127" s="234">
        <v>2472756.8229999994</v>
      </c>
      <c r="AJ127" s="234">
        <v>213332.951</v>
      </c>
      <c r="AK127" s="234">
        <v>213332.951</v>
      </c>
      <c r="AL127" s="234">
        <v>1</v>
      </c>
    </row>
    <row r="128" spans="1:38" x14ac:dyDescent="0.25">
      <c r="A128" s="358" t="s">
        <v>144</v>
      </c>
      <c r="B128" s="358" t="s">
        <v>105</v>
      </c>
      <c r="C128" s="358" t="s">
        <v>175</v>
      </c>
      <c r="D128" s="358" t="s">
        <v>160</v>
      </c>
      <c r="E128" s="358" t="s">
        <v>32</v>
      </c>
      <c r="F128" s="367">
        <v>44926</v>
      </c>
      <c r="G128" s="234">
        <v>1570831.399</v>
      </c>
      <c r="H128" s="234">
        <v>2631176.6946002943</v>
      </c>
      <c r="I128" s="234">
        <v>1581810.9714850262</v>
      </c>
      <c r="J128" s="234">
        <v>0</v>
      </c>
      <c r="K128" s="234">
        <v>0</v>
      </c>
      <c r="L128" s="234">
        <v>0</v>
      </c>
      <c r="M128" s="234">
        <v>0</v>
      </c>
      <c r="N128" s="234">
        <v>5783819.0650853207</v>
      </c>
      <c r="O128" s="234">
        <v>2631176.6946002943</v>
      </c>
      <c r="P128" s="234">
        <v>1581810.9714850262</v>
      </c>
      <c r="Q128" s="234">
        <v>0</v>
      </c>
      <c r="R128" s="234">
        <v>0</v>
      </c>
      <c r="S128" s="234">
        <v>0</v>
      </c>
      <c r="T128" s="234">
        <v>0</v>
      </c>
      <c r="U128" s="234">
        <v>5783819.0650853207</v>
      </c>
      <c r="V128" s="234">
        <v>2927240.9759999998</v>
      </c>
      <c r="W128" s="234">
        <v>1285746.690085321</v>
      </c>
      <c r="X128" s="234">
        <v>0</v>
      </c>
      <c r="Y128" s="234">
        <v>0</v>
      </c>
      <c r="Z128" s="234">
        <v>0</v>
      </c>
      <c r="AA128" s="234">
        <v>0</v>
      </c>
      <c r="AB128" s="234">
        <v>5783819.0650853207</v>
      </c>
      <c r="AC128" s="234">
        <v>3302570.1489999997</v>
      </c>
      <c r="AD128" s="234">
        <v>910417.51708532101</v>
      </c>
      <c r="AE128" s="234">
        <v>0</v>
      </c>
      <c r="AF128" s="234">
        <v>0</v>
      </c>
      <c r="AG128" s="234">
        <v>0</v>
      </c>
      <c r="AH128" s="234">
        <v>0</v>
      </c>
      <c r="AI128" s="234">
        <v>5783819.0650853207</v>
      </c>
      <c r="AJ128" s="234">
        <v>3073276.7759999996</v>
      </c>
      <c r="AK128" s="234">
        <v>3073276.7759999996</v>
      </c>
      <c r="AL128" s="234">
        <v>0.8535903221975264</v>
      </c>
    </row>
    <row r="129" spans="1:38" x14ac:dyDescent="0.25">
      <c r="A129" s="358" t="s">
        <v>144</v>
      </c>
      <c r="B129" s="358" t="s">
        <v>82</v>
      </c>
      <c r="C129" s="358" t="s">
        <v>166</v>
      </c>
      <c r="D129" s="358" t="s">
        <v>152</v>
      </c>
      <c r="E129" s="358" t="s">
        <v>9</v>
      </c>
      <c r="F129" s="367">
        <v>43708</v>
      </c>
      <c r="G129" s="234">
        <v>41001.425999999999</v>
      </c>
      <c r="H129" s="234">
        <v>12643.47129460243</v>
      </c>
      <c r="I129" s="234">
        <v>0</v>
      </c>
      <c r="J129" s="234">
        <v>0</v>
      </c>
      <c r="K129" s="234">
        <v>0</v>
      </c>
      <c r="L129" s="234">
        <v>0</v>
      </c>
      <c r="M129" s="234">
        <v>0</v>
      </c>
      <c r="N129" s="234">
        <v>53644.89729460243</v>
      </c>
      <c r="O129" s="234">
        <v>12643.47129460243</v>
      </c>
      <c r="P129" s="234">
        <v>0</v>
      </c>
      <c r="Q129" s="234">
        <v>0</v>
      </c>
      <c r="R129" s="234">
        <v>0</v>
      </c>
      <c r="S129" s="234">
        <v>0</v>
      </c>
      <c r="T129" s="234">
        <v>0</v>
      </c>
      <c r="U129" s="234">
        <v>53644.89729460243</v>
      </c>
      <c r="V129" s="234">
        <v>12643.47129460243</v>
      </c>
      <c r="W129" s="234">
        <v>0</v>
      </c>
      <c r="X129" s="234">
        <v>0</v>
      </c>
      <c r="Y129" s="234">
        <v>0</v>
      </c>
      <c r="Z129" s="234">
        <v>0</v>
      </c>
      <c r="AA129" s="234">
        <v>0</v>
      </c>
      <c r="AB129" s="234">
        <v>53644.89729460243</v>
      </c>
      <c r="AC129" s="234">
        <v>12643.47129460243</v>
      </c>
      <c r="AD129" s="234">
        <v>0</v>
      </c>
      <c r="AE129" s="234">
        <v>0</v>
      </c>
      <c r="AF129" s="234">
        <v>0</v>
      </c>
      <c r="AG129" s="234">
        <v>0</v>
      </c>
      <c r="AH129" s="234">
        <v>0</v>
      </c>
      <c r="AI129" s="234">
        <v>53644.89729460243</v>
      </c>
      <c r="AJ129" s="234">
        <v>10944.947</v>
      </c>
      <c r="AK129" s="234">
        <v>10944.947</v>
      </c>
      <c r="AL129" s="234">
        <v>0.99999845375075069</v>
      </c>
    </row>
    <row r="130" spans="1:38" x14ac:dyDescent="0.25">
      <c r="A130" s="358" t="s">
        <v>144</v>
      </c>
      <c r="B130" s="358" t="s">
        <v>78</v>
      </c>
      <c r="C130" s="358" t="s">
        <v>166</v>
      </c>
      <c r="D130" s="358" t="s">
        <v>152</v>
      </c>
      <c r="E130" s="358" t="s">
        <v>5</v>
      </c>
      <c r="F130" s="367">
        <v>43708</v>
      </c>
      <c r="G130" s="234">
        <v>1693905.3080000002</v>
      </c>
      <c r="H130" s="234">
        <v>1207559.4481708016</v>
      </c>
      <c r="I130" s="234">
        <v>0</v>
      </c>
      <c r="J130" s="234">
        <v>0</v>
      </c>
      <c r="K130" s="234">
        <v>0</v>
      </c>
      <c r="L130" s="234">
        <v>0</v>
      </c>
      <c r="M130" s="234">
        <v>0</v>
      </c>
      <c r="N130" s="234">
        <v>2901464.7561708018</v>
      </c>
      <c r="O130" s="234">
        <v>1297789.8419999999</v>
      </c>
      <c r="P130" s="234">
        <v>0</v>
      </c>
      <c r="Q130" s="234">
        <v>0</v>
      </c>
      <c r="R130" s="234">
        <v>0</v>
      </c>
      <c r="S130" s="234">
        <v>0</v>
      </c>
      <c r="T130" s="234">
        <v>0</v>
      </c>
      <c r="U130" s="234">
        <v>2991695.1500000004</v>
      </c>
      <c r="V130" s="234">
        <v>1297789.8419999999</v>
      </c>
      <c r="W130" s="234">
        <v>0</v>
      </c>
      <c r="X130" s="234">
        <v>0</v>
      </c>
      <c r="Y130" s="234">
        <v>0</v>
      </c>
      <c r="Z130" s="234">
        <v>0</v>
      </c>
      <c r="AA130" s="234">
        <v>0</v>
      </c>
      <c r="AB130" s="234">
        <v>2991695.1500000004</v>
      </c>
      <c r="AC130" s="234">
        <v>1297789.8419999999</v>
      </c>
      <c r="AD130" s="234">
        <v>0</v>
      </c>
      <c r="AE130" s="234">
        <v>0</v>
      </c>
      <c r="AF130" s="234">
        <v>0</v>
      </c>
      <c r="AG130" s="234">
        <v>0</v>
      </c>
      <c r="AH130" s="234">
        <v>0</v>
      </c>
      <c r="AI130" s="234">
        <v>2991695.1500000004</v>
      </c>
      <c r="AJ130" s="234">
        <v>1198048.5089999998</v>
      </c>
      <c r="AK130" s="234">
        <v>1197389.9669999999</v>
      </c>
      <c r="AL130" s="234">
        <v>0.89039384641344521</v>
      </c>
    </row>
    <row r="131" spans="1:38" x14ac:dyDescent="0.25">
      <c r="A131" s="358" t="s">
        <v>144</v>
      </c>
      <c r="B131" s="358" t="s">
        <v>75</v>
      </c>
      <c r="C131" s="358" t="s">
        <v>166</v>
      </c>
      <c r="D131" s="358" t="s">
        <v>150</v>
      </c>
      <c r="E131" s="358" t="s">
        <v>2</v>
      </c>
      <c r="F131" s="367">
        <v>43282</v>
      </c>
      <c r="G131" s="234">
        <v>3196414.6970000002</v>
      </c>
      <c r="H131" s="234">
        <v>15000.21121874476</v>
      </c>
      <c r="I131" s="234">
        <v>0</v>
      </c>
      <c r="J131" s="234">
        <v>0</v>
      </c>
      <c r="K131" s="234">
        <v>0</v>
      </c>
      <c r="L131" s="234">
        <v>0</v>
      </c>
      <c r="M131" s="234">
        <v>0</v>
      </c>
      <c r="N131" s="234">
        <v>3211414.9082187451</v>
      </c>
      <c r="O131" s="234">
        <v>33094.999000000003</v>
      </c>
      <c r="P131" s="234">
        <v>1640</v>
      </c>
      <c r="Q131" s="234">
        <v>820</v>
      </c>
      <c r="R131" s="234">
        <v>0</v>
      </c>
      <c r="S131" s="234">
        <v>0</v>
      </c>
      <c r="T131" s="234">
        <v>0</v>
      </c>
      <c r="U131" s="234">
        <v>3231969.696</v>
      </c>
      <c r="V131" s="234">
        <v>40482.999000000003</v>
      </c>
      <c r="W131" s="234">
        <v>1640</v>
      </c>
      <c r="X131" s="234">
        <v>820</v>
      </c>
      <c r="Y131" s="234">
        <v>0</v>
      </c>
      <c r="Z131" s="234">
        <v>0</v>
      </c>
      <c r="AA131" s="234">
        <v>0</v>
      </c>
      <c r="AB131" s="234">
        <v>3239357.696</v>
      </c>
      <c r="AC131" s="234">
        <v>20499.748</v>
      </c>
      <c r="AD131" s="234">
        <v>1640</v>
      </c>
      <c r="AE131" s="234">
        <v>820</v>
      </c>
      <c r="AF131" s="234">
        <v>0</v>
      </c>
      <c r="AG131" s="234">
        <v>0</v>
      </c>
      <c r="AH131" s="234">
        <v>0</v>
      </c>
      <c r="AI131" s="234">
        <v>3219374.4450000003</v>
      </c>
      <c r="AJ131" s="234">
        <v>15534.999000000002</v>
      </c>
      <c r="AK131" s="234">
        <v>15534.999000000002</v>
      </c>
      <c r="AL131" s="234">
        <v>1</v>
      </c>
    </row>
    <row r="132" spans="1:38" x14ac:dyDescent="0.25">
      <c r="A132" s="358" t="s">
        <v>144</v>
      </c>
      <c r="B132" s="358" t="s">
        <v>208</v>
      </c>
      <c r="C132" s="358" t="s">
        <v>771</v>
      </c>
      <c r="D132" s="358" t="s">
        <v>218</v>
      </c>
      <c r="E132" s="358" t="s">
        <v>198</v>
      </c>
      <c r="F132" s="367">
        <v>43717</v>
      </c>
      <c r="G132" s="234">
        <v>2335167.3720000004</v>
      </c>
      <c r="H132" s="234">
        <v>657703.35513055534</v>
      </c>
      <c r="I132" s="234">
        <v>0</v>
      </c>
      <c r="J132" s="234">
        <v>0</v>
      </c>
      <c r="K132" s="234">
        <v>0</v>
      </c>
      <c r="L132" s="234">
        <v>0</v>
      </c>
      <c r="M132" s="234">
        <v>0</v>
      </c>
      <c r="N132" s="234">
        <v>2992870.7271305555</v>
      </c>
      <c r="O132" s="234">
        <v>657703.35513055534</v>
      </c>
      <c r="P132" s="234">
        <v>0</v>
      </c>
      <c r="Q132" s="234">
        <v>0</v>
      </c>
      <c r="R132" s="234">
        <v>0</v>
      </c>
      <c r="S132" s="234">
        <v>0</v>
      </c>
      <c r="T132" s="234">
        <v>0</v>
      </c>
      <c r="U132" s="234">
        <v>2992870.7271305555</v>
      </c>
      <c r="V132" s="234">
        <v>826004.25970417587</v>
      </c>
      <c r="W132" s="234">
        <v>1010.375</v>
      </c>
      <c r="X132" s="234">
        <v>0</v>
      </c>
      <c r="Y132" s="234">
        <v>0</v>
      </c>
      <c r="Z132" s="234">
        <v>0</v>
      </c>
      <c r="AA132" s="234">
        <v>0</v>
      </c>
      <c r="AB132" s="234">
        <v>3162182.0067041763</v>
      </c>
      <c r="AC132" s="234">
        <v>468276.61300000001</v>
      </c>
      <c r="AD132" s="234">
        <v>358738.02170417586</v>
      </c>
      <c r="AE132" s="234">
        <v>0</v>
      </c>
      <c r="AF132" s="234">
        <v>0</v>
      </c>
      <c r="AG132" s="234">
        <v>0</v>
      </c>
      <c r="AH132" s="234">
        <v>0</v>
      </c>
      <c r="AI132" s="234">
        <v>3162182.0067041763</v>
      </c>
      <c r="AJ132" s="234">
        <v>404953.15899999999</v>
      </c>
      <c r="AK132" s="234">
        <v>388471.42800000001</v>
      </c>
      <c r="AL132" s="234">
        <v>1</v>
      </c>
    </row>
    <row r="133" spans="1:38" x14ac:dyDescent="0.25">
      <c r="A133" s="358" t="s">
        <v>144</v>
      </c>
      <c r="B133" s="358" t="s">
        <v>108</v>
      </c>
      <c r="C133" s="358" t="s">
        <v>175</v>
      </c>
      <c r="D133" s="358" t="s">
        <v>160</v>
      </c>
      <c r="E133" s="358" t="s">
        <v>35</v>
      </c>
      <c r="F133" s="367">
        <v>44926</v>
      </c>
      <c r="G133" s="234">
        <v>2151098.2910000002</v>
      </c>
      <c r="H133" s="234">
        <v>1084455.6510548668</v>
      </c>
      <c r="I133" s="234">
        <v>7359881.3833333328</v>
      </c>
      <c r="J133" s="234">
        <v>2397462.2346666702</v>
      </c>
      <c r="K133" s="234">
        <v>0</v>
      </c>
      <c r="L133" s="234">
        <v>0</v>
      </c>
      <c r="M133" s="234">
        <v>0</v>
      </c>
      <c r="N133" s="234">
        <v>12992897.56005487</v>
      </c>
      <c r="O133" s="234">
        <v>1096223.6510548668</v>
      </c>
      <c r="P133" s="234">
        <v>2971706.1876666662</v>
      </c>
      <c r="Q133" s="234">
        <v>6785637.0113882031</v>
      </c>
      <c r="R133" s="234">
        <v>0</v>
      </c>
      <c r="S133" s="234">
        <v>0</v>
      </c>
      <c r="T133" s="234">
        <v>0</v>
      </c>
      <c r="U133" s="234">
        <v>13004665.141109738</v>
      </c>
      <c r="V133" s="234">
        <v>1165057.0589999999</v>
      </c>
      <c r="W133" s="234">
        <v>2902872.7797215311</v>
      </c>
      <c r="X133" s="234">
        <v>6785637.0113882031</v>
      </c>
      <c r="Y133" s="234">
        <v>0</v>
      </c>
      <c r="Z133" s="234">
        <v>0</v>
      </c>
      <c r="AA133" s="234">
        <v>0</v>
      </c>
      <c r="AB133" s="234">
        <v>13004665.141109735</v>
      </c>
      <c r="AC133" s="234">
        <v>1077406.9980000001</v>
      </c>
      <c r="AD133" s="234">
        <v>2990522.8407215308</v>
      </c>
      <c r="AE133" s="234">
        <v>6785637.0113882031</v>
      </c>
      <c r="AF133" s="234">
        <v>0</v>
      </c>
      <c r="AG133" s="234">
        <v>0</v>
      </c>
      <c r="AH133" s="234">
        <v>0</v>
      </c>
      <c r="AI133" s="234">
        <v>13004665.141109735</v>
      </c>
      <c r="AJ133" s="234">
        <v>997493.14600000007</v>
      </c>
      <c r="AK133" s="234">
        <v>996989.27800000005</v>
      </c>
      <c r="AL133" s="234">
        <v>0.33238646130150928</v>
      </c>
    </row>
    <row r="134" spans="1:38" x14ac:dyDescent="0.25">
      <c r="A134" s="358" t="s">
        <v>144</v>
      </c>
      <c r="B134" s="358" t="s">
        <v>317</v>
      </c>
      <c r="C134" s="358" t="s">
        <v>175</v>
      </c>
      <c r="D134" s="358" t="s">
        <v>160</v>
      </c>
      <c r="E134" s="358" t="s">
        <v>296</v>
      </c>
      <c r="F134" s="358" t="s">
        <v>938</v>
      </c>
      <c r="G134" s="234">
        <v>0</v>
      </c>
      <c r="H134" s="234">
        <v>0</v>
      </c>
      <c r="I134" s="234">
        <v>0</v>
      </c>
      <c r="J134" s="234">
        <v>0</v>
      </c>
      <c r="K134" s="234">
        <v>0</v>
      </c>
      <c r="L134" s="234">
        <v>0</v>
      </c>
      <c r="M134" s="234">
        <v>0</v>
      </c>
      <c r="N134" s="234">
        <v>0</v>
      </c>
      <c r="O134" s="234">
        <v>-11768</v>
      </c>
      <c r="P134" s="234">
        <v>0</v>
      </c>
      <c r="Q134" s="234">
        <v>0</v>
      </c>
      <c r="R134" s="234">
        <v>0</v>
      </c>
      <c r="S134" s="234">
        <v>0</v>
      </c>
      <c r="T134" s="234">
        <v>0</v>
      </c>
      <c r="U134" s="234">
        <v>-11768</v>
      </c>
      <c r="V134" s="234">
        <v>-11768</v>
      </c>
      <c r="W134" s="234">
        <v>0</v>
      </c>
      <c r="X134" s="234">
        <v>0</v>
      </c>
      <c r="Y134" s="234">
        <v>0</v>
      </c>
      <c r="Z134" s="234">
        <v>0</v>
      </c>
      <c r="AA134" s="234">
        <v>0</v>
      </c>
      <c r="AB134" s="234">
        <v>-11768</v>
      </c>
      <c r="AC134" s="234">
        <v>-11768.334999999999</v>
      </c>
      <c r="AD134" s="234">
        <v>0.33499999999912689</v>
      </c>
      <c r="AE134" s="234">
        <v>0</v>
      </c>
      <c r="AF134" s="234">
        <v>0</v>
      </c>
      <c r="AG134" s="234">
        <v>0</v>
      </c>
      <c r="AH134" s="234">
        <v>0</v>
      </c>
      <c r="AI134" s="234">
        <v>-11768</v>
      </c>
      <c r="AJ134" s="234">
        <v>-11768.334999999999</v>
      </c>
      <c r="AK134" s="234">
        <v>-11768.334999999999</v>
      </c>
      <c r="AL134" s="234">
        <v>0</v>
      </c>
    </row>
    <row r="135" spans="1:38" x14ac:dyDescent="0.25">
      <c r="A135" s="358" t="s">
        <v>144</v>
      </c>
      <c r="B135" s="358" t="s">
        <v>110</v>
      </c>
      <c r="C135" s="358" t="s">
        <v>176</v>
      </c>
      <c r="D135" s="358" t="s">
        <v>161</v>
      </c>
      <c r="E135" s="358" t="s">
        <v>37</v>
      </c>
      <c r="F135" s="367">
        <v>44196</v>
      </c>
      <c r="G135" s="234">
        <v>208952.86800000002</v>
      </c>
      <c r="H135" s="234">
        <v>1039800.6630583984</v>
      </c>
      <c r="I135" s="234">
        <v>1687382.733081423</v>
      </c>
      <c r="J135" s="234">
        <v>0</v>
      </c>
      <c r="K135" s="234">
        <v>0</v>
      </c>
      <c r="L135" s="234">
        <v>0</v>
      </c>
      <c r="M135" s="234">
        <v>0</v>
      </c>
      <c r="N135" s="234">
        <v>2936136.2641398218</v>
      </c>
      <c r="O135" s="234">
        <v>1039800.6630583984</v>
      </c>
      <c r="P135" s="234">
        <v>1687383.1</v>
      </c>
      <c r="Q135" s="234">
        <v>0</v>
      </c>
      <c r="R135" s="234">
        <v>0</v>
      </c>
      <c r="S135" s="234">
        <v>0</v>
      </c>
      <c r="T135" s="234">
        <v>0</v>
      </c>
      <c r="U135" s="234">
        <v>2936136.6310583986</v>
      </c>
      <c r="V135" s="234">
        <v>851888.72007333336</v>
      </c>
      <c r="W135" s="234">
        <v>1875295.0429850654</v>
      </c>
      <c r="X135" s="234">
        <v>0</v>
      </c>
      <c r="Y135" s="234">
        <v>0</v>
      </c>
      <c r="Z135" s="234">
        <v>0</v>
      </c>
      <c r="AA135" s="234">
        <v>0</v>
      </c>
      <c r="AB135" s="234">
        <v>2936136.6310583986</v>
      </c>
      <c r="AC135" s="234">
        <v>673082.40700000001</v>
      </c>
      <c r="AD135" s="234">
        <v>2054101.3560583987</v>
      </c>
      <c r="AE135" s="234">
        <v>0</v>
      </c>
      <c r="AF135" s="234">
        <v>0</v>
      </c>
      <c r="AG135" s="234">
        <v>0</v>
      </c>
      <c r="AH135" s="234">
        <v>0</v>
      </c>
      <c r="AI135" s="234">
        <v>2936136.6310583986</v>
      </c>
      <c r="AJ135" s="234">
        <v>627797.005</v>
      </c>
      <c r="AK135" s="234">
        <v>626852.56099999999</v>
      </c>
      <c r="AL135" s="234">
        <v>0.56172945782263906</v>
      </c>
    </row>
    <row r="136" spans="1:38" x14ac:dyDescent="0.25">
      <c r="A136" s="358" t="s">
        <v>144</v>
      </c>
      <c r="B136" s="358" t="s">
        <v>113</v>
      </c>
      <c r="C136" s="358" t="s">
        <v>176</v>
      </c>
      <c r="D136" s="358" t="s">
        <v>161</v>
      </c>
      <c r="E136" s="358" t="s">
        <v>40</v>
      </c>
      <c r="F136" s="367">
        <v>44196</v>
      </c>
      <c r="G136" s="234">
        <v>46351.663999999997</v>
      </c>
      <c r="H136" s="234">
        <v>21790.216623538487</v>
      </c>
      <c r="I136" s="234">
        <v>41382.865000000005</v>
      </c>
      <c r="J136" s="234">
        <v>0</v>
      </c>
      <c r="K136" s="234">
        <v>0</v>
      </c>
      <c r="L136" s="234">
        <v>0</v>
      </c>
      <c r="M136" s="234">
        <v>0</v>
      </c>
      <c r="N136" s="234">
        <v>109524.74562353849</v>
      </c>
      <c r="O136" s="234">
        <v>51196.050999999999</v>
      </c>
      <c r="P136" s="234">
        <v>3196.0306235384924</v>
      </c>
      <c r="Q136" s="234">
        <v>2200</v>
      </c>
      <c r="R136" s="234">
        <v>6581</v>
      </c>
      <c r="S136" s="234">
        <v>0</v>
      </c>
      <c r="T136" s="234">
        <v>0</v>
      </c>
      <c r="U136" s="234">
        <v>109524.74562353849</v>
      </c>
      <c r="V136" s="234">
        <v>23006.508999999998</v>
      </c>
      <c r="W136" s="234">
        <v>31385.572623538494</v>
      </c>
      <c r="X136" s="234">
        <v>2200</v>
      </c>
      <c r="Y136" s="234">
        <v>6581</v>
      </c>
      <c r="Z136" s="234">
        <v>0</v>
      </c>
      <c r="AA136" s="234">
        <v>0</v>
      </c>
      <c r="AB136" s="234">
        <v>109524.74562353849</v>
      </c>
      <c r="AC136" s="234">
        <v>23006.508999999998</v>
      </c>
      <c r="AD136" s="234">
        <v>31385.572623538494</v>
      </c>
      <c r="AE136" s="234">
        <v>2200</v>
      </c>
      <c r="AF136" s="234">
        <v>6581</v>
      </c>
      <c r="AG136" s="234">
        <v>0</v>
      </c>
      <c r="AH136" s="234">
        <v>0</v>
      </c>
      <c r="AI136" s="234">
        <v>109524.74562353849</v>
      </c>
      <c r="AJ136" s="234">
        <v>23006.508999999998</v>
      </c>
      <c r="AK136" s="234">
        <v>23006.508999999998</v>
      </c>
      <c r="AL136" s="234">
        <v>0.89590242969785772</v>
      </c>
    </row>
    <row r="137" spans="1:38" x14ac:dyDescent="0.25">
      <c r="A137" s="358" t="s">
        <v>144</v>
      </c>
      <c r="B137" s="358" t="s">
        <v>79</v>
      </c>
      <c r="C137" s="358" t="s">
        <v>166</v>
      </c>
      <c r="D137" s="358" t="s">
        <v>153</v>
      </c>
      <c r="E137" s="358" t="s">
        <v>6</v>
      </c>
      <c r="F137" s="367">
        <v>44104</v>
      </c>
      <c r="G137" s="234">
        <v>119618.662</v>
      </c>
      <c r="H137" s="234">
        <v>308573.16805592098</v>
      </c>
      <c r="I137" s="234">
        <v>943429.57617760496</v>
      </c>
      <c r="J137" s="234">
        <v>0</v>
      </c>
      <c r="K137" s="234">
        <v>0</v>
      </c>
      <c r="L137" s="234">
        <v>0</v>
      </c>
      <c r="M137" s="234">
        <v>0</v>
      </c>
      <c r="N137" s="234">
        <v>1371621.4062335258</v>
      </c>
      <c r="O137" s="234">
        <v>535546.88577306666</v>
      </c>
      <c r="P137" s="234">
        <v>943429.18546045874</v>
      </c>
      <c r="Q137" s="234">
        <v>0</v>
      </c>
      <c r="R137" s="234">
        <v>0</v>
      </c>
      <c r="S137" s="234">
        <v>0</v>
      </c>
      <c r="T137" s="234">
        <v>0</v>
      </c>
      <c r="U137" s="234">
        <v>1598594.7332335254</v>
      </c>
      <c r="V137" s="234">
        <v>795513.06310639996</v>
      </c>
      <c r="W137" s="234">
        <v>683463.00812712545</v>
      </c>
      <c r="X137" s="234">
        <v>0</v>
      </c>
      <c r="Y137" s="234">
        <v>0</v>
      </c>
      <c r="Z137" s="234">
        <v>0</v>
      </c>
      <c r="AA137" s="234">
        <v>0</v>
      </c>
      <c r="AB137" s="234">
        <v>1598594.7332335254</v>
      </c>
      <c r="AC137" s="234">
        <v>795513.06310639996</v>
      </c>
      <c r="AD137" s="234">
        <v>683463.00812712545</v>
      </c>
      <c r="AE137" s="234">
        <v>0</v>
      </c>
      <c r="AF137" s="234">
        <v>0</v>
      </c>
      <c r="AG137" s="234">
        <v>0</v>
      </c>
      <c r="AH137" s="234">
        <v>0</v>
      </c>
      <c r="AI137" s="234">
        <v>1598594.7332335254</v>
      </c>
      <c r="AJ137" s="234">
        <v>480188.391</v>
      </c>
      <c r="AK137" s="234">
        <v>478179.85</v>
      </c>
      <c r="AL137" s="234">
        <v>0.46007095343028398</v>
      </c>
    </row>
    <row r="138" spans="1:38" x14ac:dyDescent="0.25">
      <c r="A138" s="358" t="s">
        <v>144</v>
      </c>
      <c r="B138" s="358" t="s">
        <v>318</v>
      </c>
      <c r="C138" s="358" t="s">
        <v>166</v>
      </c>
      <c r="D138" s="358" t="s">
        <v>153</v>
      </c>
      <c r="E138" s="358" t="s">
        <v>297</v>
      </c>
      <c r="F138" s="358" t="s">
        <v>938</v>
      </c>
      <c r="G138" s="234">
        <v>0</v>
      </c>
      <c r="H138" s="234">
        <v>0</v>
      </c>
      <c r="I138" s="234">
        <v>0</v>
      </c>
      <c r="J138" s="234">
        <v>0</v>
      </c>
      <c r="K138" s="234">
        <v>0</v>
      </c>
      <c r="L138" s="234">
        <v>0</v>
      </c>
      <c r="M138" s="234">
        <v>0</v>
      </c>
      <c r="N138" s="234">
        <v>0</v>
      </c>
      <c r="O138" s="234">
        <v>-492533.54000000004</v>
      </c>
      <c r="P138" s="234">
        <v>0</v>
      </c>
      <c r="Q138" s="234">
        <v>0</v>
      </c>
      <c r="R138" s="234">
        <v>0</v>
      </c>
      <c r="S138" s="234">
        <v>0</v>
      </c>
      <c r="T138" s="234">
        <v>0</v>
      </c>
      <c r="U138" s="234">
        <v>-492533.54000000004</v>
      </c>
      <c r="V138" s="234">
        <v>-492533.54000000004</v>
      </c>
      <c r="W138" s="234">
        <v>0</v>
      </c>
      <c r="X138" s="234">
        <v>0</v>
      </c>
      <c r="Y138" s="234">
        <v>0</v>
      </c>
      <c r="Z138" s="234">
        <v>0</v>
      </c>
      <c r="AA138" s="234">
        <v>0</v>
      </c>
      <c r="AB138" s="234">
        <v>-492533.54000000004</v>
      </c>
      <c r="AC138" s="234">
        <v>-492533.54000000004</v>
      </c>
      <c r="AD138" s="234">
        <v>0</v>
      </c>
      <c r="AE138" s="234">
        <v>0</v>
      </c>
      <c r="AF138" s="234">
        <v>0</v>
      </c>
      <c r="AG138" s="234">
        <v>0</v>
      </c>
      <c r="AH138" s="234">
        <v>0</v>
      </c>
      <c r="AI138" s="234">
        <v>-492533.54000000004</v>
      </c>
      <c r="AJ138" s="234">
        <v>-492533.54000000004</v>
      </c>
      <c r="AK138" s="234">
        <v>-492533.54000000004</v>
      </c>
      <c r="AL138" s="234">
        <v>0</v>
      </c>
    </row>
    <row r="139" spans="1:38" x14ac:dyDescent="0.25">
      <c r="A139" s="358" t="s">
        <v>144</v>
      </c>
      <c r="B139" s="358" t="s">
        <v>323</v>
      </c>
      <c r="C139" s="358" t="s">
        <v>166</v>
      </c>
      <c r="D139" s="358" t="s">
        <v>153</v>
      </c>
      <c r="E139" s="358" t="s">
        <v>302</v>
      </c>
      <c r="F139" s="367">
        <v>44104</v>
      </c>
      <c r="G139" s="234">
        <v>0</v>
      </c>
      <c r="H139" s="234">
        <v>0</v>
      </c>
      <c r="I139" s="234">
        <v>0</v>
      </c>
      <c r="J139" s="234">
        <v>0</v>
      </c>
      <c r="K139" s="234">
        <v>0</v>
      </c>
      <c r="L139" s="234">
        <v>0</v>
      </c>
      <c r="M139" s="234">
        <v>0</v>
      </c>
      <c r="N139" s="234">
        <v>0</v>
      </c>
      <c r="O139" s="234">
        <v>0</v>
      </c>
      <c r="P139" s="234">
        <v>0</v>
      </c>
      <c r="Q139" s="234">
        <v>0</v>
      </c>
      <c r="R139" s="234">
        <v>0</v>
      </c>
      <c r="S139" s="234">
        <v>0</v>
      </c>
      <c r="T139" s="234">
        <v>0</v>
      </c>
      <c r="U139" s="234">
        <v>0</v>
      </c>
      <c r="V139" s="234">
        <v>0</v>
      </c>
      <c r="W139" s="234">
        <v>0</v>
      </c>
      <c r="X139" s="234">
        <v>0</v>
      </c>
      <c r="Y139" s="234">
        <v>0</v>
      </c>
      <c r="Z139" s="234">
        <v>0</v>
      </c>
      <c r="AA139" s="234">
        <v>0</v>
      </c>
      <c r="AB139" s="234">
        <v>0</v>
      </c>
      <c r="AC139" s="234">
        <v>0</v>
      </c>
      <c r="AD139" s="234">
        <v>0</v>
      </c>
      <c r="AE139" s="234">
        <v>0</v>
      </c>
      <c r="AF139" s="234">
        <v>0</v>
      </c>
      <c r="AG139" s="234">
        <v>0</v>
      </c>
      <c r="AH139" s="234">
        <v>0</v>
      </c>
      <c r="AI139" s="234">
        <v>0</v>
      </c>
      <c r="AJ139" s="234">
        <v>0</v>
      </c>
      <c r="AK139" s="234">
        <v>0</v>
      </c>
      <c r="AL139" s="234">
        <v>0</v>
      </c>
    </row>
    <row r="140" spans="1:38" x14ac:dyDescent="0.25">
      <c r="A140" s="358" t="s">
        <v>144</v>
      </c>
      <c r="B140" s="358" t="s">
        <v>90</v>
      </c>
      <c r="C140" s="358" t="s">
        <v>179</v>
      </c>
      <c r="D140" s="358" t="s">
        <v>156</v>
      </c>
      <c r="E140" s="358" t="s">
        <v>17</v>
      </c>
      <c r="F140" s="367">
        <v>43769</v>
      </c>
      <c r="G140" s="234">
        <v>1971.8520000000001</v>
      </c>
      <c r="H140" s="234">
        <v>30048.177810157471</v>
      </c>
      <c r="I140" s="234">
        <v>0</v>
      </c>
      <c r="J140" s="234">
        <v>0</v>
      </c>
      <c r="K140" s="234">
        <v>0</v>
      </c>
      <c r="L140" s="234">
        <v>0</v>
      </c>
      <c r="M140" s="234">
        <v>0</v>
      </c>
      <c r="N140" s="234">
        <v>32020.02981015747</v>
      </c>
      <c r="O140" s="234">
        <v>30048.177810157471</v>
      </c>
      <c r="P140" s="234">
        <v>0</v>
      </c>
      <c r="Q140" s="234">
        <v>0</v>
      </c>
      <c r="R140" s="234">
        <v>0</v>
      </c>
      <c r="S140" s="234">
        <v>0</v>
      </c>
      <c r="T140" s="234">
        <v>0</v>
      </c>
      <c r="U140" s="234">
        <v>32020.02981015747</v>
      </c>
      <c r="V140" s="234">
        <v>30048.177810157471</v>
      </c>
      <c r="W140" s="234">
        <v>0</v>
      </c>
      <c r="X140" s="234">
        <v>0</v>
      </c>
      <c r="Y140" s="234">
        <v>0</v>
      </c>
      <c r="Z140" s="234">
        <v>0</v>
      </c>
      <c r="AA140" s="234">
        <v>0</v>
      </c>
      <c r="AB140" s="234">
        <v>32020.02981015747</v>
      </c>
      <c r="AC140" s="234">
        <v>30048.1778101575</v>
      </c>
      <c r="AD140" s="234">
        <v>-2.9103830456733704E-11</v>
      </c>
      <c r="AE140" s="234">
        <v>0</v>
      </c>
      <c r="AF140" s="234">
        <v>0</v>
      </c>
      <c r="AG140" s="234">
        <v>0</v>
      </c>
      <c r="AH140" s="234">
        <v>0</v>
      </c>
      <c r="AI140" s="234">
        <v>32020.02981015747</v>
      </c>
      <c r="AJ140" s="234">
        <v>15000</v>
      </c>
      <c r="AK140" s="234">
        <v>15000</v>
      </c>
      <c r="AL140" s="234">
        <v>1</v>
      </c>
    </row>
    <row r="141" spans="1:38" x14ac:dyDescent="0.25">
      <c r="A141" s="358" t="s">
        <v>144</v>
      </c>
      <c r="B141" s="358" t="s">
        <v>99</v>
      </c>
      <c r="C141" s="358" t="s">
        <v>179</v>
      </c>
      <c r="D141" s="358" t="s">
        <v>159</v>
      </c>
      <c r="E141" s="358" t="s">
        <v>26</v>
      </c>
      <c r="F141" s="367">
        <v>43769</v>
      </c>
      <c r="G141" s="234">
        <v>12638.723</v>
      </c>
      <c r="H141" s="234">
        <v>71576.92980840517</v>
      </c>
      <c r="I141" s="234">
        <v>0</v>
      </c>
      <c r="J141" s="234">
        <v>0</v>
      </c>
      <c r="K141" s="234">
        <v>0</v>
      </c>
      <c r="L141" s="234">
        <v>0</v>
      </c>
      <c r="M141" s="234">
        <v>0</v>
      </c>
      <c r="N141" s="234">
        <v>84215.652808405168</v>
      </c>
      <c r="O141" s="234">
        <v>71576.92980840517</v>
      </c>
      <c r="P141" s="234">
        <v>0</v>
      </c>
      <c r="Q141" s="234">
        <v>0</v>
      </c>
      <c r="R141" s="234">
        <v>0</v>
      </c>
      <c r="S141" s="234">
        <v>0</v>
      </c>
      <c r="T141" s="234">
        <v>0</v>
      </c>
      <c r="U141" s="234">
        <v>84215.652808405168</v>
      </c>
      <c r="V141" s="234">
        <v>71576.92980840517</v>
      </c>
      <c r="W141" s="234">
        <v>0</v>
      </c>
      <c r="X141" s="234">
        <v>0</v>
      </c>
      <c r="Y141" s="234">
        <v>0</v>
      </c>
      <c r="Z141" s="234">
        <v>0</v>
      </c>
      <c r="AA141" s="234">
        <v>0</v>
      </c>
      <c r="AB141" s="234">
        <v>84215.652808405168</v>
      </c>
      <c r="AC141" s="234">
        <v>71576.929808405199</v>
      </c>
      <c r="AD141" s="234">
        <v>0</v>
      </c>
      <c r="AE141" s="234">
        <v>0</v>
      </c>
      <c r="AF141" s="234">
        <v>0</v>
      </c>
      <c r="AG141" s="234">
        <v>0</v>
      </c>
      <c r="AH141" s="234">
        <v>0</v>
      </c>
      <c r="AI141" s="234">
        <v>84215.652808405197</v>
      </c>
      <c r="AJ141" s="234">
        <v>41723.489000000001</v>
      </c>
      <c r="AK141" s="234">
        <v>41723.489000000001</v>
      </c>
      <c r="AL141" s="234">
        <v>0.92</v>
      </c>
    </row>
    <row r="142" spans="1:38" x14ac:dyDescent="0.25">
      <c r="A142" s="358" t="s">
        <v>144</v>
      </c>
      <c r="B142" s="358" t="s">
        <v>88</v>
      </c>
      <c r="C142" s="358" t="s">
        <v>362</v>
      </c>
      <c r="D142" s="358" t="s">
        <v>155</v>
      </c>
      <c r="E142" s="358" t="s">
        <v>15</v>
      </c>
      <c r="F142" s="367">
        <v>43769</v>
      </c>
      <c r="G142" s="234">
        <v>818295.89099999995</v>
      </c>
      <c r="H142" s="234">
        <v>1346130.8182612206</v>
      </c>
      <c r="I142" s="234">
        <v>0</v>
      </c>
      <c r="J142" s="234">
        <v>0</v>
      </c>
      <c r="K142" s="234">
        <v>0</v>
      </c>
      <c r="L142" s="234">
        <v>0</v>
      </c>
      <c r="M142" s="234">
        <v>0</v>
      </c>
      <c r="N142" s="234">
        <v>2164426.7092612204</v>
      </c>
      <c r="O142" s="234">
        <v>1338629.8859999999</v>
      </c>
      <c r="P142" s="234">
        <v>1788</v>
      </c>
      <c r="Q142" s="234">
        <v>1848</v>
      </c>
      <c r="R142" s="234">
        <v>1908</v>
      </c>
      <c r="S142" s="234">
        <v>1956.9322612206452</v>
      </c>
      <c r="T142" s="234">
        <v>0</v>
      </c>
      <c r="U142" s="234">
        <v>2164426.7092612204</v>
      </c>
      <c r="V142" s="234">
        <v>1336424.7239999999</v>
      </c>
      <c r="W142" s="234">
        <v>3993.1620000000003</v>
      </c>
      <c r="X142" s="234">
        <v>1848</v>
      </c>
      <c r="Y142" s="234">
        <v>1908</v>
      </c>
      <c r="Z142" s="234">
        <v>1956.9322612206452</v>
      </c>
      <c r="AA142" s="234">
        <v>0</v>
      </c>
      <c r="AB142" s="234">
        <v>2164426.7092612204</v>
      </c>
      <c r="AC142" s="234">
        <v>1336424.7239999999</v>
      </c>
      <c r="AD142" s="234">
        <v>3993.1620000000003</v>
      </c>
      <c r="AE142" s="234">
        <v>1848</v>
      </c>
      <c r="AF142" s="234">
        <v>1908</v>
      </c>
      <c r="AG142" s="234">
        <v>1956.9322612206452</v>
      </c>
      <c r="AH142" s="234">
        <v>0</v>
      </c>
      <c r="AI142" s="234">
        <v>2164426.7092612204</v>
      </c>
      <c r="AJ142" s="234">
        <v>888123.33299999998</v>
      </c>
      <c r="AK142" s="234">
        <v>887584.23100000003</v>
      </c>
      <c r="AL142" s="234">
        <v>1</v>
      </c>
    </row>
    <row r="143" spans="1:38" x14ac:dyDescent="0.25">
      <c r="A143" s="358" t="s">
        <v>144</v>
      </c>
      <c r="B143" s="358" t="s">
        <v>135</v>
      </c>
      <c r="C143" s="358" t="s">
        <v>179</v>
      </c>
      <c r="D143" s="358" t="s">
        <v>164</v>
      </c>
      <c r="E143" s="358" t="s">
        <v>62</v>
      </c>
      <c r="F143" s="367">
        <v>43789</v>
      </c>
      <c r="G143" s="234">
        <v>2508954.054</v>
      </c>
      <c r="H143" s="234">
        <v>2191664.2355988305</v>
      </c>
      <c r="I143" s="234">
        <v>3468521.5292701777</v>
      </c>
      <c r="J143" s="234">
        <v>0</v>
      </c>
      <c r="K143" s="234">
        <v>0</v>
      </c>
      <c r="L143" s="234">
        <v>0</v>
      </c>
      <c r="M143" s="234">
        <v>0</v>
      </c>
      <c r="N143" s="234">
        <v>8169139.8188690078</v>
      </c>
      <c r="O143" s="234">
        <v>2191664.2355988314</v>
      </c>
      <c r="P143" s="234">
        <v>3468521.1334011713</v>
      </c>
      <c r="Q143" s="234">
        <v>0</v>
      </c>
      <c r="R143" s="234">
        <v>0</v>
      </c>
      <c r="S143" s="234">
        <v>0</v>
      </c>
      <c r="T143" s="234">
        <v>0</v>
      </c>
      <c r="U143" s="234">
        <v>8169139.4230000023</v>
      </c>
      <c r="V143" s="234">
        <v>2191664.2355988305</v>
      </c>
      <c r="W143" s="234">
        <v>3468521.1334011718</v>
      </c>
      <c r="X143" s="234">
        <v>0</v>
      </c>
      <c r="Y143" s="234">
        <v>0</v>
      </c>
      <c r="Z143" s="234">
        <v>0</v>
      </c>
      <c r="AA143" s="234">
        <v>0</v>
      </c>
      <c r="AB143" s="234">
        <v>8169139.4230000023</v>
      </c>
      <c r="AC143" s="234">
        <v>2191664.2355988305</v>
      </c>
      <c r="AD143" s="234">
        <v>3468521.1334011718</v>
      </c>
      <c r="AE143" s="234">
        <v>0</v>
      </c>
      <c r="AF143" s="234">
        <v>0</v>
      </c>
      <c r="AG143" s="234">
        <v>0</v>
      </c>
      <c r="AH143" s="234">
        <v>0</v>
      </c>
      <c r="AI143" s="234">
        <v>8169139.4230000023</v>
      </c>
      <c r="AJ143" s="234">
        <v>1950690.5269999998</v>
      </c>
      <c r="AK143" s="234">
        <v>1942705.3249999997</v>
      </c>
      <c r="AL143" s="234">
        <v>0.94139135009212127</v>
      </c>
    </row>
    <row r="144" spans="1:38" x14ac:dyDescent="0.25">
      <c r="A144" s="358" t="s">
        <v>144</v>
      </c>
      <c r="B144" s="358" t="s">
        <v>138</v>
      </c>
      <c r="C144" s="358" t="s">
        <v>179</v>
      </c>
      <c r="D144" s="358" t="s">
        <v>164</v>
      </c>
      <c r="E144" s="358" t="s">
        <v>65</v>
      </c>
      <c r="F144" s="367">
        <v>43789</v>
      </c>
      <c r="G144" s="234">
        <v>76432.048999999985</v>
      </c>
      <c r="H144" s="234">
        <v>614239.67530881474</v>
      </c>
      <c r="I144" s="234">
        <v>0</v>
      </c>
      <c r="J144" s="234">
        <v>0</v>
      </c>
      <c r="K144" s="234">
        <v>0</v>
      </c>
      <c r="L144" s="234">
        <v>0</v>
      </c>
      <c r="M144" s="234">
        <v>0</v>
      </c>
      <c r="N144" s="234">
        <v>690671.72430881474</v>
      </c>
      <c r="O144" s="234">
        <v>614239.67530881474</v>
      </c>
      <c r="P144" s="234">
        <v>0</v>
      </c>
      <c r="Q144" s="234">
        <v>0</v>
      </c>
      <c r="R144" s="234">
        <v>0</v>
      </c>
      <c r="S144" s="234">
        <v>0</v>
      </c>
      <c r="T144" s="234">
        <v>0</v>
      </c>
      <c r="U144" s="234">
        <v>690671.72430881474</v>
      </c>
      <c r="V144" s="234">
        <v>614239.67530881474</v>
      </c>
      <c r="W144" s="234">
        <v>0</v>
      </c>
      <c r="X144" s="234">
        <v>0</v>
      </c>
      <c r="Y144" s="234">
        <v>0</v>
      </c>
      <c r="Z144" s="234">
        <v>0</v>
      </c>
      <c r="AA144" s="234">
        <v>0</v>
      </c>
      <c r="AB144" s="234">
        <v>690671.72430881474</v>
      </c>
      <c r="AC144" s="234">
        <v>303239.67530881503</v>
      </c>
      <c r="AD144" s="234">
        <v>0</v>
      </c>
      <c r="AE144" s="234">
        <v>0</v>
      </c>
      <c r="AF144" s="234">
        <v>0</v>
      </c>
      <c r="AG144" s="234">
        <v>0</v>
      </c>
      <c r="AH144" s="234">
        <v>0</v>
      </c>
      <c r="AI144" s="234">
        <v>379671.72430881503</v>
      </c>
      <c r="AJ144" s="234">
        <v>145815.92300000004</v>
      </c>
      <c r="AK144" s="234">
        <v>145815.92300000004</v>
      </c>
      <c r="AL144" s="234">
        <v>0.97860999999999998</v>
      </c>
    </row>
    <row r="145" spans="1:38" x14ac:dyDescent="0.25">
      <c r="A145" s="358" t="s">
        <v>144</v>
      </c>
      <c r="B145" s="358" t="s">
        <v>136</v>
      </c>
      <c r="C145" s="358" t="s">
        <v>179</v>
      </c>
      <c r="D145" s="358" t="s">
        <v>163</v>
      </c>
      <c r="E145" s="358" t="s">
        <v>63</v>
      </c>
      <c r="F145" s="367">
        <v>44196</v>
      </c>
      <c r="G145" s="234">
        <v>163540.41199999998</v>
      </c>
      <c r="H145" s="234">
        <v>2063865.8101550855</v>
      </c>
      <c r="I145" s="234">
        <v>2984674.9399582902</v>
      </c>
      <c r="J145" s="234">
        <v>0</v>
      </c>
      <c r="K145" s="234">
        <v>0</v>
      </c>
      <c r="L145" s="234">
        <v>0</v>
      </c>
      <c r="M145" s="234">
        <v>0</v>
      </c>
      <c r="N145" s="234">
        <v>5212081.162113376</v>
      </c>
      <c r="O145" s="234">
        <v>2063865.8101550853</v>
      </c>
      <c r="P145" s="234">
        <v>2984674.9399582897</v>
      </c>
      <c r="Q145" s="234">
        <v>0</v>
      </c>
      <c r="R145" s="234">
        <v>0</v>
      </c>
      <c r="S145" s="234">
        <v>0</v>
      </c>
      <c r="T145" s="234">
        <v>0</v>
      </c>
      <c r="U145" s="234">
        <v>5212081.162113375</v>
      </c>
      <c r="V145" s="234">
        <v>1647872.2713998915</v>
      </c>
      <c r="W145" s="234">
        <v>3400668.4787134845</v>
      </c>
      <c r="X145" s="234">
        <v>0</v>
      </c>
      <c r="Y145" s="234">
        <v>0</v>
      </c>
      <c r="Z145" s="234">
        <v>0</v>
      </c>
      <c r="AA145" s="234">
        <v>0</v>
      </c>
      <c r="AB145" s="234">
        <v>5212081.162113376</v>
      </c>
      <c r="AC145" s="234">
        <v>1228900.1520762499</v>
      </c>
      <c r="AD145" s="234">
        <v>3819640.598037126</v>
      </c>
      <c r="AE145" s="234">
        <v>0</v>
      </c>
      <c r="AF145" s="234">
        <v>0</v>
      </c>
      <c r="AG145" s="234">
        <v>0</v>
      </c>
      <c r="AH145" s="234">
        <v>0</v>
      </c>
      <c r="AI145" s="234">
        <v>5212081.162113376</v>
      </c>
      <c r="AJ145" s="234">
        <v>380858.69500000001</v>
      </c>
      <c r="AK145" s="234">
        <v>380523.03</v>
      </c>
      <c r="AL145" s="234">
        <v>0.68659073529070991</v>
      </c>
    </row>
    <row r="146" spans="1:38" x14ac:dyDescent="0.25">
      <c r="A146" s="358" t="s">
        <v>144</v>
      </c>
      <c r="B146" s="358" t="s">
        <v>137</v>
      </c>
      <c r="C146" s="358" t="s">
        <v>179</v>
      </c>
      <c r="D146" s="358" t="s">
        <v>164</v>
      </c>
      <c r="E146" s="358" t="s">
        <v>64</v>
      </c>
      <c r="F146" s="367">
        <v>43789</v>
      </c>
      <c r="G146" s="234">
        <v>61148.564999999988</v>
      </c>
      <c r="H146" s="234">
        <v>375110.03978470794</v>
      </c>
      <c r="I146" s="234">
        <v>0</v>
      </c>
      <c r="J146" s="234">
        <v>0</v>
      </c>
      <c r="K146" s="234">
        <v>0</v>
      </c>
      <c r="L146" s="234">
        <v>0</v>
      </c>
      <c r="M146" s="234">
        <v>0</v>
      </c>
      <c r="N146" s="234">
        <v>436258.60478470795</v>
      </c>
      <c r="O146" s="234">
        <v>375110.03978470783</v>
      </c>
      <c r="P146" s="234">
        <v>0</v>
      </c>
      <c r="Q146" s="234">
        <v>0</v>
      </c>
      <c r="R146" s="234">
        <v>0</v>
      </c>
      <c r="S146" s="234">
        <v>0</v>
      </c>
      <c r="T146" s="234">
        <v>0</v>
      </c>
      <c r="U146" s="234">
        <v>436258.60478470783</v>
      </c>
      <c r="V146" s="234">
        <v>375110.03978470794</v>
      </c>
      <c r="W146" s="234">
        <v>0</v>
      </c>
      <c r="X146" s="234">
        <v>0</v>
      </c>
      <c r="Y146" s="234">
        <v>0</v>
      </c>
      <c r="Z146" s="234">
        <v>0</v>
      </c>
      <c r="AA146" s="234">
        <v>0</v>
      </c>
      <c r="AB146" s="234">
        <v>436258.60478470795</v>
      </c>
      <c r="AC146" s="234">
        <v>164110.039784708</v>
      </c>
      <c r="AD146" s="234">
        <v>0</v>
      </c>
      <c r="AE146" s="234">
        <v>0</v>
      </c>
      <c r="AF146" s="234">
        <v>0</v>
      </c>
      <c r="AG146" s="234">
        <v>0</v>
      </c>
      <c r="AH146" s="234">
        <v>0</v>
      </c>
      <c r="AI146" s="234">
        <v>225258.604784708</v>
      </c>
      <c r="AJ146" s="234">
        <v>91640.320000000007</v>
      </c>
      <c r="AK146" s="234">
        <v>91640.320000000007</v>
      </c>
      <c r="AL146" s="234">
        <v>0.97079999999999989</v>
      </c>
    </row>
    <row r="147" spans="1:38" x14ac:dyDescent="0.25">
      <c r="A147" s="358" t="s">
        <v>144</v>
      </c>
      <c r="B147" s="358" t="s">
        <v>140</v>
      </c>
      <c r="C147" s="358" t="s">
        <v>179</v>
      </c>
      <c r="D147" s="358" t="s">
        <v>164</v>
      </c>
      <c r="E147" s="358" t="s">
        <v>67</v>
      </c>
      <c r="F147" s="367">
        <v>43789</v>
      </c>
      <c r="G147" s="234">
        <v>2271859.9900000002</v>
      </c>
      <c r="H147" s="234">
        <v>1833663.8935869085</v>
      </c>
      <c r="I147" s="234">
        <v>1331379.3059289309</v>
      </c>
      <c r="J147" s="234">
        <v>0</v>
      </c>
      <c r="K147" s="234">
        <v>0</v>
      </c>
      <c r="L147" s="234">
        <v>0</v>
      </c>
      <c r="M147" s="234">
        <v>0</v>
      </c>
      <c r="N147" s="234">
        <v>5436903.1895158393</v>
      </c>
      <c r="O147" s="234">
        <v>1833663.8935869085</v>
      </c>
      <c r="P147" s="234">
        <v>1328990.5459289311</v>
      </c>
      <c r="Q147" s="234">
        <v>1174.8</v>
      </c>
      <c r="R147" s="234">
        <v>1213.96</v>
      </c>
      <c r="S147" s="234">
        <v>0</v>
      </c>
      <c r="T147" s="234">
        <v>0</v>
      </c>
      <c r="U147" s="234">
        <v>5436903.1895158393</v>
      </c>
      <c r="V147" s="234">
        <v>1833663.8935869085</v>
      </c>
      <c r="W147" s="234">
        <v>1328990.5459289309</v>
      </c>
      <c r="X147" s="234">
        <v>1174.8</v>
      </c>
      <c r="Y147" s="234">
        <v>1213.96</v>
      </c>
      <c r="Z147" s="234">
        <v>0</v>
      </c>
      <c r="AA147" s="234">
        <v>0</v>
      </c>
      <c r="AB147" s="234">
        <v>5436903.1895158393</v>
      </c>
      <c r="AC147" s="234">
        <v>1833663.8935869085</v>
      </c>
      <c r="AD147" s="234">
        <v>1328990.5459289309</v>
      </c>
      <c r="AE147" s="234">
        <v>1174.8</v>
      </c>
      <c r="AF147" s="234">
        <v>1213.96</v>
      </c>
      <c r="AG147" s="234">
        <v>0</v>
      </c>
      <c r="AH147" s="234">
        <v>0</v>
      </c>
      <c r="AI147" s="234">
        <v>5436903.1895158393</v>
      </c>
      <c r="AJ147" s="234">
        <v>1491783.5960000001</v>
      </c>
      <c r="AK147" s="234">
        <v>1489865.0160000001</v>
      </c>
      <c r="AL147" s="234">
        <v>0.9843857879136263</v>
      </c>
    </row>
    <row r="148" spans="1:38" x14ac:dyDescent="0.25">
      <c r="A148" s="358" t="s">
        <v>144</v>
      </c>
      <c r="B148" s="358" t="s">
        <v>139</v>
      </c>
      <c r="C148" s="358" t="s">
        <v>179</v>
      </c>
      <c r="D148" s="358" t="s">
        <v>163</v>
      </c>
      <c r="E148" s="358" t="s">
        <v>66</v>
      </c>
      <c r="F148" s="367">
        <v>44196</v>
      </c>
      <c r="G148" s="234">
        <v>1950.3810000000001</v>
      </c>
      <c r="H148" s="234">
        <v>122876.62266444624</v>
      </c>
      <c r="I148" s="234">
        <v>167879.4</v>
      </c>
      <c r="J148" s="234">
        <v>0</v>
      </c>
      <c r="K148" s="234">
        <v>0</v>
      </c>
      <c r="L148" s="234">
        <v>0</v>
      </c>
      <c r="M148" s="234">
        <v>0</v>
      </c>
      <c r="N148" s="234">
        <v>292706.4036644462</v>
      </c>
      <c r="O148" s="234">
        <v>122876.62266444624</v>
      </c>
      <c r="P148" s="234">
        <v>167879.40000000002</v>
      </c>
      <c r="Q148" s="234">
        <v>0</v>
      </c>
      <c r="R148" s="234">
        <v>0</v>
      </c>
      <c r="S148" s="234">
        <v>0</v>
      </c>
      <c r="T148" s="234">
        <v>0</v>
      </c>
      <c r="U148" s="234">
        <v>292706.40366444626</v>
      </c>
      <c r="V148" s="234">
        <v>137323.49559999999</v>
      </c>
      <c r="W148" s="234">
        <v>153432.52706444636</v>
      </c>
      <c r="X148" s="234">
        <v>0</v>
      </c>
      <c r="Y148" s="234">
        <v>0</v>
      </c>
      <c r="Z148" s="234">
        <v>0</v>
      </c>
      <c r="AA148" s="234">
        <v>0</v>
      </c>
      <c r="AB148" s="234">
        <v>292706.40366444632</v>
      </c>
      <c r="AC148" s="234">
        <v>137323.49559999999</v>
      </c>
      <c r="AD148" s="234">
        <v>153432.52706444636</v>
      </c>
      <c r="AE148" s="234">
        <v>0</v>
      </c>
      <c r="AF148" s="234">
        <v>0</v>
      </c>
      <c r="AG148" s="234">
        <v>0</v>
      </c>
      <c r="AH148" s="234">
        <v>0</v>
      </c>
      <c r="AI148" s="234">
        <v>292706.40366444632</v>
      </c>
      <c r="AJ148" s="234">
        <v>37999.17</v>
      </c>
      <c r="AK148" s="234">
        <v>37150.392</v>
      </c>
      <c r="AL148" s="234">
        <v>0.41413125038694099</v>
      </c>
    </row>
    <row r="149" spans="1:38" x14ac:dyDescent="0.25">
      <c r="A149" s="358" t="s">
        <v>144</v>
      </c>
      <c r="B149" s="358" t="s">
        <v>100</v>
      </c>
      <c r="C149" s="358" t="s">
        <v>172</v>
      </c>
      <c r="D149" s="358" t="s">
        <v>157</v>
      </c>
      <c r="E149" s="358" t="s">
        <v>27</v>
      </c>
      <c r="F149" s="367">
        <v>43754</v>
      </c>
      <c r="G149" s="234">
        <v>3302661.9040000001</v>
      </c>
      <c r="H149" s="234">
        <v>5945095.0315012159</v>
      </c>
      <c r="I149" s="234">
        <v>1995257.0337399989</v>
      </c>
      <c r="J149" s="234">
        <v>0</v>
      </c>
      <c r="K149" s="234">
        <v>0</v>
      </c>
      <c r="L149" s="234">
        <v>0</v>
      </c>
      <c r="M149" s="234">
        <v>0</v>
      </c>
      <c r="N149" s="234">
        <v>11243013.969241215</v>
      </c>
      <c r="O149" s="234">
        <v>5445095.4819999998</v>
      </c>
      <c r="P149" s="234">
        <v>1995257</v>
      </c>
      <c r="Q149" s="234">
        <v>0</v>
      </c>
      <c r="R149" s="234">
        <v>0</v>
      </c>
      <c r="S149" s="234">
        <v>0</v>
      </c>
      <c r="T149" s="234">
        <v>0</v>
      </c>
      <c r="U149" s="234">
        <v>10743014.386</v>
      </c>
      <c r="V149" s="234">
        <v>5445095.4819999998</v>
      </c>
      <c r="W149" s="234">
        <v>1995257.0000000009</v>
      </c>
      <c r="X149" s="234">
        <v>0</v>
      </c>
      <c r="Y149" s="234">
        <v>0</v>
      </c>
      <c r="Z149" s="234">
        <v>0</v>
      </c>
      <c r="AA149" s="234">
        <v>0</v>
      </c>
      <c r="AB149" s="234">
        <v>10743014.386</v>
      </c>
      <c r="AC149" s="234">
        <v>4668456.3899999997</v>
      </c>
      <c r="AD149" s="234">
        <v>1995257.0000000009</v>
      </c>
      <c r="AE149" s="234">
        <v>0</v>
      </c>
      <c r="AF149" s="234">
        <v>0</v>
      </c>
      <c r="AG149" s="234">
        <v>0</v>
      </c>
      <c r="AH149" s="234">
        <v>0</v>
      </c>
      <c r="AI149" s="234">
        <v>9966375.2939999998</v>
      </c>
      <c r="AJ149" s="234">
        <v>4272806.9450000003</v>
      </c>
      <c r="AK149" s="234">
        <v>4272677.6359999999</v>
      </c>
      <c r="AL149" s="234">
        <v>0.91467624649121126</v>
      </c>
    </row>
    <row r="150" spans="1:38" x14ac:dyDescent="0.25">
      <c r="A150" s="358" t="s">
        <v>144</v>
      </c>
      <c r="B150" s="358" t="s">
        <v>97</v>
      </c>
      <c r="C150" s="358" t="s">
        <v>172</v>
      </c>
      <c r="D150" s="358" t="s">
        <v>157</v>
      </c>
      <c r="E150" s="358" t="s">
        <v>24</v>
      </c>
      <c r="F150" s="367">
        <v>43754</v>
      </c>
      <c r="G150" s="234">
        <v>556318.61800000002</v>
      </c>
      <c r="H150" s="234">
        <v>-361770.277</v>
      </c>
      <c r="I150" s="234">
        <v>0</v>
      </c>
      <c r="J150" s="234">
        <v>0</v>
      </c>
      <c r="K150" s="234">
        <v>0</v>
      </c>
      <c r="L150" s="234">
        <v>0</v>
      </c>
      <c r="M150" s="234">
        <v>0</v>
      </c>
      <c r="N150" s="234">
        <v>194548.34100000001</v>
      </c>
      <c r="O150" s="234">
        <v>-361770.277</v>
      </c>
      <c r="P150" s="234">
        <v>0</v>
      </c>
      <c r="Q150" s="234">
        <v>0</v>
      </c>
      <c r="R150" s="234">
        <v>0</v>
      </c>
      <c r="S150" s="234">
        <v>0</v>
      </c>
      <c r="T150" s="234">
        <v>0</v>
      </c>
      <c r="U150" s="234">
        <v>194548.34100000001</v>
      </c>
      <c r="V150" s="234">
        <v>-361770.277</v>
      </c>
      <c r="W150" s="234">
        <v>0</v>
      </c>
      <c r="X150" s="234">
        <v>0</v>
      </c>
      <c r="Y150" s="234">
        <v>0</v>
      </c>
      <c r="Z150" s="234">
        <v>0</v>
      </c>
      <c r="AA150" s="234">
        <v>0</v>
      </c>
      <c r="AB150" s="234">
        <v>194548.34100000001</v>
      </c>
      <c r="AC150" s="234">
        <v>-1003.9340000000001</v>
      </c>
      <c r="AD150" s="234">
        <v>0</v>
      </c>
      <c r="AE150" s="234">
        <v>0</v>
      </c>
      <c r="AF150" s="234">
        <v>0</v>
      </c>
      <c r="AG150" s="234">
        <v>0</v>
      </c>
      <c r="AH150" s="234">
        <v>0</v>
      </c>
      <c r="AI150" s="234">
        <v>555314.68400000001</v>
      </c>
      <c r="AJ150" s="234">
        <v>-1003.9340000000001</v>
      </c>
      <c r="AK150" s="234">
        <v>-1003.9340000000001</v>
      </c>
      <c r="AL150" s="234">
        <v>0.15</v>
      </c>
    </row>
    <row r="151" spans="1:38" x14ac:dyDescent="0.25">
      <c r="A151" s="358" t="s">
        <v>144</v>
      </c>
      <c r="B151" s="358" t="s">
        <v>101</v>
      </c>
      <c r="C151" s="358" t="s">
        <v>172</v>
      </c>
      <c r="D151" s="358" t="s">
        <v>157</v>
      </c>
      <c r="E151" s="358" t="s">
        <v>28</v>
      </c>
      <c r="F151" s="367">
        <v>43754</v>
      </c>
      <c r="G151" s="234">
        <v>157754.848</v>
      </c>
      <c r="H151" s="234">
        <v>32907.051179148933</v>
      </c>
      <c r="I151" s="234">
        <v>264011.05798362067</v>
      </c>
      <c r="J151" s="234">
        <v>0</v>
      </c>
      <c r="K151" s="234">
        <v>0</v>
      </c>
      <c r="L151" s="234">
        <v>0</v>
      </c>
      <c r="M151" s="234">
        <v>0</v>
      </c>
      <c r="N151" s="234">
        <v>454672.95716276963</v>
      </c>
      <c r="O151" s="234">
        <v>32907.051179148933</v>
      </c>
      <c r="P151" s="234">
        <v>20171.322</v>
      </c>
      <c r="Q151" s="234">
        <v>243839.86499999999</v>
      </c>
      <c r="R151" s="234">
        <v>0</v>
      </c>
      <c r="S151" s="234">
        <v>0</v>
      </c>
      <c r="T151" s="234">
        <v>0</v>
      </c>
      <c r="U151" s="234">
        <v>454673.08617914893</v>
      </c>
      <c r="V151" s="234">
        <v>38581.273999999998</v>
      </c>
      <c r="W151" s="234">
        <v>14487.964179148921</v>
      </c>
      <c r="X151" s="234">
        <v>243839.86499999999</v>
      </c>
      <c r="Y151" s="234">
        <v>0</v>
      </c>
      <c r="Z151" s="234">
        <v>0</v>
      </c>
      <c r="AA151" s="234">
        <v>0</v>
      </c>
      <c r="AB151" s="234">
        <v>454663.95117914892</v>
      </c>
      <c r="AC151" s="234">
        <v>38581.273999999998</v>
      </c>
      <c r="AD151" s="234">
        <v>14487.964179148921</v>
      </c>
      <c r="AE151" s="234">
        <v>243839.86499999999</v>
      </c>
      <c r="AF151" s="234">
        <v>0</v>
      </c>
      <c r="AG151" s="234">
        <v>0</v>
      </c>
      <c r="AH151" s="234">
        <v>0</v>
      </c>
      <c r="AI151" s="234">
        <v>454663.95117914892</v>
      </c>
      <c r="AJ151" s="234">
        <v>21843.273999999998</v>
      </c>
      <c r="AK151" s="234">
        <v>21843.273999999998</v>
      </c>
      <c r="AL151" s="234">
        <v>0.71618704835762181</v>
      </c>
    </row>
    <row r="152" spans="1:38" x14ac:dyDescent="0.25">
      <c r="A152" s="358" t="s">
        <v>144</v>
      </c>
      <c r="B152" s="358" t="s">
        <v>314</v>
      </c>
      <c r="C152" s="358" t="s">
        <v>172</v>
      </c>
      <c r="D152" s="358" t="s">
        <v>154</v>
      </c>
      <c r="E152" s="358" t="s">
        <v>295</v>
      </c>
      <c r="F152" s="358" t="s">
        <v>938</v>
      </c>
      <c r="G152" s="234">
        <v>42653.273999999998</v>
      </c>
      <c r="H152" s="234">
        <v>0</v>
      </c>
      <c r="I152" s="234">
        <v>0</v>
      </c>
      <c r="J152" s="234">
        <v>0</v>
      </c>
      <c r="K152" s="234">
        <v>0</v>
      </c>
      <c r="L152" s="234">
        <v>0</v>
      </c>
      <c r="M152" s="234">
        <v>0</v>
      </c>
      <c r="N152" s="234">
        <v>42653.273999999998</v>
      </c>
      <c r="O152" s="234">
        <v>0</v>
      </c>
      <c r="P152" s="234">
        <v>0</v>
      </c>
      <c r="Q152" s="234">
        <v>0</v>
      </c>
      <c r="R152" s="234">
        <v>0</v>
      </c>
      <c r="S152" s="234">
        <v>0</v>
      </c>
      <c r="T152" s="234">
        <v>0</v>
      </c>
      <c r="U152" s="234">
        <v>42653.273999999998</v>
      </c>
      <c r="V152" s="234">
        <v>0</v>
      </c>
      <c r="W152" s="234">
        <v>0</v>
      </c>
      <c r="X152" s="234">
        <v>0</v>
      </c>
      <c r="Y152" s="234">
        <v>0</v>
      </c>
      <c r="Z152" s="234">
        <v>0</v>
      </c>
      <c r="AA152" s="234">
        <v>0</v>
      </c>
      <c r="AB152" s="234">
        <v>42653.273999999998</v>
      </c>
      <c r="AC152" s="234">
        <v>0</v>
      </c>
      <c r="AD152" s="234">
        <v>0</v>
      </c>
      <c r="AE152" s="234">
        <v>0</v>
      </c>
      <c r="AF152" s="234">
        <v>0</v>
      </c>
      <c r="AG152" s="234">
        <v>0</v>
      </c>
      <c r="AH152" s="234">
        <v>0</v>
      </c>
      <c r="AI152" s="234">
        <v>42653.273999999998</v>
      </c>
      <c r="AJ152" s="234">
        <v>0</v>
      </c>
      <c r="AK152" s="234">
        <v>0</v>
      </c>
      <c r="AL152" s="234">
        <v>0</v>
      </c>
    </row>
    <row r="153" spans="1:38" x14ac:dyDescent="0.25">
      <c r="A153" s="358" t="s">
        <v>144</v>
      </c>
      <c r="B153" s="358" t="s">
        <v>111</v>
      </c>
      <c r="C153" s="358" t="s">
        <v>176</v>
      </c>
      <c r="D153" s="358" t="s">
        <v>161</v>
      </c>
      <c r="E153" s="358" t="s">
        <v>38</v>
      </c>
      <c r="F153" s="367">
        <v>44196</v>
      </c>
      <c r="G153" s="234">
        <v>314822.53499999997</v>
      </c>
      <c r="H153" s="234">
        <v>1036013.4642541071</v>
      </c>
      <c r="I153" s="234">
        <v>2277305.2355371299</v>
      </c>
      <c r="J153" s="234">
        <v>0</v>
      </c>
      <c r="K153" s="234">
        <v>0</v>
      </c>
      <c r="L153" s="234">
        <v>0</v>
      </c>
      <c r="M153" s="234">
        <v>0</v>
      </c>
      <c r="N153" s="234">
        <v>3628141.2347912369</v>
      </c>
      <c r="O153" s="234">
        <v>1036013.4642541071</v>
      </c>
      <c r="P153" s="234">
        <v>2277305.6</v>
      </c>
      <c r="Q153" s="234">
        <v>0</v>
      </c>
      <c r="R153" s="234">
        <v>0</v>
      </c>
      <c r="S153" s="234">
        <v>0</v>
      </c>
      <c r="T153" s="234">
        <v>0</v>
      </c>
      <c r="U153" s="234">
        <v>3628141.5992541071</v>
      </c>
      <c r="V153" s="234">
        <v>768005.87619999994</v>
      </c>
      <c r="W153" s="234">
        <v>2545313.1880541071</v>
      </c>
      <c r="X153" s="234">
        <v>0</v>
      </c>
      <c r="Y153" s="234">
        <v>0</v>
      </c>
      <c r="Z153" s="234">
        <v>0</v>
      </c>
      <c r="AA153" s="234">
        <v>0</v>
      </c>
      <c r="AB153" s="234">
        <v>3628141.5992541071</v>
      </c>
      <c r="AC153" s="234">
        <v>554685.96799999999</v>
      </c>
      <c r="AD153" s="234">
        <v>2758633.0962541071</v>
      </c>
      <c r="AE153" s="234">
        <v>0</v>
      </c>
      <c r="AF153" s="234">
        <v>0</v>
      </c>
      <c r="AG153" s="234">
        <v>0</v>
      </c>
      <c r="AH153" s="234">
        <v>0</v>
      </c>
      <c r="AI153" s="234">
        <v>3628141.5992541071</v>
      </c>
      <c r="AJ153" s="234">
        <v>544605.27999999991</v>
      </c>
      <c r="AK153" s="234">
        <v>543422.39099999995</v>
      </c>
      <c r="AL153" s="234">
        <v>0.47865381026329873</v>
      </c>
    </row>
    <row r="154" spans="1:38" x14ac:dyDescent="0.25">
      <c r="A154" s="358" t="s">
        <v>144</v>
      </c>
      <c r="B154" s="358" t="s">
        <v>114</v>
      </c>
      <c r="C154" s="358" t="s">
        <v>176</v>
      </c>
      <c r="D154" s="358" t="s">
        <v>161</v>
      </c>
      <c r="E154" s="358" t="s">
        <v>41</v>
      </c>
      <c r="F154" s="367">
        <v>44196</v>
      </c>
      <c r="G154" s="234">
        <v>214669.85199999998</v>
      </c>
      <c r="H154" s="234">
        <v>1108</v>
      </c>
      <c r="I154" s="234">
        <v>12668.1680549049</v>
      </c>
      <c r="J154" s="234">
        <v>0</v>
      </c>
      <c r="K154" s="234">
        <v>0</v>
      </c>
      <c r="L154" s="234">
        <v>0</v>
      </c>
      <c r="M154" s="234">
        <v>0</v>
      </c>
      <c r="N154" s="234">
        <v>228446.02005490489</v>
      </c>
      <c r="O154" s="234">
        <v>28820.529000000002</v>
      </c>
      <c r="P154" s="234">
        <v>0</v>
      </c>
      <c r="Q154" s="234">
        <v>1200</v>
      </c>
      <c r="R154" s="234">
        <v>0</v>
      </c>
      <c r="S154" s="234">
        <v>0</v>
      </c>
      <c r="T154" s="234">
        <v>0</v>
      </c>
      <c r="U154" s="234">
        <v>244690.38099999999</v>
      </c>
      <c r="V154" s="234">
        <v>33630.345000000001</v>
      </c>
      <c r="W154" s="234">
        <v>82000</v>
      </c>
      <c r="X154" s="234">
        <v>1200</v>
      </c>
      <c r="Y154" s="234">
        <v>0</v>
      </c>
      <c r="Z154" s="234">
        <v>0</v>
      </c>
      <c r="AA154" s="234">
        <v>0</v>
      </c>
      <c r="AB154" s="234">
        <v>331500.19699999999</v>
      </c>
      <c r="AC154" s="234">
        <v>33630.345000000001</v>
      </c>
      <c r="AD154" s="234">
        <v>82000</v>
      </c>
      <c r="AE154" s="234">
        <v>1200</v>
      </c>
      <c r="AF154" s="234">
        <v>0</v>
      </c>
      <c r="AG154" s="234">
        <v>0</v>
      </c>
      <c r="AH154" s="234">
        <v>0</v>
      </c>
      <c r="AI154" s="234">
        <v>331500.19699999999</v>
      </c>
      <c r="AJ154" s="234">
        <v>33630.345000000001</v>
      </c>
      <c r="AK154" s="234">
        <v>33630.345000000001</v>
      </c>
      <c r="AL154" s="234">
        <v>1</v>
      </c>
    </row>
    <row r="155" spans="1:38" x14ac:dyDescent="0.25">
      <c r="A155" s="358" t="s">
        <v>144</v>
      </c>
      <c r="B155" s="358" t="s">
        <v>214</v>
      </c>
      <c r="C155" s="358" t="s">
        <v>771</v>
      </c>
      <c r="D155" s="358" t="s">
        <v>219</v>
      </c>
      <c r="E155" s="358" t="s">
        <v>204</v>
      </c>
      <c r="F155" s="367">
        <v>43602</v>
      </c>
      <c r="G155" s="234">
        <v>50047.535000000003</v>
      </c>
      <c r="H155" s="234">
        <v>6996.877445141532</v>
      </c>
      <c r="I155" s="234">
        <v>0</v>
      </c>
      <c r="J155" s="234">
        <v>0</v>
      </c>
      <c r="K155" s="234">
        <v>0</v>
      </c>
      <c r="L155" s="234">
        <v>0</v>
      </c>
      <c r="M155" s="234">
        <v>0</v>
      </c>
      <c r="N155" s="234">
        <v>57044.412445141534</v>
      </c>
      <c r="O155" s="234">
        <v>6996.877445141532</v>
      </c>
      <c r="P155" s="234">
        <v>0</v>
      </c>
      <c r="Q155" s="234">
        <v>0</v>
      </c>
      <c r="R155" s="234">
        <v>0</v>
      </c>
      <c r="S155" s="234">
        <v>0</v>
      </c>
      <c r="T155" s="234">
        <v>0</v>
      </c>
      <c r="U155" s="234">
        <v>57044.412445141534</v>
      </c>
      <c r="V155" s="234">
        <v>6996.877445141532</v>
      </c>
      <c r="W155" s="234">
        <v>0</v>
      </c>
      <c r="X155" s="234">
        <v>0</v>
      </c>
      <c r="Y155" s="234">
        <v>0</v>
      </c>
      <c r="Z155" s="234">
        <v>0</v>
      </c>
      <c r="AA155" s="234">
        <v>0</v>
      </c>
      <c r="AB155" s="234">
        <v>57044.412445141534</v>
      </c>
      <c r="AC155" s="234">
        <v>6996.877445141532</v>
      </c>
      <c r="AD155" s="234">
        <v>0</v>
      </c>
      <c r="AE155" s="234">
        <v>0</v>
      </c>
      <c r="AF155" s="234">
        <v>0</v>
      </c>
      <c r="AG155" s="234">
        <v>0</v>
      </c>
      <c r="AH155" s="234">
        <v>0</v>
      </c>
      <c r="AI155" s="234">
        <v>57044.412445141534</v>
      </c>
      <c r="AJ155" s="234">
        <v>668.9620000000001</v>
      </c>
      <c r="AK155" s="234">
        <v>668.9620000000001</v>
      </c>
      <c r="AL155" s="234">
        <v>1.0000048292749286</v>
      </c>
    </row>
    <row r="156" spans="1:38" x14ac:dyDescent="0.25">
      <c r="A156" s="358" t="s">
        <v>144</v>
      </c>
      <c r="B156" s="358" t="s">
        <v>216</v>
      </c>
      <c r="C156" s="358" t="s">
        <v>166</v>
      </c>
      <c r="D156" s="358" t="s">
        <v>222</v>
      </c>
      <c r="E156" s="358" t="s">
        <v>206</v>
      </c>
      <c r="F156" s="367">
        <v>43764</v>
      </c>
      <c r="G156" s="234">
        <v>18148.080999999998</v>
      </c>
      <c r="H156" s="234">
        <v>4864.0866657143288</v>
      </c>
      <c r="I156" s="234">
        <v>17864</v>
      </c>
      <c r="J156" s="234">
        <v>1138.4000000000001</v>
      </c>
      <c r="K156" s="234">
        <v>0</v>
      </c>
      <c r="L156" s="234">
        <v>0</v>
      </c>
      <c r="M156" s="234">
        <v>0</v>
      </c>
      <c r="N156" s="234">
        <v>42014.567665714327</v>
      </c>
      <c r="O156" s="234">
        <v>5876.7079999999996</v>
      </c>
      <c r="P156" s="234">
        <v>16850.892</v>
      </c>
      <c r="Q156" s="234">
        <v>1138.4000000000001</v>
      </c>
      <c r="R156" s="234">
        <v>0</v>
      </c>
      <c r="S156" s="234">
        <v>0</v>
      </c>
      <c r="T156" s="234">
        <v>0</v>
      </c>
      <c r="U156" s="234">
        <v>42014.080999999998</v>
      </c>
      <c r="V156" s="234">
        <v>3666.462</v>
      </c>
      <c r="W156" s="234">
        <v>19061.137999999999</v>
      </c>
      <c r="X156" s="234">
        <v>1138.4000000000001</v>
      </c>
      <c r="Y156" s="234">
        <v>0</v>
      </c>
      <c r="Z156" s="234">
        <v>0</v>
      </c>
      <c r="AA156" s="234">
        <v>0</v>
      </c>
      <c r="AB156" s="234">
        <v>42014.080999999998</v>
      </c>
      <c r="AC156" s="234">
        <v>3666.462</v>
      </c>
      <c r="AD156" s="234">
        <v>19061.137999999999</v>
      </c>
      <c r="AE156" s="234">
        <v>1138.4000000000001</v>
      </c>
      <c r="AF156" s="234">
        <v>0</v>
      </c>
      <c r="AG156" s="234">
        <v>0</v>
      </c>
      <c r="AH156" s="234">
        <v>0</v>
      </c>
      <c r="AI156" s="234">
        <v>42014.080999999998</v>
      </c>
      <c r="AJ156" s="234">
        <v>3666.462</v>
      </c>
      <c r="AK156" s="234">
        <v>3666.462</v>
      </c>
      <c r="AL156" s="234">
        <v>0.76249743863303443</v>
      </c>
    </row>
    <row r="157" spans="1:38" x14ac:dyDescent="0.25">
      <c r="A157" s="358" t="s">
        <v>144</v>
      </c>
      <c r="B157" s="358" t="s">
        <v>215</v>
      </c>
      <c r="C157" s="358" t="s">
        <v>166</v>
      </c>
      <c r="D157" s="358" t="s">
        <v>222</v>
      </c>
      <c r="E157" s="358" t="s">
        <v>205</v>
      </c>
      <c r="F157" s="367">
        <v>43764</v>
      </c>
      <c r="G157" s="234">
        <v>1103906.7930000001</v>
      </c>
      <c r="H157" s="234">
        <v>2745411.6314731962</v>
      </c>
      <c r="I157" s="234">
        <v>649299</v>
      </c>
      <c r="J157" s="234">
        <v>0</v>
      </c>
      <c r="K157" s="234">
        <v>0</v>
      </c>
      <c r="L157" s="234">
        <v>0</v>
      </c>
      <c r="M157" s="234">
        <v>0</v>
      </c>
      <c r="N157" s="234">
        <v>4498617.4244731963</v>
      </c>
      <c r="O157" s="234">
        <v>2745411.6314731962</v>
      </c>
      <c r="P157" s="234">
        <v>649298.99999999988</v>
      </c>
      <c r="Q157" s="234">
        <v>0</v>
      </c>
      <c r="R157" s="234">
        <v>0</v>
      </c>
      <c r="S157" s="234">
        <v>0</v>
      </c>
      <c r="T157" s="234">
        <v>0</v>
      </c>
      <c r="U157" s="234">
        <v>4498617.4244731963</v>
      </c>
      <c r="V157" s="234">
        <v>2745411.6314731962</v>
      </c>
      <c r="W157" s="234">
        <v>649298.92163680401</v>
      </c>
      <c r="X157" s="234">
        <v>0</v>
      </c>
      <c r="Y157" s="234">
        <v>0</v>
      </c>
      <c r="Z157" s="234">
        <v>0</v>
      </c>
      <c r="AA157" s="234">
        <v>0</v>
      </c>
      <c r="AB157" s="234">
        <v>4498617.3461100003</v>
      </c>
      <c r="AC157" s="234">
        <v>2745411.6314731962</v>
      </c>
      <c r="AD157" s="234">
        <v>649298.92163680401</v>
      </c>
      <c r="AE157" s="234">
        <v>0</v>
      </c>
      <c r="AF157" s="234">
        <v>0</v>
      </c>
      <c r="AG157" s="234">
        <v>0</v>
      </c>
      <c r="AH157" s="234">
        <v>0</v>
      </c>
      <c r="AI157" s="234">
        <v>4498617.3461100003</v>
      </c>
      <c r="AJ157" s="234">
        <v>2579333.6069999998</v>
      </c>
      <c r="AK157" s="234">
        <v>2535561.0430000001</v>
      </c>
      <c r="AL157" s="234">
        <v>0.87125574477084167</v>
      </c>
    </row>
    <row r="158" spans="1:38" x14ac:dyDescent="0.25">
      <c r="A158" s="358" t="s">
        <v>144</v>
      </c>
      <c r="B158" s="358" t="s">
        <v>80</v>
      </c>
      <c r="C158" s="358" t="s">
        <v>166</v>
      </c>
      <c r="D158" s="358" t="s">
        <v>153</v>
      </c>
      <c r="E158" s="358" t="s">
        <v>7</v>
      </c>
      <c r="F158" s="367">
        <v>44104</v>
      </c>
      <c r="G158" s="234">
        <v>118749.34500000002</v>
      </c>
      <c r="H158" s="234">
        <v>433825.94925723353</v>
      </c>
      <c r="I158" s="234">
        <v>1052728.1969600001</v>
      </c>
      <c r="J158" s="234">
        <v>0</v>
      </c>
      <c r="K158" s="234">
        <v>0</v>
      </c>
      <c r="L158" s="234">
        <v>0</v>
      </c>
      <c r="M158" s="234">
        <v>0</v>
      </c>
      <c r="N158" s="234">
        <v>1605303.4912172337</v>
      </c>
      <c r="O158" s="234">
        <v>433825.94925723353</v>
      </c>
      <c r="P158" s="234">
        <v>1052728.1969599999</v>
      </c>
      <c r="Q158" s="234">
        <v>0</v>
      </c>
      <c r="R158" s="234">
        <v>0</v>
      </c>
      <c r="S158" s="234">
        <v>0</v>
      </c>
      <c r="T158" s="234">
        <v>0</v>
      </c>
      <c r="U158" s="234">
        <v>1605303.4912172335</v>
      </c>
      <c r="V158" s="234">
        <v>433825.94925723359</v>
      </c>
      <c r="W158" s="234">
        <v>1052728.3984227665</v>
      </c>
      <c r="X158" s="234">
        <v>0</v>
      </c>
      <c r="Y158" s="234">
        <v>0</v>
      </c>
      <c r="Z158" s="234">
        <v>0</v>
      </c>
      <c r="AA158" s="234">
        <v>0</v>
      </c>
      <c r="AB158" s="234">
        <v>1605303.6926800001</v>
      </c>
      <c r="AC158" s="234">
        <v>433825.94925723365</v>
      </c>
      <c r="AD158" s="234">
        <v>1052728.3984227665</v>
      </c>
      <c r="AE158" s="234">
        <v>0</v>
      </c>
      <c r="AF158" s="234">
        <v>0</v>
      </c>
      <c r="AG158" s="234">
        <v>0</v>
      </c>
      <c r="AH158" s="234">
        <v>0</v>
      </c>
      <c r="AI158" s="234">
        <v>1605303.6926800001</v>
      </c>
      <c r="AJ158" s="234">
        <v>218193.93900000001</v>
      </c>
      <c r="AK158" s="234">
        <v>154141.345</v>
      </c>
      <c r="AL158" s="234">
        <v>0.4197041382791738</v>
      </c>
    </row>
    <row r="159" spans="1:38" x14ac:dyDescent="0.25">
      <c r="A159" s="358" t="s">
        <v>144</v>
      </c>
      <c r="B159" s="358" t="s">
        <v>83</v>
      </c>
      <c r="C159" s="358" t="s">
        <v>166</v>
      </c>
      <c r="D159" s="358" t="s">
        <v>153</v>
      </c>
      <c r="E159" s="358" t="s">
        <v>10</v>
      </c>
      <c r="F159" s="367">
        <v>44104</v>
      </c>
      <c r="G159" s="234">
        <v>74502.990000000005</v>
      </c>
      <c r="H159" s="234">
        <v>0</v>
      </c>
      <c r="I159" s="234">
        <v>0</v>
      </c>
      <c r="J159" s="234">
        <v>0</v>
      </c>
      <c r="K159" s="234">
        <v>0</v>
      </c>
      <c r="L159" s="234">
        <v>0</v>
      </c>
      <c r="M159" s="234">
        <v>0</v>
      </c>
      <c r="N159" s="234">
        <v>74502.990000000005</v>
      </c>
      <c r="O159" s="234">
        <v>36400</v>
      </c>
      <c r="P159" s="234">
        <v>0</v>
      </c>
      <c r="Q159" s="234">
        <v>0</v>
      </c>
      <c r="R159" s="234">
        <v>0</v>
      </c>
      <c r="S159" s="234">
        <v>0</v>
      </c>
      <c r="T159" s="234">
        <v>0</v>
      </c>
      <c r="U159" s="234">
        <v>110902.99</v>
      </c>
      <c r="V159" s="234">
        <v>36400</v>
      </c>
      <c r="W159" s="234">
        <v>0</v>
      </c>
      <c r="X159" s="234">
        <v>0</v>
      </c>
      <c r="Y159" s="234">
        <v>0</v>
      </c>
      <c r="Z159" s="234">
        <v>0</v>
      </c>
      <c r="AA159" s="234">
        <v>0</v>
      </c>
      <c r="AB159" s="234">
        <v>110902.99</v>
      </c>
      <c r="AC159" s="234">
        <v>36400</v>
      </c>
      <c r="AD159" s="234">
        <v>0</v>
      </c>
      <c r="AE159" s="234">
        <v>0</v>
      </c>
      <c r="AF159" s="234">
        <v>0</v>
      </c>
      <c r="AG159" s="234">
        <v>0</v>
      </c>
      <c r="AH159" s="234">
        <v>0</v>
      </c>
      <c r="AI159" s="234">
        <v>110902.99</v>
      </c>
      <c r="AJ159" s="234">
        <v>35943</v>
      </c>
      <c r="AK159" s="234">
        <v>35943</v>
      </c>
      <c r="AL159" s="234">
        <v>0.99997000000000003</v>
      </c>
    </row>
    <row r="160" spans="1:38" x14ac:dyDescent="0.25">
      <c r="A160" s="358" t="s">
        <v>144</v>
      </c>
      <c r="B160" s="358" t="s">
        <v>96</v>
      </c>
      <c r="C160" s="358" t="s">
        <v>172</v>
      </c>
      <c r="D160" s="358" t="s">
        <v>770</v>
      </c>
      <c r="E160" s="358" t="s">
        <v>23</v>
      </c>
      <c r="F160" s="358" t="s">
        <v>938</v>
      </c>
      <c r="G160" s="234">
        <v>2310565.1979999999</v>
      </c>
      <c r="H160" s="234">
        <v>0</v>
      </c>
      <c r="I160" s="234">
        <v>0</v>
      </c>
      <c r="J160" s="234">
        <v>0</v>
      </c>
      <c r="K160" s="234">
        <v>0</v>
      </c>
      <c r="L160" s="234">
        <v>0</v>
      </c>
      <c r="M160" s="234">
        <v>0</v>
      </c>
      <c r="N160" s="234">
        <v>2310565.1979999999</v>
      </c>
      <c r="O160" s="234">
        <v>0</v>
      </c>
      <c r="P160" s="234">
        <v>0</v>
      </c>
      <c r="Q160" s="234">
        <v>0</v>
      </c>
      <c r="R160" s="234">
        <v>0</v>
      </c>
      <c r="S160" s="234">
        <v>0</v>
      </c>
      <c r="T160" s="234">
        <v>0</v>
      </c>
      <c r="U160" s="234">
        <v>2310565.1979999999</v>
      </c>
      <c r="V160" s="234">
        <v>0</v>
      </c>
      <c r="W160" s="234">
        <v>0</v>
      </c>
      <c r="X160" s="234">
        <v>0</v>
      </c>
      <c r="Y160" s="234">
        <v>0</v>
      </c>
      <c r="Z160" s="234">
        <v>0</v>
      </c>
      <c r="AA160" s="234">
        <v>0</v>
      </c>
      <c r="AB160" s="234">
        <v>2310565.1979999999</v>
      </c>
      <c r="AC160" s="234">
        <v>0</v>
      </c>
      <c r="AD160" s="234">
        <v>0</v>
      </c>
      <c r="AE160" s="234">
        <v>0</v>
      </c>
      <c r="AF160" s="234">
        <v>0</v>
      </c>
      <c r="AG160" s="234">
        <v>0</v>
      </c>
      <c r="AH160" s="234">
        <v>0</v>
      </c>
      <c r="AI160" s="234">
        <v>2310565.1979999999</v>
      </c>
      <c r="AJ160" s="234">
        <v>0</v>
      </c>
      <c r="AK160" s="234">
        <v>0</v>
      </c>
      <c r="AL160" s="234">
        <v>0</v>
      </c>
    </row>
    <row r="161" spans="1:38" x14ac:dyDescent="0.25">
      <c r="A161" s="358" t="s">
        <v>144</v>
      </c>
      <c r="B161" s="358" t="s">
        <v>258</v>
      </c>
      <c r="C161" s="358" t="s">
        <v>175</v>
      </c>
      <c r="D161" s="358" t="s">
        <v>286</v>
      </c>
      <c r="E161" s="358" t="s">
        <v>228</v>
      </c>
      <c r="F161" s="367">
        <v>43889</v>
      </c>
      <c r="G161" s="234">
        <v>47706.803</v>
      </c>
      <c r="H161" s="234">
        <v>1421205.6005137269</v>
      </c>
      <c r="I161" s="234">
        <v>394801.92500000016</v>
      </c>
      <c r="J161" s="234">
        <v>0</v>
      </c>
      <c r="K161" s="234">
        <v>0</v>
      </c>
      <c r="L161" s="234">
        <v>0</v>
      </c>
      <c r="M161" s="234">
        <v>0</v>
      </c>
      <c r="N161" s="234">
        <v>1863714.3285137271</v>
      </c>
      <c r="O161" s="234">
        <v>1421205.6005137269</v>
      </c>
      <c r="P161" s="234">
        <v>394801.915513727</v>
      </c>
      <c r="Q161" s="234">
        <v>0</v>
      </c>
      <c r="R161" s="234">
        <v>0</v>
      </c>
      <c r="S161" s="234">
        <v>0</v>
      </c>
      <c r="T161" s="234">
        <v>0</v>
      </c>
      <c r="U161" s="234">
        <v>1863714.3190274539</v>
      </c>
      <c r="V161" s="234">
        <v>1421205.6005137269</v>
      </c>
      <c r="W161" s="234">
        <v>394801.91551372688</v>
      </c>
      <c r="X161" s="234">
        <v>0</v>
      </c>
      <c r="Y161" s="234">
        <v>0</v>
      </c>
      <c r="Z161" s="234">
        <v>0</v>
      </c>
      <c r="AA161" s="234">
        <v>0</v>
      </c>
      <c r="AB161" s="234">
        <v>1863714.3190274539</v>
      </c>
      <c r="AC161" s="234">
        <v>1421205.6005137269</v>
      </c>
      <c r="AD161" s="234">
        <v>394801.91551372688</v>
      </c>
      <c r="AE161" s="234">
        <v>0</v>
      </c>
      <c r="AF161" s="234">
        <v>0</v>
      </c>
      <c r="AG161" s="234">
        <v>0</v>
      </c>
      <c r="AH161" s="234">
        <v>0</v>
      </c>
      <c r="AI161" s="234">
        <v>1863714.3190274539</v>
      </c>
      <c r="AJ161" s="234">
        <v>1075167.2620000001</v>
      </c>
      <c r="AK161" s="234">
        <v>1078488.4370000002</v>
      </c>
      <c r="AL161" s="234">
        <v>0.89618829289567192</v>
      </c>
    </row>
    <row r="162" spans="1:38" x14ac:dyDescent="0.25">
      <c r="A162" s="358" t="s">
        <v>144</v>
      </c>
      <c r="B162" s="358" t="s">
        <v>211</v>
      </c>
      <c r="C162" s="358" t="s">
        <v>771</v>
      </c>
      <c r="D162" s="358" t="s">
        <v>221</v>
      </c>
      <c r="E162" s="358" t="s">
        <v>201</v>
      </c>
      <c r="F162" s="367">
        <v>44347</v>
      </c>
      <c r="G162" s="234">
        <v>873694.61499999999</v>
      </c>
      <c r="H162" s="234">
        <v>1248006.9941779664</v>
      </c>
      <c r="I162" s="234">
        <v>3403087.9436999997</v>
      </c>
      <c r="J162" s="234">
        <v>3114220</v>
      </c>
      <c r="K162" s="234">
        <v>0</v>
      </c>
      <c r="L162" s="234">
        <v>0</v>
      </c>
      <c r="M162" s="234">
        <v>0</v>
      </c>
      <c r="N162" s="234">
        <v>8639009.5528779663</v>
      </c>
      <c r="O162" s="234">
        <v>2483292.1806999999</v>
      </c>
      <c r="P162" s="234">
        <v>3917334.068</v>
      </c>
      <c r="Q162" s="234">
        <v>1828139.3661779659</v>
      </c>
      <c r="R162" s="234">
        <v>0</v>
      </c>
      <c r="S162" s="234">
        <v>0</v>
      </c>
      <c r="T162" s="234">
        <v>0</v>
      </c>
      <c r="U162" s="234">
        <v>9102460.2298779655</v>
      </c>
      <c r="V162" s="234">
        <v>2483292.1806999999</v>
      </c>
      <c r="W162" s="234">
        <v>4317572.1384260003</v>
      </c>
      <c r="X162" s="234">
        <v>1427901.2957519665</v>
      </c>
      <c r="Y162" s="234">
        <v>0</v>
      </c>
      <c r="Z162" s="234">
        <v>0</v>
      </c>
      <c r="AA162" s="234">
        <v>0</v>
      </c>
      <c r="AB162" s="234">
        <v>9102460.2298779674</v>
      </c>
      <c r="AC162" s="234">
        <v>2289631.6059106668</v>
      </c>
      <c r="AD162" s="234">
        <v>4511232.7132153334</v>
      </c>
      <c r="AE162" s="234">
        <v>1427901.2957519665</v>
      </c>
      <c r="AF162" s="234">
        <v>0</v>
      </c>
      <c r="AG162" s="234">
        <v>0</v>
      </c>
      <c r="AH162" s="234">
        <v>0</v>
      </c>
      <c r="AI162" s="234">
        <v>9102460.2298779674</v>
      </c>
      <c r="AJ162" s="234">
        <v>2162809.9580000001</v>
      </c>
      <c r="AK162" s="234">
        <v>2086853.838</v>
      </c>
      <c r="AL162" s="234">
        <v>0.51019366440147085</v>
      </c>
    </row>
    <row r="163" spans="1:38" x14ac:dyDescent="0.25">
      <c r="A163" s="358" t="s">
        <v>144</v>
      </c>
      <c r="B163" s="358" t="s">
        <v>213</v>
      </c>
      <c r="C163" s="358" t="s">
        <v>771</v>
      </c>
      <c r="D163" s="358" t="s">
        <v>221</v>
      </c>
      <c r="E163" s="358" t="s">
        <v>203</v>
      </c>
      <c r="F163" s="358" t="s">
        <v>938</v>
      </c>
      <c r="G163" s="234">
        <v>433112</v>
      </c>
      <c r="H163" s="234">
        <v>0</v>
      </c>
      <c r="I163" s="234">
        <v>0</v>
      </c>
      <c r="J163" s="234">
        <v>0</v>
      </c>
      <c r="K163" s="234">
        <v>0</v>
      </c>
      <c r="L163" s="234">
        <v>0</v>
      </c>
      <c r="M163" s="234">
        <v>0</v>
      </c>
      <c r="N163" s="234">
        <v>433112</v>
      </c>
      <c r="O163" s="234">
        <v>-463450.67700000003</v>
      </c>
      <c r="P163" s="234">
        <v>0</v>
      </c>
      <c r="Q163" s="234">
        <v>0</v>
      </c>
      <c r="R163" s="234">
        <v>0</v>
      </c>
      <c r="S163" s="234">
        <v>0</v>
      </c>
      <c r="T163" s="234">
        <v>0</v>
      </c>
      <c r="U163" s="234">
        <v>-30338.677000000025</v>
      </c>
      <c r="V163" s="234">
        <v>-463450.67700000003</v>
      </c>
      <c r="W163" s="234">
        <v>0</v>
      </c>
      <c r="X163" s="234">
        <v>0</v>
      </c>
      <c r="Y163" s="234">
        <v>0</v>
      </c>
      <c r="Z163" s="234">
        <v>0</v>
      </c>
      <c r="AA163" s="234">
        <v>0</v>
      </c>
      <c r="AB163" s="234">
        <v>-30338.677000000025</v>
      </c>
      <c r="AC163" s="234">
        <v>-463450.67700000003</v>
      </c>
      <c r="AD163" s="234">
        <v>0</v>
      </c>
      <c r="AE163" s="234">
        <v>0</v>
      </c>
      <c r="AF163" s="234">
        <v>0</v>
      </c>
      <c r="AG163" s="234">
        <v>0</v>
      </c>
      <c r="AH163" s="234">
        <v>0</v>
      </c>
      <c r="AI163" s="234">
        <v>-30338.677000000025</v>
      </c>
      <c r="AJ163" s="234">
        <v>-463450.67700000003</v>
      </c>
      <c r="AK163" s="234">
        <v>-463450.67700000003</v>
      </c>
      <c r="AL163" s="234">
        <v>0</v>
      </c>
    </row>
    <row r="164" spans="1:38" x14ac:dyDescent="0.25">
      <c r="A164" s="358" t="s">
        <v>144</v>
      </c>
      <c r="B164" s="358" t="s">
        <v>77</v>
      </c>
      <c r="C164" s="358" t="s">
        <v>166</v>
      </c>
      <c r="D164" s="358" t="s">
        <v>77</v>
      </c>
      <c r="E164" s="358" t="s">
        <v>4</v>
      </c>
      <c r="F164" s="367">
        <v>43474</v>
      </c>
      <c r="G164" s="234">
        <v>91762.531000000003</v>
      </c>
      <c r="H164" s="234">
        <v>7420.0103831960987</v>
      </c>
      <c r="I164" s="234">
        <v>0</v>
      </c>
      <c r="J164" s="234">
        <v>0</v>
      </c>
      <c r="K164" s="234">
        <v>0</v>
      </c>
      <c r="L164" s="234">
        <v>0</v>
      </c>
      <c r="M164" s="234">
        <v>0</v>
      </c>
      <c r="N164" s="234">
        <v>99182.541383196105</v>
      </c>
      <c r="O164" s="234">
        <v>6919.4690000000001</v>
      </c>
      <c r="P164" s="234">
        <v>0</v>
      </c>
      <c r="Q164" s="234">
        <v>0</v>
      </c>
      <c r="R164" s="234">
        <v>0</v>
      </c>
      <c r="S164" s="234">
        <v>0</v>
      </c>
      <c r="T164" s="234">
        <v>0</v>
      </c>
      <c r="U164" s="234">
        <v>98682</v>
      </c>
      <c r="V164" s="234">
        <v>6919.4690000000001</v>
      </c>
      <c r="W164" s="234">
        <v>0</v>
      </c>
      <c r="X164" s="234">
        <v>0</v>
      </c>
      <c r="Y164" s="234">
        <v>0</v>
      </c>
      <c r="Z164" s="234">
        <v>0</v>
      </c>
      <c r="AA164" s="234">
        <v>0</v>
      </c>
      <c r="AB164" s="234">
        <v>98682</v>
      </c>
      <c r="AC164" s="234">
        <v>6919.4690000000001</v>
      </c>
      <c r="AD164" s="234">
        <v>0</v>
      </c>
      <c r="AE164" s="234">
        <v>0</v>
      </c>
      <c r="AF164" s="234">
        <v>0</v>
      </c>
      <c r="AG164" s="234">
        <v>0</v>
      </c>
      <c r="AH164" s="234">
        <v>0</v>
      </c>
      <c r="AI164" s="234">
        <v>98682</v>
      </c>
      <c r="AJ164" s="234">
        <v>6919.4690000000001</v>
      </c>
      <c r="AK164" s="234">
        <v>6919.4690000000001</v>
      </c>
      <c r="AL164" s="234">
        <v>1</v>
      </c>
    </row>
    <row r="165" spans="1:38" x14ac:dyDescent="0.25">
      <c r="A165" s="358" t="s">
        <v>144</v>
      </c>
      <c r="B165" s="358" t="s">
        <v>95</v>
      </c>
      <c r="C165" s="358" t="s">
        <v>172</v>
      </c>
      <c r="D165" s="358" t="s">
        <v>149</v>
      </c>
      <c r="E165" s="358" t="s">
        <v>22</v>
      </c>
      <c r="F165" s="367">
        <v>42923</v>
      </c>
      <c r="G165" s="234">
        <v>999346.92499999981</v>
      </c>
      <c r="H165" s="234">
        <v>30000</v>
      </c>
      <c r="I165" s="234">
        <v>0</v>
      </c>
      <c r="J165" s="234">
        <v>0</v>
      </c>
      <c r="K165" s="234">
        <v>0</v>
      </c>
      <c r="L165" s="234">
        <v>0</v>
      </c>
      <c r="M165" s="234">
        <v>0</v>
      </c>
      <c r="N165" s="234">
        <v>1029346.9249999998</v>
      </c>
      <c r="O165" s="234">
        <v>30000.246999999999</v>
      </c>
      <c r="P165" s="234">
        <v>0</v>
      </c>
      <c r="Q165" s="234">
        <v>0</v>
      </c>
      <c r="R165" s="234">
        <v>0</v>
      </c>
      <c r="S165" s="234">
        <v>0</v>
      </c>
      <c r="T165" s="234">
        <v>0</v>
      </c>
      <c r="U165" s="234">
        <v>1029347.1719999998</v>
      </c>
      <c r="V165" s="234">
        <v>11663.246999999999</v>
      </c>
      <c r="W165" s="234">
        <v>0</v>
      </c>
      <c r="X165" s="234">
        <v>0</v>
      </c>
      <c r="Y165" s="234">
        <v>0</v>
      </c>
      <c r="Z165" s="234">
        <v>0</v>
      </c>
      <c r="AA165" s="234">
        <v>0</v>
      </c>
      <c r="AB165" s="234">
        <v>1011010.1719999998</v>
      </c>
      <c r="AC165" s="234">
        <v>11663.246999999999</v>
      </c>
      <c r="AD165" s="234">
        <v>0</v>
      </c>
      <c r="AE165" s="234">
        <v>0</v>
      </c>
      <c r="AF165" s="234">
        <v>0</v>
      </c>
      <c r="AG165" s="234">
        <v>0</v>
      </c>
      <c r="AH165" s="234">
        <v>0</v>
      </c>
      <c r="AI165" s="234">
        <v>1011010.1719999998</v>
      </c>
      <c r="AJ165" s="234">
        <v>11663.246999999999</v>
      </c>
      <c r="AK165" s="234">
        <v>11663.246999999999</v>
      </c>
      <c r="AL165" s="234">
        <v>0.84</v>
      </c>
    </row>
    <row r="166" spans="1:38" x14ac:dyDescent="0.25">
      <c r="A166" s="358" t="s">
        <v>144</v>
      </c>
      <c r="B166" s="358" t="s">
        <v>94</v>
      </c>
      <c r="C166" s="358" t="s">
        <v>172</v>
      </c>
      <c r="D166" s="358" t="s">
        <v>154</v>
      </c>
      <c r="E166" s="358" t="s">
        <v>21</v>
      </c>
      <c r="F166" s="367">
        <v>43889</v>
      </c>
      <c r="G166" s="234">
        <v>353589.4800000001</v>
      </c>
      <c r="H166" s="234">
        <v>3031897.442464652</v>
      </c>
      <c r="I166" s="234">
        <v>949361.55662500206</v>
      </c>
      <c r="J166" s="234">
        <v>0</v>
      </c>
      <c r="K166" s="234">
        <v>0</v>
      </c>
      <c r="L166" s="234">
        <v>0</v>
      </c>
      <c r="M166" s="234">
        <v>0</v>
      </c>
      <c r="N166" s="234">
        <v>4334848.4790896541</v>
      </c>
      <c r="O166" s="234">
        <v>3031897.442464652</v>
      </c>
      <c r="P166" s="234">
        <v>949361.55662500206</v>
      </c>
      <c r="Q166" s="234">
        <v>0</v>
      </c>
      <c r="R166" s="234">
        <v>0</v>
      </c>
      <c r="S166" s="234">
        <v>0</v>
      </c>
      <c r="T166" s="234">
        <v>0</v>
      </c>
      <c r="U166" s="234">
        <v>4334848.4790896541</v>
      </c>
      <c r="V166" s="234">
        <v>3031897.442464652</v>
      </c>
      <c r="W166" s="234">
        <v>949361.55662500206</v>
      </c>
      <c r="X166" s="234">
        <v>0</v>
      </c>
      <c r="Y166" s="234">
        <v>0</v>
      </c>
      <c r="Z166" s="234">
        <v>0</v>
      </c>
      <c r="AA166" s="234">
        <v>0</v>
      </c>
      <c r="AB166" s="234">
        <v>4334848.4790896541</v>
      </c>
      <c r="AC166" s="234">
        <v>2781085.5286849998</v>
      </c>
      <c r="AD166" s="234">
        <v>1228673</v>
      </c>
      <c r="AE166" s="234">
        <v>0</v>
      </c>
      <c r="AF166" s="234">
        <v>0</v>
      </c>
      <c r="AG166" s="234">
        <v>0</v>
      </c>
      <c r="AH166" s="234">
        <v>0</v>
      </c>
      <c r="AI166" s="234">
        <v>4363348.0086850002</v>
      </c>
      <c r="AJ166" s="234">
        <v>2313722.9949999996</v>
      </c>
      <c r="AK166" s="234">
        <v>2155844.6229999997</v>
      </c>
      <c r="AL166" s="234">
        <v>0.85844610851744618</v>
      </c>
    </row>
    <row r="167" spans="1:38" x14ac:dyDescent="0.25">
      <c r="A167" s="358" t="s">
        <v>144</v>
      </c>
      <c r="B167" s="358" t="s">
        <v>257</v>
      </c>
      <c r="C167" s="358" t="s">
        <v>771</v>
      </c>
      <c r="D167" s="358" t="s">
        <v>285</v>
      </c>
      <c r="E167" s="358" t="s">
        <v>227</v>
      </c>
      <c r="F167" s="367">
        <v>43777</v>
      </c>
      <c r="G167" s="234">
        <v>22678.862999999998</v>
      </c>
      <c r="H167" s="234">
        <v>504288.05993155745</v>
      </c>
      <c r="I167" s="234">
        <v>0</v>
      </c>
      <c r="J167" s="234">
        <v>0</v>
      </c>
      <c r="K167" s="234">
        <v>0</v>
      </c>
      <c r="L167" s="234">
        <v>0</v>
      </c>
      <c r="M167" s="234">
        <v>0</v>
      </c>
      <c r="N167" s="234">
        <v>526966.9229315574</v>
      </c>
      <c r="O167" s="234">
        <v>504288.06093155744</v>
      </c>
      <c r="P167" s="234">
        <v>0</v>
      </c>
      <c r="Q167" s="234">
        <v>0</v>
      </c>
      <c r="R167" s="234">
        <v>0</v>
      </c>
      <c r="S167" s="234">
        <v>0</v>
      </c>
      <c r="T167" s="234">
        <v>0</v>
      </c>
      <c r="U167" s="234">
        <v>526966.92393155745</v>
      </c>
      <c r="V167" s="234">
        <v>504288.06093155744</v>
      </c>
      <c r="W167" s="234">
        <v>0</v>
      </c>
      <c r="X167" s="234">
        <v>0</v>
      </c>
      <c r="Y167" s="234">
        <v>0</v>
      </c>
      <c r="Z167" s="234">
        <v>0</v>
      </c>
      <c r="AA167" s="234">
        <v>0</v>
      </c>
      <c r="AB167" s="234">
        <v>526966.92393155745</v>
      </c>
      <c r="AC167" s="234">
        <v>404288.06093155697</v>
      </c>
      <c r="AD167" s="234">
        <v>100000.00000000047</v>
      </c>
      <c r="AE167" s="234">
        <v>0</v>
      </c>
      <c r="AF167" s="234">
        <v>0</v>
      </c>
      <c r="AG167" s="234">
        <v>0</v>
      </c>
      <c r="AH167" s="234">
        <v>0</v>
      </c>
      <c r="AI167" s="234">
        <v>526966.92393155745</v>
      </c>
      <c r="AJ167" s="234">
        <v>149907.9</v>
      </c>
      <c r="AK167" s="234">
        <v>134057.065</v>
      </c>
      <c r="AL167" s="234">
        <v>0.93997459141079909</v>
      </c>
    </row>
    <row r="168" spans="1:38" x14ac:dyDescent="0.25">
      <c r="A168" s="358" t="s">
        <v>144</v>
      </c>
      <c r="B168" s="358" t="s">
        <v>256</v>
      </c>
      <c r="C168" s="358" t="s">
        <v>771</v>
      </c>
      <c r="D168" s="358" t="s">
        <v>284</v>
      </c>
      <c r="E168" s="358" t="s">
        <v>226</v>
      </c>
      <c r="F168" s="367">
        <v>43777</v>
      </c>
      <c r="G168" s="234">
        <v>22735.440999999999</v>
      </c>
      <c r="H168" s="234">
        <v>452369.25672669313</v>
      </c>
      <c r="I168" s="234">
        <v>0</v>
      </c>
      <c r="J168" s="234">
        <v>0</v>
      </c>
      <c r="K168" s="234">
        <v>0</v>
      </c>
      <c r="L168" s="234">
        <v>0</v>
      </c>
      <c r="M168" s="234">
        <v>0</v>
      </c>
      <c r="N168" s="234">
        <v>475104.69772669312</v>
      </c>
      <c r="O168" s="234">
        <v>452369.25672669313</v>
      </c>
      <c r="P168" s="234">
        <v>0</v>
      </c>
      <c r="Q168" s="234">
        <v>0</v>
      </c>
      <c r="R168" s="234">
        <v>0</v>
      </c>
      <c r="S168" s="234">
        <v>0</v>
      </c>
      <c r="T168" s="234">
        <v>0</v>
      </c>
      <c r="U168" s="234">
        <v>475104.69772669312</v>
      </c>
      <c r="V168" s="234">
        <v>452369.25672669313</v>
      </c>
      <c r="W168" s="234">
        <v>0</v>
      </c>
      <c r="X168" s="234">
        <v>0</v>
      </c>
      <c r="Y168" s="234">
        <v>0</v>
      </c>
      <c r="Z168" s="234">
        <v>0</v>
      </c>
      <c r="AA168" s="234">
        <v>0</v>
      </c>
      <c r="AB168" s="234">
        <v>475104.69772669312</v>
      </c>
      <c r="AC168" s="234">
        <v>352369.25672669301</v>
      </c>
      <c r="AD168" s="234">
        <v>100000.00000000012</v>
      </c>
      <c r="AE168" s="234">
        <v>0</v>
      </c>
      <c r="AF168" s="234">
        <v>0</v>
      </c>
      <c r="AG168" s="234">
        <v>0</v>
      </c>
      <c r="AH168" s="234">
        <v>0</v>
      </c>
      <c r="AI168" s="234">
        <v>475104.69772669312</v>
      </c>
      <c r="AJ168" s="234">
        <v>154647.05099999998</v>
      </c>
      <c r="AK168" s="234">
        <v>137661.76999999999</v>
      </c>
      <c r="AL168" s="234">
        <v>0.93549469847207523</v>
      </c>
    </row>
    <row r="169" spans="1:38" x14ac:dyDescent="0.25">
      <c r="A169" s="358" t="s">
        <v>144</v>
      </c>
      <c r="B169" s="358" t="s">
        <v>209</v>
      </c>
      <c r="C169" s="358" t="s">
        <v>771</v>
      </c>
      <c r="D169" s="358" t="s">
        <v>219</v>
      </c>
      <c r="E169" s="358" t="s">
        <v>199</v>
      </c>
      <c r="F169" s="367">
        <v>43602</v>
      </c>
      <c r="G169" s="234">
        <v>2086397.1260000002</v>
      </c>
      <c r="H169" s="234">
        <v>679273.16876151436</v>
      </c>
      <c r="I169" s="234">
        <v>0</v>
      </c>
      <c r="J169" s="234">
        <v>0</v>
      </c>
      <c r="K169" s="234">
        <v>0</v>
      </c>
      <c r="L169" s="234">
        <v>0</v>
      </c>
      <c r="M169" s="234">
        <v>0</v>
      </c>
      <c r="N169" s="234">
        <v>2765670.2947615143</v>
      </c>
      <c r="O169" s="234">
        <v>679273.16876151366</v>
      </c>
      <c r="P169" s="234">
        <v>0</v>
      </c>
      <c r="Q169" s="234">
        <v>0</v>
      </c>
      <c r="R169" s="234">
        <v>0</v>
      </c>
      <c r="S169" s="234">
        <v>0</v>
      </c>
      <c r="T169" s="234">
        <v>0</v>
      </c>
      <c r="U169" s="234">
        <v>2765670.2947615138</v>
      </c>
      <c r="V169" s="234">
        <v>426541.30960833328</v>
      </c>
      <c r="W169" s="234">
        <v>0</v>
      </c>
      <c r="X169" s="234">
        <v>0</v>
      </c>
      <c r="Y169" s="234">
        <v>0</v>
      </c>
      <c r="Z169" s="234">
        <v>0</v>
      </c>
      <c r="AA169" s="234">
        <v>0</v>
      </c>
      <c r="AB169" s="234">
        <v>2512938.4356083334</v>
      </c>
      <c r="AC169" s="234">
        <v>426541.30960833328</v>
      </c>
      <c r="AD169" s="234">
        <v>0</v>
      </c>
      <c r="AE169" s="234">
        <v>0</v>
      </c>
      <c r="AF169" s="234">
        <v>0</v>
      </c>
      <c r="AG169" s="234">
        <v>0</v>
      </c>
      <c r="AH169" s="234">
        <v>0</v>
      </c>
      <c r="AI169" s="234">
        <v>2512938.4356083334</v>
      </c>
      <c r="AJ169" s="234">
        <v>407745.49300000002</v>
      </c>
      <c r="AK169" s="234">
        <v>400099.397</v>
      </c>
      <c r="AL169" s="234">
        <v>0.98</v>
      </c>
    </row>
    <row r="170" spans="1:38" x14ac:dyDescent="0.25">
      <c r="A170" s="358" t="s">
        <v>144</v>
      </c>
      <c r="B170" s="358" t="s">
        <v>329</v>
      </c>
      <c r="C170" s="358" t="s">
        <v>179</v>
      </c>
      <c r="D170" s="358" t="s">
        <v>162</v>
      </c>
      <c r="E170" s="358" t="s">
        <v>307</v>
      </c>
      <c r="F170" s="358" t="s">
        <v>938</v>
      </c>
      <c r="G170" s="234">
        <v>0</v>
      </c>
      <c r="H170" s="234">
        <v>0</v>
      </c>
      <c r="I170" s="234">
        <v>0</v>
      </c>
      <c r="J170" s="234">
        <v>0</v>
      </c>
      <c r="K170" s="234">
        <v>0</v>
      </c>
      <c r="L170" s="234">
        <v>0</v>
      </c>
      <c r="M170" s="234">
        <v>0</v>
      </c>
      <c r="N170" s="234">
        <v>0</v>
      </c>
      <c r="O170" s="234">
        <v>0</v>
      </c>
      <c r="P170" s="234">
        <v>0</v>
      </c>
      <c r="Q170" s="234">
        <v>0</v>
      </c>
      <c r="R170" s="234">
        <v>0</v>
      </c>
      <c r="S170" s="234">
        <v>0</v>
      </c>
      <c r="T170" s="234">
        <v>0</v>
      </c>
      <c r="U170" s="234">
        <v>0</v>
      </c>
      <c r="V170" s="234">
        <v>0</v>
      </c>
      <c r="W170" s="234">
        <v>0</v>
      </c>
      <c r="X170" s="234">
        <v>0</v>
      </c>
      <c r="Y170" s="234">
        <v>0</v>
      </c>
      <c r="Z170" s="234">
        <v>0</v>
      </c>
      <c r="AA170" s="234">
        <v>0</v>
      </c>
      <c r="AB170" s="234">
        <v>0</v>
      </c>
      <c r="AC170" s="234">
        <v>0</v>
      </c>
      <c r="AD170" s="234">
        <v>0</v>
      </c>
      <c r="AE170" s="234">
        <v>0</v>
      </c>
      <c r="AF170" s="234">
        <v>0</v>
      </c>
      <c r="AG170" s="234">
        <v>0</v>
      </c>
      <c r="AH170" s="234">
        <v>0</v>
      </c>
      <c r="AI170" s="234">
        <v>0</v>
      </c>
      <c r="AJ170" s="234">
        <v>0</v>
      </c>
      <c r="AK170" s="234">
        <v>0</v>
      </c>
      <c r="AL170" s="234">
        <v>0</v>
      </c>
    </row>
    <row r="171" spans="1:38" x14ac:dyDescent="0.25">
      <c r="A171" s="358" t="s">
        <v>144</v>
      </c>
      <c r="B171" s="358" t="s">
        <v>109</v>
      </c>
      <c r="C171" s="358" t="s">
        <v>175</v>
      </c>
      <c r="D171" s="358" t="s">
        <v>160</v>
      </c>
      <c r="E171" s="358" t="s">
        <v>36</v>
      </c>
      <c r="F171" s="367">
        <v>44926</v>
      </c>
      <c r="G171" s="234">
        <v>20000</v>
      </c>
      <c r="H171" s="234">
        <v>100159.34678033221</v>
      </c>
      <c r="I171" s="234">
        <v>62000</v>
      </c>
      <c r="J171" s="234">
        <v>0</v>
      </c>
      <c r="K171" s="234">
        <v>0</v>
      </c>
      <c r="L171" s="234">
        <v>0</v>
      </c>
      <c r="M171" s="234">
        <v>0</v>
      </c>
      <c r="N171" s="234">
        <v>182159.34678033221</v>
      </c>
      <c r="O171" s="234">
        <v>100159.34678033221</v>
      </c>
      <c r="P171" s="234">
        <v>62000</v>
      </c>
      <c r="Q171" s="234">
        <v>0</v>
      </c>
      <c r="R171" s="234">
        <v>0</v>
      </c>
      <c r="S171" s="234">
        <v>0</v>
      </c>
      <c r="T171" s="234">
        <v>0</v>
      </c>
      <c r="U171" s="234">
        <v>182159.34678033221</v>
      </c>
      <c r="V171" s="234">
        <v>27311.777000000002</v>
      </c>
      <c r="W171" s="234">
        <v>134847.56978033198</v>
      </c>
      <c r="X171" s="234">
        <v>0</v>
      </c>
      <c r="Y171" s="234">
        <v>0</v>
      </c>
      <c r="Z171" s="234">
        <v>0</v>
      </c>
      <c r="AA171" s="234">
        <v>0</v>
      </c>
      <c r="AB171" s="234">
        <v>182159.34678033198</v>
      </c>
      <c r="AC171" s="234">
        <v>53771.777000000002</v>
      </c>
      <c r="AD171" s="234">
        <v>108387.56978033199</v>
      </c>
      <c r="AE171" s="234">
        <v>0</v>
      </c>
      <c r="AF171" s="234">
        <v>0</v>
      </c>
      <c r="AG171" s="234">
        <v>0</v>
      </c>
      <c r="AH171" s="234">
        <v>0</v>
      </c>
      <c r="AI171" s="234">
        <v>182159.34678033198</v>
      </c>
      <c r="AJ171" s="234">
        <v>53771.777000000002</v>
      </c>
      <c r="AK171" s="234">
        <v>53771.777000000002</v>
      </c>
      <c r="AL171" s="234">
        <v>0.63588510504412443</v>
      </c>
    </row>
    <row r="172" spans="1:38" x14ac:dyDescent="0.25">
      <c r="A172" s="358" t="s">
        <v>144</v>
      </c>
      <c r="B172" s="358" t="s">
        <v>86</v>
      </c>
      <c r="C172" s="358" t="s">
        <v>172</v>
      </c>
      <c r="D172" s="358" t="s">
        <v>154</v>
      </c>
      <c r="E172" s="358" t="s">
        <v>13</v>
      </c>
      <c r="F172" s="367">
        <v>43889</v>
      </c>
      <c r="G172" s="234">
        <v>677853.853</v>
      </c>
      <c r="H172" s="234">
        <v>28499.999999999996</v>
      </c>
      <c r="I172" s="234">
        <v>0</v>
      </c>
      <c r="J172" s="234">
        <v>0</v>
      </c>
      <c r="K172" s="234">
        <v>0</v>
      </c>
      <c r="L172" s="234">
        <v>0</v>
      </c>
      <c r="M172" s="234">
        <v>0</v>
      </c>
      <c r="N172" s="234">
        <v>706353.853</v>
      </c>
      <c r="O172" s="234">
        <v>28499.999999999996</v>
      </c>
      <c r="P172" s="234">
        <v>0</v>
      </c>
      <c r="Q172" s="234">
        <v>0</v>
      </c>
      <c r="R172" s="234">
        <v>0</v>
      </c>
      <c r="S172" s="234">
        <v>0</v>
      </c>
      <c r="T172" s="234">
        <v>0</v>
      </c>
      <c r="U172" s="234">
        <v>706353.853</v>
      </c>
      <c r="V172" s="234">
        <v>28500</v>
      </c>
      <c r="W172" s="234">
        <v>0</v>
      </c>
      <c r="X172" s="234">
        <v>0</v>
      </c>
      <c r="Y172" s="234">
        <v>0</v>
      </c>
      <c r="Z172" s="234">
        <v>0</v>
      </c>
      <c r="AA172" s="234">
        <v>0</v>
      </c>
      <c r="AB172" s="234">
        <v>706353.853</v>
      </c>
      <c r="AC172" s="234">
        <v>0</v>
      </c>
      <c r="AD172" s="234">
        <v>0</v>
      </c>
      <c r="AE172" s="234">
        <v>0</v>
      </c>
      <c r="AF172" s="234">
        <v>0</v>
      </c>
      <c r="AG172" s="234">
        <v>0</v>
      </c>
      <c r="AH172" s="234">
        <v>0</v>
      </c>
      <c r="AI172" s="234">
        <v>677853.853</v>
      </c>
      <c r="AJ172" s="234">
        <v>0</v>
      </c>
      <c r="AK172" s="234">
        <v>0</v>
      </c>
      <c r="AL172" s="234">
        <v>1</v>
      </c>
    </row>
    <row r="173" spans="1:38" x14ac:dyDescent="0.25">
      <c r="A173" s="358" t="s">
        <v>144</v>
      </c>
      <c r="B173" s="358" t="s">
        <v>313</v>
      </c>
      <c r="C173" s="358" t="s">
        <v>175</v>
      </c>
      <c r="D173" s="358" t="s">
        <v>313</v>
      </c>
      <c r="E173" s="358" t="s">
        <v>294</v>
      </c>
      <c r="F173" s="367">
        <v>43830</v>
      </c>
      <c r="G173" s="234">
        <v>0</v>
      </c>
      <c r="H173" s="234">
        <v>282664</v>
      </c>
      <c r="I173" s="234">
        <v>0</v>
      </c>
      <c r="J173" s="234">
        <v>0</v>
      </c>
      <c r="K173" s="234">
        <v>0</v>
      </c>
      <c r="L173" s="234">
        <v>0</v>
      </c>
      <c r="M173" s="234">
        <v>0</v>
      </c>
      <c r="N173" s="234">
        <v>282664</v>
      </c>
      <c r="O173" s="234">
        <v>282664</v>
      </c>
      <c r="P173" s="234">
        <v>0</v>
      </c>
      <c r="Q173" s="234">
        <v>0</v>
      </c>
      <c r="R173" s="234">
        <v>0</v>
      </c>
      <c r="S173" s="234">
        <v>0</v>
      </c>
      <c r="T173" s="234">
        <v>0</v>
      </c>
      <c r="U173" s="234">
        <v>282664</v>
      </c>
      <c r="V173" s="234">
        <v>282664</v>
      </c>
      <c r="W173" s="234">
        <v>0</v>
      </c>
      <c r="X173" s="234">
        <v>0</v>
      </c>
      <c r="Y173" s="234">
        <v>0</v>
      </c>
      <c r="Z173" s="234">
        <v>0</v>
      </c>
      <c r="AA173" s="234">
        <v>0</v>
      </c>
      <c r="AB173" s="234">
        <v>282664</v>
      </c>
      <c r="AC173" s="234">
        <v>164151.93599999999</v>
      </c>
      <c r="AD173" s="234">
        <v>0</v>
      </c>
      <c r="AE173" s="234">
        <v>0</v>
      </c>
      <c r="AF173" s="234">
        <v>0</v>
      </c>
      <c r="AG173" s="234">
        <v>0</v>
      </c>
      <c r="AH173" s="234">
        <v>0</v>
      </c>
      <c r="AI173" s="234">
        <v>164151.93599999999</v>
      </c>
      <c r="AJ173" s="234">
        <v>114151.93599999997</v>
      </c>
      <c r="AK173" s="234">
        <v>114151.93599999997</v>
      </c>
      <c r="AL173" s="234">
        <v>0</v>
      </c>
    </row>
    <row r="174" spans="1:38" x14ac:dyDescent="0.25">
      <c r="A174" s="358" t="s">
        <v>144</v>
      </c>
      <c r="B174" s="358" t="s">
        <v>1098</v>
      </c>
      <c r="C174" s="358" t="s">
        <v>166</v>
      </c>
      <c r="D174" s="358" t="s">
        <v>1246</v>
      </c>
      <c r="E174" s="358" t="s">
        <v>1097</v>
      </c>
      <c r="F174" s="358" t="s">
        <v>938</v>
      </c>
      <c r="G174" s="234">
        <v>0</v>
      </c>
      <c r="H174" s="234">
        <v>0</v>
      </c>
      <c r="I174" s="234">
        <v>0</v>
      </c>
      <c r="J174" s="234">
        <v>0</v>
      </c>
      <c r="K174" s="234">
        <v>0</v>
      </c>
      <c r="L174" s="234">
        <v>0</v>
      </c>
      <c r="M174" s="234">
        <v>0</v>
      </c>
      <c r="N174" s="234">
        <v>0</v>
      </c>
      <c r="O174" s="234">
        <v>0</v>
      </c>
      <c r="P174" s="234">
        <v>0</v>
      </c>
      <c r="Q174" s="234">
        <v>0</v>
      </c>
      <c r="R174" s="234">
        <v>0</v>
      </c>
      <c r="S174" s="234">
        <v>0</v>
      </c>
      <c r="T174" s="234">
        <v>0</v>
      </c>
      <c r="U174" s="234">
        <v>0</v>
      </c>
      <c r="V174" s="234">
        <v>0</v>
      </c>
      <c r="W174" s="234">
        <v>0</v>
      </c>
      <c r="X174" s="234">
        <v>0</v>
      </c>
      <c r="Y174" s="234">
        <v>0</v>
      </c>
      <c r="Z174" s="234">
        <v>0</v>
      </c>
      <c r="AA174" s="234">
        <v>0</v>
      </c>
      <c r="AB174" s="234">
        <v>0</v>
      </c>
      <c r="AC174" s="234">
        <v>454916.75300000003</v>
      </c>
      <c r="AD174" s="234">
        <v>0</v>
      </c>
      <c r="AE174" s="234">
        <v>0</v>
      </c>
      <c r="AF174" s="234">
        <v>0</v>
      </c>
      <c r="AG174" s="234">
        <v>0</v>
      </c>
      <c r="AH174" s="234">
        <v>0</v>
      </c>
      <c r="AI174" s="234">
        <v>454916.75300000003</v>
      </c>
      <c r="AJ174" s="234">
        <v>0</v>
      </c>
      <c r="AK174" s="234">
        <v>0</v>
      </c>
      <c r="AL174" s="234">
        <v>0</v>
      </c>
    </row>
    <row r="175" spans="1:38" x14ac:dyDescent="0.25">
      <c r="A175" s="358" t="s">
        <v>144</v>
      </c>
      <c r="B175" s="358" t="s">
        <v>1249</v>
      </c>
      <c r="C175" s="358" t="s">
        <v>175</v>
      </c>
      <c r="D175" s="358" t="s">
        <v>770</v>
      </c>
      <c r="E175" s="358" t="s">
        <v>938</v>
      </c>
      <c r="F175" s="358" t="s">
        <v>938</v>
      </c>
      <c r="G175" s="234">
        <v>0</v>
      </c>
      <c r="H175" s="234">
        <v>0</v>
      </c>
      <c r="I175" s="234">
        <v>0</v>
      </c>
      <c r="J175" s="234">
        <v>0</v>
      </c>
      <c r="K175" s="234">
        <v>0</v>
      </c>
      <c r="L175" s="234">
        <v>0</v>
      </c>
      <c r="M175" s="234">
        <v>0</v>
      </c>
      <c r="N175" s="234">
        <v>0</v>
      </c>
      <c r="O175" s="234">
        <v>0</v>
      </c>
      <c r="P175" s="234">
        <v>0</v>
      </c>
      <c r="Q175" s="234">
        <v>0</v>
      </c>
      <c r="R175" s="234">
        <v>0</v>
      </c>
      <c r="S175" s="234">
        <v>0</v>
      </c>
      <c r="T175" s="234">
        <v>0</v>
      </c>
      <c r="U175" s="234">
        <v>0</v>
      </c>
      <c r="V175" s="234">
        <v>0</v>
      </c>
      <c r="W175" s="234">
        <v>0</v>
      </c>
      <c r="X175" s="234">
        <v>0</v>
      </c>
      <c r="Y175" s="234">
        <v>0</v>
      </c>
      <c r="Z175" s="234">
        <v>0</v>
      </c>
      <c r="AA175" s="234">
        <v>0</v>
      </c>
      <c r="AB175" s="234">
        <v>0</v>
      </c>
      <c r="AC175" s="234">
        <v>0</v>
      </c>
      <c r="AD175" s="234">
        <v>0</v>
      </c>
      <c r="AE175" s="234">
        <v>0</v>
      </c>
      <c r="AF175" s="234">
        <v>0</v>
      </c>
      <c r="AG175" s="234">
        <v>0</v>
      </c>
      <c r="AH175" s="234">
        <v>0</v>
      </c>
      <c r="AI175" s="234">
        <v>0</v>
      </c>
      <c r="AJ175" s="234">
        <v>0</v>
      </c>
      <c r="AK175" s="234">
        <v>0</v>
      </c>
      <c r="AL175" s="234">
        <v>0</v>
      </c>
    </row>
    <row r="176" spans="1:38" x14ac:dyDescent="0.25">
      <c r="A176" s="358" t="s">
        <v>144</v>
      </c>
      <c r="B176" s="358" t="s">
        <v>1250</v>
      </c>
      <c r="C176" s="358" t="s">
        <v>179</v>
      </c>
      <c r="D176" s="358" t="s">
        <v>770</v>
      </c>
      <c r="E176" s="358" t="s">
        <v>938</v>
      </c>
      <c r="F176" s="358" t="s">
        <v>938</v>
      </c>
      <c r="G176" s="234">
        <v>0</v>
      </c>
      <c r="H176" s="234">
        <v>0</v>
      </c>
      <c r="I176" s="234">
        <v>0</v>
      </c>
      <c r="J176" s="234">
        <v>0</v>
      </c>
      <c r="K176" s="234">
        <v>0</v>
      </c>
      <c r="L176" s="234">
        <v>0</v>
      </c>
      <c r="M176" s="234">
        <v>0</v>
      </c>
      <c r="N176" s="234">
        <v>0</v>
      </c>
      <c r="O176" s="234">
        <v>0</v>
      </c>
      <c r="P176" s="234">
        <v>0</v>
      </c>
      <c r="Q176" s="234">
        <v>0</v>
      </c>
      <c r="R176" s="234">
        <v>0</v>
      </c>
      <c r="S176" s="234">
        <v>0</v>
      </c>
      <c r="T176" s="234">
        <v>0</v>
      </c>
      <c r="U176" s="234">
        <v>0</v>
      </c>
      <c r="V176" s="234">
        <v>0</v>
      </c>
      <c r="W176" s="234">
        <v>0</v>
      </c>
      <c r="X176" s="234">
        <v>0</v>
      </c>
      <c r="Y176" s="234">
        <v>0</v>
      </c>
      <c r="Z176" s="234">
        <v>0</v>
      </c>
      <c r="AA176" s="234">
        <v>0</v>
      </c>
      <c r="AB176" s="234">
        <v>0</v>
      </c>
      <c r="AC176" s="234">
        <v>0</v>
      </c>
      <c r="AD176" s="234">
        <v>0</v>
      </c>
      <c r="AE176" s="234">
        <v>0</v>
      </c>
      <c r="AF176" s="234">
        <v>0</v>
      </c>
      <c r="AG176" s="234">
        <v>0</v>
      </c>
      <c r="AH176" s="234">
        <v>0</v>
      </c>
      <c r="AI176" s="234">
        <v>0</v>
      </c>
      <c r="AJ176" s="234">
        <v>0</v>
      </c>
      <c r="AK176" s="234">
        <v>0</v>
      </c>
      <c r="AL176" s="234">
        <v>0</v>
      </c>
    </row>
    <row r="177" spans="1:38" x14ac:dyDescent="0.25">
      <c r="A177" s="358" t="s">
        <v>144</v>
      </c>
      <c r="B177" s="358" t="s">
        <v>1251</v>
      </c>
      <c r="C177" s="358" t="s">
        <v>770</v>
      </c>
      <c r="D177" s="358" t="s">
        <v>770</v>
      </c>
      <c r="E177" s="358" t="s">
        <v>938</v>
      </c>
      <c r="F177" s="358" t="s">
        <v>938</v>
      </c>
      <c r="G177" s="234">
        <v>0</v>
      </c>
      <c r="H177" s="234">
        <v>0</v>
      </c>
      <c r="I177" s="234">
        <v>0</v>
      </c>
      <c r="J177" s="234">
        <v>0</v>
      </c>
      <c r="K177" s="234">
        <v>0</v>
      </c>
      <c r="L177" s="234">
        <v>0</v>
      </c>
      <c r="M177" s="234">
        <v>0</v>
      </c>
      <c r="N177" s="234">
        <v>0</v>
      </c>
      <c r="O177" s="234">
        <v>0</v>
      </c>
      <c r="P177" s="234">
        <v>0</v>
      </c>
      <c r="Q177" s="234">
        <v>0</v>
      </c>
      <c r="R177" s="234">
        <v>0</v>
      </c>
      <c r="S177" s="234">
        <v>0</v>
      </c>
      <c r="T177" s="234">
        <v>0</v>
      </c>
      <c r="U177" s="234">
        <v>0</v>
      </c>
      <c r="V177" s="234">
        <v>0</v>
      </c>
      <c r="W177" s="234">
        <v>0</v>
      </c>
      <c r="X177" s="234">
        <v>0</v>
      </c>
      <c r="Y177" s="234">
        <v>0</v>
      </c>
      <c r="Z177" s="234">
        <v>0</v>
      </c>
      <c r="AA177" s="234">
        <v>0</v>
      </c>
      <c r="AB177" s="234">
        <v>0</v>
      </c>
      <c r="AC177" s="234">
        <v>0</v>
      </c>
      <c r="AD177" s="234">
        <v>0</v>
      </c>
      <c r="AE177" s="234">
        <v>0</v>
      </c>
      <c r="AF177" s="234">
        <v>0</v>
      </c>
      <c r="AG177" s="234">
        <v>0</v>
      </c>
      <c r="AH177" s="234">
        <v>0</v>
      </c>
      <c r="AI177" s="234">
        <v>0</v>
      </c>
      <c r="AJ177" s="234">
        <v>0</v>
      </c>
      <c r="AK177" s="234">
        <v>0</v>
      </c>
      <c r="AL177" s="234">
        <v>0</v>
      </c>
    </row>
    <row r="178" spans="1:38" x14ac:dyDescent="0.25">
      <c r="A178" s="358" t="s">
        <v>144</v>
      </c>
      <c r="B178" s="358" t="s">
        <v>1252</v>
      </c>
      <c r="C178" s="358" t="s">
        <v>770</v>
      </c>
      <c r="D178" s="358" t="s">
        <v>770</v>
      </c>
      <c r="E178" s="358" t="s">
        <v>938</v>
      </c>
      <c r="F178" s="358" t="s">
        <v>938</v>
      </c>
      <c r="G178" s="234">
        <v>0</v>
      </c>
      <c r="H178" s="234">
        <v>0</v>
      </c>
      <c r="I178" s="234">
        <v>0</v>
      </c>
      <c r="J178" s="234">
        <v>0</v>
      </c>
      <c r="K178" s="234">
        <v>0</v>
      </c>
      <c r="L178" s="234">
        <v>0</v>
      </c>
      <c r="M178" s="234">
        <v>0</v>
      </c>
      <c r="N178" s="234">
        <v>0</v>
      </c>
      <c r="O178" s="234">
        <v>0</v>
      </c>
      <c r="P178" s="234">
        <v>0</v>
      </c>
      <c r="Q178" s="234">
        <v>0</v>
      </c>
      <c r="R178" s="234">
        <v>0</v>
      </c>
      <c r="S178" s="234">
        <v>0</v>
      </c>
      <c r="T178" s="234">
        <v>0</v>
      </c>
      <c r="U178" s="234">
        <v>0</v>
      </c>
      <c r="V178" s="234">
        <v>0</v>
      </c>
      <c r="W178" s="234">
        <v>0</v>
      </c>
      <c r="X178" s="234">
        <v>0</v>
      </c>
      <c r="Y178" s="234">
        <v>0</v>
      </c>
      <c r="Z178" s="234">
        <v>0</v>
      </c>
      <c r="AA178" s="234">
        <v>0</v>
      </c>
      <c r="AB178" s="234">
        <v>0</v>
      </c>
      <c r="AC178" s="234">
        <v>0</v>
      </c>
      <c r="AD178" s="234">
        <v>0</v>
      </c>
      <c r="AE178" s="234">
        <v>0</v>
      </c>
      <c r="AF178" s="234">
        <v>0</v>
      </c>
      <c r="AG178" s="234">
        <v>0</v>
      </c>
      <c r="AH178" s="234">
        <v>0</v>
      </c>
      <c r="AI178" s="234">
        <v>0</v>
      </c>
      <c r="AJ178" s="234">
        <v>0</v>
      </c>
      <c r="AK178" s="234">
        <v>0</v>
      </c>
      <c r="AL178" s="234">
        <v>0</v>
      </c>
    </row>
    <row r="179" spans="1:38" x14ac:dyDescent="0.25">
      <c r="A179" s="358" t="s">
        <v>582</v>
      </c>
      <c r="F179"/>
      <c r="G179" s="234">
        <v>68320338.452999979</v>
      </c>
      <c r="H179" s="234">
        <v>46319623.913443409</v>
      </c>
      <c r="I179" s="234">
        <v>46878731.972651348</v>
      </c>
      <c r="J179" s="234">
        <v>5998466.7796666697</v>
      </c>
      <c r="K179" s="234">
        <v>72843.744000000006</v>
      </c>
      <c r="L179" s="234">
        <v>37731.212999999996</v>
      </c>
      <c r="M179" s="234">
        <v>0</v>
      </c>
      <c r="N179" s="234">
        <v>167627736.07576147</v>
      </c>
      <c r="O179" s="234">
        <v>50326151.738823168</v>
      </c>
      <c r="P179" s="234">
        <v>41092868.786584176</v>
      </c>
      <c r="Q179" s="234">
        <v>9844932.587566169</v>
      </c>
      <c r="R179" s="234">
        <v>212384.07484737851</v>
      </c>
      <c r="S179" s="234">
        <v>139515.17106432133</v>
      </c>
      <c r="T179" s="234">
        <v>20668</v>
      </c>
      <c r="U179" s="234">
        <v>169956858.45488521</v>
      </c>
      <c r="V179" s="234">
        <v>51310220.800780408</v>
      </c>
      <c r="W179" s="234">
        <v>40989038.374034896</v>
      </c>
      <c r="X179" s="234">
        <v>9041694.5171401687</v>
      </c>
      <c r="Y179" s="234">
        <v>212384.07484737851</v>
      </c>
      <c r="Z179" s="234">
        <v>139515.17106432133</v>
      </c>
      <c r="AA179" s="234">
        <v>20668</v>
      </c>
      <c r="AB179" s="234">
        <v>170033859.39086717</v>
      </c>
      <c r="AC179" s="234">
        <v>49509567.267227769</v>
      </c>
      <c r="AD179" s="234">
        <v>42199353.64693144</v>
      </c>
      <c r="AE179" s="234">
        <v>9041694.5171401687</v>
      </c>
      <c r="AF179" s="234">
        <v>212384.07484737851</v>
      </c>
      <c r="AG179" s="234">
        <v>139515.17106432133</v>
      </c>
      <c r="AH179" s="234">
        <v>20668</v>
      </c>
      <c r="AI179" s="234">
        <v>169443521.13021103</v>
      </c>
      <c r="AJ179" s="234">
        <v>40993410.806999996</v>
      </c>
      <c r="AK179" s="234">
        <v>40453141.706999995</v>
      </c>
      <c r="AL179" s="234">
        <v>99.154489793623995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79"/>
  <sheetViews>
    <sheetView workbookViewId="0">
      <selection activeCell="A3" sqref="A3:XFD3"/>
    </sheetView>
  </sheetViews>
  <sheetFormatPr baseColWidth="10" defaultRowHeight="15" outlineLevelCol="1" x14ac:dyDescent="0.25"/>
  <cols>
    <col min="1" max="1" width="11.85546875" customWidth="1"/>
    <col min="2" max="2" width="31.42578125" customWidth="1"/>
    <col min="7" max="7" width="15.28515625" style="150" bestFit="1" customWidth="1"/>
    <col min="8" max="13" width="11.7109375" style="150" hidden="1" customWidth="1" outlineLevel="1"/>
    <col min="14" max="14" width="13.28515625" style="150" bestFit="1" customWidth="1" collapsed="1"/>
    <col min="15" max="20" width="11.7109375" style="150" hidden="1" customWidth="1" outlineLevel="1"/>
    <col min="21" max="21" width="15.140625" style="150" bestFit="1" customWidth="1" collapsed="1"/>
    <col min="22" max="27" width="11.7109375" style="150" hidden="1" customWidth="1" outlineLevel="1"/>
    <col min="28" max="28" width="15.140625" style="150" bestFit="1" customWidth="1" collapsed="1"/>
    <col min="29" max="34" width="11.7109375" style="150" customWidth="1" outlineLevel="1"/>
    <col min="35" max="35" width="16.28515625" style="150" bestFit="1" customWidth="1"/>
    <col min="36" max="39" width="16.28515625" style="150" customWidth="1"/>
    <col min="40" max="40" width="11.7109375" style="150" bestFit="1" customWidth="1"/>
    <col min="41" max="41" width="17" style="150" bestFit="1" customWidth="1"/>
    <col min="42" max="53" width="11.5703125" style="150" hidden="1" customWidth="1" outlineLevel="1"/>
    <col min="54" max="54" width="11.7109375" style="150" bestFit="1" customWidth="1" collapsed="1"/>
    <col min="55" max="66" width="11.5703125" style="150" hidden="1" customWidth="1" outlineLevel="1"/>
    <col min="67" max="67" width="11.7109375" style="150" bestFit="1" customWidth="1" collapsed="1"/>
    <col min="68" max="70" width="11.7109375" style="150" bestFit="1" customWidth="1"/>
    <col min="71" max="71" width="12" style="150" bestFit="1" customWidth="1"/>
    <col min="77" max="77" width="14.42578125" bestFit="1" customWidth="1"/>
  </cols>
  <sheetData>
    <row r="1" spans="1:77" x14ac:dyDescent="0.25">
      <c r="AP1" s="463" t="s">
        <v>1145</v>
      </c>
      <c r="AQ1" s="463"/>
      <c r="AR1" s="463"/>
      <c r="AS1" s="463"/>
      <c r="AT1" s="463"/>
      <c r="AU1" s="463"/>
      <c r="AV1" s="463"/>
      <c r="AW1" s="463"/>
      <c r="AX1" s="463"/>
      <c r="AY1" s="463"/>
      <c r="AZ1" s="463"/>
      <c r="BA1" s="463"/>
      <c r="BC1" s="464" t="s">
        <v>1146</v>
      </c>
      <c r="BD1" s="464"/>
      <c r="BE1" s="464"/>
      <c r="BF1" s="464"/>
      <c r="BG1" s="464"/>
      <c r="BH1" s="464"/>
      <c r="BI1" s="464"/>
      <c r="BJ1" s="464"/>
      <c r="BK1" s="464"/>
      <c r="BL1" s="464"/>
      <c r="BM1" s="464"/>
      <c r="BN1" s="464"/>
      <c r="BT1" t="s">
        <v>1328</v>
      </c>
    </row>
    <row r="2" spans="1:77" x14ac:dyDescent="0.25">
      <c r="G2" s="150">
        <f>SUBTOTAL(9,G4:G178)</f>
        <v>68320338.452999979</v>
      </c>
      <c r="H2" s="150">
        <f t="shared" ref="H2:BW2" si="0">SUBTOTAL(9,H4:H178)</f>
        <v>46319623.913443409</v>
      </c>
      <c r="I2" s="150">
        <f t="shared" si="0"/>
        <v>46878731.972651348</v>
      </c>
      <c r="J2" s="150">
        <f t="shared" si="0"/>
        <v>5998466.7796666697</v>
      </c>
      <c r="K2" s="150">
        <f t="shared" si="0"/>
        <v>72843.744000000006</v>
      </c>
      <c r="L2" s="150">
        <f t="shared" si="0"/>
        <v>37731.212999999996</v>
      </c>
      <c r="M2" s="150">
        <f t="shared" si="0"/>
        <v>0</v>
      </c>
      <c r="N2" s="150">
        <f t="shared" si="0"/>
        <v>167627736.07576147</v>
      </c>
      <c r="O2" s="150">
        <f t="shared" si="0"/>
        <v>50326151.738823168</v>
      </c>
      <c r="P2" s="150">
        <f t="shared" si="0"/>
        <v>41092868.786584176</v>
      </c>
      <c r="Q2" s="150">
        <f>SUBTOTAL(9,Q4:Q178)</f>
        <v>9844932.587566169</v>
      </c>
      <c r="R2" s="150">
        <f t="shared" si="0"/>
        <v>212384.07484737851</v>
      </c>
      <c r="S2" s="150">
        <f t="shared" si="0"/>
        <v>139515.17106432133</v>
      </c>
      <c r="T2" s="150">
        <f t="shared" si="0"/>
        <v>20668</v>
      </c>
      <c r="U2" s="150">
        <f t="shared" si="0"/>
        <v>169956858.45488521</v>
      </c>
      <c r="V2" s="150">
        <f>SUBTOTAL(9,V4:V178)</f>
        <v>51310220.800780408</v>
      </c>
      <c r="W2" s="150">
        <f t="shared" si="0"/>
        <v>40989038.374034896</v>
      </c>
      <c r="X2" s="150">
        <f t="shared" si="0"/>
        <v>9041694.5171401687</v>
      </c>
      <c r="Y2" s="150">
        <f t="shared" si="0"/>
        <v>212384.07484737851</v>
      </c>
      <c r="Z2" s="150">
        <f t="shared" si="0"/>
        <v>139515.17106432133</v>
      </c>
      <c r="AA2" s="150">
        <f t="shared" si="0"/>
        <v>20668</v>
      </c>
      <c r="AB2" s="150">
        <f t="shared" si="0"/>
        <v>170033859.39086717</v>
      </c>
      <c r="AC2" s="150">
        <f>SUBTOTAL(9,AC4:AC178)</f>
        <v>49509567.267227769</v>
      </c>
      <c r="AD2" s="150">
        <f t="shared" si="0"/>
        <v>42199353.64693144</v>
      </c>
      <c r="AE2" s="150">
        <f t="shared" si="0"/>
        <v>9041694.5171401687</v>
      </c>
      <c r="AF2" s="150">
        <f t="shared" si="0"/>
        <v>212384.07484737851</v>
      </c>
      <c r="AG2" s="150">
        <f t="shared" si="0"/>
        <v>139515.17106432133</v>
      </c>
      <c r="AH2" s="150">
        <f t="shared" si="0"/>
        <v>20668</v>
      </c>
      <c r="AI2" s="150">
        <f t="shared" si="0"/>
        <v>169394044.14896625</v>
      </c>
      <c r="AJ2" s="150">
        <f t="shared" si="0"/>
        <v>42515496.706999995</v>
      </c>
      <c r="AK2" s="150">
        <f t="shared" si="0"/>
        <v>3637789.1146857999</v>
      </c>
      <c r="AL2" s="150">
        <f t="shared" si="0"/>
        <v>46153334.474440999</v>
      </c>
      <c r="AM2" s="150">
        <f t="shared" si="0"/>
        <v>-3356232.7927867668</v>
      </c>
      <c r="AN2" s="150">
        <f t="shared" si="0"/>
        <v>40993410.806999996</v>
      </c>
      <c r="AO2" s="150">
        <f t="shared" si="0"/>
        <v>109313749.25999998</v>
      </c>
      <c r="AP2" s="150">
        <f t="shared" si="0"/>
        <v>504905.00823358353</v>
      </c>
      <c r="AQ2" s="150">
        <f t="shared" si="0"/>
        <v>1015833.9765469166</v>
      </c>
      <c r="AR2" s="150">
        <f t="shared" si="0"/>
        <v>1497861.6632711592</v>
      </c>
      <c r="AS2" s="150">
        <f t="shared" si="0"/>
        <v>2686189.7340380368</v>
      </c>
      <c r="AT2" s="150">
        <f t="shared" si="0"/>
        <v>2108205.5726502547</v>
      </c>
      <c r="AU2" s="150">
        <f t="shared" si="0"/>
        <v>2612190.3525402546</v>
      </c>
      <c r="AV2" s="150">
        <f t="shared" si="0"/>
        <v>2187675.5136091416</v>
      </c>
      <c r="AW2" s="150">
        <f t="shared" si="0"/>
        <v>5442366.3945602505</v>
      </c>
      <c r="AX2" s="150">
        <f t="shared" si="0"/>
        <v>1653590.3523628912</v>
      </c>
      <c r="AY2" s="150">
        <f t="shared" si="0"/>
        <v>1668058.819714</v>
      </c>
      <c r="AZ2" s="150">
        <f t="shared" si="0"/>
        <v>757572.81762200012</v>
      </c>
      <c r="BA2" s="150">
        <f t="shared" si="0"/>
        <v>1836473.5646518483</v>
      </c>
      <c r="BB2" s="150">
        <f t="shared" si="0"/>
        <v>23970923.769800335</v>
      </c>
      <c r="BC2" s="150">
        <f t="shared" si="0"/>
        <v>0</v>
      </c>
      <c r="BD2" s="150">
        <f t="shared" si="0"/>
        <v>0</v>
      </c>
      <c r="BE2" s="150">
        <f t="shared" si="0"/>
        <v>0</v>
      </c>
      <c r="BF2" s="150">
        <f t="shared" si="0"/>
        <v>1500</v>
      </c>
      <c r="BG2" s="150">
        <f t="shared" si="0"/>
        <v>0</v>
      </c>
      <c r="BH2" s="150">
        <f t="shared" si="0"/>
        <v>0</v>
      </c>
      <c r="BI2" s="150">
        <f t="shared" si="0"/>
        <v>1500</v>
      </c>
      <c r="BJ2" s="150">
        <f t="shared" si="0"/>
        <v>0</v>
      </c>
      <c r="BK2" s="150">
        <f t="shared" si="0"/>
        <v>0</v>
      </c>
      <c r="BL2" s="150">
        <f t="shared" si="0"/>
        <v>0</v>
      </c>
      <c r="BM2" s="150">
        <f t="shared" si="0"/>
        <v>0</v>
      </c>
      <c r="BN2" s="150">
        <f t="shared" si="0"/>
        <v>104989</v>
      </c>
      <c r="BO2" s="150">
        <f t="shared" si="0"/>
        <v>107989</v>
      </c>
      <c r="BP2" s="150">
        <f t="shared" si="0"/>
        <v>23014.734360000002</v>
      </c>
      <c r="BQ2" s="150">
        <f t="shared" si="0"/>
        <v>0</v>
      </c>
      <c r="BR2" s="150">
        <f t="shared" si="0"/>
        <v>0</v>
      </c>
      <c r="BS2" s="150">
        <f t="shared" si="0"/>
        <v>138575600.43160132</v>
      </c>
      <c r="BT2" s="150">
        <f t="shared" si="0"/>
        <v>-18228429.877131101</v>
      </c>
      <c r="BU2" s="150">
        <f t="shared" si="0"/>
        <v>-8933705.5171401687</v>
      </c>
      <c r="BV2" s="150">
        <f t="shared" si="0"/>
        <v>-189369.34048737853</v>
      </c>
      <c r="BW2" s="150">
        <f t="shared" si="0"/>
        <v>-139515.17106432133</v>
      </c>
      <c r="BX2" s="150">
        <f t="shared" ref="BX2:BY2" si="1">SUBTOTAL(9,BX4:BX178)</f>
        <v>-20668</v>
      </c>
      <c r="BY2" s="150">
        <f t="shared" si="1"/>
        <v>-30818443.717364945</v>
      </c>
    </row>
    <row r="3" spans="1:77" x14ac:dyDescent="0.25">
      <c r="A3" s="392" t="s">
        <v>143</v>
      </c>
      <c r="B3" s="392" t="s">
        <v>73</v>
      </c>
      <c r="C3" s="392" t="s">
        <v>366</v>
      </c>
      <c r="D3" s="392" t="s">
        <v>148</v>
      </c>
      <c r="E3" s="392" t="s">
        <v>0</v>
      </c>
      <c r="F3" s="392" t="s">
        <v>462</v>
      </c>
      <c r="G3" s="392" t="s">
        <v>888</v>
      </c>
      <c r="H3" s="392" t="s">
        <v>927</v>
      </c>
      <c r="I3" s="392" t="s">
        <v>839</v>
      </c>
      <c r="J3" s="392" t="s">
        <v>952</v>
      </c>
      <c r="K3" s="392" t="s">
        <v>844</v>
      </c>
      <c r="L3" s="392" t="s">
        <v>1133</v>
      </c>
      <c r="M3" s="392" t="s">
        <v>847</v>
      </c>
      <c r="N3" s="392" t="s">
        <v>1134</v>
      </c>
      <c r="O3" s="392" t="s">
        <v>364</v>
      </c>
      <c r="P3" s="392" t="s">
        <v>367</v>
      </c>
      <c r="Q3" s="392" t="s">
        <v>966</v>
      </c>
      <c r="R3" s="392" t="s">
        <v>967</v>
      </c>
      <c r="S3" s="392" t="s">
        <v>968</v>
      </c>
      <c r="T3" s="392" t="s">
        <v>969</v>
      </c>
      <c r="U3" s="392" t="s">
        <v>1135</v>
      </c>
      <c r="V3" s="392" t="s">
        <v>368</v>
      </c>
      <c r="W3" s="392" t="s">
        <v>369</v>
      </c>
      <c r="X3" s="392" t="s">
        <v>903</v>
      </c>
      <c r="Y3" s="392" t="s">
        <v>904</v>
      </c>
      <c r="Z3" s="392" t="s">
        <v>905</v>
      </c>
      <c r="AA3" s="392" t="s">
        <v>906</v>
      </c>
      <c r="AB3" s="392" t="s">
        <v>1136</v>
      </c>
      <c r="AC3" s="392" t="s">
        <v>370</v>
      </c>
      <c r="AD3" s="392" t="s">
        <v>371</v>
      </c>
      <c r="AE3" s="392" t="s">
        <v>1139</v>
      </c>
      <c r="AF3" s="392" t="s">
        <v>1137</v>
      </c>
      <c r="AG3" s="392" t="s">
        <v>1138</v>
      </c>
      <c r="AH3" s="392" t="s">
        <v>1140</v>
      </c>
      <c r="AI3" s="392" t="s">
        <v>1141</v>
      </c>
      <c r="AJ3" s="428" t="s">
        <v>1231</v>
      </c>
      <c r="AK3" s="428" t="s">
        <v>1308</v>
      </c>
      <c r="AL3" s="428" t="s">
        <v>1310</v>
      </c>
      <c r="AM3" s="428" t="s">
        <v>1309</v>
      </c>
      <c r="AN3" s="392" t="s">
        <v>1142</v>
      </c>
      <c r="AO3" s="392" t="s">
        <v>1143</v>
      </c>
      <c r="AP3" s="370" t="s">
        <v>940</v>
      </c>
      <c r="AQ3" s="370" t="s">
        <v>941</v>
      </c>
      <c r="AR3" s="370" t="s">
        <v>942</v>
      </c>
      <c r="AS3" s="370" t="s">
        <v>943</v>
      </c>
      <c r="AT3" s="370" t="s">
        <v>944</v>
      </c>
      <c r="AU3" s="370" t="s">
        <v>945</v>
      </c>
      <c r="AV3" s="370" t="s">
        <v>946</v>
      </c>
      <c r="AW3" s="370" t="s">
        <v>947</v>
      </c>
      <c r="AX3" s="370" t="s">
        <v>948</v>
      </c>
      <c r="AY3" s="370" t="s">
        <v>949</v>
      </c>
      <c r="AZ3" s="370" t="s">
        <v>950</v>
      </c>
      <c r="BA3" s="370" t="s">
        <v>951</v>
      </c>
      <c r="BB3" s="392" t="s">
        <v>1144</v>
      </c>
      <c r="BC3" s="392" t="s">
        <v>940</v>
      </c>
      <c r="BD3" s="392" t="s">
        <v>941</v>
      </c>
      <c r="BE3" s="392" t="s">
        <v>942</v>
      </c>
      <c r="BF3" s="392" t="s">
        <v>943</v>
      </c>
      <c r="BG3" s="392" t="s">
        <v>944</v>
      </c>
      <c r="BH3" s="392" t="s">
        <v>945</v>
      </c>
      <c r="BI3" s="392" t="s">
        <v>946</v>
      </c>
      <c r="BJ3" s="392" t="s">
        <v>947</v>
      </c>
      <c r="BK3" s="392" t="s">
        <v>948</v>
      </c>
      <c r="BL3" s="392" t="s">
        <v>949</v>
      </c>
      <c r="BM3" s="392" t="s">
        <v>950</v>
      </c>
      <c r="BN3" s="392" t="s">
        <v>951</v>
      </c>
      <c r="BO3" s="392" t="s">
        <v>1147</v>
      </c>
      <c r="BP3" s="392" t="s">
        <v>1148</v>
      </c>
      <c r="BQ3" s="392" t="s">
        <v>1149</v>
      </c>
      <c r="BR3" s="392" t="s">
        <v>1150</v>
      </c>
      <c r="BS3" s="370" t="s">
        <v>1151</v>
      </c>
      <c r="BT3" s="393" t="s">
        <v>1267</v>
      </c>
      <c r="BU3" s="393" t="s">
        <v>1269</v>
      </c>
      <c r="BV3" s="393" t="s">
        <v>1270</v>
      </c>
      <c r="BW3" s="393" t="s">
        <v>1271</v>
      </c>
      <c r="BX3" s="393" t="s">
        <v>1268</v>
      </c>
      <c r="BY3" s="393" t="s">
        <v>1272</v>
      </c>
    </row>
    <row r="4" spans="1:77" x14ac:dyDescent="0.25">
      <c r="A4" t="s">
        <v>147</v>
      </c>
      <c r="B4" t="s">
        <v>192</v>
      </c>
      <c r="C4" t="s">
        <v>196</v>
      </c>
      <c r="D4" t="s">
        <v>770</v>
      </c>
      <c r="E4" t="s">
        <v>185</v>
      </c>
      <c r="F4" s="367">
        <v>44166</v>
      </c>
      <c r="G4" s="150">
        <v>103859.79699999999</v>
      </c>
      <c r="H4" s="150">
        <v>89547.001209899958</v>
      </c>
      <c r="I4" s="150">
        <v>51614</v>
      </c>
      <c r="J4" s="150">
        <v>0</v>
      </c>
      <c r="K4" s="150">
        <v>0</v>
      </c>
      <c r="L4" s="150">
        <v>0</v>
      </c>
      <c r="M4" s="150">
        <v>0</v>
      </c>
      <c r="N4" s="150">
        <v>245020.79820989995</v>
      </c>
      <c r="O4" s="150">
        <v>89547.001209899958</v>
      </c>
      <c r="P4" s="150">
        <v>51614</v>
      </c>
      <c r="Q4" s="150">
        <v>0</v>
      </c>
      <c r="R4" s="150">
        <v>0</v>
      </c>
      <c r="S4" s="150">
        <v>0</v>
      </c>
      <c r="T4" s="150">
        <v>0</v>
      </c>
      <c r="U4" s="150">
        <v>245020.79820989995</v>
      </c>
      <c r="V4" s="150">
        <v>89547.001209899958</v>
      </c>
      <c r="W4" s="150">
        <v>51614</v>
      </c>
      <c r="X4" s="150">
        <v>0</v>
      </c>
      <c r="Y4" s="150">
        <v>0</v>
      </c>
      <c r="Z4" s="150">
        <v>0</v>
      </c>
      <c r="AA4" s="150">
        <v>0</v>
      </c>
      <c r="AB4" s="150">
        <v>245020.79820989995</v>
      </c>
      <c r="AC4" s="150">
        <v>89547.001209899958</v>
      </c>
      <c r="AD4" s="150">
        <v>51614</v>
      </c>
      <c r="AE4" s="150">
        <v>0</v>
      </c>
      <c r="AF4" s="150">
        <v>0</v>
      </c>
      <c r="AG4" s="150">
        <v>0</v>
      </c>
      <c r="AH4" s="150">
        <v>0</v>
      </c>
      <c r="AI4" s="150">
        <v>245020.79820989995</v>
      </c>
      <c r="AJ4" s="150">
        <v>86847.988000000012</v>
      </c>
      <c r="AL4" s="150">
        <f>AJ4+AK4</f>
        <v>86847.988000000012</v>
      </c>
      <c r="AM4" s="150">
        <f>AL4-AC4</f>
        <v>-2699.0132098999457</v>
      </c>
      <c r="AN4" s="150">
        <v>89262.571000000011</v>
      </c>
      <c r="AO4" s="150">
        <f t="shared" ref="AO4:AO35" si="2">G4+AN4</f>
        <v>193122.36800000002</v>
      </c>
      <c r="BB4" s="150">
        <f>SUM(AP4:BA4)</f>
        <v>0</v>
      </c>
      <c r="BO4" s="150">
        <f>SUM(BC4:BN4)</f>
        <v>0</v>
      </c>
      <c r="BS4" s="150">
        <f t="shared" ref="BS4:BS67" si="3">G4+AL4+BB4+BO4+BP4+BQ4+BR4</f>
        <v>190707.785</v>
      </c>
      <c r="BT4" s="157">
        <f t="shared" ref="BT4:BT35" si="4">BB4-AD4</f>
        <v>-51614</v>
      </c>
      <c r="BU4" s="157">
        <f t="shared" ref="BU4:BU35" si="5">BO4-AE4</f>
        <v>0</v>
      </c>
      <c r="BV4" s="157">
        <f t="shared" ref="BV4:BV35" si="6">BP4-AF4</f>
        <v>0</v>
      </c>
      <c r="BW4" s="157">
        <f t="shared" ref="BW4:BW35" si="7">BQ4-AG4</f>
        <v>0</v>
      </c>
      <c r="BX4" s="157">
        <f t="shared" ref="BX4:BX35" si="8">BR4-AH4</f>
        <v>0</v>
      </c>
      <c r="BY4" s="157">
        <f t="shared" ref="BY4:BY35" si="9">BS4-AI4</f>
        <v>-54313.013209899946</v>
      </c>
    </row>
    <row r="5" spans="1:77" x14ac:dyDescent="0.25">
      <c r="A5" t="s">
        <v>147</v>
      </c>
      <c r="B5" t="s">
        <v>104</v>
      </c>
      <c r="C5" t="s">
        <v>174</v>
      </c>
      <c r="D5" t="s">
        <v>770</v>
      </c>
      <c r="E5" t="s">
        <v>31</v>
      </c>
      <c r="F5" s="367">
        <v>43435</v>
      </c>
      <c r="G5" s="150">
        <v>20030.437000000002</v>
      </c>
      <c r="H5" s="150">
        <v>0</v>
      </c>
      <c r="I5" s="150">
        <v>0</v>
      </c>
      <c r="J5" s="150">
        <v>0</v>
      </c>
      <c r="K5" s="150">
        <v>0</v>
      </c>
      <c r="L5" s="150">
        <v>0</v>
      </c>
      <c r="M5" s="150">
        <v>0</v>
      </c>
      <c r="N5" s="150">
        <v>20030.437000000002</v>
      </c>
      <c r="O5" s="150">
        <v>0.501</v>
      </c>
      <c r="P5" s="150">
        <v>0</v>
      </c>
      <c r="Q5" s="150">
        <v>0</v>
      </c>
      <c r="R5" s="150">
        <v>0</v>
      </c>
      <c r="S5" s="150">
        <v>0</v>
      </c>
      <c r="T5" s="150">
        <v>0</v>
      </c>
      <c r="U5" s="150">
        <v>20030.938000000002</v>
      </c>
      <c r="V5" s="150">
        <v>0.501</v>
      </c>
      <c r="W5" s="150">
        <v>0</v>
      </c>
      <c r="X5" s="150">
        <v>0</v>
      </c>
      <c r="Y5" s="150">
        <v>0</v>
      </c>
      <c r="Z5" s="150">
        <v>0</v>
      </c>
      <c r="AA5" s="150">
        <v>0</v>
      </c>
      <c r="AB5" s="150">
        <v>20030.938000000002</v>
      </c>
      <c r="AC5" s="150">
        <v>0.501</v>
      </c>
      <c r="AD5" s="150">
        <v>0</v>
      </c>
      <c r="AE5" s="150">
        <v>0</v>
      </c>
      <c r="AF5" s="150">
        <v>0</v>
      </c>
      <c r="AG5" s="150">
        <v>0</v>
      </c>
      <c r="AH5" s="150">
        <v>0</v>
      </c>
      <c r="AI5" s="150">
        <v>20030.938000000002</v>
      </c>
      <c r="AJ5" s="150">
        <v>0.501</v>
      </c>
      <c r="AL5" s="150">
        <f t="shared" ref="AL5:AL68" si="10">AJ5+AK5</f>
        <v>0.501</v>
      </c>
      <c r="AM5" s="150">
        <f t="shared" ref="AM5:AM68" si="11">AL5-AC5</f>
        <v>0</v>
      </c>
      <c r="AN5" s="150">
        <v>0.501</v>
      </c>
      <c r="AO5" s="150">
        <f t="shared" si="2"/>
        <v>20030.938000000002</v>
      </c>
      <c r="BB5" s="150">
        <f t="shared" ref="BB5:BB68" si="12">SUM(AP5:BA5)</f>
        <v>0</v>
      </c>
      <c r="BO5" s="150">
        <f t="shared" ref="BO5:BO68" si="13">SUM(BC5:BN5)</f>
        <v>0</v>
      </c>
      <c r="BS5" s="150">
        <f t="shared" si="3"/>
        <v>20030.938000000002</v>
      </c>
      <c r="BT5" s="157">
        <f t="shared" si="4"/>
        <v>0</v>
      </c>
      <c r="BU5" s="157">
        <f t="shared" si="5"/>
        <v>0</v>
      </c>
      <c r="BV5" s="157">
        <f t="shared" si="6"/>
        <v>0</v>
      </c>
      <c r="BW5" s="157">
        <f t="shared" si="7"/>
        <v>0</v>
      </c>
      <c r="BX5" s="157">
        <f t="shared" si="8"/>
        <v>0</v>
      </c>
      <c r="BY5" s="157">
        <f t="shared" si="9"/>
        <v>0</v>
      </c>
    </row>
    <row r="6" spans="1:77" x14ac:dyDescent="0.25">
      <c r="A6" t="s">
        <v>147</v>
      </c>
      <c r="B6" t="s">
        <v>360</v>
      </c>
      <c r="C6" t="s">
        <v>770</v>
      </c>
      <c r="D6" t="s">
        <v>770</v>
      </c>
      <c r="E6" t="s">
        <v>765</v>
      </c>
      <c r="F6" s="367" t="s">
        <v>938</v>
      </c>
      <c r="G6" s="150">
        <v>0</v>
      </c>
      <c r="H6" s="150">
        <v>0</v>
      </c>
      <c r="I6" s="150">
        <v>0</v>
      </c>
      <c r="J6" s="150">
        <v>0</v>
      </c>
      <c r="K6" s="150">
        <v>0</v>
      </c>
      <c r="L6" s="150">
        <v>0</v>
      </c>
      <c r="M6" s="150">
        <v>0</v>
      </c>
      <c r="N6" s="150">
        <v>0</v>
      </c>
      <c r="O6" s="150">
        <v>69960</v>
      </c>
      <c r="P6" s="150">
        <v>114936</v>
      </c>
      <c r="Q6" s="150">
        <v>4800</v>
      </c>
      <c r="R6" s="150">
        <v>0</v>
      </c>
      <c r="S6" s="150">
        <v>0</v>
      </c>
      <c r="T6" s="150">
        <v>0</v>
      </c>
      <c r="U6" s="150">
        <v>189696</v>
      </c>
      <c r="V6" s="150">
        <v>69960</v>
      </c>
      <c r="W6" s="150">
        <v>114936</v>
      </c>
      <c r="X6" s="150">
        <v>4800</v>
      </c>
      <c r="Y6" s="150">
        <v>0</v>
      </c>
      <c r="Z6" s="150">
        <v>0</v>
      </c>
      <c r="AA6" s="150">
        <v>0</v>
      </c>
      <c r="AB6" s="150">
        <v>189696</v>
      </c>
      <c r="AC6" s="150">
        <v>69960</v>
      </c>
      <c r="AD6" s="150">
        <v>114936</v>
      </c>
      <c r="AE6" s="150">
        <v>4800</v>
      </c>
      <c r="AF6" s="150">
        <v>0</v>
      </c>
      <c r="AG6" s="150">
        <v>0</v>
      </c>
      <c r="AH6" s="150">
        <v>0</v>
      </c>
      <c r="AI6" s="150">
        <v>189696</v>
      </c>
      <c r="AJ6" s="150">
        <v>0</v>
      </c>
      <c r="AL6" s="150">
        <f t="shared" si="10"/>
        <v>0</v>
      </c>
      <c r="AM6" s="150">
        <f t="shared" si="11"/>
        <v>-69960</v>
      </c>
      <c r="AN6" s="150">
        <v>0</v>
      </c>
      <c r="AO6" s="150">
        <f t="shared" si="2"/>
        <v>0</v>
      </c>
      <c r="BB6" s="150">
        <f t="shared" si="12"/>
        <v>0</v>
      </c>
      <c r="BO6" s="150">
        <f t="shared" si="13"/>
        <v>0</v>
      </c>
      <c r="BS6" s="150">
        <f t="shared" si="3"/>
        <v>0</v>
      </c>
      <c r="BT6" s="157">
        <f t="shared" si="4"/>
        <v>-114936</v>
      </c>
      <c r="BU6" s="157">
        <f t="shared" si="5"/>
        <v>-4800</v>
      </c>
      <c r="BV6" s="157">
        <f t="shared" si="6"/>
        <v>0</v>
      </c>
      <c r="BW6" s="157">
        <f t="shared" si="7"/>
        <v>0</v>
      </c>
      <c r="BX6" s="157">
        <f t="shared" si="8"/>
        <v>0</v>
      </c>
      <c r="BY6" s="157">
        <f t="shared" si="9"/>
        <v>-189696</v>
      </c>
    </row>
    <row r="7" spans="1:77" x14ac:dyDescent="0.25">
      <c r="A7" t="s">
        <v>147</v>
      </c>
      <c r="B7" t="s">
        <v>357</v>
      </c>
      <c r="C7" t="s">
        <v>770</v>
      </c>
      <c r="D7" t="s">
        <v>770</v>
      </c>
      <c r="E7" t="s">
        <v>762</v>
      </c>
      <c r="F7" s="367" t="s">
        <v>938</v>
      </c>
      <c r="G7" s="150">
        <v>0</v>
      </c>
      <c r="H7" s="150">
        <v>0</v>
      </c>
      <c r="I7" s="150">
        <v>0</v>
      </c>
      <c r="J7" s="150">
        <v>0</v>
      </c>
      <c r="K7" s="150">
        <v>0</v>
      </c>
      <c r="L7" s="150">
        <v>0</v>
      </c>
      <c r="M7" s="150">
        <v>0</v>
      </c>
      <c r="N7" s="150">
        <v>0</v>
      </c>
      <c r="O7" s="150">
        <v>0</v>
      </c>
      <c r="P7" s="150">
        <v>0</v>
      </c>
      <c r="Q7" s="150">
        <v>27984</v>
      </c>
      <c r="R7" s="150">
        <v>1200</v>
      </c>
      <c r="S7" s="150">
        <v>0</v>
      </c>
      <c r="T7" s="150">
        <v>0</v>
      </c>
      <c r="U7" s="150">
        <v>29184</v>
      </c>
      <c r="V7" s="150">
        <v>0</v>
      </c>
      <c r="W7" s="150">
        <v>0</v>
      </c>
      <c r="X7" s="150">
        <v>27984</v>
      </c>
      <c r="Y7" s="150">
        <v>1200</v>
      </c>
      <c r="Z7" s="150">
        <v>0</v>
      </c>
      <c r="AA7" s="150">
        <v>0</v>
      </c>
      <c r="AB7" s="150">
        <v>29184</v>
      </c>
      <c r="AC7" s="150">
        <v>0</v>
      </c>
      <c r="AD7" s="150">
        <v>0</v>
      </c>
      <c r="AE7" s="150">
        <v>27984</v>
      </c>
      <c r="AF7" s="150">
        <v>1200</v>
      </c>
      <c r="AG7" s="150">
        <v>0</v>
      </c>
      <c r="AH7" s="150">
        <v>0</v>
      </c>
      <c r="AI7" s="150">
        <v>29184</v>
      </c>
      <c r="AJ7" s="150">
        <v>0</v>
      </c>
      <c r="AL7" s="150">
        <f t="shared" si="10"/>
        <v>0</v>
      </c>
      <c r="AM7" s="150">
        <f t="shared" si="11"/>
        <v>0</v>
      </c>
      <c r="AN7" s="150">
        <v>0</v>
      </c>
      <c r="AO7" s="150">
        <f t="shared" si="2"/>
        <v>0</v>
      </c>
      <c r="BB7" s="150">
        <f t="shared" si="12"/>
        <v>0</v>
      </c>
      <c r="BO7" s="150">
        <f t="shared" si="13"/>
        <v>0</v>
      </c>
      <c r="BS7" s="150">
        <f t="shared" si="3"/>
        <v>0</v>
      </c>
      <c r="BT7" s="157">
        <f t="shared" si="4"/>
        <v>0</v>
      </c>
      <c r="BU7" s="157">
        <f t="shared" si="5"/>
        <v>-27984</v>
      </c>
      <c r="BV7" s="157">
        <f t="shared" si="6"/>
        <v>-1200</v>
      </c>
      <c r="BW7" s="157">
        <f t="shared" si="7"/>
        <v>0</v>
      </c>
      <c r="BX7" s="157">
        <f t="shared" si="8"/>
        <v>0</v>
      </c>
      <c r="BY7" s="157">
        <f t="shared" si="9"/>
        <v>-29184</v>
      </c>
    </row>
    <row r="8" spans="1:77" x14ac:dyDescent="0.25">
      <c r="A8" t="s">
        <v>147</v>
      </c>
      <c r="B8" t="s">
        <v>359</v>
      </c>
      <c r="C8" t="s">
        <v>770</v>
      </c>
      <c r="D8" t="s">
        <v>770</v>
      </c>
      <c r="E8" t="s">
        <v>764</v>
      </c>
      <c r="F8" s="367" t="s">
        <v>938</v>
      </c>
      <c r="G8" s="150">
        <v>0</v>
      </c>
      <c r="H8" s="150">
        <v>0</v>
      </c>
      <c r="I8" s="150">
        <v>0</v>
      </c>
      <c r="J8" s="150">
        <v>0</v>
      </c>
      <c r="K8" s="150">
        <v>0</v>
      </c>
      <c r="L8" s="150">
        <v>0</v>
      </c>
      <c r="M8" s="150">
        <v>0</v>
      </c>
      <c r="N8" s="150">
        <v>0</v>
      </c>
      <c r="O8" s="150">
        <v>209880</v>
      </c>
      <c r="P8" s="150">
        <v>218880</v>
      </c>
      <c r="Q8" s="150">
        <v>120936</v>
      </c>
      <c r="R8" s="150">
        <v>4800</v>
      </c>
      <c r="S8" s="150">
        <v>0</v>
      </c>
      <c r="T8" s="150">
        <v>0</v>
      </c>
      <c r="U8" s="150">
        <v>554496</v>
      </c>
      <c r="V8" s="150">
        <v>209880</v>
      </c>
      <c r="W8" s="150">
        <v>218880</v>
      </c>
      <c r="X8" s="150">
        <v>120936</v>
      </c>
      <c r="Y8" s="150">
        <v>4800</v>
      </c>
      <c r="Z8" s="150">
        <v>0</v>
      </c>
      <c r="AA8" s="150">
        <v>0</v>
      </c>
      <c r="AB8" s="150">
        <v>554496</v>
      </c>
      <c r="AC8" s="150">
        <v>209880</v>
      </c>
      <c r="AD8" s="150">
        <v>218880</v>
      </c>
      <c r="AE8" s="150">
        <v>120936</v>
      </c>
      <c r="AF8" s="150">
        <v>4800</v>
      </c>
      <c r="AG8" s="150">
        <v>0</v>
      </c>
      <c r="AH8" s="150">
        <v>0</v>
      </c>
      <c r="AI8" s="150">
        <v>554496</v>
      </c>
      <c r="AJ8" s="150">
        <v>0</v>
      </c>
      <c r="AL8" s="150">
        <f t="shared" si="10"/>
        <v>0</v>
      </c>
      <c r="AM8" s="150">
        <f t="shared" si="11"/>
        <v>-209880</v>
      </c>
      <c r="AN8" s="150">
        <v>0</v>
      </c>
      <c r="AO8" s="150">
        <f t="shared" si="2"/>
        <v>0</v>
      </c>
      <c r="BB8" s="150">
        <f t="shared" si="12"/>
        <v>0</v>
      </c>
      <c r="BO8" s="150">
        <f t="shared" si="13"/>
        <v>0</v>
      </c>
      <c r="BS8" s="150">
        <f t="shared" si="3"/>
        <v>0</v>
      </c>
      <c r="BT8" s="157">
        <f t="shared" si="4"/>
        <v>-218880</v>
      </c>
      <c r="BU8" s="157">
        <f t="shared" si="5"/>
        <v>-120936</v>
      </c>
      <c r="BV8" s="157">
        <f t="shared" si="6"/>
        <v>-4800</v>
      </c>
      <c r="BW8" s="157">
        <f t="shared" si="7"/>
        <v>0</v>
      </c>
      <c r="BX8" s="157">
        <f t="shared" si="8"/>
        <v>0</v>
      </c>
      <c r="BY8" s="157">
        <f t="shared" si="9"/>
        <v>-554496</v>
      </c>
    </row>
    <row r="9" spans="1:77" x14ac:dyDescent="0.25">
      <c r="A9" t="s">
        <v>147</v>
      </c>
      <c r="B9" t="s">
        <v>356</v>
      </c>
      <c r="C9" t="s">
        <v>770</v>
      </c>
      <c r="D9" t="s">
        <v>770</v>
      </c>
      <c r="E9" t="s">
        <v>761</v>
      </c>
      <c r="F9" s="367" t="s">
        <v>938</v>
      </c>
      <c r="G9" s="150">
        <v>0</v>
      </c>
      <c r="H9" s="150">
        <v>0</v>
      </c>
      <c r="I9" s="150">
        <v>0</v>
      </c>
      <c r="J9" s="150">
        <v>0</v>
      </c>
      <c r="K9" s="150">
        <v>0</v>
      </c>
      <c r="L9" s="150">
        <v>0</v>
      </c>
      <c r="M9" s="150">
        <v>0</v>
      </c>
      <c r="N9" s="150">
        <v>0</v>
      </c>
      <c r="O9" s="150">
        <v>0</v>
      </c>
      <c r="P9" s="150">
        <v>0</v>
      </c>
      <c r="Q9" s="150">
        <v>83952</v>
      </c>
      <c r="R9" s="150">
        <v>4800</v>
      </c>
      <c r="S9" s="150">
        <v>0</v>
      </c>
      <c r="T9" s="150">
        <v>0</v>
      </c>
      <c r="U9" s="150">
        <v>88752</v>
      </c>
      <c r="V9" s="150">
        <v>0</v>
      </c>
      <c r="W9" s="150">
        <v>0</v>
      </c>
      <c r="X9" s="150">
        <v>83952</v>
      </c>
      <c r="Y9" s="150">
        <v>4800</v>
      </c>
      <c r="Z9" s="150">
        <v>0</v>
      </c>
      <c r="AA9" s="150">
        <v>0</v>
      </c>
      <c r="AB9" s="150">
        <v>88752</v>
      </c>
      <c r="AC9" s="150">
        <v>0</v>
      </c>
      <c r="AD9" s="150">
        <v>0</v>
      </c>
      <c r="AE9" s="150">
        <v>83952</v>
      </c>
      <c r="AF9" s="150">
        <v>4800</v>
      </c>
      <c r="AG9" s="150">
        <v>0</v>
      </c>
      <c r="AH9" s="150">
        <v>0</v>
      </c>
      <c r="AI9" s="150">
        <v>88752</v>
      </c>
      <c r="AJ9" s="150">
        <v>0</v>
      </c>
      <c r="AL9" s="150">
        <f t="shared" si="10"/>
        <v>0</v>
      </c>
      <c r="AM9" s="150">
        <f t="shared" si="11"/>
        <v>0</v>
      </c>
      <c r="AN9" s="150">
        <v>0</v>
      </c>
      <c r="AO9" s="150">
        <f t="shared" si="2"/>
        <v>0</v>
      </c>
      <c r="BB9" s="150">
        <f t="shared" si="12"/>
        <v>0</v>
      </c>
      <c r="BO9" s="150">
        <f t="shared" si="13"/>
        <v>0</v>
      </c>
      <c r="BS9" s="150">
        <f t="shared" si="3"/>
        <v>0</v>
      </c>
      <c r="BT9" s="157">
        <f t="shared" si="4"/>
        <v>0</v>
      </c>
      <c r="BU9" s="157">
        <f t="shared" si="5"/>
        <v>-83952</v>
      </c>
      <c r="BV9" s="157">
        <f t="shared" si="6"/>
        <v>-4800</v>
      </c>
      <c r="BW9" s="157">
        <f t="shared" si="7"/>
        <v>0</v>
      </c>
      <c r="BX9" s="157">
        <f t="shared" si="8"/>
        <v>0</v>
      </c>
      <c r="BY9" s="157">
        <f t="shared" si="9"/>
        <v>-88752</v>
      </c>
    </row>
    <row r="10" spans="1:77" x14ac:dyDescent="0.25">
      <c r="A10" t="s">
        <v>147</v>
      </c>
      <c r="B10" t="s">
        <v>283</v>
      </c>
      <c r="C10" t="s">
        <v>195</v>
      </c>
      <c r="D10" t="s">
        <v>770</v>
      </c>
      <c r="E10" t="s">
        <v>253</v>
      </c>
      <c r="F10" s="367">
        <v>43646</v>
      </c>
      <c r="G10" s="150">
        <v>21808.86</v>
      </c>
      <c r="H10" s="150">
        <v>0</v>
      </c>
      <c r="I10" s="150">
        <v>0</v>
      </c>
      <c r="J10" s="150">
        <v>0</v>
      </c>
      <c r="K10" s="150">
        <v>0</v>
      </c>
      <c r="L10" s="150">
        <v>0</v>
      </c>
      <c r="M10" s="150">
        <v>0</v>
      </c>
      <c r="N10" s="150">
        <v>21808.86</v>
      </c>
      <c r="O10" s="150">
        <v>302.22899999999998</v>
      </c>
      <c r="P10" s="150">
        <v>0</v>
      </c>
      <c r="Q10" s="150">
        <v>0</v>
      </c>
      <c r="R10" s="150">
        <v>0</v>
      </c>
      <c r="S10" s="150">
        <v>0</v>
      </c>
      <c r="T10" s="150">
        <v>0</v>
      </c>
      <c r="U10" s="150">
        <v>22111.089</v>
      </c>
      <c r="V10" s="150">
        <v>302.22899999999998</v>
      </c>
      <c r="W10" s="150">
        <v>0</v>
      </c>
      <c r="X10" s="150">
        <v>0</v>
      </c>
      <c r="Y10" s="150">
        <v>0</v>
      </c>
      <c r="Z10" s="150">
        <v>0</v>
      </c>
      <c r="AA10" s="150">
        <v>0</v>
      </c>
      <c r="AB10" s="150">
        <v>22111.089</v>
      </c>
      <c r="AC10" s="150">
        <v>302.22899999999998</v>
      </c>
      <c r="AD10" s="150">
        <v>0</v>
      </c>
      <c r="AE10" s="150">
        <v>0</v>
      </c>
      <c r="AF10" s="150">
        <v>0</v>
      </c>
      <c r="AG10" s="150">
        <v>0</v>
      </c>
      <c r="AH10" s="150">
        <v>0</v>
      </c>
      <c r="AI10" s="150">
        <v>22111.089</v>
      </c>
      <c r="AJ10" s="150">
        <v>302.22899999999998</v>
      </c>
      <c r="AL10" s="150">
        <f t="shared" si="10"/>
        <v>302.22899999999998</v>
      </c>
      <c r="AM10" s="150">
        <f t="shared" si="11"/>
        <v>0</v>
      </c>
      <c r="AN10" s="150">
        <v>302.22899999999998</v>
      </c>
      <c r="AO10" s="150">
        <f t="shared" si="2"/>
        <v>22111.089</v>
      </c>
      <c r="BB10" s="150">
        <f t="shared" si="12"/>
        <v>0</v>
      </c>
      <c r="BO10" s="150">
        <f t="shared" si="13"/>
        <v>0</v>
      </c>
      <c r="BS10" s="150">
        <f t="shared" si="3"/>
        <v>22111.089</v>
      </c>
      <c r="BT10" s="157">
        <f t="shared" si="4"/>
        <v>0</v>
      </c>
      <c r="BU10" s="157">
        <f t="shared" si="5"/>
        <v>0</v>
      </c>
      <c r="BV10" s="157">
        <f t="shared" si="6"/>
        <v>0</v>
      </c>
      <c r="BW10" s="157">
        <f t="shared" si="7"/>
        <v>0</v>
      </c>
      <c r="BX10" s="157">
        <f t="shared" si="8"/>
        <v>0</v>
      </c>
      <c r="BY10" s="157">
        <f t="shared" si="9"/>
        <v>0</v>
      </c>
    </row>
    <row r="11" spans="1:77" x14ac:dyDescent="0.25">
      <c r="A11" t="s">
        <v>147</v>
      </c>
      <c r="B11" t="s">
        <v>282</v>
      </c>
      <c r="C11" t="s">
        <v>195</v>
      </c>
      <c r="D11" t="s">
        <v>770</v>
      </c>
      <c r="E11" t="s">
        <v>252</v>
      </c>
      <c r="F11" s="367">
        <v>43646</v>
      </c>
      <c r="G11" s="150">
        <v>0</v>
      </c>
      <c r="H11" s="150">
        <v>66178</v>
      </c>
      <c r="I11" s="150">
        <v>0</v>
      </c>
      <c r="J11" s="150">
        <v>0</v>
      </c>
      <c r="K11" s="150">
        <v>0</v>
      </c>
      <c r="L11" s="150">
        <v>0</v>
      </c>
      <c r="M11" s="150">
        <v>0</v>
      </c>
      <c r="N11" s="150">
        <v>66178</v>
      </c>
      <c r="O11" s="150">
        <v>66178</v>
      </c>
      <c r="P11" s="150">
        <v>0</v>
      </c>
      <c r="Q11" s="150">
        <v>0</v>
      </c>
      <c r="R11" s="150">
        <v>0</v>
      </c>
      <c r="S11" s="150">
        <v>0</v>
      </c>
      <c r="T11" s="150">
        <v>0</v>
      </c>
      <c r="U11" s="150">
        <v>66178</v>
      </c>
      <c r="V11" s="150">
        <v>66178</v>
      </c>
      <c r="W11" s="150">
        <v>0</v>
      </c>
      <c r="X11" s="150">
        <v>0</v>
      </c>
      <c r="Y11" s="150">
        <v>0</v>
      </c>
      <c r="Z11" s="150">
        <v>0</v>
      </c>
      <c r="AA11" s="150">
        <v>0</v>
      </c>
      <c r="AB11" s="150">
        <v>66178</v>
      </c>
      <c r="AC11" s="150">
        <v>66178</v>
      </c>
      <c r="AD11" s="150">
        <v>0</v>
      </c>
      <c r="AE11" s="150">
        <v>0</v>
      </c>
      <c r="AF11" s="150">
        <v>0</v>
      </c>
      <c r="AG11" s="150">
        <v>0</v>
      </c>
      <c r="AH11" s="150">
        <v>0</v>
      </c>
      <c r="AI11" s="150">
        <v>16701.018755206747</v>
      </c>
      <c r="AJ11" s="150">
        <v>64731.831999999995</v>
      </c>
      <c r="AL11" s="150">
        <f t="shared" si="10"/>
        <v>64731.831999999995</v>
      </c>
      <c r="AM11" s="150">
        <f t="shared" si="11"/>
        <v>-1446.1680000000051</v>
      </c>
      <c r="AN11" s="150">
        <v>64731.831999999995</v>
      </c>
      <c r="AO11" s="150">
        <f t="shared" si="2"/>
        <v>64731.831999999995</v>
      </c>
      <c r="BB11" s="150">
        <f t="shared" si="12"/>
        <v>0</v>
      </c>
      <c r="BO11" s="150">
        <f t="shared" si="13"/>
        <v>0</v>
      </c>
      <c r="BS11" s="150">
        <f t="shared" si="3"/>
        <v>64731.831999999995</v>
      </c>
      <c r="BT11" s="157">
        <f t="shared" si="4"/>
        <v>0</v>
      </c>
      <c r="BU11" s="157">
        <f t="shared" si="5"/>
        <v>0</v>
      </c>
      <c r="BV11" s="157">
        <f t="shared" si="6"/>
        <v>0</v>
      </c>
      <c r="BW11" s="157">
        <f t="shared" si="7"/>
        <v>0</v>
      </c>
      <c r="BX11" s="157">
        <f t="shared" si="8"/>
        <v>0</v>
      </c>
      <c r="BY11" s="157">
        <f t="shared" si="9"/>
        <v>48030.813244793244</v>
      </c>
    </row>
    <row r="12" spans="1:77" x14ac:dyDescent="0.25">
      <c r="A12" t="s">
        <v>147</v>
      </c>
      <c r="B12" t="s">
        <v>277</v>
      </c>
      <c r="C12" t="s">
        <v>290</v>
      </c>
      <c r="D12" t="s">
        <v>770</v>
      </c>
      <c r="E12" t="s">
        <v>247</v>
      </c>
      <c r="F12" s="367">
        <v>43646</v>
      </c>
      <c r="G12" s="150">
        <v>22324.760999999999</v>
      </c>
      <c r="H12" s="150">
        <v>16701.018755206747</v>
      </c>
      <c r="I12" s="150">
        <v>0</v>
      </c>
      <c r="J12" s="150">
        <v>0</v>
      </c>
      <c r="K12" s="150">
        <v>0</v>
      </c>
      <c r="L12" s="150">
        <v>0</v>
      </c>
      <c r="M12" s="150">
        <v>0</v>
      </c>
      <c r="N12" s="150">
        <v>39025.77975520675</v>
      </c>
      <c r="O12" s="150">
        <v>16701.018755206747</v>
      </c>
      <c r="P12" s="150">
        <v>0</v>
      </c>
      <c r="Q12" s="150">
        <v>0</v>
      </c>
      <c r="R12" s="150">
        <v>0</v>
      </c>
      <c r="S12" s="150">
        <v>0</v>
      </c>
      <c r="T12" s="150">
        <v>0</v>
      </c>
      <c r="U12" s="150">
        <v>39025.77975520675</v>
      </c>
      <c r="V12" s="150">
        <v>16652.365999999998</v>
      </c>
      <c r="W12" s="150">
        <v>0</v>
      </c>
      <c r="X12" s="150">
        <v>0</v>
      </c>
      <c r="Y12" s="150">
        <v>0</v>
      </c>
      <c r="Z12" s="150">
        <v>0</v>
      </c>
      <c r="AA12" s="150">
        <v>0</v>
      </c>
      <c r="AB12" s="150">
        <v>38977.126999999993</v>
      </c>
      <c r="AC12" s="150">
        <v>16652.365999999998</v>
      </c>
      <c r="AD12" s="150">
        <v>0</v>
      </c>
      <c r="AE12" s="150">
        <v>0</v>
      </c>
      <c r="AF12" s="150">
        <v>0</v>
      </c>
      <c r="AG12" s="150">
        <v>0</v>
      </c>
      <c r="AH12" s="150">
        <v>0</v>
      </c>
      <c r="AI12" s="150">
        <v>38977.126999999993</v>
      </c>
      <c r="AJ12" s="150">
        <v>16652.365999999998</v>
      </c>
      <c r="AL12" s="150">
        <f>AI11+AK12</f>
        <v>16701.018755206747</v>
      </c>
      <c r="AM12" s="150">
        <f t="shared" si="11"/>
        <v>48.652755206749134</v>
      </c>
      <c r="AN12" s="150">
        <v>16652.365999999998</v>
      </c>
      <c r="AO12" s="150">
        <f t="shared" si="2"/>
        <v>38977.126999999993</v>
      </c>
      <c r="BB12" s="150">
        <f t="shared" si="12"/>
        <v>0</v>
      </c>
      <c r="BO12" s="150">
        <f t="shared" si="13"/>
        <v>0</v>
      </c>
      <c r="BS12" s="150">
        <f t="shared" si="3"/>
        <v>39025.77975520675</v>
      </c>
      <c r="BT12" s="157">
        <f t="shared" si="4"/>
        <v>0</v>
      </c>
      <c r="BU12" s="157">
        <f t="shared" si="5"/>
        <v>0</v>
      </c>
      <c r="BV12" s="157">
        <f t="shared" si="6"/>
        <v>0</v>
      </c>
      <c r="BW12" s="157">
        <f t="shared" si="7"/>
        <v>0</v>
      </c>
      <c r="BX12" s="157">
        <f t="shared" si="8"/>
        <v>0</v>
      </c>
      <c r="BY12" s="157">
        <f t="shared" si="9"/>
        <v>48.65275520675641</v>
      </c>
    </row>
    <row r="13" spans="1:77" x14ac:dyDescent="0.25">
      <c r="A13" t="s">
        <v>147</v>
      </c>
      <c r="B13" t="s">
        <v>278</v>
      </c>
      <c r="C13" t="s">
        <v>290</v>
      </c>
      <c r="D13" t="s">
        <v>770</v>
      </c>
      <c r="E13" t="s">
        <v>248</v>
      </c>
      <c r="F13" s="367">
        <v>43646</v>
      </c>
      <c r="G13" s="150">
        <v>1406</v>
      </c>
      <c r="H13" s="150">
        <v>727.19047619047626</v>
      </c>
      <c r="I13" s="150">
        <v>0</v>
      </c>
      <c r="J13" s="150">
        <v>0</v>
      </c>
      <c r="K13" s="150">
        <v>0</v>
      </c>
      <c r="L13" s="150">
        <v>0</v>
      </c>
      <c r="M13" s="150">
        <v>0</v>
      </c>
      <c r="N13" s="150">
        <v>2133.1904761904761</v>
      </c>
      <c r="O13" s="150">
        <v>727.19047619047626</v>
      </c>
      <c r="P13" s="150">
        <v>0</v>
      </c>
      <c r="Q13" s="150">
        <v>0</v>
      </c>
      <c r="R13" s="150">
        <v>0</v>
      </c>
      <c r="S13" s="150">
        <v>0</v>
      </c>
      <c r="T13" s="150">
        <v>0</v>
      </c>
      <c r="U13" s="150">
        <v>2133.1904761904761</v>
      </c>
      <c r="V13" s="150">
        <v>727.19047619047626</v>
      </c>
      <c r="W13" s="150">
        <v>0</v>
      </c>
      <c r="X13" s="150">
        <v>0</v>
      </c>
      <c r="Y13" s="150">
        <v>0</v>
      </c>
      <c r="Z13" s="150">
        <v>0</v>
      </c>
      <c r="AA13" s="150">
        <v>0</v>
      </c>
      <c r="AB13" s="150">
        <v>2133.1904761904761</v>
      </c>
      <c r="AC13" s="150">
        <v>727.19047619047626</v>
      </c>
      <c r="AD13" s="150">
        <v>0</v>
      </c>
      <c r="AE13" s="150">
        <v>0</v>
      </c>
      <c r="AF13" s="150">
        <v>0</v>
      </c>
      <c r="AG13" s="150">
        <v>0</v>
      </c>
      <c r="AH13" s="150">
        <v>0</v>
      </c>
      <c r="AI13" s="150">
        <v>2133.1904761904761</v>
      </c>
      <c r="AJ13" s="150">
        <v>250.15099999999998</v>
      </c>
      <c r="AL13" s="150">
        <f t="shared" si="10"/>
        <v>250.15099999999998</v>
      </c>
      <c r="AM13" s="150">
        <f t="shared" si="11"/>
        <v>-477.03947619047631</v>
      </c>
      <c r="AN13" s="150">
        <v>250.15099999999998</v>
      </c>
      <c r="AO13" s="150">
        <f t="shared" si="2"/>
        <v>1656.1510000000001</v>
      </c>
      <c r="BB13" s="150">
        <f t="shared" si="12"/>
        <v>0</v>
      </c>
      <c r="BO13" s="150">
        <f t="shared" si="13"/>
        <v>0</v>
      </c>
      <c r="BS13" s="150">
        <f t="shared" si="3"/>
        <v>1656.1510000000001</v>
      </c>
      <c r="BT13" s="157">
        <f t="shared" si="4"/>
        <v>0</v>
      </c>
      <c r="BU13" s="157">
        <f t="shared" si="5"/>
        <v>0</v>
      </c>
      <c r="BV13" s="157">
        <f t="shared" si="6"/>
        <v>0</v>
      </c>
      <c r="BW13" s="157">
        <f t="shared" si="7"/>
        <v>0</v>
      </c>
      <c r="BX13" s="157">
        <f t="shared" si="8"/>
        <v>0</v>
      </c>
      <c r="BY13" s="157">
        <f t="shared" si="9"/>
        <v>-477.03947619047608</v>
      </c>
    </row>
    <row r="14" spans="1:77" x14ac:dyDescent="0.25">
      <c r="A14" t="s">
        <v>147</v>
      </c>
      <c r="B14" t="s">
        <v>276</v>
      </c>
      <c r="C14" t="s">
        <v>290</v>
      </c>
      <c r="D14" t="s">
        <v>770</v>
      </c>
      <c r="E14" t="s">
        <v>246</v>
      </c>
      <c r="F14" s="367">
        <v>43738</v>
      </c>
      <c r="G14" s="150">
        <v>67488</v>
      </c>
      <c r="H14" s="150">
        <v>66946.142857142855</v>
      </c>
      <c r="I14" s="150">
        <v>0</v>
      </c>
      <c r="J14" s="150">
        <v>0</v>
      </c>
      <c r="K14" s="150">
        <v>0</v>
      </c>
      <c r="L14" s="150">
        <v>0</v>
      </c>
      <c r="M14" s="150">
        <v>0</v>
      </c>
      <c r="N14" s="150">
        <v>134434.14285714284</v>
      </c>
      <c r="O14" s="150">
        <v>66946.142857142841</v>
      </c>
      <c r="P14" s="150">
        <v>0</v>
      </c>
      <c r="Q14" s="150">
        <v>0</v>
      </c>
      <c r="R14" s="150">
        <v>0</v>
      </c>
      <c r="S14" s="150">
        <v>0</v>
      </c>
      <c r="T14" s="150">
        <v>0</v>
      </c>
      <c r="U14" s="150">
        <v>134434.14285714284</v>
      </c>
      <c r="V14" s="150">
        <v>66946.142857142841</v>
      </c>
      <c r="W14" s="150">
        <v>0</v>
      </c>
      <c r="X14" s="150">
        <v>0</v>
      </c>
      <c r="Y14" s="150">
        <v>0</v>
      </c>
      <c r="Z14" s="150">
        <v>0</v>
      </c>
      <c r="AA14" s="150">
        <v>0</v>
      </c>
      <c r="AB14" s="150">
        <v>134434.14285714284</v>
      </c>
      <c r="AC14" s="150">
        <v>66946.142857142841</v>
      </c>
      <c r="AD14" s="150">
        <v>0</v>
      </c>
      <c r="AE14" s="150">
        <v>0</v>
      </c>
      <c r="AF14" s="150">
        <v>0</v>
      </c>
      <c r="AG14" s="150">
        <v>0</v>
      </c>
      <c r="AH14" s="150">
        <v>0</v>
      </c>
      <c r="AI14" s="150">
        <v>134434.14285714284</v>
      </c>
      <c r="AJ14" s="150">
        <v>62872.593000000001</v>
      </c>
      <c r="AL14" s="150">
        <f t="shared" si="10"/>
        <v>62872.593000000001</v>
      </c>
      <c r="AM14" s="150">
        <f t="shared" si="11"/>
        <v>-4073.5498571428398</v>
      </c>
      <c r="AN14" s="150">
        <v>62872.593000000001</v>
      </c>
      <c r="AO14" s="150">
        <f t="shared" si="2"/>
        <v>130360.59299999999</v>
      </c>
      <c r="BB14" s="150">
        <f t="shared" si="12"/>
        <v>0</v>
      </c>
      <c r="BO14" s="150">
        <f t="shared" si="13"/>
        <v>0</v>
      </c>
      <c r="BS14" s="150">
        <f t="shared" si="3"/>
        <v>130360.59299999999</v>
      </c>
      <c r="BT14" s="157">
        <f t="shared" si="4"/>
        <v>0</v>
      </c>
      <c r="BU14" s="157">
        <f t="shared" si="5"/>
        <v>0</v>
      </c>
      <c r="BV14" s="157">
        <f t="shared" si="6"/>
        <v>0</v>
      </c>
      <c r="BW14" s="157">
        <f t="shared" si="7"/>
        <v>0</v>
      </c>
      <c r="BX14" s="157">
        <f t="shared" si="8"/>
        <v>0</v>
      </c>
      <c r="BY14" s="157">
        <f t="shared" si="9"/>
        <v>-4073.549857142847</v>
      </c>
    </row>
    <row r="15" spans="1:77" x14ac:dyDescent="0.25">
      <c r="A15" t="s">
        <v>147</v>
      </c>
      <c r="B15" t="s">
        <v>280</v>
      </c>
      <c r="C15" t="s">
        <v>290</v>
      </c>
      <c r="D15" t="s">
        <v>770</v>
      </c>
      <c r="E15" t="s">
        <v>250</v>
      </c>
      <c r="F15" s="367">
        <v>43738</v>
      </c>
      <c r="G15" s="150">
        <v>5683.32</v>
      </c>
      <c r="H15" s="150">
        <v>10976.000000000002</v>
      </c>
      <c r="I15" s="150">
        <v>0</v>
      </c>
      <c r="J15" s="150">
        <v>0</v>
      </c>
      <c r="K15" s="150">
        <v>0</v>
      </c>
      <c r="L15" s="150">
        <v>0</v>
      </c>
      <c r="M15" s="150">
        <v>0</v>
      </c>
      <c r="N15" s="150">
        <v>16659.32</v>
      </c>
      <c r="O15" s="150">
        <v>10976.000000000002</v>
      </c>
      <c r="P15" s="150">
        <v>0</v>
      </c>
      <c r="Q15" s="150">
        <v>0</v>
      </c>
      <c r="R15" s="150">
        <v>0</v>
      </c>
      <c r="S15" s="150">
        <v>0</v>
      </c>
      <c r="T15" s="150">
        <v>0</v>
      </c>
      <c r="U15" s="150">
        <v>16659.32</v>
      </c>
      <c r="V15" s="150">
        <v>10976.000000000002</v>
      </c>
      <c r="W15" s="150">
        <v>0</v>
      </c>
      <c r="X15" s="150">
        <v>0</v>
      </c>
      <c r="Y15" s="150">
        <v>0</v>
      </c>
      <c r="Z15" s="150">
        <v>0</v>
      </c>
      <c r="AA15" s="150">
        <v>0</v>
      </c>
      <c r="AB15" s="150">
        <v>16659.32</v>
      </c>
      <c r="AC15" s="150">
        <v>10976.000000000002</v>
      </c>
      <c r="AD15" s="150">
        <v>0</v>
      </c>
      <c r="AE15" s="150">
        <v>0</v>
      </c>
      <c r="AF15" s="150">
        <v>0</v>
      </c>
      <c r="AG15" s="150">
        <v>0</v>
      </c>
      <c r="AH15" s="150">
        <v>0</v>
      </c>
      <c r="AI15" s="150">
        <v>16659.32</v>
      </c>
      <c r="AJ15" s="150">
        <v>5965.8459999999995</v>
      </c>
      <c r="AL15" s="150">
        <f t="shared" si="10"/>
        <v>5965.8459999999995</v>
      </c>
      <c r="AM15" s="150">
        <f t="shared" si="11"/>
        <v>-5010.1540000000023</v>
      </c>
      <c r="AN15" s="150">
        <v>5965.8459999999995</v>
      </c>
      <c r="AO15" s="150">
        <f t="shared" si="2"/>
        <v>11649.165999999999</v>
      </c>
      <c r="BB15" s="150">
        <f t="shared" si="12"/>
        <v>0</v>
      </c>
      <c r="BO15" s="150">
        <f t="shared" si="13"/>
        <v>0</v>
      </c>
      <c r="BS15" s="150">
        <f t="shared" si="3"/>
        <v>11649.165999999999</v>
      </c>
      <c r="BT15" s="157">
        <f t="shared" si="4"/>
        <v>0</v>
      </c>
      <c r="BU15" s="157">
        <f t="shared" si="5"/>
        <v>0</v>
      </c>
      <c r="BV15" s="157">
        <f t="shared" si="6"/>
        <v>0</v>
      </c>
      <c r="BW15" s="157">
        <f t="shared" si="7"/>
        <v>0</v>
      </c>
      <c r="BX15" s="157">
        <f t="shared" si="8"/>
        <v>0</v>
      </c>
      <c r="BY15" s="157">
        <f t="shared" si="9"/>
        <v>-5010.1540000000005</v>
      </c>
    </row>
    <row r="16" spans="1:77" x14ac:dyDescent="0.25">
      <c r="A16" t="s">
        <v>147</v>
      </c>
      <c r="B16" t="s">
        <v>281</v>
      </c>
      <c r="C16" t="s">
        <v>290</v>
      </c>
      <c r="D16" t="s">
        <v>770</v>
      </c>
      <c r="E16" t="s">
        <v>251</v>
      </c>
      <c r="F16" s="367">
        <v>43646</v>
      </c>
      <c r="G16" s="150">
        <v>387.786</v>
      </c>
      <c r="H16" s="150">
        <v>1548.4444444444443</v>
      </c>
      <c r="I16" s="150">
        <v>0</v>
      </c>
      <c r="J16" s="150">
        <v>0</v>
      </c>
      <c r="K16" s="150">
        <v>0</v>
      </c>
      <c r="L16" s="150">
        <v>0</v>
      </c>
      <c r="M16" s="150">
        <v>0</v>
      </c>
      <c r="N16" s="150">
        <v>1936.2304444444444</v>
      </c>
      <c r="O16" s="150">
        <v>1548.4444444444443</v>
      </c>
      <c r="P16" s="150">
        <v>0</v>
      </c>
      <c r="Q16" s="150">
        <v>0</v>
      </c>
      <c r="R16" s="150">
        <v>0</v>
      </c>
      <c r="S16" s="150">
        <v>0</v>
      </c>
      <c r="T16" s="150">
        <v>0</v>
      </c>
      <c r="U16" s="150">
        <v>1936.2304444444444</v>
      </c>
      <c r="V16" s="150">
        <v>1548.4444444444443</v>
      </c>
      <c r="W16" s="150">
        <v>0</v>
      </c>
      <c r="X16" s="150">
        <v>0</v>
      </c>
      <c r="Y16" s="150">
        <v>0</v>
      </c>
      <c r="Z16" s="150">
        <v>0</v>
      </c>
      <c r="AA16" s="150">
        <v>0</v>
      </c>
      <c r="AB16" s="150">
        <v>1936.2304444444444</v>
      </c>
      <c r="AC16" s="150">
        <v>1548.4444444444443</v>
      </c>
      <c r="AD16" s="150">
        <v>0</v>
      </c>
      <c r="AE16" s="150">
        <v>0</v>
      </c>
      <c r="AF16" s="150">
        <v>0</v>
      </c>
      <c r="AG16" s="150">
        <v>0</v>
      </c>
      <c r="AH16" s="150">
        <v>0</v>
      </c>
      <c r="AI16" s="150">
        <v>1936.2304444444444</v>
      </c>
      <c r="AJ16" s="150">
        <v>954.6389999999999</v>
      </c>
      <c r="AL16" s="150">
        <f t="shared" si="10"/>
        <v>954.6389999999999</v>
      </c>
      <c r="AM16" s="150">
        <f t="shared" si="11"/>
        <v>-593.80544444444445</v>
      </c>
      <c r="AN16" s="150">
        <v>954.6389999999999</v>
      </c>
      <c r="AO16" s="150">
        <f t="shared" si="2"/>
        <v>1342.425</v>
      </c>
      <c r="BB16" s="150">
        <f t="shared" si="12"/>
        <v>0</v>
      </c>
      <c r="BO16" s="150">
        <f t="shared" si="13"/>
        <v>0</v>
      </c>
      <c r="BS16" s="150">
        <f t="shared" si="3"/>
        <v>1342.425</v>
      </c>
      <c r="BT16" s="157">
        <f t="shared" si="4"/>
        <v>0</v>
      </c>
      <c r="BU16" s="157">
        <f t="shared" si="5"/>
        <v>0</v>
      </c>
      <c r="BV16" s="157">
        <f t="shared" si="6"/>
        <v>0</v>
      </c>
      <c r="BW16" s="157">
        <f t="shared" si="7"/>
        <v>0</v>
      </c>
      <c r="BX16" s="157">
        <f t="shared" si="8"/>
        <v>0</v>
      </c>
      <c r="BY16" s="157">
        <f t="shared" si="9"/>
        <v>-593.80544444444445</v>
      </c>
    </row>
    <row r="17" spans="1:77" x14ac:dyDescent="0.25">
      <c r="A17" t="s">
        <v>147</v>
      </c>
      <c r="B17" t="s">
        <v>279</v>
      </c>
      <c r="C17" t="s">
        <v>290</v>
      </c>
      <c r="D17" t="s">
        <v>770</v>
      </c>
      <c r="E17" t="s">
        <v>249</v>
      </c>
      <c r="F17" s="367">
        <v>43769</v>
      </c>
      <c r="G17" s="150">
        <v>0</v>
      </c>
      <c r="H17" s="150">
        <v>69444.555555555562</v>
      </c>
      <c r="I17" s="150">
        <v>0</v>
      </c>
      <c r="J17" s="150">
        <v>0</v>
      </c>
      <c r="K17" s="150">
        <v>0</v>
      </c>
      <c r="L17" s="150">
        <v>0</v>
      </c>
      <c r="M17" s="150">
        <v>0</v>
      </c>
      <c r="N17" s="150">
        <v>69444.555555555562</v>
      </c>
      <c r="O17" s="150">
        <v>69444.555555555562</v>
      </c>
      <c r="P17" s="150">
        <v>0</v>
      </c>
      <c r="Q17" s="150">
        <v>0</v>
      </c>
      <c r="R17" s="150">
        <v>0</v>
      </c>
      <c r="S17" s="150">
        <v>0</v>
      </c>
      <c r="T17" s="150">
        <v>0</v>
      </c>
      <c r="U17" s="150">
        <v>69444.555555555562</v>
      </c>
      <c r="V17" s="150">
        <v>69444.555555555562</v>
      </c>
      <c r="W17" s="150">
        <v>0</v>
      </c>
      <c r="X17" s="150">
        <v>0</v>
      </c>
      <c r="Y17" s="150">
        <v>0</v>
      </c>
      <c r="Z17" s="150">
        <v>0</v>
      </c>
      <c r="AA17" s="150">
        <v>0</v>
      </c>
      <c r="AB17" s="150">
        <v>69444.555555555562</v>
      </c>
      <c r="AC17" s="150">
        <v>69444.555555555562</v>
      </c>
      <c r="AD17" s="150">
        <v>0</v>
      </c>
      <c r="AE17" s="150">
        <v>0</v>
      </c>
      <c r="AF17" s="150">
        <v>0</v>
      </c>
      <c r="AG17" s="150">
        <v>0</v>
      </c>
      <c r="AH17" s="150">
        <v>0</v>
      </c>
      <c r="AI17" s="150">
        <v>69444.555555555562</v>
      </c>
      <c r="AJ17" s="150">
        <v>63709.357999999986</v>
      </c>
      <c r="AL17" s="150">
        <f t="shared" si="10"/>
        <v>63709.357999999986</v>
      </c>
      <c r="AM17" s="150">
        <f t="shared" si="11"/>
        <v>-5735.1975555555764</v>
      </c>
      <c r="AN17" s="150">
        <v>63709.357999999986</v>
      </c>
      <c r="AO17" s="150">
        <f t="shared" si="2"/>
        <v>63709.357999999986</v>
      </c>
      <c r="BB17" s="150">
        <f t="shared" si="12"/>
        <v>0</v>
      </c>
      <c r="BO17" s="150">
        <f t="shared" si="13"/>
        <v>0</v>
      </c>
      <c r="BS17" s="150">
        <f t="shared" si="3"/>
        <v>63709.357999999986</v>
      </c>
      <c r="BT17" s="157">
        <f t="shared" si="4"/>
        <v>0</v>
      </c>
      <c r="BU17" s="157">
        <f t="shared" si="5"/>
        <v>0</v>
      </c>
      <c r="BV17" s="157">
        <f t="shared" si="6"/>
        <v>0</v>
      </c>
      <c r="BW17" s="157">
        <f t="shared" si="7"/>
        <v>0</v>
      </c>
      <c r="BX17" s="157">
        <f t="shared" si="8"/>
        <v>0</v>
      </c>
      <c r="BY17" s="157">
        <f t="shared" si="9"/>
        <v>-5735.1975555555764</v>
      </c>
    </row>
    <row r="18" spans="1:77" x14ac:dyDescent="0.25">
      <c r="A18" t="s">
        <v>147</v>
      </c>
      <c r="B18" t="s">
        <v>119</v>
      </c>
      <c r="C18" t="s">
        <v>171</v>
      </c>
      <c r="D18" t="s">
        <v>770</v>
      </c>
      <c r="E18" t="s">
        <v>46</v>
      </c>
      <c r="F18" s="367">
        <v>43435</v>
      </c>
      <c r="G18" s="150">
        <v>1362</v>
      </c>
      <c r="H18" s="150">
        <v>58639.618050313606</v>
      </c>
      <c r="I18" s="150">
        <v>0</v>
      </c>
      <c r="J18" s="150">
        <v>0</v>
      </c>
      <c r="K18" s="150">
        <v>0</v>
      </c>
      <c r="L18" s="150">
        <v>0</v>
      </c>
      <c r="M18" s="150">
        <v>0</v>
      </c>
      <c r="N18" s="150">
        <v>60001.618050313606</v>
      </c>
      <c r="O18" s="150">
        <v>58639.618050313606</v>
      </c>
      <c r="P18" s="150">
        <v>0</v>
      </c>
      <c r="Q18" s="150">
        <v>0</v>
      </c>
      <c r="R18" s="150">
        <v>0</v>
      </c>
      <c r="S18" s="150">
        <v>0</v>
      </c>
      <c r="T18" s="150">
        <v>0</v>
      </c>
      <c r="U18" s="150">
        <v>60001.618050313606</v>
      </c>
      <c r="V18" s="150">
        <v>58639.618050313606</v>
      </c>
      <c r="W18" s="150">
        <v>0</v>
      </c>
      <c r="X18" s="150">
        <v>0</v>
      </c>
      <c r="Y18" s="150">
        <v>0</v>
      </c>
      <c r="Z18" s="150">
        <v>0</v>
      </c>
      <c r="AA18" s="150">
        <v>0</v>
      </c>
      <c r="AB18" s="150">
        <v>60001.618050313606</v>
      </c>
      <c r="AC18" s="150">
        <v>58639.618050313606</v>
      </c>
      <c r="AD18" s="150">
        <v>0</v>
      </c>
      <c r="AE18" s="150">
        <v>0</v>
      </c>
      <c r="AF18" s="150">
        <v>0</v>
      </c>
      <c r="AG18" s="150">
        <v>0</v>
      </c>
      <c r="AH18" s="150">
        <v>0</v>
      </c>
      <c r="AI18" s="150">
        <v>60001.618050313606</v>
      </c>
      <c r="AJ18" s="150">
        <v>49832.480000000003</v>
      </c>
      <c r="AL18" s="150">
        <f t="shared" si="10"/>
        <v>49832.480000000003</v>
      </c>
      <c r="AM18" s="150">
        <f t="shared" si="11"/>
        <v>-8807.1380503136024</v>
      </c>
      <c r="AN18" s="150">
        <v>51460.776000000005</v>
      </c>
      <c r="AO18" s="150">
        <f t="shared" si="2"/>
        <v>52822.776000000005</v>
      </c>
      <c r="BB18" s="150">
        <f t="shared" si="12"/>
        <v>0</v>
      </c>
      <c r="BO18" s="150">
        <f t="shared" si="13"/>
        <v>0</v>
      </c>
      <c r="BS18" s="150">
        <f t="shared" si="3"/>
        <v>51194.48</v>
      </c>
      <c r="BT18" s="157">
        <f t="shared" si="4"/>
        <v>0</v>
      </c>
      <c r="BU18" s="157">
        <f t="shared" si="5"/>
        <v>0</v>
      </c>
      <c r="BV18" s="157">
        <f t="shared" si="6"/>
        <v>0</v>
      </c>
      <c r="BW18" s="157">
        <f t="shared" si="7"/>
        <v>0</v>
      </c>
      <c r="BX18" s="157">
        <f t="shared" si="8"/>
        <v>0</v>
      </c>
      <c r="BY18" s="157">
        <f t="shared" si="9"/>
        <v>-8807.1380503136024</v>
      </c>
    </row>
    <row r="19" spans="1:77" x14ac:dyDescent="0.25">
      <c r="A19" t="s">
        <v>147</v>
      </c>
      <c r="B19" t="s">
        <v>117</v>
      </c>
      <c r="C19" t="s">
        <v>177</v>
      </c>
      <c r="D19" t="s">
        <v>770</v>
      </c>
      <c r="E19" t="s">
        <v>44</v>
      </c>
      <c r="F19" s="367">
        <v>43435</v>
      </c>
      <c r="G19" s="150">
        <v>5254.174</v>
      </c>
      <c r="H19" s="150">
        <v>24745.887280686587</v>
      </c>
      <c r="I19" s="150">
        <v>0</v>
      </c>
      <c r="J19" s="150">
        <v>0</v>
      </c>
      <c r="K19" s="150">
        <v>0</v>
      </c>
      <c r="L19" s="150">
        <v>0</v>
      </c>
      <c r="M19" s="150">
        <v>0</v>
      </c>
      <c r="N19" s="150">
        <v>30000.061280686587</v>
      </c>
      <c r="O19" s="150">
        <v>24745.887280686587</v>
      </c>
      <c r="P19" s="150">
        <v>0</v>
      </c>
      <c r="Q19" s="150">
        <v>0</v>
      </c>
      <c r="R19" s="150">
        <v>0</v>
      </c>
      <c r="S19" s="150">
        <v>0</v>
      </c>
      <c r="T19" s="150">
        <v>0</v>
      </c>
      <c r="U19" s="150">
        <v>30000.061280686587</v>
      </c>
      <c r="V19" s="150">
        <v>24745.887280686587</v>
      </c>
      <c r="W19" s="150">
        <v>0</v>
      </c>
      <c r="X19" s="150">
        <v>0</v>
      </c>
      <c r="Y19" s="150">
        <v>0</v>
      </c>
      <c r="Z19" s="150">
        <v>0</v>
      </c>
      <c r="AA19" s="150">
        <v>0</v>
      </c>
      <c r="AB19" s="150">
        <v>30000.061280686587</v>
      </c>
      <c r="AC19" s="150">
        <v>24745.887280686587</v>
      </c>
      <c r="AD19" s="150">
        <v>0</v>
      </c>
      <c r="AE19" s="150">
        <v>0</v>
      </c>
      <c r="AF19" s="150">
        <v>0</v>
      </c>
      <c r="AG19" s="150">
        <v>0</v>
      </c>
      <c r="AH19" s="150">
        <v>0</v>
      </c>
      <c r="AI19" s="150">
        <v>30000.061280686587</v>
      </c>
      <c r="AJ19" s="150">
        <v>22946.45</v>
      </c>
      <c r="AL19" s="150">
        <f t="shared" si="10"/>
        <v>22946.45</v>
      </c>
      <c r="AM19" s="150">
        <f t="shared" si="11"/>
        <v>-1799.4372806865867</v>
      </c>
      <c r="AN19" s="150">
        <v>23498.292000000001</v>
      </c>
      <c r="AO19" s="150">
        <f t="shared" si="2"/>
        <v>28752.466</v>
      </c>
      <c r="BB19" s="150">
        <f t="shared" si="12"/>
        <v>0</v>
      </c>
      <c r="BO19" s="150">
        <f t="shared" si="13"/>
        <v>0</v>
      </c>
      <c r="BS19" s="150">
        <f t="shared" si="3"/>
        <v>28200.624</v>
      </c>
      <c r="BT19" s="157">
        <f t="shared" si="4"/>
        <v>0</v>
      </c>
      <c r="BU19" s="157">
        <f t="shared" si="5"/>
        <v>0</v>
      </c>
      <c r="BV19" s="157">
        <f t="shared" si="6"/>
        <v>0</v>
      </c>
      <c r="BW19" s="157">
        <f t="shared" si="7"/>
        <v>0</v>
      </c>
      <c r="BX19" s="157">
        <f t="shared" si="8"/>
        <v>0</v>
      </c>
      <c r="BY19" s="157">
        <f t="shared" si="9"/>
        <v>-1799.4372806865867</v>
      </c>
    </row>
    <row r="20" spans="1:77" x14ac:dyDescent="0.25">
      <c r="A20" t="s">
        <v>147</v>
      </c>
      <c r="B20" t="s">
        <v>191</v>
      </c>
      <c r="C20" t="s">
        <v>195</v>
      </c>
      <c r="D20" t="s">
        <v>770</v>
      </c>
      <c r="E20" t="s">
        <v>184</v>
      </c>
      <c r="F20" s="367">
        <v>43646</v>
      </c>
      <c r="G20" s="150">
        <v>42794.641000000003</v>
      </c>
      <c r="H20" s="150">
        <v>22523</v>
      </c>
      <c r="I20" s="150">
        <v>0</v>
      </c>
      <c r="J20" s="150">
        <v>0</v>
      </c>
      <c r="K20" s="150">
        <v>0</v>
      </c>
      <c r="L20" s="150">
        <v>0</v>
      </c>
      <c r="M20" s="150">
        <v>0</v>
      </c>
      <c r="N20" s="150">
        <v>65317.641000000003</v>
      </c>
      <c r="O20" s="150">
        <v>15.075000000000728</v>
      </c>
      <c r="P20" s="150">
        <v>0</v>
      </c>
      <c r="Q20" s="150">
        <v>0</v>
      </c>
      <c r="R20" s="150">
        <v>0</v>
      </c>
      <c r="S20" s="150">
        <v>0</v>
      </c>
      <c r="T20" s="150">
        <v>0</v>
      </c>
      <c r="U20" s="150">
        <v>42809.716</v>
      </c>
      <c r="V20" s="150">
        <v>15.074999999999999</v>
      </c>
      <c r="W20" s="150">
        <v>0</v>
      </c>
      <c r="X20" s="150">
        <v>0</v>
      </c>
      <c r="Y20" s="150">
        <v>0</v>
      </c>
      <c r="Z20" s="150">
        <v>0</v>
      </c>
      <c r="AA20" s="150">
        <v>0</v>
      </c>
      <c r="AB20" s="150">
        <v>42809.716</v>
      </c>
      <c r="AC20" s="150">
        <v>15.074999999999999</v>
      </c>
      <c r="AD20" s="150">
        <v>0</v>
      </c>
      <c r="AE20" s="150">
        <v>0</v>
      </c>
      <c r="AF20" s="150">
        <v>0</v>
      </c>
      <c r="AG20" s="150">
        <v>0</v>
      </c>
      <c r="AH20" s="150">
        <v>0</v>
      </c>
      <c r="AI20" s="150">
        <v>42809.716</v>
      </c>
      <c r="AJ20" s="150">
        <v>15.074999999999999</v>
      </c>
      <c r="AL20" s="150">
        <f t="shared" si="10"/>
        <v>15.074999999999999</v>
      </c>
      <c r="AM20" s="150">
        <f t="shared" si="11"/>
        <v>0</v>
      </c>
      <c r="AN20" s="150">
        <v>15.074999999999999</v>
      </c>
      <c r="AO20" s="150">
        <f t="shared" si="2"/>
        <v>42809.716</v>
      </c>
      <c r="BB20" s="150">
        <f t="shared" si="12"/>
        <v>0</v>
      </c>
      <c r="BO20" s="150">
        <f t="shared" si="13"/>
        <v>0</v>
      </c>
      <c r="BS20" s="150">
        <f t="shared" si="3"/>
        <v>42809.716</v>
      </c>
      <c r="BT20" s="157">
        <f t="shared" si="4"/>
        <v>0</v>
      </c>
      <c r="BU20" s="157">
        <f t="shared" si="5"/>
        <v>0</v>
      </c>
      <c r="BV20" s="157">
        <f t="shared" si="6"/>
        <v>0</v>
      </c>
      <c r="BW20" s="157">
        <f t="shared" si="7"/>
        <v>0</v>
      </c>
      <c r="BX20" s="157">
        <f t="shared" si="8"/>
        <v>0</v>
      </c>
      <c r="BY20" s="157">
        <f t="shared" si="9"/>
        <v>0</v>
      </c>
    </row>
    <row r="21" spans="1:77" x14ac:dyDescent="0.25">
      <c r="A21" t="s">
        <v>147</v>
      </c>
      <c r="B21" t="s">
        <v>92</v>
      </c>
      <c r="C21" t="s">
        <v>171</v>
      </c>
      <c r="D21" t="s">
        <v>770</v>
      </c>
      <c r="E21" t="s">
        <v>19</v>
      </c>
      <c r="F21" s="367">
        <v>43800</v>
      </c>
      <c r="G21" s="150">
        <v>12402.696</v>
      </c>
      <c r="H21" s="150">
        <v>47598.314651688343</v>
      </c>
      <c r="I21" s="150">
        <v>0</v>
      </c>
      <c r="J21" s="150">
        <v>0</v>
      </c>
      <c r="K21" s="150">
        <v>0</v>
      </c>
      <c r="L21" s="150">
        <v>0</v>
      </c>
      <c r="M21" s="150">
        <v>0</v>
      </c>
      <c r="N21" s="150">
        <v>60001.010651688339</v>
      </c>
      <c r="O21" s="150">
        <v>47598.314651688335</v>
      </c>
      <c r="P21" s="150">
        <v>0</v>
      </c>
      <c r="Q21" s="150">
        <v>0</v>
      </c>
      <c r="R21" s="150">
        <v>0</v>
      </c>
      <c r="S21" s="150">
        <v>0</v>
      </c>
      <c r="T21" s="150">
        <v>0</v>
      </c>
      <c r="U21" s="150">
        <v>60001.010651688339</v>
      </c>
      <c r="V21" s="150">
        <v>47598.314651688335</v>
      </c>
      <c r="W21" s="150">
        <v>0</v>
      </c>
      <c r="X21" s="150">
        <v>0</v>
      </c>
      <c r="Y21" s="150">
        <v>0</v>
      </c>
      <c r="Z21" s="150">
        <v>0</v>
      </c>
      <c r="AA21" s="150">
        <v>0</v>
      </c>
      <c r="AB21" s="150">
        <v>60001.010651688339</v>
      </c>
      <c r="AC21" s="150">
        <v>47598.314651688335</v>
      </c>
      <c r="AD21" s="150">
        <v>0</v>
      </c>
      <c r="AE21" s="150">
        <v>0</v>
      </c>
      <c r="AF21" s="150">
        <v>0</v>
      </c>
      <c r="AG21" s="150">
        <v>0</v>
      </c>
      <c r="AH21" s="150">
        <v>0</v>
      </c>
      <c r="AI21" s="150">
        <v>60001.010651688339</v>
      </c>
      <c r="AJ21" s="150">
        <v>45913.314999999988</v>
      </c>
      <c r="AL21" s="150">
        <f t="shared" si="10"/>
        <v>45913.314999999988</v>
      </c>
      <c r="AM21" s="150">
        <f t="shared" si="11"/>
        <v>-1684.9996516883475</v>
      </c>
      <c r="AN21" s="150">
        <v>45913.314999999988</v>
      </c>
      <c r="AO21" s="150">
        <f t="shared" si="2"/>
        <v>58316.010999999984</v>
      </c>
      <c r="BB21" s="150">
        <f t="shared" si="12"/>
        <v>0</v>
      </c>
      <c r="BO21" s="150">
        <f t="shared" si="13"/>
        <v>0</v>
      </c>
      <c r="BS21" s="150">
        <f t="shared" si="3"/>
        <v>58316.010999999984</v>
      </c>
      <c r="BT21" s="157">
        <f t="shared" si="4"/>
        <v>0</v>
      </c>
      <c r="BU21" s="157">
        <f t="shared" si="5"/>
        <v>0</v>
      </c>
      <c r="BV21" s="157">
        <f t="shared" si="6"/>
        <v>0</v>
      </c>
      <c r="BW21" s="157">
        <f t="shared" si="7"/>
        <v>0</v>
      </c>
      <c r="BX21" s="157">
        <f t="shared" si="8"/>
        <v>0</v>
      </c>
      <c r="BY21" s="157">
        <f t="shared" si="9"/>
        <v>-1684.9996516883548</v>
      </c>
    </row>
    <row r="22" spans="1:77" x14ac:dyDescent="0.25">
      <c r="A22" t="s">
        <v>147</v>
      </c>
      <c r="B22" t="s">
        <v>352</v>
      </c>
      <c r="C22" t="s">
        <v>770</v>
      </c>
      <c r="D22" t="s">
        <v>770</v>
      </c>
      <c r="E22" t="s">
        <v>768</v>
      </c>
      <c r="F22" s="367" t="s">
        <v>938</v>
      </c>
      <c r="G22" s="150">
        <v>0</v>
      </c>
      <c r="H22" s="150">
        <v>0</v>
      </c>
      <c r="I22" s="150">
        <v>0</v>
      </c>
      <c r="J22" s="150">
        <v>0</v>
      </c>
      <c r="K22" s="150">
        <v>0</v>
      </c>
      <c r="L22" s="150">
        <v>0</v>
      </c>
      <c r="M22" s="150">
        <v>0</v>
      </c>
      <c r="N22" s="150">
        <v>0</v>
      </c>
      <c r="O22" s="150">
        <v>13000</v>
      </c>
      <c r="P22" s="150">
        <v>0</v>
      </c>
      <c r="Q22" s="150">
        <v>0</v>
      </c>
      <c r="R22" s="150">
        <v>0</v>
      </c>
      <c r="S22" s="150">
        <v>0</v>
      </c>
      <c r="T22" s="150">
        <v>0</v>
      </c>
      <c r="U22" s="150">
        <v>13000</v>
      </c>
      <c r="V22" s="150">
        <v>13000</v>
      </c>
      <c r="W22" s="150">
        <v>0</v>
      </c>
      <c r="X22" s="150">
        <v>0</v>
      </c>
      <c r="Y22" s="150">
        <v>0</v>
      </c>
      <c r="Z22" s="150">
        <v>0</v>
      </c>
      <c r="AA22" s="150">
        <v>0</v>
      </c>
      <c r="AB22" s="150">
        <v>13000</v>
      </c>
      <c r="AC22" s="150">
        <v>13000</v>
      </c>
      <c r="AD22" s="150">
        <v>0</v>
      </c>
      <c r="AE22" s="150">
        <v>0</v>
      </c>
      <c r="AF22" s="150">
        <v>0</v>
      </c>
      <c r="AG22" s="150">
        <v>0</v>
      </c>
      <c r="AH22" s="150">
        <v>0</v>
      </c>
      <c r="AI22" s="150">
        <v>13000</v>
      </c>
      <c r="AJ22" s="150">
        <v>12393.682000000001</v>
      </c>
      <c r="AL22" s="150">
        <f t="shared" si="10"/>
        <v>12393.682000000001</v>
      </c>
      <c r="AM22" s="150">
        <f t="shared" si="11"/>
        <v>-606.3179999999993</v>
      </c>
      <c r="AN22" s="150">
        <v>12393.682000000001</v>
      </c>
      <c r="AO22" s="150">
        <f t="shared" si="2"/>
        <v>12393.682000000001</v>
      </c>
      <c r="BB22" s="150">
        <f t="shared" si="12"/>
        <v>0</v>
      </c>
      <c r="BO22" s="150">
        <f t="shared" si="13"/>
        <v>0</v>
      </c>
      <c r="BS22" s="150">
        <f t="shared" si="3"/>
        <v>12393.682000000001</v>
      </c>
      <c r="BT22" s="157">
        <f t="shared" si="4"/>
        <v>0</v>
      </c>
      <c r="BU22" s="157">
        <f t="shared" si="5"/>
        <v>0</v>
      </c>
      <c r="BV22" s="157">
        <f t="shared" si="6"/>
        <v>0</v>
      </c>
      <c r="BW22" s="157">
        <f t="shared" si="7"/>
        <v>0</v>
      </c>
      <c r="BX22" s="157">
        <f t="shared" si="8"/>
        <v>0</v>
      </c>
      <c r="BY22" s="157">
        <f t="shared" si="9"/>
        <v>-606.3179999999993</v>
      </c>
    </row>
    <row r="23" spans="1:77" x14ac:dyDescent="0.25">
      <c r="A23" t="s">
        <v>147</v>
      </c>
      <c r="B23" t="s">
        <v>353</v>
      </c>
      <c r="C23" t="s">
        <v>770</v>
      </c>
      <c r="D23" t="s">
        <v>770</v>
      </c>
      <c r="E23" t="s">
        <v>760</v>
      </c>
      <c r="F23" s="367" t="s">
        <v>938</v>
      </c>
      <c r="G23" s="150">
        <v>0</v>
      </c>
      <c r="H23" s="150">
        <v>0</v>
      </c>
      <c r="I23" s="150">
        <v>0</v>
      </c>
      <c r="J23" s="150">
        <v>0</v>
      </c>
      <c r="K23" s="150">
        <v>0</v>
      </c>
      <c r="L23" s="150">
        <v>0</v>
      </c>
      <c r="M23" s="150">
        <v>0</v>
      </c>
      <c r="N23" s="150">
        <v>0</v>
      </c>
      <c r="O23" s="150">
        <v>20000</v>
      </c>
      <c r="P23" s="150">
        <v>0</v>
      </c>
      <c r="Q23" s="150">
        <v>0</v>
      </c>
      <c r="R23" s="150">
        <v>0</v>
      </c>
      <c r="S23" s="150">
        <v>0</v>
      </c>
      <c r="T23" s="150">
        <v>0</v>
      </c>
      <c r="U23" s="150">
        <v>20000</v>
      </c>
      <c r="V23" s="150">
        <v>20000</v>
      </c>
      <c r="W23" s="150">
        <v>0</v>
      </c>
      <c r="X23" s="150">
        <v>0</v>
      </c>
      <c r="Y23" s="150">
        <v>0</v>
      </c>
      <c r="Z23" s="150">
        <v>0</v>
      </c>
      <c r="AA23" s="150">
        <v>0</v>
      </c>
      <c r="AB23" s="150">
        <v>20000</v>
      </c>
      <c r="AC23" s="150">
        <v>20000</v>
      </c>
      <c r="AD23" s="150">
        <v>0</v>
      </c>
      <c r="AE23" s="150">
        <v>0</v>
      </c>
      <c r="AF23" s="150">
        <v>0</v>
      </c>
      <c r="AG23" s="150">
        <v>0</v>
      </c>
      <c r="AH23" s="150">
        <v>0</v>
      </c>
      <c r="AI23" s="150">
        <v>20000</v>
      </c>
      <c r="AJ23" s="150">
        <v>0</v>
      </c>
      <c r="AL23" s="150">
        <f t="shared" si="10"/>
        <v>0</v>
      </c>
      <c r="AM23" s="150">
        <f t="shared" si="11"/>
        <v>-20000</v>
      </c>
      <c r="AN23" s="150">
        <v>16768.625</v>
      </c>
      <c r="AO23" s="150">
        <f t="shared" si="2"/>
        <v>16768.625</v>
      </c>
      <c r="BB23" s="150">
        <f t="shared" si="12"/>
        <v>0</v>
      </c>
      <c r="BO23" s="150">
        <f t="shared" si="13"/>
        <v>0</v>
      </c>
      <c r="BS23" s="150">
        <f t="shared" si="3"/>
        <v>0</v>
      </c>
      <c r="BT23" s="157">
        <f t="shared" si="4"/>
        <v>0</v>
      </c>
      <c r="BU23" s="157">
        <f t="shared" si="5"/>
        <v>0</v>
      </c>
      <c r="BV23" s="157">
        <f t="shared" si="6"/>
        <v>0</v>
      </c>
      <c r="BW23" s="157">
        <f t="shared" si="7"/>
        <v>0</v>
      </c>
      <c r="BX23" s="157">
        <f t="shared" si="8"/>
        <v>0</v>
      </c>
      <c r="BY23" s="157">
        <f t="shared" si="9"/>
        <v>-20000</v>
      </c>
    </row>
    <row r="24" spans="1:77" x14ac:dyDescent="0.25">
      <c r="A24" t="s">
        <v>147</v>
      </c>
      <c r="B24" t="s">
        <v>325</v>
      </c>
      <c r="C24" t="s">
        <v>770</v>
      </c>
      <c r="D24" t="s">
        <v>770</v>
      </c>
      <c r="E24" t="s">
        <v>767</v>
      </c>
      <c r="F24" s="367" t="s">
        <v>938</v>
      </c>
      <c r="G24" s="150">
        <v>0</v>
      </c>
      <c r="H24" s="150">
        <v>0</v>
      </c>
      <c r="I24" s="150">
        <v>0</v>
      </c>
      <c r="J24" s="150">
        <v>0</v>
      </c>
      <c r="K24" s="150">
        <v>0</v>
      </c>
      <c r="L24" s="150">
        <v>0</v>
      </c>
      <c r="M24" s="150">
        <v>0</v>
      </c>
      <c r="N24" s="150">
        <v>0</v>
      </c>
      <c r="O24" s="150">
        <v>0</v>
      </c>
      <c r="P24" s="150">
        <v>35999.902624999995</v>
      </c>
      <c r="Q24" s="150">
        <v>0</v>
      </c>
      <c r="R24" s="150">
        <v>0</v>
      </c>
      <c r="S24" s="150">
        <v>0</v>
      </c>
      <c r="T24" s="150">
        <v>0</v>
      </c>
      <c r="U24" s="150">
        <v>35999.902624999995</v>
      </c>
      <c r="V24" s="150">
        <v>0</v>
      </c>
      <c r="W24" s="150">
        <v>35999.902624999995</v>
      </c>
      <c r="X24" s="150">
        <v>0</v>
      </c>
      <c r="Y24" s="150">
        <v>0</v>
      </c>
      <c r="Z24" s="150">
        <v>0</v>
      </c>
      <c r="AA24" s="150">
        <v>0</v>
      </c>
      <c r="AB24" s="150">
        <v>35999.902624999995</v>
      </c>
      <c r="AC24" s="150">
        <v>0</v>
      </c>
      <c r="AD24" s="150">
        <v>35999.902624999995</v>
      </c>
      <c r="AE24" s="150">
        <v>0</v>
      </c>
      <c r="AF24" s="150">
        <v>0</v>
      </c>
      <c r="AG24" s="150">
        <v>0</v>
      </c>
      <c r="AH24" s="150">
        <v>0</v>
      </c>
      <c r="AI24" s="150">
        <v>35999.902624999995</v>
      </c>
      <c r="AJ24" s="150">
        <v>0</v>
      </c>
      <c r="AL24" s="150">
        <f t="shared" si="10"/>
        <v>0</v>
      </c>
      <c r="AM24" s="150">
        <f t="shared" si="11"/>
        <v>0</v>
      </c>
      <c r="AN24" s="150">
        <v>0</v>
      </c>
      <c r="AO24" s="150">
        <f t="shared" si="2"/>
        <v>0</v>
      </c>
      <c r="BB24" s="150">
        <f t="shared" si="12"/>
        <v>0</v>
      </c>
      <c r="BO24" s="150">
        <f t="shared" si="13"/>
        <v>0</v>
      </c>
      <c r="BS24" s="150">
        <f t="shared" si="3"/>
        <v>0</v>
      </c>
      <c r="BT24" s="157">
        <f t="shared" si="4"/>
        <v>-35999.902624999995</v>
      </c>
      <c r="BU24" s="157">
        <f t="shared" si="5"/>
        <v>0</v>
      </c>
      <c r="BV24" s="157">
        <f t="shared" si="6"/>
        <v>0</v>
      </c>
      <c r="BW24" s="157">
        <f t="shared" si="7"/>
        <v>0</v>
      </c>
      <c r="BX24" s="157">
        <f t="shared" si="8"/>
        <v>0</v>
      </c>
      <c r="BY24" s="157">
        <f t="shared" si="9"/>
        <v>-35999.902624999995</v>
      </c>
    </row>
    <row r="25" spans="1:77" x14ac:dyDescent="0.25">
      <c r="A25" t="s">
        <v>147</v>
      </c>
      <c r="B25" t="s">
        <v>311</v>
      </c>
      <c r="C25" t="s">
        <v>174</v>
      </c>
      <c r="D25" t="s">
        <v>770</v>
      </c>
      <c r="E25" t="s">
        <v>292</v>
      </c>
      <c r="F25" s="367">
        <v>44196</v>
      </c>
      <c r="G25" s="150">
        <v>0</v>
      </c>
      <c r="H25" s="150">
        <v>42000.106124999998</v>
      </c>
      <c r="I25" s="150">
        <v>42000.275350000004</v>
      </c>
      <c r="N25" s="150">
        <v>84000.381475000002</v>
      </c>
      <c r="O25" s="150">
        <v>59623.008750000008</v>
      </c>
      <c r="P25" s="150">
        <v>87310.02125000002</v>
      </c>
      <c r="Q25" s="150">
        <v>0</v>
      </c>
      <c r="R25" s="150">
        <v>0</v>
      </c>
      <c r="S25" s="150">
        <v>0</v>
      </c>
      <c r="T25" s="150">
        <v>0</v>
      </c>
      <c r="U25" s="150">
        <v>146933.03000000003</v>
      </c>
      <c r="V25" s="150">
        <v>59623.008750000008</v>
      </c>
      <c r="W25" s="150">
        <v>87310.02125000002</v>
      </c>
      <c r="X25" s="150">
        <v>0</v>
      </c>
      <c r="Y25" s="150">
        <v>0</v>
      </c>
      <c r="Z25" s="150">
        <v>0</v>
      </c>
      <c r="AA25" s="150">
        <v>0</v>
      </c>
      <c r="AB25" s="150">
        <v>146933.03000000003</v>
      </c>
      <c r="AC25" s="150">
        <v>59623.008750000008</v>
      </c>
      <c r="AD25" s="150">
        <v>87310.02125000002</v>
      </c>
      <c r="AE25" s="150">
        <v>0</v>
      </c>
      <c r="AF25" s="150">
        <v>0</v>
      </c>
      <c r="AG25" s="150">
        <v>0</v>
      </c>
      <c r="AH25" s="150">
        <v>0</v>
      </c>
      <c r="AI25" s="150">
        <v>146933.03000000003</v>
      </c>
      <c r="AJ25" s="150">
        <v>59623.008000000002</v>
      </c>
      <c r="AL25" s="150">
        <f t="shared" si="10"/>
        <v>59623.008000000002</v>
      </c>
      <c r="AM25" s="150">
        <f t="shared" si="11"/>
        <v>-7.5000000651925802E-4</v>
      </c>
      <c r="AN25" s="150">
        <v>59623.008000000002</v>
      </c>
      <c r="AO25" s="150">
        <f t="shared" si="2"/>
        <v>59623.008000000002</v>
      </c>
      <c r="BB25" s="150">
        <f t="shared" si="12"/>
        <v>0</v>
      </c>
      <c r="BO25" s="150">
        <f t="shared" si="13"/>
        <v>0</v>
      </c>
      <c r="BS25" s="150">
        <f t="shared" si="3"/>
        <v>59623.008000000002</v>
      </c>
      <c r="BT25" s="157">
        <f t="shared" si="4"/>
        <v>-87310.02125000002</v>
      </c>
      <c r="BU25" s="157">
        <f t="shared" si="5"/>
        <v>0</v>
      </c>
      <c r="BV25" s="157">
        <f t="shared" si="6"/>
        <v>0</v>
      </c>
      <c r="BW25" s="157">
        <f t="shared" si="7"/>
        <v>0</v>
      </c>
      <c r="BX25" s="157">
        <f t="shared" si="8"/>
        <v>0</v>
      </c>
      <c r="BY25" s="157">
        <f t="shared" si="9"/>
        <v>-87310.022000000026</v>
      </c>
    </row>
    <row r="26" spans="1:77" x14ac:dyDescent="0.25">
      <c r="A26" t="s">
        <v>147</v>
      </c>
      <c r="B26" t="s">
        <v>361</v>
      </c>
      <c r="C26" t="s">
        <v>770</v>
      </c>
      <c r="D26" t="s">
        <v>770</v>
      </c>
      <c r="E26" t="s">
        <v>766</v>
      </c>
      <c r="F26" s="367" t="s">
        <v>938</v>
      </c>
      <c r="G26" s="150">
        <v>0</v>
      </c>
      <c r="H26" s="150">
        <v>0</v>
      </c>
      <c r="I26" s="150">
        <v>0</v>
      </c>
      <c r="J26" s="150">
        <v>0</v>
      </c>
      <c r="K26" s="150">
        <v>0</v>
      </c>
      <c r="L26" s="150">
        <v>0</v>
      </c>
      <c r="M26" s="150">
        <v>0</v>
      </c>
      <c r="N26" s="150">
        <v>0</v>
      </c>
      <c r="O26" s="150">
        <v>0</v>
      </c>
      <c r="P26" s="150">
        <v>169250</v>
      </c>
      <c r="Q26" s="150">
        <v>67700</v>
      </c>
      <c r="R26" s="150">
        <v>0</v>
      </c>
      <c r="S26" s="150">
        <v>0</v>
      </c>
      <c r="T26" s="150">
        <v>0</v>
      </c>
      <c r="U26" s="150">
        <v>236950</v>
      </c>
      <c r="V26" s="150">
        <v>0</v>
      </c>
      <c r="W26" s="150">
        <v>169250</v>
      </c>
      <c r="X26" s="150">
        <v>67700</v>
      </c>
      <c r="Y26" s="150">
        <v>0</v>
      </c>
      <c r="Z26" s="150">
        <v>0</v>
      </c>
      <c r="AA26" s="150">
        <v>0</v>
      </c>
      <c r="AB26" s="150">
        <v>236950</v>
      </c>
      <c r="AC26" s="150">
        <v>0</v>
      </c>
      <c r="AD26" s="150">
        <v>169250</v>
      </c>
      <c r="AE26" s="150">
        <v>67700</v>
      </c>
      <c r="AF26" s="150">
        <v>0</v>
      </c>
      <c r="AG26" s="150">
        <v>0</v>
      </c>
      <c r="AH26" s="150">
        <v>0</v>
      </c>
      <c r="AI26" s="150">
        <v>236950</v>
      </c>
      <c r="AJ26" s="150">
        <v>0</v>
      </c>
      <c r="AL26" s="150">
        <f t="shared" si="10"/>
        <v>0</v>
      </c>
      <c r="AM26" s="150">
        <f t="shared" si="11"/>
        <v>0</v>
      </c>
      <c r="AN26" s="150">
        <v>0</v>
      </c>
      <c r="AO26" s="150">
        <f t="shared" si="2"/>
        <v>0</v>
      </c>
      <c r="BB26" s="150">
        <f t="shared" si="12"/>
        <v>0</v>
      </c>
      <c r="BO26" s="150">
        <f t="shared" si="13"/>
        <v>0</v>
      </c>
      <c r="BS26" s="150">
        <f t="shared" si="3"/>
        <v>0</v>
      </c>
      <c r="BT26" s="157">
        <f t="shared" si="4"/>
        <v>-169250</v>
      </c>
      <c r="BU26" s="157">
        <f t="shared" si="5"/>
        <v>-67700</v>
      </c>
      <c r="BV26" s="157">
        <f t="shared" si="6"/>
        <v>0</v>
      </c>
      <c r="BW26" s="157">
        <f t="shared" si="7"/>
        <v>0</v>
      </c>
      <c r="BX26" s="157">
        <f t="shared" si="8"/>
        <v>0</v>
      </c>
      <c r="BY26" s="157">
        <f t="shared" si="9"/>
        <v>-236950</v>
      </c>
    </row>
    <row r="27" spans="1:77" x14ac:dyDescent="0.25">
      <c r="A27" t="s">
        <v>147</v>
      </c>
      <c r="B27" t="s">
        <v>355</v>
      </c>
      <c r="C27" t="s">
        <v>770</v>
      </c>
      <c r="D27" t="s">
        <v>770</v>
      </c>
      <c r="E27" t="s">
        <v>769</v>
      </c>
      <c r="F27" s="367" t="s">
        <v>938</v>
      </c>
      <c r="G27" s="150">
        <v>0</v>
      </c>
      <c r="H27" s="150">
        <v>0</v>
      </c>
      <c r="I27" s="150">
        <v>0</v>
      </c>
      <c r="J27" s="150">
        <v>0</v>
      </c>
      <c r="K27" s="150">
        <v>0</v>
      </c>
      <c r="L27" s="150">
        <v>0</v>
      </c>
      <c r="M27" s="150">
        <v>0</v>
      </c>
      <c r="N27" s="150">
        <v>0</v>
      </c>
      <c r="O27" s="150">
        <v>0</v>
      </c>
      <c r="P27" s="150">
        <v>40000</v>
      </c>
      <c r="Q27" s="150">
        <v>0</v>
      </c>
      <c r="R27" s="150">
        <v>0</v>
      </c>
      <c r="S27" s="150">
        <v>0</v>
      </c>
      <c r="T27" s="150">
        <v>0</v>
      </c>
      <c r="U27" s="150">
        <v>40000</v>
      </c>
      <c r="V27" s="150">
        <v>0</v>
      </c>
      <c r="W27" s="150">
        <v>40000</v>
      </c>
      <c r="X27" s="150">
        <v>0</v>
      </c>
      <c r="Y27" s="150">
        <v>0</v>
      </c>
      <c r="Z27" s="150">
        <v>0</v>
      </c>
      <c r="AA27" s="150">
        <v>0</v>
      </c>
      <c r="AB27" s="150">
        <v>40000</v>
      </c>
      <c r="AC27" s="150">
        <v>0</v>
      </c>
      <c r="AD27" s="150">
        <v>40000</v>
      </c>
      <c r="AE27" s="150">
        <v>0</v>
      </c>
      <c r="AF27" s="150">
        <v>0</v>
      </c>
      <c r="AG27" s="150">
        <v>0</v>
      </c>
      <c r="AH27" s="150">
        <v>0</v>
      </c>
      <c r="AI27" s="150">
        <v>40000</v>
      </c>
      <c r="AJ27" s="150">
        <v>0</v>
      </c>
      <c r="AL27" s="150">
        <f t="shared" si="10"/>
        <v>0</v>
      </c>
      <c r="AM27" s="150">
        <f t="shared" si="11"/>
        <v>0</v>
      </c>
      <c r="AN27" s="150">
        <v>0</v>
      </c>
      <c r="AO27" s="150">
        <f t="shared" si="2"/>
        <v>0</v>
      </c>
      <c r="BB27" s="150">
        <f t="shared" si="12"/>
        <v>0</v>
      </c>
      <c r="BO27" s="150">
        <f t="shared" si="13"/>
        <v>0</v>
      </c>
      <c r="BS27" s="150">
        <f t="shared" si="3"/>
        <v>0</v>
      </c>
      <c r="BT27" s="157">
        <f t="shared" si="4"/>
        <v>-40000</v>
      </c>
      <c r="BU27" s="157">
        <f t="shared" si="5"/>
        <v>0</v>
      </c>
      <c r="BV27" s="157">
        <f t="shared" si="6"/>
        <v>0</v>
      </c>
      <c r="BW27" s="157">
        <f t="shared" si="7"/>
        <v>0</v>
      </c>
      <c r="BX27" s="157">
        <f t="shared" si="8"/>
        <v>0</v>
      </c>
      <c r="BY27" s="157">
        <f t="shared" si="9"/>
        <v>-40000</v>
      </c>
    </row>
    <row r="28" spans="1:77" x14ac:dyDescent="0.25">
      <c r="A28" t="s">
        <v>147</v>
      </c>
      <c r="B28" t="s">
        <v>354</v>
      </c>
      <c r="C28" t="s">
        <v>770</v>
      </c>
      <c r="D28" t="s">
        <v>770</v>
      </c>
      <c r="E28" t="s">
        <v>309</v>
      </c>
      <c r="F28" s="367" t="s">
        <v>938</v>
      </c>
      <c r="G28" s="150">
        <v>0</v>
      </c>
      <c r="H28" s="150">
        <v>0</v>
      </c>
      <c r="I28" s="150">
        <v>0</v>
      </c>
      <c r="J28" s="150">
        <v>0</v>
      </c>
      <c r="K28" s="150">
        <v>0</v>
      </c>
      <c r="L28" s="150">
        <v>0</v>
      </c>
      <c r="M28" s="150">
        <v>0</v>
      </c>
      <c r="N28" s="150">
        <v>0</v>
      </c>
      <c r="O28" s="150">
        <v>0</v>
      </c>
      <c r="P28" s="150">
        <v>95000</v>
      </c>
      <c r="Q28" s="150">
        <v>0</v>
      </c>
      <c r="R28" s="150">
        <v>0</v>
      </c>
      <c r="S28" s="150">
        <v>0</v>
      </c>
      <c r="T28" s="150">
        <v>0</v>
      </c>
      <c r="U28" s="150">
        <v>95000</v>
      </c>
      <c r="V28" s="150">
        <v>15000</v>
      </c>
      <c r="W28" s="150">
        <v>80462</v>
      </c>
      <c r="X28" s="150">
        <v>0</v>
      </c>
      <c r="Y28" s="150">
        <v>0</v>
      </c>
      <c r="Z28" s="150">
        <v>0</v>
      </c>
      <c r="AA28" s="150">
        <v>0</v>
      </c>
      <c r="AB28" s="150">
        <v>95462</v>
      </c>
      <c r="AC28" s="150">
        <v>15000</v>
      </c>
      <c r="AD28" s="150">
        <v>80462</v>
      </c>
      <c r="AE28" s="150">
        <v>0</v>
      </c>
      <c r="AF28" s="150">
        <v>0</v>
      </c>
      <c r="AG28" s="150">
        <v>0</v>
      </c>
      <c r="AH28" s="150">
        <v>0</v>
      </c>
      <c r="AI28" s="150">
        <v>95462</v>
      </c>
      <c r="AJ28" s="150">
        <v>14914.362999999999</v>
      </c>
      <c r="AL28" s="150">
        <f t="shared" si="10"/>
        <v>14914.362999999999</v>
      </c>
      <c r="AM28" s="150">
        <f t="shared" si="11"/>
        <v>-85.637000000000626</v>
      </c>
      <c r="AN28" s="150">
        <v>14914.362999999999</v>
      </c>
      <c r="AO28" s="150">
        <f t="shared" si="2"/>
        <v>14914.362999999999</v>
      </c>
      <c r="BB28" s="150">
        <f t="shared" si="12"/>
        <v>0</v>
      </c>
      <c r="BO28" s="150">
        <f t="shared" si="13"/>
        <v>0</v>
      </c>
      <c r="BS28" s="150">
        <f t="shared" si="3"/>
        <v>14914.362999999999</v>
      </c>
      <c r="BT28" s="157">
        <f t="shared" si="4"/>
        <v>-80462</v>
      </c>
      <c r="BU28" s="157">
        <f t="shared" si="5"/>
        <v>0</v>
      </c>
      <c r="BV28" s="157">
        <f t="shared" si="6"/>
        <v>0</v>
      </c>
      <c r="BW28" s="157">
        <f t="shared" si="7"/>
        <v>0</v>
      </c>
      <c r="BX28" s="157">
        <f t="shared" si="8"/>
        <v>0</v>
      </c>
      <c r="BY28" s="157">
        <f t="shared" si="9"/>
        <v>-80547.637000000002</v>
      </c>
    </row>
    <row r="29" spans="1:77" x14ac:dyDescent="0.25">
      <c r="A29" t="s">
        <v>147</v>
      </c>
      <c r="B29" t="s">
        <v>351</v>
      </c>
      <c r="C29" t="s">
        <v>770</v>
      </c>
      <c r="D29" t="s">
        <v>770</v>
      </c>
      <c r="E29" t="s">
        <v>759</v>
      </c>
      <c r="F29" s="367" t="s">
        <v>938</v>
      </c>
      <c r="G29" s="150">
        <v>0</v>
      </c>
      <c r="H29" s="150">
        <v>0</v>
      </c>
      <c r="I29" s="150">
        <v>0</v>
      </c>
      <c r="J29" s="150">
        <v>0</v>
      </c>
      <c r="K29" s="150">
        <v>0</v>
      </c>
      <c r="L29" s="150">
        <v>0</v>
      </c>
      <c r="M29" s="150">
        <v>0</v>
      </c>
      <c r="N29" s="150">
        <v>0</v>
      </c>
      <c r="O29" s="150">
        <v>12000</v>
      </c>
      <c r="P29" s="150">
        <v>0</v>
      </c>
      <c r="Q29" s="150">
        <v>0</v>
      </c>
      <c r="R29" s="150">
        <v>0</v>
      </c>
      <c r="S29" s="150">
        <v>0</v>
      </c>
      <c r="T29" s="150">
        <v>0</v>
      </c>
      <c r="U29" s="150">
        <v>12000</v>
      </c>
      <c r="V29" s="150">
        <v>12000</v>
      </c>
      <c r="W29" s="150">
        <v>0</v>
      </c>
      <c r="X29" s="150">
        <v>0</v>
      </c>
      <c r="Y29" s="150">
        <v>0</v>
      </c>
      <c r="Z29" s="150">
        <v>0</v>
      </c>
      <c r="AA29" s="150">
        <v>0</v>
      </c>
      <c r="AB29" s="150">
        <v>12000</v>
      </c>
      <c r="AC29" s="150">
        <v>12000</v>
      </c>
      <c r="AD29" s="150">
        <v>0</v>
      </c>
      <c r="AE29" s="150">
        <v>0</v>
      </c>
      <c r="AF29" s="150">
        <v>0</v>
      </c>
      <c r="AG29" s="150">
        <v>0</v>
      </c>
      <c r="AH29" s="150">
        <v>0</v>
      </c>
      <c r="AI29" s="150">
        <v>12000</v>
      </c>
      <c r="AJ29" s="150">
        <v>0</v>
      </c>
      <c r="AL29" s="150">
        <f t="shared" si="10"/>
        <v>0</v>
      </c>
      <c r="AM29" s="150">
        <f t="shared" si="11"/>
        <v>-12000</v>
      </c>
      <c r="AN29" s="150">
        <v>0</v>
      </c>
      <c r="AO29" s="150">
        <f t="shared" si="2"/>
        <v>0</v>
      </c>
      <c r="BB29" s="150">
        <f t="shared" si="12"/>
        <v>0</v>
      </c>
      <c r="BO29" s="150">
        <f t="shared" si="13"/>
        <v>0</v>
      </c>
      <c r="BS29" s="150">
        <f t="shared" si="3"/>
        <v>0</v>
      </c>
      <c r="BT29" s="157">
        <f t="shared" si="4"/>
        <v>0</v>
      </c>
      <c r="BU29" s="157">
        <f t="shared" si="5"/>
        <v>0</v>
      </c>
      <c r="BV29" s="157">
        <f t="shared" si="6"/>
        <v>0</v>
      </c>
      <c r="BW29" s="157">
        <f t="shared" si="7"/>
        <v>0</v>
      </c>
      <c r="BX29" s="157">
        <f t="shared" si="8"/>
        <v>0</v>
      </c>
      <c r="BY29" s="157">
        <f t="shared" si="9"/>
        <v>-12000</v>
      </c>
    </row>
    <row r="30" spans="1:77" x14ac:dyDescent="0.25">
      <c r="A30" t="s">
        <v>147</v>
      </c>
      <c r="B30" t="s">
        <v>312</v>
      </c>
      <c r="C30" t="s">
        <v>195</v>
      </c>
      <c r="D30" t="s">
        <v>770</v>
      </c>
      <c r="E30" t="s">
        <v>293</v>
      </c>
      <c r="F30" s="367">
        <v>44196</v>
      </c>
      <c r="G30" s="150">
        <v>0</v>
      </c>
      <c r="H30" s="150">
        <v>12541</v>
      </c>
      <c r="I30" s="150">
        <v>0</v>
      </c>
      <c r="J30" s="150">
        <v>0</v>
      </c>
      <c r="K30" s="150">
        <v>0</v>
      </c>
      <c r="L30" s="150">
        <v>0</v>
      </c>
      <c r="M30" s="150">
        <v>0</v>
      </c>
      <c r="N30" s="150">
        <v>12541</v>
      </c>
      <c r="O30" s="150">
        <v>12541</v>
      </c>
      <c r="P30" s="150">
        <v>0</v>
      </c>
      <c r="Q30" s="150">
        <v>0</v>
      </c>
      <c r="R30" s="150">
        <v>0</v>
      </c>
      <c r="S30" s="150">
        <v>0</v>
      </c>
      <c r="T30" s="150">
        <v>0</v>
      </c>
      <c r="U30" s="150">
        <v>12541</v>
      </c>
      <c r="V30" s="150">
        <v>12500</v>
      </c>
      <c r="W30" s="150">
        <v>0</v>
      </c>
      <c r="X30" s="150">
        <v>0</v>
      </c>
      <c r="Y30" s="150">
        <v>0</v>
      </c>
      <c r="Z30" s="150">
        <v>0</v>
      </c>
      <c r="AA30" s="150">
        <v>0</v>
      </c>
      <c r="AB30" s="150">
        <v>12500</v>
      </c>
      <c r="AC30" s="150">
        <v>12500</v>
      </c>
      <c r="AD30" s="150">
        <v>0</v>
      </c>
      <c r="AE30" s="150">
        <v>0</v>
      </c>
      <c r="AF30" s="150">
        <v>0</v>
      </c>
      <c r="AG30" s="150">
        <v>0</v>
      </c>
      <c r="AH30" s="150">
        <v>0</v>
      </c>
      <c r="AI30" s="150">
        <v>12500</v>
      </c>
      <c r="AJ30" s="150">
        <v>12500</v>
      </c>
      <c r="AL30" s="150">
        <f t="shared" si="10"/>
        <v>12500</v>
      </c>
      <c r="AM30" s="150">
        <f t="shared" si="11"/>
        <v>0</v>
      </c>
      <c r="AN30" s="150">
        <v>12500</v>
      </c>
      <c r="AO30" s="150">
        <f t="shared" si="2"/>
        <v>12500</v>
      </c>
      <c r="BB30" s="150">
        <f t="shared" si="12"/>
        <v>0</v>
      </c>
      <c r="BO30" s="150">
        <f t="shared" si="13"/>
        <v>0</v>
      </c>
      <c r="BS30" s="150">
        <f t="shared" si="3"/>
        <v>12500</v>
      </c>
      <c r="BT30" s="157">
        <f t="shared" si="4"/>
        <v>0</v>
      </c>
      <c r="BU30" s="157">
        <f t="shared" si="5"/>
        <v>0</v>
      </c>
      <c r="BV30" s="157">
        <f t="shared" si="6"/>
        <v>0</v>
      </c>
      <c r="BW30" s="157">
        <f t="shared" si="7"/>
        <v>0</v>
      </c>
      <c r="BX30" s="157">
        <f t="shared" si="8"/>
        <v>0</v>
      </c>
      <c r="BY30" s="157">
        <f t="shared" si="9"/>
        <v>0</v>
      </c>
    </row>
    <row r="31" spans="1:77" x14ac:dyDescent="0.25">
      <c r="A31" t="s">
        <v>147</v>
      </c>
      <c r="B31" t="s">
        <v>193</v>
      </c>
      <c r="C31" t="s">
        <v>197</v>
      </c>
      <c r="D31" t="s">
        <v>770</v>
      </c>
      <c r="E31" t="s">
        <v>186</v>
      </c>
      <c r="F31" s="367">
        <v>43861</v>
      </c>
      <c r="G31" s="150">
        <v>284786.23200000002</v>
      </c>
      <c r="H31" s="150">
        <v>428090</v>
      </c>
      <c r="I31" s="150">
        <v>483000</v>
      </c>
      <c r="J31" s="150">
        <v>0</v>
      </c>
      <c r="K31" s="150">
        <v>0</v>
      </c>
      <c r="L31" s="150">
        <v>0</v>
      </c>
      <c r="M31" s="150">
        <v>0</v>
      </c>
      <c r="N31" s="150">
        <v>1195876.2320000001</v>
      </c>
      <c r="O31" s="150">
        <v>428090</v>
      </c>
      <c r="P31" s="150">
        <v>483000</v>
      </c>
      <c r="Q31" s="150">
        <v>0</v>
      </c>
      <c r="R31" s="150">
        <v>0</v>
      </c>
      <c r="S31" s="150">
        <v>0</v>
      </c>
      <c r="T31" s="150">
        <v>0</v>
      </c>
      <c r="U31" s="150">
        <v>1195876.2320000001</v>
      </c>
      <c r="V31" s="150">
        <v>694089.30299999996</v>
      </c>
      <c r="W31" s="150">
        <v>217000.93100000001</v>
      </c>
      <c r="X31" s="150">
        <v>0</v>
      </c>
      <c r="Y31" s="150">
        <v>0</v>
      </c>
      <c r="Z31" s="150">
        <v>0</v>
      </c>
      <c r="AA31" s="150">
        <v>0</v>
      </c>
      <c r="AB31" s="150">
        <v>1195876.466</v>
      </c>
      <c r="AC31" s="150">
        <v>694089.30300000007</v>
      </c>
      <c r="AD31" s="150">
        <v>217000.93100000001</v>
      </c>
      <c r="AE31" s="150">
        <v>0</v>
      </c>
      <c r="AF31" s="150">
        <v>0</v>
      </c>
      <c r="AG31" s="150">
        <v>0</v>
      </c>
      <c r="AH31" s="150">
        <v>0</v>
      </c>
      <c r="AI31" s="150">
        <v>1195876.4660000002</v>
      </c>
      <c r="AJ31" s="150">
        <v>558755.59</v>
      </c>
      <c r="AL31" s="150">
        <f t="shared" si="10"/>
        <v>558755.59</v>
      </c>
      <c r="AM31" s="150">
        <f t="shared" si="11"/>
        <v>-135333.71300000011</v>
      </c>
      <c r="AN31" s="150">
        <v>565451.61899999995</v>
      </c>
      <c r="AO31" s="150">
        <f t="shared" si="2"/>
        <v>850237.85100000002</v>
      </c>
      <c r="BB31" s="150">
        <f t="shared" si="12"/>
        <v>0</v>
      </c>
      <c r="BO31" s="150">
        <f t="shared" si="13"/>
        <v>0</v>
      </c>
      <c r="BS31" s="150">
        <f t="shared" si="3"/>
        <v>843541.82199999993</v>
      </c>
      <c r="BT31" s="157">
        <f t="shared" si="4"/>
        <v>-217000.93100000001</v>
      </c>
      <c r="BU31" s="157">
        <f t="shared" si="5"/>
        <v>0</v>
      </c>
      <c r="BV31" s="157">
        <f t="shared" si="6"/>
        <v>0</v>
      </c>
      <c r="BW31" s="157">
        <f t="shared" si="7"/>
        <v>0</v>
      </c>
      <c r="BX31" s="157">
        <f t="shared" si="8"/>
        <v>0</v>
      </c>
      <c r="BY31" s="157">
        <f t="shared" si="9"/>
        <v>-352334.64400000032</v>
      </c>
    </row>
    <row r="32" spans="1:77" x14ac:dyDescent="0.25">
      <c r="A32" t="s">
        <v>147</v>
      </c>
      <c r="B32" t="s">
        <v>190</v>
      </c>
      <c r="C32" t="s">
        <v>171</v>
      </c>
      <c r="D32" t="s">
        <v>770</v>
      </c>
      <c r="E32" t="s">
        <v>183</v>
      </c>
      <c r="F32" s="367">
        <v>43770</v>
      </c>
      <c r="G32" s="150">
        <v>32088.197</v>
      </c>
      <c r="H32" s="150">
        <v>15893.229619299826</v>
      </c>
      <c r="I32" s="150">
        <v>0</v>
      </c>
      <c r="J32" s="150">
        <v>0</v>
      </c>
      <c r="K32" s="150">
        <v>0</v>
      </c>
      <c r="L32" s="150">
        <v>0</v>
      </c>
      <c r="M32" s="150">
        <v>0</v>
      </c>
      <c r="N32" s="150">
        <v>47981.426619299826</v>
      </c>
      <c r="O32" s="150">
        <v>15893.229619299826</v>
      </c>
      <c r="P32" s="150">
        <v>0</v>
      </c>
      <c r="Q32" s="150">
        <v>0</v>
      </c>
      <c r="R32" s="150">
        <v>0</v>
      </c>
      <c r="S32" s="150">
        <v>0</v>
      </c>
      <c r="T32" s="150">
        <v>0</v>
      </c>
      <c r="U32" s="150">
        <v>47981.426619299826</v>
      </c>
      <c r="V32" s="150">
        <v>15893.229619299826</v>
      </c>
      <c r="W32" s="150">
        <v>0</v>
      </c>
      <c r="X32" s="150">
        <v>0</v>
      </c>
      <c r="Y32" s="150">
        <v>0</v>
      </c>
      <c r="Z32" s="150">
        <v>0</v>
      </c>
      <c r="AA32" s="150">
        <v>0</v>
      </c>
      <c r="AB32" s="150">
        <v>47981.426619299826</v>
      </c>
      <c r="AC32" s="150">
        <v>15893.229619299826</v>
      </c>
      <c r="AD32" s="150">
        <v>0</v>
      </c>
      <c r="AE32" s="150">
        <v>0</v>
      </c>
      <c r="AF32" s="150">
        <v>0</v>
      </c>
      <c r="AG32" s="150">
        <v>0</v>
      </c>
      <c r="AH32" s="150">
        <v>0</v>
      </c>
      <c r="AI32" s="150">
        <v>47981.426619299826</v>
      </c>
      <c r="AJ32" s="150">
        <v>11395.228999999999</v>
      </c>
      <c r="AL32" s="150">
        <f t="shared" si="10"/>
        <v>11395.228999999999</v>
      </c>
      <c r="AM32" s="150">
        <f t="shared" si="11"/>
        <v>-4498.0006192998262</v>
      </c>
      <c r="AN32" s="150">
        <v>11395.228999999999</v>
      </c>
      <c r="AO32" s="150">
        <f t="shared" si="2"/>
        <v>43483.425999999999</v>
      </c>
      <c r="BB32" s="150">
        <f t="shared" si="12"/>
        <v>0</v>
      </c>
      <c r="BO32" s="150">
        <f t="shared" si="13"/>
        <v>0</v>
      </c>
      <c r="BS32" s="150">
        <f t="shared" si="3"/>
        <v>43483.425999999999</v>
      </c>
      <c r="BT32" s="157">
        <f t="shared" si="4"/>
        <v>0</v>
      </c>
      <c r="BU32" s="157">
        <f t="shared" si="5"/>
        <v>0</v>
      </c>
      <c r="BV32" s="157">
        <f t="shared" si="6"/>
        <v>0</v>
      </c>
      <c r="BW32" s="157">
        <f t="shared" si="7"/>
        <v>0</v>
      </c>
      <c r="BX32" s="157">
        <f t="shared" si="8"/>
        <v>0</v>
      </c>
      <c r="BY32" s="157">
        <f t="shared" si="9"/>
        <v>-4498.0006192998262</v>
      </c>
    </row>
    <row r="33" spans="1:77" x14ac:dyDescent="0.25">
      <c r="A33" t="s">
        <v>146</v>
      </c>
      <c r="B33" t="s">
        <v>93</v>
      </c>
      <c r="C33" t="s">
        <v>170</v>
      </c>
      <c r="D33" t="s">
        <v>770</v>
      </c>
      <c r="E33" t="s">
        <v>20</v>
      </c>
      <c r="F33" s="367" t="s">
        <v>938</v>
      </c>
      <c r="G33" s="150">
        <v>74631.824999999997</v>
      </c>
      <c r="H33" s="150">
        <v>2121</v>
      </c>
      <c r="I33" s="150">
        <v>0</v>
      </c>
      <c r="J33" s="150">
        <v>0</v>
      </c>
      <c r="K33" s="150">
        <v>0</v>
      </c>
      <c r="L33" s="150">
        <v>0</v>
      </c>
      <c r="M33" s="150">
        <v>0</v>
      </c>
      <c r="N33" s="150">
        <v>76752.824999999997</v>
      </c>
      <c r="O33" s="150">
        <v>732.875</v>
      </c>
      <c r="P33" s="150">
        <v>0</v>
      </c>
      <c r="Q33" s="150">
        <v>0</v>
      </c>
      <c r="R33" s="150">
        <v>0</v>
      </c>
      <c r="S33" s="150">
        <v>0</v>
      </c>
      <c r="T33" s="150">
        <v>0</v>
      </c>
      <c r="U33" s="150">
        <v>75364.7</v>
      </c>
      <c r="V33" s="150">
        <v>732.875</v>
      </c>
      <c r="W33" s="150">
        <v>0</v>
      </c>
      <c r="X33" s="150">
        <v>0</v>
      </c>
      <c r="Y33" s="150">
        <v>0</v>
      </c>
      <c r="Z33" s="150">
        <v>0</v>
      </c>
      <c r="AA33" s="150">
        <v>0</v>
      </c>
      <c r="AB33" s="150">
        <v>75364.7</v>
      </c>
      <c r="AC33" s="150">
        <v>732.875</v>
      </c>
      <c r="AD33" s="150">
        <v>0</v>
      </c>
      <c r="AE33" s="150">
        <v>0</v>
      </c>
      <c r="AF33" s="150">
        <v>0</v>
      </c>
      <c r="AG33" s="150">
        <v>0</v>
      </c>
      <c r="AH33" s="150">
        <v>0</v>
      </c>
      <c r="AI33" s="150">
        <v>75364.7</v>
      </c>
      <c r="AJ33" s="150">
        <v>732.875</v>
      </c>
      <c r="AL33" s="150">
        <f t="shared" si="10"/>
        <v>732.875</v>
      </c>
      <c r="AM33" s="150">
        <f t="shared" si="11"/>
        <v>0</v>
      </c>
      <c r="AN33" s="150">
        <v>732.875</v>
      </c>
      <c r="AO33" s="150">
        <f t="shared" si="2"/>
        <v>75364.7</v>
      </c>
      <c r="BB33" s="150">
        <f t="shared" si="12"/>
        <v>0</v>
      </c>
      <c r="BO33" s="150">
        <f t="shared" si="13"/>
        <v>0</v>
      </c>
      <c r="BS33" s="150">
        <f t="shared" si="3"/>
        <v>75364.7</v>
      </c>
      <c r="BT33" s="157">
        <f t="shared" si="4"/>
        <v>0</v>
      </c>
      <c r="BU33" s="157">
        <f t="shared" si="5"/>
        <v>0</v>
      </c>
      <c r="BV33" s="157">
        <f t="shared" si="6"/>
        <v>0</v>
      </c>
      <c r="BW33" s="157">
        <f t="shared" si="7"/>
        <v>0</v>
      </c>
      <c r="BX33" s="157">
        <f t="shared" si="8"/>
        <v>0</v>
      </c>
      <c r="BY33" s="157">
        <f t="shared" si="9"/>
        <v>0</v>
      </c>
    </row>
    <row r="34" spans="1:77" x14ac:dyDescent="0.25">
      <c r="A34" t="s">
        <v>146</v>
      </c>
      <c r="B34" t="s">
        <v>321</v>
      </c>
      <c r="C34" t="s">
        <v>170</v>
      </c>
      <c r="D34" t="s">
        <v>770</v>
      </c>
      <c r="E34" t="s">
        <v>300</v>
      </c>
      <c r="F34" s="367" t="s">
        <v>938</v>
      </c>
      <c r="G34" s="150">
        <v>0</v>
      </c>
      <c r="H34" s="150">
        <v>0</v>
      </c>
      <c r="I34" s="150">
        <v>0</v>
      </c>
      <c r="J34" s="150">
        <v>0</v>
      </c>
      <c r="K34" s="150">
        <v>0</v>
      </c>
      <c r="L34" s="150">
        <v>0</v>
      </c>
      <c r="M34" s="150">
        <v>0</v>
      </c>
      <c r="N34" s="150">
        <v>0</v>
      </c>
      <c r="O34" s="150">
        <v>675000</v>
      </c>
      <c r="P34" s="150">
        <v>0</v>
      </c>
      <c r="Q34" s="150">
        <v>0</v>
      </c>
      <c r="R34" s="150">
        <v>0</v>
      </c>
      <c r="S34" s="150">
        <v>0</v>
      </c>
      <c r="T34" s="150">
        <v>0</v>
      </c>
      <c r="U34" s="150">
        <v>675000</v>
      </c>
      <c r="V34" s="150">
        <v>730000</v>
      </c>
      <c r="W34" s="150">
        <v>0</v>
      </c>
      <c r="X34" s="150">
        <v>0</v>
      </c>
      <c r="Y34" s="150">
        <v>0</v>
      </c>
      <c r="Z34" s="150">
        <v>0</v>
      </c>
      <c r="AA34" s="150">
        <v>0</v>
      </c>
      <c r="AB34" s="150">
        <v>730000</v>
      </c>
      <c r="AC34" s="150">
        <v>730000</v>
      </c>
      <c r="AD34" s="150">
        <v>0</v>
      </c>
      <c r="AE34" s="150">
        <v>0</v>
      </c>
      <c r="AF34" s="150">
        <v>0</v>
      </c>
      <c r="AG34" s="150">
        <v>0</v>
      </c>
      <c r="AH34" s="150">
        <v>0</v>
      </c>
      <c r="AI34" s="150">
        <v>730000</v>
      </c>
      <c r="AJ34" s="150">
        <v>696295.07499999995</v>
      </c>
      <c r="AL34" s="150">
        <f t="shared" si="10"/>
        <v>696295.07499999995</v>
      </c>
      <c r="AM34" s="150">
        <f t="shared" si="11"/>
        <v>-33704.925000000047</v>
      </c>
      <c r="AN34" s="150">
        <v>696396.228</v>
      </c>
      <c r="AO34" s="150">
        <f t="shared" si="2"/>
        <v>696396.228</v>
      </c>
      <c r="BB34" s="150">
        <f t="shared" si="12"/>
        <v>0</v>
      </c>
      <c r="BO34" s="150">
        <f t="shared" si="13"/>
        <v>0</v>
      </c>
      <c r="BS34" s="150">
        <f t="shared" si="3"/>
        <v>696295.07499999995</v>
      </c>
      <c r="BT34" s="157">
        <f t="shared" si="4"/>
        <v>0</v>
      </c>
      <c r="BU34" s="157">
        <f t="shared" si="5"/>
        <v>0</v>
      </c>
      <c r="BV34" s="157">
        <f t="shared" si="6"/>
        <v>0</v>
      </c>
      <c r="BW34" s="157">
        <f t="shared" si="7"/>
        <v>0</v>
      </c>
      <c r="BX34" s="157">
        <f t="shared" si="8"/>
        <v>0</v>
      </c>
      <c r="BY34" s="157">
        <f t="shared" si="9"/>
        <v>-33704.925000000047</v>
      </c>
    </row>
    <row r="35" spans="1:77" x14ac:dyDescent="0.25">
      <c r="A35" t="s">
        <v>146</v>
      </c>
      <c r="B35" t="s">
        <v>269</v>
      </c>
      <c r="C35" t="s">
        <v>170</v>
      </c>
      <c r="D35" t="s">
        <v>770</v>
      </c>
      <c r="E35" t="s">
        <v>239</v>
      </c>
      <c r="F35" s="367" t="s">
        <v>938</v>
      </c>
      <c r="G35" s="150">
        <v>0</v>
      </c>
      <c r="H35" s="150">
        <v>47833</v>
      </c>
      <c r="I35" s="150">
        <v>0</v>
      </c>
      <c r="J35" s="150">
        <v>0</v>
      </c>
      <c r="K35" s="150">
        <v>0</v>
      </c>
      <c r="L35" s="150">
        <v>0</v>
      </c>
      <c r="M35" s="150">
        <v>0</v>
      </c>
      <c r="N35" s="150">
        <v>47833</v>
      </c>
      <c r="O35" s="150">
        <v>47175</v>
      </c>
      <c r="P35" s="150">
        <v>0</v>
      </c>
      <c r="Q35" s="150">
        <v>0</v>
      </c>
      <c r="R35" s="150">
        <v>0</v>
      </c>
      <c r="S35" s="150">
        <v>0</v>
      </c>
      <c r="T35" s="150">
        <v>0</v>
      </c>
      <c r="U35" s="150">
        <v>47175</v>
      </c>
      <c r="V35" s="150">
        <v>47175</v>
      </c>
      <c r="W35" s="150">
        <v>0</v>
      </c>
      <c r="X35" s="150">
        <v>0</v>
      </c>
      <c r="Y35" s="150">
        <v>0</v>
      </c>
      <c r="Z35" s="150">
        <v>0</v>
      </c>
      <c r="AA35" s="150">
        <v>0</v>
      </c>
      <c r="AB35" s="150">
        <v>47175</v>
      </c>
      <c r="AC35" s="150">
        <v>47175</v>
      </c>
      <c r="AD35" s="150">
        <v>0</v>
      </c>
      <c r="AE35" s="150">
        <v>0</v>
      </c>
      <c r="AF35" s="150">
        <v>0</v>
      </c>
      <c r="AG35" s="150">
        <v>0</v>
      </c>
      <c r="AH35" s="150">
        <v>0</v>
      </c>
      <c r="AI35" s="150">
        <v>47175</v>
      </c>
      <c r="AJ35" s="150">
        <v>47175</v>
      </c>
      <c r="AL35" s="150">
        <f t="shared" si="10"/>
        <v>47175</v>
      </c>
      <c r="AM35" s="150">
        <f t="shared" si="11"/>
        <v>0</v>
      </c>
      <c r="AN35" s="150">
        <v>47175</v>
      </c>
      <c r="AO35" s="150">
        <f t="shared" si="2"/>
        <v>47175</v>
      </c>
      <c r="BB35" s="150">
        <f t="shared" si="12"/>
        <v>0</v>
      </c>
      <c r="BO35" s="150">
        <f t="shared" si="13"/>
        <v>0</v>
      </c>
      <c r="BS35" s="150">
        <f t="shared" si="3"/>
        <v>47175</v>
      </c>
      <c r="BT35" s="157">
        <f t="shared" si="4"/>
        <v>0</v>
      </c>
      <c r="BU35" s="157">
        <f t="shared" si="5"/>
        <v>0</v>
      </c>
      <c r="BV35" s="157">
        <f t="shared" si="6"/>
        <v>0</v>
      </c>
      <c r="BW35" s="157">
        <f t="shared" si="7"/>
        <v>0</v>
      </c>
      <c r="BX35" s="157">
        <f t="shared" si="8"/>
        <v>0</v>
      </c>
      <c r="BY35" s="157">
        <f t="shared" si="9"/>
        <v>0</v>
      </c>
    </row>
    <row r="36" spans="1:77" x14ac:dyDescent="0.25">
      <c r="A36" t="s">
        <v>146</v>
      </c>
      <c r="B36" t="s">
        <v>348</v>
      </c>
      <c r="C36" t="s">
        <v>770</v>
      </c>
      <c r="D36" t="s">
        <v>770</v>
      </c>
      <c r="E36" t="s">
        <v>756</v>
      </c>
      <c r="F36" s="367" t="s">
        <v>938</v>
      </c>
      <c r="G36" s="150">
        <v>0</v>
      </c>
      <c r="H36" s="150">
        <v>0</v>
      </c>
      <c r="I36" s="150">
        <v>0</v>
      </c>
      <c r="J36" s="150">
        <v>0</v>
      </c>
      <c r="K36" s="150">
        <v>0</v>
      </c>
      <c r="L36" s="150">
        <v>0</v>
      </c>
      <c r="M36" s="150">
        <v>0</v>
      </c>
      <c r="N36" s="150">
        <v>0</v>
      </c>
      <c r="O36" s="150">
        <v>0</v>
      </c>
      <c r="P36" s="150">
        <v>11000</v>
      </c>
      <c r="Q36" s="150">
        <v>0</v>
      </c>
      <c r="R36" s="150">
        <v>0</v>
      </c>
      <c r="S36" s="150">
        <v>0</v>
      </c>
      <c r="T36" s="150">
        <v>0</v>
      </c>
      <c r="U36" s="150">
        <v>11000</v>
      </c>
      <c r="V36" s="150">
        <v>0</v>
      </c>
      <c r="W36" s="150">
        <v>11000</v>
      </c>
      <c r="X36" s="150">
        <v>0</v>
      </c>
      <c r="Y36" s="150">
        <v>0</v>
      </c>
      <c r="Z36" s="150">
        <v>0</v>
      </c>
      <c r="AA36" s="150">
        <v>0</v>
      </c>
      <c r="AB36" s="150">
        <v>11000</v>
      </c>
      <c r="AC36" s="150">
        <v>0</v>
      </c>
      <c r="AD36" s="150">
        <v>11000</v>
      </c>
      <c r="AE36" s="150">
        <v>0</v>
      </c>
      <c r="AF36" s="150">
        <v>0</v>
      </c>
      <c r="AG36" s="150">
        <v>0</v>
      </c>
      <c r="AH36" s="150">
        <v>0</v>
      </c>
      <c r="AI36" s="150">
        <v>11000</v>
      </c>
      <c r="AJ36" s="150">
        <v>0</v>
      </c>
      <c r="AL36" s="150">
        <f t="shared" si="10"/>
        <v>0</v>
      </c>
      <c r="AM36" s="150">
        <f t="shared" si="11"/>
        <v>0</v>
      </c>
      <c r="AN36" s="150">
        <v>0</v>
      </c>
      <c r="AO36" s="150">
        <f t="shared" ref="AO36:AO67" si="14">G36+AN36</f>
        <v>0</v>
      </c>
      <c r="BB36" s="150">
        <f t="shared" si="12"/>
        <v>0</v>
      </c>
      <c r="BO36" s="150">
        <f t="shared" si="13"/>
        <v>0</v>
      </c>
      <c r="BS36" s="150">
        <f t="shared" si="3"/>
        <v>0</v>
      </c>
      <c r="BT36" s="157">
        <f t="shared" ref="BT36:BT67" si="15">BB36-AD36</f>
        <v>-11000</v>
      </c>
      <c r="BU36" s="157">
        <f t="shared" ref="BU36:BU67" si="16">BO36-AE36</f>
        <v>0</v>
      </c>
      <c r="BV36" s="157">
        <f t="shared" ref="BV36:BV67" si="17">BP36-AF36</f>
        <v>0</v>
      </c>
      <c r="BW36" s="157">
        <f t="shared" ref="BW36:BW67" si="18">BQ36-AG36</f>
        <v>0</v>
      </c>
      <c r="BX36" s="157">
        <f t="shared" ref="BX36:BX67" si="19">BR36-AH36</f>
        <v>0</v>
      </c>
      <c r="BY36" s="157">
        <f t="shared" ref="BY36:BY67" si="20">BS36-AI36</f>
        <v>-11000</v>
      </c>
    </row>
    <row r="37" spans="1:77" x14ac:dyDescent="0.25">
      <c r="A37" t="s">
        <v>146</v>
      </c>
      <c r="B37" t="s">
        <v>346</v>
      </c>
      <c r="C37" t="s">
        <v>770</v>
      </c>
      <c r="D37" t="s">
        <v>770</v>
      </c>
      <c r="E37" t="s">
        <v>754</v>
      </c>
      <c r="F37" s="367" t="s">
        <v>938</v>
      </c>
      <c r="G37" s="150">
        <v>0</v>
      </c>
      <c r="H37" s="150">
        <v>0</v>
      </c>
      <c r="I37" s="150">
        <v>0</v>
      </c>
      <c r="J37" s="150">
        <v>0</v>
      </c>
      <c r="K37" s="150">
        <v>0</v>
      </c>
      <c r="L37" s="150">
        <v>0</v>
      </c>
      <c r="M37" s="150">
        <v>0</v>
      </c>
      <c r="N37" s="150">
        <v>0</v>
      </c>
      <c r="O37" s="150">
        <v>0</v>
      </c>
      <c r="P37" s="150">
        <v>85000</v>
      </c>
      <c r="Q37" s="150">
        <v>0</v>
      </c>
      <c r="R37" s="150">
        <v>0</v>
      </c>
      <c r="S37" s="150">
        <v>0</v>
      </c>
      <c r="T37" s="150">
        <v>0</v>
      </c>
      <c r="U37" s="150">
        <v>85000</v>
      </c>
      <c r="V37" s="150">
        <v>0</v>
      </c>
      <c r="W37" s="150">
        <v>85000</v>
      </c>
      <c r="X37" s="150">
        <v>0</v>
      </c>
      <c r="Y37" s="150">
        <v>0</v>
      </c>
      <c r="Z37" s="150">
        <v>0</v>
      </c>
      <c r="AA37" s="150">
        <v>0</v>
      </c>
      <c r="AB37" s="150">
        <v>85000</v>
      </c>
      <c r="AC37" s="150">
        <v>0</v>
      </c>
      <c r="AD37" s="150">
        <v>85000</v>
      </c>
      <c r="AE37" s="150">
        <v>0</v>
      </c>
      <c r="AF37" s="150">
        <v>0</v>
      </c>
      <c r="AG37" s="150">
        <v>0</v>
      </c>
      <c r="AH37" s="150">
        <v>0</v>
      </c>
      <c r="AI37" s="150">
        <v>85000</v>
      </c>
      <c r="AJ37" s="150">
        <v>0</v>
      </c>
      <c r="AL37" s="150">
        <f t="shared" si="10"/>
        <v>0</v>
      </c>
      <c r="AM37" s="150">
        <f t="shared" si="11"/>
        <v>0</v>
      </c>
      <c r="AN37" s="150">
        <v>0</v>
      </c>
      <c r="AO37" s="150">
        <f t="shared" si="14"/>
        <v>0</v>
      </c>
      <c r="BB37" s="150">
        <f t="shared" si="12"/>
        <v>0</v>
      </c>
      <c r="BO37" s="150">
        <f t="shared" si="13"/>
        <v>0</v>
      </c>
      <c r="BS37" s="150">
        <f t="shared" si="3"/>
        <v>0</v>
      </c>
      <c r="BT37" s="157">
        <f t="shared" si="15"/>
        <v>-85000</v>
      </c>
      <c r="BU37" s="157">
        <f t="shared" si="16"/>
        <v>0</v>
      </c>
      <c r="BV37" s="157">
        <f t="shared" si="17"/>
        <v>0</v>
      </c>
      <c r="BW37" s="157">
        <f t="shared" si="18"/>
        <v>0</v>
      </c>
      <c r="BX37" s="157">
        <f t="shared" si="19"/>
        <v>0</v>
      </c>
      <c r="BY37" s="157">
        <f t="shared" si="20"/>
        <v>-85000</v>
      </c>
    </row>
    <row r="38" spans="1:77" x14ac:dyDescent="0.25">
      <c r="A38" t="s">
        <v>146</v>
      </c>
      <c r="B38" t="s">
        <v>347</v>
      </c>
      <c r="C38" t="s">
        <v>770</v>
      </c>
      <c r="D38" t="s">
        <v>770</v>
      </c>
      <c r="E38" t="s">
        <v>755</v>
      </c>
      <c r="F38" s="367" t="s">
        <v>938</v>
      </c>
      <c r="G38" s="150">
        <v>0</v>
      </c>
      <c r="H38" s="150">
        <v>0</v>
      </c>
      <c r="I38" s="150">
        <v>0</v>
      </c>
      <c r="J38" s="150">
        <v>0</v>
      </c>
      <c r="K38" s="150">
        <v>0</v>
      </c>
      <c r="L38" s="150">
        <v>0</v>
      </c>
      <c r="M38" s="150">
        <v>0</v>
      </c>
      <c r="N38" s="150">
        <v>0</v>
      </c>
      <c r="O38" s="150">
        <v>0</v>
      </c>
      <c r="P38" s="150">
        <v>18000</v>
      </c>
      <c r="Q38" s="150">
        <v>0</v>
      </c>
      <c r="R38" s="150">
        <v>0</v>
      </c>
      <c r="S38" s="150">
        <v>0</v>
      </c>
      <c r="T38" s="150">
        <v>0</v>
      </c>
      <c r="U38" s="150">
        <v>18000</v>
      </c>
      <c r="V38" s="150">
        <v>0</v>
      </c>
      <c r="W38" s="150">
        <v>18000</v>
      </c>
      <c r="X38" s="150">
        <v>0</v>
      </c>
      <c r="Y38" s="150">
        <v>0</v>
      </c>
      <c r="Z38" s="150">
        <v>0</v>
      </c>
      <c r="AA38" s="150">
        <v>0</v>
      </c>
      <c r="AB38" s="150">
        <v>18000</v>
      </c>
      <c r="AC38" s="150">
        <v>0</v>
      </c>
      <c r="AD38" s="150">
        <v>18000</v>
      </c>
      <c r="AE38" s="150">
        <v>0</v>
      </c>
      <c r="AF38" s="150">
        <v>0</v>
      </c>
      <c r="AG38" s="150">
        <v>0</v>
      </c>
      <c r="AH38" s="150">
        <v>0</v>
      </c>
      <c r="AI38" s="150">
        <v>18000</v>
      </c>
      <c r="AJ38" s="150">
        <v>0</v>
      </c>
      <c r="AL38" s="150">
        <f t="shared" si="10"/>
        <v>0</v>
      </c>
      <c r="AM38" s="150">
        <f t="shared" si="11"/>
        <v>0</v>
      </c>
      <c r="AN38" s="150">
        <v>0</v>
      </c>
      <c r="AO38" s="150">
        <f t="shared" si="14"/>
        <v>0</v>
      </c>
      <c r="BB38" s="150">
        <f t="shared" si="12"/>
        <v>0</v>
      </c>
      <c r="BO38" s="150">
        <f t="shared" si="13"/>
        <v>0</v>
      </c>
      <c r="BS38" s="150">
        <f t="shared" si="3"/>
        <v>0</v>
      </c>
      <c r="BT38" s="157">
        <f t="shared" si="15"/>
        <v>-18000</v>
      </c>
      <c r="BU38" s="157">
        <f t="shared" si="16"/>
        <v>0</v>
      </c>
      <c r="BV38" s="157">
        <f t="shared" si="17"/>
        <v>0</v>
      </c>
      <c r="BW38" s="157">
        <f t="shared" si="18"/>
        <v>0</v>
      </c>
      <c r="BX38" s="157">
        <f t="shared" si="19"/>
        <v>0</v>
      </c>
      <c r="BY38" s="157">
        <f t="shared" si="20"/>
        <v>-18000</v>
      </c>
    </row>
    <row r="39" spans="1:77" x14ac:dyDescent="0.25">
      <c r="A39" t="s">
        <v>146</v>
      </c>
      <c r="B39" t="s">
        <v>194</v>
      </c>
      <c r="C39" t="s">
        <v>170</v>
      </c>
      <c r="D39" t="s">
        <v>770</v>
      </c>
      <c r="E39" t="s">
        <v>187</v>
      </c>
      <c r="F39" s="367" t="s">
        <v>938</v>
      </c>
      <c r="G39" s="150">
        <v>756348.495</v>
      </c>
      <c r="H39" s="150">
        <v>49446</v>
      </c>
      <c r="I39" s="150">
        <v>0</v>
      </c>
      <c r="J39" s="150">
        <v>0</v>
      </c>
      <c r="K39" s="150">
        <v>0</v>
      </c>
      <c r="L39" s="150">
        <v>0</v>
      </c>
      <c r="M39" s="150">
        <v>0</v>
      </c>
      <c r="N39" s="150">
        <v>805794.495</v>
      </c>
      <c r="O39" s="150">
        <v>73473.516999999993</v>
      </c>
      <c r="P39" s="150">
        <v>0</v>
      </c>
      <c r="Q39" s="150">
        <v>0</v>
      </c>
      <c r="R39" s="150">
        <v>0</v>
      </c>
      <c r="S39" s="150">
        <v>0</v>
      </c>
      <c r="T39" s="150">
        <v>0</v>
      </c>
      <c r="U39" s="150">
        <v>829822.01199999999</v>
      </c>
      <c r="V39" s="150">
        <v>74905.055999999997</v>
      </c>
      <c r="W39" s="150">
        <v>0</v>
      </c>
      <c r="X39" s="150">
        <v>0</v>
      </c>
      <c r="Y39" s="150">
        <v>0</v>
      </c>
      <c r="Z39" s="150">
        <v>0</v>
      </c>
      <c r="AA39" s="150">
        <v>0</v>
      </c>
      <c r="AB39" s="150">
        <v>831253.55099999998</v>
      </c>
      <c r="AC39" s="150">
        <v>74905.055999999997</v>
      </c>
      <c r="AD39" s="150">
        <v>0</v>
      </c>
      <c r="AE39" s="150">
        <v>0</v>
      </c>
      <c r="AF39" s="150">
        <v>0</v>
      </c>
      <c r="AG39" s="150">
        <v>0</v>
      </c>
      <c r="AH39" s="150">
        <v>0</v>
      </c>
      <c r="AI39" s="150">
        <v>831253.55099999998</v>
      </c>
      <c r="AJ39" s="150">
        <v>74905.055999999997</v>
      </c>
      <c r="AL39" s="150">
        <f t="shared" si="10"/>
        <v>74905.055999999997</v>
      </c>
      <c r="AM39" s="150">
        <f t="shared" si="11"/>
        <v>0</v>
      </c>
      <c r="AN39" s="150">
        <v>74905.055999999997</v>
      </c>
      <c r="AO39" s="150">
        <f t="shared" si="14"/>
        <v>831253.55099999998</v>
      </c>
      <c r="BB39" s="150">
        <f t="shared" si="12"/>
        <v>0</v>
      </c>
      <c r="BO39" s="150">
        <f t="shared" si="13"/>
        <v>0</v>
      </c>
      <c r="BS39" s="150">
        <f t="shared" si="3"/>
        <v>831253.55099999998</v>
      </c>
      <c r="BT39" s="157">
        <f t="shared" si="15"/>
        <v>0</v>
      </c>
      <c r="BU39" s="157">
        <f t="shared" si="16"/>
        <v>0</v>
      </c>
      <c r="BV39" s="157">
        <f t="shared" si="17"/>
        <v>0</v>
      </c>
      <c r="BW39" s="157">
        <f t="shared" si="18"/>
        <v>0</v>
      </c>
      <c r="BX39" s="157">
        <f t="shared" si="19"/>
        <v>0</v>
      </c>
      <c r="BY39" s="157">
        <f t="shared" si="20"/>
        <v>0</v>
      </c>
    </row>
    <row r="40" spans="1:77" x14ac:dyDescent="0.25">
      <c r="A40" t="s">
        <v>146</v>
      </c>
      <c r="B40" t="s">
        <v>91</v>
      </c>
      <c r="C40" t="s">
        <v>170</v>
      </c>
      <c r="D40" t="s">
        <v>770</v>
      </c>
      <c r="E40" t="s">
        <v>18</v>
      </c>
      <c r="F40" s="367" t="s">
        <v>938</v>
      </c>
      <c r="G40" s="150">
        <v>186248.97700000001</v>
      </c>
      <c r="H40" s="150">
        <v>2017.5099999999948</v>
      </c>
      <c r="I40" s="150">
        <v>0</v>
      </c>
      <c r="J40" s="150">
        <v>0</v>
      </c>
      <c r="K40" s="150">
        <v>0</v>
      </c>
      <c r="L40" s="150">
        <v>0</v>
      </c>
      <c r="M40" s="150">
        <v>0</v>
      </c>
      <c r="N40" s="150">
        <v>188266.48700000002</v>
      </c>
      <c r="O40" s="150">
        <v>2634.0160000000001</v>
      </c>
      <c r="P40" s="150">
        <v>0</v>
      </c>
      <c r="Q40" s="150">
        <v>0</v>
      </c>
      <c r="R40" s="150">
        <v>0</v>
      </c>
      <c r="S40" s="150">
        <v>0</v>
      </c>
      <c r="T40" s="150">
        <v>0</v>
      </c>
      <c r="U40" s="150">
        <v>188882.99300000002</v>
      </c>
      <c r="V40" s="150">
        <v>2634.0160000000001</v>
      </c>
      <c r="W40" s="150">
        <v>0</v>
      </c>
      <c r="X40" s="150">
        <v>0</v>
      </c>
      <c r="Y40" s="150">
        <v>0</v>
      </c>
      <c r="Z40" s="150">
        <v>0</v>
      </c>
      <c r="AA40" s="150">
        <v>0</v>
      </c>
      <c r="AB40" s="150">
        <v>188882.99300000002</v>
      </c>
      <c r="AC40" s="150">
        <v>2634.0160000000001</v>
      </c>
      <c r="AD40" s="150">
        <v>0</v>
      </c>
      <c r="AE40" s="150">
        <v>0</v>
      </c>
      <c r="AF40" s="150">
        <v>0</v>
      </c>
      <c r="AG40" s="150">
        <v>0</v>
      </c>
      <c r="AH40" s="150">
        <v>0</v>
      </c>
      <c r="AI40" s="150">
        <v>188882.99300000002</v>
      </c>
      <c r="AJ40" s="150">
        <v>2634.0160000000001</v>
      </c>
      <c r="AL40" s="150">
        <f t="shared" si="10"/>
        <v>2634.0160000000001</v>
      </c>
      <c r="AM40" s="150">
        <f t="shared" si="11"/>
        <v>0</v>
      </c>
      <c r="AN40" s="150">
        <v>2634.0160000000001</v>
      </c>
      <c r="AO40" s="150">
        <f t="shared" si="14"/>
        <v>188882.99300000002</v>
      </c>
      <c r="BB40" s="150">
        <f t="shared" si="12"/>
        <v>0</v>
      </c>
      <c r="BO40" s="150">
        <f t="shared" si="13"/>
        <v>0</v>
      </c>
      <c r="BS40" s="150">
        <f t="shared" si="3"/>
        <v>188882.99300000002</v>
      </c>
      <c r="BT40" s="157">
        <f t="shared" si="15"/>
        <v>0</v>
      </c>
      <c r="BU40" s="157">
        <f t="shared" si="16"/>
        <v>0</v>
      </c>
      <c r="BV40" s="157">
        <f t="shared" si="17"/>
        <v>0</v>
      </c>
      <c r="BW40" s="157">
        <f t="shared" si="18"/>
        <v>0</v>
      </c>
      <c r="BX40" s="157">
        <f t="shared" si="19"/>
        <v>0</v>
      </c>
      <c r="BY40" s="157">
        <f t="shared" si="20"/>
        <v>0</v>
      </c>
    </row>
    <row r="41" spans="1:77" x14ac:dyDescent="0.25">
      <c r="A41" t="s">
        <v>146</v>
      </c>
      <c r="B41" t="s">
        <v>217</v>
      </c>
      <c r="C41" t="s">
        <v>170</v>
      </c>
      <c r="D41" t="s">
        <v>770</v>
      </c>
      <c r="E41" t="s">
        <v>207</v>
      </c>
      <c r="F41" s="367" t="s">
        <v>938</v>
      </c>
      <c r="G41" s="150">
        <v>236219.63800000001</v>
      </c>
      <c r="H41" s="150">
        <v>21005</v>
      </c>
      <c r="I41" s="150">
        <v>0</v>
      </c>
      <c r="J41" s="150">
        <v>0</v>
      </c>
      <c r="K41" s="150">
        <v>0</v>
      </c>
      <c r="L41" s="150">
        <v>0</v>
      </c>
      <c r="M41" s="150">
        <v>0</v>
      </c>
      <c r="N41" s="150">
        <v>257224.63800000001</v>
      </c>
      <c r="O41" s="150">
        <v>18511.499000000003</v>
      </c>
      <c r="P41" s="150">
        <v>0</v>
      </c>
      <c r="Q41" s="150">
        <v>0</v>
      </c>
      <c r="R41" s="150">
        <v>0</v>
      </c>
      <c r="S41" s="150">
        <v>0</v>
      </c>
      <c r="T41" s="150">
        <v>0</v>
      </c>
      <c r="U41" s="150">
        <v>254731.13700000002</v>
      </c>
      <c r="V41" s="150">
        <v>15511.499000000002</v>
      </c>
      <c r="W41" s="150">
        <v>0</v>
      </c>
      <c r="X41" s="150">
        <v>0</v>
      </c>
      <c r="Y41" s="150">
        <v>0</v>
      </c>
      <c r="Z41" s="150">
        <v>0</v>
      </c>
      <c r="AA41" s="150">
        <v>0</v>
      </c>
      <c r="AB41" s="150">
        <v>251731.13700000002</v>
      </c>
      <c r="AC41" s="150">
        <v>15511.499000000002</v>
      </c>
      <c r="AD41" s="150">
        <v>0</v>
      </c>
      <c r="AE41" s="150">
        <v>0</v>
      </c>
      <c r="AF41" s="150">
        <v>0</v>
      </c>
      <c r="AG41" s="150">
        <v>0</v>
      </c>
      <c r="AH41" s="150">
        <v>0</v>
      </c>
      <c r="AI41" s="150">
        <v>251731.13700000002</v>
      </c>
      <c r="AJ41" s="150">
        <v>15511.499000000002</v>
      </c>
      <c r="AL41" s="150">
        <f t="shared" si="10"/>
        <v>15511.499000000002</v>
      </c>
      <c r="AM41" s="150">
        <f t="shared" si="11"/>
        <v>0</v>
      </c>
      <c r="AN41" s="150">
        <v>15511.499000000002</v>
      </c>
      <c r="AO41" s="150">
        <f t="shared" si="14"/>
        <v>251731.13700000002</v>
      </c>
      <c r="BB41" s="150">
        <f t="shared" si="12"/>
        <v>0</v>
      </c>
      <c r="BO41" s="150">
        <f t="shared" si="13"/>
        <v>0</v>
      </c>
      <c r="BS41" s="150">
        <f t="shared" si="3"/>
        <v>251731.13700000002</v>
      </c>
      <c r="BT41" s="157">
        <f t="shared" si="15"/>
        <v>0</v>
      </c>
      <c r="BU41" s="157">
        <f t="shared" si="16"/>
        <v>0</v>
      </c>
      <c r="BV41" s="157">
        <f t="shared" si="17"/>
        <v>0</v>
      </c>
      <c r="BW41" s="157">
        <f t="shared" si="18"/>
        <v>0</v>
      </c>
      <c r="BX41" s="157">
        <f t="shared" si="19"/>
        <v>0</v>
      </c>
      <c r="BY41" s="157">
        <f t="shared" si="20"/>
        <v>0</v>
      </c>
    </row>
    <row r="42" spans="1:77" x14ac:dyDescent="0.25">
      <c r="A42" t="s">
        <v>146</v>
      </c>
      <c r="B42" t="s">
        <v>350</v>
      </c>
      <c r="C42" t="s">
        <v>770</v>
      </c>
      <c r="D42" t="s">
        <v>770</v>
      </c>
      <c r="E42" t="s">
        <v>758</v>
      </c>
      <c r="F42" s="367" t="s">
        <v>938</v>
      </c>
      <c r="G42" s="150">
        <v>0</v>
      </c>
      <c r="H42" s="150">
        <v>0</v>
      </c>
      <c r="I42" s="150">
        <v>0</v>
      </c>
      <c r="J42" s="150">
        <v>0</v>
      </c>
      <c r="K42" s="150">
        <v>0</v>
      </c>
      <c r="L42" s="150">
        <v>0</v>
      </c>
      <c r="M42" s="150">
        <v>0</v>
      </c>
      <c r="N42" s="150">
        <v>0</v>
      </c>
      <c r="O42" s="150">
        <v>0</v>
      </c>
      <c r="P42" s="150">
        <v>10000</v>
      </c>
      <c r="Q42" s="150">
        <v>0</v>
      </c>
      <c r="R42" s="150">
        <v>0</v>
      </c>
      <c r="S42" s="150">
        <v>0</v>
      </c>
      <c r="T42" s="150">
        <v>0</v>
      </c>
      <c r="U42" s="150">
        <v>10000</v>
      </c>
      <c r="V42" s="150">
        <v>0</v>
      </c>
      <c r="W42" s="150">
        <v>10000</v>
      </c>
      <c r="X42" s="150">
        <v>0</v>
      </c>
      <c r="Y42" s="150">
        <v>0</v>
      </c>
      <c r="Z42" s="150">
        <v>0</v>
      </c>
      <c r="AA42" s="150">
        <v>0</v>
      </c>
      <c r="AB42" s="150">
        <v>10000</v>
      </c>
      <c r="AC42" s="150">
        <v>0</v>
      </c>
      <c r="AD42" s="150">
        <v>10000</v>
      </c>
      <c r="AE42" s="150">
        <v>0</v>
      </c>
      <c r="AF42" s="150">
        <v>0</v>
      </c>
      <c r="AG42" s="150">
        <v>0</v>
      </c>
      <c r="AH42" s="150">
        <v>0</v>
      </c>
      <c r="AI42" s="150">
        <v>10000</v>
      </c>
      <c r="AJ42" s="150">
        <v>0</v>
      </c>
      <c r="AL42" s="150">
        <f t="shared" si="10"/>
        <v>0</v>
      </c>
      <c r="AM42" s="150">
        <f t="shared" si="11"/>
        <v>0</v>
      </c>
      <c r="AN42" s="150">
        <v>0</v>
      </c>
      <c r="AO42" s="150">
        <f t="shared" si="14"/>
        <v>0</v>
      </c>
      <c r="BB42" s="150">
        <f t="shared" si="12"/>
        <v>0</v>
      </c>
      <c r="BO42" s="150">
        <f t="shared" si="13"/>
        <v>0</v>
      </c>
      <c r="BS42" s="150">
        <f t="shared" si="3"/>
        <v>0</v>
      </c>
      <c r="BT42" s="157">
        <f t="shared" si="15"/>
        <v>-10000</v>
      </c>
      <c r="BU42" s="157">
        <f t="shared" si="16"/>
        <v>0</v>
      </c>
      <c r="BV42" s="157">
        <f t="shared" si="17"/>
        <v>0</v>
      </c>
      <c r="BW42" s="157">
        <f t="shared" si="18"/>
        <v>0</v>
      </c>
      <c r="BX42" s="157">
        <f t="shared" si="19"/>
        <v>0</v>
      </c>
      <c r="BY42" s="157">
        <f t="shared" si="20"/>
        <v>-10000</v>
      </c>
    </row>
    <row r="43" spans="1:77" x14ac:dyDescent="0.25">
      <c r="A43" t="s">
        <v>146</v>
      </c>
      <c r="B43" t="s">
        <v>349</v>
      </c>
      <c r="C43" t="s">
        <v>770</v>
      </c>
      <c r="D43" t="s">
        <v>770</v>
      </c>
      <c r="E43" t="s">
        <v>757</v>
      </c>
      <c r="F43" s="367" t="s">
        <v>938</v>
      </c>
      <c r="G43" s="150">
        <v>0</v>
      </c>
      <c r="H43" s="150">
        <v>0</v>
      </c>
      <c r="I43" s="150">
        <v>0</v>
      </c>
      <c r="J43" s="150">
        <v>0</v>
      </c>
      <c r="K43" s="150">
        <v>0</v>
      </c>
      <c r="L43" s="150">
        <v>0</v>
      </c>
      <c r="M43" s="150">
        <v>0</v>
      </c>
      <c r="N43" s="150">
        <v>0</v>
      </c>
      <c r="O43" s="150">
        <v>0</v>
      </c>
      <c r="P43" s="150">
        <v>10000</v>
      </c>
      <c r="Q43" s="150">
        <v>0</v>
      </c>
      <c r="R43" s="150">
        <v>0</v>
      </c>
      <c r="S43" s="150">
        <v>0</v>
      </c>
      <c r="T43" s="150">
        <v>0</v>
      </c>
      <c r="U43" s="150">
        <v>10000</v>
      </c>
      <c r="V43" s="150">
        <v>0</v>
      </c>
      <c r="W43" s="150">
        <v>10000</v>
      </c>
      <c r="X43" s="150">
        <v>0</v>
      </c>
      <c r="Y43" s="150">
        <v>0</v>
      </c>
      <c r="Z43" s="150">
        <v>0</v>
      </c>
      <c r="AA43" s="150">
        <v>0</v>
      </c>
      <c r="AB43" s="150">
        <v>10000</v>
      </c>
      <c r="AC43" s="150">
        <v>0</v>
      </c>
      <c r="AD43" s="150">
        <v>10000</v>
      </c>
      <c r="AE43" s="150">
        <v>0</v>
      </c>
      <c r="AF43" s="150">
        <v>0</v>
      </c>
      <c r="AG43" s="150">
        <v>0</v>
      </c>
      <c r="AH43" s="150">
        <v>0</v>
      </c>
      <c r="AI43" s="150">
        <v>10000</v>
      </c>
      <c r="AJ43" s="150">
        <v>0</v>
      </c>
      <c r="AL43" s="150">
        <f t="shared" si="10"/>
        <v>0</v>
      </c>
      <c r="AM43" s="150">
        <f t="shared" si="11"/>
        <v>0</v>
      </c>
      <c r="AN43" s="150">
        <v>0</v>
      </c>
      <c r="AO43" s="150">
        <f t="shared" si="14"/>
        <v>0</v>
      </c>
      <c r="BB43" s="150">
        <f t="shared" si="12"/>
        <v>0</v>
      </c>
      <c r="BO43" s="150">
        <f t="shared" si="13"/>
        <v>0</v>
      </c>
      <c r="BS43" s="150">
        <f t="shared" si="3"/>
        <v>0</v>
      </c>
      <c r="BT43" s="157">
        <f t="shared" si="15"/>
        <v>-10000</v>
      </c>
      <c r="BU43" s="157">
        <f t="shared" si="16"/>
        <v>0</v>
      </c>
      <c r="BV43" s="157">
        <f t="shared" si="17"/>
        <v>0</v>
      </c>
      <c r="BW43" s="157">
        <f t="shared" si="18"/>
        <v>0</v>
      </c>
      <c r="BX43" s="157">
        <f t="shared" si="19"/>
        <v>0</v>
      </c>
      <c r="BY43" s="157">
        <f t="shared" si="20"/>
        <v>-10000</v>
      </c>
    </row>
    <row r="44" spans="1:77" x14ac:dyDescent="0.25">
      <c r="A44" t="s">
        <v>145</v>
      </c>
      <c r="B44" t="s">
        <v>128</v>
      </c>
      <c r="C44" t="s">
        <v>178</v>
      </c>
      <c r="D44" t="s">
        <v>770</v>
      </c>
      <c r="E44" t="s">
        <v>55</v>
      </c>
      <c r="F44" s="367">
        <v>43830</v>
      </c>
      <c r="G44" s="150">
        <v>210817.57500000001</v>
      </c>
      <c r="H44" s="150">
        <v>34000</v>
      </c>
      <c r="I44" s="150">
        <v>0</v>
      </c>
      <c r="J44" s="150">
        <v>0</v>
      </c>
      <c r="K44" s="150">
        <v>0</v>
      </c>
      <c r="L44" s="150">
        <v>0</v>
      </c>
      <c r="M44" s="150">
        <v>0</v>
      </c>
      <c r="N44" s="150">
        <v>244817.57500000001</v>
      </c>
      <c r="O44" s="150">
        <v>34000</v>
      </c>
      <c r="P44" s="150">
        <v>0</v>
      </c>
      <c r="Q44" s="150">
        <v>0</v>
      </c>
      <c r="R44" s="150">
        <v>0</v>
      </c>
      <c r="S44" s="150">
        <v>0</v>
      </c>
      <c r="T44" s="150">
        <v>0</v>
      </c>
      <c r="U44" s="150">
        <v>244817.57500000001</v>
      </c>
      <c r="V44" s="150">
        <v>34000</v>
      </c>
      <c r="W44" s="150">
        <v>0</v>
      </c>
      <c r="X44" s="150">
        <v>0</v>
      </c>
      <c r="Y44" s="150">
        <v>0</v>
      </c>
      <c r="Z44" s="150">
        <v>0</v>
      </c>
      <c r="AA44" s="150">
        <v>0</v>
      </c>
      <c r="AB44" s="150">
        <v>244817.57500000001</v>
      </c>
      <c r="AC44" s="150">
        <v>28999.999999999996</v>
      </c>
      <c r="AD44" s="150">
        <v>0</v>
      </c>
      <c r="AE44" s="150">
        <v>0</v>
      </c>
      <c r="AF44" s="150">
        <v>0</v>
      </c>
      <c r="AG44" s="150">
        <v>0</v>
      </c>
      <c r="AH44" s="150">
        <v>0</v>
      </c>
      <c r="AI44" s="150">
        <v>239817.57500000001</v>
      </c>
      <c r="AJ44" s="150">
        <v>4764.9969999999994</v>
      </c>
      <c r="AL44" s="150">
        <f t="shared" si="10"/>
        <v>4764.9969999999994</v>
      </c>
      <c r="AM44" s="150">
        <f t="shared" si="11"/>
        <v>-24235.002999999997</v>
      </c>
      <c r="AN44" s="150">
        <v>5045.0669999999991</v>
      </c>
      <c r="AO44" s="150">
        <f t="shared" si="14"/>
        <v>215862.64200000002</v>
      </c>
      <c r="BB44" s="150">
        <f t="shared" si="12"/>
        <v>0</v>
      </c>
      <c r="BO44" s="150">
        <f t="shared" si="13"/>
        <v>0</v>
      </c>
      <c r="BS44" s="150">
        <f t="shared" si="3"/>
        <v>215582.57200000001</v>
      </c>
      <c r="BT44" s="157">
        <f t="shared" si="15"/>
        <v>0</v>
      </c>
      <c r="BU44" s="157">
        <f t="shared" si="16"/>
        <v>0</v>
      </c>
      <c r="BV44" s="157">
        <f t="shared" si="17"/>
        <v>0</v>
      </c>
      <c r="BW44" s="157">
        <f t="shared" si="18"/>
        <v>0</v>
      </c>
      <c r="BX44" s="157">
        <f t="shared" si="19"/>
        <v>0</v>
      </c>
      <c r="BY44" s="157">
        <f t="shared" si="20"/>
        <v>-24235.002999999997</v>
      </c>
    </row>
    <row r="45" spans="1:77" x14ac:dyDescent="0.25">
      <c r="A45" t="s">
        <v>145</v>
      </c>
      <c r="B45" t="s">
        <v>122</v>
      </c>
      <c r="C45" t="s">
        <v>178</v>
      </c>
      <c r="D45" t="s">
        <v>770</v>
      </c>
      <c r="E45" t="s">
        <v>49</v>
      </c>
      <c r="F45" s="367">
        <v>43677</v>
      </c>
      <c r="G45" s="150">
        <v>349465.99</v>
      </c>
      <c r="H45" s="150">
        <v>52592.82699999999</v>
      </c>
      <c r="I45" s="150">
        <v>0</v>
      </c>
      <c r="J45" s="150">
        <v>0</v>
      </c>
      <c r="K45" s="150">
        <v>0</v>
      </c>
      <c r="L45" s="150">
        <v>0</v>
      </c>
      <c r="M45" s="150">
        <v>0</v>
      </c>
      <c r="N45" s="150">
        <v>402058.81699999998</v>
      </c>
      <c r="O45" s="150">
        <v>52592.827000000005</v>
      </c>
      <c r="P45" s="150">
        <v>0</v>
      </c>
      <c r="Q45" s="150">
        <v>0</v>
      </c>
      <c r="R45" s="150">
        <v>0</v>
      </c>
      <c r="S45" s="150">
        <v>0</v>
      </c>
      <c r="T45" s="150">
        <v>0</v>
      </c>
      <c r="U45" s="150">
        <v>402058.81699999998</v>
      </c>
      <c r="V45" s="150">
        <v>37592.82699999999</v>
      </c>
      <c r="W45" s="150">
        <v>0</v>
      </c>
      <c r="X45" s="150">
        <v>0</v>
      </c>
      <c r="Y45" s="150">
        <v>0</v>
      </c>
      <c r="Z45" s="150">
        <v>0</v>
      </c>
      <c r="AA45" s="150">
        <v>0</v>
      </c>
      <c r="AB45" s="150">
        <v>387058.81699999998</v>
      </c>
      <c r="AC45" s="150">
        <v>58269.88</v>
      </c>
      <c r="AD45" s="150">
        <v>0</v>
      </c>
      <c r="AE45" s="150">
        <v>0</v>
      </c>
      <c r="AF45" s="150">
        <v>0</v>
      </c>
      <c r="AG45" s="150">
        <v>0</v>
      </c>
      <c r="AH45" s="150">
        <v>0</v>
      </c>
      <c r="AI45" s="150">
        <v>407735.87</v>
      </c>
      <c r="AJ45" s="150">
        <v>58269.88</v>
      </c>
      <c r="AL45" s="150">
        <f t="shared" si="10"/>
        <v>58269.88</v>
      </c>
      <c r="AM45" s="150">
        <f t="shared" si="11"/>
        <v>0</v>
      </c>
      <c r="AN45" s="150">
        <v>58269.88</v>
      </c>
      <c r="AO45" s="150">
        <f t="shared" si="14"/>
        <v>407735.87</v>
      </c>
      <c r="BB45" s="150">
        <f t="shared" si="12"/>
        <v>0</v>
      </c>
      <c r="BO45" s="150">
        <f t="shared" si="13"/>
        <v>0</v>
      </c>
      <c r="BS45" s="150">
        <f t="shared" si="3"/>
        <v>407735.87</v>
      </c>
      <c r="BT45" s="157">
        <f t="shared" si="15"/>
        <v>0</v>
      </c>
      <c r="BU45" s="157">
        <f t="shared" si="16"/>
        <v>0</v>
      </c>
      <c r="BV45" s="157">
        <f t="shared" si="17"/>
        <v>0</v>
      </c>
      <c r="BW45" s="157">
        <f t="shared" si="18"/>
        <v>0</v>
      </c>
      <c r="BX45" s="157">
        <f t="shared" si="19"/>
        <v>0</v>
      </c>
      <c r="BY45" s="157">
        <f t="shared" si="20"/>
        <v>0</v>
      </c>
    </row>
    <row r="46" spans="1:77" x14ac:dyDescent="0.25">
      <c r="A46" t="s">
        <v>145</v>
      </c>
      <c r="B46" t="s">
        <v>130</v>
      </c>
      <c r="C46" t="s">
        <v>178</v>
      </c>
      <c r="D46" t="s">
        <v>770</v>
      </c>
      <c r="E46" t="s">
        <v>57</v>
      </c>
      <c r="F46" s="367">
        <v>43830</v>
      </c>
      <c r="G46" s="150">
        <v>308731.50300000003</v>
      </c>
      <c r="H46" s="150">
        <v>799.8520000000135</v>
      </c>
      <c r="I46" s="150">
        <v>0</v>
      </c>
      <c r="J46" s="150">
        <v>0</v>
      </c>
      <c r="K46" s="150">
        <v>0</v>
      </c>
      <c r="L46" s="150">
        <v>0</v>
      </c>
      <c r="M46" s="150">
        <v>0</v>
      </c>
      <c r="N46" s="150">
        <v>309531.35500000004</v>
      </c>
      <c r="O46" s="150">
        <v>4800</v>
      </c>
      <c r="P46" s="150">
        <v>0</v>
      </c>
      <c r="Q46" s="150">
        <v>0</v>
      </c>
      <c r="R46" s="150">
        <v>0</v>
      </c>
      <c r="S46" s="150">
        <v>0</v>
      </c>
      <c r="T46" s="150">
        <v>0</v>
      </c>
      <c r="U46" s="150">
        <v>313531.50300000003</v>
      </c>
      <c r="V46" s="150">
        <v>19799.85200000001</v>
      </c>
      <c r="W46" s="150">
        <v>0</v>
      </c>
      <c r="X46" s="150">
        <v>0</v>
      </c>
      <c r="Y46" s="150">
        <v>0</v>
      </c>
      <c r="Z46" s="150">
        <v>0</v>
      </c>
      <c r="AA46" s="150">
        <v>0</v>
      </c>
      <c r="AB46" s="150">
        <v>328531.35500000004</v>
      </c>
      <c r="AC46" s="150">
        <v>1772.0590000000002</v>
      </c>
      <c r="AD46" s="150">
        <v>18027.793000000009</v>
      </c>
      <c r="AE46" s="150">
        <v>0</v>
      </c>
      <c r="AF46" s="150">
        <v>0</v>
      </c>
      <c r="AG46" s="150">
        <v>0</v>
      </c>
      <c r="AH46" s="150">
        <v>0</v>
      </c>
      <c r="AI46" s="150">
        <v>328531.35500000004</v>
      </c>
      <c r="AJ46" s="150">
        <v>1772.0590000000002</v>
      </c>
      <c r="AL46" s="150">
        <f t="shared" si="10"/>
        <v>1772.0590000000002</v>
      </c>
      <c r="AM46" s="150">
        <f t="shared" si="11"/>
        <v>0</v>
      </c>
      <c r="AN46" s="150">
        <v>1772.0590000000002</v>
      </c>
      <c r="AO46" s="150">
        <f t="shared" si="14"/>
        <v>310503.56200000003</v>
      </c>
      <c r="BB46" s="150">
        <f t="shared" si="12"/>
        <v>0</v>
      </c>
      <c r="BO46" s="150">
        <f t="shared" si="13"/>
        <v>0</v>
      </c>
      <c r="BS46" s="150">
        <f t="shared" si="3"/>
        <v>310503.56200000003</v>
      </c>
      <c r="BT46" s="157">
        <f t="shared" si="15"/>
        <v>-18027.793000000009</v>
      </c>
      <c r="BU46" s="157">
        <f t="shared" si="16"/>
        <v>0</v>
      </c>
      <c r="BV46" s="157">
        <f t="shared" si="17"/>
        <v>0</v>
      </c>
      <c r="BW46" s="157">
        <f t="shared" si="18"/>
        <v>0</v>
      </c>
      <c r="BX46" s="157">
        <f t="shared" si="19"/>
        <v>0</v>
      </c>
      <c r="BY46" s="157">
        <f t="shared" si="20"/>
        <v>-18027.793000000005</v>
      </c>
    </row>
    <row r="47" spans="1:77" x14ac:dyDescent="0.25">
      <c r="A47" t="s">
        <v>145</v>
      </c>
      <c r="B47" t="s">
        <v>123</v>
      </c>
      <c r="C47" t="s">
        <v>178</v>
      </c>
      <c r="D47" t="s">
        <v>770</v>
      </c>
      <c r="E47" t="s">
        <v>50</v>
      </c>
      <c r="F47" s="367">
        <v>44012</v>
      </c>
      <c r="G47" s="150">
        <v>959760.20099999977</v>
      </c>
      <c r="H47" s="150">
        <v>168360.79655637263</v>
      </c>
      <c r="I47" s="150">
        <v>0</v>
      </c>
      <c r="J47" s="150">
        <v>0</v>
      </c>
      <c r="K47" s="150">
        <v>0</v>
      </c>
      <c r="L47" s="150">
        <v>0</v>
      </c>
      <c r="M47" s="150">
        <v>0</v>
      </c>
      <c r="N47" s="150">
        <v>1128120.9975563723</v>
      </c>
      <c r="O47" s="150">
        <v>168360.79655637263</v>
      </c>
      <c r="P47" s="150">
        <v>0</v>
      </c>
      <c r="Q47" s="150">
        <v>0</v>
      </c>
      <c r="R47" s="150">
        <v>0</v>
      </c>
      <c r="S47" s="150">
        <v>0</v>
      </c>
      <c r="T47" s="150">
        <v>0</v>
      </c>
      <c r="U47" s="150">
        <v>1128120.9975563723</v>
      </c>
      <c r="V47" s="150">
        <v>227937.79655637263</v>
      </c>
      <c r="W47" s="150">
        <v>0</v>
      </c>
      <c r="X47" s="150">
        <v>0</v>
      </c>
      <c r="Y47" s="150">
        <v>0</v>
      </c>
      <c r="Z47" s="150">
        <v>0</v>
      </c>
      <c r="AA47" s="150">
        <v>0</v>
      </c>
      <c r="AB47" s="150">
        <v>1187697.9975563723</v>
      </c>
      <c r="AC47" s="150">
        <v>227937.79655637263</v>
      </c>
      <c r="AD47" s="150">
        <v>0</v>
      </c>
      <c r="AE47" s="150">
        <v>0</v>
      </c>
      <c r="AF47" s="150">
        <v>0</v>
      </c>
      <c r="AG47" s="150">
        <v>0</v>
      </c>
      <c r="AH47" s="150">
        <v>0</v>
      </c>
      <c r="AI47" s="150">
        <v>1187697.9975563723</v>
      </c>
      <c r="AJ47" s="150">
        <v>214397.37099999998</v>
      </c>
      <c r="AL47" s="150">
        <f t="shared" si="10"/>
        <v>214397.37099999998</v>
      </c>
      <c r="AM47" s="150">
        <f t="shared" si="11"/>
        <v>-13540.425556372647</v>
      </c>
      <c r="AN47" s="150">
        <v>214397.37099999998</v>
      </c>
      <c r="AO47" s="150">
        <f t="shared" si="14"/>
        <v>1174157.5719999997</v>
      </c>
      <c r="BB47" s="150">
        <f t="shared" si="12"/>
        <v>0</v>
      </c>
      <c r="BO47" s="150">
        <f t="shared" si="13"/>
        <v>0</v>
      </c>
      <c r="BS47" s="150">
        <f t="shared" si="3"/>
        <v>1174157.5719999997</v>
      </c>
      <c r="BT47" s="157">
        <f t="shared" si="15"/>
        <v>0</v>
      </c>
      <c r="BU47" s="157">
        <f t="shared" si="16"/>
        <v>0</v>
      </c>
      <c r="BV47" s="157">
        <f t="shared" si="17"/>
        <v>0</v>
      </c>
      <c r="BW47" s="157">
        <f t="shared" si="18"/>
        <v>0</v>
      </c>
      <c r="BX47" s="157">
        <f t="shared" si="19"/>
        <v>0</v>
      </c>
      <c r="BY47" s="157">
        <f t="shared" si="20"/>
        <v>-13540.425556372618</v>
      </c>
    </row>
    <row r="48" spans="1:77" x14ac:dyDescent="0.25">
      <c r="A48" t="s">
        <v>145</v>
      </c>
      <c r="B48" t="s">
        <v>132</v>
      </c>
      <c r="C48" t="s">
        <v>178</v>
      </c>
      <c r="D48" t="s">
        <v>770</v>
      </c>
      <c r="E48" t="s">
        <v>59</v>
      </c>
      <c r="F48" s="367">
        <v>44012</v>
      </c>
      <c r="G48" s="150">
        <v>32240.697000000004</v>
      </c>
      <c r="H48" s="150">
        <v>118161.67981738888</v>
      </c>
      <c r="I48" s="150">
        <v>0</v>
      </c>
      <c r="J48" s="150">
        <v>0</v>
      </c>
      <c r="K48" s="150">
        <v>0</v>
      </c>
      <c r="L48" s="150">
        <v>0</v>
      </c>
      <c r="M48" s="150">
        <v>0</v>
      </c>
      <c r="N48" s="150">
        <v>150402.3768173889</v>
      </c>
      <c r="O48" s="150">
        <v>118161.67981738888</v>
      </c>
      <c r="P48" s="150">
        <v>0</v>
      </c>
      <c r="Q48" s="150">
        <v>0</v>
      </c>
      <c r="R48" s="150">
        <v>0</v>
      </c>
      <c r="S48" s="150">
        <v>0</v>
      </c>
      <c r="T48" s="150">
        <v>0</v>
      </c>
      <c r="U48" s="150">
        <v>150402.3768173889</v>
      </c>
      <c r="V48" s="150">
        <v>58584.679817388882</v>
      </c>
      <c r="W48" s="150">
        <v>0</v>
      </c>
      <c r="X48" s="150">
        <v>0</v>
      </c>
      <c r="Y48" s="150">
        <v>0</v>
      </c>
      <c r="Z48" s="150">
        <v>0</v>
      </c>
      <c r="AA48" s="150">
        <v>0</v>
      </c>
      <c r="AB48" s="150">
        <v>90825.376817388882</v>
      </c>
      <c r="AC48" s="150">
        <v>58584.679817388896</v>
      </c>
      <c r="AD48" s="150">
        <v>0</v>
      </c>
      <c r="AE48" s="150">
        <v>0</v>
      </c>
      <c r="AF48" s="150">
        <v>0</v>
      </c>
      <c r="AG48" s="150">
        <v>0</v>
      </c>
      <c r="AH48" s="150">
        <v>0</v>
      </c>
      <c r="AI48" s="150">
        <v>90825.376817388897</v>
      </c>
      <c r="AJ48" s="150">
        <v>31863.947</v>
      </c>
      <c r="AL48" s="150">
        <f t="shared" si="10"/>
        <v>31863.947</v>
      </c>
      <c r="AM48" s="150">
        <f t="shared" si="11"/>
        <v>-26720.732817388896</v>
      </c>
      <c r="AN48" s="150">
        <v>31863.947</v>
      </c>
      <c r="AO48" s="150">
        <f t="shared" si="14"/>
        <v>64104.644</v>
      </c>
      <c r="BB48" s="150">
        <f t="shared" si="12"/>
        <v>0</v>
      </c>
      <c r="BO48" s="150">
        <f t="shared" si="13"/>
        <v>0</v>
      </c>
      <c r="BS48" s="150">
        <f t="shared" si="3"/>
        <v>64104.644</v>
      </c>
      <c r="BT48" s="157">
        <f t="shared" si="15"/>
        <v>0</v>
      </c>
      <c r="BU48" s="157">
        <f t="shared" si="16"/>
        <v>0</v>
      </c>
      <c r="BV48" s="157">
        <f t="shared" si="17"/>
        <v>0</v>
      </c>
      <c r="BW48" s="157">
        <f t="shared" si="18"/>
        <v>0</v>
      </c>
      <c r="BX48" s="157">
        <f t="shared" si="19"/>
        <v>0</v>
      </c>
      <c r="BY48" s="157">
        <f t="shared" si="20"/>
        <v>-26720.732817388896</v>
      </c>
    </row>
    <row r="49" spans="1:77" x14ac:dyDescent="0.25">
      <c r="A49" t="s">
        <v>145</v>
      </c>
      <c r="B49" t="s">
        <v>121</v>
      </c>
      <c r="C49" t="s">
        <v>178</v>
      </c>
      <c r="D49" t="s">
        <v>770</v>
      </c>
      <c r="E49" t="s">
        <v>48</v>
      </c>
      <c r="F49" s="367">
        <v>43830</v>
      </c>
      <c r="G49" s="150">
        <v>8471.6529999999966</v>
      </c>
      <c r="H49" s="150">
        <v>196271</v>
      </c>
      <c r="I49" s="150">
        <v>99999.615999999995</v>
      </c>
      <c r="J49" s="150">
        <v>0</v>
      </c>
      <c r="K49" s="150">
        <v>0</v>
      </c>
      <c r="L49" s="150">
        <v>0</v>
      </c>
      <c r="M49" s="150">
        <v>0</v>
      </c>
      <c r="N49" s="150">
        <v>304742.26899999997</v>
      </c>
      <c r="O49" s="150">
        <v>196271</v>
      </c>
      <c r="P49" s="150">
        <v>99999.615999999995</v>
      </c>
      <c r="Q49" s="150">
        <v>0</v>
      </c>
      <c r="R49" s="150">
        <v>0</v>
      </c>
      <c r="S49" s="150">
        <v>0</v>
      </c>
      <c r="T49" s="150">
        <v>0</v>
      </c>
      <c r="U49" s="150">
        <v>304742.26899999997</v>
      </c>
      <c r="V49" s="150">
        <v>96271</v>
      </c>
      <c r="W49" s="150">
        <v>199999.23199999999</v>
      </c>
      <c r="X49" s="150">
        <v>0</v>
      </c>
      <c r="Y49" s="150">
        <v>0</v>
      </c>
      <c r="Z49" s="150">
        <v>0</v>
      </c>
      <c r="AA49" s="150">
        <v>0</v>
      </c>
      <c r="AB49" s="150">
        <v>304741.88500000001</v>
      </c>
      <c r="AC49" s="150">
        <v>96271</v>
      </c>
      <c r="AD49" s="150">
        <v>199999.23199999999</v>
      </c>
      <c r="AE49" s="150">
        <v>0</v>
      </c>
      <c r="AF49" s="150">
        <v>0</v>
      </c>
      <c r="AG49" s="150">
        <v>0</v>
      </c>
      <c r="AH49" s="150">
        <v>0</v>
      </c>
      <c r="AI49" s="150">
        <v>304741.88500000001</v>
      </c>
      <c r="AJ49" s="150">
        <v>352.21300000000002</v>
      </c>
      <c r="AL49" s="150">
        <f t="shared" si="10"/>
        <v>352.21300000000002</v>
      </c>
      <c r="AM49" s="150">
        <f t="shared" si="11"/>
        <v>-95918.786999999997</v>
      </c>
      <c r="AN49" s="150">
        <v>352.21300000000002</v>
      </c>
      <c r="AO49" s="150">
        <f t="shared" si="14"/>
        <v>8823.8659999999963</v>
      </c>
      <c r="BB49" s="150">
        <f t="shared" si="12"/>
        <v>0</v>
      </c>
      <c r="BO49" s="150">
        <f t="shared" si="13"/>
        <v>0</v>
      </c>
      <c r="BS49" s="150">
        <f t="shared" si="3"/>
        <v>8823.8659999999963</v>
      </c>
      <c r="BT49" s="157">
        <f t="shared" si="15"/>
        <v>-199999.23199999999</v>
      </c>
      <c r="BU49" s="157">
        <f t="shared" si="16"/>
        <v>0</v>
      </c>
      <c r="BV49" s="157">
        <f t="shared" si="17"/>
        <v>0</v>
      </c>
      <c r="BW49" s="157">
        <f t="shared" si="18"/>
        <v>0</v>
      </c>
      <c r="BX49" s="157">
        <f t="shared" si="19"/>
        <v>0</v>
      </c>
      <c r="BY49" s="157">
        <f t="shared" si="20"/>
        <v>-295918.01900000003</v>
      </c>
    </row>
    <row r="50" spans="1:77" x14ac:dyDescent="0.25">
      <c r="A50" t="s">
        <v>145</v>
      </c>
      <c r="B50" t="s">
        <v>124</v>
      </c>
      <c r="C50" t="s">
        <v>178</v>
      </c>
      <c r="D50" t="s">
        <v>770</v>
      </c>
      <c r="E50" t="s">
        <v>51</v>
      </c>
      <c r="F50" s="367">
        <v>43799</v>
      </c>
      <c r="G50" s="150">
        <v>33881.953000000001</v>
      </c>
      <c r="H50" s="150">
        <v>300429.00000000006</v>
      </c>
      <c r="I50" s="150">
        <v>0</v>
      </c>
      <c r="J50" s="150">
        <v>0</v>
      </c>
      <c r="K50" s="150">
        <v>0</v>
      </c>
      <c r="L50" s="150">
        <v>0</v>
      </c>
      <c r="M50" s="150">
        <v>0</v>
      </c>
      <c r="N50" s="150">
        <v>334310.95300000004</v>
      </c>
      <c r="O50" s="150">
        <v>300429</v>
      </c>
      <c r="P50" s="150">
        <v>0</v>
      </c>
      <c r="Q50" s="150">
        <v>0</v>
      </c>
      <c r="R50" s="150">
        <v>0</v>
      </c>
      <c r="S50" s="150">
        <v>0</v>
      </c>
      <c r="T50" s="150">
        <v>0</v>
      </c>
      <c r="U50" s="150">
        <v>334310.95299999998</v>
      </c>
      <c r="V50" s="150">
        <v>300429.00000000006</v>
      </c>
      <c r="W50" s="150">
        <v>0</v>
      </c>
      <c r="X50" s="150">
        <v>0</v>
      </c>
      <c r="Y50" s="150">
        <v>0</v>
      </c>
      <c r="Z50" s="150">
        <v>0</v>
      </c>
      <c r="AA50" s="150">
        <v>0</v>
      </c>
      <c r="AB50" s="150">
        <v>334310.95300000004</v>
      </c>
      <c r="AC50" s="150">
        <v>300429.00000000006</v>
      </c>
      <c r="AD50" s="150">
        <v>0</v>
      </c>
      <c r="AE50" s="150">
        <v>0</v>
      </c>
      <c r="AF50" s="150">
        <v>0</v>
      </c>
      <c r="AG50" s="150">
        <v>0</v>
      </c>
      <c r="AH50" s="150">
        <v>0</v>
      </c>
      <c r="AI50" s="150">
        <v>334310.95300000004</v>
      </c>
      <c r="AJ50" s="150">
        <v>259940.56</v>
      </c>
      <c r="AL50" s="150">
        <f t="shared" si="10"/>
        <v>259940.56</v>
      </c>
      <c r="AM50" s="150">
        <f t="shared" si="11"/>
        <v>-40488.440000000061</v>
      </c>
      <c r="AN50" s="150">
        <v>262271.51199999999</v>
      </c>
      <c r="AO50" s="150">
        <f t="shared" si="14"/>
        <v>296153.46499999997</v>
      </c>
      <c r="BB50" s="150">
        <f t="shared" si="12"/>
        <v>0</v>
      </c>
      <c r="BO50" s="150">
        <f t="shared" si="13"/>
        <v>0</v>
      </c>
      <c r="BS50" s="150">
        <f t="shared" si="3"/>
        <v>293822.51299999998</v>
      </c>
      <c r="BT50" s="157">
        <f t="shared" si="15"/>
        <v>0</v>
      </c>
      <c r="BU50" s="157">
        <f t="shared" si="16"/>
        <v>0</v>
      </c>
      <c r="BV50" s="157">
        <f t="shared" si="17"/>
        <v>0</v>
      </c>
      <c r="BW50" s="157">
        <f t="shared" si="18"/>
        <v>0</v>
      </c>
      <c r="BX50" s="157">
        <f t="shared" si="19"/>
        <v>0</v>
      </c>
      <c r="BY50" s="157">
        <f t="shared" si="20"/>
        <v>-40488.440000000061</v>
      </c>
    </row>
    <row r="51" spans="1:77" x14ac:dyDescent="0.25">
      <c r="A51" t="s">
        <v>145</v>
      </c>
      <c r="B51" t="s">
        <v>188</v>
      </c>
      <c r="C51" t="s">
        <v>167</v>
      </c>
      <c r="D51" t="s">
        <v>770</v>
      </c>
      <c r="E51" t="s">
        <v>181</v>
      </c>
      <c r="F51" s="367">
        <v>43830</v>
      </c>
      <c r="G51" s="150">
        <v>584658.00300000003</v>
      </c>
      <c r="H51" s="150">
        <v>212310.16842195005</v>
      </c>
      <c r="I51" s="150">
        <v>104394</v>
      </c>
      <c r="J51" s="150">
        <v>0</v>
      </c>
      <c r="K51" s="150">
        <v>0</v>
      </c>
      <c r="L51" s="150">
        <v>0</v>
      </c>
      <c r="M51" s="150">
        <v>0</v>
      </c>
      <c r="N51" s="150">
        <v>901362.1714219501</v>
      </c>
      <c r="O51" s="150">
        <v>212310.16842195007</v>
      </c>
      <c r="P51" s="150">
        <v>104394</v>
      </c>
      <c r="Q51" s="150">
        <v>0</v>
      </c>
      <c r="R51" s="150">
        <v>0</v>
      </c>
      <c r="S51" s="150">
        <v>0</v>
      </c>
      <c r="T51" s="150">
        <v>0</v>
      </c>
      <c r="U51" s="150">
        <v>901362.1714219501</v>
      </c>
      <c r="V51" s="150">
        <v>106933.35200000001</v>
      </c>
      <c r="W51" s="150">
        <v>209770.81642195</v>
      </c>
      <c r="X51" s="150">
        <v>0</v>
      </c>
      <c r="Y51" s="150">
        <v>0</v>
      </c>
      <c r="Z51" s="150">
        <v>0</v>
      </c>
      <c r="AA51" s="150">
        <v>0</v>
      </c>
      <c r="AB51" s="150">
        <v>901362.17142194998</v>
      </c>
      <c r="AC51" s="150">
        <v>106933.35200000001</v>
      </c>
      <c r="AD51" s="150">
        <v>209770.81642195</v>
      </c>
      <c r="AE51" s="150">
        <v>0</v>
      </c>
      <c r="AF51" s="150">
        <v>0</v>
      </c>
      <c r="AG51" s="150">
        <v>0</v>
      </c>
      <c r="AH51" s="150">
        <v>0</v>
      </c>
      <c r="AI51" s="150">
        <v>901362.17142194998</v>
      </c>
      <c r="AJ51" s="150">
        <v>95376.722999999998</v>
      </c>
      <c r="AL51" s="150">
        <f t="shared" si="10"/>
        <v>95376.722999999998</v>
      </c>
      <c r="AM51" s="150">
        <f t="shared" si="11"/>
        <v>-11556.629000000015</v>
      </c>
      <c r="AN51" s="150">
        <v>104016.55899999999</v>
      </c>
      <c r="AO51" s="150">
        <f t="shared" si="14"/>
        <v>688674.56200000003</v>
      </c>
      <c r="BB51" s="150">
        <f t="shared" si="12"/>
        <v>0</v>
      </c>
      <c r="BO51" s="150">
        <f t="shared" si="13"/>
        <v>0</v>
      </c>
      <c r="BS51" s="150">
        <f t="shared" si="3"/>
        <v>680034.72600000002</v>
      </c>
      <c r="BT51" s="157">
        <f t="shared" si="15"/>
        <v>-209770.81642195</v>
      </c>
      <c r="BU51" s="157">
        <f t="shared" si="16"/>
        <v>0</v>
      </c>
      <c r="BV51" s="157">
        <f t="shared" si="17"/>
        <v>0</v>
      </c>
      <c r="BW51" s="157">
        <f t="shared" si="18"/>
        <v>0</v>
      </c>
      <c r="BX51" s="157">
        <f t="shared" si="19"/>
        <v>0</v>
      </c>
      <c r="BY51" s="157">
        <f t="shared" si="20"/>
        <v>-221327.44542194996</v>
      </c>
    </row>
    <row r="52" spans="1:77" x14ac:dyDescent="0.25">
      <c r="A52" t="s">
        <v>145</v>
      </c>
      <c r="B52" t="s">
        <v>116</v>
      </c>
      <c r="C52" t="s">
        <v>173</v>
      </c>
      <c r="D52" t="s">
        <v>770</v>
      </c>
      <c r="E52" t="s">
        <v>43</v>
      </c>
      <c r="F52" s="367">
        <v>44012</v>
      </c>
      <c r="G52" s="150">
        <v>166140.06100000002</v>
      </c>
      <c r="H52" s="150">
        <v>258075</v>
      </c>
      <c r="I52" s="150">
        <v>100000</v>
      </c>
      <c r="J52" s="150">
        <v>0</v>
      </c>
      <c r="K52" s="150">
        <v>0</v>
      </c>
      <c r="L52" s="150">
        <v>0</v>
      </c>
      <c r="M52" s="150">
        <v>0</v>
      </c>
      <c r="N52" s="150">
        <v>524215.06099999999</v>
      </c>
      <c r="O52" s="150">
        <v>258075</v>
      </c>
      <c r="P52" s="150">
        <v>100000</v>
      </c>
      <c r="Q52" s="150">
        <v>0</v>
      </c>
      <c r="R52" s="150">
        <v>0</v>
      </c>
      <c r="S52" s="150">
        <v>0</v>
      </c>
      <c r="T52" s="150">
        <v>0</v>
      </c>
      <c r="U52" s="150">
        <v>524215.06099999999</v>
      </c>
      <c r="V52" s="150">
        <v>158075</v>
      </c>
      <c r="W52" s="150">
        <v>200000</v>
      </c>
      <c r="X52" s="150">
        <v>0</v>
      </c>
      <c r="Y52" s="150">
        <v>0</v>
      </c>
      <c r="Z52" s="150">
        <v>0</v>
      </c>
      <c r="AA52" s="150">
        <v>0</v>
      </c>
      <c r="AB52" s="150">
        <v>524215.06099999999</v>
      </c>
      <c r="AC52" s="150">
        <v>124765.268</v>
      </c>
      <c r="AD52" s="150">
        <v>233309.73200000002</v>
      </c>
      <c r="AE52" s="150">
        <v>0</v>
      </c>
      <c r="AF52" s="150">
        <v>0</v>
      </c>
      <c r="AG52" s="150">
        <v>0</v>
      </c>
      <c r="AH52" s="150">
        <v>0</v>
      </c>
      <c r="AI52" s="150">
        <v>524215.06100000005</v>
      </c>
      <c r="AJ52" s="150">
        <v>88302.506999999998</v>
      </c>
      <c r="AL52" s="150">
        <f t="shared" si="10"/>
        <v>88302.506999999998</v>
      </c>
      <c r="AM52" s="150">
        <f t="shared" si="11"/>
        <v>-36462.760999999999</v>
      </c>
      <c r="AN52" s="150">
        <v>103491.04399999999</v>
      </c>
      <c r="AO52" s="150">
        <f t="shared" si="14"/>
        <v>269631.10499999998</v>
      </c>
      <c r="BB52" s="150">
        <f t="shared" si="12"/>
        <v>0</v>
      </c>
      <c r="BO52" s="150">
        <f t="shared" si="13"/>
        <v>0</v>
      </c>
      <c r="BS52" s="150">
        <f t="shared" si="3"/>
        <v>254442.56800000003</v>
      </c>
      <c r="BT52" s="157">
        <f t="shared" si="15"/>
        <v>-233309.73200000002</v>
      </c>
      <c r="BU52" s="157">
        <f t="shared" si="16"/>
        <v>0</v>
      </c>
      <c r="BV52" s="157">
        <f t="shared" si="17"/>
        <v>0</v>
      </c>
      <c r="BW52" s="157">
        <f t="shared" si="18"/>
        <v>0</v>
      </c>
      <c r="BX52" s="157">
        <f t="shared" si="19"/>
        <v>0</v>
      </c>
      <c r="BY52" s="157">
        <f t="shared" si="20"/>
        <v>-269772.49300000002</v>
      </c>
    </row>
    <row r="53" spans="1:77" x14ac:dyDescent="0.25">
      <c r="A53" t="s">
        <v>145</v>
      </c>
      <c r="B53" t="s">
        <v>125</v>
      </c>
      <c r="C53" t="s">
        <v>178</v>
      </c>
      <c r="D53" t="s">
        <v>770</v>
      </c>
      <c r="E53" t="s">
        <v>52</v>
      </c>
      <c r="F53" s="367">
        <v>44012</v>
      </c>
      <c r="G53" s="150">
        <v>6169.148000000001</v>
      </c>
      <c r="H53" s="150">
        <v>299724.00000000012</v>
      </c>
      <c r="I53" s="150">
        <v>849914.94499999995</v>
      </c>
      <c r="J53" s="150">
        <v>0</v>
      </c>
      <c r="K53" s="150">
        <v>0</v>
      </c>
      <c r="L53" s="150">
        <v>0</v>
      </c>
      <c r="M53" s="150">
        <v>0</v>
      </c>
      <c r="N53" s="150">
        <v>1155808.0930000001</v>
      </c>
      <c r="O53" s="150">
        <v>299724.00000000012</v>
      </c>
      <c r="P53" s="150">
        <v>849914.94499999995</v>
      </c>
      <c r="Q53" s="150">
        <v>0</v>
      </c>
      <c r="R53" s="150">
        <v>0</v>
      </c>
      <c r="S53" s="150">
        <v>0</v>
      </c>
      <c r="T53" s="150">
        <v>0</v>
      </c>
      <c r="U53" s="150">
        <v>1155808.0930000001</v>
      </c>
      <c r="V53" s="150">
        <v>199724</v>
      </c>
      <c r="W53" s="150">
        <v>949914.94499999983</v>
      </c>
      <c r="X53" s="150">
        <v>0</v>
      </c>
      <c r="Y53" s="150">
        <v>0</v>
      </c>
      <c r="Z53" s="150">
        <v>0</v>
      </c>
      <c r="AA53" s="150">
        <v>0</v>
      </c>
      <c r="AB53" s="150">
        <v>1155808.0929999999</v>
      </c>
      <c r="AC53" s="150">
        <v>70696.388999999996</v>
      </c>
      <c r="AD53" s="150">
        <v>1078942.5559999999</v>
      </c>
      <c r="AE53" s="150">
        <v>0</v>
      </c>
      <c r="AF53" s="150">
        <v>0</v>
      </c>
      <c r="AG53" s="150">
        <v>0</v>
      </c>
      <c r="AH53" s="150">
        <v>0</v>
      </c>
      <c r="AI53" s="150">
        <v>1155808.0929999999</v>
      </c>
      <c r="AJ53" s="150">
        <v>696.38900000000001</v>
      </c>
      <c r="AL53" s="150">
        <f t="shared" si="10"/>
        <v>696.38900000000001</v>
      </c>
      <c r="AM53" s="150">
        <f t="shared" si="11"/>
        <v>-70000</v>
      </c>
      <c r="AN53" s="150">
        <v>696.38900000000001</v>
      </c>
      <c r="AO53" s="150">
        <f t="shared" si="14"/>
        <v>6865.5370000000012</v>
      </c>
      <c r="BB53" s="150">
        <f t="shared" si="12"/>
        <v>0</v>
      </c>
      <c r="BO53" s="150">
        <f t="shared" si="13"/>
        <v>0</v>
      </c>
      <c r="BS53" s="150">
        <f t="shared" si="3"/>
        <v>6865.5370000000012</v>
      </c>
      <c r="BT53" s="157">
        <f t="shared" si="15"/>
        <v>-1078942.5559999999</v>
      </c>
      <c r="BU53" s="157">
        <f t="shared" si="16"/>
        <v>0</v>
      </c>
      <c r="BV53" s="157">
        <f t="shared" si="17"/>
        <v>0</v>
      </c>
      <c r="BW53" s="157">
        <f t="shared" si="18"/>
        <v>0</v>
      </c>
      <c r="BX53" s="157">
        <f t="shared" si="19"/>
        <v>0</v>
      </c>
      <c r="BY53" s="157">
        <f t="shared" si="20"/>
        <v>-1148942.5559999999</v>
      </c>
    </row>
    <row r="54" spans="1:77" x14ac:dyDescent="0.25">
      <c r="A54" t="s">
        <v>145</v>
      </c>
      <c r="B54" t="s">
        <v>339</v>
      </c>
      <c r="C54" t="s">
        <v>770</v>
      </c>
      <c r="D54" t="s">
        <v>770</v>
      </c>
      <c r="E54" t="s">
        <v>747</v>
      </c>
      <c r="F54" s="367" t="s">
        <v>938</v>
      </c>
      <c r="G54" s="150">
        <v>0</v>
      </c>
      <c r="H54" s="150">
        <v>0</v>
      </c>
      <c r="I54" s="150">
        <v>0</v>
      </c>
      <c r="J54" s="150">
        <v>0</v>
      </c>
      <c r="K54" s="150">
        <v>0</v>
      </c>
      <c r="L54" s="150">
        <v>0</v>
      </c>
      <c r="M54" s="150">
        <v>0</v>
      </c>
      <c r="N54" s="150">
        <v>0</v>
      </c>
      <c r="O54" s="150">
        <v>0</v>
      </c>
      <c r="P54" s="150">
        <v>74767</v>
      </c>
      <c r="Q54" s="150">
        <v>0</v>
      </c>
      <c r="R54" s="150">
        <v>0</v>
      </c>
      <c r="S54" s="150">
        <v>0</v>
      </c>
      <c r="T54" s="150">
        <v>0</v>
      </c>
      <c r="U54" s="150">
        <v>74767</v>
      </c>
      <c r="V54" s="150">
        <v>0</v>
      </c>
      <c r="W54" s="150">
        <v>74767</v>
      </c>
      <c r="X54" s="150">
        <v>0</v>
      </c>
      <c r="Y54" s="150">
        <v>0</v>
      </c>
      <c r="Z54" s="150">
        <v>0</v>
      </c>
      <c r="AA54" s="150">
        <v>0</v>
      </c>
      <c r="AB54" s="150">
        <v>74767</v>
      </c>
      <c r="AC54" s="150">
        <v>0</v>
      </c>
      <c r="AD54" s="150">
        <v>74767</v>
      </c>
      <c r="AE54" s="150">
        <v>0</v>
      </c>
      <c r="AF54" s="150">
        <v>0</v>
      </c>
      <c r="AG54" s="150">
        <v>0</v>
      </c>
      <c r="AH54" s="150">
        <v>0</v>
      </c>
      <c r="AI54" s="150">
        <v>74767</v>
      </c>
      <c r="AJ54" s="150">
        <v>0</v>
      </c>
      <c r="AL54" s="150">
        <f t="shared" si="10"/>
        <v>0</v>
      </c>
      <c r="AM54" s="150">
        <f t="shared" si="11"/>
        <v>0</v>
      </c>
      <c r="AN54" s="150">
        <v>0</v>
      </c>
      <c r="AO54" s="150">
        <f t="shared" si="14"/>
        <v>0</v>
      </c>
      <c r="BB54" s="150">
        <f t="shared" si="12"/>
        <v>0</v>
      </c>
      <c r="BO54" s="150">
        <f t="shared" si="13"/>
        <v>0</v>
      </c>
      <c r="BS54" s="150">
        <f t="shared" si="3"/>
        <v>0</v>
      </c>
      <c r="BT54" s="157">
        <f t="shared" si="15"/>
        <v>-74767</v>
      </c>
      <c r="BU54" s="157">
        <f t="shared" si="16"/>
        <v>0</v>
      </c>
      <c r="BV54" s="157">
        <f t="shared" si="17"/>
        <v>0</v>
      </c>
      <c r="BW54" s="157">
        <f t="shared" si="18"/>
        <v>0</v>
      </c>
      <c r="BX54" s="157">
        <f t="shared" si="19"/>
        <v>0</v>
      </c>
      <c r="BY54" s="157">
        <f t="shared" si="20"/>
        <v>-74767</v>
      </c>
    </row>
    <row r="55" spans="1:77" x14ac:dyDescent="0.25">
      <c r="A55" t="s">
        <v>145</v>
      </c>
      <c r="B55" t="s">
        <v>275</v>
      </c>
      <c r="C55" t="s">
        <v>167</v>
      </c>
      <c r="D55" t="s">
        <v>770</v>
      </c>
      <c r="E55" t="s">
        <v>245</v>
      </c>
      <c r="F55" s="367">
        <v>43830</v>
      </c>
      <c r="G55" s="150">
        <v>0</v>
      </c>
      <c r="H55" s="150">
        <v>95760</v>
      </c>
      <c r="I55" s="150">
        <v>0</v>
      </c>
      <c r="J55" s="150">
        <v>0</v>
      </c>
      <c r="K55" s="150">
        <v>0</v>
      </c>
      <c r="L55" s="150">
        <v>0</v>
      </c>
      <c r="M55" s="150">
        <v>0</v>
      </c>
      <c r="N55" s="150">
        <v>95760</v>
      </c>
      <c r="O55" s="150">
        <v>142010</v>
      </c>
      <c r="P55" s="150">
        <v>0</v>
      </c>
      <c r="Q55" s="150">
        <v>0</v>
      </c>
      <c r="R55" s="150">
        <v>0</v>
      </c>
      <c r="S55" s="150">
        <v>0</v>
      </c>
      <c r="T55" s="150">
        <v>0</v>
      </c>
      <c r="U55" s="150">
        <v>142010</v>
      </c>
      <c r="V55" s="150">
        <v>142010</v>
      </c>
      <c r="W55" s="150">
        <v>0</v>
      </c>
      <c r="X55" s="150">
        <v>0</v>
      </c>
      <c r="Y55" s="150">
        <v>0</v>
      </c>
      <c r="Z55" s="150">
        <v>0</v>
      </c>
      <c r="AA55" s="150">
        <v>0</v>
      </c>
      <c r="AB55" s="150">
        <v>142010</v>
      </c>
      <c r="AC55" s="150">
        <v>138927.462</v>
      </c>
      <c r="AD55" s="150">
        <v>0</v>
      </c>
      <c r="AE55" s="150">
        <v>0</v>
      </c>
      <c r="AF55" s="150">
        <v>0</v>
      </c>
      <c r="AG55" s="150">
        <v>0</v>
      </c>
      <c r="AH55" s="150">
        <v>0</v>
      </c>
      <c r="AI55" s="150">
        <v>138927.462</v>
      </c>
      <c r="AJ55" s="150">
        <v>138927.462</v>
      </c>
      <c r="AL55" s="150">
        <f t="shared" si="10"/>
        <v>138927.462</v>
      </c>
      <c r="AM55" s="150">
        <f t="shared" si="11"/>
        <v>0</v>
      </c>
      <c r="AN55" s="150">
        <v>138927.462</v>
      </c>
      <c r="AO55" s="150">
        <f t="shared" si="14"/>
        <v>138927.462</v>
      </c>
      <c r="BB55" s="150">
        <f t="shared" si="12"/>
        <v>0</v>
      </c>
      <c r="BO55" s="150">
        <f t="shared" si="13"/>
        <v>0</v>
      </c>
      <c r="BS55" s="150">
        <f t="shared" si="3"/>
        <v>138927.462</v>
      </c>
      <c r="BT55" s="157">
        <f t="shared" si="15"/>
        <v>0</v>
      </c>
      <c r="BU55" s="157">
        <f t="shared" si="16"/>
        <v>0</v>
      </c>
      <c r="BV55" s="157">
        <f t="shared" si="17"/>
        <v>0</v>
      </c>
      <c r="BW55" s="157">
        <f t="shared" si="18"/>
        <v>0</v>
      </c>
      <c r="BX55" s="157">
        <f t="shared" si="19"/>
        <v>0</v>
      </c>
      <c r="BY55" s="157">
        <f t="shared" si="20"/>
        <v>0</v>
      </c>
    </row>
    <row r="56" spans="1:77" x14ac:dyDescent="0.25">
      <c r="A56" t="s">
        <v>145</v>
      </c>
      <c r="B56" t="s">
        <v>102</v>
      </c>
      <c r="C56" t="s">
        <v>167</v>
      </c>
      <c r="D56" t="s">
        <v>770</v>
      </c>
      <c r="E56" t="s">
        <v>29</v>
      </c>
      <c r="F56" s="367">
        <v>43830</v>
      </c>
      <c r="G56" s="150">
        <v>88655.842999999979</v>
      </c>
      <c r="H56" s="150">
        <v>10700.000000000002</v>
      </c>
      <c r="I56" s="150">
        <v>0</v>
      </c>
      <c r="J56" s="150">
        <v>0</v>
      </c>
      <c r="K56" s="150">
        <v>0</v>
      </c>
      <c r="L56" s="150">
        <v>0</v>
      </c>
      <c r="M56" s="150">
        <v>0</v>
      </c>
      <c r="N56" s="150">
        <v>99355.842999999979</v>
      </c>
      <c r="O56" s="150">
        <v>10657.5</v>
      </c>
      <c r="P56" s="150">
        <v>0</v>
      </c>
      <c r="Q56" s="150">
        <v>0</v>
      </c>
      <c r="R56" s="150">
        <v>0</v>
      </c>
      <c r="S56" s="150">
        <v>0</v>
      </c>
      <c r="T56" s="150">
        <v>0</v>
      </c>
      <c r="U56" s="150">
        <v>99313.342999999979</v>
      </c>
      <c r="V56" s="150">
        <v>10657.5</v>
      </c>
      <c r="W56" s="150">
        <v>0</v>
      </c>
      <c r="X56" s="150">
        <v>0</v>
      </c>
      <c r="Y56" s="150">
        <v>0</v>
      </c>
      <c r="Z56" s="150">
        <v>0</v>
      </c>
      <c r="AA56" s="150">
        <v>0</v>
      </c>
      <c r="AB56" s="150">
        <v>99313.342999999979</v>
      </c>
      <c r="AC56" s="150">
        <v>10657.5</v>
      </c>
      <c r="AD56" s="150">
        <v>0</v>
      </c>
      <c r="AE56" s="150">
        <v>0</v>
      </c>
      <c r="AF56" s="150">
        <v>0</v>
      </c>
      <c r="AG56" s="150">
        <v>0</v>
      </c>
      <c r="AH56" s="150">
        <v>0</v>
      </c>
      <c r="AI56" s="150">
        <v>99313.342999999979</v>
      </c>
      <c r="AJ56" s="150">
        <v>10657.5</v>
      </c>
      <c r="AL56" s="150">
        <f t="shared" si="10"/>
        <v>10657.5</v>
      </c>
      <c r="AM56" s="150">
        <f t="shared" si="11"/>
        <v>0</v>
      </c>
      <c r="AN56" s="150">
        <v>10657.5</v>
      </c>
      <c r="AO56" s="150">
        <f t="shared" si="14"/>
        <v>99313.342999999979</v>
      </c>
      <c r="BB56" s="150">
        <f t="shared" si="12"/>
        <v>0</v>
      </c>
      <c r="BO56" s="150">
        <f t="shared" si="13"/>
        <v>0</v>
      </c>
      <c r="BS56" s="150">
        <f t="shared" si="3"/>
        <v>99313.342999999979</v>
      </c>
      <c r="BT56" s="157">
        <f t="shared" si="15"/>
        <v>0</v>
      </c>
      <c r="BU56" s="157">
        <f t="shared" si="16"/>
        <v>0</v>
      </c>
      <c r="BV56" s="157">
        <f t="shared" si="17"/>
        <v>0</v>
      </c>
      <c r="BW56" s="157">
        <f t="shared" si="18"/>
        <v>0</v>
      </c>
      <c r="BX56" s="157">
        <f t="shared" si="19"/>
        <v>0</v>
      </c>
      <c r="BY56" s="157">
        <f t="shared" si="20"/>
        <v>0</v>
      </c>
    </row>
    <row r="57" spans="1:77" x14ac:dyDescent="0.25">
      <c r="A57" t="s">
        <v>145</v>
      </c>
      <c r="B57" t="s">
        <v>270</v>
      </c>
      <c r="C57" t="s">
        <v>180</v>
      </c>
      <c r="D57" t="s">
        <v>770</v>
      </c>
      <c r="E57" t="s">
        <v>240</v>
      </c>
      <c r="F57" s="367">
        <v>43830</v>
      </c>
      <c r="G57" s="150">
        <v>0</v>
      </c>
      <c r="H57" s="150">
        <v>30910</v>
      </c>
      <c r="I57" s="150">
        <v>0</v>
      </c>
      <c r="J57" s="150">
        <v>0</v>
      </c>
      <c r="K57" s="150">
        <v>0</v>
      </c>
      <c r="L57" s="150">
        <v>0</v>
      </c>
      <c r="M57" s="150">
        <v>0</v>
      </c>
      <c r="N57" s="150">
        <v>30910</v>
      </c>
      <c r="O57" s="150">
        <v>30910</v>
      </c>
      <c r="P57" s="150">
        <v>0</v>
      </c>
      <c r="Q57" s="150">
        <v>0</v>
      </c>
      <c r="R57" s="150">
        <v>0</v>
      </c>
      <c r="S57" s="150">
        <v>0</v>
      </c>
      <c r="T57" s="150">
        <v>0</v>
      </c>
      <c r="U57" s="150">
        <v>30910</v>
      </c>
      <c r="V57" s="150">
        <v>30910</v>
      </c>
      <c r="W57" s="150">
        <v>0</v>
      </c>
      <c r="X57" s="150">
        <v>0</v>
      </c>
      <c r="Y57" s="150">
        <v>0</v>
      </c>
      <c r="Z57" s="150">
        <v>0</v>
      </c>
      <c r="AA57" s="150">
        <v>0</v>
      </c>
      <c r="AB57" s="150">
        <v>30910</v>
      </c>
      <c r="AC57" s="150">
        <v>30910</v>
      </c>
      <c r="AD57" s="150">
        <v>0</v>
      </c>
      <c r="AE57" s="150">
        <v>0</v>
      </c>
      <c r="AF57" s="150">
        <v>0</v>
      </c>
      <c r="AG57" s="150">
        <v>0</v>
      </c>
      <c r="AH57" s="150">
        <v>0</v>
      </c>
      <c r="AI57" s="150">
        <v>30910</v>
      </c>
      <c r="AJ57" s="150">
        <v>28391.214000000007</v>
      </c>
      <c r="AL57" s="150">
        <f t="shared" si="10"/>
        <v>28391.214000000007</v>
      </c>
      <c r="AM57" s="150">
        <f t="shared" si="11"/>
        <v>-2518.7859999999928</v>
      </c>
      <c r="AN57" s="150">
        <v>28391.214000000007</v>
      </c>
      <c r="AO57" s="150">
        <f t="shared" si="14"/>
        <v>28391.214000000007</v>
      </c>
      <c r="BB57" s="150">
        <f t="shared" si="12"/>
        <v>0</v>
      </c>
      <c r="BO57" s="150">
        <f t="shared" si="13"/>
        <v>0</v>
      </c>
      <c r="BS57" s="150">
        <f t="shared" si="3"/>
        <v>28391.214000000007</v>
      </c>
      <c r="BT57" s="157">
        <f t="shared" si="15"/>
        <v>0</v>
      </c>
      <c r="BU57" s="157">
        <f t="shared" si="16"/>
        <v>0</v>
      </c>
      <c r="BV57" s="157">
        <f t="shared" si="17"/>
        <v>0</v>
      </c>
      <c r="BW57" s="157">
        <f t="shared" si="18"/>
        <v>0</v>
      </c>
      <c r="BX57" s="157">
        <f t="shared" si="19"/>
        <v>0</v>
      </c>
      <c r="BY57" s="157">
        <f t="shared" si="20"/>
        <v>-2518.7859999999928</v>
      </c>
    </row>
    <row r="58" spans="1:77" x14ac:dyDescent="0.25">
      <c r="A58" t="s">
        <v>145</v>
      </c>
      <c r="B58" t="s">
        <v>274</v>
      </c>
      <c r="C58" t="s">
        <v>167</v>
      </c>
      <c r="D58" t="s">
        <v>770</v>
      </c>
      <c r="E58" t="s">
        <v>244</v>
      </c>
      <c r="F58" s="367">
        <v>43830</v>
      </c>
      <c r="G58" s="150">
        <v>22098.11</v>
      </c>
      <c r="H58" s="150">
        <v>64701.718428656241</v>
      </c>
      <c r="I58" s="150">
        <v>0</v>
      </c>
      <c r="J58" s="150">
        <v>0</v>
      </c>
      <c r="K58" s="150">
        <v>0</v>
      </c>
      <c r="L58" s="150">
        <v>0</v>
      </c>
      <c r="M58" s="150">
        <v>0</v>
      </c>
      <c r="N58" s="150">
        <v>86799.828428656241</v>
      </c>
      <c r="O58" s="150">
        <v>64701.718428656241</v>
      </c>
      <c r="P58" s="150">
        <v>0</v>
      </c>
      <c r="Q58" s="150">
        <v>0</v>
      </c>
      <c r="R58" s="150">
        <v>0</v>
      </c>
      <c r="S58" s="150">
        <v>0</v>
      </c>
      <c r="T58" s="150">
        <v>0</v>
      </c>
      <c r="U58" s="150">
        <v>86799.828428656241</v>
      </c>
      <c r="V58" s="150">
        <v>64701.718428656241</v>
      </c>
      <c r="W58" s="150">
        <v>0</v>
      </c>
      <c r="X58" s="150">
        <v>0</v>
      </c>
      <c r="Y58" s="150">
        <v>0</v>
      </c>
      <c r="Z58" s="150">
        <v>0</v>
      </c>
      <c r="AA58" s="150">
        <v>0</v>
      </c>
      <c r="AB58" s="150">
        <v>86799.828428656241</v>
      </c>
      <c r="AC58" s="150">
        <v>57000</v>
      </c>
      <c r="AD58" s="150">
        <v>7701.7184286562406</v>
      </c>
      <c r="AE58" s="150">
        <v>0</v>
      </c>
      <c r="AF58" s="150">
        <v>0</v>
      </c>
      <c r="AG58" s="150">
        <v>0</v>
      </c>
      <c r="AH58" s="150">
        <v>0</v>
      </c>
      <c r="AI58" s="150">
        <v>86799.828428656241</v>
      </c>
      <c r="AJ58" s="150">
        <v>196.4</v>
      </c>
      <c r="AL58" s="150">
        <f t="shared" si="10"/>
        <v>196.4</v>
      </c>
      <c r="AM58" s="150">
        <f t="shared" si="11"/>
        <v>-56803.6</v>
      </c>
      <c r="AN58" s="150">
        <v>196.4</v>
      </c>
      <c r="AO58" s="150">
        <f t="shared" si="14"/>
        <v>22294.510000000002</v>
      </c>
      <c r="BB58" s="150">
        <f t="shared" si="12"/>
        <v>0</v>
      </c>
      <c r="BO58" s="150">
        <f t="shared" si="13"/>
        <v>0</v>
      </c>
      <c r="BS58" s="150">
        <f t="shared" si="3"/>
        <v>22294.510000000002</v>
      </c>
      <c r="BT58" s="157">
        <f t="shared" si="15"/>
        <v>-7701.7184286562406</v>
      </c>
      <c r="BU58" s="157">
        <f t="shared" si="16"/>
        <v>0</v>
      </c>
      <c r="BV58" s="157">
        <f t="shared" si="17"/>
        <v>0</v>
      </c>
      <c r="BW58" s="157">
        <f t="shared" si="18"/>
        <v>0</v>
      </c>
      <c r="BX58" s="157">
        <f t="shared" si="19"/>
        <v>0</v>
      </c>
      <c r="BY58" s="157">
        <f t="shared" si="20"/>
        <v>-64505.318428656239</v>
      </c>
    </row>
    <row r="59" spans="1:77" x14ac:dyDescent="0.25">
      <c r="A59" t="s">
        <v>145</v>
      </c>
      <c r="B59" t="s">
        <v>273</v>
      </c>
      <c r="C59" t="s">
        <v>167</v>
      </c>
      <c r="D59" t="s">
        <v>770</v>
      </c>
      <c r="E59" t="s">
        <v>243</v>
      </c>
      <c r="F59" s="367">
        <v>43830</v>
      </c>
      <c r="G59" s="150">
        <v>10399.047999999999</v>
      </c>
      <c r="H59" s="150">
        <v>129902.22216276468</v>
      </c>
      <c r="I59" s="150">
        <v>0</v>
      </c>
      <c r="J59" s="150">
        <v>0</v>
      </c>
      <c r="K59" s="150">
        <v>0</v>
      </c>
      <c r="L59" s="150">
        <v>0</v>
      </c>
      <c r="M59" s="150">
        <v>0</v>
      </c>
      <c r="N59" s="150">
        <v>140301.27016276467</v>
      </c>
      <c r="O59" s="150">
        <v>129902.22216276468</v>
      </c>
      <c r="P59" s="150">
        <v>0</v>
      </c>
      <c r="Q59" s="150">
        <v>0</v>
      </c>
      <c r="R59" s="150">
        <v>0</v>
      </c>
      <c r="S59" s="150">
        <v>0</v>
      </c>
      <c r="T59" s="150">
        <v>0</v>
      </c>
      <c r="U59" s="150">
        <v>140301.27016276467</v>
      </c>
      <c r="V59" s="150">
        <v>129902.22216276468</v>
      </c>
      <c r="W59" s="150">
        <v>0</v>
      </c>
      <c r="X59" s="150">
        <v>0</v>
      </c>
      <c r="Y59" s="150">
        <v>0</v>
      </c>
      <c r="Z59" s="150">
        <v>0</v>
      </c>
      <c r="AA59" s="150">
        <v>0</v>
      </c>
      <c r="AB59" s="150">
        <v>140301.27016276467</v>
      </c>
      <c r="AC59" s="150">
        <v>129902.22216276469</v>
      </c>
      <c r="AD59" s="150">
        <v>0</v>
      </c>
      <c r="AE59" s="150">
        <v>0</v>
      </c>
      <c r="AF59" s="150">
        <v>0</v>
      </c>
      <c r="AG59" s="150">
        <v>0</v>
      </c>
      <c r="AH59" s="150">
        <v>0</v>
      </c>
      <c r="AI59" s="150">
        <v>140301.2701627647</v>
      </c>
      <c r="AJ59" s="150">
        <v>100461.80799999999</v>
      </c>
      <c r="AL59" s="150">
        <f t="shared" si="10"/>
        <v>100461.80799999999</v>
      </c>
      <c r="AM59" s="150">
        <f t="shared" si="11"/>
        <v>-29440.414162764704</v>
      </c>
      <c r="AN59" s="150">
        <v>113489.74099999999</v>
      </c>
      <c r="AO59" s="150">
        <f t="shared" si="14"/>
        <v>123888.78899999999</v>
      </c>
      <c r="BB59" s="150">
        <f t="shared" si="12"/>
        <v>0</v>
      </c>
      <c r="BO59" s="150">
        <f t="shared" si="13"/>
        <v>0</v>
      </c>
      <c r="BS59" s="150">
        <f t="shared" si="3"/>
        <v>110860.85599999999</v>
      </c>
      <c r="BT59" s="157">
        <f t="shared" si="15"/>
        <v>0</v>
      </c>
      <c r="BU59" s="157">
        <f t="shared" si="16"/>
        <v>0</v>
      </c>
      <c r="BV59" s="157">
        <f t="shared" si="17"/>
        <v>0</v>
      </c>
      <c r="BW59" s="157">
        <f t="shared" si="18"/>
        <v>0</v>
      </c>
      <c r="BX59" s="157">
        <f t="shared" si="19"/>
        <v>0</v>
      </c>
      <c r="BY59" s="157">
        <f t="shared" si="20"/>
        <v>-29440.414162764719</v>
      </c>
    </row>
    <row r="60" spans="1:77" x14ac:dyDescent="0.25">
      <c r="A60" t="s">
        <v>145</v>
      </c>
      <c r="B60" t="s">
        <v>85</v>
      </c>
      <c r="C60" t="s">
        <v>167</v>
      </c>
      <c r="D60" t="s">
        <v>770</v>
      </c>
      <c r="E60" t="s">
        <v>12</v>
      </c>
      <c r="F60" s="367">
        <v>43830</v>
      </c>
      <c r="G60" s="150">
        <v>40079.326000000001</v>
      </c>
      <c r="H60" s="150">
        <v>0</v>
      </c>
      <c r="I60" s="150">
        <v>0</v>
      </c>
      <c r="J60" s="150">
        <v>0</v>
      </c>
      <c r="K60" s="150">
        <v>0</v>
      </c>
      <c r="L60" s="150">
        <v>0</v>
      </c>
      <c r="M60" s="150">
        <v>0</v>
      </c>
      <c r="N60" s="150">
        <v>40079.326000000001</v>
      </c>
      <c r="O60" s="150">
        <v>739.30600000000004</v>
      </c>
      <c r="P60" s="150">
        <v>0</v>
      </c>
      <c r="Q60" s="150">
        <v>0</v>
      </c>
      <c r="R60" s="150">
        <v>0</v>
      </c>
      <c r="S60" s="150">
        <v>0</v>
      </c>
      <c r="T60" s="150">
        <v>0</v>
      </c>
      <c r="U60" s="150">
        <v>40818.631999999998</v>
      </c>
      <c r="V60" s="150">
        <v>739.30600000000004</v>
      </c>
      <c r="W60" s="150">
        <v>0</v>
      </c>
      <c r="X60" s="150">
        <v>0</v>
      </c>
      <c r="Y60" s="150">
        <v>0</v>
      </c>
      <c r="Z60" s="150">
        <v>0</v>
      </c>
      <c r="AA60" s="150">
        <v>0</v>
      </c>
      <c r="AB60" s="150">
        <v>40818.631999999998</v>
      </c>
      <c r="AC60" s="150">
        <v>739.30600000000004</v>
      </c>
      <c r="AD60" s="150">
        <v>0</v>
      </c>
      <c r="AE60" s="150">
        <v>0</v>
      </c>
      <c r="AF60" s="150">
        <v>0</v>
      </c>
      <c r="AG60" s="150">
        <v>0</v>
      </c>
      <c r="AH60" s="150">
        <v>0</v>
      </c>
      <c r="AI60" s="150">
        <v>40818.631999999998</v>
      </c>
      <c r="AJ60" s="150">
        <v>739.30600000000004</v>
      </c>
      <c r="AL60" s="150">
        <f t="shared" si="10"/>
        <v>739.30600000000004</v>
      </c>
      <c r="AM60" s="150">
        <f t="shared" si="11"/>
        <v>0</v>
      </c>
      <c r="AN60" s="150">
        <v>739.30600000000004</v>
      </c>
      <c r="AO60" s="150">
        <f t="shared" si="14"/>
        <v>40818.631999999998</v>
      </c>
      <c r="BB60" s="150">
        <f t="shared" si="12"/>
        <v>0</v>
      </c>
      <c r="BO60" s="150">
        <f t="shared" si="13"/>
        <v>0</v>
      </c>
      <c r="BS60" s="150">
        <f t="shared" si="3"/>
        <v>40818.631999999998</v>
      </c>
      <c r="BT60" s="157">
        <f t="shared" si="15"/>
        <v>0</v>
      </c>
      <c r="BU60" s="157">
        <f t="shared" si="16"/>
        <v>0</v>
      </c>
      <c r="BV60" s="157">
        <f t="shared" si="17"/>
        <v>0</v>
      </c>
      <c r="BW60" s="157">
        <f t="shared" si="18"/>
        <v>0</v>
      </c>
      <c r="BX60" s="157">
        <f t="shared" si="19"/>
        <v>0</v>
      </c>
      <c r="BY60" s="157">
        <f t="shared" si="20"/>
        <v>0</v>
      </c>
    </row>
    <row r="61" spans="1:77" x14ac:dyDescent="0.25">
      <c r="A61" t="s">
        <v>145</v>
      </c>
      <c r="B61" t="s">
        <v>332</v>
      </c>
      <c r="C61" t="s">
        <v>770</v>
      </c>
      <c r="D61" t="s">
        <v>770</v>
      </c>
      <c r="E61" t="s">
        <v>740</v>
      </c>
      <c r="F61" s="367" t="s">
        <v>938</v>
      </c>
      <c r="G61" s="150">
        <v>0</v>
      </c>
      <c r="H61" s="150">
        <v>0</v>
      </c>
      <c r="I61" s="150">
        <v>0</v>
      </c>
      <c r="J61" s="150">
        <v>0</v>
      </c>
      <c r="K61" s="150">
        <v>0</v>
      </c>
      <c r="L61" s="150">
        <v>0</v>
      </c>
      <c r="M61" s="150">
        <v>0</v>
      </c>
      <c r="N61" s="150">
        <v>0</v>
      </c>
      <c r="O61" s="150">
        <v>0</v>
      </c>
      <c r="P61" s="150">
        <v>124429</v>
      </c>
      <c r="Q61" s="150">
        <v>0</v>
      </c>
      <c r="R61" s="150">
        <v>0</v>
      </c>
      <c r="S61" s="150">
        <v>0</v>
      </c>
      <c r="T61" s="150">
        <v>0</v>
      </c>
      <c r="U61" s="150">
        <v>124429</v>
      </c>
      <c r="V61" s="150">
        <v>0</v>
      </c>
      <c r="W61" s="150">
        <v>124429</v>
      </c>
      <c r="X61" s="150">
        <v>0</v>
      </c>
      <c r="Y61" s="150">
        <v>0</v>
      </c>
      <c r="Z61" s="150">
        <v>0</v>
      </c>
      <c r="AA61" s="150">
        <v>0</v>
      </c>
      <c r="AB61" s="150">
        <v>124429</v>
      </c>
      <c r="AC61" s="150">
        <v>0</v>
      </c>
      <c r="AD61" s="150">
        <v>124429</v>
      </c>
      <c r="AE61" s="150">
        <v>0</v>
      </c>
      <c r="AF61" s="150">
        <v>0</v>
      </c>
      <c r="AG61" s="150">
        <v>0</v>
      </c>
      <c r="AH61" s="150">
        <v>0</v>
      </c>
      <c r="AI61" s="150">
        <v>124429</v>
      </c>
      <c r="AJ61" s="150">
        <v>0</v>
      </c>
      <c r="AL61" s="150">
        <f t="shared" si="10"/>
        <v>0</v>
      </c>
      <c r="AM61" s="150">
        <f t="shared" si="11"/>
        <v>0</v>
      </c>
      <c r="AN61" s="150">
        <v>0</v>
      </c>
      <c r="AO61" s="150">
        <f t="shared" si="14"/>
        <v>0</v>
      </c>
      <c r="BB61" s="150">
        <f t="shared" si="12"/>
        <v>0</v>
      </c>
      <c r="BO61" s="150">
        <f t="shared" si="13"/>
        <v>0</v>
      </c>
      <c r="BS61" s="150">
        <f t="shared" si="3"/>
        <v>0</v>
      </c>
      <c r="BT61" s="157">
        <f t="shared" si="15"/>
        <v>-124429</v>
      </c>
      <c r="BU61" s="157">
        <f t="shared" si="16"/>
        <v>0</v>
      </c>
      <c r="BV61" s="157">
        <f t="shared" si="17"/>
        <v>0</v>
      </c>
      <c r="BW61" s="157">
        <f t="shared" si="18"/>
        <v>0</v>
      </c>
      <c r="BX61" s="157">
        <f t="shared" si="19"/>
        <v>0</v>
      </c>
      <c r="BY61" s="157">
        <f t="shared" si="20"/>
        <v>-124429</v>
      </c>
    </row>
    <row r="62" spans="1:77" x14ac:dyDescent="0.25">
      <c r="A62" t="s">
        <v>145</v>
      </c>
      <c r="B62" t="s">
        <v>310</v>
      </c>
      <c r="C62" t="s">
        <v>289</v>
      </c>
      <c r="D62" t="s">
        <v>770</v>
      </c>
      <c r="E62" t="s">
        <v>291</v>
      </c>
      <c r="F62" s="367">
        <v>43830</v>
      </c>
      <c r="G62" s="150">
        <v>0</v>
      </c>
      <c r="H62" s="150">
        <v>80004.491581298134</v>
      </c>
      <c r="I62" s="150">
        <v>0</v>
      </c>
      <c r="J62" s="150">
        <v>0</v>
      </c>
      <c r="K62" s="150">
        <v>0</v>
      </c>
      <c r="L62" s="150">
        <v>0</v>
      </c>
      <c r="M62" s="150">
        <v>0</v>
      </c>
      <c r="N62" s="150">
        <v>80004.491581298134</v>
      </c>
      <c r="O62" s="150">
        <v>80044.291581298094</v>
      </c>
      <c r="P62" s="150">
        <v>0</v>
      </c>
      <c r="Q62" s="150">
        <v>0</v>
      </c>
      <c r="R62" s="150">
        <v>0</v>
      </c>
      <c r="S62" s="150">
        <v>0</v>
      </c>
      <c r="T62" s="150">
        <v>0</v>
      </c>
      <c r="U62" s="150">
        <v>80044.291581298094</v>
      </c>
      <c r="V62" s="150">
        <v>80004.491581298134</v>
      </c>
      <c r="W62" s="150">
        <v>0</v>
      </c>
      <c r="X62" s="150">
        <v>0</v>
      </c>
      <c r="Y62" s="150">
        <v>0</v>
      </c>
      <c r="Z62" s="150">
        <v>0</v>
      </c>
      <c r="AA62" s="150">
        <v>0</v>
      </c>
      <c r="AB62" s="150">
        <v>80004.491581298134</v>
      </c>
      <c r="AC62" s="150">
        <v>70503.514999999999</v>
      </c>
      <c r="AD62" s="150">
        <v>9500.976581298135</v>
      </c>
      <c r="AE62" s="150">
        <v>0</v>
      </c>
      <c r="AF62" s="150">
        <v>0</v>
      </c>
      <c r="AG62" s="150">
        <v>0</v>
      </c>
      <c r="AH62" s="150">
        <v>0</v>
      </c>
      <c r="AI62" s="150">
        <v>80004.491581298134</v>
      </c>
      <c r="AJ62" s="150">
        <v>61291.952999999994</v>
      </c>
      <c r="AL62" s="150">
        <f t="shared" si="10"/>
        <v>61291.952999999994</v>
      </c>
      <c r="AM62" s="150">
        <f t="shared" si="11"/>
        <v>-9211.5620000000054</v>
      </c>
      <c r="AN62" s="150">
        <v>65210.416999999994</v>
      </c>
      <c r="AO62" s="150">
        <f t="shared" si="14"/>
        <v>65210.416999999994</v>
      </c>
      <c r="BB62" s="150">
        <f t="shared" si="12"/>
        <v>0</v>
      </c>
      <c r="BO62" s="150">
        <f t="shared" si="13"/>
        <v>0</v>
      </c>
      <c r="BS62" s="150">
        <f t="shared" si="3"/>
        <v>61291.952999999994</v>
      </c>
      <c r="BT62" s="157">
        <f t="shared" si="15"/>
        <v>-9500.976581298135</v>
      </c>
      <c r="BU62" s="157">
        <f t="shared" si="16"/>
        <v>0</v>
      </c>
      <c r="BV62" s="157">
        <f t="shared" si="17"/>
        <v>0</v>
      </c>
      <c r="BW62" s="157">
        <f t="shared" si="18"/>
        <v>0</v>
      </c>
      <c r="BX62" s="157">
        <f t="shared" si="19"/>
        <v>0</v>
      </c>
      <c r="BY62" s="157">
        <f t="shared" si="20"/>
        <v>-18712.53858129814</v>
      </c>
    </row>
    <row r="63" spans="1:77" x14ac:dyDescent="0.25">
      <c r="A63" t="s">
        <v>145</v>
      </c>
      <c r="B63" t="s">
        <v>266</v>
      </c>
      <c r="C63" t="s">
        <v>289</v>
      </c>
      <c r="D63" t="s">
        <v>770</v>
      </c>
      <c r="E63" t="s">
        <v>236</v>
      </c>
      <c r="F63" s="367">
        <v>43830</v>
      </c>
      <c r="G63" s="150">
        <v>0</v>
      </c>
      <c r="H63" s="150">
        <v>50003.260135404431</v>
      </c>
      <c r="I63" s="150">
        <v>30000</v>
      </c>
      <c r="J63" s="150">
        <v>0</v>
      </c>
      <c r="K63" s="150">
        <v>0</v>
      </c>
      <c r="L63" s="150">
        <v>0</v>
      </c>
      <c r="M63" s="150">
        <v>0</v>
      </c>
      <c r="N63" s="150">
        <v>80003.260135404431</v>
      </c>
      <c r="O63" s="150">
        <v>50003.261135404435</v>
      </c>
      <c r="P63" s="150">
        <v>30000</v>
      </c>
      <c r="Q63" s="150">
        <v>0</v>
      </c>
      <c r="R63" s="150">
        <v>0</v>
      </c>
      <c r="S63" s="150">
        <v>0</v>
      </c>
      <c r="T63" s="150">
        <v>0</v>
      </c>
      <c r="U63" s="150">
        <v>80003.261135404435</v>
      </c>
      <c r="V63" s="150">
        <v>50003.261135404391</v>
      </c>
      <c r="W63" s="150">
        <v>30000</v>
      </c>
      <c r="X63" s="150">
        <v>0</v>
      </c>
      <c r="Y63" s="150">
        <v>0</v>
      </c>
      <c r="Z63" s="150">
        <v>0</v>
      </c>
      <c r="AA63" s="150">
        <v>0</v>
      </c>
      <c r="AB63" s="150">
        <v>80003.261135404391</v>
      </c>
      <c r="AC63" s="150">
        <v>50003.261135404427</v>
      </c>
      <c r="AD63" s="150">
        <v>30000</v>
      </c>
      <c r="AE63" s="150">
        <v>0</v>
      </c>
      <c r="AF63" s="150">
        <v>0</v>
      </c>
      <c r="AG63" s="150">
        <v>0</v>
      </c>
      <c r="AH63" s="150">
        <v>0</v>
      </c>
      <c r="AI63" s="150">
        <v>80003.261135404435</v>
      </c>
      <c r="AJ63" s="150">
        <v>42893.733</v>
      </c>
      <c r="AL63" s="150">
        <f t="shared" si="10"/>
        <v>42893.733</v>
      </c>
      <c r="AM63" s="150">
        <f t="shared" si="11"/>
        <v>-7109.5281354044273</v>
      </c>
      <c r="AN63" s="150">
        <v>45003.125</v>
      </c>
      <c r="AO63" s="150">
        <f t="shared" si="14"/>
        <v>45003.125</v>
      </c>
      <c r="BB63" s="150">
        <f t="shared" si="12"/>
        <v>0</v>
      </c>
      <c r="BO63" s="150">
        <f t="shared" si="13"/>
        <v>0</v>
      </c>
      <c r="BS63" s="150">
        <f t="shared" si="3"/>
        <v>42893.733</v>
      </c>
      <c r="BT63" s="157">
        <f t="shared" si="15"/>
        <v>-30000</v>
      </c>
      <c r="BU63" s="157">
        <f t="shared" si="16"/>
        <v>0</v>
      </c>
      <c r="BV63" s="157">
        <f t="shared" si="17"/>
        <v>0</v>
      </c>
      <c r="BW63" s="157">
        <f t="shared" si="18"/>
        <v>0</v>
      </c>
      <c r="BX63" s="157">
        <f t="shared" si="19"/>
        <v>0</v>
      </c>
      <c r="BY63" s="157">
        <f t="shared" si="20"/>
        <v>-37109.528135404435</v>
      </c>
    </row>
    <row r="64" spans="1:77" x14ac:dyDescent="0.25">
      <c r="A64" t="s">
        <v>145</v>
      </c>
      <c r="B64" t="s">
        <v>265</v>
      </c>
      <c r="C64" t="s">
        <v>289</v>
      </c>
      <c r="D64" t="s">
        <v>770</v>
      </c>
      <c r="E64" t="s">
        <v>235</v>
      </c>
      <c r="F64" s="367">
        <v>43830</v>
      </c>
      <c r="G64" s="150">
        <v>0</v>
      </c>
      <c r="H64" s="150">
        <v>50003.084414514466</v>
      </c>
      <c r="I64" s="150">
        <v>30000</v>
      </c>
      <c r="J64" s="150">
        <v>0</v>
      </c>
      <c r="K64" s="150">
        <v>0</v>
      </c>
      <c r="L64" s="150">
        <v>0</v>
      </c>
      <c r="M64" s="150">
        <v>0</v>
      </c>
      <c r="N64" s="150">
        <v>80003.084414514466</v>
      </c>
      <c r="O64" s="150">
        <v>50003.084414514466</v>
      </c>
      <c r="P64" s="150">
        <v>30000</v>
      </c>
      <c r="Q64" s="150">
        <v>0</v>
      </c>
      <c r="R64" s="150">
        <v>0</v>
      </c>
      <c r="S64" s="150">
        <v>0</v>
      </c>
      <c r="T64" s="150">
        <v>0</v>
      </c>
      <c r="U64" s="150">
        <v>80003.084414514466</v>
      </c>
      <c r="V64" s="150">
        <v>50003.084414514466</v>
      </c>
      <c r="W64" s="150">
        <v>30000</v>
      </c>
      <c r="X64" s="150">
        <v>0</v>
      </c>
      <c r="Y64" s="150">
        <v>0</v>
      </c>
      <c r="Z64" s="150">
        <v>0</v>
      </c>
      <c r="AA64" s="150">
        <v>0</v>
      </c>
      <c r="AB64" s="150">
        <v>80003.084414514466</v>
      </c>
      <c r="AC64" s="150">
        <v>50003.084414514466</v>
      </c>
      <c r="AD64" s="150">
        <v>30000</v>
      </c>
      <c r="AE64" s="150">
        <v>0</v>
      </c>
      <c r="AF64" s="150">
        <v>0</v>
      </c>
      <c r="AG64" s="150">
        <v>0</v>
      </c>
      <c r="AH64" s="150">
        <v>0</v>
      </c>
      <c r="AI64" s="150">
        <v>80003.084414514466</v>
      </c>
      <c r="AJ64" s="150">
        <v>34908.523999999998</v>
      </c>
      <c r="AL64" s="150">
        <f t="shared" si="10"/>
        <v>34908.523999999998</v>
      </c>
      <c r="AM64" s="150">
        <f t="shared" si="11"/>
        <v>-15094.560414514468</v>
      </c>
      <c r="AN64" s="150">
        <v>38237.067999999999</v>
      </c>
      <c r="AO64" s="150">
        <f t="shared" si="14"/>
        <v>38237.067999999999</v>
      </c>
      <c r="BB64" s="150">
        <f t="shared" si="12"/>
        <v>0</v>
      </c>
      <c r="BO64" s="150">
        <f t="shared" si="13"/>
        <v>0</v>
      </c>
      <c r="BS64" s="150">
        <f t="shared" si="3"/>
        <v>34908.523999999998</v>
      </c>
      <c r="BT64" s="157">
        <f t="shared" si="15"/>
        <v>-30000</v>
      </c>
      <c r="BU64" s="157">
        <f t="shared" si="16"/>
        <v>0</v>
      </c>
      <c r="BV64" s="157">
        <f t="shared" si="17"/>
        <v>0</v>
      </c>
      <c r="BW64" s="157">
        <f t="shared" si="18"/>
        <v>0</v>
      </c>
      <c r="BX64" s="157">
        <f t="shared" si="19"/>
        <v>0</v>
      </c>
      <c r="BY64" s="157">
        <f t="shared" si="20"/>
        <v>-45094.560414514468</v>
      </c>
    </row>
    <row r="65" spans="1:77" x14ac:dyDescent="0.25">
      <c r="A65" t="s">
        <v>145</v>
      </c>
      <c r="B65" t="s">
        <v>131</v>
      </c>
      <c r="C65" t="s">
        <v>178</v>
      </c>
      <c r="D65" t="s">
        <v>770</v>
      </c>
      <c r="E65" t="s">
        <v>58</v>
      </c>
      <c r="F65" s="367">
        <v>43830</v>
      </c>
      <c r="G65" s="150">
        <v>463906.89399999997</v>
      </c>
      <c r="H65" s="150">
        <v>326900.90600000002</v>
      </c>
      <c r="I65" s="150">
        <v>300000</v>
      </c>
      <c r="J65" s="150">
        <v>0</v>
      </c>
      <c r="K65" s="150">
        <v>0</v>
      </c>
      <c r="L65" s="150">
        <v>0</v>
      </c>
      <c r="M65" s="150">
        <v>0</v>
      </c>
      <c r="N65" s="150">
        <v>1090807.8</v>
      </c>
      <c r="O65" s="150">
        <v>326900.90600000002</v>
      </c>
      <c r="P65" s="150">
        <v>300000</v>
      </c>
      <c r="Q65" s="150">
        <v>0</v>
      </c>
      <c r="R65" s="150">
        <v>0</v>
      </c>
      <c r="S65" s="150">
        <v>0</v>
      </c>
      <c r="T65" s="150">
        <v>0</v>
      </c>
      <c r="U65" s="150">
        <v>1090807.7999999998</v>
      </c>
      <c r="V65" s="150">
        <v>326900.90600000002</v>
      </c>
      <c r="W65" s="150">
        <v>300000</v>
      </c>
      <c r="X65" s="150">
        <v>0</v>
      </c>
      <c r="Y65" s="150">
        <v>0</v>
      </c>
      <c r="Z65" s="150">
        <v>0</v>
      </c>
      <c r="AA65" s="150">
        <v>0</v>
      </c>
      <c r="AB65" s="150">
        <v>1090807.8</v>
      </c>
      <c r="AC65" s="150">
        <v>315383.79000000004</v>
      </c>
      <c r="AD65" s="150">
        <v>311999.41699999996</v>
      </c>
      <c r="AE65" s="150">
        <v>0</v>
      </c>
      <c r="AF65" s="150">
        <v>0</v>
      </c>
      <c r="AG65" s="150">
        <v>0</v>
      </c>
      <c r="AH65" s="150">
        <v>0</v>
      </c>
      <c r="AI65" s="150">
        <v>1091290.101</v>
      </c>
      <c r="AJ65" s="150">
        <v>290057.85800000001</v>
      </c>
      <c r="AL65" s="150">
        <f t="shared" si="10"/>
        <v>290057.85800000001</v>
      </c>
      <c r="AM65" s="150">
        <f t="shared" si="11"/>
        <v>-25325.93200000003</v>
      </c>
      <c r="AN65" s="150">
        <v>291024.53399999999</v>
      </c>
      <c r="AO65" s="150">
        <f t="shared" si="14"/>
        <v>754931.42799999996</v>
      </c>
      <c r="BB65" s="150">
        <f t="shared" si="12"/>
        <v>0</v>
      </c>
      <c r="BO65" s="150">
        <f t="shared" si="13"/>
        <v>0</v>
      </c>
      <c r="BS65" s="150">
        <f t="shared" si="3"/>
        <v>753964.75199999998</v>
      </c>
      <c r="BT65" s="157">
        <f t="shared" si="15"/>
        <v>-311999.41699999996</v>
      </c>
      <c r="BU65" s="157">
        <f t="shared" si="16"/>
        <v>0</v>
      </c>
      <c r="BV65" s="157">
        <f t="shared" si="17"/>
        <v>0</v>
      </c>
      <c r="BW65" s="157">
        <f t="shared" si="18"/>
        <v>0</v>
      </c>
      <c r="BX65" s="157">
        <f t="shared" si="19"/>
        <v>0</v>
      </c>
      <c r="BY65" s="157">
        <f t="shared" si="20"/>
        <v>-337325.34900000005</v>
      </c>
    </row>
    <row r="66" spans="1:77" x14ac:dyDescent="0.25">
      <c r="A66" t="s">
        <v>145</v>
      </c>
      <c r="B66" t="s">
        <v>129</v>
      </c>
      <c r="C66" t="s">
        <v>178</v>
      </c>
      <c r="D66" t="s">
        <v>770</v>
      </c>
      <c r="E66" t="s">
        <v>56</v>
      </c>
      <c r="F66" s="367">
        <v>43830</v>
      </c>
      <c r="G66" s="150">
        <v>201671.33000000002</v>
      </c>
      <c r="H66" s="150">
        <v>48885.514727116009</v>
      </c>
      <c r="I66" s="150">
        <v>0</v>
      </c>
      <c r="J66" s="150">
        <v>0</v>
      </c>
      <c r="K66" s="150">
        <v>0</v>
      </c>
      <c r="L66" s="150">
        <v>0</v>
      </c>
      <c r="M66" s="150">
        <v>0</v>
      </c>
      <c r="N66" s="150">
        <v>250556.84472711603</v>
      </c>
      <c r="O66" s="150">
        <v>48885.514727116009</v>
      </c>
      <c r="P66" s="150">
        <v>0</v>
      </c>
      <c r="Q66" s="150">
        <v>0</v>
      </c>
      <c r="R66" s="150">
        <v>0</v>
      </c>
      <c r="S66" s="150">
        <v>0</v>
      </c>
      <c r="T66" s="150">
        <v>0</v>
      </c>
      <c r="U66" s="150">
        <v>250556.84472711603</v>
      </c>
      <c r="V66" s="150">
        <v>48885.514727116009</v>
      </c>
      <c r="W66" s="150">
        <v>0</v>
      </c>
      <c r="X66" s="150">
        <v>0</v>
      </c>
      <c r="Y66" s="150">
        <v>0</v>
      </c>
      <c r="Z66" s="150">
        <v>0</v>
      </c>
      <c r="AA66" s="150">
        <v>0</v>
      </c>
      <c r="AB66" s="150">
        <v>250556.84472711603</v>
      </c>
      <c r="AC66" s="150">
        <v>35885.384727115998</v>
      </c>
      <c r="AD66" s="150">
        <v>13000.130000000012</v>
      </c>
      <c r="AE66" s="150">
        <v>0</v>
      </c>
      <c r="AF66" s="150">
        <v>0</v>
      </c>
      <c r="AG66" s="150">
        <v>0</v>
      </c>
      <c r="AH66" s="150">
        <v>0</v>
      </c>
      <c r="AI66" s="150">
        <v>250556.84472711603</v>
      </c>
      <c r="AJ66" s="150">
        <v>22399.191999999999</v>
      </c>
      <c r="AL66" s="150">
        <f t="shared" si="10"/>
        <v>22399.191999999999</v>
      </c>
      <c r="AM66" s="150">
        <f t="shared" si="11"/>
        <v>-13486.192727115998</v>
      </c>
      <c r="AN66" s="150">
        <v>22399.191999999999</v>
      </c>
      <c r="AO66" s="150">
        <f t="shared" si="14"/>
        <v>224070.52200000003</v>
      </c>
      <c r="BB66" s="150">
        <f t="shared" si="12"/>
        <v>0</v>
      </c>
      <c r="BO66" s="150">
        <f t="shared" si="13"/>
        <v>0</v>
      </c>
      <c r="BS66" s="150">
        <f t="shared" si="3"/>
        <v>224070.52200000003</v>
      </c>
      <c r="BT66" s="157">
        <f t="shared" si="15"/>
        <v>-13000.130000000012</v>
      </c>
      <c r="BU66" s="157">
        <f t="shared" si="16"/>
        <v>0</v>
      </c>
      <c r="BV66" s="157">
        <f t="shared" si="17"/>
        <v>0</v>
      </c>
      <c r="BW66" s="157">
        <f t="shared" si="18"/>
        <v>0</v>
      </c>
      <c r="BX66" s="157">
        <f t="shared" si="19"/>
        <v>0</v>
      </c>
      <c r="BY66" s="157">
        <f t="shared" si="20"/>
        <v>-26486.322727115999</v>
      </c>
    </row>
    <row r="67" spans="1:77" x14ac:dyDescent="0.25">
      <c r="A67" t="s">
        <v>145</v>
      </c>
      <c r="B67" t="s">
        <v>87</v>
      </c>
      <c r="C67" t="s">
        <v>169</v>
      </c>
      <c r="D67" t="s">
        <v>87</v>
      </c>
      <c r="E67" t="s">
        <v>14</v>
      </c>
      <c r="F67" s="367" t="s">
        <v>938</v>
      </c>
      <c r="G67" s="150">
        <v>1874492.2880000002</v>
      </c>
      <c r="H67" s="150">
        <v>13540.29</v>
      </c>
      <c r="I67" s="150">
        <v>0</v>
      </c>
      <c r="J67" s="150">
        <v>0</v>
      </c>
      <c r="K67" s="150">
        <v>0</v>
      </c>
      <c r="L67" s="150">
        <v>0</v>
      </c>
      <c r="M67" s="150">
        <v>0</v>
      </c>
      <c r="N67" s="150">
        <v>1888032.5780000002</v>
      </c>
      <c r="O67" s="150">
        <v>13540.29</v>
      </c>
      <c r="P67" s="150">
        <v>0</v>
      </c>
      <c r="Q67" s="150">
        <v>0</v>
      </c>
      <c r="R67" s="150">
        <v>0</v>
      </c>
      <c r="S67" s="150">
        <v>0</v>
      </c>
      <c r="T67" s="150">
        <v>0</v>
      </c>
      <c r="U67" s="150">
        <v>1888032.5780000002</v>
      </c>
      <c r="V67" s="150">
        <v>0</v>
      </c>
      <c r="W67" s="150">
        <v>0</v>
      </c>
      <c r="X67" s="150">
        <v>0</v>
      </c>
      <c r="Y67" s="150">
        <v>0</v>
      </c>
      <c r="Z67" s="150">
        <v>0</v>
      </c>
      <c r="AA67" s="150">
        <v>0</v>
      </c>
      <c r="AB67" s="150">
        <v>1874492.2880000002</v>
      </c>
      <c r="AC67" s="150">
        <v>0</v>
      </c>
      <c r="AD67" s="150">
        <v>0</v>
      </c>
      <c r="AE67" s="150">
        <v>0</v>
      </c>
      <c r="AF67" s="150">
        <v>0</v>
      </c>
      <c r="AG67" s="150">
        <v>0</v>
      </c>
      <c r="AH67" s="150">
        <v>0</v>
      </c>
      <c r="AI67" s="150">
        <v>1874492.2880000002</v>
      </c>
      <c r="AJ67" s="150">
        <v>0</v>
      </c>
      <c r="AL67" s="150">
        <f t="shared" si="10"/>
        <v>0</v>
      </c>
      <c r="AM67" s="150">
        <f t="shared" si="11"/>
        <v>0</v>
      </c>
      <c r="AN67" s="150">
        <v>0</v>
      </c>
      <c r="AO67" s="150">
        <f t="shared" si="14"/>
        <v>1874492.2880000002</v>
      </c>
      <c r="BB67" s="150">
        <f t="shared" si="12"/>
        <v>0</v>
      </c>
      <c r="BO67" s="150">
        <f t="shared" si="13"/>
        <v>0</v>
      </c>
      <c r="BS67" s="150">
        <f t="shared" si="3"/>
        <v>1874492.2880000002</v>
      </c>
      <c r="BT67" s="157">
        <f t="shared" si="15"/>
        <v>0</v>
      </c>
      <c r="BU67" s="157">
        <f t="shared" si="16"/>
        <v>0</v>
      </c>
      <c r="BV67" s="157">
        <f t="shared" si="17"/>
        <v>0</v>
      </c>
      <c r="BW67" s="157">
        <f t="shared" si="18"/>
        <v>0</v>
      </c>
      <c r="BX67" s="157">
        <f t="shared" si="19"/>
        <v>0</v>
      </c>
      <c r="BY67" s="157">
        <f t="shared" si="20"/>
        <v>0</v>
      </c>
    </row>
    <row r="68" spans="1:77" x14ac:dyDescent="0.25">
      <c r="A68" t="s">
        <v>145</v>
      </c>
      <c r="B68" t="s">
        <v>358</v>
      </c>
      <c r="C68" t="s">
        <v>770</v>
      </c>
      <c r="D68" t="s">
        <v>770</v>
      </c>
      <c r="E68" t="s">
        <v>763</v>
      </c>
      <c r="F68" s="367" t="s">
        <v>938</v>
      </c>
      <c r="G68" s="150">
        <v>0</v>
      </c>
      <c r="H68" s="150">
        <v>0</v>
      </c>
      <c r="I68" s="150">
        <v>0</v>
      </c>
      <c r="J68" s="150">
        <v>0</v>
      </c>
      <c r="K68" s="150">
        <v>0</v>
      </c>
      <c r="L68" s="150">
        <v>0</v>
      </c>
      <c r="M68" s="150">
        <v>0</v>
      </c>
      <c r="N68" s="150">
        <v>0</v>
      </c>
      <c r="O68" s="150">
        <v>0</v>
      </c>
      <c r="P68" s="150">
        <v>334482.46250000002</v>
      </c>
      <c r="Q68" s="150">
        <v>0</v>
      </c>
      <c r="R68" s="150">
        <v>0</v>
      </c>
      <c r="S68" s="150">
        <v>0</v>
      </c>
      <c r="T68" s="150">
        <v>0</v>
      </c>
      <c r="U68" s="150">
        <v>334482.46250000002</v>
      </c>
      <c r="V68" s="150">
        <v>0</v>
      </c>
      <c r="W68" s="150">
        <v>334482.46250000002</v>
      </c>
      <c r="X68" s="150">
        <v>0</v>
      </c>
      <c r="Y68" s="150">
        <v>0</v>
      </c>
      <c r="Z68" s="150">
        <v>0</v>
      </c>
      <c r="AA68" s="150">
        <v>0</v>
      </c>
      <c r="AB68" s="150">
        <v>334482.46250000002</v>
      </c>
      <c r="AC68" s="150">
        <v>0</v>
      </c>
      <c r="AD68" s="150">
        <v>334482.46250000002</v>
      </c>
      <c r="AE68" s="150">
        <v>0</v>
      </c>
      <c r="AF68" s="150">
        <v>0</v>
      </c>
      <c r="AG68" s="150">
        <v>0</v>
      </c>
      <c r="AH68" s="150">
        <v>0</v>
      </c>
      <c r="AI68" s="150">
        <v>334482.46250000002</v>
      </c>
      <c r="AJ68" s="150">
        <v>0</v>
      </c>
      <c r="AL68" s="150">
        <f t="shared" si="10"/>
        <v>0</v>
      </c>
      <c r="AM68" s="150">
        <f t="shared" si="11"/>
        <v>0</v>
      </c>
      <c r="AN68" s="150">
        <v>0</v>
      </c>
      <c r="AO68" s="150">
        <f t="shared" ref="AO68:AO99" si="21">G68+AN68</f>
        <v>0</v>
      </c>
      <c r="BB68" s="150">
        <f t="shared" si="12"/>
        <v>0</v>
      </c>
      <c r="BO68" s="150">
        <f t="shared" si="13"/>
        <v>0</v>
      </c>
      <c r="BS68" s="150">
        <f t="shared" ref="BS68:BS104" si="22">G68+AL68+BB68+BO68+BP68+BQ68+BR68</f>
        <v>0</v>
      </c>
      <c r="BT68" s="157">
        <f t="shared" ref="BT68:BT99" si="23">BB68-AD68</f>
        <v>-334482.46250000002</v>
      </c>
      <c r="BU68" s="157">
        <f t="shared" ref="BU68:BU99" si="24">BO68-AE68</f>
        <v>0</v>
      </c>
      <c r="BV68" s="157">
        <f t="shared" ref="BV68:BV99" si="25">BP68-AF68</f>
        <v>0</v>
      </c>
      <c r="BW68" s="157">
        <f t="shared" ref="BW68:BW99" si="26">BQ68-AG68</f>
        <v>0</v>
      </c>
      <c r="BX68" s="157">
        <f t="shared" ref="BX68:BX99" si="27">BR68-AH68</f>
        <v>0</v>
      </c>
      <c r="BY68" s="157">
        <f t="shared" ref="BY68:BY99" si="28">BS68-AI68</f>
        <v>-334482.46250000002</v>
      </c>
    </row>
    <row r="69" spans="1:77" x14ac:dyDescent="0.25">
      <c r="A69" t="s">
        <v>145</v>
      </c>
      <c r="B69" t="s">
        <v>345</v>
      </c>
      <c r="C69" t="s">
        <v>770</v>
      </c>
      <c r="D69" t="s">
        <v>770</v>
      </c>
      <c r="E69" t="s">
        <v>753</v>
      </c>
      <c r="F69" s="367" t="s">
        <v>938</v>
      </c>
      <c r="G69" s="150">
        <v>0</v>
      </c>
      <c r="H69" s="150">
        <v>0</v>
      </c>
      <c r="I69" s="150">
        <v>0</v>
      </c>
      <c r="J69" s="150">
        <v>0</v>
      </c>
      <c r="K69" s="150">
        <v>0</v>
      </c>
      <c r="L69" s="150">
        <v>0</v>
      </c>
      <c r="M69" s="150">
        <v>0</v>
      </c>
      <c r="N69" s="150">
        <v>0</v>
      </c>
      <c r="O69" s="150">
        <v>0</v>
      </c>
      <c r="P69" s="150">
        <v>8128</v>
      </c>
      <c r="Q69" s="150">
        <v>0</v>
      </c>
      <c r="R69" s="150">
        <v>0</v>
      </c>
      <c r="S69" s="150">
        <v>0</v>
      </c>
      <c r="T69" s="150">
        <v>0</v>
      </c>
      <c r="U69" s="150">
        <v>8128</v>
      </c>
      <c r="V69" s="150">
        <v>0</v>
      </c>
      <c r="W69" s="150">
        <v>8128</v>
      </c>
      <c r="X69" s="150">
        <v>0</v>
      </c>
      <c r="Y69" s="150">
        <v>0</v>
      </c>
      <c r="Z69" s="150">
        <v>0</v>
      </c>
      <c r="AA69" s="150">
        <v>0</v>
      </c>
      <c r="AB69" s="150">
        <v>8128</v>
      </c>
      <c r="AC69" s="150">
        <v>0</v>
      </c>
      <c r="AD69" s="150">
        <v>8128</v>
      </c>
      <c r="AE69" s="150">
        <v>0</v>
      </c>
      <c r="AF69" s="150">
        <v>0</v>
      </c>
      <c r="AG69" s="150">
        <v>0</v>
      </c>
      <c r="AH69" s="150">
        <v>0</v>
      </c>
      <c r="AI69" s="150">
        <v>8128</v>
      </c>
      <c r="AJ69" s="150">
        <v>0</v>
      </c>
      <c r="AL69" s="150">
        <f t="shared" ref="AL69:AL132" si="29">AJ69+AK69</f>
        <v>0</v>
      </c>
      <c r="AM69" s="150">
        <f t="shared" ref="AM69:AM132" si="30">AL69-AC69</f>
        <v>0</v>
      </c>
      <c r="AN69" s="150">
        <v>0</v>
      </c>
      <c r="AO69" s="150">
        <f t="shared" si="21"/>
        <v>0</v>
      </c>
      <c r="BB69" s="150">
        <f t="shared" ref="BB69:BB132" si="31">SUM(AP69:BA69)</f>
        <v>0</v>
      </c>
      <c r="BO69" s="150">
        <f t="shared" ref="BO69:BO132" si="32">SUM(BC69:BN69)</f>
        <v>0</v>
      </c>
      <c r="BS69" s="150">
        <f t="shared" si="22"/>
        <v>0</v>
      </c>
      <c r="BT69" s="157">
        <f t="shared" si="23"/>
        <v>-8128</v>
      </c>
      <c r="BU69" s="157">
        <f t="shared" si="24"/>
        <v>0</v>
      </c>
      <c r="BV69" s="157">
        <f t="shared" si="25"/>
        <v>0</v>
      </c>
      <c r="BW69" s="157">
        <f t="shared" si="26"/>
        <v>0</v>
      </c>
      <c r="BX69" s="157">
        <f t="shared" si="27"/>
        <v>0</v>
      </c>
      <c r="BY69" s="157">
        <f t="shared" si="28"/>
        <v>-8128</v>
      </c>
    </row>
    <row r="70" spans="1:77" x14ac:dyDescent="0.25">
      <c r="A70" t="s">
        <v>145</v>
      </c>
      <c r="B70" t="s">
        <v>118</v>
      </c>
      <c r="C70" t="s">
        <v>173</v>
      </c>
      <c r="D70" t="s">
        <v>770</v>
      </c>
      <c r="E70" t="s">
        <v>45</v>
      </c>
      <c r="F70" s="367">
        <v>44012</v>
      </c>
      <c r="G70" s="150">
        <v>40136.945</v>
      </c>
      <c r="H70" s="150">
        <v>119865.45757868791</v>
      </c>
      <c r="I70" s="150">
        <v>0</v>
      </c>
      <c r="J70" s="150">
        <v>0</v>
      </c>
      <c r="K70" s="150">
        <v>0</v>
      </c>
      <c r="L70" s="150">
        <v>0</v>
      </c>
      <c r="M70" s="150">
        <v>0</v>
      </c>
      <c r="N70" s="150">
        <v>160002.40257868791</v>
      </c>
      <c r="O70" s="150">
        <v>119865.45757868791</v>
      </c>
      <c r="P70" s="150">
        <v>0</v>
      </c>
      <c r="Q70" s="150">
        <v>0</v>
      </c>
      <c r="R70" s="150">
        <v>0</v>
      </c>
      <c r="S70" s="150">
        <v>0</v>
      </c>
      <c r="T70" s="150">
        <v>0</v>
      </c>
      <c r="U70" s="150">
        <v>160002.40257868791</v>
      </c>
      <c r="V70" s="150">
        <v>119865.4575786879</v>
      </c>
      <c r="W70" s="150">
        <v>0</v>
      </c>
      <c r="X70" s="150">
        <v>0</v>
      </c>
      <c r="Y70" s="150">
        <v>0</v>
      </c>
      <c r="Z70" s="150">
        <v>0</v>
      </c>
      <c r="AA70" s="150">
        <v>0</v>
      </c>
      <c r="AB70" s="150">
        <v>160002.40257868791</v>
      </c>
      <c r="AC70" s="150">
        <v>119865.45757868791</v>
      </c>
      <c r="AD70" s="150">
        <v>0</v>
      </c>
      <c r="AE70" s="150">
        <v>0</v>
      </c>
      <c r="AF70" s="150">
        <v>0</v>
      </c>
      <c r="AG70" s="150">
        <v>0</v>
      </c>
      <c r="AH70" s="150">
        <v>0</v>
      </c>
      <c r="AI70" s="150">
        <v>160002.40257868791</v>
      </c>
      <c r="AJ70" s="150">
        <v>86228.933000000019</v>
      </c>
      <c r="AL70" s="150">
        <f t="shared" si="29"/>
        <v>86228.933000000019</v>
      </c>
      <c r="AM70" s="150">
        <f t="shared" si="30"/>
        <v>-33636.524578687895</v>
      </c>
      <c r="AN70" s="150">
        <v>86384.99000000002</v>
      </c>
      <c r="AO70" s="150">
        <f t="shared" si="21"/>
        <v>126521.93500000003</v>
      </c>
      <c r="BB70" s="150">
        <f t="shared" si="31"/>
        <v>0</v>
      </c>
      <c r="BO70" s="150">
        <f t="shared" si="32"/>
        <v>0</v>
      </c>
      <c r="BS70" s="150">
        <f t="shared" si="22"/>
        <v>126365.87800000003</v>
      </c>
      <c r="BT70" s="157">
        <f t="shared" si="23"/>
        <v>0</v>
      </c>
      <c r="BU70" s="157">
        <f t="shared" si="24"/>
        <v>0</v>
      </c>
      <c r="BV70" s="157">
        <f t="shared" si="25"/>
        <v>0</v>
      </c>
      <c r="BW70" s="157">
        <f t="shared" si="26"/>
        <v>0</v>
      </c>
      <c r="BX70" s="157">
        <f t="shared" si="27"/>
        <v>0</v>
      </c>
      <c r="BY70" s="157">
        <f t="shared" si="28"/>
        <v>-33636.52457868788</v>
      </c>
    </row>
    <row r="71" spans="1:77" x14ac:dyDescent="0.25">
      <c r="A71" t="s">
        <v>145</v>
      </c>
      <c r="B71" t="s">
        <v>267</v>
      </c>
      <c r="C71" t="s">
        <v>289</v>
      </c>
      <c r="D71" t="s">
        <v>770</v>
      </c>
      <c r="E71" t="s">
        <v>237</v>
      </c>
      <c r="F71" s="367">
        <v>43646</v>
      </c>
      <c r="G71" s="150">
        <v>0</v>
      </c>
      <c r="H71" s="150">
        <v>30240</v>
      </c>
      <c r="I71" s="150">
        <v>0</v>
      </c>
      <c r="J71" s="150">
        <v>0</v>
      </c>
      <c r="K71" s="150">
        <v>0</v>
      </c>
      <c r="L71" s="150">
        <v>0</v>
      </c>
      <c r="M71" s="150">
        <v>0</v>
      </c>
      <c r="N71" s="150">
        <v>30240</v>
      </c>
      <c r="O71" s="150">
        <v>30240</v>
      </c>
      <c r="P71" s="150">
        <v>0</v>
      </c>
      <c r="Q71" s="150">
        <v>0</v>
      </c>
      <c r="R71" s="150">
        <v>0</v>
      </c>
      <c r="S71" s="150">
        <v>0</v>
      </c>
      <c r="T71" s="150">
        <v>0</v>
      </c>
      <c r="U71" s="150">
        <v>30240</v>
      </c>
      <c r="V71" s="150">
        <v>10000</v>
      </c>
      <c r="W71" s="150">
        <v>20240</v>
      </c>
      <c r="X71" s="150">
        <v>0</v>
      </c>
      <c r="Y71" s="150">
        <v>0</v>
      </c>
      <c r="Z71" s="150">
        <v>0</v>
      </c>
      <c r="AA71" s="150">
        <v>0</v>
      </c>
      <c r="AB71" s="150">
        <v>30240</v>
      </c>
      <c r="AC71" s="150">
        <v>3907.8</v>
      </c>
      <c r="AD71" s="150">
        <v>20240</v>
      </c>
      <c r="AE71" s="150">
        <v>0</v>
      </c>
      <c r="AF71" s="150">
        <v>0</v>
      </c>
      <c r="AG71" s="150">
        <v>0</v>
      </c>
      <c r="AH71" s="150">
        <v>0</v>
      </c>
      <c r="AI71" s="150">
        <v>24147.8</v>
      </c>
      <c r="AJ71" s="150">
        <v>3907.8</v>
      </c>
      <c r="AL71" s="150">
        <f t="shared" si="29"/>
        <v>3907.8</v>
      </c>
      <c r="AM71" s="150">
        <f t="shared" si="30"/>
        <v>0</v>
      </c>
      <c r="AN71" s="150">
        <v>3907.8</v>
      </c>
      <c r="AO71" s="150">
        <f t="shared" si="21"/>
        <v>3907.8</v>
      </c>
      <c r="BB71" s="150">
        <f t="shared" si="31"/>
        <v>0</v>
      </c>
      <c r="BO71" s="150">
        <f t="shared" si="32"/>
        <v>0</v>
      </c>
      <c r="BS71" s="150">
        <f t="shared" si="22"/>
        <v>3907.8</v>
      </c>
      <c r="BT71" s="157">
        <f t="shared" si="23"/>
        <v>-20240</v>
      </c>
      <c r="BU71" s="157">
        <f t="shared" si="24"/>
        <v>0</v>
      </c>
      <c r="BV71" s="157">
        <f t="shared" si="25"/>
        <v>0</v>
      </c>
      <c r="BW71" s="157">
        <f t="shared" si="26"/>
        <v>0</v>
      </c>
      <c r="BX71" s="157">
        <f t="shared" si="27"/>
        <v>0</v>
      </c>
      <c r="BY71" s="157">
        <f t="shared" si="28"/>
        <v>-20240</v>
      </c>
    </row>
    <row r="72" spans="1:77" x14ac:dyDescent="0.25">
      <c r="A72" t="s">
        <v>145</v>
      </c>
      <c r="B72" t="s">
        <v>271</v>
      </c>
      <c r="C72" t="s">
        <v>167</v>
      </c>
      <c r="D72" t="s">
        <v>770</v>
      </c>
      <c r="E72" t="s">
        <v>241</v>
      </c>
      <c r="F72" s="367">
        <v>43830</v>
      </c>
      <c r="G72" s="150">
        <v>0</v>
      </c>
      <c r="H72" s="150">
        <v>572980</v>
      </c>
      <c r="I72" s="150">
        <v>0</v>
      </c>
      <c r="J72" s="150">
        <v>0</v>
      </c>
      <c r="K72" s="150">
        <v>0</v>
      </c>
      <c r="L72" s="150">
        <v>0</v>
      </c>
      <c r="M72" s="150">
        <v>0</v>
      </c>
      <c r="N72" s="150">
        <v>572980</v>
      </c>
      <c r="O72" s="150">
        <v>572980</v>
      </c>
      <c r="P72" s="150">
        <v>0</v>
      </c>
      <c r="Q72" s="150">
        <v>0</v>
      </c>
      <c r="R72" s="150">
        <v>0</v>
      </c>
      <c r="S72" s="150">
        <v>0</v>
      </c>
      <c r="T72" s="150">
        <v>0</v>
      </c>
      <c r="U72" s="150">
        <v>572980</v>
      </c>
      <c r="V72" s="150">
        <v>472980</v>
      </c>
      <c r="W72" s="150">
        <v>0</v>
      </c>
      <c r="X72" s="150">
        <v>0</v>
      </c>
      <c r="Y72" s="150">
        <v>0</v>
      </c>
      <c r="Z72" s="150">
        <v>0</v>
      </c>
      <c r="AA72" s="150">
        <v>0</v>
      </c>
      <c r="AB72" s="150">
        <v>472980</v>
      </c>
      <c r="AC72" s="150">
        <v>515944.42099999997</v>
      </c>
      <c r="AD72" s="150">
        <v>0</v>
      </c>
      <c r="AE72" s="150">
        <v>0</v>
      </c>
      <c r="AF72" s="150">
        <v>0</v>
      </c>
      <c r="AG72" s="150">
        <v>0</v>
      </c>
      <c r="AH72" s="150">
        <v>0</v>
      </c>
      <c r="AI72" s="150">
        <v>515944.42099999997</v>
      </c>
      <c r="AJ72" s="150">
        <v>179851.04299999998</v>
      </c>
      <c r="AL72" s="150">
        <f t="shared" si="29"/>
        <v>179851.04299999998</v>
      </c>
      <c r="AM72" s="150">
        <f t="shared" si="30"/>
        <v>-336093.37800000003</v>
      </c>
      <c r="AN72" s="150">
        <v>179851.04299999998</v>
      </c>
      <c r="AO72" s="150">
        <f t="shared" si="21"/>
        <v>179851.04299999998</v>
      </c>
      <c r="BB72" s="150">
        <f t="shared" si="31"/>
        <v>0</v>
      </c>
      <c r="BO72" s="150">
        <f t="shared" si="32"/>
        <v>0</v>
      </c>
      <c r="BS72" s="150">
        <f t="shared" si="22"/>
        <v>179851.04299999998</v>
      </c>
      <c r="BT72" s="157">
        <f t="shared" si="23"/>
        <v>0</v>
      </c>
      <c r="BU72" s="157">
        <f t="shared" si="24"/>
        <v>0</v>
      </c>
      <c r="BV72" s="157">
        <f t="shared" si="25"/>
        <v>0</v>
      </c>
      <c r="BW72" s="157">
        <f t="shared" si="26"/>
        <v>0</v>
      </c>
      <c r="BX72" s="157">
        <f t="shared" si="27"/>
        <v>0</v>
      </c>
      <c r="BY72" s="157">
        <f t="shared" si="28"/>
        <v>-336093.37800000003</v>
      </c>
    </row>
    <row r="73" spans="1:77" x14ac:dyDescent="0.25">
      <c r="A73" t="s">
        <v>145</v>
      </c>
      <c r="B73" t="s">
        <v>344</v>
      </c>
      <c r="C73" t="s">
        <v>770</v>
      </c>
      <c r="D73" t="s">
        <v>770</v>
      </c>
      <c r="E73" t="s">
        <v>752</v>
      </c>
      <c r="F73" s="367" t="s">
        <v>938</v>
      </c>
      <c r="G73" s="150">
        <v>0</v>
      </c>
      <c r="H73" s="150">
        <v>0</v>
      </c>
      <c r="I73" s="150">
        <v>0</v>
      </c>
      <c r="J73" s="150">
        <v>0</v>
      </c>
      <c r="K73" s="150">
        <v>0</v>
      </c>
      <c r="L73" s="150">
        <v>0</v>
      </c>
      <c r="M73" s="150">
        <v>0</v>
      </c>
      <c r="N73" s="150">
        <v>0</v>
      </c>
      <c r="O73" s="150">
        <v>0</v>
      </c>
      <c r="P73" s="150">
        <v>20668</v>
      </c>
      <c r="Q73" s="150">
        <v>20668</v>
      </c>
      <c r="R73" s="150">
        <v>20668</v>
      </c>
      <c r="S73" s="150">
        <v>20668</v>
      </c>
      <c r="T73" s="150">
        <v>20668</v>
      </c>
      <c r="U73" s="150">
        <v>103340</v>
      </c>
      <c r="V73" s="150">
        <v>0</v>
      </c>
      <c r="W73" s="150">
        <v>20668</v>
      </c>
      <c r="X73" s="150">
        <v>20668</v>
      </c>
      <c r="Y73" s="150">
        <v>20668</v>
      </c>
      <c r="Z73" s="150">
        <v>20668</v>
      </c>
      <c r="AA73" s="150">
        <v>20668</v>
      </c>
      <c r="AB73" s="150">
        <v>103340</v>
      </c>
      <c r="AC73" s="150">
        <v>0</v>
      </c>
      <c r="AD73" s="150">
        <v>20668</v>
      </c>
      <c r="AE73" s="150">
        <v>20668</v>
      </c>
      <c r="AF73" s="150">
        <v>20668</v>
      </c>
      <c r="AG73" s="150">
        <v>20668</v>
      </c>
      <c r="AH73" s="150">
        <v>20668</v>
      </c>
      <c r="AI73" s="150">
        <v>103340</v>
      </c>
      <c r="AJ73" s="150">
        <v>0</v>
      </c>
      <c r="AL73" s="150">
        <f t="shared" si="29"/>
        <v>0</v>
      </c>
      <c r="AM73" s="150">
        <f t="shared" si="30"/>
        <v>0</v>
      </c>
      <c r="AN73" s="150">
        <v>0</v>
      </c>
      <c r="AO73" s="150">
        <f t="shared" si="21"/>
        <v>0</v>
      </c>
      <c r="BB73" s="150">
        <f t="shared" si="31"/>
        <v>0</v>
      </c>
      <c r="BO73" s="150">
        <f t="shared" si="32"/>
        <v>0</v>
      </c>
      <c r="BS73" s="150">
        <f t="shared" si="22"/>
        <v>0</v>
      </c>
      <c r="BT73" s="157">
        <f t="shared" si="23"/>
        <v>-20668</v>
      </c>
      <c r="BU73" s="157">
        <f t="shared" si="24"/>
        <v>-20668</v>
      </c>
      <c r="BV73" s="157">
        <f t="shared" si="25"/>
        <v>-20668</v>
      </c>
      <c r="BW73" s="157">
        <f t="shared" si="26"/>
        <v>-20668</v>
      </c>
      <c r="BX73" s="157">
        <f t="shared" si="27"/>
        <v>-20668</v>
      </c>
      <c r="BY73" s="157">
        <f t="shared" si="28"/>
        <v>-103340</v>
      </c>
    </row>
    <row r="74" spans="1:77" x14ac:dyDescent="0.25">
      <c r="A74" t="s">
        <v>145</v>
      </c>
      <c r="B74" t="s">
        <v>268</v>
      </c>
      <c r="C74" t="s">
        <v>289</v>
      </c>
      <c r="D74" t="s">
        <v>770</v>
      </c>
      <c r="E74" t="s">
        <v>238</v>
      </c>
      <c r="F74" s="367">
        <v>43768</v>
      </c>
      <c r="G74" s="150">
        <v>0</v>
      </c>
      <c r="H74" s="150">
        <v>135649.199885704</v>
      </c>
      <c r="I74" s="150">
        <v>0</v>
      </c>
      <c r="J74" s="150">
        <v>0</v>
      </c>
      <c r="K74" s="150">
        <v>0</v>
      </c>
      <c r="L74" s="150">
        <v>0</v>
      </c>
      <c r="M74" s="150">
        <v>0</v>
      </c>
      <c r="N74" s="150">
        <v>135649.199885704</v>
      </c>
      <c r="O74" s="150">
        <v>135649.19988570397</v>
      </c>
      <c r="P74" s="150">
        <v>0</v>
      </c>
      <c r="Q74" s="150">
        <v>0</v>
      </c>
      <c r="R74" s="150">
        <v>0</v>
      </c>
      <c r="S74" s="150">
        <v>0</v>
      </c>
      <c r="T74" s="150">
        <v>0</v>
      </c>
      <c r="U74" s="150">
        <v>135649.19988570397</v>
      </c>
      <c r="V74" s="150">
        <v>89415.199885703987</v>
      </c>
      <c r="W74" s="150">
        <v>0</v>
      </c>
      <c r="X74" s="150">
        <v>0</v>
      </c>
      <c r="Y74" s="150">
        <v>0</v>
      </c>
      <c r="Z74" s="150">
        <v>0</v>
      </c>
      <c r="AA74" s="150">
        <v>0</v>
      </c>
      <c r="AB74" s="150">
        <v>89415.199885703987</v>
      </c>
      <c r="AC74" s="150">
        <v>89415.199885704002</v>
      </c>
      <c r="AD74" s="150">
        <v>0</v>
      </c>
      <c r="AE74" s="150">
        <v>0</v>
      </c>
      <c r="AF74" s="150">
        <v>0</v>
      </c>
      <c r="AG74" s="150">
        <v>0</v>
      </c>
      <c r="AH74" s="150">
        <v>0</v>
      </c>
      <c r="AI74" s="150">
        <v>89415.199885704002</v>
      </c>
      <c r="AJ74" s="150">
        <v>39033.837999999996</v>
      </c>
      <c r="AL74" s="150">
        <f t="shared" si="29"/>
        <v>39033.837999999996</v>
      </c>
      <c r="AM74" s="150">
        <f t="shared" si="30"/>
        <v>-50381.361885704006</v>
      </c>
      <c r="AN74" s="150">
        <v>39033.837999999996</v>
      </c>
      <c r="AO74" s="150">
        <f t="shared" si="21"/>
        <v>39033.837999999996</v>
      </c>
      <c r="BB74" s="150">
        <f t="shared" si="31"/>
        <v>0</v>
      </c>
      <c r="BO74" s="150">
        <f t="shared" si="32"/>
        <v>0</v>
      </c>
      <c r="BS74" s="150">
        <f t="shared" si="22"/>
        <v>39033.837999999996</v>
      </c>
      <c r="BT74" s="157">
        <f t="shared" si="23"/>
        <v>0</v>
      </c>
      <c r="BU74" s="157">
        <f t="shared" si="24"/>
        <v>0</v>
      </c>
      <c r="BV74" s="157">
        <f t="shared" si="25"/>
        <v>0</v>
      </c>
      <c r="BW74" s="157">
        <f t="shared" si="26"/>
        <v>0</v>
      </c>
      <c r="BX74" s="157">
        <f t="shared" si="27"/>
        <v>0</v>
      </c>
      <c r="BY74" s="157">
        <f t="shared" si="28"/>
        <v>-50381.361885704006</v>
      </c>
    </row>
    <row r="75" spans="1:77" x14ac:dyDescent="0.25">
      <c r="A75" t="s">
        <v>145</v>
      </c>
      <c r="B75" t="s">
        <v>343</v>
      </c>
      <c r="C75" t="s">
        <v>770</v>
      </c>
      <c r="D75" t="s">
        <v>770</v>
      </c>
      <c r="E75" t="s">
        <v>751</v>
      </c>
      <c r="F75" s="367" t="s">
        <v>938</v>
      </c>
      <c r="G75" s="150">
        <v>0</v>
      </c>
      <c r="H75" s="150">
        <v>0</v>
      </c>
      <c r="I75" s="150">
        <v>0</v>
      </c>
      <c r="J75" s="150">
        <v>0</v>
      </c>
      <c r="K75" s="150">
        <v>0</v>
      </c>
      <c r="L75" s="150">
        <v>0</v>
      </c>
      <c r="M75" s="150">
        <v>0</v>
      </c>
      <c r="N75" s="150">
        <v>0</v>
      </c>
      <c r="O75" s="150">
        <v>0</v>
      </c>
      <c r="P75" s="150">
        <v>38250</v>
      </c>
      <c r="Q75" s="150">
        <v>38250</v>
      </c>
      <c r="R75" s="150">
        <v>0</v>
      </c>
      <c r="S75" s="150">
        <v>0</v>
      </c>
      <c r="T75" s="150">
        <v>0</v>
      </c>
      <c r="U75" s="150">
        <v>76500</v>
      </c>
      <c r="V75" s="150">
        <v>0</v>
      </c>
      <c r="W75" s="150">
        <v>38250</v>
      </c>
      <c r="X75" s="150">
        <v>38250</v>
      </c>
      <c r="Y75" s="150">
        <v>0</v>
      </c>
      <c r="Z75" s="150">
        <v>0</v>
      </c>
      <c r="AA75" s="150">
        <v>0</v>
      </c>
      <c r="AB75" s="150">
        <v>76500</v>
      </c>
      <c r="AC75" s="150">
        <v>0</v>
      </c>
      <c r="AD75" s="150">
        <v>38250</v>
      </c>
      <c r="AE75" s="150">
        <v>38250</v>
      </c>
      <c r="AF75" s="150">
        <v>0</v>
      </c>
      <c r="AG75" s="150">
        <v>0</v>
      </c>
      <c r="AH75" s="150">
        <v>0</v>
      </c>
      <c r="AI75" s="150">
        <v>76500</v>
      </c>
      <c r="AJ75" s="150">
        <v>0</v>
      </c>
      <c r="AL75" s="150">
        <f t="shared" si="29"/>
        <v>0</v>
      </c>
      <c r="AM75" s="150">
        <f t="shared" si="30"/>
        <v>0</v>
      </c>
      <c r="AN75" s="150">
        <v>0</v>
      </c>
      <c r="AO75" s="150">
        <f t="shared" si="21"/>
        <v>0</v>
      </c>
      <c r="BB75" s="150">
        <f t="shared" si="31"/>
        <v>0</v>
      </c>
      <c r="BO75" s="150">
        <f t="shared" si="32"/>
        <v>0</v>
      </c>
      <c r="BS75" s="150">
        <f t="shared" si="22"/>
        <v>0</v>
      </c>
      <c r="BT75" s="157">
        <f t="shared" si="23"/>
        <v>-38250</v>
      </c>
      <c r="BU75" s="157">
        <f t="shared" si="24"/>
        <v>-38250</v>
      </c>
      <c r="BV75" s="157">
        <f t="shared" si="25"/>
        <v>0</v>
      </c>
      <c r="BW75" s="157">
        <f t="shared" si="26"/>
        <v>0</v>
      </c>
      <c r="BX75" s="157">
        <f t="shared" si="27"/>
        <v>0</v>
      </c>
      <c r="BY75" s="157">
        <f t="shared" si="28"/>
        <v>-76500</v>
      </c>
    </row>
    <row r="76" spans="1:77" x14ac:dyDescent="0.25">
      <c r="A76" t="s">
        <v>145</v>
      </c>
      <c r="B76" t="s">
        <v>120</v>
      </c>
      <c r="C76" t="s">
        <v>178</v>
      </c>
      <c r="D76" t="s">
        <v>770</v>
      </c>
      <c r="E76" t="s">
        <v>47</v>
      </c>
      <c r="F76" s="367">
        <v>43646</v>
      </c>
      <c r="G76" s="150">
        <v>100855.539</v>
      </c>
      <c r="H76" s="150">
        <v>16997.505585133153</v>
      </c>
      <c r="I76" s="150">
        <v>0</v>
      </c>
      <c r="J76" s="150">
        <v>0</v>
      </c>
      <c r="K76" s="150">
        <v>0</v>
      </c>
      <c r="L76" s="150">
        <v>0</v>
      </c>
      <c r="M76" s="150">
        <v>0</v>
      </c>
      <c r="N76" s="150">
        <v>117853.04458513316</v>
      </c>
      <c r="O76" s="150">
        <v>16997.505585133153</v>
      </c>
      <c r="P76" s="150">
        <v>0</v>
      </c>
      <c r="Q76" s="150">
        <v>0</v>
      </c>
      <c r="R76" s="150">
        <v>0</v>
      </c>
      <c r="S76" s="150">
        <v>0</v>
      </c>
      <c r="T76" s="150">
        <v>0</v>
      </c>
      <c r="U76" s="150">
        <v>117853.04458513316</v>
      </c>
      <c r="V76" s="150">
        <v>16997.505585133149</v>
      </c>
      <c r="W76" s="150">
        <v>0</v>
      </c>
      <c r="X76" s="150">
        <v>0</v>
      </c>
      <c r="Y76" s="150">
        <v>0</v>
      </c>
      <c r="Z76" s="150">
        <v>0</v>
      </c>
      <c r="AA76" s="150">
        <v>0</v>
      </c>
      <c r="AB76" s="150">
        <v>117853.04458513315</v>
      </c>
      <c r="AC76" s="150">
        <v>16997.505585133153</v>
      </c>
      <c r="AD76" s="150">
        <v>0</v>
      </c>
      <c r="AE76" s="150">
        <v>0</v>
      </c>
      <c r="AF76" s="150">
        <v>0</v>
      </c>
      <c r="AG76" s="150">
        <v>0</v>
      </c>
      <c r="AH76" s="150">
        <v>0</v>
      </c>
      <c r="AI76" s="150">
        <v>117853.04458513316</v>
      </c>
      <c r="AJ76" s="150">
        <v>14626.766</v>
      </c>
      <c r="AL76" s="150">
        <f t="shared" si="29"/>
        <v>14626.766</v>
      </c>
      <c r="AM76" s="150">
        <f t="shared" si="30"/>
        <v>-2370.739585133153</v>
      </c>
      <c r="AN76" s="150">
        <v>14626.766</v>
      </c>
      <c r="AO76" s="150">
        <f t="shared" si="21"/>
        <v>115482.30500000001</v>
      </c>
      <c r="BB76" s="150">
        <f t="shared" si="31"/>
        <v>0</v>
      </c>
      <c r="BO76" s="150">
        <f t="shared" si="32"/>
        <v>0</v>
      </c>
      <c r="BS76" s="150">
        <f t="shared" si="22"/>
        <v>115482.30500000001</v>
      </c>
      <c r="BT76" s="157">
        <f t="shared" si="23"/>
        <v>0</v>
      </c>
      <c r="BU76" s="157">
        <f t="shared" si="24"/>
        <v>0</v>
      </c>
      <c r="BV76" s="157">
        <f t="shared" si="25"/>
        <v>0</v>
      </c>
      <c r="BW76" s="157">
        <f t="shared" si="26"/>
        <v>0</v>
      </c>
      <c r="BX76" s="157">
        <f t="shared" si="27"/>
        <v>0</v>
      </c>
      <c r="BY76" s="157">
        <f t="shared" si="28"/>
        <v>-2370.739585133153</v>
      </c>
    </row>
    <row r="77" spans="1:77" x14ac:dyDescent="0.25">
      <c r="A77" t="s">
        <v>145</v>
      </c>
      <c r="B77" t="s">
        <v>341</v>
      </c>
      <c r="C77" t="s">
        <v>770</v>
      </c>
      <c r="D77" t="s">
        <v>770</v>
      </c>
      <c r="E77" t="s">
        <v>749</v>
      </c>
      <c r="F77" s="367" t="s">
        <v>938</v>
      </c>
      <c r="G77" s="150">
        <v>0</v>
      </c>
      <c r="H77" s="150">
        <v>0</v>
      </c>
      <c r="I77" s="150">
        <v>0</v>
      </c>
      <c r="J77" s="150">
        <v>0</v>
      </c>
      <c r="K77" s="150">
        <v>0</v>
      </c>
      <c r="L77" s="150">
        <v>0</v>
      </c>
      <c r="M77" s="150">
        <v>0</v>
      </c>
      <c r="N77" s="150">
        <v>0</v>
      </c>
      <c r="O77" s="150">
        <v>0</v>
      </c>
      <c r="P77" s="150">
        <v>51750</v>
      </c>
      <c r="Q77" s="150">
        <v>0</v>
      </c>
      <c r="R77" s="150">
        <v>0</v>
      </c>
      <c r="S77" s="150">
        <v>0</v>
      </c>
      <c r="T77" s="150">
        <v>0</v>
      </c>
      <c r="U77" s="150">
        <v>51750</v>
      </c>
      <c r="V77" s="150">
        <v>0</v>
      </c>
      <c r="W77" s="150">
        <v>51750</v>
      </c>
      <c r="X77" s="150">
        <v>0</v>
      </c>
      <c r="Y77" s="150">
        <v>0</v>
      </c>
      <c r="Z77" s="150">
        <v>0</v>
      </c>
      <c r="AA77" s="150">
        <v>0</v>
      </c>
      <c r="AB77" s="150">
        <v>51750</v>
      </c>
      <c r="AC77" s="150">
        <v>0</v>
      </c>
      <c r="AD77" s="150">
        <v>51750</v>
      </c>
      <c r="AE77" s="150">
        <v>0</v>
      </c>
      <c r="AF77" s="150">
        <v>0</v>
      </c>
      <c r="AG77" s="150">
        <v>0</v>
      </c>
      <c r="AH77" s="150">
        <v>0</v>
      </c>
      <c r="AI77" s="150">
        <v>51750</v>
      </c>
      <c r="AJ77" s="150">
        <v>0</v>
      </c>
      <c r="AL77" s="150">
        <f t="shared" si="29"/>
        <v>0</v>
      </c>
      <c r="AM77" s="150">
        <f t="shared" si="30"/>
        <v>0</v>
      </c>
      <c r="AN77" s="150">
        <v>0</v>
      </c>
      <c r="AO77" s="150">
        <f t="shared" si="21"/>
        <v>0</v>
      </c>
      <c r="BB77" s="150">
        <f t="shared" si="31"/>
        <v>0</v>
      </c>
      <c r="BO77" s="150">
        <f t="shared" si="32"/>
        <v>0</v>
      </c>
      <c r="BS77" s="150">
        <f t="shared" si="22"/>
        <v>0</v>
      </c>
      <c r="BT77" s="157">
        <f t="shared" si="23"/>
        <v>-51750</v>
      </c>
      <c r="BU77" s="157">
        <f t="shared" si="24"/>
        <v>0</v>
      </c>
      <c r="BV77" s="157">
        <f t="shared" si="25"/>
        <v>0</v>
      </c>
      <c r="BW77" s="157">
        <f t="shared" si="26"/>
        <v>0</v>
      </c>
      <c r="BX77" s="157">
        <f t="shared" si="27"/>
        <v>0</v>
      </c>
      <c r="BY77" s="157">
        <f t="shared" si="28"/>
        <v>-51750</v>
      </c>
    </row>
    <row r="78" spans="1:77" x14ac:dyDescent="0.25">
      <c r="A78" t="s">
        <v>145</v>
      </c>
      <c r="B78" t="s">
        <v>141</v>
      </c>
      <c r="C78" t="s">
        <v>180</v>
      </c>
      <c r="D78" t="s">
        <v>770</v>
      </c>
      <c r="E78" t="s">
        <v>68</v>
      </c>
      <c r="F78" s="367">
        <v>43800</v>
      </c>
      <c r="G78" s="150">
        <v>65405.737999999998</v>
      </c>
      <c r="H78" s="150">
        <v>249.03139999951236</v>
      </c>
      <c r="I78" s="150">
        <v>1787064.2510045201</v>
      </c>
      <c r="J78" s="150">
        <v>0</v>
      </c>
      <c r="K78" s="150">
        <v>0</v>
      </c>
      <c r="L78" s="150">
        <v>0</v>
      </c>
      <c r="M78" s="150">
        <v>0</v>
      </c>
      <c r="N78" s="150">
        <v>1852719.0204045195</v>
      </c>
      <c r="O78" s="150">
        <v>0</v>
      </c>
      <c r="P78" s="150">
        <v>0</v>
      </c>
      <c r="Q78" s="150">
        <v>0</v>
      </c>
      <c r="R78" s="150">
        <v>0</v>
      </c>
      <c r="S78" s="150">
        <v>0</v>
      </c>
      <c r="T78" s="150">
        <v>0</v>
      </c>
      <c r="U78" s="150">
        <v>65405.737999999998</v>
      </c>
      <c r="V78" s="150">
        <v>0</v>
      </c>
      <c r="W78" s="150">
        <v>0</v>
      </c>
      <c r="X78" s="150">
        <v>0</v>
      </c>
      <c r="Y78" s="150">
        <v>0</v>
      </c>
      <c r="Z78" s="150">
        <v>0</v>
      </c>
      <c r="AA78" s="150">
        <v>0</v>
      </c>
      <c r="AB78" s="150">
        <v>65405.737999999998</v>
      </c>
      <c r="AC78" s="150">
        <v>0</v>
      </c>
      <c r="AD78" s="150">
        <v>0</v>
      </c>
      <c r="AE78" s="150">
        <v>0</v>
      </c>
      <c r="AF78" s="150">
        <v>0</v>
      </c>
      <c r="AG78" s="150">
        <v>0</v>
      </c>
      <c r="AH78" s="150">
        <v>0</v>
      </c>
      <c r="AI78" s="150">
        <v>65405.737999999998</v>
      </c>
      <c r="AJ78" s="150">
        <v>0</v>
      </c>
      <c r="AL78" s="150">
        <f t="shared" si="29"/>
        <v>0</v>
      </c>
      <c r="AM78" s="150">
        <f t="shared" si="30"/>
        <v>0</v>
      </c>
      <c r="AN78" s="150">
        <v>0</v>
      </c>
      <c r="AO78" s="150">
        <f t="shared" si="21"/>
        <v>65405.737999999998</v>
      </c>
      <c r="BB78" s="150">
        <f t="shared" si="31"/>
        <v>0</v>
      </c>
      <c r="BO78" s="150">
        <f t="shared" si="32"/>
        <v>0</v>
      </c>
      <c r="BS78" s="150">
        <f t="shared" si="22"/>
        <v>65405.737999999998</v>
      </c>
      <c r="BT78" s="157">
        <f t="shared" si="23"/>
        <v>0</v>
      </c>
      <c r="BU78" s="157">
        <f t="shared" si="24"/>
        <v>0</v>
      </c>
      <c r="BV78" s="157">
        <f t="shared" si="25"/>
        <v>0</v>
      </c>
      <c r="BW78" s="157">
        <f t="shared" si="26"/>
        <v>0</v>
      </c>
      <c r="BX78" s="157">
        <f t="shared" si="27"/>
        <v>0</v>
      </c>
      <c r="BY78" s="157">
        <f t="shared" si="28"/>
        <v>0</v>
      </c>
    </row>
    <row r="79" spans="1:77" x14ac:dyDescent="0.25">
      <c r="A79" t="s">
        <v>145</v>
      </c>
      <c r="B79" t="s">
        <v>142</v>
      </c>
      <c r="C79" t="s">
        <v>180</v>
      </c>
      <c r="D79" t="s">
        <v>770</v>
      </c>
      <c r="E79" t="s">
        <v>69</v>
      </c>
      <c r="F79" s="367">
        <v>43800</v>
      </c>
      <c r="G79" s="150">
        <v>14603.252</v>
      </c>
      <c r="H79" s="150">
        <v>0</v>
      </c>
      <c r="I79" s="150">
        <v>369504.63366348197</v>
      </c>
      <c r="J79" s="150">
        <v>0</v>
      </c>
      <c r="K79" s="150">
        <v>0</v>
      </c>
      <c r="L79" s="150">
        <v>0</v>
      </c>
      <c r="M79" s="150">
        <v>0</v>
      </c>
      <c r="N79" s="150">
        <v>384107.88566348195</v>
      </c>
      <c r="O79" s="150">
        <v>77.8</v>
      </c>
      <c r="P79" s="150">
        <v>0</v>
      </c>
      <c r="Q79" s="150">
        <v>0</v>
      </c>
      <c r="R79" s="150">
        <v>0</v>
      </c>
      <c r="S79" s="150">
        <v>0</v>
      </c>
      <c r="T79" s="150">
        <v>0</v>
      </c>
      <c r="U79" s="150">
        <v>14681.052</v>
      </c>
      <c r="V79" s="150">
        <v>77.8</v>
      </c>
      <c r="W79" s="150">
        <v>0</v>
      </c>
      <c r="X79" s="150">
        <v>0</v>
      </c>
      <c r="Y79" s="150">
        <v>0</v>
      </c>
      <c r="Z79" s="150">
        <v>0</v>
      </c>
      <c r="AA79" s="150">
        <v>0</v>
      </c>
      <c r="AB79" s="150">
        <v>14681.052</v>
      </c>
      <c r="AC79" s="150">
        <v>77.8</v>
      </c>
      <c r="AD79" s="150">
        <v>0</v>
      </c>
      <c r="AE79" s="150">
        <v>0</v>
      </c>
      <c r="AF79" s="150">
        <v>0</v>
      </c>
      <c r="AG79" s="150">
        <v>0</v>
      </c>
      <c r="AH79" s="150">
        <v>0</v>
      </c>
      <c r="AI79" s="150">
        <v>14681.052</v>
      </c>
      <c r="AJ79" s="150">
        <v>77.8</v>
      </c>
      <c r="AL79" s="150">
        <f t="shared" si="29"/>
        <v>77.8</v>
      </c>
      <c r="AM79" s="150">
        <f t="shared" si="30"/>
        <v>0</v>
      </c>
      <c r="AN79" s="150">
        <v>77.8</v>
      </c>
      <c r="AO79" s="150">
        <f t="shared" si="21"/>
        <v>14681.052</v>
      </c>
      <c r="BB79" s="150">
        <f t="shared" si="31"/>
        <v>0</v>
      </c>
      <c r="BO79" s="150">
        <f t="shared" si="32"/>
        <v>0</v>
      </c>
      <c r="BS79" s="150">
        <f t="shared" si="22"/>
        <v>14681.052</v>
      </c>
      <c r="BT79" s="157">
        <f t="shared" si="23"/>
        <v>0</v>
      </c>
      <c r="BU79" s="157">
        <f t="shared" si="24"/>
        <v>0</v>
      </c>
      <c r="BV79" s="157">
        <f t="shared" si="25"/>
        <v>0</v>
      </c>
      <c r="BW79" s="157">
        <f t="shared" si="26"/>
        <v>0</v>
      </c>
      <c r="BX79" s="157">
        <f t="shared" si="27"/>
        <v>0</v>
      </c>
      <c r="BY79" s="157">
        <f t="shared" si="28"/>
        <v>0</v>
      </c>
    </row>
    <row r="80" spans="1:77" x14ac:dyDescent="0.25">
      <c r="A80" t="s">
        <v>145</v>
      </c>
      <c r="B80" t="s">
        <v>333</v>
      </c>
      <c r="C80" t="s">
        <v>770</v>
      </c>
      <c r="D80" t="s">
        <v>770</v>
      </c>
      <c r="E80" t="s">
        <v>741</v>
      </c>
      <c r="F80" s="367" t="s">
        <v>938</v>
      </c>
      <c r="G80" s="150">
        <v>0</v>
      </c>
      <c r="H80" s="150">
        <v>0</v>
      </c>
      <c r="I80" s="150">
        <v>0</v>
      </c>
      <c r="J80" s="150">
        <v>0</v>
      </c>
      <c r="K80" s="150">
        <v>0</v>
      </c>
      <c r="L80" s="150">
        <v>0</v>
      </c>
      <c r="M80" s="150">
        <v>0</v>
      </c>
      <c r="N80" s="150">
        <v>0</v>
      </c>
      <c r="O80" s="150">
        <v>0</v>
      </c>
      <c r="P80" s="150">
        <v>15003</v>
      </c>
      <c r="Q80" s="150">
        <v>0</v>
      </c>
      <c r="R80" s="150">
        <v>0</v>
      </c>
      <c r="S80" s="150">
        <v>0</v>
      </c>
      <c r="T80" s="150">
        <v>0</v>
      </c>
      <c r="U80" s="150">
        <v>15003</v>
      </c>
      <c r="V80" s="150">
        <v>0</v>
      </c>
      <c r="W80" s="150">
        <v>15003</v>
      </c>
      <c r="X80" s="150">
        <v>0</v>
      </c>
      <c r="Y80" s="150">
        <v>0</v>
      </c>
      <c r="Z80" s="150">
        <v>0</v>
      </c>
      <c r="AA80" s="150">
        <v>0</v>
      </c>
      <c r="AB80" s="150">
        <v>15003</v>
      </c>
      <c r="AC80" s="150">
        <v>0</v>
      </c>
      <c r="AD80" s="150">
        <v>15003</v>
      </c>
      <c r="AE80" s="150">
        <v>0</v>
      </c>
      <c r="AF80" s="150">
        <v>0</v>
      </c>
      <c r="AG80" s="150">
        <v>0</v>
      </c>
      <c r="AH80" s="150">
        <v>0</v>
      </c>
      <c r="AI80" s="150">
        <v>15003</v>
      </c>
      <c r="AJ80" s="150">
        <v>0</v>
      </c>
      <c r="AL80" s="150">
        <f t="shared" si="29"/>
        <v>0</v>
      </c>
      <c r="AM80" s="150">
        <f t="shared" si="30"/>
        <v>0</v>
      </c>
      <c r="AN80" s="150">
        <v>0</v>
      </c>
      <c r="AO80" s="150">
        <f t="shared" si="21"/>
        <v>0</v>
      </c>
      <c r="BB80" s="150">
        <f t="shared" si="31"/>
        <v>0</v>
      </c>
      <c r="BO80" s="150">
        <f t="shared" si="32"/>
        <v>0</v>
      </c>
      <c r="BS80" s="150">
        <f t="shared" si="22"/>
        <v>0</v>
      </c>
      <c r="BT80" s="157">
        <f t="shared" si="23"/>
        <v>-15003</v>
      </c>
      <c r="BU80" s="157">
        <f t="shared" si="24"/>
        <v>0</v>
      </c>
      <c r="BV80" s="157">
        <f t="shared" si="25"/>
        <v>0</v>
      </c>
      <c r="BW80" s="157">
        <f t="shared" si="26"/>
        <v>0</v>
      </c>
      <c r="BX80" s="157">
        <f t="shared" si="27"/>
        <v>0</v>
      </c>
      <c r="BY80" s="157">
        <f t="shared" si="28"/>
        <v>-15003</v>
      </c>
    </row>
    <row r="81" spans="1:77" x14ac:dyDescent="0.25">
      <c r="A81" t="s">
        <v>145</v>
      </c>
      <c r="B81" t="s">
        <v>335</v>
      </c>
      <c r="C81" t="s">
        <v>770</v>
      </c>
      <c r="D81" t="s">
        <v>770</v>
      </c>
      <c r="E81" t="s">
        <v>743</v>
      </c>
      <c r="F81" s="367" t="s">
        <v>938</v>
      </c>
      <c r="G81" s="150">
        <v>0</v>
      </c>
      <c r="H81" s="150">
        <v>0</v>
      </c>
      <c r="I81" s="150">
        <v>0</v>
      </c>
      <c r="J81" s="150">
        <v>0</v>
      </c>
      <c r="K81" s="150">
        <v>0</v>
      </c>
      <c r="L81" s="150">
        <v>0</v>
      </c>
      <c r="M81" s="150">
        <v>0</v>
      </c>
      <c r="N81" s="150">
        <v>0</v>
      </c>
      <c r="O81" s="150">
        <v>0</v>
      </c>
      <c r="P81" s="150">
        <v>15003</v>
      </c>
      <c r="Q81" s="150">
        <v>0</v>
      </c>
      <c r="R81" s="150">
        <v>0</v>
      </c>
      <c r="S81" s="150">
        <v>0</v>
      </c>
      <c r="T81" s="150">
        <v>0</v>
      </c>
      <c r="U81" s="150">
        <v>15003</v>
      </c>
      <c r="V81" s="150">
        <v>0</v>
      </c>
      <c r="W81" s="150">
        <v>15003</v>
      </c>
      <c r="X81" s="150">
        <v>0</v>
      </c>
      <c r="Y81" s="150">
        <v>0</v>
      </c>
      <c r="Z81" s="150">
        <v>0</v>
      </c>
      <c r="AA81" s="150">
        <v>0</v>
      </c>
      <c r="AB81" s="150">
        <v>15003</v>
      </c>
      <c r="AC81" s="150">
        <v>0</v>
      </c>
      <c r="AD81" s="150">
        <v>15003</v>
      </c>
      <c r="AE81" s="150">
        <v>0</v>
      </c>
      <c r="AF81" s="150">
        <v>0</v>
      </c>
      <c r="AG81" s="150">
        <v>0</v>
      </c>
      <c r="AH81" s="150">
        <v>0</v>
      </c>
      <c r="AI81" s="150">
        <v>15003</v>
      </c>
      <c r="AJ81" s="150">
        <v>0</v>
      </c>
      <c r="AL81" s="150">
        <f t="shared" si="29"/>
        <v>0</v>
      </c>
      <c r="AM81" s="150">
        <f t="shared" si="30"/>
        <v>0</v>
      </c>
      <c r="AN81" s="150">
        <v>0</v>
      </c>
      <c r="AO81" s="150">
        <f t="shared" si="21"/>
        <v>0</v>
      </c>
      <c r="BB81" s="150">
        <f t="shared" si="31"/>
        <v>0</v>
      </c>
      <c r="BO81" s="150">
        <f t="shared" si="32"/>
        <v>0</v>
      </c>
      <c r="BS81" s="150">
        <f t="shared" si="22"/>
        <v>0</v>
      </c>
      <c r="BT81" s="157">
        <f t="shared" si="23"/>
        <v>-15003</v>
      </c>
      <c r="BU81" s="157">
        <f t="shared" si="24"/>
        <v>0</v>
      </c>
      <c r="BV81" s="157">
        <f t="shared" si="25"/>
        <v>0</v>
      </c>
      <c r="BW81" s="157">
        <f t="shared" si="26"/>
        <v>0</v>
      </c>
      <c r="BX81" s="157">
        <f t="shared" si="27"/>
        <v>0</v>
      </c>
      <c r="BY81" s="157">
        <f t="shared" si="28"/>
        <v>-15003</v>
      </c>
    </row>
    <row r="82" spans="1:77" x14ac:dyDescent="0.25">
      <c r="A82" t="s">
        <v>145</v>
      </c>
      <c r="B82" t="s">
        <v>334</v>
      </c>
      <c r="C82" t="s">
        <v>770</v>
      </c>
      <c r="D82" t="s">
        <v>770</v>
      </c>
      <c r="E82" t="s">
        <v>742</v>
      </c>
      <c r="F82" s="367" t="s">
        <v>938</v>
      </c>
      <c r="G82" s="150">
        <v>0</v>
      </c>
      <c r="H82" s="150">
        <v>0</v>
      </c>
      <c r="I82" s="150">
        <v>0</v>
      </c>
      <c r="J82" s="150">
        <v>0</v>
      </c>
      <c r="K82" s="150">
        <v>0</v>
      </c>
      <c r="L82" s="150">
        <v>0</v>
      </c>
      <c r="M82" s="150">
        <v>0</v>
      </c>
      <c r="N82" s="150">
        <v>0</v>
      </c>
      <c r="O82" s="150">
        <v>0</v>
      </c>
      <c r="P82" s="150">
        <v>15003</v>
      </c>
      <c r="Q82" s="150">
        <v>0</v>
      </c>
      <c r="R82" s="150">
        <v>0</v>
      </c>
      <c r="S82" s="150">
        <v>0</v>
      </c>
      <c r="T82" s="150">
        <v>0</v>
      </c>
      <c r="U82" s="150">
        <v>15003</v>
      </c>
      <c r="V82" s="150">
        <v>0</v>
      </c>
      <c r="W82" s="150">
        <v>15003</v>
      </c>
      <c r="X82" s="150">
        <v>0</v>
      </c>
      <c r="Y82" s="150">
        <v>0</v>
      </c>
      <c r="Z82" s="150">
        <v>0</v>
      </c>
      <c r="AA82" s="150">
        <v>0</v>
      </c>
      <c r="AB82" s="150">
        <v>15003</v>
      </c>
      <c r="AC82" s="150">
        <v>0</v>
      </c>
      <c r="AD82" s="150">
        <v>15003</v>
      </c>
      <c r="AE82" s="150">
        <v>0</v>
      </c>
      <c r="AF82" s="150">
        <v>0</v>
      </c>
      <c r="AG82" s="150">
        <v>0</v>
      </c>
      <c r="AH82" s="150">
        <v>0</v>
      </c>
      <c r="AI82" s="150">
        <v>15003</v>
      </c>
      <c r="AJ82" s="150">
        <v>0</v>
      </c>
      <c r="AL82" s="150">
        <f t="shared" si="29"/>
        <v>0</v>
      </c>
      <c r="AM82" s="150">
        <f t="shared" si="30"/>
        <v>0</v>
      </c>
      <c r="AN82" s="150">
        <v>0</v>
      </c>
      <c r="AO82" s="150">
        <f t="shared" si="21"/>
        <v>0</v>
      </c>
      <c r="BB82" s="150">
        <f t="shared" si="31"/>
        <v>0</v>
      </c>
      <c r="BO82" s="150">
        <f t="shared" si="32"/>
        <v>0</v>
      </c>
      <c r="BS82" s="150">
        <f t="shared" si="22"/>
        <v>0</v>
      </c>
      <c r="BT82" s="157">
        <f t="shared" si="23"/>
        <v>-15003</v>
      </c>
      <c r="BU82" s="157">
        <f t="shared" si="24"/>
        <v>0</v>
      </c>
      <c r="BV82" s="157">
        <f t="shared" si="25"/>
        <v>0</v>
      </c>
      <c r="BW82" s="157">
        <f t="shared" si="26"/>
        <v>0</v>
      </c>
      <c r="BX82" s="157">
        <f t="shared" si="27"/>
        <v>0</v>
      </c>
      <c r="BY82" s="157">
        <f t="shared" si="28"/>
        <v>-15003</v>
      </c>
    </row>
    <row r="83" spans="1:77" x14ac:dyDescent="0.25">
      <c r="A83" t="s">
        <v>145</v>
      </c>
      <c r="B83" t="s">
        <v>126</v>
      </c>
      <c r="C83" t="s">
        <v>178</v>
      </c>
      <c r="D83" t="s">
        <v>770</v>
      </c>
      <c r="E83" t="s">
        <v>53</v>
      </c>
      <c r="F83" s="367">
        <v>43830</v>
      </c>
      <c r="G83" s="150">
        <v>6825.1329999999998</v>
      </c>
      <c r="H83" s="150">
        <v>13491.675999999999</v>
      </c>
      <c r="I83" s="150">
        <v>0</v>
      </c>
      <c r="J83" s="150">
        <v>0</v>
      </c>
      <c r="K83" s="150">
        <v>0</v>
      </c>
      <c r="L83" s="150">
        <v>0</v>
      </c>
      <c r="M83" s="150">
        <v>0</v>
      </c>
      <c r="N83" s="150">
        <v>20316.809000000001</v>
      </c>
      <c r="O83" s="150">
        <v>13728.672999999999</v>
      </c>
      <c r="P83" s="150">
        <v>0</v>
      </c>
      <c r="Q83" s="150">
        <v>0</v>
      </c>
      <c r="R83" s="150">
        <v>0</v>
      </c>
      <c r="S83" s="150">
        <v>0</v>
      </c>
      <c r="T83" s="150">
        <v>0</v>
      </c>
      <c r="U83" s="150">
        <v>20553.805999999997</v>
      </c>
      <c r="V83" s="150">
        <v>13728.672999999999</v>
      </c>
      <c r="W83" s="150">
        <v>0</v>
      </c>
      <c r="X83" s="150">
        <v>0</v>
      </c>
      <c r="Y83" s="150">
        <v>0</v>
      </c>
      <c r="Z83" s="150">
        <v>0</v>
      </c>
      <c r="AA83" s="150">
        <v>0</v>
      </c>
      <c r="AB83" s="150">
        <v>20553.805999999997</v>
      </c>
      <c r="AC83" s="150">
        <v>13728.672999999999</v>
      </c>
      <c r="AD83" s="150">
        <v>0</v>
      </c>
      <c r="AE83" s="150">
        <v>0</v>
      </c>
      <c r="AF83" s="150">
        <v>0</v>
      </c>
      <c r="AG83" s="150">
        <v>0</v>
      </c>
      <c r="AH83" s="150">
        <v>0</v>
      </c>
      <c r="AI83" s="150">
        <v>20553.805999999997</v>
      </c>
      <c r="AJ83" s="150">
        <v>13728.672999999999</v>
      </c>
      <c r="AL83" s="150">
        <f t="shared" si="29"/>
        <v>13728.672999999999</v>
      </c>
      <c r="AM83" s="150">
        <f t="shared" si="30"/>
        <v>0</v>
      </c>
      <c r="AN83" s="150">
        <v>13728.672999999999</v>
      </c>
      <c r="AO83" s="150">
        <f t="shared" si="21"/>
        <v>20553.805999999997</v>
      </c>
      <c r="BB83" s="150">
        <f t="shared" si="31"/>
        <v>0</v>
      </c>
      <c r="BO83" s="150">
        <f t="shared" si="32"/>
        <v>0</v>
      </c>
      <c r="BS83" s="150">
        <f t="shared" si="22"/>
        <v>20553.805999999997</v>
      </c>
      <c r="BT83" s="157">
        <f t="shared" si="23"/>
        <v>0</v>
      </c>
      <c r="BU83" s="157">
        <f t="shared" si="24"/>
        <v>0</v>
      </c>
      <c r="BV83" s="157">
        <f t="shared" si="25"/>
        <v>0</v>
      </c>
      <c r="BW83" s="157">
        <f t="shared" si="26"/>
        <v>0</v>
      </c>
      <c r="BX83" s="157">
        <f t="shared" si="27"/>
        <v>0</v>
      </c>
      <c r="BY83" s="157">
        <f t="shared" si="28"/>
        <v>0</v>
      </c>
    </row>
    <row r="84" spans="1:77" x14ac:dyDescent="0.25">
      <c r="A84" t="s">
        <v>145</v>
      </c>
      <c r="B84" t="s">
        <v>127</v>
      </c>
      <c r="C84" t="s">
        <v>178</v>
      </c>
      <c r="D84" t="s">
        <v>770</v>
      </c>
      <c r="E84" t="s">
        <v>54</v>
      </c>
      <c r="F84" s="367">
        <v>43830</v>
      </c>
      <c r="G84" s="150">
        <v>388964.07699999999</v>
      </c>
      <c r="H84" s="150">
        <v>0</v>
      </c>
      <c r="I84" s="150">
        <v>0</v>
      </c>
      <c r="J84" s="150">
        <v>0</v>
      </c>
      <c r="K84" s="150">
        <v>0</v>
      </c>
      <c r="L84" s="150">
        <v>0</v>
      </c>
      <c r="M84" s="150">
        <v>0</v>
      </c>
      <c r="N84" s="150">
        <v>388964.07699999999</v>
      </c>
      <c r="O84" s="150">
        <v>9000</v>
      </c>
      <c r="P84" s="150">
        <v>0</v>
      </c>
      <c r="Q84" s="150">
        <v>0</v>
      </c>
      <c r="R84" s="150">
        <v>0</v>
      </c>
      <c r="S84" s="150">
        <v>0</v>
      </c>
      <c r="T84" s="150">
        <v>0</v>
      </c>
      <c r="U84" s="150">
        <v>397964.07699999999</v>
      </c>
      <c r="V84" s="150">
        <v>9000</v>
      </c>
      <c r="W84" s="150">
        <v>0</v>
      </c>
      <c r="X84" s="150">
        <v>0</v>
      </c>
      <c r="Y84" s="150">
        <v>0</v>
      </c>
      <c r="Z84" s="150">
        <v>0</v>
      </c>
      <c r="AA84" s="150">
        <v>0</v>
      </c>
      <c r="AB84" s="150">
        <v>397964.07699999999</v>
      </c>
      <c r="AC84" s="150">
        <v>9000</v>
      </c>
      <c r="AD84" s="150">
        <v>0</v>
      </c>
      <c r="AE84" s="150">
        <v>0</v>
      </c>
      <c r="AF84" s="150">
        <v>0</v>
      </c>
      <c r="AG84" s="150">
        <v>0</v>
      </c>
      <c r="AH84" s="150">
        <v>0</v>
      </c>
      <c r="AI84" s="150">
        <v>397964.07699999999</v>
      </c>
      <c r="AJ84" s="150">
        <v>9000</v>
      </c>
      <c r="AL84" s="150">
        <f t="shared" si="29"/>
        <v>9000</v>
      </c>
      <c r="AM84" s="150">
        <f t="shared" si="30"/>
        <v>0</v>
      </c>
      <c r="AN84" s="150">
        <v>9000</v>
      </c>
      <c r="AO84" s="150">
        <f t="shared" si="21"/>
        <v>397964.07699999999</v>
      </c>
      <c r="BB84" s="150">
        <f t="shared" si="31"/>
        <v>0</v>
      </c>
      <c r="BO84" s="150">
        <f t="shared" si="32"/>
        <v>0</v>
      </c>
      <c r="BS84" s="150">
        <f t="shared" si="22"/>
        <v>397964.07699999999</v>
      </c>
      <c r="BT84" s="157">
        <f t="shared" si="23"/>
        <v>0</v>
      </c>
      <c r="BU84" s="157">
        <f t="shared" si="24"/>
        <v>0</v>
      </c>
      <c r="BV84" s="157">
        <f t="shared" si="25"/>
        <v>0</v>
      </c>
      <c r="BW84" s="157">
        <f t="shared" si="26"/>
        <v>0</v>
      </c>
      <c r="BX84" s="157">
        <f t="shared" si="27"/>
        <v>0</v>
      </c>
      <c r="BY84" s="157">
        <f t="shared" si="28"/>
        <v>0</v>
      </c>
    </row>
    <row r="85" spans="1:77" x14ac:dyDescent="0.25">
      <c r="A85" t="s">
        <v>145</v>
      </c>
      <c r="B85" t="s">
        <v>342</v>
      </c>
      <c r="C85" t="s">
        <v>770</v>
      </c>
      <c r="D85" t="s">
        <v>770</v>
      </c>
      <c r="E85" t="s">
        <v>750</v>
      </c>
      <c r="F85" s="367" t="s">
        <v>938</v>
      </c>
      <c r="G85" s="150">
        <v>0</v>
      </c>
      <c r="H85" s="150">
        <v>0</v>
      </c>
      <c r="I85" s="150">
        <v>0</v>
      </c>
      <c r="J85" s="150">
        <v>0</v>
      </c>
      <c r="K85" s="150">
        <v>0</v>
      </c>
      <c r="L85" s="150">
        <v>0</v>
      </c>
      <c r="M85" s="150">
        <v>0</v>
      </c>
      <c r="N85" s="150">
        <v>0</v>
      </c>
      <c r="O85" s="150">
        <v>0</v>
      </c>
      <c r="P85" s="150">
        <v>29200</v>
      </c>
      <c r="Q85" s="150">
        <v>0</v>
      </c>
      <c r="R85" s="150">
        <v>0</v>
      </c>
      <c r="S85" s="150">
        <v>0</v>
      </c>
      <c r="T85" s="150">
        <v>0</v>
      </c>
      <c r="U85" s="150">
        <v>29200</v>
      </c>
      <c r="V85" s="150">
        <v>0</v>
      </c>
      <c r="W85" s="150">
        <v>29200</v>
      </c>
      <c r="X85" s="150">
        <v>0</v>
      </c>
      <c r="Y85" s="150">
        <v>0</v>
      </c>
      <c r="Z85" s="150">
        <v>0</v>
      </c>
      <c r="AA85" s="150">
        <v>0</v>
      </c>
      <c r="AB85" s="150">
        <v>29200</v>
      </c>
      <c r="AC85" s="150">
        <v>0</v>
      </c>
      <c r="AD85" s="150">
        <v>29200</v>
      </c>
      <c r="AE85" s="150">
        <v>0</v>
      </c>
      <c r="AF85" s="150">
        <v>0</v>
      </c>
      <c r="AG85" s="150">
        <v>0</v>
      </c>
      <c r="AH85" s="150">
        <v>0</v>
      </c>
      <c r="AI85" s="150">
        <v>29200</v>
      </c>
      <c r="AJ85" s="150">
        <v>0</v>
      </c>
      <c r="AL85" s="150">
        <f t="shared" si="29"/>
        <v>0</v>
      </c>
      <c r="AM85" s="150">
        <f t="shared" si="30"/>
        <v>0</v>
      </c>
      <c r="AN85" s="150">
        <v>0</v>
      </c>
      <c r="AO85" s="150">
        <f t="shared" si="21"/>
        <v>0</v>
      </c>
      <c r="BB85" s="150">
        <f t="shared" si="31"/>
        <v>0</v>
      </c>
      <c r="BO85" s="150">
        <f t="shared" si="32"/>
        <v>0</v>
      </c>
      <c r="BS85" s="150">
        <f t="shared" si="22"/>
        <v>0</v>
      </c>
      <c r="BT85" s="157">
        <f t="shared" si="23"/>
        <v>-29200</v>
      </c>
      <c r="BU85" s="157">
        <f t="shared" si="24"/>
        <v>0</v>
      </c>
      <c r="BV85" s="157">
        <f t="shared" si="25"/>
        <v>0</v>
      </c>
      <c r="BW85" s="157">
        <f t="shared" si="26"/>
        <v>0</v>
      </c>
      <c r="BX85" s="157">
        <f t="shared" si="27"/>
        <v>0</v>
      </c>
      <c r="BY85" s="157">
        <f t="shared" si="28"/>
        <v>-29200</v>
      </c>
    </row>
    <row r="86" spans="1:77" x14ac:dyDescent="0.25">
      <c r="A86" t="s">
        <v>145</v>
      </c>
      <c r="B86" t="s">
        <v>189</v>
      </c>
      <c r="C86" t="s">
        <v>167</v>
      </c>
      <c r="D86" t="s">
        <v>770</v>
      </c>
      <c r="E86" t="s">
        <v>182</v>
      </c>
      <c r="F86" s="367">
        <v>43830</v>
      </c>
      <c r="G86" s="150">
        <v>34073.150999999998</v>
      </c>
      <c r="H86" s="150">
        <v>46948.885490137516</v>
      </c>
      <c r="I86" s="150">
        <v>0</v>
      </c>
      <c r="J86" s="150">
        <v>0</v>
      </c>
      <c r="K86" s="150">
        <v>0</v>
      </c>
      <c r="L86" s="150">
        <v>0</v>
      </c>
      <c r="M86" s="150">
        <v>0</v>
      </c>
      <c r="N86" s="150">
        <v>81022.036490137514</v>
      </c>
      <c r="O86" s="150">
        <v>46948.885490137516</v>
      </c>
      <c r="P86" s="150">
        <v>0</v>
      </c>
      <c r="Q86" s="150">
        <v>0</v>
      </c>
      <c r="R86" s="150">
        <v>0</v>
      </c>
      <c r="S86" s="150">
        <v>0</v>
      </c>
      <c r="T86" s="150">
        <v>0</v>
      </c>
      <c r="U86" s="150">
        <v>81022.036490137514</v>
      </c>
      <c r="V86" s="150">
        <v>46948.885490137509</v>
      </c>
      <c r="W86" s="150">
        <v>0</v>
      </c>
      <c r="X86" s="150">
        <v>0</v>
      </c>
      <c r="Y86" s="150">
        <v>0</v>
      </c>
      <c r="Z86" s="150">
        <v>0</v>
      </c>
      <c r="AA86" s="150">
        <v>0</v>
      </c>
      <c r="AB86" s="150">
        <v>81022.036490137514</v>
      </c>
      <c r="AC86" s="150">
        <v>46948.885490137516</v>
      </c>
      <c r="AD86" s="150">
        <v>0</v>
      </c>
      <c r="AE86" s="150">
        <v>0</v>
      </c>
      <c r="AF86" s="150">
        <v>0</v>
      </c>
      <c r="AG86" s="150">
        <v>0</v>
      </c>
      <c r="AH86" s="150">
        <v>0</v>
      </c>
      <c r="AI86" s="150">
        <v>81022.036490137514</v>
      </c>
      <c r="AJ86" s="150">
        <v>6709.5249999999996</v>
      </c>
      <c r="AL86" s="150">
        <f t="shared" si="29"/>
        <v>6709.5249999999996</v>
      </c>
      <c r="AM86" s="150">
        <f t="shared" si="30"/>
        <v>-40239.360490137515</v>
      </c>
      <c r="AN86" s="150">
        <v>6709.5249999999996</v>
      </c>
      <c r="AO86" s="150">
        <f t="shared" si="21"/>
        <v>40782.675999999999</v>
      </c>
      <c r="BB86" s="150">
        <f t="shared" si="31"/>
        <v>0</v>
      </c>
      <c r="BO86" s="150">
        <f t="shared" si="32"/>
        <v>0</v>
      </c>
      <c r="BS86" s="150">
        <f t="shared" si="22"/>
        <v>40782.675999999999</v>
      </c>
      <c r="BT86" s="157">
        <f t="shared" si="23"/>
        <v>0</v>
      </c>
      <c r="BU86" s="157">
        <f t="shared" si="24"/>
        <v>0</v>
      </c>
      <c r="BV86" s="157">
        <f t="shared" si="25"/>
        <v>0</v>
      </c>
      <c r="BW86" s="157">
        <f t="shared" si="26"/>
        <v>0</v>
      </c>
      <c r="BX86" s="157">
        <f t="shared" si="27"/>
        <v>0</v>
      </c>
      <c r="BY86" s="157">
        <f t="shared" si="28"/>
        <v>-40239.360490137515</v>
      </c>
    </row>
    <row r="87" spans="1:77" x14ac:dyDescent="0.25">
      <c r="A87" t="s">
        <v>145</v>
      </c>
      <c r="B87" t="s">
        <v>103</v>
      </c>
      <c r="C87" t="s">
        <v>173</v>
      </c>
      <c r="D87" t="s">
        <v>770</v>
      </c>
      <c r="E87" t="s">
        <v>30</v>
      </c>
      <c r="F87" s="367" t="s">
        <v>938</v>
      </c>
      <c r="G87" s="150">
        <v>18343.738000000001</v>
      </c>
      <c r="H87" s="150">
        <v>16488</v>
      </c>
      <c r="I87" s="150">
        <v>0</v>
      </c>
      <c r="J87" s="150">
        <v>0</v>
      </c>
      <c r="K87" s="150">
        <v>0</v>
      </c>
      <c r="L87" s="150">
        <v>0</v>
      </c>
      <c r="M87" s="150">
        <v>0</v>
      </c>
      <c r="N87" s="150">
        <v>34831.737999999998</v>
      </c>
      <c r="O87" s="150">
        <v>16488</v>
      </c>
      <c r="P87" s="150">
        <v>0</v>
      </c>
      <c r="Q87" s="150">
        <v>0</v>
      </c>
      <c r="R87" s="150">
        <v>0</v>
      </c>
      <c r="S87" s="150">
        <v>0</v>
      </c>
      <c r="T87" s="150">
        <v>0</v>
      </c>
      <c r="U87" s="150">
        <v>34831.737999999998</v>
      </c>
      <c r="V87" s="150">
        <v>16488</v>
      </c>
      <c r="W87" s="150">
        <v>0</v>
      </c>
      <c r="X87" s="150">
        <v>0</v>
      </c>
      <c r="Y87" s="150">
        <v>0</v>
      </c>
      <c r="Z87" s="150">
        <v>0</v>
      </c>
      <c r="AA87" s="150">
        <v>0</v>
      </c>
      <c r="AB87" s="150">
        <v>34831.737999999998</v>
      </c>
      <c r="AC87" s="150">
        <v>16488</v>
      </c>
      <c r="AD87" s="150">
        <v>0</v>
      </c>
      <c r="AE87" s="150">
        <v>0</v>
      </c>
      <c r="AF87" s="150">
        <v>0</v>
      </c>
      <c r="AG87" s="150">
        <v>0</v>
      </c>
      <c r="AH87" s="150">
        <v>0</v>
      </c>
      <c r="AI87" s="150">
        <v>34831.737999999998</v>
      </c>
      <c r="AJ87" s="150">
        <v>0</v>
      </c>
      <c r="AL87" s="150">
        <f t="shared" si="29"/>
        <v>0</v>
      </c>
      <c r="AM87" s="150">
        <f t="shared" si="30"/>
        <v>-16488</v>
      </c>
      <c r="AN87" s="150">
        <v>0</v>
      </c>
      <c r="AO87" s="150">
        <f t="shared" si="21"/>
        <v>18343.738000000001</v>
      </c>
      <c r="BB87" s="150">
        <f t="shared" si="31"/>
        <v>0</v>
      </c>
      <c r="BO87" s="150">
        <f t="shared" si="32"/>
        <v>0</v>
      </c>
      <c r="BS87" s="150">
        <f t="shared" si="22"/>
        <v>18343.738000000001</v>
      </c>
      <c r="BT87" s="157">
        <f t="shared" si="23"/>
        <v>0</v>
      </c>
      <c r="BU87" s="157">
        <f t="shared" si="24"/>
        <v>0</v>
      </c>
      <c r="BV87" s="157">
        <f t="shared" si="25"/>
        <v>0</v>
      </c>
      <c r="BW87" s="157">
        <f t="shared" si="26"/>
        <v>0</v>
      </c>
      <c r="BX87" s="157">
        <f t="shared" si="27"/>
        <v>0</v>
      </c>
      <c r="BY87" s="157">
        <f t="shared" si="28"/>
        <v>-16487.999999999996</v>
      </c>
    </row>
    <row r="88" spans="1:77" x14ac:dyDescent="0.25">
      <c r="A88" t="s">
        <v>145</v>
      </c>
      <c r="B88" t="s">
        <v>331</v>
      </c>
      <c r="C88" t="s">
        <v>770</v>
      </c>
      <c r="D88" t="s">
        <v>770</v>
      </c>
      <c r="E88" t="s">
        <v>739</v>
      </c>
      <c r="F88" s="367" t="s">
        <v>938</v>
      </c>
      <c r="G88" s="150">
        <v>0</v>
      </c>
      <c r="H88" s="150">
        <v>0</v>
      </c>
      <c r="I88" s="150">
        <v>0</v>
      </c>
      <c r="J88" s="150">
        <v>0</v>
      </c>
      <c r="K88" s="150">
        <v>0</v>
      </c>
      <c r="L88" s="150">
        <v>0</v>
      </c>
      <c r="M88" s="150">
        <v>0</v>
      </c>
      <c r="N88" s="150">
        <v>0</v>
      </c>
      <c r="O88" s="150">
        <v>0</v>
      </c>
      <c r="P88" s="150">
        <v>43470</v>
      </c>
      <c r="Q88" s="150">
        <v>0</v>
      </c>
      <c r="R88" s="150">
        <v>0</v>
      </c>
      <c r="S88" s="150">
        <v>0</v>
      </c>
      <c r="T88" s="150">
        <v>0</v>
      </c>
      <c r="U88" s="150">
        <v>43470</v>
      </c>
      <c r="V88" s="150">
        <v>0</v>
      </c>
      <c r="W88" s="150">
        <v>43470</v>
      </c>
      <c r="X88" s="150">
        <v>0</v>
      </c>
      <c r="Y88" s="150">
        <v>0</v>
      </c>
      <c r="Z88" s="150">
        <v>0</v>
      </c>
      <c r="AA88" s="150">
        <v>0</v>
      </c>
      <c r="AB88" s="150">
        <v>43470</v>
      </c>
      <c r="AC88" s="150">
        <v>0</v>
      </c>
      <c r="AD88" s="150">
        <v>43470</v>
      </c>
      <c r="AE88" s="150">
        <v>0</v>
      </c>
      <c r="AF88" s="150">
        <v>0</v>
      </c>
      <c r="AG88" s="150">
        <v>0</v>
      </c>
      <c r="AH88" s="150">
        <v>0</v>
      </c>
      <c r="AI88" s="150">
        <v>43470</v>
      </c>
      <c r="AJ88" s="150">
        <v>0</v>
      </c>
      <c r="AL88" s="150">
        <f t="shared" si="29"/>
        <v>0</v>
      </c>
      <c r="AM88" s="150">
        <f t="shared" si="30"/>
        <v>0</v>
      </c>
      <c r="AN88" s="150">
        <v>0</v>
      </c>
      <c r="AO88" s="150">
        <f t="shared" si="21"/>
        <v>0</v>
      </c>
      <c r="BB88" s="150">
        <f t="shared" si="31"/>
        <v>0</v>
      </c>
      <c r="BO88" s="150">
        <f t="shared" si="32"/>
        <v>0</v>
      </c>
      <c r="BS88" s="150">
        <f t="shared" si="22"/>
        <v>0</v>
      </c>
      <c r="BT88" s="157">
        <f t="shared" si="23"/>
        <v>-43470</v>
      </c>
      <c r="BU88" s="157">
        <f t="shared" si="24"/>
        <v>0</v>
      </c>
      <c r="BV88" s="157">
        <f t="shared" si="25"/>
        <v>0</v>
      </c>
      <c r="BW88" s="157">
        <f t="shared" si="26"/>
        <v>0</v>
      </c>
      <c r="BX88" s="157">
        <f t="shared" si="27"/>
        <v>0</v>
      </c>
      <c r="BY88" s="157">
        <f t="shared" si="28"/>
        <v>-43470</v>
      </c>
    </row>
    <row r="89" spans="1:77" x14ac:dyDescent="0.25">
      <c r="A89" t="s">
        <v>145</v>
      </c>
      <c r="B89" t="s">
        <v>338</v>
      </c>
      <c r="C89" t="s">
        <v>770</v>
      </c>
      <c r="D89" t="s">
        <v>770</v>
      </c>
      <c r="E89" t="s">
        <v>746</v>
      </c>
      <c r="F89" s="367" t="s">
        <v>938</v>
      </c>
      <c r="G89" s="150">
        <v>0</v>
      </c>
      <c r="H89" s="150">
        <v>0</v>
      </c>
      <c r="I89" s="150">
        <v>0</v>
      </c>
      <c r="J89" s="150">
        <v>0</v>
      </c>
      <c r="K89" s="150">
        <v>0</v>
      </c>
      <c r="L89" s="150">
        <v>0</v>
      </c>
      <c r="M89" s="150">
        <v>0</v>
      </c>
      <c r="N89" s="150">
        <v>0</v>
      </c>
      <c r="O89" s="150">
        <v>0</v>
      </c>
      <c r="P89" s="150">
        <v>91650</v>
      </c>
      <c r="Q89" s="150">
        <v>91650</v>
      </c>
      <c r="R89" s="150">
        <v>91650</v>
      </c>
      <c r="S89" s="150">
        <v>91650</v>
      </c>
      <c r="T89" s="150">
        <v>0</v>
      </c>
      <c r="U89" s="150">
        <v>366600</v>
      </c>
      <c r="V89" s="150">
        <v>0</v>
      </c>
      <c r="W89" s="150">
        <v>91650</v>
      </c>
      <c r="X89" s="150">
        <v>91650</v>
      </c>
      <c r="Y89" s="150">
        <v>91650</v>
      </c>
      <c r="Z89" s="150">
        <v>91650</v>
      </c>
      <c r="AA89" s="150">
        <v>0</v>
      </c>
      <c r="AB89" s="150">
        <v>366600</v>
      </c>
      <c r="AC89" s="150">
        <v>0</v>
      </c>
      <c r="AD89" s="150">
        <v>91650</v>
      </c>
      <c r="AE89" s="150">
        <v>91650</v>
      </c>
      <c r="AF89" s="150">
        <v>91650</v>
      </c>
      <c r="AG89" s="150">
        <v>91650</v>
      </c>
      <c r="AH89" s="150">
        <v>0</v>
      </c>
      <c r="AI89" s="150">
        <v>366600</v>
      </c>
      <c r="AJ89" s="150">
        <v>0</v>
      </c>
      <c r="AL89" s="150">
        <f t="shared" si="29"/>
        <v>0</v>
      </c>
      <c r="AM89" s="150">
        <f t="shared" si="30"/>
        <v>0</v>
      </c>
      <c r="AN89" s="150">
        <v>0</v>
      </c>
      <c r="AO89" s="150">
        <f t="shared" si="21"/>
        <v>0</v>
      </c>
      <c r="BB89" s="150">
        <f t="shared" si="31"/>
        <v>0</v>
      </c>
      <c r="BO89" s="150">
        <f t="shared" si="32"/>
        <v>0</v>
      </c>
      <c r="BS89" s="150">
        <f t="shared" si="22"/>
        <v>0</v>
      </c>
      <c r="BT89" s="157">
        <f t="shared" si="23"/>
        <v>-91650</v>
      </c>
      <c r="BU89" s="157">
        <f t="shared" si="24"/>
        <v>-91650</v>
      </c>
      <c r="BV89" s="157">
        <f t="shared" si="25"/>
        <v>-91650</v>
      </c>
      <c r="BW89" s="157">
        <f t="shared" si="26"/>
        <v>-91650</v>
      </c>
      <c r="BX89" s="157">
        <f t="shared" si="27"/>
        <v>0</v>
      </c>
      <c r="BY89" s="157">
        <f t="shared" si="28"/>
        <v>-366600</v>
      </c>
    </row>
    <row r="90" spans="1:77" x14ac:dyDescent="0.25">
      <c r="A90" t="s">
        <v>145</v>
      </c>
      <c r="B90" t="s">
        <v>337</v>
      </c>
      <c r="C90" t="s">
        <v>770</v>
      </c>
      <c r="D90" t="s">
        <v>770</v>
      </c>
      <c r="E90" t="s">
        <v>745</v>
      </c>
      <c r="F90" s="367" t="s">
        <v>938</v>
      </c>
      <c r="G90" s="150">
        <v>0</v>
      </c>
      <c r="H90" s="150">
        <v>0</v>
      </c>
      <c r="I90" s="150">
        <v>0</v>
      </c>
      <c r="J90" s="150">
        <v>0</v>
      </c>
      <c r="K90" s="150">
        <v>0</v>
      </c>
      <c r="L90" s="150">
        <v>0</v>
      </c>
      <c r="M90" s="150">
        <v>0</v>
      </c>
      <c r="N90" s="150">
        <v>0</v>
      </c>
      <c r="O90" s="150">
        <v>0</v>
      </c>
      <c r="P90" s="150">
        <v>14700</v>
      </c>
      <c r="Q90" s="150">
        <v>9800</v>
      </c>
      <c r="R90" s="150">
        <v>0</v>
      </c>
      <c r="S90" s="150">
        <v>0</v>
      </c>
      <c r="T90" s="150">
        <v>0</v>
      </c>
      <c r="U90" s="150">
        <v>24500</v>
      </c>
      <c r="V90" s="150">
        <v>0</v>
      </c>
      <c r="W90" s="150">
        <v>14700</v>
      </c>
      <c r="X90" s="150">
        <v>9800</v>
      </c>
      <c r="Y90" s="150">
        <v>0</v>
      </c>
      <c r="Z90" s="150">
        <v>0</v>
      </c>
      <c r="AA90" s="150">
        <v>0</v>
      </c>
      <c r="AB90" s="150">
        <v>24500</v>
      </c>
      <c r="AC90" s="150">
        <v>0</v>
      </c>
      <c r="AD90" s="150">
        <v>14700</v>
      </c>
      <c r="AE90" s="150">
        <v>9800</v>
      </c>
      <c r="AF90" s="150">
        <v>0</v>
      </c>
      <c r="AG90" s="150">
        <v>0</v>
      </c>
      <c r="AH90" s="150">
        <v>0</v>
      </c>
      <c r="AI90" s="150">
        <v>24500</v>
      </c>
      <c r="AJ90" s="150">
        <v>0</v>
      </c>
      <c r="AL90" s="150">
        <f t="shared" si="29"/>
        <v>0</v>
      </c>
      <c r="AM90" s="150">
        <f t="shared" si="30"/>
        <v>0</v>
      </c>
      <c r="AN90" s="150">
        <v>0</v>
      </c>
      <c r="AO90" s="150">
        <f t="shared" si="21"/>
        <v>0</v>
      </c>
      <c r="BB90" s="150">
        <f t="shared" si="31"/>
        <v>0</v>
      </c>
      <c r="BO90" s="150">
        <f t="shared" si="32"/>
        <v>0</v>
      </c>
      <c r="BS90" s="150">
        <f t="shared" si="22"/>
        <v>0</v>
      </c>
      <c r="BT90" s="157">
        <f t="shared" si="23"/>
        <v>-14700</v>
      </c>
      <c r="BU90" s="157">
        <f t="shared" si="24"/>
        <v>-9800</v>
      </c>
      <c r="BV90" s="157">
        <f t="shared" si="25"/>
        <v>0</v>
      </c>
      <c r="BW90" s="157">
        <f t="shared" si="26"/>
        <v>0</v>
      </c>
      <c r="BX90" s="157">
        <f t="shared" si="27"/>
        <v>0</v>
      </c>
      <c r="BY90" s="157">
        <f t="shared" si="28"/>
        <v>-24500</v>
      </c>
    </row>
    <row r="91" spans="1:77" x14ac:dyDescent="0.25">
      <c r="A91" t="s">
        <v>145</v>
      </c>
      <c r="B91" t="s">
        <v>272</v>
      </c>
      <c r="C91" t="s">
        <v>167</v>
      </c>
      <c r="D91" t="s">
        <v>770</v>
      </c>
      <c r="E91" t="s">
        <v>242</v>
      </c>
      <c r="F91" s="367">
        <v>43830</v>
      </c>
      <c r="G91" s="150">
        <v>20872.512999999999</v>
      </c>
      <c r="H91" s="150">
        <v>100001.86325144873</v>
      </c>
      <c r="I91" s="150">
        <v>100000</v>
      </c>
      <c r="J91" s="150">
        <v>0</v>
      </c>
      <c r="K91" s="150">
        <v>0</v>
      </c>
      <c r="L91" s="150">
        <v>0</v>
      </c>
      <c r="M91" s="150">
        <v>0</v>
      </c>
      <c r="N91" s="150">
        <v>220874.37625144873</v>
      </c>
      <c r="O91" s="150">
        <v>70001.863251448711</v>
      </c>
      <c r="P91" s="150">
        <v>100000</v>
      </c>
      <c r="Q91" s="150">
        <v>0</v>
      </c>
      <c r="R91" s="150">
        <v>0</v>
      </c>
      <c r="S91" s="150">
        <v>0</v>
      </c>
      <c r="T91" s="150">
        <v>0</v>
      </c>
      <c r="U91" s="150">
        <v>190874.37625144873</v>
      </c>
      <c r="V91" s="150">
        <v>92726.664251448718</v>
      </c>
      <c r="W91" s="150">
        <v>100000</v>
      </c>
      <c r="X91" s="150">
        <v>0</v>
      </c>
      <c r="Y91" s="150">
        <v>0</v>
      </c>
      <c r="Z91" s="150">
        <v>0</v>
      </c>
      <c r="AA91" s="150">
        <v>0</v>
      </c>
      <c r="AB91" s="150">
        <v>213599.17725144871</v>
      </c>
      <c r="AC91" s="150">
        <v>49340.622000000003</v>
      </c>
      <c r="AD91" s="150">
        <v>100000</v>
      </c>
      <c r="AE91" s="150">
        <v>0</v>
      </c>
      <c r="AF91" s="150">
        <v>0</v>
      </c>
      <c r="AG91" s="150">
        <v>0</v>
      </c>
      <c r="AH91" s="150">
        <v>0</v>
      </c>
      <c r="AI91" s="150">
        <v>170213.13500000001</v>
      </c>
      <c r="AJ91" s="150">
        <v>32402.621999999999</v>
      </c>
      <c r="AL91" s="150">
        <f t="shared" si="29"/>
        <v>32402.621999999999</v>
      </c>
      <c r="AM91" s="150">
        <f t="shared" si="30"/>
        <v>-16938.000000000004</v>
      </c>
      <c r="AN91" s="150">
        <v>32402.621999999999</v>
      </c>
      <c r="AO91" s="150">
        <f t="shared" si="21"/>
        <v>53275.134999999995</v>
      </c>
      <c r="BB91" s="150">
        <f t="shared" si="31"/>
        <v>0</v>
      </c>
      <c r="BO91" s="150">
        <f t="shared" si="32"/>
        <v>0</v>
      </c>
      <c r="BS91" s="150">
        <f t="shared" si="22"/>
        <v>53275.134999999995</v>
      </c>
      <c r="BT91" s="157">
        <f t="shared" si="23"/>
        <v>-100000</v>
      </c>
      <c r="BU91" s="157">
        <f t="shared" si="24"/>
        <v>0</v>
      </c>
      <c r="BV91" s="157">
        <f t="shared" si="25"/>
        <v>0</v>
      </c>
      <c r="BW91" s="157">
        <f t="shared" si="26"/>
        <v>0</v>
      </c>
      <c r="BX91" s="157">
        <f t="shared" si="27"/>
        <v>0</v>
      </c>
      <c r="BY91" s="157">
        <f t="shared" si="28"/>
        <v>-116938.00000000001</v>
      </c>
    </row>
    <row r="92" spans="1:77" x14ac:dyDescent="0.25">
      <c r="A92" t="s">
        <v>145</v>
      </c>
      <c r="B92" t="s">
        <v>320</v>
      </c>
      <c r="C92" t="s">
        <v>167</v>
      </c>
      <c r="D92" t="s">
        <v>770</v>
      </c>
      <c r="E92" t="s">
        <v>299</v>
      </c>
      <c r="F92" s="367">
        <v>43830</v>
      </c>
      <c r="G92" s="150">
        <v>0</v>
      </c>
      <c r="H92" s="150">
        <v>0</v>
      </c>
      <c r="I92" s="150">
        <v>0</v>
      </c>
      <c r="J92" s="150">
        <v>0</v>
      </c>
      <c r="K92" s="150">
        <v>0</v>
      </c>
      <c r="L92" s="150">
        <v>0</v>
      </c>
      <c r="M92" s="150">
        <v>0</v>
      </c>
      <c r="N92" s="150">
        <v>0</v>
      </c>
      <c r="O92" s="150">
        <v>30000</v>
      </c>
      <c r="P92" s="150">
        <v>0</v>
      </c>
      <c r="Q92" s="150">
        <v>0</v>
      </c>
      <c r="R92" s="150">
        <v>0</v>
      </c>
      <c r="S92" s="150">
        <v>0</v>
      </c>
      <c r="T92" s="150">
        <v>0</v>
      </c>
      <c r="U92" s="150">
        <v>30000</v>
      </c>
      <c r="V92" s="150">
        <v>7275.1989999999996</v>
      </c>
      <c r="W92" s="150">
        <v>0</v>
      </c>
      <c r="X92" s="150">
        <v>0</v>
      </c>
      <c r="Y92" s="150">
        <v>0</v>
      </c>
      <c r="Z92" s="150">
        <v>0</v>
      </c>
      <c r="AA92" s="150">
        <v>0</v>
      </c>
      <c r="AB92" s="150">
        <v>7275.1989999999996</v>
      </c>
      <c r="AC92" s="150">
        <v>15590.269</v>
      </c>
      <c r="AD92" s="150">
        <v>0</v>
      </c>
      <c r="AE92" s="150">
        <v>0</v>
      </c>
      <c r="AF92" s="150">
        <v>0</v>
      </c>
      <c r="AG92" s="150">
        <v>0</v>
      </c>
      <c r="AH92" s="150">
        <v>0</v>
      </c>
      <c r="AI92" s="150">
        <v>15590.269</v>
      </c>
      <c r="AJ92" s="150">
        <v>15590.269</v>
      </c>
      <c r="AL92" s="150">
        <f t="shared" si="29"/>
        <v>15590.269</v>
      </c>
      <c r="AM92" s="150">
        <f t="shared" si="30"/>
        <v>0</v>
      </c>
      <c r="AN92" s="150">
        <v>15590.269</v>
      </c>
      <c r="AO92" s="150">
        <f t="shared" si="21"/>
        <v>15590.269</v>
      </c>
      <c r="BB92" s="150">
        <f t="shared" si="31"/>
        <v>0</v>
      </c>
      <c r="BO92" s="150">
        <f t="shared" si="32"/>
        <v>0</v>
      </c>
      <c r="BS92" s="150">
        <f t="shared" si="22"/>
        <v>15590.269</v>
      </c>
      <c r="BT92" s="157">
        <f t="shared" si="23"/>
        <v>0</v>
      </c>
      <c r="BU92" s="157">
        <f t="shared" si="24"/>
        <v>0</v>
      </c>
      <c r="BV92" s="157">
        <f t="shared" si="25"/>
        <v>0</v>
      </c>
      <c r="BW92" s="157">
        <f t="shared" si="26"/>
        <v>0</v>
      </c>
      <c r="BX92" s="157">
        <f t="shared" si="27"/>
        <v>0</v>
      </c>
      <c r="BY92" s="157">
        <f t="shared" si="28"/>
        <v>0</v>
      </c>
    </row>
    <row r="93" spans="1:77" x14ac:dyDescent="0.25">
      <c r="A93" t="s">
        <v>145</v>
      </c>
      <c r="B93" t="s">
        <v>336</v>
      </c>
      <c r="C93" t="s">
        <v>770</v>
      </c>
      <c r="D93" t="s">
        <v>770</v>
      </c>
      <c r="E93" t="s">
        <v>744</v>
      </c>
      <c r="F93" s="367" t="s">
        <v>938</v>
      </c>
      <c r="G93" s="150">
        <v>0</v>
      </c>
      <c r="H93" s="150">
        <v>0</v>
      </c>
      <c r="I93" s="150">
        <v>0</v>
      </c>
      <c r="J93" s="150">
        <v>0</v>
      </c>
      <c r="K93" s="150">
        <v>0</v>
      </c>
      <c r="L93" s="150">
        <v>0</v>
      </c>
      <c r="M93" s="150">
        <v>0</v>
      </c>
      <c r="N93" s="150">
        <v>0</v>
      </c>
      <c r="O93" s="150">
        <v>0</v>
      </c>
      <c r="P93" s="150">
        <v>39677</v>
      </c>
      <c r="Q93" s="150">
        <v>0</v>
      </c>
      <c r="R93" s="150">
        <v>0</v>
      </c>
      <c r="S93" s="150">
        <v>0</v>
      </c>
      <c r="T93" s="150">
        <v>0</v>
      </c>
      <c r="U93" s="150">
        <v>39677</v>
      </c>
      <c r="V93" s="150">
        <v>0</v>
      </c>
      <c r="W93" s="150">
        <v>39677</v>
      </c>
      <c r="X93" s="150">
        <v>0</v>
      </c>
      <c r="Y93" s="150">
        <v>0</v>
      </c>
      <c r="Z93" s="150">
        <v>0</v>
      </c>
      <c r="AA93" s="150">
        <v>0</v>
      </c>
      <c r="AB93" s="150">
        <v>39677</v>
      </c>
      <c r="AC93" s="150">
        <v>0</v>
      </c>
      <c r="AD93" s="150">
        <v>39677</v>
      </c>
      <c r="AE93" s="150">
        <v>0</v>
      </c>
      <c r="AF93" s="150">
        <v>0</v>
      </c>
      <c r="AG93" s="150">
        <v>0</v>
      </c>
      <c r="AH93" s="150">
        <v>0</v>
      </c>
      <c r="AI93" s="150">
        <v>39677</v>
      </c>
      <c r="AJ93" s="150">
        <v>0</v>
      </c>
      <c r="AL93" s="150">
        <f t="shared" si="29"/>
        <v>0</v>
      </c>
      <c r="AM93" s="150">
        <f t="shared" si="30"/>
        <v>0</v>
      </c>
      <c r="AN93" s="150">
        <v>0</v>
      </c>
      <c r="AO93" s="150">
        <f t="shared" si="21"/>
        <v>0</v>
      </c>
      <c r="BB93" s="150">
        <f t="shared" si="31"/>
        <v>0</v>
      </c>
      <c r="BO93" s="150">
        <f t="shared" si="32"/>
        <v>0</v>
      </c>
      <c r="BS93" s="150">
        <f t="shared" si="22"/>
        <v>0</v>
      </c>
      <c r="BT93" s="157">
        <f t="shared" si="23"/>
        <v>-39677</v>
      </c>
      <c r="BU93" s="157">
        <f t="shared" si="24"/>
        <v>0</v>
      </c>
      <c r="BV93" s="157">
        <f t="shared" si="25"/>
        <v>0</v>
      </c>
      <c r="BW93" s="157">
        <f t="shared" si="26"/>
        <v>0</v>
      </c>
      <c r="BX93" s="157">
        <f t="shared" si="27"/>
        <v>0</v>
      </c>
      <c r="BY93" s="157">
        <f t="shared" si="28"/>
        <v>-39677</v>
      </c>
    </row>
    <row r="94" spans="1:77" x14ac:dyDescent="0.25">
      <c r="A94" t="s">
        <v>145</v>
      </c>
      <c r="B94" t="s">
        <v>340</v>
      </c>
      <c r="C94" t="s">
        <v>770</v>
      </c>
      <c r="D94" t="s">
        <v>770</v>
      </c>
      <c r="E94" t="s">
        <v>748</v>
      </c>
      <c r="F94" s="367" t="s">
        <v>938</v>
      </c>
      <c r="G94" s="150">
        <v>0</v>
      </c>
      <c r="H94" s="150">
        <v>0</v>
      </c>
      <c r="I94" s="150">
        <v>0</v>
      </c>
      <c r="J94" s="150">
        <v>0</v>
      </c>
      <c r="K94" s="150">
        <v>0</v>
      </c>
      <c r="L94" s="150">
        <v>0</v>
      </c>
      <c r="M94" s="150">
        <v>0</v>
      </c>
      <c r="N94" s="150">
        <v>0</v>
      </c>
      <c r="O94" s="150">
        <v>0</v>
      </c>
      <c r="P94" s="150">
        <v>16100</v>
      </c>
      <c r="Q94" s="150">
        <v>16100</v>
      </c>
      <c r="R94" s="150">
        <v>0</v>
      </c>
      <c r="S94" s="150">
        <v>0</v>
      </c>
      <c r="T94" s="150">
        <v>0</v>
      </c>
      <c r="U94" s="150">
        <v>32200</v>
      </c>
      <c r="V94" s="150">
        <v>0</v>
      </c>
      <c r="W94" s="150">
        <v>16100</v>
      </c>
      <c r="X94" s="150">
        <v>16100</v>
      </c>
      <c r="Y94" s="150">
        <v>0</v>
      </c>
      <c r="Z94" s="150">
        <v>0</v>
      </c>
      <c r="AA94" s="150">
        <v>0</v>
      </c>
      <c r="AB94" s="150">
        <v>32200</v>
      </c>
      <c r="AC94" s="150">
        <v>0</v>
      </c>
      <c r="AD94" s="150">
        <v>16100</v>
      </c>
      <c r="AE94" s="150">
        <v>16100</v>
      </c>
      <c r="AF94" s="150">
        <v>0</v>
      </c>
      <c r="AG94" s="150">
        <v>0</v>
      </c>
      <c r="AH94" s="150">
        <v>0</v>
      </c>
      <c r="AI94" s="150">
        <v>32200</v>
      </c>
      <c r="AJ94" s="150">
        <v>0</v>
      </c>
      <c r="AL94" s="150">
        <f t="shared" si="29"/>
        <v>0</v>
      </c>
      <c r="AM94" s="150">
        <f t="shared" si="30"/>
        <v>0</v>
      </c>
      <c r="AN94" s="150">
        <v>0</v>
      </c>
      <c r="AO94" s="150">
        <f t="shared" si="21"/>
        <v>0</v>
      </c>
      <c r="BB94" s="150">
        <f t="shared" si="31"/>
        <v>0</v>
      </c>
      <c r="BO94" s="150">
        <f t="shared" si="32"/>
        <v>0</v>
      </c>
      <c r="BS94" s="150">
        <f t="shared" si="22"/>
        <v>0</v>
      </c>
      <c r="BT94" s="157">
        <f t="shared" si="23"/>
        <v>-16100</v>
      </c>
      <c r="BU94" s="157">
        <f t="shared" si="24"/>
        <v>-16100</v>
      </c>
      <c r="BV94" s="157">
        <f t="shared" si="25"/>
        <v>0</v>
      </c>
      <c r="BW94" s="157">
        <f t="shared" si="26"/>
        <v>0</v>
      </c>
      <c r="BX94" s="157">
        <f t="shared" si="27"/>
        <v>0</v>
      </c>
      <c r="BY94" s="157">
        <f t="shared" si="28"/>
        <v>-32200</v>
      </c>
    </row>
    <row r="95" spans="1:77" x14ac:dyDescent="0.25">
      <c r="A95" t="s">
        <v>145</v>
      </c>
      <c r="B95" t="s">
        <v>262</v>
      </c>
      <c r="C95" t="s">
        <v>167</v>
      </c>
      <c r="D95" t="s">
        <v>770</v>
      </c>
      <c r="E95" t="s">
        <v>232</v>
      </c>
      <c r="F95" s="367">
        <v>43830</v>
      </c>
      <c r="G95" s="150">
        <v>0</v>
      </c>
      <c r="H95" s="150">
        <v>122554.42023664762</v>
      </c>
      <c r="I95" s="150">
        <v>0</v>
      </c>
      <c r="J95" s="150">
        <v>0</v>
      </c>
      <c r="K95" s="150">
        <v>0</v>
      </c>
      <c r="L95" s="150">
        <v>0</v>
      </c>
      <c r="M95" s="150">
        <v>0</v>
      </c>
      <c r="N95" s="150">
        <v>122554.42023664762</v>
      </c>
      <c r="O95" s="150">
        <v>122554.42023664762</v>
      </c>
      <c r="P95" s="150">
        <v>0</v>
      </c>
      <c r="Q95" s="150">
        <v>0</v>
      </c>
      <c r="R95" s="150">
        <v>0</v>
      </c>
      <c r="S95" s="150">
        <v>0</v>
      </c>
      <c r="T95" s="150">
        <v>0</v>
      </c>
      <c r="U95" s="150">
        <v>122554.42023664762</v>
      </c>
      <c r="V95" s="150">
        <v>122554.42023664762</v>
      </c>
      <c r="W95" s="150">
        <v>0</v>
      </c>
      <c r="X95" s="150">
        <v>0</v>
      </c>
      <c r="Y95" s="150">
        <v>0</v>
      </c>
      <c r="Z95" s="150">
        <v>0</v>
      </c>
      <c r="AA95" s="150">
        <v>0</v>
      </c>
      <c r="AB95" s="150">
        <v>122554.42023664762</v>
      </c>
      <c r="AC95" s="150">
        <v>97376.921999999991</v>
      </c>
      <c r="AD95" s="150">
        <v>25177.498236647632</v>
      </c>
      <c r="AE95" s="150">
        <v>0</v>
      </c>
      <c r="AF95" s="150">
        <v>0</v>
      </c>
      <c r="AG95" s="150">
        <v>0</v>
      </c>
      <c r="AH95" s="150">
        <v>0</v>
      </c>
      <c r="AI95" s="150">
        <v>122554.42023664762</v>
      </c>
      <c r="AJ95" s="150">
        <v>94205.816999999995</v>
      </c>
      <c r="AL95" s="150">
        <f t="shared" si="29"/>
        <v>94205.816999999995</v>
      </c>
      <c r="AM95" s="150">
        <f t="shared" si="30"/>
        <v>-3171.1049999999959</v>
      </c>
      <c r="AN95" s="150">
        <v>94205.816999999995</v>
      </c>
      <c r="AO95" s="150">
        <f t="shared" si="21"/>
        <v>94205.816999999995</v>
      </c>
      <c r="BB95" s="150">
        <f t="shared" si="31"/>
        <v>0</v>
      </c>
      <c r="BO95" s="150">
        <f t="shared" si="32"/>
        <v>0</v>
      </c>
      <c r="BS95" s="150">
        <f t="shared" si="22"/>
        <v>94205.816999999995</v>
      </c>
      <c r="BT95" s="157">
        <f t="shared" si="23"/>
        <v>-25177.498236647632</v>
      </c>
      <c r="BU95" s="157">
        <f t="shared" si="24"/>
        <v>0</v>
      </c>
      <c r="BV95" s="157">
        <f t="shared" si="25"/>
        <v>0</v>
      </c>
      <c r="BW95" s="157">
        <f t="shared" si="26"/>
        <v>0</v>
      </c>
      <c r="BX95" s="157">
        <f t="shared" si="27"/>
        <v>0</v>
      </c>
      <c r="BY95" s="157">
        <f t="shared" si="28"/>
        <v>-28348.603236647628</v>
      </c>
    </row>
    <row r="96" spans="1:77" x14ac:dyDescent="0.25">
      <c r="A96" t="s">
        <v>145</v>
      </c>
      <c r="B96" t="s">
        <v>260</v>
      </c>
      <c r="C96" t="s">
        <v>288</v>
      </c>
      <c r="D96" t="s">
        <v>770</v>
      </c>
      <c r="E96" t="s">
        <v>230</v>
      </c>
      <c r="F96" s="367">
        <v>43830</v>
      </c>
      <c r="G96" s="150">
        <v>0</v>
      </c>
      <c r="H96" s="150">
        <v>195993.15512118104</v>
      </c>
      <c r="I96" s="150">
        <v>212926.05</v>
      </c>
      <c r="J96" s="150">
        <v>0</v>
      </c>
      <c r="K96" s="150">
        <v>0</v>
      </c>
      <c r="L96" s="150">
        <v>0</v>
      </c>
      <c r="M96" s="150">
        <v>0</v>
      </c>
      <c r="N96" s="150">
        <v>408919.20512118103</v>
      </c>
      <c r="O96" s="150">
        <v>277027.54366415238</v>
      </c>
      <c r="P96" s="150">
        <v>212926.05</v>
      </c>
      <c r="Q96" s="150">
        <v>0</v>
      </c>
      <c r="R96" s="150">
        <v>0</v>
      </c>
      <c r="S96" s="150">
        <v>0</v>
      </c>
      <c r="T96" s="150">
        <v>0</v>
      </c>
      <c r="U96" s="150">
        <v>489953.59366415237</v>
      </c>
      <c r="V96" s="150">
        <v>220700.63466415237</v>
      </c>
      <c r="W96" s="150">
        <v>212926.05</v>
      </c>
      <c r="X96" s="150">
        <v>0</v>
      </c>
      <c r="Y96" s="150">
        <v>0</v>
      </c>
      <c r="Z96" s="150">
        <v>0</v>
      </c>
      <c r="AA96" s="150">
        <v>0</v>
      </c>
      <c r="AB96" s="150">
        <v>433626.68466415233</v>
      </c>
      <c r="AC96" s="150">
        <v>300211.54299999995</v>
      </c>
      <c r="AD96" s="150">
        <v>118824.03066415241</v>
      </c>
      <c r="AE96" s="150">
        <v>0</v>
      </c>
      <c r="AF96" s="150">
        <v>0</v>
      </c>
      <c r="AG96" s="150">
        <v>0</v>
      </c>
      <c r="AH96" s="150">
        <v>0</v>
      </c>
      <c r="AI96" s="150">
        <v>419035.57366415235</v>
      </c>
      <c r="AJ96" s="150">
        <v>264227.54299999995</v>
      </c>
      <c r="AL96" s="150">
        <f t="shared" si="29"/>
        <v>264227.54299999995</v>
      </c>
      <c r="AM96" s="150">
        <f t="shared" si="30"/>
        <v>-35984</v>
      </c>
      <c r="AN96" s="150">
        <v>268734.29099999997</v>
      </c>
      <c r="AO96" s="150">
        <f t="shared" si="21"/>
        <v>268734.29099999997</v>
      </c>
      <c r="BB96" s="150">
        <f t="shared" si="31"/>
        <v>0</v>
      </c>
      <c r="BO96" s="150">
        <f t="shared" si="32"/>
        <v>0</v>
      </c>
      <c r="BS96" s="150">
        <f t="shared" si="22"/>
        <v>264227.54299999995</v>
      </c>
      <c r="BT96" s="157">
        <f t="shared" si="23"/>
        <v>-118824.03066415241</v>
      </c>
      <c r="BU96" s="157">
        <f t="shared" si="24"/>
        <v>0</v>
      </c>
      <c r="BV96" s="157">
        <f t="shared" si="25"/>
        <v>0</v>
      </c>
      <c r="BW96" s="157">
        <f t="shared" si="26"/>
        <v>0</v>
      </c>
      <c r="BX96" s="157">
        <f t="shared" si="27"/>
        <v>0</v>
      </c>
      <c r="BY96" s="157">
        <f t="shared" si="28"/>
        <v>-154808.03066415241</v>
      </c>
    </row>
    <row r="97" spans="1:77" x14ac:dyDescent="0.25">
      <c r="A97" t="s">
        <v>145</v>
      </c>
      <c r="B97" t="s">
        <v>261</v>
      </c>
      <c r="C97" t="s">
        <v>180</v>
      </c>
      <c r="D97" t="s">
        <v>770</v>
      </c>
      <c r="E97" t="s">
        <v>231</v>
      </c>
      <c r="F97" s="367">
        <v>43830</v>
      </c>
      <c r="H97" s="150">
        <v>81037</v>
      </c>
      <c r="I97" s="150">
        <v>0</v>
      </c>
      <c r="J97" s="150">
        <v>0</v>
      </c>
      <c r="K97" s="150">
        <v>0</v>
      </c>
      <c r="L97" s="150">
        <v>0</v>
      </c>
      <c r="M97" s="150">
        <v>0</v>
      </c>
      <c r="N97" s="150">
        <v>81037</v>
      </c>
      <c r="O97" s="150">
        <v>0</v>
      </c>
      <c r="P97" s="150">
        <v>0</v>
      </c>
      <c r="Q97" s="150">
        <v>0</v>
      </c>
      <c r="R97" s="150">
        <v>0</v>
      </c>
      <c r="S97" s="150">
        <v>0</v>
      </c>
      <c r="T97" s="150">
        <v>0</v>
      </c>
      <c r="U97" s="150">
        <v>0</v>
      </c>
      <c r="V97" s="150">
        <v>56326.909</v>
      </c>
      <c r="W97" s="150">
        <v>0</v>
      </c>
      <c r="X97" s="150">
        <v>0</v>
      </c>
      <c r="Y97" s="150">
        <v>0</v>
      </c>
      <c r="Z97" s="150">
        <v>0</v>
      </c>
      <c r="AA97" s="150">
        <v>0</v>
      </c>
      <c r="AB97" s="150">
        <v>56326.909</v>
      </c>
      <c r="AC97" s="150">
        <v>70918.02</v>
      </c>
      <c r="AD97" s="150">
        <v>0</v>
      </c>
      <c r="AE97" s="150">
        <v>0</v>
      </c>
      <c r="AF97" s="150">
        <v>0</v>
      </c>
      <c r="AG97" s="150">
        <v>0</v>
      </c>
      <c r="AH97" s="150">
        <v>0</v>
      </c>
      <c r="AI97" s="150">
        <v>70918.02</v>
      </c>
      <c r="AJ97" s="150">
        <v>70918.02</v>
      </c>
      <c r="AL97" s="150">
        <f t="shared" si="29"/>
        <v>70918.02</v>
      </c>
      <c r="AM97" s="150">
        <f t="shared" si="30"/>
        <v>0</v>
      </c>
      <c r="AN97" s="150">
        <v>72266.582999999999</v>
      </c>
      <c r="AO97" s="150">
        <f t="shared" si="21"/>
        <v>72266.582999999999</v>
      </c>
      <c r="BB97" s="150">
        <f t="shared" si="31"/>
        <v>0</v>
      </c>
      <c r="BO97" s="150">
        <f t="shared" si="32"/>
        <v>0</v>
      </c>
      <c r="BS97" s="150">
        <f t="shared" si="22"/>
        <v>70918.02</v>
      </c>
      <c r="BT97" s="157">
        <f t="shared" si="23"/>
        <v>0</v>
      </c>
      <c r="BU97" s="157">
        <f t="shared" si="24"/>
        <v>0</v>
      </c>
      <c r="BV97" s="157">
        <f t="shared" si="25"/>
        <v>0</v>
      </c>
      <c r="BW97" s="157">
        <f t="shared" si="26"/>
        <v>0</v>
      </c>
      <c r="BX97" s="157">
        <f t="shared" si="27"/>
        <v>0</v>
      </c>
      <c r="BY97" s="157">
        <f t="shared" si="28"/>
        <v>0</v>
      </c>
    </row>
    <row r="98" spans="1:77" x14ac:dyDescent="0.25">
      <c r="A98" t="s">
        <v>145</v>
      </c>
      <c r="B98" t="s">
        <v>264</v>
      </c>
      <c r="C98" t="s">
        <v>167</v>
      </c>
      <c r="D98" t="s">
        <v>770</v>
      </c>
      <c r="E98" t="s">
        <v>234</v>
      </c>
      <c r="F98" s="367">
        <v>43830</v>
      </c>
      <c r="G98" s="150">
        <v>0</v>
      </c>
      <c r="H98" s="150">
        <v>70000.417179697339</v>
      </c>
      <c r="I98" s="150">
        <v>35000</v>
      </c>
      <c r="J98" s="150">
        <v>0</v>
      </c>
      <c r="K98" s="150">
        <v>0</v>
      </c>
      <c r="L98" s="150">
        <v>0</v>
      </c>
      <c r="M98" s="150">
        <v>0</v>
      </c>
      <c r="N98" s="150">
        <v>105000.41717969734</v>
      </c>
      <c r="O98" s="150">
        <v>70000.417179697339</v>
      </c>
      <c r="P98" s="150">
        <v>35000</v>
      </c>
      <c r="Q98" s="150">
        <v>0</v>
      </c>
      <c r="R98" s="150">
        <v>0</v>
      </c>
      <c r="S98" s="150">
        <v>0</v>
      </c>
      <c r="T98" s="150">
        <v>0</v>
      </c>
      <c r="U98" s="150">
        <v>105000.41717969734</v>
      </c>
      <c r="V98" s="150">
        <v>60000.417179697339</v>
      </c>
      <c r="W98" s="150">
        <v>45000</v>
      </c>
      <c r="X98" s="150">
        <v>0</v>
      </c>
      <c r="Y98" s="150">
        <v>0</v>
      </c>
      <c r="Z98" s="150">
        <v>0</v>
      </c>
      <c r="AA98" s="150">
        <v>0</v>
      </c>
      <c r="AB98" s="150">
        <v>105000.41717969734</v>
      </c>
      <c r="AC98" s="150">
        <v>51500.483999999997</v>
      </c>
      <c r="AD98" s="150">
        <v>53499.933179697342</v>
      </c>
      <c r="AE98" s="150">
        <v>0</v>
      </c>
      <c r="AF98" s="150">
        <v>0</v>
      </c>
      <c r="AG98" s="150">
        <v>0</v>
      </c>
      <c r="AH98" s="150">
        <v>0</v>
      </c>
      <c r="AI98" s="150">
        <v>105000.41717969734</v>
      </c>
      <c r="AJ98" s="150">
        <v>33571.483999999997</v>
      </c>
      <c r="AL98" s="150">
        <f t="shared" si="29"/>
        <v>33571.483999999997</v>
      </c>
      <c r="AM98" s="150">
        <f t="shared" si="30"/>
        <v>-17929</v>
      </c>
      <c r="AN98" s="150">
        <v>33571.483999999997</v>
      </c>
      <c r="AO98" s="150">
        <f t="shared" si="21"/>
        <v>33571.483999999997</v>
      </c>
      <c r="BB98" s="150">
        <f t="shared" si="31"/>
        <v>0</v>
      </c>
      <c r="BO98" s="150">
        <f t="shared" si="32"/>
        <v>0</v>
      </c>
      <c r="BS98" s="150">
        <f t="shared" si="22"/>
        <v>33571.483999999997</v>
      </c>
      <c r="BT98" s="157">
        <f t="shared" si="23"/>
        <v>-53499.933179697342</v>
      </c>
      <c r="BU98" s="157">
        <f t="shared" si="24"/>
        <v>0</v>
      </c>
      <c r="BV98" s="157">
        <f t="shared" si="25"/>
        <v>0</v>
      </c>
      <c r="BW98" s="157">
        <f t="shared" si="26"/>
        <v>0</v>
      </c>
      <c r="BX98" s="157">
        <f t="shared" si="27"/>
        <v>0</v>
      </c>
      <c r="BY98" s="157">
        <f t="shared" si="28"/>
        <v>-71428.933179697342</v>
      </c>
    </row>
    <row r="99" spans="1:77" x14ac:dyDescent="0.25">
      <c r="A99" t="s">
        <v>145</v>
      </c>
      <c r="B99" t="s">
        <v>263</v>
      </c>
      <c r="C99" t="s">
        <v>167</v>
      </c>
      <c r="D99" t="s">
        <v>770</v>
      </c>
      <c r="E99" t="s">
        <v>233</v>
      </c>
      <c r="F99" s="367">
        <v>43830</v>
      </c>
      <c r="G99" s="150">
        <v>0</v>
      </c>
      <c r="H99" s="150">
        <v>123335.32209336973</v>
      </c>
      <c r="I99" s="150">
        <v>35000</v>
      </c>
      <c r="J99" s="150">
        <v>0</v>
      </c>
      <c r="K99" s="150">
        <v>0</v>
      </c>
      <c r="L99" s="150">
        <v>0</v>
      </c>
      <c r="M99" s="150">
        <v>0</v>
      </c>
      <c r="N99" s="150">
        <v>158335.32209336973</v>
      </c>
      <c r="O99" s="150">
        <v>123335.32209336973</v>
      </c>
      <c r="P99" s="150">
        <v>35000</v>
      </c>
      <c r="Q99" s="150">
        <v>0</v>
      </c>
      <c r="R99" s="150">
        <v>0</v>
      </c>
      <c r="S99" s="150">
        <v>0</v>
      </c>
      <c r="T99" s="150">
        <v>0</v>
      </c>
      <c r="U99" s="150">
        <v>158335.32209336973</v>
      </c>
      <c r="V99" s="150">
        <v>103335.32209336973</v>
      </c>
      <c r="W99" s="150">
        <v>55000</v>
      </c>
      <c r="X99" s="150">
        <v>0</v>
      </c>
      <c r="Y99" s="150">
        <v>0</v>
      </c>
      <c r="Z99" s="150">
        <v>0</v>
      </c>
      <c r="AA99" s="150">
        <v>0</v>
      </c>
      <c r="AB99" s="150">
        <v>158335.32209336973</v>
      </c>
      <c r="AC99" s="150">
        <v>83975.274999999994</v>
      </c>
      <c r="AD99" s="150">
        <v>74360.047093369736</v>
      </c>
      <c r="AE99" s="150">
        <v>0</v>
      </c>
      <c r="AF99" s="150">
        <v>0</v>
      </c>
      <c r="AG99" s="150">
        <v>0</v>
      </c>
      <c r="AH99" s="150">
        <v>0</v>
      </c>
      <c r="AI99" s="150">
        <v>158335.32209336973</v>
      </c>
      <c r="AJ99" s="150">
        <v>53975.274999999994</v>
      </c>
      <c r="AL99" s="150">
        <f t="shared" si="29"/>
        <v>53975.274999999994</v>
      </c>
      <c r="AM99" s="150">
        <f t="shared" si="30"/>
        <v>-30000</v>
      </c>
      <c r="AN99" s="150">
        <v>55492.225999999995</v>
      </c>
      <c r="AO99" s="150">
        <f t="shared" si="21"/>
        <v>55492.225999999995</v>
      </c>
      <c r="BB99" s="150">
        <f t="shared" si="31"/>
        <v>0</v>
      </c>
      <c r="BO99" s="150">
        <f t="shared" si="32"/>
        <v>0</v>
      </c>
      <c r="BS99" s="150">
        <f t="shared" si="22"/>
        <v>53975.274999999994</v>
      </c>
      <c r="BT99" s="157">
        <f t="shared" si="23"/>
        <v>-74360.047093369736</v>
      </c>
      <c r="BU99" s="157">
        <f t="shared" si="24"/>
        <v>0</v>
      </c>
      <c r="BV99" s="157">
        <f t="shared" si="25"/>
        <v>0</v>
      </c>
      <c r="BW99" s="157">
        <f t="shared" si="26"/>
        <v>0</v>
      </c>
      <c r="BX99" s="157">
        <f t="shared" si="27"/>
        <v>0</v>
      </c>
      <c r="BY99" s="157">
        <f t="shared" si="28"/>
        <v>-104360.04709336974</v>
      </c>
    </row>
    <row r="100" spans="1:77" x14ac:dyDescent="0.25">
      <c r="A100" t="s">
        <v>145</v>
      </c>
      <c r="B100" t="s">
        <v>832</v>
      </c>
      <c r="C100" t="s">
        <v>770</v>
      </c>
      <c r="D100" t="s">
        <v>770</v>
      </c>
      <c r="E100" t="s">
        <v>830</v>
      </c>
      <c r="F100" s="367" t="s">
        <v>938</v>
      </c>
      <c r="G100" s="150">
        <v>0</v>
      </c>
      <c r="H100" s="150">
        <v>0</v>
      </c>
      <c r="I100" s="150">
        <v>0</v>
      </c>
      <c r="J100" s="150">
        <v>0</v>
      </c>
      <c r="K100" s="150">
        <v>0</v>
      </c>
      <c r="L100" s="150">
        <v>0</v>
      </c>
      <c r="M100" s="150">
        <v>0</v>
      </c>
      <c r="N100" s="150">
        <v>0</v>
      </c>
      <c r="O100" s="150">
        <v>0</v>
      </c>
      <c r="P100" s="150">
        <v>0</v>
      </c>
      <c r="Q100" s="150">
        <v>0</v>
      </c>
      <c r="R100" s="150">
        <v>0</v>
      </c>
      <c r="S100" s="150">
        <v>0</v>
      </c>
      <c r="T100" s="150">
        <v>0</v>
      </c>
      <c r="U100" s="150">
        <v>0</v>
      </c>
      <c r="V100" s="150">
        <v>46000</v>
      </c>
      <c r="W100" s="150">
        <v>115169</v>
      </c>
      <c r="X100" s="150">
        <v>0</v>
      </c>
      <c r="Y100" s="150">
        <v>0</v>
      </c>
      <c r="Z100" s="150">
        <v>0</v>
      </c>
      <c r="AA100" s="150">
        <v>0</v>
      </c>
      <c r="AB100" s="150">
        <v>161169</v>
      </c>
      <c r="AC100" s="150">
        <v>46000</v>
      </c>
      <c r="AD100" s="150">
        <v>115169</v>
      </c>
      <c r="AE100" s="150">
        <v>0</v>
      </c>
      <c r="AF100" s="150">
        <v>0</v>
      </c>
      <c r="AG100" s="150">
        <v>0</v>
      </c>
      <c r="AH100" s="150">
        <v>0</v>
      </c>
      <c r="AI100" s="150">
        <v>161169</v>
      </c>
      <c r="AJ100" s="150">
        <v>23665.208999999999</v>
      </c>
      <c r="AL100" s="150">
        <f t="shared" si="29"/>
        <v>23665.208999999999</v>
      </c>
      <c r="AM100" s="150">
        <f t="shared" si="30"/>
        <v>-22334.791000000001</v>
      </c>
      <c r="AN100" s="150">
        <v>23665.208999999999</v>
      </c>
      <c r="AO100" s="150">
        <f t="shared" ref="AO100:AO131" si="33">G100+AN100</f>
        <v>23665.208999999999</v>
      </c>
      <c r="BB100" s="150">
        <f t="shared" si="31"/>
        <v>0</v>
      </c>
      <c r="BO100" s="150">
        <f t="shared" si="32"/>
        <v>0</v>
      </c>
      <c r="BS100" s="150">
        <f t="shared" si="22"/>
        <v>23665.208999999999</v>
      </c>
      <c r="BT100" s="157">
        <f t="shared" ref="BT100:BT131" si="34">BB100-AD100</f>
        <v>-115169</v>
      </c>
      <c r="BU100" s="157">
        <f t="shared" ref="BU100:BU131" si="35">BO100-AE100</f>
        <v>0</v>
      </c>
      <c r="BV100" s="157">
        <f t="shared" ref="BV100:BV131" si="36">BP100-AF100</f>
        <v>0</v>
      </c>
      <c r="BW100" s="157">
        <f t="shared" ref="BW100:BW131" si="37">BQ100-AG100</f>
        <v>0</v>
      </c>
      <c r="BX100" s="157">
        <f t="shared" ref="BX100:BX131" si="38">BR100-AH100</f>
        <v>0</v>
      </c>
      <c r="BY100" s="157">
        <f t="shared" ref="BY100:BY131" si="39">BS100-AI100</f>
        <v>-137503.791</v>
      </c>
    </row>
    <row r="101" spans="1:77" x14ac:dyDescent="0.25">
      <c r="A101" t="s">
        <v>145</v>
      </c>
      <c r="B101" t="s">
        <v>254</v>
      </c>
      <c r="C101" t="s">
        <v>178</v>
      </c>
      <c r="D101" t="s">
        <v>770</v>
      </c>
      <c r="E101" t="s">
        <v>224</v>
      </c>
      <c r="F101" s="367">
        <v>43586</v>
      </c>
      <c r="G101" s="150">
        <v>125406.554</v>
      </c>
      <c r="H101" s="150">
        <v>0</v>
      </c>
      <c r="I101" s="150">
        <v>0</v>
      </c>
      <c r="J101" s="150">
        <v>0</v>
      </c>
      <c r="K101" s="150">
        <v>0</v>
      </c>
      <c r="L101" s="150">
        <v>0</v>
      </c>
      <c r="M101" s="150">
        <v>0</v>
      </c>
      <c r="N101" s="150">
        <v>125406.554</v>
      </c>
      <c r="O101" s="150">
        <v>12000</v>
      </c>
      <c r="P101" s="150">
        <v>0</v>
      </c>
      <c r="Q101" s="150">
        <v>0</v>
      </c>
      <c r="R101" s="150">
        <v>0</v>
      </c>
      <c r="S101" s="150">
        <v>0</v>
      </c>
      <c r="T101" s="150">
        <v>0</v>
      </c>
      <c r="U101" s="150">
        <v>137406.554</v>
      </c>
      <c r="V101" s="150">
        <v>12000</v>
      </c>
      <c r="W101" s="150">
        <v>0</v>
      </c>
      <c r="X101" s="150">
        <v>0</v>
      </c>
      <c r="Y101" s="150">
        <v>0</v>
      </c>
      <c r="Z101" s="150">
        <v>0</v>
      </c>
      <c r="AA101" s="150">
        <v>0</v>
      </c>
      <c r="AB101" s="150">
        <v>137406.554</v>
      </c>
      <c r="AC101" s="150">
        <v>12000</v>
      </c>
      <c r="AD101" s="150">
        <v>0</v>
      </c>
      <c r="AE101" s="150">
        <v>0</v>
      </c>
      <c r="AF101" s="150">
        <v>0</v>
      </c>
      <c r="AG101" s="150">
        <v>0</v>
      </c>
      <c r="AH101" s="150">
        <v>0</v>
      </c>
      <c r="AI101" s="150">
        <v>137406.554</v>
      </c>
      <c r="AJ101" s="150">
        <v>5386.8420000000006</v>
      </c>
      <c r="AL101" s="150">
        <f t="shared" si="29"/>
        <v>5386.8420000000006</v>
      </c>
      <c r="AM101" s="150">
        <f t="shared" si="30"/>
        <v>-6613.1579999999994</v>
      </c>
      <c r="AN101" s="150">
        <v>5386.8420000000006</v>
      </c>
      <c r="AO101" s="150">
        <f t="shared" si="33"/>
        <v>130793.39600000001</v>
      </c>
      <c r="BB101" s="150">
        <f t="shared" si="31"/>
        <v>0</v>
      </c>
      <c r="BO101" s="150">
        <f t="shared" si="32"/>
        <v>0</v>
      </c>
      <c r="BS101" s="150">
        <f t="shared" si="22"/>
        <v>130793.39600000001</v>
      </c>
      <c r="BT101" s="157">
        <f t="shared" si="34"/>
        <v>0</v>
      </c>
      <c r="BU101" s="157">
        <f t="shared" si="35"/>
        <v>0</v>
      </c>
      <c r="BV101" s="157">
        <f t="shared" si="36"/>
        <v>0</v>
      </c>
      <c r="BW101" s="157">
        <f t="shared" si="37"/>
        <v>0</v>
      </c>
      <c r="BX101" s="157">
        <f t="shared" si="38"/>
        <v>0</v>
      </c>
      <c r="BY101" s="157">
        <f t="shared" si="39"/>
        <v>-6613.1579999999958</v>
      </c>
    </row>
    <row r="102" spans="1:77" x14ac:dyDescent="0.25">
      <c r="A102" t="s">
        <v>145</v>
      </c>
      <c r="B102" t="s">
        <v>255</v>
      </c>
      <c r="C102" t="s">
        <v>178</v>
      </c>
      <c r="D102" t="s">
        <v>770</v>
      </c>
      <c r="E102" t="s">
        <v>225</v>
      </c>
      <c r="F102" s="367">
        <v>43617</v>
      </c>
      <c r="G102" s="150">
        <v>8616.357</v>
      </c>
      <c r="H102" s="150">
        <v>39613.672376704693</v>
      </c>
      <c r="I102" s="150">
        <v>0</v>
      </c>
      <c r="J102" s="150">
        <v>0</v>
      </c>
      <c r="K102" s="150">
        <v>0</v>
      </c>
      <c r="L102" s="150">
        <v>0</v>
      </c>
      <c r="M102" s="150">
        <v>0</v>
      </c>
      <c r="N102" s="150">
        <v>48230.029376704697</v>
      </c>
      <c r="O102" s="150">
        <v>39613.672376704693</v>
      </c>
      <c r="P102" s="150">
        <v>0</v>
      </c>
      <c r="Q102" s="150">
        <v>0</v>
      </c>
      <c r="R102" s="150">
        <v>0</v>
      </c>
      <c r="S102" s="150">
        <v>0</v>
      </c>
      <c r="T102" s="150">
        <v>0</v>
      </c>
      <c r="U102" s="150">
        <v>48230.029376704697</v>
      </c>
      <c r="V102" s="150">
        <v>39613.672376704693</v>
      </c>
      <c r="W102" s="150">
        <v>0</v>
      </c>
      <c r="X102" s="150">
        <v>0</v>
      </c>
      <c r="Y102" s="150">
        <v>0</v>
      </c>
      <c r="Z102" s="150">
        <v>0</v>
      </c>
      <c r="AA102" s="150">
        <v>0</v>
      </c>
      <c r="AB102" s="150">
        <v>48230.029376704697</v>
      </c>
      <c r="AC102" s="150">
        <v>31613.801376704701</v>
      </c>
      <c r="AD102" s="150">
        <v>0</v>
      </c>
      <c r="AE102" s="150">
        <v>0</v>
      </c>
      <c r="AF102" s="150">
        <v>0</v>
      </c>
      <c r="AG102" s="150">
        <v>0</v>
      </c>
      <c r="AH102" s="150">
        <v>0</v>
      </c>
      <c r="AI102" s="150">
        <v>40230.158376704698</v>
      </c>
      <c r="AJ102" s="150">
        <v>29679.431</v>
      </c>
      <c r="AL102" s="150">
        <f t="shared" si="29"/>
        <v>29679.431</v>
      </c>
      <c r="AM102" s="150">
        <f t="shared" si="30"/>
        <v>-1934.3703767047009</v>
      </c>
      <c r="AN102" s="150">
        <v>29679.431</v>
      </c>
      <c r="AO102" s="150">
        <f t="shared" si="33"/>
        <v>38295.788</v>
      </c>
      <c r="BB102" s="150">
        <f t="shared" si="31"/>
        <v>0</v>
      </c>
      <c r="BO102" s="150">
        <f t="shared" si="32"/>
        <v>0</v>
      </c>
      <c r="BS102" s="150">
        <f t="shared" si="22"/>
        <v>38295.788</v>
      </c>
      <c r="BT102" s="157">
        <f t="shared" si="34"/>
        <v>0</v>
      </c>
      <c r="BU102" s="157">
        <f t="shared" si="35"/>
        <v>0</v>
      </c>
      <c r="BV102" s="157">
        <f t="shared" si="36"/>
        <v>0</v>
      </c>
      <c r="BW102" s="157">
        <f t="shared" si="37"/>
        <v>0</v>
      </c>
      <c r="BX102" s="157">
        <f t="shared" si="38"/>
        <v>0</v>
      </c>
      <c r="BY102" s="157">
        <f t="shared" si="39"/>
        <v>-1934.3703767046973</v>
      </c>
    </row>
    <row r="103" spans="1:77" x14ac:dyDescent="0.25">
      <c r="A103" t="s">
        <v>144</v>
      </c>
      <c r="B103" t="s">
        <v>210</v>
      </c>
      <c r="C103" t="s">
        <v>771</v>
      </c>
      <c r="D103" t="s">
        <v>220</v>
      </c>
      <c r="E103" t="s">
        <v>860</v>
      </c>
      <c r="F103" s="367" t="s">
        <v>938</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-6615.6040000000003</v>
      </c>
      <c r="AD103" s="150">
        <v>0</v>
      </c>
      <c r="AE103" s="150">
        <v>0</v>
      </c>
      <c r="AF103" s="150">
        <v>0</v>
      </c>
      <c r="AG103" s="150">
        <v>0</v>
      </c>
      <c r="AH103" s="150">
        <v>0</v>
      </c>
      <c r="AI103" s="150">
        <v>-6615.6040000000003</v>
      </c>
      <c r="AJ103" s="150">
        <v>-6615.6040000000003</v>
      </c>
      <c r="AK103" s="150">
        <v>0</v>
      </c>
      <c r="AL103" s="150">
        <f t="shared" si="29"/>
        <v>-6615.6040000000003</v>
      </c>
      <c r="AM103" s="150">
        <f t="shared" si="30"/>
        <v>0</v>
      </c>
      <c r="AN103" s="150">
        <v>-6615.6040000000003</v>
      </c>
      <c r="AO103" s="150">
        <f t="shared" si="33"/>
        <v>-6615.6040000000003</v>
      </c>
      <c r="AP103" s="150">
        <v>0</v>
      </c>
      <c r="AQ103" s="150">
        <v>0</v>
      </c>
      <c r="AR103" s="150">
        <v>0</v>
      </c>
      <c r="AS103" s="150">
        <v>0</v>
      </c>
      <c r="AT103" s="150">
        <v>0</v>
      </c>
      <c r="AU103" s="150">
        <v>0</v>
      </c>
      <c r="AV103" s="150">
        <v>0</v>
      </c>
      <c r="AW103" s="150">
        <v>0</v>
      </c>
      <c r="AX103" s="150">
        <v>0</v>
      </c>
      <c r="AY103" s="150">
        <v>0</v>
      </c>
      <c r="AZ103" s="150">
        <v>0</v>
      </c>
      <c r="BA103" s="150">
        <v>0</v>
      </c>
      <c r="BB103" s="150">
        <f t="shared" si="31"/>
        <v>0</v>
      </c>
      <c r="BC103" s="150">
        <v>0</v>
      </c>
      <c r="BD103" s="150">
        <v>0</v>
      </c>
      <c r="BE103" s="150">
        <v>0</v>
      </c>
      <c r="BF103" s="150">
        <v>0</v>
      </c>
      <c r="BG103" s="150">
        <v>0</v>
      </c>
      <c r="BH103" s="150">
        <v>0</v>
      </c>
      <c r="BI103" s="150">
        <v>0</v>
      </c>
      <c r="BJ103" s="150">
        <v>0</v>
      </c>
      <c r="BK103" s="150">
        <v>0</v>
      </c>
      <c r="BL103" s="150">
        <v>0</v>
      </c>
      <c r="BM103" s="150">
        <v>0</v>
      </c>
      <c r="BN103" s="150">
        <v>0</v>
      </c>
      <c r="BO103" s="150">
        <f t="shared" si="32"/>
        <v>0</v>
      </c>
      <c r="BP103" s="150">
        <v>0</v>
      </c>
      <c r="BQ103" s="150">
        <v>0</v>
      </c>
      <c r="BR103" s="150">
        <v>0</v>
      </c>
      <c r="BS103" s="150">
        <f t="shared" si="22"/>
        <v>-6615.6040000000003</v>
      </c>
      <c r="BT103" s="157">
        <f t="shared" si="34"/>
        <v>0</v>
      </c>
      <c r="BU103" s="157">
        <f t="shared" si="35"/>
        <v>0</v>
      </c>
      <c r="BV103" s="157">
        <f t="shared" si="36"/>
        <v>0</v>
      </c>
      <c r="BW103" s="157">
        <f t="shared" si="37"/>
        <v>0</v>
      </c>
      <c r="BX103" s="157">
        <f t="shared" si="38"/>
        <v>0</v>
      </c>
      <c r="BY103" s="157">
        <f t="shared" si="39"/>
        <v>0</v>
      </c>
    </row>
    <row r="104" spans="1:77" x14ac:dyDescent="0.25">
      <c r="A104" t="s">
        <v>144</v>
      </c>
      <c r="B104" t="s">
        <v>829</v>
      </c>
      <c r="C104" t="s">
        <v>771</v>
      </c>
      <c r="D104" t="s">
        <v>220</v>
      </c>
      <c r="E104" t="s">
        <v>200</v>
      </c>
      <c r="F104" s="367">
        <v>43529</v>
      </c>
      <c r="G104" s="150">
        <v>14686.346000000001</v>
      </c>
      <c r="H104" s="150">
        <v>76643.545454721796</v>
      </c>
      <c r="I104" s="150">
        <v>0</v>
      </c>
      <c r="J104" s="150">
        <v>0</v>
      </c>
      <c r="K104" s="150">
        <v>0</v>
      </c>
      <c r="L104" s="150">
        <v>0</v>
      </c>
      <c r="M104" s="150">
        <v>0</v>
      </c>
      <c r="N104" s="150">
        <v>91329.891454721801</v>
      </c>
      <c r="O104" s="150">
        <v>79774.234999999986</v>
      </c>
      <c r="P104" s="150">
        <v>0</v>
      </c>
      <c r="Q104" s="150">
        <v>0</v>
      </c>
      <c r="R104" s="150">
        <v>0</v>
      </c>
      <c r="S104" s="150">
        <v>0</v>
      </c>
      <c r="T104" s="150">
        <v>0</v>
      </c>
      <c r="U104" s="150">
        <v>94460.580999999991</v>
      </c>
      <c r="V104" s="150">
        <v>75070.620999999985</v>
      </c>
      <c r="W104" s="150">
        <v>0</v>
      </c>
      <c r="X104" s="150">
        <v>0</v>
      </c>
      <c r="Y104" s="150">
        <v>0</v>
      </c>
      <c r="Z104" s="150">
        <v>0</v>
      </c>
      <c r="AA104" s="150">
        <v>0</v>
      </c>
      <c r="AB104" s="150">
        <v>89756.96699999999</v>
      </c>
      <c r="AC104" s="150">
        <v>81686.224999999991</v>
      </c>
      <c r="AD104" s="150">
        <v>0</v>
      </c>
      <c r="AE104" s="150">
        <v>0</v>
      </c>
      <c r="AF104" s="150">
        <v>0</v>
      </c>
      <c r="AG104" s="150">
        <v>0</v>
      </c>
      <c r="AH104" s="150">
        <v>0</v>
      </c>
      <c r="AI104" s="150">
        <v>96372.570999999996</v>
      </c>
      <c r="AJ104" s="150">
        <v>81686.224999999991</v>
      </c>
      <c r="AK104" s="150">
        <v>0</v>
      </c>
      <c r="AL104" s="150">
        <f t="shared" si="29"/>
        <v>81686.224999999991</v>
      </c>
      <c r="AM104" s="150">
        <f t="shared" si="30"/>
        <v>0</v>
      </c>
      <c r="AN104" s="150">
        <v>81686.224999999991</v>
      </c>
      <c r="AO104" s="150">
        <f t="shared" si="33"/>
        <v>96372.570999999996</v>
      </c>
      <c r="AP104" s="150">
        <v>0</v>
      </c>
      <c r="AQ104" s="150">
        <v>0</v>
      </c>
      <c r="AR104" s="150">
        <v>0</v>
      </c>
      <c r="AS104" s="150">
        <v>0</v>
      </c>
      <c r="AT104" s="150">
        <v>0</v>
      </c>
      <c r="AU104" s="150">
        <v>0</v>
      </c>
      <c r="AV104" s="150">
        <v>0</v>
      </c>
      <c r="AW104" s="150">
        <v>0</v>
      </c>
      <c r="AX104" s="150">
        <v>0</v>
      </c>
      <c r="AY104" s="150">
        <v>0</v>
      </c>
      <c r="AZ104" s="150">
        <v>0</v>
      </c>
      <c r="BA104" s="150">
        <v>0</v>
      </c>
      <c r="BB104" s="150">
        <f t="shared" si="31"/>
        <v>0</v>
      </c>
      <c r="BC104" s="150">
        <v>0</v>
      </c>
      <c r="BD104" s="150">
        <v>0</v>
      </c>
      <c r="BE104" s="150">
        <v>0</v>
      </c>
      <c r="BF104" s="150">
        <v>0</v>
      </c>
      <c r="BG104" s="150">
        <v>0</v>
      </c>
      <c r="BH104" s="150">
        <v>0</v>
      </c>
      <c r="BI104" s="150">
        <v>0</v>
      </c>
      <c r="BJ104" s="150">
        <v>0</v>
      </c>
      <c r="BK104" s="150">
        <v>0</v>
      </c>
      <c r="BL104" s="150">
        <v>0</v>
      </c>
      <c r="BM104" s="150">
        <v>0</v>
      </c>
      <c r="BN104" s="150">
        <v>0</v>
      </c>
      <c r="BO104" s="150">
        <f t="shared" si="32"/>
        <v>0</v>
      </c>
      <c r="BP104" s="150">
        <v>0</v>
      </c>
      <c r="BQ104" s="150">
        <v>0</v>
      </c>
      <c r="BR104" s="150">
        <v>0</v>
      </c>
      <c r="BS104" s="150">
        <f t="shared" si="22"/>
        <v>96372.570999999996</v>
      </c>
      <c r="BT104" s="157">
        <f t="shared" si="34"/>
        <v>0</v>
      </c>
      <c r="BU104" s="157">
        <f t="shared" si="35"/>
        <v>0</v>
      </c>
      <c r="BV104" s="157">
        <f t="shared" si="36"/>
        <v>0</v>
      </c>
      <c r="BW104" s="157">
        <f t="shared" si="37"/>
        <v>0</v>
      </c>
      <c r="BX104" s="157">
        <f t="shared" si="38"/>
        <v>0</v>
      </c>
      <c r="BY104" s="157">
        <f t="shared" si="39"/>
        <v>0</v>
      </c>
    </row>
    <row r="105" spans="1:77" x14ac:dyDescent="0.25">
      <c r="A105" t="s">
        <v>144</v>
      </c>
      <c r="B105" t="s">
        <v>98</v>
      </c>
      <c r="C105" t="s">
        <v>172</v>
      </c>
      <c r="D105" t="s">
        <v>158</v>
      </c>
      <c r="E105" t="s">
        <v>25</v>
      </c>
      <c r="F105" s="367">
        <v>43829</v>
      </c>
      <c r="G105" s="150">
        <v>5740504.1239999998</v>
      </c>
      <c r="H105" s="150">
        <v>1794776.9209217674</v>
      </c>
      <c r="I105" s="150">
        <v>1559743.245405372</v>
      </c>
      <c r="J105" s="150">
        <v>0</v>
      </c>
      <c r="K105" s="150">
        <v>0</v>
      </c>
      <c r="L105" s="150">
        <v>0</v>
      </c>
      <c r="M105" s="150">
        <v>0</v>
      </c>
      <c r="N105" s="150">
        <v>9095024.2903271392</v>
      </c>
      <c r="O105" s="150">
        <v>2590386.9129999997</v>
      </c>
      <c r="P105" s="150">
        <v>590478.04032713943</v>
      </c>
      <c r="Q105" s="150">
        <v>0</v>
      </c>
      <c r="R105" s="150">
        <v>0</v>
      </c>
      <c r="S105" s="150">
        <v>0</v>
      </c>
      <c r="T105" s="150">
        <v>0</v>
      </c>
      <c r="U105" s="150">
        <v>8921369.0773271397</v>
      </c>
      <c r="V105" s="150">
        <v>1998347.5880000002</v>
      </c>
      <c r="W105" s="150">
        <v>590275.29132713994</v>
      </c>
      <c r="X105" s="150">
        <v>0</v>
      </c>
      <c r="Y105" s="150">
        <v>0</v>
      </c>
      <c r="Z105" s="150">
        <v>0</v>
      </c>
      <c r="AA105" s="150">
        <v>0</v>
      </c>
      <c r="AB105" s="150">
        <v>8329127.0033271406</v>
      </c>
      <c r="AC105" s="150">
        <v>1508710.7169999999</v>
      </c>
      <c r="AD105" s="150">
        <v>422894.9903271395</v>
      </c>
      <c r="AE105" s="150">
        <v>0</v>
      </c>
      <c r="AF105" s="150">
        <v>0</v>
      </c>
      <c r="AG105" s="150">
        <v>0</v>
      </c>
      <c r="AH105" s="150">
        <v>0</v>
      </c>
      <c r="AI105" s="150">
        <v>7672109.8313271394</v>
      </c>
      <c r="AJ105" s="150">
        <v>1223875.429</v>
      </c>
      <c r="AK105" s="150">
        <v>284835.288</v>
      </c>
      <c r="AL105" s="150">
        <f>AJ105+AK105</f>
        <v>1508710.7169999999</v>
      </c>
      <c r="AM105" s="150">
        <f t="shared" si="30"/>
        <v>0</v>
      </c>
      <c r="AN105" s="150">
        <v>1223875.429</v>
      </c>
      <c r="AO105" s="150">
        <f t="shared" si="33"/>
        <v>6964379.5529999994</v>
      </c>
      <c r="AP105" s="150">
        <v>233505</v>
      </c>
      <c r="AQ105" s="150">
        <v>227500</v>
      </c>
      <c r="AR105" s="150">
        <v>112106</v>
      </c>
      <c r="AS105" s="150">
        <v>4200</v>
      </c>
      <c r="AT105" s="150">
        <v>0</v>
      </c>
      <c r="AU105" s="150">
        <v>0</v>
      </c>
      <c r="AV105" s="150">
        <v>0</v>
      </c>
      <c r="AW105" s="150">
        <v>0</v>
      </c>
      <c r="AX105" s="150">
        <v>0</v>
      </c>
      <c r="AY105" s="150">
        <v>0</v>
      </c>
      <c r="AZ105" s="150">
        <v>0</v>
      </c>
      <c r="BA105" s="150">
        <v>0</v>
      </c>
      <c r="BB105" s="150">
        <f t="shared" si="31"/>
        <v>577311</v>
      </c>
      <c r="BO105" s="150">
        <f t="shared" si="32"/>
        <v>0</v>
      </c>
      <c r="BS105" s="150">
        <f>G105+AL105+BB105+BO105+BP105+BQ105+BR105</f>
        <v>7826525.841</v>
      </c>
      <c r="BT105" s="157">
        <f t="shared" si="34"/>
        <v>154416.0096728605</v>
      </c>
      <c r="BU105" s="157">
        <f t="shared" si="35"/>
        <v>0</v>
      </c>
      <c r="BV105" s="157">
        <f t="shared" si="36"/>
        <v>0</v>
      </c>
      <c r="BW105" s="157">
        <f t="shared" si="37"/>
        <v>0</v>
      </c>
      <c r="BX105" s="157">
        <f t="shared" si="38"/>
        <v>0</v>
      </c>
      <c r="BY105" s="157">
        <f t="shared" si="39"/>
        <v>154416.00967286061</v>
      </c>
    </row>
    <row r="106" spans="1:77" x14ac:dyDescent="0.25">
      <c r="A106" t="s">
        <v>144</v>
      </c>
      <c r="B106" t="s">
        <v>319</v>
      </c>
      <c r="C106" t="s">
        <v>172</v>
      </c>
      <c r="D106" t="s">
        <v>158</v>
      </c>
      <c r="E106" t="s">
        <v>298</v>
      </c>
      <c r="F106" s="367" t="s">
        <v>938</v>
      </c>
      <c r="G106" s="150">
        <v>0</v>
      </c>
      <c r="H106" s="150">
        <v>0</v>
      </c>
      <c r="I106" s="150">
        <v>0</v>
      </c>
      <c r="J106" s="150">
        <v>0</v>
      </c>
      <c r="K106" s="150">
        <v>0</v>
      </c>
      <c r="L106" s="150">
        <v>0</v>
      </c>
      <c r="M106" s="150">
        <v>0</v>
      </c>
      <c r="N106" s="150">
        <v>0</v>
      </c>
      <c r="O106" s="150">
        <v>173655.21799999999</v>
      </c>
      <c r="P106" s="150">
        <v>0</v>
      </c>
      <c r="Q106" s="150">
        <v>0</v>
      </c>
      <c r="R106" s="150">
        <v>0</v>
      </c>
      <c r="S106" s="150">
        <v>0</v>
      </c>
      <c r="T106" s="150">
        <v>0</v>
      </c>
      <c r="U106" s="150">
        <v>173655.21799999999</v>
      </c>
      <c r="V106" s="150">
        <v>765694.54300000006</v>
      </c>
      <c r="W106" s="150">
        <v>0</v>
      </c>
      <c r="X106" s="150">
        <v>0</v>
      </c>
      <c r="Y106" s="150">
        <v>0</v>
      </c>
      <c r="Z106" s="150">
        <v>0</v>
      </c>
      <c r="AA106" s="150">
        <v>0</v>
      </c>
      <c r="AB106" s="150">
        <v>765694.54300000006</v>
      </c>
      <c r="AC106" s="150">
        <v>1422711.7150000001</v>
      </c>
      <c r="AD106" s="150">
        <v>0</v>
      </c>
      <c r="AE106" s="150">
        <v>0</v>
      </c>
      <c r="AF106" s="150">
        <v>0</v>
      </c>
      <c r="AG106" s="150">
        <v>0</v>
      </c>
      <c r="AH106" s="150">
        <v>0</v>
      </c>
      <c r="AI106" s="150">
        <v>1422711.7150000001</v>
      </c>
      <c r="AJ106" s="150">
        <v>1422711.7150000001</v>
      </c>
      <c r="AL106" s="150">
        <f>AJ106+AK106</f>
        <v>1422711.7150000001</v>
      </c>
      <c r="AM106" s="150">
        <f t="shared" si="30"/>
        <v>0</v>
      </c>
      <c r="AN106" s="150">
        <v>1454185.2080000001</v>
      </c>
      <c r="AO106" s="150">
        <f t="shared" si="33"/>
        <v>1454185.2080000001</v>
      </c>
      <c r="BB106" s="150">
        <f t="shared" si="31"/>
        <v>0</v>
      </c>
      <c r="BO106" s="150">
        <f t="shared" si="32"/>
        <v>0</v>
      </c>
      <c r="BS106" s="150">
        <f t="shared" ref="BS106:BS169" si="40">G106+AL106+BB106+BO106+BP106+BQ106+BR106</f>
        <v>1422711.7150000001</v>
      </c>
      <c r="BT106" s="157">
        <f t="shared" si="34"/>
        <v>0</v>
      </c>
      <c r="BU106" s="157">
        <f t="shared" si="35"/>
        <v>0</v>
      </c>
      <c r="BV106" s="157">
        <f t="shared" si="36"/>
        <v>0</v>
      </c>
      <c r="BW106" s="157">
        <f t="shared" si="37"/>
        <v>0</v>
      </c>
      <c r="BX106" s="157">
        <f t="shared" si="38"/>
        <v>0</v>
      </c>
      <c r="BY106" s="157">
        <f t="shared" si="39"/>
        <v>0</v>
      </c>
    </row>
    <row r="107" spans="1:77" x14ac:dyDescent="0.25">
      <c r="A107" t="s">
        <v>144</v>
      </c>
      <c r="B107" t="s">
        <v>327</v>
      </c>
      <c r="C107" t="s">
        <v>166</v>
      </c>
      <c r="D107" t="s">
        <v>150</v>
      </c>
      <c r="E107" t="s">
        <v>305</v>
      </c>
      <c r="F107" s="367" t="s">
        <v>938</v>
      </c>
      <c r="G107" s="150">
        <v>0</v>
      </c>
      <c r="H107" s="150">
        <v>0</v>
      </c>
      <c r="I107" s="150">
        <v>0</v>
      </c>
      <c r="J107" s="150">
        <v>0</v>
      </c>
      <c r="K107" s="150">
        <v>0</v>
      </c>
      <c r="L107" s="150">
        <v>0</v>
      </c>
      <c r="M107" s="150">
        <v>0</v>
      </c>
      <c r="N107" s="150">
        <v>0</v>
      </c>
      <c r="O107" s="150">
        <v>0</v>
      </c>
      <c r="P107" s="150">
        <v>0</v>
      </c>
      <c r="Q107" s="150">
        <v>0</v>
      </c>
      <c r="R107" s="150">
        <v>0</v>
      </c>
      <c r="S107" s="150">
        <v>0</v>
      </c>
      <c r="T107" s="150">
        <v>0</v>
      </c>
      <c r="U107" s="150">
        <v>0</v>
      </c>
      <c r="V107" s="150">
        <v>8074.8</v>
      </c>
      <c r="W107" s="150">
        <v>0</v>
      </c>
      <c r="X107" s="150">
        <v>0</v>
      </c>
      <c r="Y107" s="150">
        <v>0</v>
      </c>
      <c r="Z107" s="150">
        <v>0</v>
      </c>
      <c r="AA107" s="150">
        <v>0</v>
      </c>
      <c r="AB107" s="150">
        <v>8074.8</v>
      </c>
      <c r="AC107" s="150">
        <v>28058.050999999999</v>
      </c>
      <c r="AD107" s="150">
        <v>0</v>
      </c>
      <c r="AE107" s="150">
        <v>0</v>
      </c>
      <c r="AF107" s="150">
        <v>0</v>
      </c>
      <c r="AG107" s="150">
        <v>0</v>
      </c>
      <c r="AH107" s="150">
        <v>0</v>
      </c>
      <c r="AI107" s="150">
        <v>28058.050999999999</v>
      </c>
      <c r="AJ107" s="150">
        <v>28058.050999999999</v>
      </c>
      <c r="AL107" s="150">
        <f t="shared" si="29"/>
        <v>28058.050999999999</v>
      </c>
      <c r="AM107" s="150">
        <f t="shared" si="30"/>
        <v>0</v>
      </c>
      <c r="AN107" s="150">
        <v>28058.050999999999</v>
      </c>
      <c r="AO107" s="150">
        <f t="shared" si="33"/>
        <v>28058.050999999999</v>
      </c>
      <c r="BB107" s="150">
        <f t="shared" si="31"/>
        <v>0</v>
      </c>
      <c r="BO107" s="150">
        <f t="shared" si="32"/>
        <v>0</v>
      </c>
      <c r="BS107" s="150">
        <f t="shared" si="40"/>
        <v>28058.050999999999</v>
      </c>
      <c r="BT107" s="157">
        <f t="shared" si="34"/>
        <v>0</v>
      </c>
      <c r="BU107" s="157">
        <f t="shared" si="35"/>
        <v>0</v>
      </c>
      <c r="BV107" s="157">
        <f t="shared" si="36"/>
        <v>0</v>
      </c>
      <c r="BW107" s="157">
        <f t="shared" si="37"/>
        <v>0</v>
      </c>
      <c r="BX107" s="157">
        <f t="shared" si="38"/>
        <v>0</v>
      </c>
      <c r="BY107" s="157">
        <f t="shared" si="39"/>
        <v>0</v>
      </c>
    </row>
    <row r="108" spans="1:77" x14ac:dyDescent="0.25">
      <c r="A108" t="s">
        <v>144</v>
      </c>
      <c r="B108" t="s">
        <v>322</v>
      </c>
      <c r="C108" t="s">
        <v>166</v>
      </c>
      <c r="D108" t="s">
        <v>151</v>
      </c>
      <c r="E108" t="s">
        <v>301</v>
      </c>
      <c r="F108" s="367" t="s">
        <v>938</v>
      </c>
      <c r="G108" s="150">
        <v>0</v>
      </c>
      <c r="H108" s="150">
        <v>0</v>
      </c>
      <c r="I108" s="150">
        <v>0</v>
      </c>
      <c r="J108" s="150">
        <v>0</v>
      </c>
      <c r="K108" s="150">
        <v>0</v>
      </c>
      <c r="L108" s="150">
        <v>0</v>
      </c>
      <c r="M108" s="150">
        <v>0</v>
      </c>
      <c r="N108" s="150">
        <v>0</v>
      </c>
      <c r="O108" s="150">
        <v>0</v>
      </c>
      <c r="P108" s="150">
        <v>0</v>
      </c>
      <c r="Q108" s="150">
        <v>0</v>
      </c>
      <c r="R108" s="150">
        <v>0</v>
      </c>
      <c r="S108" s="150">
        <v>0</v>
      </c>
      <c r="T108" s="150">
        <v>0</v>
      </c>
      <c r="U108" s="150">
        <v>0</v>
      </c>
      <c r="V108" s="150">
        <v>25353.78</v>
      </c>
      <c r="W108" s="150">
        <v>0</v>
      </c>
      <c r="X108" s="150">
        <v>0</v>
      </c>
      <c r="Y108" s="150">
        <v>0</v>
      </c>
      <c r="Z108" s="150">
        <v>0</v>
      </c>
      <c r="AA108" s="150">
        <v>0</v>
      </c>
      <c r="AB108" s="150">
        <v>25353.78</v>
      </c>
      <c r="AC108" s="150">
        <v>25353.78</v>
      </c>
      <c r="AD108" s="150">
        <v>0</v>
      </c>
      <c r="AE108" s="150">
        <v>0</v>
      </c>
      <c r="AF108" s="150">
        <v>0</v>
      </c>
      <c r="AG108" s="150">
        <v>0</v>
      </c>
      <c r="AH108" s="150">
        <v>0</v>
      </c>
      <c r="AI108" s="150">
        <v>25353.78</v>
      </c>
      <c r="AJ108" s="150">
        <v>25353.78</v>
      </c>
      <c r="AL108" s="150">
        <f t="shared" si="29"/>
        <v>25353.78</v>
      </c>
      <c r="AM108" s="150">
        <f t="shared" si="30"/>
        <v>0</v>
      </c>
      <c r="AN108" s="150">
        <v>25353.78</v>
      </c>
      <c r="AO108" s="150">
        <f t="shared" si="33"/>
        <v>25353.78</v>
      </c>
      <c r="BB108" s="150">
        <f t="shared" si="31"/>
        <v>0</v>
      </c>
      <c r="BO108" s="150">
        <f t="shared" si="32"/>
        <v>0</v>
      </c>
      <c r="BS108" s="150">
        <f t="shared" si="40"/>
        <v>25353.78</v>
      </c>
      <c r="BT108" s="157">
        <f t="shared" si="34"/>
        <v>0</v>
      </c>
      <c r="BU108" s="157">
        <f t="shared" si="35"/>
        <v>0</v>
      </c>
      <c r="BV108" s="157">
        <f t="shared" si="36"/>
        <v>0</v>
      </c>
      <c r="BW108" s="157">
        <f t="shared" si="37"/>
        <v>0</v>
      </c>
      <c r="BX108" s="157">
        <f t="shared" si="38"/>
        <v>0</v>
      </c>
      <c r="BY108" s="157">
        <f t="shared" si="39"/>
        <v>0</v>
      </c>
    </row>
    <row r="109" spans="1:77" x14ac:dyDescent="0.25">
      <c r="A109" t="s">
        <v>144</v>
      </c>
      <c r="B109" t="s">
        <v>330</v>
      </c>
      <c r="C109" t="s">
        <v>172</v>
      </c>
      <c r="D109" t="s">
        <v>770</v>
      </c>
      <c r="E109" t="s">
        <v>308</v>
      </c>
      <c r="F109" s="367" t="s">
        <v>938</v>
      </c>
      <c r="G109" s="150">
        <v>0</v>
      </c>
      <c r="H109" s="150">
        <v>0</v>
      </c>
      <c r="I109" s="150">
        <v>0</v>
      </c>
      <c r="J109" s="150">
        <v>0</v>
      </c>
      <c r="K109" s="150">
        <v>0</v>
      </c>
      <c r="L109" s="150">
        <v>0</v>
      </c>
      <c r="M109" s="150">
        <v>0</v>
      </c>
      <c r="N109" s="150">
        <v>0</v>
      </c>
      <c r="O109" s="150">
        <v>915.25500000000011</v>
      </c>
      <c r="P109" s="150">
        <v>0</v>
      </c>
      <c r="Q109" s="150">
        <v>0</v>
      </c>
      <c r="R109" s="150">
        <v>0</v>
      </c>
      <c r="S109" s="150">
        <v>0</v>
      </c>
      <c r="T109" s="150">
        <v>0</v>
      </c>
      <c r="U109" s="150">
        <v>915.25500000000011</v>
      </c>
      <c r="V109" s="150">
        <v>915.25500000000011</v>
      </c>
      <c r="W109" s="150">
        <v>0</v>
      </c>
      <c r="X109" s="150">
        <v>0</v>
      </c>
      <c r="Y109" s="150">
        <v>0</v>
      </c>
      <c r="Z109" s="150">
        <v>0</v>
      </c>
      <c r="AA109" s="150">
        <v>0</v>
      </c>
      <c r="AB109" s="150">
        <v>915.25500000000011</v>
      </c>
      <c r="AC109" s="150">
        <v>915.25500000000011</v>
      </c>
      <c r="AD109" s="150">
        <v>0</v>
      </c>
      <c r="AE109" s="150">
        <v>0</v>
      </c>
      <c r="AF109" s="150">
        <v>0</v>
      </c>
      <c r="AG109" s="150">
        <v>0</v>
      </c>
      <c r="AH109" s="150">
        <v>0</v>
      </c>
      <c r="AI109" s="150">
        <v>915.25500000000011</v>
      </c>
      <c r="AJ109" s="150">
        <v>915.25500000000011</v>
      </c>
      <c r="AL109" s="150">
        <f t="shared" si="29"/>
        <v>915.25500000000011</v>
      </c>
      <c r="AM109" s="150">
        <f t="shared" si="30"/>
        <v>0</v>
      </c>
      <c r="AN109" s="150">
        <v>915.25500000000011</v>
      </c>
      <c r="AO109" s="150">
        <f t="shared" si="33"/>
        <v>915.25500000000011</v>
      </c>
      <c r="BB109" s="150">
        <f t="shared" si="31"/>
        <v>0</v>
      </c>
      <c r="BO109" s="150">
        <f t="shared" si="32"/>
        <v>0</v>
      </c>
      <c r="BS109" s="150">
        <f t="shared" si="40"/>
        <v>915.25500000000011</v>
      </c>
      <c r="BT109" s="157">
        <f t="shared" si="34"/>
        <v>0</v>
      </c>
      <c r="BU109" s="157">
        <f t="shared" si="35"/>
        <v>0</v>
      </c>
      <c r="BV109" s="157">
        <f t="shared" si="36"/>
        <v>0</v>
      </c>
      <c r="BW109" s="157">
        <f t="shared" si="37"/>
        <v>0</v>
      </c>
      <c r="BX109" s="157">
        <f t="shared" si="38"/>
        <v>0</v>
      </c>
      <c r="BY109" s="157">
        <f t="shared" si="39"/>
        <v>0</v>
      </c>
    </row>
    <row r="110" spans="1:77" x14ac:dyDescent="0.25">
      <c r="A110" t="s">
        <v>144</v>
      </c>
      <c r="B110" t="s">
        <v>316</v>
      </c>
      <c r="C110" t="s">
        <v>770</v>
      </c>
      <c r="D110" t="s">
        <v>770</v>
      </c>
      <c r="E110" t="s">
        <v>938</v>
      </c>
      <c r="F110" s="367" t="s">
        <v>938</v>
      </c>
      <c r="G110" s="150">
        <v>0</v>
      </c>
      <c r="H110" s="150">
        <v>0</v>
      </c>
      <c r="I110" s="150">
        <v>0</v>
      </c>
      <c r="J110" s="150">
        <v>0</v>
      </c>
      <c r="K110" s="150">
        <v>0</v>
      </c>
      <c r="L110" s="150">
        <v>0</v>
      </c>
      <c r="M110" s="150">
        <v>0</v>
      </c>
      <c r="N110" s="150">
        <v>0</v>
      </c>
      <c r="O110" s="150">
        <v>0</v>
      </c>
      <c r="P110" s="150">
        <v>0</v>
      </c>
      <c r="Q110" s="150">
        <v>0</v>
      </c>
      <c r="R110" s="150">
        <v>0</v>
      </c>
      <c r="S110" s="150">
        <v>0</v>
      </c>
      <c r="T110" s="150">
        <v>0</v>
      </c>
      <c r="U110" s="150">
        <v>0</v>
      </c>
      <c r="V110" s="150">
        <v>0</v>
      </c>
      <c r="W110" s="150">
        <v>0</v>
      </c>
      <c r="X110" s="150">
        <v>0</v>
      </c>
      <c r="Y110" s="150">
        <v>0</v>
      </c>
      <c r="Z110" s="150">
        <v>0</v>
      </c>
      <c r="AA110" s="150">
        <v>0</v>
      </c>
      <c r="AB110" s="150">
        <v>0</v>
      </c>
      <c r="AC110" s="150">
        <v>0</v>
      </c>
      <c r="AD110" s="150">
        <v>0</v>
      </c>
      <c r="AE110" s="150">
        <v>0</v>
      </c>
      <c r="AF110" s="150">
        <v>0</v>
      </c>
      <c r="AG110" s="150">
        <v>0</v>
      </c>
      <c r="AH110" s="150">
        <v>0</v>
      </c>
      <c r="AI110" s="150">
        <v>0</v>
      </c>
      <c r="AJ110" s="150">
        <v>0</v>
      </c>
      <c r="AL110" s="150">
        <f t="shared" si="29"/>
        <v>0</v>
      </c>
      <c r="AM110" s="150">
        <f t="shared" si="30"/>
        <v>0</v>
      </c>
      <c r="AN110" s="150">
        <v>0</v>
      </c>
      <c r="AO110" s="150">
        <f t="shared" si="33"/>
        <v>0</v>
      </c>
      <c r="BB110" s="150">
        <f t="shared" si="31"/>
        <v>0</v>
      </c>
      <c r="BO110" s="150">
        <f t="shared" si="32"/>
        <v>0</v>
      </c>
      <c r="BS110" s="150">
        <f t="shared" si="40"/>
        <v>0</v>
      </c>
      <c r="BT110" s="157">
        <f t="shared" si="34"/>
        <v>0</v>
      </c>
      <c r="BU110" s="157">
        <f t="shared" si="35"/>
        <v>0</v>
      </c>
      <c r="BV110" s="157">
        <f t="shared" si="36"/>
        <v>0</v>
      </c>
      <c r="BW110" s="157">
        <f t="shared" si="37"/>
        <v>0</v>
      </c>
      <c r="BX110" s="157">
        <f t="shared" si="38"/>
        <v>0</v>
      </c>
      <c r="BY110" s="157">
        <f t="shared" si="39"/>
        <v>0</v>
      </c>
    </row>
    <row r="111" spans="1:77" x14ac:dyDescent="0.25">
      <c r="A111" t="s">
        <v>144</v>
      </c>
      <c r="B111" t="s">
        <v>133</v>
      </c>
      <c r="C111" t="s">
        <v>179</v>
      </c>
      <c r="D111" t="s">
        <v>162</v>
      </c>
      <c r="E111" t="s">
        <v>60</v>
      </c>
      <c r="F111" s="367">
        <v>43492</v>
      </c>
      <c r="G111" s="150">
        <v>5102555.375</v>
      </c>
      <c r="H111" s="150">
        <v>63081.669999999896</v>
      </c>
      <c r="I111" s="150">
        <v>0</v>
      </c>
      <c r="J111" s="150">
        <v>0</v>
      </c>
      <c r="K111" s="150">
        <v>0</v>
      </c>
      <c r="L111" s="150">
        <v>0</v>
      </c>
      <c r="M111" s="150">
        <v>0</v>
      </c>
      <c r="N111" s="150">
        <v>5165637.0449999999</v>
      </c>
      <c r="O111" s="150">
        <v>63081.669999999896</v>
      </c>
      <c r="P111" s="150">
        <v>0</v>
      </c>
      <c r="Q111" s="150">
        <v>0</v>
      </c>
      <c r="R111" s="150">
        <v>0</v>
      </c>
      <c r="S111" s="150">
        <v>0</v>
      </c>
      <c r="T111" s="150">
        <v>0</v>
      </c>
      <c r="U111" s="150">
        <v>5165637.0449999999</v>
      </c>
      <c r="V111" s="150">
        <v>63081.669999999896</v>
      </c>
      <c r="W111" s="150">
        <v>0</v>
      </c>
      <c r="X111" s="150">
        <v>0</v>
      </c>
      <c r="Y111" s="150">
        <v>0</v>
      </c>
      <c r="Z111" s="150">
        <v>0</v>
      </c>
      <c r="AA111" s="150">
        <v>0</v>
      </c>
      <c r="AB111" s="150">
        <v>5165637.0449999999</v>
      </c>
      <c r="AC111" s="150">
        <v>44662.002999999997</v>
      </c>
      <c r="AD111" s="150">
        <v>18419.666999999899</v>
      </c>
      <c r="AE111" s="150">
        <v>0</v>
      </c>
      <c r="AF111" s="150">
        <v>0</v>
      </c>
      <c r="AG111" s="150">
        <v>0</v>
      </c>
      <c r="AH111" s="150">
        <v>0</v>
      </c>
      <c r="AI111" s="150">
        <v>5165637.0449999999</v>
      </c>
      <c r="AJ111" s="150">
        <v>8128.0030000000006</v>
      </c>
      <c r="AL111" s="150">
        <f t="shared" si="29"/>
        <v>8128.0030000000006</v>
      </c>
      <c r="AM111" s="150">
        <f t="shared" si="30"/>
        <v>-36534</v>
      </c>
      <c r="AN111" s="150">
        <v>8128.0030000000006</v>
      </c>
      <c r="AO111" s="150">
        <f t="shared" si="33"/>
        <v>5110683.3779999996</v>
      </c>
      <c r="BB111" s="150">
        <f t="shared" si="31"/>
        <v>0</v>
      </c>
      <c r="BO111" s="150">
        <f t="shared" si="32"/>
        <v>0</v>
      </c>
      <c r="BS111" s="150">
        <f t="shared" si="40"/>
        <v>5110683.3779999996</v>
      </c>
      <c r="BT111" s="157">
        <f t="shared" si="34"/>
        <v>-18419.666999999899</v>
      </c>
      <c r="BU111" s="157">
        <f t="shared" si="35"/>
        <v>0</v>
      </c>
      <c r="BV111" s="157">
        <f t="shared" si="36"/>
        <v>0</v>
      </c>
      <c r="BW111" s="157">
        <f t="shared" si="37"/>
        <v>0</v>
      </c>
      <c r="BX111" s="157">
        <f t="shared" si="38"/>
        <v>0</v>
      </c>
      <c r="BY111" s="157">
        <f t="shared" si="39"/>
        <v>-54953.667000000365</v>
      </c>
    </row>
    <row r="112" spans="1:77" x14ac:dyDescent="0.25">
      <c r="A112" t="s">
        <v>144</v>
      </c>
      <c r="B112" t="s">
        <v>106</v>
      </c>
      <c r="C112" t="s">
        <v>175</v>
      </c>
      <c r="D112" t="s">
        <v>160</v>
      </c>
      <c r="E112" t="s">
        <v>33</v>
      </c>
      <c r="F112" s="367">
        <v>44926</v>
      </c>
      <c r="G112" s="150">
        <v>8545235.8469999991</v>
      </c>
      <c r="H112" s="150">
        <v>2608582.5534882825</v>
      </c>
      <c r="I112" s="150">
        <v>2666103.7953925375</v>
      </c>
      <c r="J112" s="150">
        <v>0</v>
      </c>
      <c r="K112" s="150">
        <v>0</v>
      </c>
      <c r="L112" s="150">
        <v>0</v>
      </c>
      <c r="M112" s="150">
        <v>0</v>
      </c>
      <c r="N112" s="150">
        <v>13819922.195880819</v>
      </c>
      <c r="O112" s="150">
        <v>3675733.3948151376</v>
      </c>
      <c r="P112" s="150">
        <v>1663679.7597765031</v>
      </c>
      <c r="Q112" s="150">
        <v>0</v>
      </c>
      <c r="R112" s="150">
        <v>0</v>
      </c>
      <c r="S112" s="150">
        <v>0</v>
      </c>
      <c r="T112" s="150">
        <v>0</v>
      </c>
      <c r="U112" s="150">
        <v>13884649.00159164</v>
      </c>
      <c r="V112" s="150">
        <v>4820619.7649361445</v>
      </c>
      <c r="W112" s="150">
        <v>518793.38965549582</v>
      </c>
      <c r="X112" s="150">
        <v>0</v>
      </c>
      <c r="Y112" s="150">
        <v>0</v>
      </c>
      <c r="Z112" s="150">
        <v>0</v>
      </c>
      <c r="AA112" s="150">
        <v>0</v>
      </c>
      <c r="AB112" s="150">
        <v>13884649.00159164</v>
      </c>
      <c r="AC112" s="150">
        <v>5140387.7240000004</v>
      </c>
      <c r="AD112" s="150">
        <v>199025.43059164268</v>
      </c>
      <c r="AE112" s="150">
        <v>0</v>
      </c>
      <c r="AF112" s="150">
        <v>0</v>
      </c>
      <c r="AG112" s="150">
        <v>0</v>
      </c>
      <c r="AH112" s="150">
        <v>0</v>
      </c>
      <c r="AI112" s="150">
        <v>13884649.001591641</v>
      </c>
      <c r="AJ112" s="150">
        <v>5001833.8440000005</v>
      </c>
      <c r="AL112" s="150">
        <f t="shared" si="29"/>
        <v>5001833.8440000005</v>
      </c>
      <c r="AM112" s="150">
        <f t="shared" si="30"/>
        <v>-138553.87999999989</v>
      </c>
      <c r="AN112" s="150">
        <v>5001833.8440000005</v>
      </c>
      <c r="AO112" s="150">
        <f t="shared" si="33"/>
        <v>13547069.691</v>
      </c>
      <c r="BB112" s="150">
        <f t="shared" si="31"/>
        <v>0</v>
      </c>
      <c r="BO112" s="150">
        <f t="shared" si="32"/>
        <v>0</v>
      </c>
      <c r="BS112" s="150">
        <f t="shared" si="40"/>
        <v>13547069.691</v>
      </c>
      <c r="BT112" s="157">
        <f t="shared" si="34"/>
        <v>-199025.43059164268</v>
      </c>
      <c r="BU112" s="157">
        <f t="shared" si="35"/>
        <v>0</v>
      </c>
      <c r="BV112" s="157">
        <f t="shared" si="36"/>
        <v>0</v>
      </c>
      <c r="BW112" s="157">
        <f t="shared" si="37"/>
        <v>0</v>
      </c>
      <c r="BX112" s="157">
        <f t="shared" si="38"/>
        <v>0</v>
      </c>
      <c r="BY112" s="157">
        <f t="shared" si="39"/>
        <v>-337579.31059164181</v>
      </c>
    </row>
    <row r="113" spans="1:77" x14ac:dyDescent="0.25">
      <c r="A113" t="s">
        <v>144</v>
      </c>
      <c r="B113" t="s">
        <v>212</v>
      </c>
      <c r="C113" t="s">
        <v>175</v>
      </c>
      <c r="D113" t="s">
        <v>160</v>
      </c>
      <c r="E113" t="s">
        <v>202</v>
      </c>
      <c r="F113" s="367" t="s">
        <v>938</v>
      </c>
      <c r="G113" s="150">
        <v>244017.092</v>
      </c>
      <c r="H113" s="150">
        <v>0</v>
      </c>
      <c r="I113" s="150">
        <v>0</v>
      </c>
      <c r="J113" s="150">
        <v>0</v>
      </c>
      <c r="K113" s="150">
        <v>0</v>
      </c>
      <c r="L113" s="150">
        <v>0</v>
      </c>
      <c r="M113" s="150">
        <v>0</v>
      </c>
      <c r="N113" s="150">
        <v>244017.092</v>
      </c>
      <c r="O113" s="150">
        <v>-244017.03200000001</v>
      </c>
      <c r="P113" s="150">
        <v>0</v>
      </c>
      <c r="Q113" s="150">
        <v>0</v>
      </c>
      <c r="R113" s="150">
        <v>0</v>
      </c>
      <c r="S113" s="150">
        <v>0</v>
      </c>
      <c r="T113" s="150">
        <v>0</v>
      </c>
      <c r="U113" s="150">
        <v>5.9999999997671694E-2</v>
      </c>
      <c r="V113" s="150">
        <v>-244017.03200000001</v>
      </c>
      <c r="W113" s="150">
        <v>0</v>
      </c>
      <c r="X113" s="150">
        <v>0</v>
      </c>
      <c r="Y113" s="150">
        <v>0</v>
      </c>
      <c r="Z113" s="150">
        <v>0</v>
      </c>
      <c r="AA113" s="150">
        <v>0</v>
      </c>
      <c r="AB113" s="150">
        <v>5.9999999997671694E-2</v>
      </c>
      <c r="AC113" s="150">
        <v>-244017.03200000001</v>
      </c>
      <c r="AD113" s="150">
        <v>0</v>
      </c>
      <c r="AE113" s="150">
        <v>0</v>
      </c>
      <c r="AF113" s="150">
        <v>0</v>
      </c>
      <c r="AG113" s="150">
        <v>0</v>
      </c>
      <c r="AH113" s="150">
        <v>0</v>
      </c>
      <c r="AI113" s="150">
        <v>5.9999999997671694E-2</v>
      </c>
      <c r="AJ113" s="150">
        <v>-244017.03200000001</v>
      </c>
      <c r="AL113" s="150">
        <f t="shared" si="29"/>
        <v>-244017.03200000001</v>
      </c>
      <c r="AM113" s="150">
        <f t="shared" si="30"/>
        <v>0</v>
      </c>
      <c r="AN113" s="150">
        <v>-244017.03200000001</v>
      </c>
      <c r="AO113" s="150">
        <f t="shared" si="33"/>
        <v>5.9999999997671694E-2</v>
      </c>
      <c r="BB113" s="150">
        <f t="shared" si="31"/>
        <v>0</v>
      </c>
      <c r="BO113" s="150">
        <f t="shared" si="32"/>
        <v>0</v>
      </c>
      <c r="BS113" s="150">
        <f t="shared" si="40"/>
        <v>5.9999999997671694E-2</v>
      </c>
      <c r="BT113" s="157">
        <f t="shared" si="34"/>
        <v>0</v>
      </c>
      <c r="BU113" s="157">
        <f t="shared" si="35"/>
        <v>0</v>
      </c>
      <c r="BV113" s="157">
        <f t="shared" si="36"/>
        <v>0</v>
      </c>
      <c r="BW113" s="157">
        <f t="shared" si="37"/>
        <v>0</v>
      </c>
      <c r="BX113" s="157">
        <f t="shared" si="38"/>
        <v>0</v>
      </c>
      <c r="BY113" s="157">
        <f t="shared" si="39"/>
        <v>0</v>
      </c>
    </row>
    <row r="114" spans="1:77" x14ac:dyDescent="0.25">
      <c r="A114" t="s">
        <v>144</v>
      </c>
      <c r="B114" t="s">
        <v>134</v>
      </c>
      <c r="C114" t="s">
        <v>179</v>
      </c>
      <c r="D114" t="s">
        <v>163</v>
      </c>
      <c r="E114" t="s">
        <v>61</v>
      </c>
      <c r="F114" s="367">
        <v>44196</v>
      </c>
      <c r="G114" s="150">
        <v>577819.19700000004</v>
      </c>
      <c r="H114" s="150">
        <v>261481.91455819874</v>
      </c>
      <c r="I114" s="150">
        <v>1041376.37</v>
      </c>
      <c r="J114" s="150">
        <v>0</v>
      </c>
      <c r="K114" s="150">
        <v>11000</v>
      </c>
      <c r="L114" s="150">
        <v>16199.612999999999</v>
      </c>
      <c r="M114" s="150">
        <v>0</v>
      </c>
      <c r="N114" s="150">
        <v>1907877.0945581987</v>
      </c>
      <c r="O114" s="150">
        <v>366550.01400000008</v>
      </c>
      <c r="P114" s="150">
        <v>940161.18200000003</v>
      </c>
      <c r="Q114" s="150">
        <v>10508</v>
      </c>
      <c r="R114" s="150">
        <v>12838.701558198791</v>
      </c>
      <c r="S114" s="150">
        <v>0</v>
      </c>
      <c r="T114" s="150">
        <v>0</v>
      </c>
      <c r="U114" s="150">
        <v>1907877.0945581989</v>
      </c>
      <c r="V114" s="150">
        <v>743439.21799999999</v>
      </c>
      <c r="W114" s="150">
        <v>563262.36699999997</v>
      </c>
      <c r="X114" s="150">
        <v>10508</v>
      </c>
      <c r="Y114" s="150">
        <v>12838.701558198791</v>
      </c>
      <c r="Z114" s="150">
        <v>0</v>
      </c>
      <c r="AA114" s="150">
        <v>0</v>
      </c>
      <c r="AB114" s="150">
        <v>1907867.4835581989</v>
      </c>
      <c r="AC114" s="150">
        <v>743439.21799999999</v>
      </c>
      <c r="AD114" s="150">
        <v>563262.36699999997</v>
      </c>
      <c r="AE114" s="150">
        <v>10508</v>
      </c>
      <c r="AF114" s="150">
        <v>12838.701558198791</v>
      </c>
      <c r="AG114" s="150">
        <v>0</v>
      </c>
      <c r="AH114" s="150">
        <v>0</v>
      </c>
      <c r="AI114" s="150">
        <v>1907867.4835581989</v>
      </c>
      <c r="AJ114" s="150">
        <v>720395.56800000009</v>
      </c>
      <c r="AK114" s="150">
        <v>37701.077000000005</v>
      </c>
      <c r="AL114" s="150">
        <f t="shared" si="29"/>
        <v>758096.64500000014</v>
      </c>
      <c r="AM114" s="150">
        <f t="shared" si="30"/>
        <v>14657.427000000142</v>
      </c>
      <c r="AN114" s="150">
        <v>726409.76800000004</v>
      </c>
      <c r="AO114" s="150">
        <f t="shared" si="33"/>
        <v>1304228.9650000001</v>
      </c>
      <c r="AP114" s="150">
        <v>5046.3999999999996</v>
      </c>
      <c r="AQ114" s="150">
        <v>10330.327200000002</v>
      </c>
      <c r="AR114" s="150">
        <v>19615.401880000001</v>
      </c>
      <c r="AS114" s="150">
        <v>500</v>
      </c>
      <c r="AT114" s="150">
        <v>6319.2</v>
      </c>
      <c r="AU114" s="150">
        <v>10465.91792</v>
      </c>
      <c r="AV114" s="150">
        <v>11171.088</v>
      </c>
      <c r="AW114" s="150">
        <v>500</v>
      </c>
      <c r="AX114" s="150">
        <v>19403.412</v>
      </c>
      <c r="AY114" s="150">
        <v>13772.596640000002</v>
      </c>
      <c r="AZ114" s="150">
        <v>38222</v>
      </c>
      <c r="BA114" s="150">
        <v>381294.81400000001</v>
      </c>
      <c r="BB114" s="150">
        <f t="shared" si="31"/>
        <v>516641.15763999999</v>
      </c>
      <c r="BC114" s="150">
        <v>0</v>
      </c>
      <c r="BD114" s="150">
        <v>0</v>
      </c>
      <c r="BE114" s="150">
        <v>0</v>
      </c>
      <c r="BF114" s="150">
        <v>1500</v>
      </c>
      <c r="BG114" s="150">
        <v>0</v>
      </c>
      <c r="BH114" s="150">
        <v>0</v>
      </c>
      <c r="BI114" s="150">
        <v>0</v>
      </c>
      <c r="BJ114" s="150">
        <v>0</v>
      </c>
      <c r="BK114" s="150">
        <v>0</v>
      </c>
      <c r="BL114" s="150">
        <v>0</v>
      </c>
      <c r="BM114" s="150">
        <v>0</v>
      </c>
      <c r="BN114" s="150">
        <v>0</v>
      </c>
      <c r="BO114" s="150">
        <f t="shared" si="32"/>
        <v>1500</v>
      </c>
      <c r="BP114" s="150">
        <v>23014.734360000002</v>
      </c>
      <c r="BS114" s="150">
        <f t="shared" si="40"/>
        <v>1877071.7340000002</v>
      </c>
      <c r="BT114" s="157">
        <f t="shared" si="34"/>
        <v>-46621.209359999979</v>
      </c>
      <c r="BU114" s="157">
        <f t="shared" si="35"/>
        <v>-9008</v>
      </c>
      <c r="BV114" s="157">
        <f t="shared" si="36"/>
        <v>10176.032801801211</v>
      </c>
      <c r="BW114" s="157">
        <f t="shared" si="37"/>
        <v>0</v>
      </c>
      <c r="BX114" s="157">
        <f t="shared" si="38"/>
        <v>0</v>
      </c>
      <c r="BY114" s="157">
        <f t="shared" si="39"/>
        <v>-30795.749558198731</v>
      </c>
    </row>
    <row r="115" spans="1:77" x14ac:dyDescent="0.25">
      <c r="A115" t="s">
        <v>144</v>
      </c>
      <c r="B115" t="s">
        <v>115</v>
      </c>
      <c r="C115" t="s">
        <v>176</v>
      </c>
      <c r="D115" t="s">
        <v>161</v>
      </c>
      <c r="E115" t="s">
        <v>42</v>
      </c>
      <c r="F115" s="367">
        <v>44196</v>
      </c>
      <c r="G115" s="150">
        <v>200518.60599999997</v>
      </c>
      <c r="H115" s="150">
        <v>207113.7882314478</v>
      </c>
      <c r="I115" s="150">
        <v>1447871.72</v>
      </c>
      <c r="J115" s="150">
        <v>0</v>
      </c>
      <c r="K115" s="150">
        <v>0</v>
      </c>
      <c r="L115" s="150">
        <v>0</v>
      </c>
      <c r="M115" s="150">
        <v>0</v>
      </c>
      <c r="N115" s="150">
        <v>1855504.1142314477</v>
      </c>
      <c r="O115" s="150">
        <v>207113.7882314478</v>
      </c>
      <c r="P115" s="150">
        <v>1438439.72</v>
      </c>
      <c r="Q115" s="150">
        <v>1000</v>
      </c>
      <c r="R115" s="150">
        <v>4880</v>
      </c>
      <c r="S115" s="150">
        <v>3552</v>
      </c>
      <c r="T115" s="150">
        <v>0</v>
      </c>
      <c r="U115" s="150">
        <v>1855504.1142314477</v>
      </c>
      <c r="V115" s="150">
        <v>401540.80099999998</v>
      </c>
      <c r="W115" s="150">
        <v>1244012.7072314478</v>
      </c>
      <c r="X115" s="150">
        <v>1000</v>
      </c>
      <c r="Y115" s="150">
        <v>4880</v>
      </c>
      <c r="Z115" s="150">
        <v>3552</v>
      </c>
      <c r="AA115" s="150">
        <v>0</v>
      </c>
      <c r="AB115" s="150">
        <v>1855504.1142314477</v>
      </c>
      <c r="AC115" s="150">
        <v>610942.26599999995</v>
      </c>
      <c r="AD115" s="150">
        <v>1034611.2422314479</v>
      </c>
      <c r="AE115" s="150">
        <v>1000</v>
      </c>
      <c r="AF115" s="150">
        <v>4880</v>
      </c>
      <c r="AG115" s="150">
        <v>3552</v>
      </c>
      <c r="AH115" s="150">
        <v>0</v>
      </c>
      <c r="AI115" s="150">
        <v>1855504.1142314479</v>
      </c>
      <c r="AJ115" s="150">
        <v>610942.26599999995</v>
      </c>
      <c r="AL115" s="150">
        <f t="shared" si="29"/>
        <v>610942.26599999995</v>
      </c>
      <c r="AM115" s="150">
        <f t="shared" si="30"/>
        <v>0</v>
      </c>
      <c r="AN115" s="150">
        <v>611212.26599999995</v>
      </c>
      <c r="AO115" s="150">
        <f t="shared" si="33"/>
        <v>811730.87199999997</v>
      </c>
      <c r="AP115" s="150">
        <v>908.8</v>
      </c>
      <c r="AQ115" s="150">
        <v>500</v>
      </c>
      <c r="AR115" s="150">
        <v>3461.8</v>
      </c>
      <c r="AS115" s="150">
        <v>19452.087</v>
      </c>
      <c r="AT115" s="150">
        <v>106637.966</v>
      </c>
      <c r="AU115" s="150">
        <v>3101.8999999999996</v>
      </c>
      <c r="AV115" s="150">
        <v>500</v>
      </c>
      <c r="AW115" s="150">
        <v>500</v>
      </c>
      <c r="AX115" s="150">
        <v>2204.712</v>
      </c>
      <c r="AY115" s="150">
        <v>270353.74900000007</v>
      </c>
      <c r="AZ115" s="150">
        <v>2124</v>
      </c>
      <c r="BA115" s="150">
        <v>151206.872</v>
      </c>
      <c r="BB115" s="150">
        <f t="shared" si="31"/>
        <v>560951.88600000006</v>
      </c>
      <c r="BO115" s="150">
        <f t="shared" si="32"/>
        <v>0</v>
      </c>
      <c r="BP115" s="150">
        <v>0</v>
      </c>
      <c r="BQ115" s="150">
        <v>0</v>
      </c>
      <c r="BR115" s="150">
        <v>0</v>
      </c>
      <c r="BS115" s="150">
        <f t="shared" si="40"/>
        <v>1372412.7579999999</v>
      </c>
      <c r="BT115" s="157">
        <f t="shared" si="34"/>
        <v>-473659.35623144789</v>
      </c>
      <c r="BU115" s="157">
        <f t="shared" si="35"/>
        <v>-1000</v>
      </c>
      <c r="BV115" s="157">
        <f t="shared" si="36"/>
        <v>-4880</v>
      </c>
      <c r="BW115" s="157">
        <f t="shared" si="37"/>
        <v>-3552</v>
      </c>
      <c r="BX115" s="157">
        <f t="shared" si="38"/>
        <v>0</v>
      </c>
      <c r="BY115" s="157">
        <f t="shared" si="39"/>
        <v>-483091.35623144801</v>
      </c>
    </row>
    <row r="116" spans="1:77" x14ac:dyDescent="0.25">
      <c r="A116" t="s">
        <v>144</v>
      </c>
      <c r="B116" t="s">
        <v>112</v>
      </c>
      <c r="C116" t="s">
        <v>176</v>
      </c>
      <c r="D116" t="s">
        <v>161</v>
      </c>
      <c r="E116" t="s">
        <v>39</v>
      </c>
      <c r="F116" s="367">
        <v>44196</v>
      </c>
      <c r="G116" s="150">
        <v>53585.123999999996</v>
      </c>
      <c r="H116" s="150">
        <v>209316.51417030272</v>
      </c>
      <c r="I116" s="150">
        <v>2256370</v>
      </c>
      <c r="J116" s="150">
        <v>0</v>
      </c>
      <c r="K116" s="150">
        <v>0</v>
      </c>
      <c r="L116" s="150">
        <v>0</v>
      </c>
      <c r="M116" s="150">
        <v>0</v>
      </c>
      <c r="N116" s="150">
        <v>2519271.6381703028</v>
      </c>
      <c r="O116" s="150">
        <v>209316.51417030272</v>
      </c>
      <c r="P116" s="150">
        <v>2256370</v>
      </c>
      <c r="Q116" s="150">
        <v>0</v>
      </c>
      <c r="R116" s="150">
        <v>0</v>
      </c>
      <c r="S116" s="150">
        <v>0</v>
      </c>
      <c r="T116" s="150">
        <v>0</v>
      </c>
      <c r="U116" s="150">
        <v>2519271.6381703024</v>
      </c>
      <c r="V116" s="150">
        <v>240502.15299999999</v>
      </c>
      <c r="W116" s="150">
        <v>2225184.3611703021</v>
      </c>
      <c r="X116" s="150">
        <v>0</v>
      </c>
      <c r="Y116" s="150">
        <v>0</v>
      </c>
      <c r="Z116" s="150">
        <v>0</v>
      </c>
      <c r="AA116" s="150">
        <v>0</v>
      </c>
      <c r="AB116" s="150">
        <v>2519271.6381703019</v>
      </c>
      <c r="AC116" s="150">
        <v>240502.15300000002</v>
      </c>
      <c r="AD116" s="150">
        <v>2225184.3611703021</v>
      </c>
      <c r="AE116" s="150">
        <v>0</v>
      </c>
      <c r="AF116" s="150">
        <v>0</v>
      </c>
      <c r="AG116" s="150">
        <v>0</v>
      </c>
      <c r="AH116" s="150">
        <v>0</v>
      </c>
      <c r="AI116" s="150">
        <v>2519271.6381703019</v>
      </c>
      <c r="AJ116" s="150">
        <v>136954.10800000001</v>
      </c>
      <c r="AL116" s="150">
        <f t="shared" si="29"/>
        <v>136954.10800000001</v>
      </c>
      <c r="AM116" s="150">
        <f t="shared" si="30"/>
        <v>-103548.04500000001</v>
      </c>
      <c r="AN116" s="150">
        <v>137896.64200000002</v>
      </c>
      <c r="AO116" s="150">
        <f t="shared" si="33"/>
        <v>191481.766</v>
      </c>
      <c r="AP116" s="150">
        <v>1980</v>
      </c>
      <c r="AQ116" s="150">
        <v>156857.29999999999</v>
      </c>
      <c r="AR116" s="150">
        <v>163498.68</v>
      </c>
      <c r="AS116" s="150">
        <v>196395.51999999999</v>
      </c>
      <c r="AT116" s="150">
        <v>175805.52</v>
      </c>
      <c r="AU116" s="150">
        <v>151825.52000000002</v>
      </c>
      <c r="AV116" s="150">
        <v>273785.52</v>
      </c>
      <c r="AW116" s="150">
        <v>129905.52</v>
      </c>
      <c r="AX116" s="150">
        <v>56863.680000000008</v>
      </c>
      <c r="AY116" s="150">
        <v>142303.67999999999</v>
      </c>
      <c r="AZ116" s="150">
        <v>187875.06</v>
      </c>
      <c r="BA116" s="150">
        <v>0</v>
      </c>
      <c r="BB116" s="150">
        <f t="shared" si="31"/>
        <v>1637096</v>
      </c>
      <c r="BO116" s="150">
        <f t="shared" si="32"/>
        <v>0</v>
      </c>
      <c r="BP116" s="150">
        <v>0</v>
      </c>
      <c r="BQ116" s="150">
        <v>0</v>
      </c>
      <c r="BR116" s="150">
        <v>0</v>
      </c>
      <c r="BS116" s="150">
        <f t="shared" si="40"/>
        <v>1827635.2320000001</v>
      </c>
      <c r="BT116" s="157">
        <f t="shared" si="34"/>
        <v>-588088.36117030215</v>
      </c>
      <c r="BU116" s="157">
        <f t="shared" si="35"/>
        <v>0</v>
      </c>
      <c r="BV116" s="157">
        <f t="shared" si="36"/>
        <v>0</v>
      </c>
      <c r="BW116" s="157">
        <f t="shared" si="37"/>
        <v>0</v>
      </c>
      <c r="BX116" s="157">
        <f t="shared" si="38"/>
        <v>0</v>
      </c>
      <c r="BY116" s="157">
        <f t="shared" si="39"/>
        <v>-691636.40617030184</v>
      </c>
    </row>
    <row r="117" spans="1:77" x14ac:dyDescent="0.25">
      <c r="A117" t="s">
        <v>144</v>
      </c>
      <c r="B117" t="s">
        <v>81</v>
      </c>
      <c r="C117" t="s">
        <v>166</v>
      </c>
      <c r="D117" t="s">
        <v>153</v>
      </c>
      <c r="E117" t="s">
        <v>8</v>
      </c>
      <c r="F117" s="367">
        <v>44104</v>
      </c>
      <c r="G117" s="150">
        <v>52645.534</v>
      </c>
      <c r="H117" s="150">
        <v>375319.87451727793</v>
      </c>
      <c r="I117" s="150">
        <v>1438651</v>
      </c>
      <c r="J117" s="150">
        <v>403059</v>
      </c>
      <c r="K117" s="150">
        <v>0</v>
      </c>
      <c r="L117" s="150">
        <v>0</v>
      </c>
      <c r="M117" s="150">
        <v>0</v>
      </c>
      <c r="N117" s="150">
        <v>2269675.4085172778</v>
      </c>
      <c r="O117" s="150">
        <v>403426.01351727796</v>
      </c>
      <c r="P117" s="150">
        <v>1438710.3504827218</v>
      </c>
      <c r="Q117" s="150">
        <v>403000</v>
      </c>
      <c r="R117" s="150">
        <v>0</v>
      </c>
      <c r="S117" s="150">
        <v>0</v>
      </c>
      <c r="T117" s="150">
        <v>0</v>
      </c>
      <c r="U117" s="150">
        <v>2297781.898</v>
      </c>
      <c r="V117" s="150">
        <v>454402.442706</v>
      </c>
      <c r="W117" s="150">
        <v>1790733.9212939995</v>
      </c>
      <c r="X117" s="150">
        <v>0</v>
      </c>
      <c r="Y117" s="150">
        <v>0</v>
      </c>
      <c r="Z117" s="150">
        <v>0</v>
      </c>
      <c r="AA117" s="150">
        <v>0</v>
      </c>
      <c r="AB117" s="150">
        <v>2297781.8979999996</v>
      </c>
      <c r="AC117" s="150">
        <v>454402.44270600006</v>
      </c>
      <c r="AD117" s="150">
        <v>1790733.9212939995</v>
      </c>
      <c r="AE117" s="150">
        <v>0</v>
      </c>
      <c r="AF117" s="150">
        <v>0</v>
      </c>
      <c r="AG117" s="150">
        <v>0</v>
      </c>
      <c r="AH117" s="150">
        <v>0</v>
      </c>
      <c r="AI117" s="150">
        <v>2297781.8979999996</v>
      </c>
      <c r="AJ117" s="150">
        <v>95469.660999999993</v>
      </c>
      <c r="AL117" s="150">
        <f t="shared" si="29"/>
        <v>95469.660999999993</v>
      </c>
      <c r="AM117" s="150">
        <f t="shared" si="30"/>
        <v>-358932.7817060001</v>
      </c>
      <c r="AN117" s="150">
        <v>95469.660999999993</v>
      </c>
      <c r="AO117" s="150">
        <f t="shared" si="33"/>
        <v>148115.19500000001</v>
      </c>
      <c r="BB117" s="150">
        <f t="shared" si="31"/>
        <v>0</v>
      </c>
      <c r="BO117" s="150">
        <f t="shared" si="32"/>
        <v>0</v>
      </c>
      <c r="BS117" s="150">
        <f t="shared" si="40"/>
        <v>148115.19500000001</v>
      </c>
      <c r="BT117" s="157">
        <f t="shared" si="34"/>
        <v>-1790733.9212939995</v>
      </c>
      <c r="BU117" s="157">
        <f t="shared" si="35"/>
        <v>0</v>
      </c>
      <c r="BV117" s="157">
        <f t="shared" si="36"/>
        <v>0</v>
      </c>
      <c r="BW117" s="157">
        <f t="shared" si="37"/>
        <v>0</v>
      </c>
      <c r="BX117" s="157">
        <f t="shared" si="38"/>
        <v>0</v>
      </c>
      <c r="BY117" s="157">
        <f t="shared" si="39"/>
        <v>-2149666.7029999997</v>
      </c>
    </row>
    <row r="118" spans="1:77" x14ac:dyDescent="0.25">
      <c r="A118" t="s">
        <v>144</v>
      </c>
      <c r="B118" t="s">
        <v>84</v>
      </c>
      <c r="C118" t="s">
        <v>166</v>
      </c>
      <c r="D118" t="s">
        <v>153</v>
      </c>
      <c r="E118" t="s">
        <v>11</v>
      </c>
      <c r="F118" s="367">
        <v>44104</v>
      </c>
      <c r="G118" s="150">
        <v>785836.21000000008</v>
      </c>
      <c r="H118" s="150">
        <v>553116.99180310091</v>
      </c>
      <c r="I118" s="150">
        <v>504996.69099999999</v>
      </c>
      <c r="J118" s="150">
        <v>1000</v>
      </c>
      <c r="K118" s="150">
        <v>5350</v>
      </c>
      <c r="L118" s="150">
        <v>21531.599999999999</v>
      </c>
      <c r="M118" s="150">
        <v>0</v>
      </c>
      <c r="N118" s="150">
        <v>1871831.492803101</v>
      </c>
      <c r="O118" s="150">
        <v>553116.99180310091</v>
      </c>
      <c r="P118" s="150">
        <v>504839.69099999999</v>
      </c>
      <c r="Q118" s="150">
        <v>1000</v>
      </c>
      <c r="R118" s="150">
        <v>5350</v>
      </c>
      <c r="S118" s="150">
        <v>21688.238803100678</v>
      </c>
      <c r="T118" s="150">
        <v>0</v>
      </c>
      <c r="U118" s="150">
        <v>1871831.1316062016</v>
      </c>
      <c r="V118" s="150">
        <v>136180.245</v>
      </c>
      <c r="W118" s="150">
        <v>921776.43780310079</v>
      </c>
      <c r="X118" s="150">
        <v>1000</v>
      </c>
      <c r="Y118" s="150">
        <v>5350</v>
      </c>
      <c r="Z118" s="150">
        <v>21688.238803100678</v>
      </c>
      <c r="AA118" s="150">
        <v>0</v>
      </c>
      <c r="AB118" s="150">
        <v>1871831.1316062016</v>
      </c>
      <c r="AC118" s="150">
        <v>160418.29500000001</v>
      </c>
      <c r="AD118" s="150">
        <v>897538.38780310075</v>
      </c>
      <c r="AE118" s="150">
        <v>1000</v>
      </c>
      <c r="AF118" s="150">
        <v>5350</v>
      </c>
      <c r="AG118" s="150">
        <v>21688.238803100678</v>
      </c>
      <c r="AH118" s="150">
        <v>0</v>
      </c>
      <c r="AI118" s="150">
        <v>1871831.1316062016</v>
      </c>
      <c r="AJ118" s="150">
        <v>160418.29500000001</v>
      </c>
      <c r="AL118" s="150">
        <f t="shared" si="29"/>
        <v>160418.29500000001</v>
      </c>
      <c r="AM118" s="150">
        <f t="shared" si="30"/>
        <v>0</v>
      </c>
      <c r="AN118" s="150">
        <v>160418.29500000001</v>
      </c>
      <c r="AO118" s="150">
        <f t="shared" si="33"/>
        <v>946254.50500000012</v>
      </c>
      <c r="BB118" s="150">
        <f t="shared" si="31"/>
        <v>0</v>
      </c>
      <c r="BO118" s="150">
        <f t="shared" si="32"/>
        <v>0</v>
      </c>
      <c r="BS118" s="150">
        <f t="shared" si="40"/>
        <v>946254.50500000012</v>
      </c>
      <c r="BT118" s="157">
        <f t="shared" si="34"/>
        <v>-897538.38780310075</v>
      </c>
      <c r="BU118" s="157">
        <f t="shared" si="35"/>
        <v>-1000</v>
      </c>
      <c r="BV118" s="157">
        <f t="shared" si="36"/>
        <v>-5350</v>
      </c>
      <c r="BW118" s="157">
        <f t="shared" si="37"/>
        <v>-21688.238803100678</v>
      </c>
      <c r="BX118" s="157">
        <f t="shared" si="38"/>
        <v>0</v>
      </c>
      <c r="BY118" s="157">
        <f t="shared" si="39"/>
        <v>-925576.62660620152</v>
      </c>
    </row>
    <row r="119" spans="1:77" x14ac:dyDescent="0.25">
      <c r="A119" t="s">
        <v>144</v>
      </c>
      <c r="B119" t="s">
        <v>74</v>
      </c>
      <c r="C119" t="s">
        <v>165</v>
      </c>
      <c r="D119" t="s">
        <v>149</v>
      </c>
      <c r="E119" t="s">
        <v>1</v>
      </c>
      <c r="F119" s="367">
        <v>42923</v>
      </c>
      <c r="G119" s="150">
        <v>819532.25899999996</v>
      </c>
      <c r="H119" s="150">
        <v>66161.454477558611</v>
      </c>
      <c r="I119" s="150">
        <v>14058.036</v>
      </c>
      <c r="J119" s="150">
        <v>0</v>
      </c>
      <c r="K119" s="150">
        <v>0</v>
      </c>
      <c r="L119" s="150">
        <v>0</v>
      </c>
      <c r="M119" s="150">
        <v>0</v>
      </c>
      <c r="N119" s="150">
        <v>899751.74947755854</v>
      </c>
      <c r="O119" s="150">
        <v>27556.196</v>
      </c>
      <c r="P119" s="150">
        <v>52661</v>
      </c>
      <c r="Q119" s="150">
        <v>0</v>
      </c>
      <c r="R119" s="150">
        <v>0</v>
      </c>
      <c r="S119" s="150">
        <v>0</v>
      </c>
      <c r="T119" s="150">
        <v>0</v>
      </c>
      <c r="U119" s="150">
        <v>899749.45499999996</v>
      </c>
      <c r="V119" s="150">
        <v>23303.507999999998</v>
      </c>
      <c r="W119" s="150">
        <v>0</v>
      </c>
      <c r="X119" s="150">
        <v>0</v>
      </c>
      <c r="Y119" s="150">
        <v>0</v>
      </c>
      <c r="Z119" s="150">
        <v>0</v>
      </c>
      <c r="AA119" s="150">
        <v>0</v>
      </c>
      <c r="AB119" s="150">
        <v>842835.76699999999</v>
      </c>
      <c r="AC119" s="150">
        <v>26624.397999999997</v>
      </c>
      <c r="AD119" s="150">
        <v>0</v>
      </c>
      <c r="AE119" s="150">
        <v>0</v>
      </c>
      <c r="AF119" s="150">
        <v>0</v>
      </c>
      <c r="AG119" s="150">
        <v>0</v>
      </c>
      <c r="AH119" s="150">
        <v>0</v>
      </c>
      <c r="AI119" s="150">
        <v>846156.65700000001</v>
      </c>
      <c r="AJ119" s="150">
        <v>26624.397999999997</v>
      </c>
      <c r="AL119" s="150">
        <f t="shared" si="29"/>
        <v>26624.397999999997</v>
      </c>
      <c r="AM119" s="150">
        <f t="shared" si="30"/>
        <v>0</v>
      </c>
      <c r="AN119" s="150">
        <v>26624.397999999997</v>
      </c>
      <c r="AO119" s="150">
        <f t="shared" si="33"/>
        <v>846156.65700000001</v>
      </c>
      <c r="BB119" s="150">
        <f t="shared" si="31"/>
        <v>0</v>
      </c>
      <c r="BO119" s="150">
        <f t="shared" si="32"/>
        <v>0</v>
      </c>
      <c r="BS119" s="150">
        <f t="shared" si="40"/>
        <v>846156.65700000001</v>
      </c>
      <c r="BT119" s="157">
        <f t="shared" si="34"/>
        <v>0</v>
      </c>
      <c r="BU119" s="157">
        <f t="shared" si="35"/>
        <v>0</v>
      </c>
      <c r="BV119" s="157">
        <f t="shared" si="36"/>
        <v>0</v>
      </c>
      <c r="BW119" s="157">
        <f t="shared" si="37"/>
        <v>0</v>
      </c>
      <c r="BX119" s="157">
        <f t="shared" si="38"/>
        <v>0</v>
      </c>
      <c r="BY119" s="157">
        <f t="shared" si="39"/>
        <v>0</v>
      </c>
    </row>
    <row r="120" spans="1:77" x14ac:dyDescent="0.25">
      <c r="A120" t="s">
        <v>144</v>
      </c>
      <c r="B120" t="s">
        <v>328</v>
      </c>
      <c r="C120" t="s">
        <v>179</v>
      </c>
      <c r="D120" t="s">
        <v>162</v>
      </c>
      <c r="E120" t="s">
        <v>306</v>
      </c>
      <c r="F120" s="367" t="s">
        <v>938</v>
      </c>
      <c r="G120" s="150">
        <v>0</v>
      </c>
      <c r="H120" s="150">
        <v>0</v>
      </c>
      <c r="I120" s="150">
        <v>0</v>
      </c>
      <c r="J120" s="150">
        <v>0</v>
      </c>
      <c r="K120" s="150">
        <v>0</v>
      </c>
      <c r="L120" s="150">
        <v>0</v>
      </c>
      <c r="M120" s="150">
        <v>0</v>
      </c>
      <c r="N120" s="150">
        <v>0</v>
      </c>
      <c r="O120" s="150">
        <v>0</v>
      </c>
      <c r="P120" s="150">
        <v>0</v>
      </c>
      <c r="Q120" s="150">
        <v>0</v>
      </c>
      <c r="R120" s="150">
        <v>0</v>
      </c>
      <c r="S120" s="150">
        <v>0</v>
      </c>
      <c r="T120" s="150">
        <v>0</v>
      </c>
      <c r="U120" s="150">
        <v>0</v>
      </c>
      <c r="V120" s="150">
        <v>0</v>
      </c>
      <c r="W120" s="150">
        <v>0</v>
      </c>
      <c r="X120" s="150">
        <v>0</v>
      </c>
      <c r="Y120" s="150">
        <v>0</v>
      </c>
      <c r="Z120" s="150">
        <v>0</v>
      </c>
      <c r="AA120" s="150">
        <v>0</v>
      </c>
      <c r="AB120" s="150">
        <v>0</v>
      </c>
      <c r="AC120" s="150">
        <v>0</v>
      </c>
      <c r="AD120" s="150">
        <v>0</v>
      </c>
      <c r="AE120" s="150">
        <v>0</v>
      </c>
      <c r="AF120" s="150">
        <v>0</v>
      </c>
      <c r="AG120" s="150">
        <v>0</v>
      </c>
      <c r="AH120" s="150">
        <v>0</v>
      </c>
      <c r="AI120" s="150">
        <v>0</v>
      </c>
      <c r="AJ120" s="150">
        <v>0</v>
      </c>
      <c r="AL120" s="150">
        <f t="shared" si="29"/>
        <v>0</v>
      </c>
      <c r="AM120" s="150">
        <f t="shared" si="30"/>
        <v>0</v>
      </c>
      <c r="AN120" s="150">
        <v>0</v>
      </c>
      <c r="AO120" s="150">
        <f t="shared" si="33"/>
        <v>0</v>
      </c>
      <c r="BB120" s="150">
        <f t="shared" si="31"/>
        <v>0</v>
      </c>
      <c r="BO120" s="150">
        <f t="shared" si="32"/>
        <v>0</v>
      </c>
      <c r="BS120" s="150">
        <f t="shared" si="40"/>
        <v>0</v>
      </c>
      <c r="BT120" s="157">
        <f t="shared" si="34"/>
        <v>0</v>
      </c>
      <c r="BU120" s="157">
        <f t="shared" si="35"/>
        <v>0</v>
      </c>
      <c r="BV120" s="157">
        <f t="shared" si="36"/>
        <v>0</v>
      </c>
      <c r="BW120" s="157">
        <f t="shared" si="37"/>
        <v>0</v>
      </c>
      <c r="BX120" s="157">
        <f t="shared" si="38"/>
        <v>0</v>
      </c>
      <c r="BY120" s="157">
        <f t="shared" si="39"/>
        <v>0</v>
      </c>
    </row>
    <row r="121" spans="1:77" x14ac:dyDescent="0.25">
      <c r="A121" t="s">
        <v>144</v>
      </c>
      <c r="B121" t="s">
        <v>107</v>
      </c>
      <c r="C121" t="s">
        <v>175</v>
      </c>
      <c r="D121" t="s">
        <v>160</v>
      </c>
      <c r="E121" t="s">
        <v>34</v>
      </c>
      <c r="F121" s="367">
        <v>44926</v>
      </c>
      <c r="G121" s="150">
        <v>4534583.9570000004</v>
      </c>
      <c r="H121" s="150">
        <v>512482.19446795085</v>
      </c>
      <c r="I121" s="150">
        <v>674416.522</v>
      </c>
      <c r="J121" s="150">
        <v>81587.14499999999</v>
      </c>
      <c r="K121" s="150">
        <v>56493.743999999999</v>
      </c>
      <c r="L121" s="150">
        <v>0</v>
      </c>
      <c r="M121" s="150">
        <v>0</v>
      </c>
      <c r="N121" s="150">
        <v>5859563.5624679504</v>
      </c>
      <c r="O121" s="150">
        <v>691772.27346795076</v>
      </c>
      <c r="P121" s="150">
        <v>674416</v>
      </c>
      <c r="Q121" s="150">
        <v>81587.14499999999</v>
      </c>
      <c r="R121" s="150">
        <v>56494.413289179749</v>
      </c>
      <c r="S121" s="150">
        <v>0</v>
      </c>
      <c r="T121" s="150">
        <v>0</v>
      </c>
      <c r="U121" s="150">
        <v>6038853.4317571307</v>
      </c>
      <c r="V121" s="150">
        <v>870169.84199999995</v>
      </c>
      <c r="W121" s="150">
        <v>496018.43146795081</v>
      </c>
      <c r="X121" s="150">
        <v>81587.14499999999</v>
      </c>
      <c r="Y121" s="150">
        <v>56494.413289179749</v>
      </c>
      <c r="Z121" s="150">
        <v>0</v>
      </c>
      <c r="AA121" s="150">
        <v>0</v>
      </c>
      <c r="AB121" s="150">
        <v>6038853.7887571305</v>
      </c>
      <c r="AC121" s="150">
        <v>850395.76099999994</v>
      </c>
      <c r="AD121" s="150">
        <v>515792.51246795082</v>
      </c>
      <c r="AE121" s="150">
        <v>81587.14499999999</v>
      </c>
      <c r="AF121" s="150">
        <v>56494.413289179749</v>
      </c>
      <c r="AG121" s="150">
        <v>0</v>
      </c>
      <c r="AH121" s="150">
        <v>0</v>
      </c>
      <c r="AI121" s="150">
        <v>6038853.7887571305</v>
      </c>
      <c r="AJ121" s="150">
        <v>809231.76099999994</v>
      </c>
      <c r="AL121" s="150">
        <f t="shared" si="29"/>
        <v>809231.76099999994</v>
      </c>
      <c r="AM121" s="150">
        <f t="shared" si="30"/>
        <v>-41164</v>
      </c>
      <c r="AN121" s="150">
        <v>809765.06099999999</v>
      </c>
      <c r="AO121" s="150">
        <f t="shared" si="33"/>
        <v>5344349.0180000002</v>
      </c>
      <c r="BB121" s="150">
        <f t="shared" si="31"/>
        <v>0</v>
      </c>
      <c r="BO121" s="150">
        <f t="shared" si="32"/>
        <v>0</v>
      </c>
      <c r="BS121" s="150">
        <f t="shared" si="40"/>
        <v>5343815.7180000003</v>
      </c>
      <c r="BT121" s="157">
        <f t="shared" si="34"/>
        <v>-515792.51246795082</v>
      </c>
      <c r="BU121" s="157">
        <f t="shared" si="35"/>
        <v>-81587.14499999999</v>
      </c>
      <c r="BV121" s="157">
        <f t="shared" si="36"/>
        <v>-56494.413289179749</v>
      </c>
      <c r="BW121" s="157">
        <f t="shared" si="37"/>
        <v>0</v>
      </c>
      <c r="BX121" s="157">
        <f t="shared" si="38"/>
        <v>0</v>
      </c>
      <c r="BY121" s="157">
        <f t="shared" si="39"/>
        <v>-695038.07075713016</v>
      </c>
    </row>
    <row r="122" spans="1:77" x14ac:dyDescent="0.25">
      <c r="A122" t="s">
        <v>144</v>
      </c>
      <c r="B122" t="s">
        <v>324</v>
      </c>
      <c r="C122" t="s">
        <v>362</v>
      </c>
      <c r="D122" t="s">
        <v>770</v>
      </c>
      <c r="E122" t="s">
        <v>303</v>
      </c>
      <c r="F122" s="367" t="s">
        <v>938</v>
      </c>
      <c r="G122" s="150">
        <v>0</v>
      </c>
      <c r="H122" s="150">
        <v>0</v>
      </c>
      <c r="I122" s="150">
        <v>0</v>
      </c>
      <c r="J122" s="150">
        <v>0</v>
      </c>
      <c r="K122" s="150">
        <v>0</v>
      </c>
      <c r="L122" s="150">
        <v>0</v>
      </c>
      <c r="M122" s="150">
        <v>0</v>
      </c>
      <c r="N122" s="150">
        <v>0</v>
      </c>
      <c r="O122" s="150">
        <v>0</v>
      </c>
      <c r="P122" s="150">
        <v>797479</v>
      </c>
      <c r="Q122" s="150">
        <v>0</v>
      </c>
      <c r="R122" s="150">
        <v>0</v>
      </c>
      <c r="S122" s="150">
        <v>0</v>
      </c>
      <c r="T122" s="150">
        <v>0</v>
      </c>
      <c r="U122" s="150">
        <v>797479</v>
      </c>
      <c r="V122" s="150">
        <v>0</v>
      </c>
      <c r="W122" s="150">
        <v>797479</v>
      </c>
      <c r="X122" s="150">
        <v>0</v>
      </c>
      <c r="Y122" s="150">
        <v>0</v>
      </c>
      <c r="Z122" s="150">
        <v>0</v>
      </c>
      <c r="AA122" s="150">
        <v>0</v>
      </c>
      <c r="AB122" s="150">
        <v>797479</v>
      </c>
      <c r="AC122" s="150">
        <v>0</v>
      </c>
      <c r="AD122" s="150">
        <v>797479</v>
      </c>
      <c r="AE122" s="150">
        <v>0</v>
      </c>
      <c r="AF122" s="150">
        <v>0</v>
      </c>
      <c r="AG122" s="150">
        <v>0</v>
      </c>
      <c r="AH122" s="150">
        <v>0</v>
      </c>
      <c r="AI122" s="150">
        <v>797479</v>
      </c>
      <c r="AJ122" s="150">
        <v>0</v>
      </c>
      <c r="AL122" s="150">
        <f t="shared" si="29"/>
        <v>0</v>
      </c>
      <c r="AM122" s="150">
        <f t="shared" si="30"/>
        <v>0</v>
      </c>
      <c r="AN122" s="150">
        <v>0</v>
      </c>
      <c r="AO122" s="150">
        <f t="shared" si="33"/>
        <v>0</v>
      </c>
      <c r="BB122" s="150">
        <f t="shared" si="31"/>
        <v>0</v>
      </c>
      <c r="BO122" s="150">
        <f t="shared" si="32"/>
        <v>0</v>
      </c>
      <c r="BS122" s="150">
        <f t="shared" si="40"/>
        <v>0</v>
      </c>
      <c r="BT122" s="157">
        <f t="shared" si="34"/>
        <v>-797479</v>
      </c>
      <c r="BU122" s="157">
        <f t="shared" si="35"/>
        <v>0</v>
      </c>
      <c r="BV122" s="157">
        <f t="shared" si="36"/>
        <v>0</v>
      </c>
      <c r="BW122" s="157">
        <f t="shared" si="37"/>
        <v>0</v>
      </c>
      <c r="BX122" s="157">
        <f t="shared" si="38"/>
        <v>0</v>
      </c>
      <c r="BY122" s="157">
        <f t="shared" si="39"/>
        <v>-797479</v>
      </c>
    </row>
    <row r="123" spans="1:77" x14ac:dyDescent="0.25">
      <c r="A123" t="s">
        <v>144</v>
      </c>
      <c r="B123" t="s">
        <v>259</v>
      </c>
      <c r="C123" t="s">
        <v>172</v>
      </c>
      <c r="D123" t="s">
        <v>287</v>
      </c>
      <c r="E123" t="s">
        <v>229</v>
      </c>
      <c r="F123" s="367">
        <v>43667</v>
      </c>
      <c r="G123" s="150">
        <v>109533.24</v>
      </c>
      <c r="H123" s="150">
        <v>752936.76168109209</v>
      </c>
      <c r="I123" s="150">
        <v>0</v>
      </c>
      <c r="J123" s="150">
        <v>0</v>
      </c>
      <c r="K123" s="150">
        <v>0</v>
      </c>
      <c r="L123" s="150">
        <v>0</v>
      </c>
      <c r="M123" s="150">
        <v>0</v>
      </c>
      <c r="N123" s="150">
        <v>862470.00168109208</v>
      </c>
      <c r="O123" s="150">
        <v>752936.7616810922</v>
      </c>
      <c r="P123" s="150">
        <v>0</v>
      </c>
      <c r="Q123" s="150">
        <v>0</v>
      </c>
      <c r="R123" s="150">
        <v>0</v>
      </c>
      <c r="S123" s="150">
        <v>0</v>
      </c>
      <c r="T123" s="150">
        <v>0</v>
      </c>
      <c r="U123" s="150">
        <v>862470.0016810922</v>
      </c>
      <c r="V123" s="150">
        <v>752936.76168109209</v>
      </c>
      <c r="W123" s="150">
        <v>0</v>
      </c>
      <c r="X123" s="150">
        <v>0</v>
      </c>
      <c r="Y123" s="150">
        <v>0</v>
      </c>
      <c r="Z123" s="150">
        <v>0</v>
      </c>
      <c r="AA123" s="150">
        <v>0</v>
      </c>
      <c r="AB123" s="150">
        <v>862470.00168109208</v>
      </c>
      <c r="AC123" s="150">
        <v>569189.52737000003</v>
      </c>
      <c r="AD123" s="150">
        <v>183747.23431109206</v>
      </c>
      <c r="AE123" s="150">
        <v>0</v>
      </c>
      <c r="AF123" s="150">
        <v>0</v>
      </c>
      <c r="AG123" s="150">
        <v>0</v>
      </c>
      <c r="AH123" s="150">
        <v>0</v>
      </c>
      <c r="AI123" s="150">
        <v>862470.00168109208</v>
      </c>
      <c r="AJ123" s="150">
        <v>348417.359</v>
      </c>
      <c r="AL123" s="150">
        <f t="shared" si="29"/>
        <v>348417.359</v>
      </c>
      <c r="AM123" s="150">
        <f t="shared" si="30"/>
        <v>-220772.16837000003</v>
      </c>
      <c r="AN123" s="150">
        <v>350939.75599999999</v>
      </c>
      <c r="AO123" s="150">
        <f t="shared" si="33"/>
        <v>460472.99599999998</v>
      </c>
      <c r="BB123" s="150">
        <f t="shared" si="31"/>
        <v>0</v>
      </c>
      <c r="BO123" s="150">
        <f t="shared" si="32"/>
        <v>0</v>
      </c>
      <c r="BS123" s="150">
        <f t="shared" si="40"/>
        <v>457950.59899999999</v>
      </c>
      <c r="BT123" s="157">
        <f t="shared" si="34"/>
        <v>-183747.23431109206</v>
      </c>
      <c r="BU123" s="157">
        <f t="shared" si="35"/>
        <v>0</v>
      </c>
      <c r="BV123" s="157">
        <f t="shared" si="36"/>
        <v>0</v>
      </c>
      <c r="BW123" s="157">
        <f t="shared" si="37"/>
        <v>0</v>
      </c>
      <c r="BX123" s="157">
        <f t="shared" si="38"/>
        <v>0</v>
      </c>
      <c r="BY123" s="157">
        <f t="shared" si="39"/>
        <v>-404519.40268109209</v>
      </c>
    </row>
    <row r="124" spans="1:77" x14ac:dyDescent="0.25">
      <c r="A124" t="s">
        <v>144</v>
      </c>
      <c r="B124" t="s">
        <v>89</v>
      </c>
      <c r="C124" t="s">
        <v>166</v>
      </c>
      <c r="D124" t="s">
        <v>89</v>
      </c>
      <c r="E124" t="s">
        <v>16</v>
      </c>
      <c r="F124" s="367" t="s">
        <v>465</v>
      </c>
      <c r="G124" s="150">
        <v>51581</v>
      </c>
      <c r="H124" s="150">
        <v>68328.397000425117</v>
      </c>
      <c r="I124" s="150">
        <v>0</v>
      </c>
      <c r="J124" s="150">
        <v>0</v>
      </c>
      <c r="K124" s="150">
        <v>0</v>
      </c>
      <c r="L124" s="150">
        <v>0</v>
      </c>
      <c r="M124" s="150">
        <v>0</v>
      </c>
      <c r="N124" s="150">
        <v>119909.39700042512</v>
      </c>
      <c r="O124" s="150">
        <v>5374.3919999999998</v>
      </c>
      <c r="P124" s="150">
        <v>0</v>
      </c>
      <c r="Q124" s="150">
        <v>0</v>
      </c>
      <c r="R124" s="150">
        <v>0</v>
      </c>
      <c r="S124" s="150">
        <v>0</v>
      </c>
      <c r="T124" s="150">
        <v>0</v>
      </c>
      <c r="U124" s="150">
        <v>56955.392</v>
      </c>
      <c r="V124" s="150">
        <v>5393.7370000000001</v>
      </c>
      <c r="W124" s="150">
        <v>0</v>
      </c>
      <c r="X124" s="150">
        <v>0</v>
      </c>
      <c r="Y124" s="150">
        <v>0</v>
      </c>
      <c r="Z124" s="150">
        <v>0</v>
      </c>
      <c r="AA124" s="150">
        <v>0</v>
      </c>
      <c r="AB124" s="150">
        <v>56974.737000000001</v>
      </c>
      <c r="AC124" s="150">
        <v>6324.9229999999998</v>
      </c>
      <c r="AD124" s="150">
        <v>0</v>
      </c>
      <c r="AE124" s="150">
        <v>0</v>
      </c>
      <c r="AF124" s="150">
        <v>0</v>
      </c>
      <c r="AG124" s="150">
        <v>0</v>
      </c>
      <c r="AH124" s="150">
        <v>0</v>
      </c>
      <c r="AI124" s="150">
        <v>57905.923000000003</v>
      </c>
      <c r="AJ124" s="150">
        <v>6324.9229999999998</v>
      </c>
      <c r="AL124" s="150">
        <f t="shared" si="29"/>
        <v>6324.9229999999998</v>
      </c>
      <c r="AM124" s="150">
        <f t="shared" si="30"/>
        <v>0</v>
      </c>
      <c r="AN124" s="150">
        <v>7001.51</v>
      </c>
      <c r="AO124" s="150">
        <f t="shared" si="33"/>
        <v>58582.51</v>
      </c>
      <c r="BB124" s="150">
        <f t="shared" si="31"/>
        <v>0</v>
      </c>
      <c r="BO124" s="150">
        <f t="shared" si="32"/>
        <v>0</v>
      </c>
      <c r="BS124" s="150">
        <f t="shared" si="40"/>
        <v>57905.923000000003</v>
      </c>
      <c r="BT124" s="157">
        <f t="shared" si="34"/>
        <v>0</v>
      </c>
      <c r="BU124" s="157">
        <f t="shared" si="35"/>
        <v>0</v>
      </c>
      <c r="BV124" s="157">
        <f t="shared" si="36"/>
        <v>0</v>
      </c>
      <c r="BW124" s="157">
        <f t="shared" si="37"/>
        <v>0</v>
      </c>
      <c r="BX124" s="157">
        <f t="shared" si="38"/>
        <v>0</v>
      </c>
      <c r="BY124" s="157">
        <f t="shared" si="39"/>
        <v>0</v>
      </c>
    </row>
    <row r="125" spans="1:77" x14ac:dyDescent="0.25">
      <c r="A125" t="s">
        <v>144</v>
      </c>
      <c r="B125" t="s">
        <v>315</v>
      </c>
      <c r="C125" t="s">
        <v>770</v>
      </c>
      <c r="D125" t="s">
        <v>770</v>
      </c>
      <c r="E125" t="s">
        <v>938</v>
      </c>
      <c r="F125" s="367" t="s">
        <v>938</v>
      </c>
      <c r="G125" s="150">
        <v>0</v>
      </c>
      <c r="H125" s="150">
        <v>0</v>
      </c>
      <c r="I125" s="150">
        <v>0</v>
      </c>
      <c r="J125" s="150">
        <v>0</v>
      </c>
      <c r="K125" s="150">
        <v>0</v>
      </c>
      <c r="L125" s="150">
        <v>0</v>
      </c>
      <c r="M125" s="150">
        <v>0</v>
      </c>
      <c r="N125" s="150">
        <v>0</v>
      </c>
      <c r="O125" s="150">
        <v>0</v>
      </c>
      <c r="P125" s="150">
        <v>0</v>
      </c>
      <c r="Q125" s="150">
        <v>0</v>
      </c>
      <c r="R125" s="150">
        <v>0</v>
      </c>
      <c r="S125" s="150">
        <v>0</v>
      </c>
      <c r="T125" s="150">
        <v>0</v>
      </c>
      <c r="U125" s="150">
        <v>0</v>
      </c>
      <c r="V125" s="150">
        <v>0</v>
      </c>
      <c r="W125" s="150">
        <v>0</v>
      </c>
      <c r="X125" s="150">
        <v>0</v>
      </c>
      <c r="Y125" s="150">
        <v>0</v>
      </c>
      <c r="Z125" s="150">
        <v>0</v>
      </c>
      <c r="AA125" s="150">
        <v>0</v>
      </c>
      <c r="AB125" s="150">
        <v>0</v>
      </c>
      <c r="AC125" s="150">
        <v>0</v>
      </c>
      <c r="AD125" s="150">
        <v>0</v>
      </c>
      <c r="AE125" s="150">
        <v>0</v>
      </c>
      <c r="AF125" s="150">
        <v>0</v>
      </c>
      <c r="AG125" s="150">
        <v>0</v>
      </c>
      <c r="AH125" s="150">
        <v>0</v>
      </c>
      <c r="AI125" s="150">
        <v>0</v>
      </c>
      <c r="AJ125" s="150">
        <v>0</v>
      </c>
      <c r="AL125" s="150">
        <f t="shared" si="29"/>
        <v>0</v>
      </c>
      <c r="AM125" s="150">
        <f t="shared" si="30"/>
        <v>0</v>
      </c>
      <c r="AN125" s="150">
        <v>0</v>
      </c>
      <c r="AO125" s="150">
        <f t="shared" si="33"/>
        <v>0</v>
      </c>
      <c r="BB125" s="150">
        <f t="shared" si="31"/>
        <v>0</v>
      </c>
      <c r="BO125" s="150">
        <f t="shared" si="32"/>
        <v>0</v>
      </c>
      <c r="BS125" s="150">
        <f t="shared" si="40"/>
        <v>0</v>
      </c>
      <c r="BT125" s="157">
        <f t="shared" si="34"/>
        <v>0</v>
      </c>
      <c r="BU125" s="157">
        <f t="shared" si="35"/>
        <v>0</v>
      </c>
      <c r="BV125" s="157">
        <f t="shared" si="36"/>
        <v>0</v>
      </c>
      <c r="BW125" s="157">
        <f t="shared" si="37"/>
        <v>0</v>
      </c>
      <c r="BX125" s="157">
        <f t="shared" si="38"/>
        <v>0</v>
      </c>
      <c r="BY125" s="157">
        <f t="shared" si="39"/>
        <v>0</v>
      </c>
    </row>
    <row r="126" spans="1:77" x14ac:dyDescent="0.25">
      <c r="A126" t="s">
        <v>144</v>
      </c>
      <c r="B126" t="s">
        <v>326</v>
      </c>
      <c r="C126" t="s">
        <v>165</v>
      </c>
      <c r="D126" t="s">
        <v>770</v>
      </c>
      <c r="E126" t="s">
        <v>304</v>
      </c>
      <c r="F126" s="367" t="s">
        <v>938</v>
      </c>
      <c r="G126" s="150">
        <v>0</v>
      </c>
      <c r="H126" s="150">
        <v>0</v>
      </c>
      <c r="I126" s="150">
        <v>0</v>
      </c>
      <c r="J126" s="150">
        <v>0</v>
      </c>
      <c r="K126" s="150">
        <v>0</v>
      </c>
      <c r="L126" s="150">
        <v>0</v>
      </c>
      <c r="M126" s="150">
        <v>0</v>
      </c>
      <c r="N126" s="150">
        <v>0</v>
      </c>
      <c r="O126" s="150">
        <v>473182.03200000001</v>
      </c>
      <c r="P126" s="150">
        <v>0</v>
      </c>
      <c r="Q126" s="150">
        <v>0</v>
      </c>
      <c r="R126" s="150">
        <v>0</v>
      </c>
      <c r="S126" s="150">
        <v>0</v>
      </c>
      <c r="T126" s="150">
        <v>0</v>
      </c>
      <c r="U126" s="150">
        <v>473182.03200000001</v>
      </c>
      <c r="V126" s="150">
        <v>736858.47699999996</v>
      </c>
      <c r="W126" s="150">
        <v>0</v>
      </c>
      <c r="X126" s="150">
        <v>0</v>
      </c>
      <c r="Y126" s="150">
        <v>0</v>
      </c>
      <c r="Z126" s="150">
        <v>0</v>
      </c>
      <c r="AA126" s="150">
        <v>0</v>
      </c>
      <c r="AB126" s="150">
        <v>736858.47699999996</v>
      </c>
      <c r="AC126" s="150">
        <v>736858.47699999996</v>
      </c>
      <c r="AD126" s="150">
        <v>0</v>
      </c>
      <c r="AE126" s="150">
        <v>0</v>
      </c>
      <c r="AF126" s="150">
        <v>0</v>
      </c>
      <c r="AG126" s="150">
        <v>0</v>
      </c>
      <c r="AH126" s="150">
        <v>0</v>
      </c>
      <c r="AI126" s="150">
        <v>736858.47699999996</v>
      </c>
      <c r="AJ126" s="150">
        <v>736858.47699999996</v>
      </c>
      <c r="AL126" s="150">
        <f t="shared" si="29"/>
        <v>736858.47699999996</v>
      </c>
      <c r="AM126" s="150">
        <f t="shared" si="30"/>
        <v>0</v>
      </c>
      <c r="AN126" s="150">
        <v>736858.47699999996</v>
      </c>
      <c r="AO126" s="150">
        <f t="shared" si="33"/>
        <v>736858.47699999996</v>
      </c>
      <c r="BB126" s="150">
        <f t="shared" si="31"/>
        <v>0</v>
      </c>
      <c r="BO126" s="150">
        <f t="shared" si="32"/>
        <v>0</v>
      </c>
      <c r="BS126" s="150">
        <f t="shared" si="40"/>
        <v>736858.47699999996</v>
      </c>
      <c r="BT126" s="157">
        <f t="shared" si="34"/>
        <v>0</v>
      </c>
      <c r="BU126" s="157">
        <f t="shared" si="35"/>
        <v>0</v>
      </c>
      <c r="BV126" s="157">
        <f t="shared" si="36"/>
        <v>0</v>
      </c>
      <c r="BW126" s="157">
        <f t="shared" si="37"/>
        <v>0</v>
      </c>
      <c r="BX126" s="157">
        <f t="shared" si="38"/>
        <v>0</v>
      </c>
      <c r="BY126" s="157">
        <f t="shared" si="39"/>
        <v>0</v>
      </c>
    </row>
    <row r="127" spans="1:77" x14ac:dyDescent="0.25">
      <c r="A127" t="s">
        <v>144</v>
      </c>
      <c r="B127" t="s">
        <v>76</v>
      </c>
      <c r="C127" t="s">
        <v>166</v>
      </c>
      <c r="D127" t="s">
        <v>151</v>
      </c>
      <c r="E127" t="s">
        <v>3</v>
      </c>
      <c r="F127" s="367">
        <v>43405</v>
      </c>
      <c r="G127" s="150">
        <v>2253023.8719999995</v>
      </c>
      <c r="H127" s="150">
        <v>188163.11950000038</v>
      </c>
      <c r="I127" s="150">
        <v>0</v>
      </c>
      <c r="J127" s="150">
        <v>0</v>
      </c>
      <c r="K127" s="150">
        <v>0</v>
      </c>
      <c r="L127" s="150">
        <v>0</v>
      </c>
      <c r="M127" s="150">
        <v>0</v>
      </c>
      <c r="N127" s="150">
        <v>2441186.9915</v>
      </c>
      <c r="O127" s="150">
        <v>425616.80278285441</v>
      </c>
      <c r="P127" s="150">
        <v>0</v>
      </c>
      <c r="Q127" s="150">
        <v>0</v>
      </c>
      <c r="R127" s="150">
        <v>0</v>
      </c>
      <c r="S127" s="150">
        <v>0</v>
      </c>
      <c r="T127" s="150">
        <v>0</v>
      </c>
      <c r="U127" s="150">
        <v>2678640.674782854</v>
      </c>
      <c r="V127" s="150">
        <v>219732.951</v>
      </c>
      <c r="W127" s="150">
        <v>0</v>
      </c>
      <c r="X127" s="150">
        <v>0</v>
      </c>
      <c r="Y127" s="150">
        <v>0</v>
      </c>
      <c r="Z127" s="150">
        <v>0</v>
      </c>
      <c r="AA127" s="150">
        <v>0</v>
      </c>
      <c r="AB127" s="150">
        <v>2472756.8229999994</v>
      </c>
      <c r="AC127" s="150">
        <v>219732.951</v>
      </c>
      <c r="AD127" s="150">
        <v>0</v>
      </c>
      <c r="AE127" s="150">
        <v>0</v>
      </c>
      <c r="AF127" s="150">
        <v>0</v>
      </c>
      <c r="AG127" s="150">
        <v>0</v>
      </c>
      <c r="AH127" s="150">
        <v>0</v>
      </c>
      <c r="AI127" s="150">
        <v>2472756.8229999994</v>
      </c>
      <c r="AJ127" s="150">
        <v>213332.951</v>
      </c>
      <c r="AL127" s="150">
        <f t="shared" si="29"/>
        <v>213332.951</v>
      </c>
      <c r="AM127" s="150">
        <f t="shared" si="30"/>
        <v>-6400</v>
      </c>
      <c r="AN127" s="150">
        <v>213332.951</v>
      </c>
      <c r="AO127" s="150">
        <f t="shared" si="33"/>
        <v>2466356.8229999994</v>
      </c>
      <c r="BB127" s="150">
        <f t="shared" si="31"/>
        <v>0</v>
      </c>
      <c r="BO127" s="150">
        <f t="shared" si="32"/>
        <v>0</v>
      </c>
      <c r="BS127" s="150">
        <f t="shared" si="40"/>
        <v>2466356.8229999994</v>
      </c>
      <c r="BT127" s="157">
        <f t="shared" si="34"/>
        <v>0</v>
      </c>
      <c r="BU127" s="157">
        <f t="shared" si="35"/>
        <v>0</v>
      </c>
      <c r="BV127" s="157">
        <f t="shared" si="36"/>
        <v>0</v>
      </c>
      <c r="BW127" s="157">
        <f t="shared" si="37"/>
        <v>0</v>
      </c>
      <c r="BX127" s="157">
        <f t="shared" si="38"/>
        <v>0</v>
      </c>
      <c r="BY127" s="157">
        <f t="shared" si="39"/>
        <v>-6400</v>
      </c>
    </row>
    <row r="128" spans="1:77" x14ac:dyDescent="0.25">
      <c r="A128" t="s">
        <v>144</v>
      </c>
      <c r="B128" t="s">
        <v>105</v>
      </c>
      <c r="C128" t="s">
        <v>175</v>
      </c>
      <c r="D128" t="s">
        <v>160</v>
      </c>
      <c r="E128" t="s">
        <v>32</v>
      </c>
      <c r="F128" s="367">
        <v>44926</v>
      </c>
      <c r="G128" s="150">
        <v>1570831.399</v>
      </c>
      <c r="H128" s="150">
        <v>2631176.6946002943</v>
      </c>
      <c r="I128" s="150">
        <v>1581810.9714850262</v>
      </c>
      <c r="J128" s="150">
        <v>0</v>
      </c>
      <c r="K128" s="150">
        <v>0</v>
      </c>
      <c r="L128" s="150">
        <v>0</v>
      </c>
      <c r="M128" s="150">
        <v>0</v>
      </c>
      <c r="N128" s="150">
        <v>5783819.0650853207</v>
      </c>
      <c r="O128" s="150">
        <v>2631176.6946002943</v>
      </c>
      <c r="P128" s="150">
        <v>1581810.9714850262</v>
      </c>
      <c r="Q128" s="150">
        <v>0</v>
      </c>
      <c r="R128" s="150">
        <v>0</v>
      </c>
      <c r="S128" s="150">
        <v>0</v>
      </c>
      <c r="T128" s="150">
        <v>0</v>
      </c>
      <c r="U128" s="150">
        <v>5783819.0650853207</v>
      </c>
      <c r="V128" s="150">
        <v>2927240.9759999998</v>
      </c>
      <c r="W128" s="150">
        <v>1285746.690085321</v>
      </c>
      <c r="X128" s="150">
        <v>0</v>
      </c>
      <c r="Y128" s="150">
        <v>0</v>
      </c>
      <c r="Z128" s="150">
        <v>0</v>
      </c>
      <c r="AA128" s="150">
        <v>0</v>
      </c>
      <c r="AB128" s="150">
        <v>5783819.0650853207</v>
      </c>
      <c r="AC128" s="150">
        <v>3302570.1489999997</v>
      </c>
      <c r="AD128" s="150">
        <v>910417.51708532101</v>
      </c>
      <c r="AE128" s="150">
        <v>0</v>
      </c>
      <c r="AF128" s="150">
        <v>0</v>
      </c>
      <c r="AG128" s="150">
        <v>0</v>
      </c>
      <c r="AH128" s="150">
        <v>0</v>
      </c>
      <c r="AI128" s="150">
        <v>5783819.0650853207</v>
      </c>
      <c r="AJ128" s="150">
        <v>3073276.7759999996</v>
      </c>
      <c r="AL128" s="150">
        <f t="shared" si="29"/>
        <v>3073276.7759999996</v>
      </c>
      <c r="AM128" s="150">
        <f t="shared" si="30"/>
        <v>-229293.37300000014</v>
      </c>
      <c r="AN128" s="150">
        <v>3073276.7759999996</v>
      </c>
      <c r="AO128" s="150">
        <f t="shared" si="33"/>
        <v>4644108.1749999998</v>
      </c>
      <c r="BB128" s="150">
        <f t="shared" si="31"/>
        <v>0</v>
      </c>
      <c r="BO128" s="150">
        <f t="shared" si="32"/>
        <v>0</v>
      </c>
      <c r="BS128" s="150">
        <f t="shared" si="40"/>
        <v>4644108.1749999998</v>
      </c>
      <c r="BT128" s="157">
        <f t="shared" si="34"/>
        <v>-910417.51708532101</v>
      </c>
      <c r="BU128" s="157">
        <f t="shared" si="35"/>
        <v>0</v>
      </c>
      <c r="BV128" s="157">
        <f t="shared" si="36"/>
        <v>0</v>
      </c>
      <c r="BW128" s="157">
        <f t="shared" si="37"/>
        <v>0</v>
      </c>
      <c r="BX128" s="157">
        <f t="shared" si="38"/>
        <v>0</v>
      </c>
      <c r="BY128" s="157">
        <f t="shared" si="39"/>
        <v>-1139710.8900853209</v>
      </c>
    </row>
    <row r="129" spans="1:77" x14ac:dyDescent="0.25">
      <c r="A129" t="s">
        <v>144</v>
      </c>
      <c r="B129" t="s">
        <v>82</v>
      </c>
      <c r="C129" t="s">
        <v>166</v>
      </c>
      <c r="D129" t="s">
        <v>152</v>
      </c>
      <c r="E129" t="s">
        <v>9</v>
      </c>
      <c r="F129" s="367">
        <v>43708</v>
      </c>
      <c r="G129" s="150">
        <v>41001.425999999999</v>
      </c>
      <c r="H129" s="150">
        <v>12643.47129460243</v>
      </c>
      <c r="I129" s="150">
        <v>0</v>
      </c>
      <c r="J129" s="150">
        <v>0</v>
      </c>
      <c r="K129" s="150">
        <v>0</v>
      </c>
      <c r="L129" s="150">
        <v>0</v>
      </c>
      <c r="M129" s="150">
        <v>0</v>
      </c>
      <c r="N129" s="150">
        <v>53644.89729460243</v>
      </c>
      <c r="O129" s="150">
        <v>12643.47129460243</v>
      </c>
      <c r="P129" s="150">
        <v>0</v>
      </c>
      <c r="Q129" s="150">
        <v>0</v>
      </c>
      <c r="R129" s="150">
        <v>0</v>
      </c>
      <c r="S129" s="150">
        <v>0</v>
      </c>
      <c r="T129" s="150">
        <v>0</v>
      </c>
      <c r="U129" s="150">
        <v>53644.89729460243</v>
      </c>
      <c r="V129" s="150">
        <v>12643.47129460243</v>
      </c>
      <c r="W129" s="150">
        <v>0</v>
      </c>
      <c r="X129" s="150">
        <v>0</v>
      </c>
      <c r="Y129" s="150">
        <v>0</v>
      </c>
      <c r="Z129" s="150">
        <v>0</v>
      </c>
      <c r="AA129" s="150">
        <v>0</v>
      </c>
      <c r="AB129" s="150">
        <v>53644.89729460243</v>
      </c>
      <c r="AC129" s="150">
        <v>12643.47129460243</v>
      </c>
      <c r="AD129" s="150">
        <v>0</v>
      </c>
      <c r="AE129" s="150">
        <v>0</v>
      </c>
      <c r="AF129" s="150">
        <v>0</v>
      </c>
      <c r="AG129" s="150">
        <v>0</v>
      </c>
      <c r="AH129" s="150">
        <v>0</v>
      </c>
      <c r="AI129" s="150">
        <v>53644.89729460243</v>
      </c>
      <c r="AJ129" s="150">
        <v>10944.947</v>
      </c>
      <c r="AL129" s="150">
        <f t="shared" si="29"/>
        <v>10944.947</v>
      </c>
      <c r="AM129" s="150">
        <f t="shared" si="30"/>
        <v>-1698.52429460243</v>
      </c>
      <c r="AN129" s="150">
        <v>10944.947</v>
      </c>
      <c r="AO129" s="150">
        <f t="shared" si="33"/>
        <v>51946.373</v>
      </c>
      <c r="BB129" s="150">
        <f t="shared" si="31"/>
        <v>0</v>
      </c>
      <c r="BO129" s="150">
        <f t="shared" si="32"/>
        <v>0</v>
      </c>
      <c r="BS129" s="150">
        <f t="shared" si="40"/>
        <v>51946.373</v>
      </c>
      <c r="BT129" s="157">
        <f t="shared" si="34"/>
        <v>0</v>
      </c>
      <c r="BU129" s="157">
        <f t="shared" si="35"/>
        <v>0</v>
      </c>
      <c r="BV129" s="157">
        <f t="shared" si="36"/>
        <v>0</v>
      </c>
      <c r="BW129" s="157">
        <f t="shared" si="37"/>
        <v>0</v>
      </c>
      <c r="BX129" s="157">
        <f t="shared" si="38"/>
        <v>0</v>
      </c>
      <c r="BY129" s="157">
        <f t="shared" si="39"/>
        <v>-1698.52429460243</v>
      </c>
    </row>
    <row r="130" spans="1:77" x14ac:dyDescent="0.25">
      <c r="A130" t="s">
        <v>144</v>
      </c>
      <c r="B130" t="s">
        <v>78</v>
      </c>
      <c r="C130" t="s">
        <v>166</v>
      </c>
      <c r="D130" t="s">
        <v>152</v>
      </c>
      <c r="E130" t="s">
        <v>5</v>
      </c>
      <c r="F130" s="367">
        <v>43708</v>
      </c>
      <c r="G130" s="150">
        <v>1693905.3080000002</v>
      </c>
      <c r="H130" s="150">
        <v>1207559.4481708016</v>
      </c>
      <c r="I130" s="150">
        <v>0</v>
      </c>
      <c r="J130" s="150">
        <v>0</v>
      </c>
      <c r="K130" s="150">
        <v>0</v>
      </c>
      <c r="L130" s="150">
        <v>0</v>
      </c>
      <c r="M130" s="150">
        <v>0</v>
      </c>
      <c r="N130" s="150">
        <v>2901464.7561708018</v>
      </c>
      <c r="O130" s="150">
        <v>1297789.8419999999</v>
      </c>
      <c r="P130" s="150">
        <v>0</v>
      </c>
      <c r="Q130" s="150">
        <v>0</v>
      </c>
      <c r="R130" s="150">
        <v>0</v>
      </c>
      <c r="S130" s="150">
        <v>0</v>
      </c>
      <c r="T130" s="150">
        <v>0</v>
      </c>
      <c r="U130" s="150">
        <v>2991695.1500000004</v>
      </c>
      <c r="V130" s="150">
        <v>1297789.8419999999</v>
      </c>
      <c r="W130" s="150">
        <v>0</v>
      </c>
      <c r="X130" s="150">
        <v>0</v>
      </c>
      <c r="Y130" s="150">
        <v>0</v>
      </c>
      <c r="Z130" s="150">
        <v>0</v>
      </c>
      <c r="AA130" s="150">
        <v>0</v>
      </c>
      <c r="AB130" s="150">
        <v>2991695.1500000004</v>
      </c>
      <c r="AC130" s="150">
        <v>1297789.8419999999</v>
      </c>
      <c r="AD130" s="150">
        <v>0</v>
      </c>
      <c r="AE130" s="150">
        <v>0</v>
      </c>
      <c r="AF130" s="150">
        <v>0</v>
      </c>
      <c r="AG130" s="150">
        <v>0</v>
      </c>
      <c r="AH130" s="150">
        <v>0</v>
      </c>
      <c r="AI130" s="150">
        <v>2991695.1500000004</v>
      </c>
      <c r="AJ130" s="150">
        <v>1197389.9669999999</v>
      </c>
      <c r="AL130" s="150">
        <f t="shared" si="29"/>
        <v>1197389.9669999999</v>
      </c>
      <c r="AM130" s="150">
        <f t="shared" si="30"/>
        <v>-100399.875</v>
      </c>
      <c r="AN130" s="150">
        <v>1198048.5089999998</v>
      </c>
      <c r="AO130" s="150">
        <f t="shared" si="33"/>
        <v>2891953.8169999998</v>
      </c>
      <c r="BB130" s="150">
        <f t="shared" si="31"/>
        <v>0</v>
      </c>
      <c r="BO130" s="150">
        <f t="shared" si="32"/>
        <v>0</v>
      </c>
      <c r="BS130" s="150">
        <f t="shared" si="40"/>
        <v>2891295.2750000004</v>
      </c>
      <c r="BT130" s="157">
        <f t="shared" si="34"/>
        <v>0</v>
      </c>
      <c r="BU130" s="157">
        <f t="shared" si="35"/>
        <v>0</v>
      </c>
      <c r="BV130" s="157">
        <f t="shared" si="36"/>
        <v>0</v>
      </c>
      <c r="BW130" s="157">
        <f t="shared" si="37"/>
        <v>0</v>
      </c>
      <c r="BX130" s="157">
        <f t="shared" si="38"/>
        <v>0</v>
      </c>
      <c r="BY130" s="157">
        <f t="shared" si="39"/>
        <v>-100399.875</v>
      </c>
    </row>
    <row r="131" spans="1:77" x14ac:dyDescent="0.25">
      <c r="A131" t="s">
        <v>144</v>
      </c>
      <c r="B131" t="s">
        <v>75</v>
      </c>
      <c r="C131" t="s">
        <v>166</v>
      </c>
      <c r="D131" t="s">
        <v>150</v>
      </c>
      <c r="E131" t="s">
        <v>2</v>
      </c>
      <c r="F131" s="367">
        <v>43282</v>
      </c>
      <c r="G131" s="150">
        <v>3196414.6970000002</v>
      </c>
      <c r="H131" s="150">
        <v>15000.21121874476</v>
      </c>
      <c r="I131" s="150">
        <v>0</v>
      </c>
      <c r="J131" s="150">
        <v>0</v>
      </c>
      <c r="K131" s="150">
        <v>0</v>
      </c>
      <c r="L131" s="150">
        <v>0</v>
      </c>
      <c r="M131" s="150">
        <v>0</v>
      </c>
      <c r="N131" s="150">
        <v>3211414.9082187451</v>
      </c>
      <c r="O131" s="150">
        <v>33094.999000000003</v>
      </c>
      <c r="P131" s="150">
        <v>1640</v>
      </c>
      <c r="Q131" s="150">
        <v>820</v>
      </c>
      <c r="R131" s="150">
        <v>0</v>
      </c>
      <c r="S131" s="150">
        <v>0</v>
      </c>
      <c r="T131" s="150">
        <v>0</v>
      </c>
      <c r="U131" s="150">
        <v>3231969.696</v>
      </c>
      <c r="V131" s="150">
        <v>40482.999000000003</v>
      </c>
      <c r="W131" s="150">
        <v>1640</v>
      </c>
      <c r="X131" s="150">
        <v>820</v>
      </c>
      <c r="Y131" s="150">
        <v>0</v>
      </c>
      <c r="Z131" s="150">
        <v>0</v>
      </c>
      <c r="AA131" s="150">
        <v>0</v>
      </c>
      <c r="AB131" s="150">
        <v>3239357.696</v>
      </c>
      <c r="AC131" s="150">
        <v>20499.748</v>
      </c>
      <c r="AD131" s="150">
        <v>1640</v>
      </c>
      <c r="AE131" s="150">
        <v>820</v>
      </c>
      <c r="AF131" s="150">
        <v>0</v>
      </c>
      <c r="AG131" s="150">
        <v>0</v>
      </c>
      <c r="AH131" s="150">
        <v>0</v>
      </c>
      <c r="AI131" s="150">
        <v>3219374.4450000003</v>
      </c>
      <c r="AJ131" s="150">
        <v>15534.999000000002</v>
      </c>
      <c r="AL131" s="150">
        <f t="shared" si="29"/>
        <v>15534.999000000002</v>
      </c>
      <c r="AM131" s="150">
        <f t="shared" si="30"/>
        <v>-4964.748999999998</v>
      </c>
      <c r="AN131" s="150">
        <v>15534.999000000002</v>
      </c>
      <c r="AO131" s="150">
        <f t="shared" si="33"/>
        <v>3211949.696</v>
      </c>
      <c r="BB131" s="150">
        <f t="shared" si="31"/>
        <v>0</v>
      </c>
      <c r="BO131" s="150">
        <f t="shared" si="32"/>
        <v>0</v>
      </c>
      <c r="BS131" s="150">
        <f t="shared" si="40"/>
        <v>3211949.696</v>
      </c>
      <c r="BT131" s="157">
        <f t="shared" si="34"/>
        <v>-1640</v>
      </c>
      <c r="BU131" s="157">
        <f t="shared" si="35"/>
        <v>-820</v>
      </c>
      <c r="BV131" s="157">
        <f t="shared" si="36"/>
        <v>0</v>
      </c>
      <c r="BW131" s="157">
        <f t="shared" si="37"/>
        <v>0</v>
      </c>
      <c r="BX131" s="157">
        <f t="shared" si="38"/>
        <v>0</v>
      </c>
      <c r="BY131" s="157">
        <f t="shared" si="39"/>
        <v>-7424.7490000003017</v>
      </c>
    </row>
    <row r="132" spans="1:77" x14ac:dyDescent="0.25">
      <c r="A132" t="s">
        <v>144</v>
      </c>
      <c r="B132" t="s">
        <v>208</v>
      </c>
      <c r="C132" t="s">
        <v>771</v>
      </c>
      <c r="D132" t="s">
        <v>218</v>
      </c>
      <c r="E132" t="s">
        <v>198</v>
      </c>
      <c r="F132" s="367">
        <v>43717</v>
      </c>
      <c r="G132" s="150">
        <v>2335167.3720000004</v>
      </c>
      <c r="H132" s="150">
        <v>657703.35513055534</v>
      </c>
      <c r="I132" s="150">
        <v>0</v>
      </c>
      <c r="J132" s="150">
        <v>0</v>
      </c>
      <c r="K132" s="150">
        <v>0</v>
      </c>
      <c r="L132" s="150">
        <v>0</v>
      </c>
      <c r="M132" s="150">
        <v>0</v>
      </c>
      <c r="N132" s="150">
        <v>2992870.7271305555</v>
      </c>
      <c r="O132" s="150">
        <v>657703.35513055534</v>
      </c>
      <c r="P132" s="150">
        <v>0</v>
      </c>
      <c r="Q132" s="150">
        <v>0</v>
      </c>
      <c r="R132" s="150">
        <v>0</v>
      </c>
      <c r="S132" s="150">
        <v>0</v>
      </c>
      <c r="T132" s="150">
        <v>0</v>
      </c>
      <c r="U132" s="150">
        <v>2992870.7271305555</v>
      </c>
      <c r="V132" s="150">
        <v>826004.25970417587</v>
      </c>
      <c r="W132" s="150">
        <v>1010.375</v>
      </c>
      <c r="X132" s="150">
        <v>0</v>
      </c>
      <c r="Y132" s="150">
        <v>0</v>
      </c>
      <c r="Z132" s="150">
        <v>0</v>
      </c>
      <c r="AA132" s="150">
        <v>0</v>
      </c>
      <c r="AB132" s="150">
        <v>3162182.0067041763</v>
      </c>
      <c r="AC132" s="150">
        <v>468276.61300000001</v>
      </c>
      <c r="AD132" s="150">
        <v>358738.02170417586</v>
      </c>
      <c r="AE132" s="150">
        <v>0</v>
      </c>
      <c r="AF132" s="150">
        <v>0</v>
      </c>
      <c r="AG132" s="150">
        <v>0</v>
      </c>
      <c r="AH132" s="150">
        <v>0</v>
      </c>
      <c r="AI132" s="150">
        <v>3162182.0067041763</v>
      </c>
      <c r="AJ132" s="150">
        <v>388471.42800000001</v>
      </c>
      <c r="AK132" s="150">
        <v>466101.84965999995</v>
      </c>
      <c r="AL132" s="150">
        <f t="shared" si="29"/>
        <v>854573.27765999991</v>
      </c>
      <c r="AM132" s="150">
        <f t="shared" si="30"/>
        <v>386296.66465999989</v>
      </c>
      <c r="AN132" s="150">
        <v>404953.15899999999</v>
      </c>
      <c r="AO132" s="150">
        <f t="shared" ref="AO132:AO163" si="41">G132+AN132</f>
        <v>2740120.5310000004</v>
      </c>
      <c r="AP132" s="150">
        <v>0</v>
      </c>
      <c r="AQ132" s="150">
        <v>0</v>
      </c>
      <c r="AR132" s="150">
        <v>0</v>
      </c>
      <c r="AS132" s="150">
        <v>0</v>
      </c>
      <c r="AT132" s="150">
        <v>0</v>
      </c>
      <c r="AU132" s="150">
        <v>0</v>
      </c>
      <c r="AV132" s="150">
        <v>1006</v>
      </c>
      <c r="AW132" s="150">
        <v>0</v>
      </c>
      <c r="AX132" s="150">
        <v>0</v>
      </c>
      <c r="AY132" s="150">
        <v>0</v>
      </c>
      <c r="AZ132" s="150">
        <v>0</v>
      </c>
      <c r="BA132" s="150">
        <v>0</v>
      </c>
      <c r="BB132" s="150">
        <f t="shared" si="31"/>
        <v>1006</v>
      </c>
      <c r="BC132" s="150">
        <v>0</v>
      </c>
      <c r="BD132" s="150">
        <v>0</v>
      </c>
      <c r="BE132" s="150">
        <v>0</v>
      </c>
      <c r="BF132" s="150">
        <v>0</v>
      </c>
      <c r="BG132" s="150">
        <v>0</v>
      </c>
      <c r="BH132" s="150">
        <v>0</v>
      </c>
      <c r="BI132" s="150">
        <v>0</v>
      </c>
      <c r="BJ132" s="150">
        <v>0</v>
      </c>
      <c r="BK132" s="150">
        <v>0</v>
      </c>
      <c r="BL132" s="150">
        <v>0</v>
      </c>
      <c r="BM132" s="150">
        <v>0</v>
      </c>
      <c r="BN132" s="150">
        <v>0</v>
      </c>
      <c r="BO132" s="150">
        <f t="shared" si="32"/>
        <v>0</v>
      </c>
      <c r="BP132" s="150">
        <v>0</v>
      </c>
      <c r="BQ132" s="150">
        <v>0</v>
      </c>
      <c r="BR132" s="150">
        <v>0</v>
      </c>
      <c r="BS132" s="150">
        <f t="shared" si="40"/>
        <v>3190746.6496600006</v>
      </c>
      <c r="BT132" s="157">
        <f t="shared" ref="BT132:BT163" si="42">BB132-AD132</f>
        <v>-357732.02170417586</v>
      </c>
      <c r="BU132" s="157">
        <f t="shared" ref="BU132:BU163" si="43">BO132-AE132</f>
        <v>0</v>
      </c>
      <c r="BV132" s="157">
        <f t="shared" ref="BV132:BV163" si="44">BP132-AF132</f>
        <v>0</v>
      </c>
      <c r="BW132" s="157">
        <f t="shared" ref="BW132:BW163" si="45">BQ132-AG132</f>
        <v>0</v>
      </c>
      <c r="BX132" s="157">
        <f t="shared" ref="BX132:BX163" si="46">BR132-AH132</f>
        <v>0</v>
      </c>
      <c r="BY132" s="157">
        <f t="shared" ref="BY132:BY163" si="47">BS132-AI132</f>
        <v>28564.642955824267</v>
      </c>
    </row>
    <row r="133" spans="1:77" x14ac:dyDescent="0.25">
      <c r="A133" t="s">
        <v>144</v>
      </c>
      <c r="B133" t="s">
        <v>108</v>
      </c>
      <c r="C133" t="s">
        <v>175</v>
      </c>
      <c r="D133" t="s">
        <v>160</v>
      </c>
      <c r="E133" t="s">
        <v>35</v>
      </c>
      <c r="F133" s="367">
        <v>44926</v>
      </c>
      <c r="G133" s="150">
        <v>2151098.2910000002</v>
      </c>
      <c r="H133" s="150">
        <v>1084455.6510548668</v>
      </c>
      <c r="I133" s="150">
        <v>7359881.3833333328</v>
      </c>
      <c r="J133" s="150">
        <v>2397462.2346666702</v>
      </c>
      <c r="K133" s="150">
        <v>0</v>
      </c>
      <c r="L133" s="150">
        <v>0</v>
      </c>
      <c r="M133" s="150">
        <v>0</v>
      </c>
      <c r="N133" s="150">
        <v>12992897.56005487</v>
      </c>
      <c r="O133" s="150">
        <v>1096223.6510548668</v>
      </c>
      <c r="P133" s="150">
        <v>2971706.1876666662</v>
      </c>
      <c r="Q133" s="150">
        <v>6785637.0113882031</v>
      </c>
      <c r="R133" s="150">
        <v>0</v>
      </c>
      <c r="S133" s="150">
        <v>0</v>
      </c>
      <c r="T133" s="150">
        <v>0</v>
      </c>
      <c r="U133" s="150">
        <v>13004665.141109738</v>
      </c>
      <c r="V133" s="150">
        <v>1165057.0589999999</v>
      </c>
      <c r="W133" s="150">
        <v>2902872.7797215311</v>
      </c>
      <c r="X133" s="150">
        <v>6785637.0113882031</v>
      </c>
      <c r="Y133" s="150">
        <v>0</v>
      </c>
      <c r="Z133" s="150">
        <v>0</v>
      </c>
      <c r="AA133" s="150">
        <v>0</v>
      </c>
      <c r="AB133" s="150">
        <v>13004665.141109735</v>
      </c>
      <c r="AC133" s="150">
        <v>1077406.9980000001</v>
      </c>
      <c r="AD133" s="150">
        <v>2990522.8407215308</v>
      </c>
      <c r="AE133" s="150">
        <v>6785637.0113882031</v>
      </c>
      <c r="AF133" s="150">
        <v>0</v>
      </c>
      <c r="AG133" s="150">
        <v>0</v>
      </c>
      <c r="AH133" s="150">
        <v>0</v>
      </c>
      <c r="AI133" s="150">
        <v>13004665.141109735</v>
      </c>
      <c r="AJ133" s="150">
        <v>996989.27800000005</v>
      </c>
      <c r="AL133" s="150">
        <f t="shared" ref="AL133:AL178" si="48">AJ133+AK133</f>
        <v>996989.27800000005</v>
      </c>
      <c r="AM133" s="150">
        <f t="shared" ref="AM133:AM178" si="49">AL133-AC133</f>
        <v>-80417.720000000088</v>
      </c>
      <c r="AN133" s="150">
        <v>997493.14600000007</v>
      </c>
      <c r="AO133" s="150">
        <f t="shared" si="41"/>
        <v>3148591.4370000004</v>
      </c>
      <c r="BB133" s="150">
        <f t="shared" ref="BB133:BB178" si="50">SUM(AP133:BA133)</f>
        <v>0</v>
      </c>
      <c r="BO133" s="150">
        <f t="shared" ref="BO133:BO178" si="51">SUM(BC133:BN133)</f>
        <v>0</v>
      </c>
      <c r="BS133" s="150">
        <f t="shared" si="40"/>
        <v>3148087.5690000001</v>
      </c>
      <c r="BT133" s="157">
        <f t="shared" si="42"/>
        <v>-2990522.8407215308</v>
      </c>
      <c r="BU133" s="157">
        <f t="shared" si="43"/>
        <v>-6785637.0113882031</v>
      </c>
      <c r="BV133" s="157">
        <f t="shared" si="44"/>
        <v>0</v>
      </c>
      <c r="BW133" s="157">
        <f t="shared" si="45"/>
        <v>0</v>
      </c>
      <c r="BX133" s="157">
        <f t="shared" si="46"/>
        <v>0</v>
      </c>
      <c r="BY133" s="157">
        <f t="shared" si="47"/>
        <v>-9856577.5721097346</v>
      </c>
    </row>
    <row r="134" spans="1:77" x14ac:dyDescent="0.25">
      <c r="A134" t="s">
        <v>144</v>
      </c>
      <c r="B134" t="s">
        <v>317</v>
      </c>
      <c r="C134" t="s">
        <v>175</v>
      </c>
      <c r="D134" t="s">
        <v>160</v>
      </c>
      <c r="E134" t="s">
        <v>296</v>
      </c>
      <c r="F134" s="367" t="s">
        <v>938</v>
      </c>
      <c r="G134" s="150">
        <v>0</v>
      </c>
      <c r="H134" s="150">
        <v>0</v>
      </c>
      <c r="I134" s="150">
        <v>0</v>
      </c>
      <c r="J134" s="150">
        <v>0</v>
      </c>
      <c r="K134" s="150">
        <v>0</v>
      </c>
      <c r="L134" s="150">
        <v>0</v>
      </c>
      <c r="M134" s="150">
        <v>0</v>
      </c>
      <c r="N134" s="150">
        <v>0</v>
      </c>
      <c r="O134" s="150">
        <v>-11768</v>
      </c>
      <c r="P134" s="150">
        <v>0</v>
      </c>
      <c r="Q134" s="150">
        <v>0</v>
      </c>
      <c r="R134" s="150">
        <v>0</v>
      </c>
      <c r="S134" s="150">
        <v>0</v>
      </c>
      <c r="T134" s="150">
        <v>0</v>
      </c>
      <c r="U134" s="150">
        <v>-11768</v>
      </c>
      <c r="V134" s="150">
        <v>-11768</v>
      </c>
      <c r="W134" s="150">
        <v>0</v>
      </c>
      <c r="X134" s="150">
        <v>0</v>
      </c>
      <c r="Y134" s="150">
        <v>0</v>
      </c>
      <c r="Z134" s="150">
        <v>0</v>
      </c>
      <c r="AA134" s="150">
        <v>0</v>
      </c>
      <c r="AB134" s="150">
        <v>-11768</v>
      </c>
      <c r="AC134" s="150">
        <v>-11768.334999999999</v>
      </c>
      <c r="AD134" s="150">
        <v>0.33499999999912689</v>
      </c>
      <c r="AE134" s="150">
        <v>0</v>
      </c>
      <c r="AF134" s="150">
        <v>0</v>
      </c>
      <c r="AG134" s="150">
        <v>0</v>
      </c>
      <c r="AH134" s="150">
        <v>0</v>
      </c>
      <c r="AI134" s="150">
        <v>-11768</v>
      </c>
      <c r="AJ134" s="150">
        <v>-11768.334999999999</v>
      </c>
      <c r="AL134" s="150">
        <f t="shared" si="48"/>
        <v>-11768.334999999999</v>
      </c>
      <c r="AM134" s="150">
        <f t="shared" si="49"/>
        <v>0</v>
      </c>
      <c r="AN134" s="150">
        <v>-11768.334999999999</v>
      </c>
      <c r="AO134" s="150">
        <f t="shared" si="41"/>
        <v>-11768.334999999999</v>
      </c>
      <c r="BB134" s="150">
        <f t="shared" si="50"/>
        <v>0</v>
      </c>
      <c r="BO134" s="150">
        <f t="shared" si="51"/>
        <v>0</v>
      </c>
      <c r="BS134" s="150">
        <f t="shared" si="40"/>
        <v>-11768.334999999999</v>
      </c>
      <c r="BT134" s="157">
        <f t="shared" si="42"/>
        <v>-0.33499999999912689</v>
      </c>
      <c r="BU134" s="157">
        <f t="shared" si="43"/>
        <v>0</v>
      </c>
      <c r="BV134" s="157">
        <f t="shared" si="44"/>
        <v>0</v>
      </c>
      <c r="BW134" s="157">
        <f t="shared" si="45"/>
        <v>0</v>
      </c>
      <c r="BX134" s="157">
        <f t="shared" si="46"/>
        <v>0</v>
      </c>
      <c r="BY134" s="157">
        <f t="shared" si="47"/>
        <v>-0.33499999999912689</v>
      </c>
    </row>
    <row r="135" spans="1:77" x14ac:dyDescent="0.25">
      <c r="A135" t="s">
        <v>144</v>
      </c>
      <c r="B135" t="s">
        <v>110</v>
      </c>
      <c r="C135" t="s">
        <v>176</v>
      </c>
      <c r="D135" t="s">
        <v>161</v>
      </c>
      <c r="E135" t="s">
        <v>37</v>
      </c>
      <c r="F135" s="367">
        <v>44196</v>
      </c>
      <c r="G135" s="150">
        <v>208952.86800000002</v>
      </c>
      <c r="H135" s="150">
        <v>1039800.6630583984</v>
      </c>
      <c r="I135" s="150">
        <v>1687382.733081423</v>
      </c>
      <c r="J135" s="150">
        <v>0</v>
      </c>
      <c r="K135" s="150">
        <v>0</v>
      </c>
      <c r="L135" s="150">
        <v>0</v>
      </c>
      <c r="M135" s="150">
        <v>0</v>
      </c>
      <c r="N135" s="150">
        <v>2936136.2641398218</v>
      </c>
      <c r="O135" s="150">
        <v>1039800.6630583984</v>
      </c>
      <c r="P135" s="150">
        <v>1687383.1</v>
      </c>
      <c r="Q135" s="150">
        <v>0</v>
      </c>
      <c r="R135" s="150">
        <v>0</v>
      </c>
      <c r="S135" s="150">
        <v>0</v>
      </c>
      <c r="T135" s="150">
        <v>0</v>
      </c>
      <c r="U135" s="150">
        <v>2936136.6310583986</v>
      </c>
      <c r="V135" s="150">
        <v>851888.72007333336</v>
      </c>
      <c r="W135" s="150">
        <v>1875295.0429850654</v>
      </c>
      <c r="X135" s="150">
        <v>0</v>
      </c>
      <c r="Y135" s="150">
        <v>0</v>
      </c>
      <c r="Z135" s="150">
        <v>0</v>
      </c>
      <c r="AA135" s="150">
        <v>0</v>
      </c>
      <c r="AB135" s="150">
        <v>2936136.6310583986</v>
      </c>
      <c r="AC135" s="150">
        <v>673082.40700000001</v>
      </c>
      <c r="AD135" s="150">
        <v>2054101.3560583987</v>
      </c>
      <c r="AE135" s="150">
        <v>0</v>
      </c>
      <c r="AF135" s="150">
        <v>0</v>
      </c>
      <c r="AG135" s="150">
        <v>0</v>
      </c>
      <c r="AH135" s="150">
        <v>0</v>
      </c>
      <c r="AI135" s="150">
        <v>2936136.6310583986</v>
      </c>
      <c r="AJ135" s="150">
        <v>626852.56099999999</v>
      </c>
      <c r="AL135" s="150">
        <f t="shared" si="48"/>
        <v>626852.56099999999</v>
      </c>
      <c r="AM135" s="150">
        <f t="shared" si="49"/>
        <v>-46229.84600000002</v>
      </c>
      <c r="AN135" s="150">
        <v>627797.005</v>
      </c>
      <c r="AO135" s="150">
        <f t="shared" si="41"/>
        <v>836749.87300000002</v>
      </c>
      <c r="AP135" s="150">
        <v>1584</v>
      </c>
      <c r="AQ135" s="150">
        <v>79680.950000000012</v>
      </c>
      <c r="AR135" s="150">
        <v>167514.60199999998</v>
      </c>
      <c r="AS135" s="150">
        <v>468839.51687556441</v>
      </c>
      <c r="AT135" s="150">
        <v>584021.06643778225</v>
      </c>
      <c r="AU135" s="150">
        <v>301523.2884377822</v>
      </c>
      <c r="AV135" s="150">
        <v>228923.4132188911</v>
      </c>
      <c r="AW135" s="150">
        <v>347487.38199999998</v>
      </c>
      <c r="AX135" s="150">
        <v>142282.4132188911</v>
      </c>
      <c r="AY135" s="150">
        <v>161923.94</v>
      </c>
      <c r="AZ135" s="150">
        <v>9249.9</v>
      </c>
      <c r="BA135" s="150">
        <v>0</v>
      </c>
      <c r="BB135" s="150">
        <f t="shared" si="50"/>
        <v>2493030.4721889109</v>
      </c>
      <c r="BO135" s="150">
        <f t="shared" si="51"/>
        <v>0</v>
      </c>
      <c r="BP135" s="150">
        <v>0</v>
      </c>
      <c r="BQ135" s="150">
        <v>0</v>
      </c>
      <c r="BR135" s="150">
        <v>0</v>
      </c>
      <c r="BS135" s="150">
        <f t="shared" si="40"/>
        <v>3328835.9011889109</v>
      </c>
      <c r="BT135" s="157">
        <f t="shared" si="42"/>
        <v>438929.11613051221</v>
      </c>
      <c r="BU135" s="157">
        <f t="shared" si="43"/>
        <v>0</v>
      </c>
      <c r="BV135" s="157">
        <f t="shared" si="44"/>
        <v>0</v>
      </c>
      <c r="BW135" s="157">
        <f t="shared" si="45"/>
        <v>0</v>
      </c>
      <c r="BX135" s="157">
        <f t="shared" si="46"/>
        <v>0</v>
      </c>
      <c r="BY135" s="157">
        <f t="shared" si="47"/>
        <v>392699.2701305123</v>
      </c>
    </row>
    <row r="136" spans="1:77" x14ac:dyDescent="0.25">
      <c r="A136" t="s">
        <v>144</v>
      </c>
      <c r="B136" t="s">
        <v>113</v>
      </c>
      <c r="C136" t="s">
        <v>176</v>
      </c>
      <c r="D136" t="s">
        <v>161</v>
      </c>
      <c r="E136" t="s">
        <v>40</v>
      </c>
      <c r="F136" s="367">
        <v>44196</v>
      </c>
      <c r="G136" s="150">
        <v>46351.663999999997</v>
      </c>
      <c r="H136" s="150">
        <v>21790.216623538487</v>
      </c>
      <c r="I136" s="150">
        <v>41382.865000000005</v>
      </c>
      <c r="J136" s="150">
        <v>0</v>
      </c>
      <c r="K136" s="150">
        <v>0</v>
      </c>
      <c r="L136" s="150">
        <v>0</v>
      </c>
      <c r="M136" s="150">
        <v>0</v>
      </c>
      <c r="N136" s="150">
        <v>109524.74562353849</v>
      </c>
      <c r="O136" s="150">
        <v>51196.050999999999</v>
      </c>
      <c r="P136" s="150">
        <v>3196.0306235384924</v>
      </c>
      <c r="Q136" s="150">
        <v>2200</v>
      </c>
      <c r="R136" s="150">
        <v>6581</v>
      </c>
      <c r="S136" s="150">
        <v>0</v>
      </c>
      <c r="T136" s="150">
        <v>0</v>
      </c>
      <c r="U136" s="150">
        <v>109524.74562353849</v>
      </c>
      <c r="V136" s="150">
        <v>23006.508999999998</v>
      </c>
      <c r="W136" s="150">
        <v>31385.572623538494</v>
      </c>
      <c r="X136" s="150">
        <v>2200</v>
      </c>
      <c r="Y136" s="150">
        <v>6581</v>
      </c>
      <c r="Z136" s="150">
        <v>0</v>
      </c>
      <c r="AA136" s="150">
        <v>0</v>
      </c>
      <c r="AB136" s="150">
        <v>109524.74562353849</v>
      </c>
      <c r="AC136" s="150">
        <v>23006.508999999998</v>
      </c>
      <c r="AD136" s="150">
        <v>31385.572623538494</v>
      </c>
      <c r="AE136" s="150">
        <v>2200</v>
      </c>
      <c r="AF136" s="150">
        <v>6581</v>
      </c>
      <c r="AG136" s="150">
        <v>0</v>
      </c>
      <c r="AH136" s="150">
        <v>0</v>
      </c>
      <c r="AI136" s="150">
        <v>109524.74562353849</v>
      </c>
      <c r="AJ136" s="150">
        <v>23006.508999999998</v>
      </c>
      <c r="AL136" s="150">
        <f t="shared" si="48"/>
        <v>23006.508999999998</v>
      </c>
      <c r="AM136" s="150">
        <f t="shared" si="49"/>
        <v>0</v>
      </c>
      <c r="AN136" s="150">
        <v>23006.508999999998</v>
      </c>
      <c r="AO136" s="150">
        <f t="shared" si="41"/>
        <v>69358.172999999995</v>
      </c>
      <c r="AP136" s="150">
        <v>0</v>
      </c>
      <c r="AQ136" s="150">
        <v>0</v>
      </c>
      <c r="AR136" s="150">
        <v>0</v>
      </c>
      <c r="AS136" s="150">
        <v>0</v>
      </c>
      <c r="AT136" s="150">
        <v>26321.542000000001</v>
      </c>
      <c r="AU136" s="150">
        <v>745</v>
      </c>
      <c r="AV136" s="150">
        <v>0</v>
      </c>
      <c r="AW136" s="150">
        <v>0</v>
      </c>
      <c r="AX136" s="150">
        <v>0</v>
      </c>
      <c r="AY136" s="150">
        <v>0</v>
      </c>
      <c r="AZ136" s="150">
        <v>0</v>
      </c>
      <c r="BA136" s="150">
        <v>4318</v>
      </c>
      <c r="BB136" s="150">
        <f t="shared" si="50"/>
        <v>31384.542000000001</v>
      </c>
      <c r="BO136" s="150">
        <f t="shared" si="51"/>
        <v>0</v>
      </c>
      <c r="BP136" s="150">
        <v>0</v>
      </c>
      <c r="BQ136" s="150">
        <v>0</v>
      </c>
      <c r="BR136" s="150">
        <v>0</v>
      </c>
      <c r="BS136" s="150">
        <f t="shared" si="40"/>
        <v>100742.715</v>
      </c>
      <c r="BT136" s="157">
        <f t="shared" si="42"/>
        <v>-1.0306235384923639</v>
      </c>
      <c r="BU136" s="157">
        <f t="shared" si="43"/>
        <v>-2200</v>
      </c>
      <c r="BV136" s="157">
        <f t="shared" si="44"/>
        <v>-6581</v>
      </c>
      <c r="BW136" s="157">
        <f t="shared" si="45"/>
        <v>0</v>
      </c>
      <c r="BX136" s="157">
        <f t="shared" si="46"/>
        <v>0</v>
      </c>
      <c r="BY136" s="157">
        <f t="shared" si="47"/>
        <v>-8782.0306235384924</v>
      </c>
    </row>
    <row r="137" spans="1:77" x14ac:dyDescent="0.25">
      <c r="A137" t="s">
        <v>144</v>
      </c>
      <c r="B137" t="s">
        <v>79</v>
      </c>
      <c r="C137" t="s">
        <v>166</v>
      </c>
      <c r="D137" t="s">
        <v>153</v>
      </c>
      <c r="E137" t="s">
        <v>6</v>
      </c>
      <c r="F137" s="367">
        <v>44104</v>
      </c>
      <c r="G137" s="150">
        <v>119618.662</v>
      </c>
      <c r="H137" s="150">
        <v>308573.16805592098</v>
      </c>
      <c r="I137" s="150">
        <v>943429.57617760496</v>
      </c>
      <c r="J137" s="150">
        <v>0</v>
      </c>
      <c r="K137" s="150">
        <v>0</v>
      </c>
      <c r="L137" s="150">
        <v>0</v>
      </c>
      <c r="M137" s="150">
        <v>0</v>
      </c>
      <c r="N137" s="150">
        <v>1371621.4062335258</v>
      </c>
      <c r="O137" s="150">
        <v>535546.88577306666</v>
      </c>
      <c r="P137" s="150">
        <v>943429.18546045874</v>
      </c>
      <c r="Q137" s="150">
        <v>0</v>
      </c>
      <c r="R137" s="150">
        <v>0</v>
      </c>
      <c r="S137" s="150">
        <v>0</v>
      </c>
      <c r="T137" s="150">
        <v>0</v>
      </c>
      <c r="U137" s="150">
        <v>1598594.7332335254</v>
      </c>
      <c r="V137" s="150">
        <v>795513.06310639996</v>
      </c>
      <c r="W137" s="150">
        <v>683463.00812712545</v>
      </c>
      <c r="X137" s="150">
        <v>0</v>
      </c>
      <c r="Y137" s="150">
        <v>0</v>
      </c>
      <c r="Z137" s="150">
        <v>0</v>
      </c>
      <c r="AA137" s="150">
        <v>0</v>
      </c>
      <c r="AB137" s="150">
        <v>1598594.7332335254</v>
      </c>
      <c r="AC137" s="150">
        <v>795513.06310639996</v>
      </c>
      <c r="AD137" s="150">
        <v>683463.00812712545</v>
      </c>
      <c r="AE137" s="150">
        <v>0</v>
      </c>
      <c r="AF137" s="150">
        <v>0</v>
      </c>
      <c r="AG137" s="150">
        <v>0</v>
      </c>
      <c r="AH137" s="150">
        <v>0</v>
      </c>
      <c r="AI137" s="150">
        <v>1598594.7332335254</v>
      </c>
      <c r="AJ137" s="150">
        <v>478179.85</v>
      </c>
      <c r="AL137" s="150">
        <f t="shared" si="48"/>
        <v>478179.85</v>
      </c>
      <c r="AM137" s="150">
        <f t="shared" si="49"/>
        <v>-317333.21310639998</v>
      </c>
      <c r="AN137" s="150">
        <v>480188.391</v>
      </c>
      <c r="AO137" s="150">
        <f t="shared" si="41"/>
        <v>599807.05299999996</v>
      </c>
      <c r="BB137" s="150">
        <f t="shared" si="50"/>
        <v>0</v>
      </c>
      <c r="BO137" s="150">
        <f t="shared" si="51"/>
        <v>0</v>
      </c>
      <c r="BS137" s="150">
        <f t="shared" si="40"/>
        <v>597798.51199999999</v>
      </c>
      <c r="BT137" s="157">
        <f t="shared" si="42"/>
        <v>-683463.00812712545</v>
      </c>
      <c r="BU137" s="157">
        <f t="shared" si="43"/>
        <v>0</v>
      </c>
      <c r="BV137" s="157">
        <f t="shared" si="44"/>
        <v>0</v>
      </c>
      <c r="BW137" s="157">
        <f t="shared" si="45"/>
        <v>0</v>
      </c>
      <c r="BX137" s="157">
        <f t="shared" si="46"/>
        <v>0</v>
      </c>
      <c r="BY137" s="157">
        <f t="shared" si="47"/>
        <v>-1000796.2212335254</v>
      </c>
    </row>
    <row r="138" spans="1:77" x14ac:dyDescent="0.25">
      <c r="A138" t="s">
        <v>144</v>
      </c>
      <c r="B138" t="s">
        <v>318</v>
      </c>
      <c r="C138" t="s">
        <v>166</v>
      </c>
      <c r="D138" t="s">
        <v>153</v>
      </c>
      <c r="E138" t="s">
        <v>297</v>
      </c>
      <c r="F138" s="367" t="s">
        <v>938</v>
      </c>
      <c r="G138" s="150">
        <v>0</v>
      </c>
      <c r="H138" s="150">
        <v>0</v>
      </c>
      <c r="I138" s="150">
        <v>0</v>
      </c>
      <c r="J138" s="150">
        <v>0</v>
      </c>
      <c r="K138" s="150">
        <v>0</v>
      </c>
      <c r="L138" s="150">
        <v>0</v>
      </c>
      <c r="M138" s="150">
        <v>0</v>
      </c>
      <c r="N138" s="150">
        <v>0</v>
      </c>
      <c r="O138" s="150">
        <v>-492533.54000000004</v>
      </c>
      <c r="P138" s="150">
        <v>0</v>
      </c>
      <c r="Q138" s="150">
        <v>0</v>
      </c>
      <c r="R138" s="150">
        <v>0</v>
      </c>
      <c r="S138" s="150">
        <v>0</v>
      </c>
      <c r="T138" s="150">
        <v>0</v>
      </c>
      <c r="U138" s="150">
        <v>-492533.54000000004</v>
      </c>
      <c r="V138" s="150">
        <v>-492533.54000000004</v>
      </c>
      <c r="W138" s="150">
        <v>0</v>
      </c>
      <c r="X138" s="150">
        <v>0</v>
      </c>
      <c r="Y138" s="150">
        <v>0</v>
      </c>
      <c r="Z138" s="150">
        <v>0</v>
      </c>
      <c r="AA138" s="150">
        <v>0</v>
      </c>
      <c r="AB138" s="150">
        <v>-492533.54000000004</v>
      </c>
      <c r="AC138" s="150">
        <v>-492533.54000000004</v>
      </c>
      <c r="AD138" s="150">
        <v>0</v>
      </c>
      <c r="AE138" s="150">
        <v>0</v>
      </c>
      <c r="AF138" s="150">
        <v>0</v>
      </c>
      <c r="AG138" s="150">
        <v>0</v>
      </c>
      <c r="AH138" s="150">
        <v>0</v>
      </c>
      <c r="AI138" s="150">
        <v>-492533.54000000004</v>
      </c>
      <c r="AJ138" s="150">
        <v>-492533.54000000004</v>
      </c>
      <c r="AL138" s="150">
        <f t="shared" si="48"/>
        <v>-492533.54000000004</v>
      </c>
      <c r="AM138" s="150">
        <f t="shared" si="49"/>
        <v>0</v>
      </c>
      <c r="AN138" s="150">
        <v>-492533.54000000004</v>
      </c>
      <c r="AO138" s="150">
        <f t="shared" si="41"/>
        <v>-492533.54000000004</v>
      </c>
      <c r="BB138" s="150">
        <f t="shared" si="50"/>
        <v>0</v>
      </c>
      <c r="BO138" s="150">
        <f t="shared" si="51"/>
        <v>0</v>
      </c>
      <c r="BS138" s="150">
        <f t="shared" si="40"/>
        <v>-492533.54000000004</v>
      </c>
      <c r="BT138" s="157">
        <f t="shared" si="42"/>
        <v>0</v>
      </c>
      <c r="BU138" s="157">
        <f t="shared" si="43"/>
        <v>0</v>
      </c>
      <c r="BV138" s="157">
        <f t="shared" si="44"/>
        <v>0</v>
      </c>
      <c r="BW138" s="157">
        <f t="shared" si="45"/>
        <v>0</v>
      </c>
      <c r="BX138" s="157">
        <f t="shared" si="46"/>
        <v>0</v>
      </c>
      <c r="BY138" s="157">
        <f t="shared" si="47"/>
        <v>0</v>
      </c>
    </row>
    <row r="139" spans="1:77" x14ac:dyDescent="0.25">
      <c r="A139" t="s">
        <v>144</v>
      </c>
      <c r="B139" t="s">
        <v>323</v>
      </c>
      <c r="C139" t="s">
        <v>166</v>
      </c>
      <c r="D139" t="s">
        <v>153</v>
      </c>
      <c r="E139" t="s">
        <v>302</v>
      </c>
      <c r="F139" s="367">
        <v>44104</v>
      </c>
      <c r="G139" s="150">
        <v>0</v>
      </c>
      <c r="H139" s="150">
        <v>0</v>
      </c>
      <c r="I139" s="150">
        <v>0</v>
      </c>
      <c r="J139" s="150">
        <v>0</v>
      </c>
      <c r="K139" s="150">
        <v>0</v>
      </c>
      <c r="L139" s="150">
        <v>0</v>
      </c>
      <c r="M139" s="150">
        <v>0</v>
      </c>
      <c r="N139" s="150">
        <v>0</v>
      </c>
      <c r="O139" s="150">
        <v>0</v>
      </c>
      <c r="P139" s="150">
        <v>0</v>
      </c>
      <c r="Q139" s="150">
        <v>0</v>
      </c>
      <c r="R139" s="150">
        <v>0</v>
      </c>
      <c r="S139" s="150">
        <v>0</v>
      </c>
      <c r="T139" s="150">
        <v>0</v>
      </c>
      <c r="U139" s="150">
        <v>0</v>
      </c>
      <c r="V139" s="150">
        <v>0</v>
      </c>
      <c r="W139" s="150">
        <v>0</v>
      </c>
      <c r="X139" s="150">
        <v>0</v>
      </c>
      <c r="Y139" s="150">
        <v>0</v>
      </c>
      <c r="Z139" s="150">
        <v>0</v>
      </c>
      <c r="AA139" s="150">
        <v>0</v>
      </c>
      <c r="AB139" s="150">
        <v>0</v>
      </c>
      <c r="AC139" s="150">
        <v>0</v>
      </c>
      <c r="AD139" s="150">
        <v>0</v>
      </c>
      <c r="AE139" s="150">
        <v>0</v>
      </c>
      <c r="AF139" s="150">
        <v>0</v>
      </c>
      <c r="AG139" s="150">
        <v>0</v>
      </c>
      <c r="AH139" s="150">
        <v>0</v>
      </c>
      <c r="AI139" s="150">
        <v>0</v>
      </c>
      <c r="AJ139" s="150">
        <v>0</v>
      </c>
      <c r="AL139" s="150">
        <f t="shared" si="48"/>
        <v>0</v>
      </c>
      <c r="AM139" s="150">
        <f t="shared" si="49"/>
        <v>0</v>
      </c>
      <c r="AN139" s="150">
        <v>0</v>
      </c>
      <c r="AO139" s="150">
        <f t="shared" si="41"/>
        <v>0</v>
      </c>
      <c r="BB139" s="150">
        <f t="shared" si="50"/>
        <v>0</v>
      </c>
      <c r="BO139" s="150">
        <f t="shared" si="51"/>
        <v>0</v>
      </c>
      <c r="BS139" s="150">
        <f t="shared" si="40"/>
        <v>0</v>
      </c>
      <c r="BT139" s="157">
        <f t="shared" si="42"/>
        <v>0</v>
      </c>
      <c r="BU139" s="157">
        <f t="shared" si="43"/>
        <v>0</v>
      </c>
      <c r="BV139" s="157">
        <f t="shared" si="44"/>
        <v>0</v>
      </c>
      <c r="BW139" s="157">
        <f t="shared" si="45"/>
        <v>0</v>
      </c>
      <c r="BX139" s="157">
        <f t="shared" si="46"/>
        <v>0</v>
      </c>
      <c r="BY139" s="157">
        <f t="shared" si="47"/>
        <v>0</v>
      </c>
    </row>
    <row r="140" spans="1:77" x14ac:dyDescent="0.25">
      <c r="A140" t="s">
        <v>144</v>
      </c>
      <c r="B140" t="s">
        <v>90</v>
      </c>
      <c r="C140" t="s">
        <v>179</v>
      </c>
      <c r="D140" t="s">
        <v>156</v>
      </c>
      <c r="E140" t="s">
        <v>17</v>
      </c>
      <c r="F140" s="367">
        <v>43769</v>
      </c>
      <c r="G140" s="150">
        <v>1971.8520000000001</v>
      </c>
      <c r="H140" s="150">
        <v>30048.177810157471</v>
      </c>
      <c r="I140" s="150">
        <v>0</v>
      </c>
      <c r="J140" s="150">
        <v>0</v>
      </c>
      <c r="K140" s="150">
        <v>0</v>
      </c>
      <c r="L140" s="150">
        <v>0</v>
      </c>
      <c r="M140" s="150">
        <v>0</v>
      </c>
      <c r="N140" s="150">
        <v>32020.02981015747</v>
      </c>
      <c r="O140" s="150">
        <v>30048.177810157471</v>
      </c>
      <c r="P140" s="150">
        <v>0</v>
      </c>
      <c r="Q140" s="150">
        <v>0</v>
      </c>
      <c r="R140" s="150">
        <v>0</v>
      </c>
      <c r="S140" s="150">
        <v>0</v>
      </c>
      <c r="T140" s="150">
        <v>0</v>
      </c>
      <c r="U140" s="150">
        <v>32020.02981015747</v>
      </c>
      <c r="V140" s="150">
        <v>30048.177810157471</v>
      </c>
      <c r="W140" s="150">
        <v>0</v>
      </c>
      <c r="X140" s="150">
        <v>0</v>
      </c>
      <c r="Y140" s="150">
        <v>0</v>
      </c>
      <c r="Z140" s="150">
        <v>0</v>
      </c>
      <c r="AA140" s="150">
        <v>0</v>
      </c>
      <c r="AB140" s="150">
        <v>32020.02981015747</v>
      </c>
      <c r="AC140" s="150">
        <v>30048.1778101575</v>
      </c>
      <c r="AD140" s="150">
        <v>-2.9103830456733704E-11</v>
      </c>
      <c r="AE140" s="150">
        <v>0</v>
      </c>
      <c r="AF140" s="150">
        <v>0</v>
      </c>
      <c r="AG140" s="150">
        <v>0</v>
      </c>
      <c r="AH140" s="150">
        <v>0</v>
      </c>
      <c r="AI140" s="150">
        <v>32020.02981015747</v>
      </c>
      <c r="AJ140" s="150">
        <v>15000</v>
      </c>
      <c r="AL140" s="150">
        <f t="shared" si="48"/>
        <v>15000</v>
      </c>
      <c r="AM140" s="150">
        <f t="shared" si="49"/>
        <v>-15048.1778101575</v>
      </c>
      <c r="AN140" s="150">
        <v>15000</v>
      </c>
      <c r="AO140" s="150">
        <f t="shared" si="41"/>
        <v>16971.851999999999</v>
      </c>
      <c r="BB140" s="150">
        <f t="shared" si="50"/>
        <v>0</v>
      </c>
      <c r="BO140" s="150">
        <f t="shared" si="51"/>
        <v>0</v>
      </c>
      <c r="BS140" s="150">
        <f t="shared" si="40"/>
        <v>16971.851999999999</v>
      </c>
      <c r="BT140" s="157">
        <f t="shared" si="42"/>
        <v>2.9103830456733704E-11</v>
      </c>
      <c r="BU140" s="157">
        <f t="shared" si="43"/>
        <v>0</v>
      </c>
      <c r="BV140" s="157">
        <f t="shared" si="44"/>
        <v>0</v>
      </c>
      <c r="BW140" s="157">
        <f t="shared" si="45"/>
        <v>0</v>
      </c>
      <c r="BX140" s="157">
        <f t="shared" si="46"/>
        <v>0</v>
      </c>
      <c r="BY140" s="157">
        <f t="shared" si="47"/>
        <v>-15048.177810157471</v>
      </c>
    </row>
    <row r="141" spans="1:77" x14ac:dyDescent="0.25">
      <c r="A141" t="s">
        <v>144</v>
      </c>
      <c r="B141" t="s">
        <v>99</v>
      </c>
      <c r="C141" t="s">
        <v>179</v>
      </c>
      <c r="D141" t="s">
        <v>159</v>
      </c>
      <c r="E141" t="s">
        <v>26</v>
      </c>
      <c r="F141" s="367">
        <v>43769</v>
      </c>
      <c r="G141" s="150">
        <v>12638.723</v>
      </c>
      <c r="H141" s="150">
        <v>71576.92980840517</v>
      </c>
      <c r="I141" s="150">
        <v>0</v>
      </c>
      <c r="J141" s="150">
        <v>0</v>
      </c>
      <c r="K141" s="150">
        <v>0</v>
      </c>
      <c r="L141" s="150">
        <v>0</v>
      </c>
      <c r="M141" s="150">
        <v>0</v>
      </c>
      <c r="N141" s="150">
        <v>84215.652808405168</v>
      </c>
      <c r="O141" s="150">
        <v>71576.92980840517</v>
      </c>
      <c r="P141" s="150">
        <v>0</v>
      </c>
      <c r="Q141" s="150">
        <v>0</v>
      </c>
      <c r="R141" s="150">
        <v>0</v>
      </c>
      <c r="S141" s="150">
        <v>0</v>
      </c>
      <c r="T141" s="150">
        <v>0</v>
      </c>
      <c r="U141" s="150">
        <v>84215.652808405168</v>
      </c>
      <c r="V141" s="150">
        <v>71576.92980840517</v>
      </c>
      <c r="W141" s="150">
        <v>0</v>
      </c>
      <c r="X141" s="150">
        <v>0</v>
      </c>
      <c r="Y141" s="150">
        <v>0</v>
      </c>
      <c r="Z141" s="150">
        <v>0</v>
      </c>
      <c r="AA141" s="150">
        <v>0</v>
      </c>
      <c r="AB141" s="150">
        <v>84215.652808405168</v>
      </c>
      <c r="AC141" s="150">
        <v>71576.929808405199</v>
      </c>
      <c r="AD141" s="150">
        <v>0</v>
      </c>
      <c r="AE141" s="150">
        <v>0</v>
      </c>
      <c r="AF141" s="150">
        <v>0</v>
      </c>
      <c r="AG141" s="150">
        <v>0</v>
      </c>
      <c r="AH141" s="150">
        <v>0</v>
      </c>
      <c r="AI141" s="150">
        <v>84215.652808405197</v>
      </c>
      <c r="AJ141" s="150">
        <v>41723.489000000001</v>
      </c>
      <c r="AL141" s="150">
        <f t="shared" si="48"/>
        <v>41723.489000000001</v>
      </c>
      <c r="AM141" s="150">
        <f t="shared" si="49"/>
        <v>-29853.440808405197</v>
      </c>
      <c r="AN141" s="150">
        <v>41723.489000000001</v>
      </c>
      <c r="AO141" s="150">
        <f t="shared" si="41"/>
        <v>54362.212</v>
      </c>
      <c r="BB141" s="150">
        <f t="shared" si="50"/>
        <v>0</v>
      </c>
      <c r="BO141" s="150">
        <f t="shared" si="51"/>
        <v>0</v>
      </c>
      <c r="BS141" s="150">
        <f t="shared" si="40"/>
        <v>54362.212</v>
      </c>
      <c r="BT141" s="157">
        <f t="shared" si="42"/>
        <v>0</v>
      </c>
      <c r="BU141" s="157">
        <f t="shared" si="43"/>
        <v>0</v>
      </c>
      <c r="BV141" s="157">
        <f t="shared" si="44"/>
        <v>0</v>
      </c>
      <c r="BW141" s="157">
        <f t="shared" si="45"/>
        <v>0</v>
      </c>
      <c r="BX141" s="157">
        <f t="shared" si="46"/>
        <v>0</v>
      </c>
      <c r="BY141" s="157">
        <f t="shared" si="47"/>
        <v>-29853.440808405197</v>
      </c>
    </row>
    <row r="142" spans="1:77" x14ac:dyDescent="0.25">
      <c r="A142" t="s">
        <v>144</v>
      </c>
      <c r="B142" t="s">
        <v>88</v>
      </c>
      <c r="C142" t="s">
        <v>362</v>
      </c>
      <c r="D142" t="s">
        <v>155</v>
      </c>
      <c r="E142" t="s">
        <v>15</v>
      </c>
      <c r="F142" s="367">
        <v>43769</v>
      </c>
      <c r="G142" s="150">
        <v>818295.89099999995</v>
      </c>
      <c r="H142" s="150">
        <v>1346130.8182612206</v>
      </c>
      <c r="I142" s="150">
        <v>0</v>
      </c>
      <c r="J142" s="150">
        <v>0</v>
      </c>
      <c r="K142" s="150">
        <v>0</v>
      </c>
      <c r="L142" s="150">
        <v>0</v>
      </c>
      <c r="M142" s="150">
        <v>0</v>
      </c>
      <c r="N142" s="150">
        <v>2164426.7092612204</v>
      </c>
      <c r="O142" s="150">
        <v>1338629.8859999999</v>
      </c>
      <c r="P142" s="150">
        <v>1788</v>
      </c>
      <c r="Q142" s="150">
        <v>1848</v>
      </c>
      <c r="R142" s="150">
        <v>1908</v>
      </c>
      <c r="S142" s="150">
        <v>1956.9322612206452</v>
      </c>
      <c r="T142" s="150">
        <v>0</v>
      </c>
      <c r="U142" s="150">
        <v>2164426.7092612204</v>
      </c>
      <c r="V142" s="150">
        <v>1336424.7239999999</v>
      </c>
      <c r="W142" s="150">
        <v>3993.1620000000003</v>
      </c>
      <c r="X142" s="150">
        <v>1848</v>
      </c>
      <c r="Y142" s="150">
        <v>1908</v>
      </c>
      <c r="Z142" s="150">
        <v>1956.9322612206452</v>
      </c>
      <c r="AA142" s="150">
        <v>0</v>
      </c>
      <c r="AB142" s="150">
        <v>2164426.7092612204</v>
      </c>
      <c r="AC142" s="150">
        <v>1336424.7239999999</v>
      </c>
      <c r="AD142" s="150">
        <v>3993.1620000000003</v>
      </c>
      <c r="AE142" s="150">
        <v>1848</v>
      </c>
      <c r="AF142" s="150">
        <v>1908</v>
      </c>
      <c r="AG142" s="150">
        <v>1956.9322612206452</v>
      </c>
      <c r="AH142" s="150">
        <v>0</v>
      </c>
      <c r="AI142" s="150">
        <v>2164426.7092612204</v>
      </c>
      <c r="AJ142" s="150">
        <v>887584.23100000003</v>
      </c>
      <c r="AL142" s="150">
        <f t="shared" si="48"/>
        <v>887584.23100000003</v>
      </c>
      <c r="AM142" s="150">
        <f t="shared" si="49"/>
        <v>-448840.4929999999</v>
      </c>
      <c r="AN142" s="150">
        <v>888123.33299999998</v>
      </c>
      <c r="AO142" s="150">
        <f t="shared" si="41"/>
        <v>1706419.2239999999</v>
      </c>
      <c r="BB142" s="150">
        <f t="shared" si="50"/>
        <v>0</v>
      </c>
      <c r="BO142" s="150">
        <f t="shared" si="51"/>
        <v>0</v>
      </c>
      <c r="BS142" s="150">
        <f t="shared" si="40"/>
        <v>1705880.122</v>
      </c>
      <c r="BT142" s="157">
        <f t="shared" si="42"/>
        <v>-3993.1620000000003</v>
      </c>
      <c r="BU142" s="157">
        <f t="shared" si="43"/>
        <v>-1848</v>
      </c>
      <c r="BV142" s="157">
        <f t="shared" si="44"/>
        <v>-1908</v>
      </c>
      <c r="BW142" s="157">
        <f t="shared" si="45"/>
        <v>-1956.9322612206452</v>
      </c>
      <c r="BX142" s="157">
        <f t="shared" si="46"/>
        <v>0</v>
      </c>
      <c r="BY142" s="157">
        <f t="shared" si="47"/>
        <v>-458546.58726122044</v>
      </c>
    </row>
    <row r="143" spans="1:77" x14ac:dyDescent="0.25">
      <c r="A143" t="s">
        <v>144</v>
      </c>
      <c r="B143" t="s">
        <v>135</v>
      </c>
      <c r="C143" t="s">
        <v>179</v>
      </c>
      <c r="D143" t="s">
        <v>164</v>
      </c>
      <c r="E143" t="s">
        <v>62</v>
      </c>
      <c r="F143" s="367">
        <v>43789</v>
      </c>
      <c r="G143" s="150">
        <v>2508954.054</v>
      </c>
      <c r="H143" s="150">
        <v>2191664.2355988305</v>
      </c>
      <c r="I143" s="150">
        <v>3468521.5292701777</v>
      </c>
      <c r="J143" s="150">
        <v>0</v>
      </c>
      <c r="K143" s="150">
        <v>0</v>
      </c>
      <c r="L143" s="150">
        <v>0</v>
      </c>
      <c r="M143" s="150">
        <v>0</v>
      </c>
      <c r="N143" s="150">
        <v>8169139.8188690078</v>
      </c>
      <c r="O143" s="150">
        <v>2191664.2355988314</v>
      </c>
      <c r="P143" s="150">
        <v>3468521.1334011713</v>
      </c>
      <c r="Q143" s="150">
        <v>0</v>
      </c>
      <c r="R143" s="150">
        <v>0</v>
      </c>
      <c r="S143" s="150">
        <v>0</v>
      </c>
      <c r="T143" s="150">
        <v>0</v>
      </c>
      <c r="U143" s="150">
        <v>8169139.4230000023</v>
      </c>
      <c r="V143" s="150">
        <v>2191664.2355988305</v>
      </c>
      <c r="W143" s="150">
        <v>3468521.1334011718</v>
      </c>
      <c r="X143" s="150">
        <v>0</v>
      </c>
      <c r="Y143" s="150">
        <v>0</v>
      </c>
      <c r="Z143" s="150">
        <v>0</v>
      </c>
      <c r="AA143" s="150">
        <v>0</v>
      </c>
      <c r="AB143" s="150">
        <v>8169139.4230000023</v>
      </c>
      <c r="AC143" s="150">
        <v>2191664.2355988305</v>
      </c>
      <c r="AD143" s="150">
        <v>3468521.1334011718</v>
      </c>
      <c r="AE143" s="150">
        <v>0</v>
      </c>
      <c r="AF143" s="150">
        <v>0</v>
      </c>
      <c r="AG143" s="150">
        <v>0</v>
      </c>
      <c r="AH143" s="150">
        <v>0</v>
      </c>
      <c r="AI143" s="150">
        <v>8169139.4230000023</v>
      </c>
      <c r="AJ143" s="150">
        <v>1942705.3249999997</v>
      </c>
      <c r="AL143" s="150">
        <f t="shared" si="48"/>
        <v>1942705.3249999997</v>
      </c>
      <c r="AM143" s="150">
        <f t="shared" si="49"/>
        <v>-248958.91059883079</v>
      </c>
      <c r="AN143" s="150">
        <v>1950690.5269999998</v>
      </c>
      <c r="AO143" s="150">
        <f t="shared" si="41"/>
        <v>4459644.5810000002</v>
      </c>
      <c r="BB143" s="150">
        <f t="shared" si="50"/>
        <v>0</v>
      </c>
      <c r="BO143" s="150">
        <f t="shared" si="51"/>
        <v>0</v>
      </c>
      <c r="BS143" s="150">
        <f t="shared" si="40"/>
        <v>4451659.3789999997</v>
      </c>
      <c r="BT143" s="157">
        <f t="shared" si="42"/>
        <v>-3468521.1334011718</v>
      </c>
      <c r="BU143" s="157">
        <f t="shared" si="43"/>
        <v>0</v>
      </c>
      <c r="BV143" s="157">
        <f t="shared" si="44"/>
        <v>0</v>
      </c>
      <c r="BW143" s="157">
        <f t="shared" si="45"/>
        <v>0</v>
      </c>
      <c r="BX143" s="157">
        <f t="shared" si="46"/>
        <v>0</v>
      </c>
      <c r="BY143" s="157">
        <f t="shared" si="47"/>
        <v>-3717480.0440000026</v>
      </c>
    </row>
    <row r="144" spans="1:77" x14ac:dyDescent="0.25">
      <c r="A144" t="s">
        <v>144</v>
      </c>
      <c r="B144" t="s">
        <v>138</v>
      </c>
      <c r="C144" t="s">
        <v>179</v>
      </c>
      <c r="D144" t="s">
        <v>164</v>
      </c>
      <c r="E144" t="s">
        <v>65</v>
      </c>
      <c r="F144" s="367">
        <v>43789</v>
      </c>
      <c r="G144" s="150">
        <v>76432.048999999985</v>
      </c>
      <c r="H144" s="150">
        <v>614239.67530881474</v>
      </c>
      <c r="I144" s="150">
        <v>0</v>
      </c>
      <c r="J144" s="150">
        <v>0</v>
      </c>
      <c r="K144" s="150">
        <v>0</v>
      </c>
      <c r="L144" s="150">
        <v>0</v>
      </c>
      <c r="M144" s="150">
        <v>0</v>
      </c>
      <c r="N144" s="150">
        <v>690671.72430881474</v>
      </c>
      <c r="O144" s="150">
        <v>614239.67530881474</v>
      </c>
      <c r="P144" s="150">
        <v>0</v>
      </c>
      <c r="Q144" s="150">
        <v>0</v>
      </c>
      <c r="R144" s="150">
        <v>0</v>
      </c>
      <c r="S144" s="150">
        <v>0</v>
      </c>
      <c r="T144" s="150">
        <v>0</v>
      </c>
      <c r="U144" s="150">
        <v>690671.72430881474</v>
      </c>
      <c r="V144" s="150">
        <v>614239.67530881474</v>
      </c>
      <c r="W144" s="150">
        <v>0</v>
      </c>
      <c r="X144" s="150">
        <v>0</v>
      </c>
      <c r="Y144" s="150">
        <v>0</v>
      </c>
      <c r="Z144" s="150">
        <v>0</v>
      </c>
      <c r="AA144" s="150">
        <v>0</v>
      </c>
      <c r="AB144" s="150">
        <v>690671.72430881474</v>
      </c>
      <c r="AC144" s="150">
        <v>303239.67530881503</v>
      </c>
      <c r="AD144" s="150">
        <v>0</v>
      </c>
      <c r="AE144" s="150">
        <v>0</v>
      </c>
      <c r="AF144" s="150">
        <v>0</v>
      </c>
      <c r="AG144" s="150">
        <v>0</v>
      </c>
      <c r="AH144" s="150">
        <v>0</v>
      </c>
      <c r="AI144" s="150">
        <v>379671.72430881503</v>
      </c>
      <c r="AJ144" s="150">
        <v>145815.92300000004</v>
      </c>
      <c r="AL144" s="150">
        <f t="shared" si="48"/>
        <v>145815.92300000004</v>
      </c>
      <c r="AM144" s="150">
        <f t="shared" si="49"/>
        <v>-157423.75230881499</v>
      </c>
      <c r="AN144" s="150">
        <v>145815.92300000004</v>
      </c>
      <c r="AO144" s="150">
        <f t="shared" si="41"/>
        <v>222247.97200000001</v>
      </c>
      <c r="BB144" s="150">
        <f t="shared" si="50"/>
        <v>0</v>
      </c>
      <c r="BO144" s="150">
        <f t="shared" si="51"/>
        <v>0</v>
      </c>
      <c r="BS144" s="150">
        <f t="shared" si="40"/>
        <v>222247.97200000001</v>
      </c>
      <c r="BT144" s="157">
        <f t="shared" si="42"/>
        <v>0</v>
      </c>
      <c r="BU144" s="157">
        <f t="shared" si="43"/>
        <v>0</v>
      </c>
      <c r="BV144" s="157">
        <f t="shared" si="44"/>
        <v>0</v>
      </c>
      <c r="BW144" s="157">
        <f t="shared" si="45"/>
        <v>0</v>
      </c>
      <c r="BX144" s="157">
        <f t="shared" si="46"/>
        <v>0</v>
      </c>
      <c r="BY144" s="157">
        <f t="shared" si="47"/>
        <v>-157423.75230881502</v>
      </c>
    </row>
    <row r="145" spans="1:77" x14ac:dyDescent="0.25">
      <c r="A145" t="s">
        <v>144</v>
      </c>
      <c r="B145" t="s">
        <v>136</v>
      </c>
      <c r="C145" t="s">
        <v>179</v>
      </c>
      <c r="D145" t="s">
        <v>163</v>
      </c>
      <c r="E145" t="s">
        <v>63</v>
      </c>
      <c r="F145" s="367">
        <v>44196</v>
      </c>
      <c r="G145" s="150">
        <v>163540.41199999998</v>
      </c>
      <c r="H145" s="150">
        <v>2063865.8101550855</v>
      </c>
      <c r="I145" s="150">
        <v>2984674.9399582902</v>
      </c>
      <c r="J145" s="150">
        <v>0</v>
      </c>
      <c r="K145" s="150">
        <v>0</v>
      </c>
      <c r="L145" s="150">
        <v>0</v>
      </c>
      <c r="M145" s="150">
        <v>0</v>
      </c>
      <c r="N145" s="150">
        <v>5212081.162113376</v>
      </c>
      <c r="O145" s="150">
        <v>2063865.8101550853</v>
      </c>
      <c r="P145" s="150">
        <v>2984674.9399582897</v>
      </c>
      <c r="Q145" s="150">
        <v>0</v>
      </c>
      <c r="R145" s="150">
        <v>0</v>
      </c>
      <c r="S145" s="150">
        <v>0</v>
      </c>
      <c r="T145" s="150">
        <v>0</v>
      </c>
      <c r="U145" s="150">
        <v>5212081.162113375</v>
      </c>
      <c r="V145" s="150">
        <v>1647872.2713998915</v>
      </c>
      <c r="W145" s="150">
        <v>3400668.4787134845</v>
      </c>
      <c r="X145" s="150">
        <v>0</v>
      </c>
      <c r="Y145" s="150">
        <v>0</v>
      </c>
      <c r="Z145" s="150">
        <v>0</v>
      </c>
      <c r="AA145" s="150">
        <v>0</v>
      </c>
      <c r="AB145" s="150">
        <v>5212081.162113376</v>
      </c>
      <c r="AC145" s="150">
        <v>1228900.1520762499</v>
      </c>
      <c r="AD145" s="150">
        <v>3819640.598037126</v>
      </c>
      <c r="AE145" s="150">
        <v>0</v>
      </c>
      <c r="AF145" s="150">
        <v>0</v>
      </c>
      <c r="AG145" s="150">
        <v>0</v>
      </c>
      <c r="AH145" s="150">
        <v>0</v>
      </c>
      <c r="AI145" s="150">
        <v>5212081.162113376</v>
      </c>
      <c r="AJ145" s="150">
        <v>380523.03</v>
      </c>
      <c r="AK145" s="150">
        <v>760246.58050000004</v>
      </c>
      <c r="AL145" s="150">
        <f t="shared" si="48"/>
        <v>1140769.6105</v>
      </c>
      <c r="AM145" s="150">
        <f t="shared" si="49"/>
        <v>-88130.541576249991</v>
      </c>
      <c r="AN145" s="150">
        <v>380858.69500000001</v>
      </c>
      <c r="AO145" s="150">
        <f t="shared" si="41"/>
        <v>544399.10699999996</v>
      </c>
      <c r="AP145" s="150">
        <v>22051.301909583464</v>
      </c>
      <c r="AQ145" s="150">
        <v>197793.7322429168</v>
      </c>
      <c r="AR145" s="150">
        <v>386775.10966715927</v>
      </c>
      <c r="AS145" s="150">
        <v>541358.78279847233</v>
      </c>
      <c r="AT145" s="150">
        <v>588042.78279847233</v>
      </c>
      <c r="AU145" s="150">
        <v>646689.78279847233</v>
      </c>
      <c r="AV145" s="150">
        <v>490531.80807625013</v>
      </c>
      <c r="AW145" s="150">
        <v>333649.80807625013</v>
      </c>
      <c r="AX145" s="150">
        <v>155332</v>
      </c>
      <c r="AY145" s="150">
        <v>0</v>
      </c>
      <c r="AZ145" s="150">
        <v>0</v>
      </c>
      <c r="BA145" s="150">
        <v>954503.8786518483</v>
      </c>
      <c r="BB145" s="150">
        <f t="shared" si="50"/>
        <v>4316728.9870194253</v>
      </c>
      <c r="BO145" s="150">
        <f t="shared" si="51"/>
        <v>0</v>
      </c>
      <c r="BS145" s="150">
        <f t="shared" si="40"/>
        <v>5621039.0095194252</v>
      </c>
      <c r="BT145" s="157">
        <f t="shared" si="42"/>
        <v>497088.38898229925</v>
      </c>
      <c r="BU145" s="157">
        <f t="shared" si="43"/>
        <v>0</v>
      </c>
      <c r="BV145" s="157">
        <f t="shared" si="44"/>
        <v>0</v>
      </c>
      <c r="BW145" s="157">
        <f t="shared" si="45"/>
        <v>0</v>
      </c>
      <c r="BX145" s="157">
        <f t="shared" si="46"/>
        <v>0</v>
      </c>
      <c r="BY145" s="157">
        <f t="shared" si="47"/>
        <v>408957.84740604926</v>
      </c>
    </row>
    <row r="146" spans="1:77" x14ac:dyDescent="0.25">
      <c r="A146" t="s">
        <v>144</v>
      </c>
      <c r="B146" t="s">
        <v>137</v>
      </c>
      <c r="C146" t="s">
        <v>179</v>
      </c>
      <c r="D146" t="s">
        <v>164</v>
      </c>
      <c r="E146" t="s">
        <v>64</v>
      </c>
      <c r="F146" s="367">
        <v>43789</v>
      </c>
      <c r="G146" s="150">
        <v>61148.564999999988</v>
      </c>
      <c r="H146" s="150">
        <v>375110.03978470794</v>
      </c>
      <c r="I146" s="150">
        <v>0</v>
      </c>
      <c r="J146" s="150">
        <v>0</v>
      </c>
      <c r="K146" s="150">
        <v>0</v>
      </c>
      <c r="L146" s="150">
        <v>0</v>
      </c>
      <c r="M146" s="150">
        <v>0</v>
      </c>
      <c r="N146" s="150">
        <v>436258.60478470795</v>
      </c>
      <c r="O146" s="150">
        <v>375110.03978470783</v>
      </c>
      <c r="P146" s="150">
        <v>0</v>
      </c>
      <c r="Q146" s="150">
        <v>0</v>
      </c>
      <c r="R146" s="150">
        <v>0</v>
      </c>
      <c r="S146" s="150">
        <v>0</v>
      </c>
      <c r="T146" s="150">
        <v>0</v>
      </c>
      <c r="U146" s="150">
        <v>436258.60478470783</v>
      </c>
      <c r="V146" s="150">
        <v>375110.03978470794</v>
      </c>
      <c r="W146" s="150">
        <v>0</v>
      </c>
      <c r="X146" s="150">
        <v>0</v>
      </c>
      <c r="Y146" s="150">
        <v>0</v>
      </c>
      <c r="Z146" s="150">
        <v>0</v>
      </c>
      <c r="AA146" s="150">
        <v>0</v>
      </c>
      <c r="AB146" s="150">
        <v>436258.60478470795</v>
      </c>
      <c r="AC146" s="150">
        <v>164110.039784708</v>
      </c>
      <c r="AD146" s="150">
        <v>0</v>
      </c>
      <c r="AE146" s="150">
        <v>0</v>
      </c>
      <c r="AF146" s="150">
        <v>0</v>
      </c>
      <c r="AG146" s="150">
        <v>0</v>
      </c>
      <c r="AH146" s="150">
        <v>0</v>
      </c>
      <c r="AI146" s="150">
        <v>225258.604784708</v>
      </c>
      <c r="AJ146" s="150">
        <v>91640.320000000007</v>
      </c>
      <c r="AL146" s="150">
        <f t="shared" si="48"/>
        <v>91640.320000000007</v>
      </c>
      <c r="AM146" s="150">
        <f t="shared" si="49"/>
        <v>-72469.719784707995</v>
      </c>
      <c r="AN146" s="150">
        <v>91640.320000000007</v>
      </c>
      <c r="AO146" s="150">
        <f t="shared" si="41"/>
        <v>152788.88500000001</v>
      </c>
      <c r="BB146" s="150">
        <f t="shared" si="50"/>
        <v>0</v>
      </c>
      <c r="BO146" s="150">
        <f t="shared" si="51"/>
        <v>0</v>
      </c>
      <c r="BS146" s="150">
        <f t="shared" si="40"/>
        <v>152788.88500000001</v>
      </c>
      <c r="BT146" s="157">
        <f t="shared" si="42"/>
        <v>0</v>
      </c>
      <c r="BU146" s="157">
        <f t="shared" si="43"/>
        <v>0</v>
      </c>
      <c r="BV146" s="157">
        <f t="shared" si="44"/>
        <v>0</v>
      </c>
      <c r="BW146" s="157">
        <f t="shared" si="45"/>
        <v>0</v>
      </c>
      <c r="BX146" s="157">
        <f t="shared" si="46"/>
        <v>0</v>
      </c>
      <c r="BY146" s="157">
        <f t="shared" si="47"/>
        <v>-72469.719784707995</v>
      </c>
    </row>
    <row r="147" spans="1:77" x14ac:dyDescent="0.25">
      <c r="A147" t="s">
        <v>144</v>
      </c>
      <c r="B147" t="s">
        <v>140</v>
      </c>
      <c r="C147" t="s">
        <v>179</v>
      </c>
      <c r="D147" t="s">
        <v>164</v>
      </c>
      <c r="E147" t="s">
        <v>67</v>
      </c>
      <c r="F147" s="367">
        <v>43789</v>
      </c>
      <c r="G147" s="150">
        <v>2271859.9900000002</v>
      </c>
      <c r="H147" s="150">
        <v>1833663.8935869085</v>
      </c>
      <c r="I147" s="150">
        <v>1331379.3059289309</v>
      </c>
      <c r="J147" s="150">
        <v>0</v>
      </c>
      <c r="K147" s="150">
        <v>0</v>
      </c>
      <c r="L147" s="150">
        <v>0</v>
      </c>
      <c r="M147" s="150">
        <v>0</v>
      </c>
      <c r="N147" s="150">
        <v>5436903.1895158393</v>
      </c>
      <c r="O147" s="150">
        <v>1833663.8935869085</v>
      </c>
      <c r="P147" s="150">
        <v>1328990.5459289311</v>
      </c>
      <c r="Q147" s="150">
        <v>1174.8</v>
      </c>
      <c r="R147" s="150">
        <v>1213.96</v>
      </c>
      <c r="S147" s="150">
        <v>0</v>
      </c>
      <c r="T147" s="150">
        <v>0</v>
      </c>
      <c r="U147" s="150">
        <v>5436903.1895158393</v>
      </c>
      <c r="V147" s="150">
        <v>1833663.8935869085</v>
      </c>
      <c r="W147" s="150">
        <v>1328990.5459289309</v>
      </c>
      <c r="X147" s="150">
        <v>1174.8</v>
      </c>
      <c r="Y147" s="150">
        <v>1213.96</v>
      </c>
      <c r="Z147" s="150">
        <v>0</v>
      </c>
      <c r="AA147" s="150">
        <v>0</v>
      </c>
      <c r="AB147" s="150">
        <v>5436903.1895158393</v>
      </c>
      <c r="AC147" s="150">
        <v>1833663.8935869085</v>
      </c>
      <c r="AD147" s="150">
        <v>1328990.5459289309</v>
      </c>
      <c r="AE147" s="150">
        <v>1174.8</v>
      </c>
      <c r="AF147" s="150">
        <v>1213.96</v>
      </c>
      <c r="AG147" s="150">
        <v>0</v>
      </c>
      <c r="AH147" s="150">
        <v>0</v>
      </c>
      <c r="AI147" s="150">
        <v>5436903.1895158393</v>
      </c>
      <c r="AJ147" s="150">
        <v>1489865.0160000001</v>
      </c>
      <c r="AL147" s="150">
        <f t="shared" si="48"/>
        <v>1489865.0160000001</v>
      </c>
      <c r="AM147" s="150">
        <f t="shared" si="49"/>
        <v>-343798.87758690841</v>
      </c>
      <c r="AN147" s="150">
        <v>1491783.5960000001</v>
      </c>
      <c r="AO147" s="150">
        <f t="shared" si="41"/>
        <v>3763643.5860000001</v>
      </c>
      <c r="BB147" s="150">
        <f t="shared" si="50"/>
        <v>0</v>
      </c>
      <c r="BO147" s="150">
        <f t="shared" si="51"/>
        <v>0</v>
      </c>
      <c r="BS147" s="150">
        <f t="shared" si="40"/>
        <v>3761725.0060000001</v>
      </c>
      <c r="BT147" s="157">
        <f t="shared" si="42"/>
        <v>-1328990.5459289309</v>
      </c>
      <c r="BU147" s="157">
        <f t="shared" si="43"/>
        <v>-1174.8</v>
      </c>
      <c r="BV147" s="157">
        <f t="shared" si="44"/>
        <v>-1213.96</v>
      </c>
      <c r="BW147" s="157">
        <f t="shared" si="45"/>
        <v>0</v>
      </c>
      <c r="BX147" s="157">
        <f t="shared" si="46"/>
        <v>0</v>
      </c>
      <c r="BY147" s="157">
        <f t="shared" si="47"/>
        <v>-1675178.1835158393</v>
      </c>
    </row>
    <row r="148" spans="1:77" x14ac:dyDescent="0.25">
      <c r="A148" t="s">
        <v>144</v>
      </c>
      <c r="B148" t="s">
        <v>139</v>
      </c>
      <c r="C148" t="s">
        <v>179</v>
      </c>
      <c r="D148" t="s">
        <v>163</v>
      </c>
      <c r="E148" t="s">
        <v>66</v>
      </c>
      <c r="F148" s="367">
        <v>44196</v>
      </c>
      <c r="G148" s="150">
        <v>1950.3810000000001</v>
      </c>
      <c r="H148" s="150">
        <v>122876.62266444624</v>
      </c>
      <c r="I148" s="150">
        <v>167879.4</v>
      </c>
      <c r="J148" s="150">
        <v>0</v>
      </c>
      <c r="K148" s="150">
        <v>0</v>
      </c>
      <c r="L148" s="150">
        <v>0</v>
      </c>
      <c r="M148" s="150">
        <v>0</v>
      </c>
      <c r="N148" s="150">
        <v>292706.4036644462</v>
      </c>
      <c r="O148" s="150">
        <v>122876.62266444624</v>
      </c>
      <c r="P148" s="150">
        <v>167879.40000000002</v>
      </c>
      <c r="Q148" s="150">
        <v>0</v>
      </c>
      <c r="R148" s="150">
        <v>0</v>
      </c>
      <c r="S148" s="150">
        <v>0</v>
      </c>
      <c r="T148" s="150">
        <v>0</v>
      </c>
      <c r="U148" s="150">
        <v>292706.40366444626</v>
      </c>
      <c r="V148" s="150">
        <v>137323.49559999999</v>
      </c>
      <c r="W148" s="150">
        <v>153432.52706444636</v>
      </c>
      <c r="X148" s="150">
        <v>0</v>
      </c>
      <c r="Y148" s="150">
        <v>0</v>
      </c>
      <c r="Z148" s="150">
        <v>0</v>
      </c>
      <c r="AA148" s="150">
        <v>0</v>
      </c>
      <c r="AB148" s="150">
        <v>292706.40366444632</v>
      </c>
      <c r="AC148" s="150">
        <v>137323.49559999999</v>
      </c>
      <c r="AD148" s="150">
        <v>153432.52706444636</v>
      </c>
      <c r="AE148" s="150">
        <v>0</v>
      </c>
      <c r="AF148" s="150">
        <v>0</v>
      </c>
      <c r="AG148" s="150">
        <v>0</v>
      </c>
      <c r="AH148" s="150">
        <v>0</v>
      </c>
      <c r="AI148" s="150">
        <v>292706.40366444632</v>
      </c>
      <c r="AJ148" s="150">
        <v>37150.392</v>
      </c>
      <c r="AL148" s="150">
        <f t="shared" si="48"/>
        <v>37150.392</v>
      </c>
      <c r="AM148" s="150">
        <f t="shared" si="49"/>
        <v>-100173.1036</v>
      </c>
      <c r="AN148" s="150">
        <v>37999.17</v>
      </c>
      <c r="AO148" s="150">
        <f t="shared" si="41"/>
        <v>39949.550999999999</v>
      </c>
      <c r="BB148" s="150">
        <f t="shared" si="50"/>
        <v>0</v>
      </c>
      <c r="BO148" s="150">
        <f t="shared" si="51"/>
        <v>0</v>
      </c>
      <c r="BS148" s="150">
        <f t="shared" si="40"/>
        <v>39100.773000000001</v>
      </c>
      <c r="BT148" s="157">
        <f t="shared" si="42"/>
        <v>-153432.52706444636</v>
      </c>
      <c r="BU148" s="157">
        <f t="shared" si="43"/>
        <v>0</v>
      </c>
      <c r="BV148" s="157">
        <f t="shared" si="44"/>
        <v>0</v>
      </c>
      <c r="BW148" s="157">
        <f t="shared" si="45"/>
        <v>0</v>
      </c>
      <c r="BX148" s="157">
        <f t="shared" si="46"/>
        <v>0</v>
      </c>
      <c r="BY148" s="157">
        <f t="shared" si="47"/>
        <v>-253605.63066444633</v>
      </c>
    </row>
    <row r="149" spans="1:77" x14ac:dyDescent="0.25">
      <c r="A149" t="s">
        <v>144</v>
      </c>
      <c r="B149" t="s">
        <v>100</v>
      </c>
      <c r="C149" t="s">
        <v>172</v>
      </c>
      <c r="D149" t="s">
        <v>157</v>
      </c>
      <c r="E149" t="s">
        <v>27</v>
      </c>
      <c r="F149" s="367">
        <v>43754</v>
      </c>
      <c r="G149" s="150">
        <v>3302661.9040000001</v>
      </c>
      <c r="H149" s="150">
        <v>5945095.0315012159</v>
      </c>
      <c r="I149" s="150">
        <v>1995257.0337399989</v>
      </c>
      <c r="J149" s="150">
        <v>0</v>
      </c>
      <c r="K149" s="150">
        <v>0</v>
      </c>
      <c r="L149" s="150">
        <v>0</v>
      </c>
      <c r="M149" s="150">
        <v>0</v>
      </c>
      <c r="N149" s="150">
        <v>11243013.969241215</v>
      </c>
      <c r="O149" s="150">
        <v>5445095.4819999998</v>
      </c>
      <c r="P149" s="150">
        <v>1995257</v>
      </c>
      <c r="Q149" s="150">
        <v>0</v>
      </c>
      <c r="R149" s="150">
        <v>0</v>
      </c>
      <c r="S149" s="150">
        <v>0</v>
      </c>
      <c r="T149" s="150">
        <v>0</v>
      </c>
      <c r="U149" s="150">
        <v>10743014.386</v>
      </c>
      <c r="V149" s="150">
        <v>5445095.4819999998</v>
      </c>
      <c r="W149" s="150">
        <v>1995257.0000000009</v>
      </c>
      <c r="X149" s="150">
        <v>0</v>
      </c>
      <c r="Y149" s="150">
        <v>0</v>
      </c>
      <c r="Z149" s="150">
        <v>0</v>
      </c>
      <c r="AA149" s="150">
        <v>0</v>
      </c>
      <c r="AB149" s="150">
        <v>10743014.386</v>
      </c>
      <c r="AC149" s="150">
        <v>4668456.3899999997</v>
      </c>
      <c r="AD149" s="150">
        <v>1995257.0000000009</v>
      </c>
      <c r="AE149" s="150">
        <v>0</v>
      </c>
      <c r="AF149" s="150">
        <v>0</v>
      </c>
      <c r="AG149" s="150">
        <v>0</v>
      </c>
      <c r="AH149" s="150">
        <v>0</v>
      </c>
      <c r="AI149" s="150">
        <v>9966375.2939999998</v>
      </c>
      <c r="AJ149" s="150">
        <v>4272677.6359999999</v>
      </c>
      <c r="AL149" s="150">
        <f t="shared" si="48"/>
        <v>4272677.6359999999</v>
      </c>
      <c r="AM149" s="150">
        <f t="shared" si="49"/>
        <v>-395778.75399999972</v>
      </c>
      <c r="AN149" s="150">
        <v>4272806.9450000003</v>
      </c>
      <c r="AO149" s="150">
        <f t="shared" si="41"/>
        <v>7575468.8490000004</v>
      </c>
      <c r="BB149" s="150">
        <f t="shared" si="50"/>
        <v>0</v>
      </c>
      <c r="BO149" s="150">
        <f t="shared" si="51"/>
        <v>0</v>
      </c>
      <c r="BS149" s="150">
        <f t="shared" si="40"/>
        <v>7575339.54</v>
      </c>
      <c r="BT149" s="157">
        <f t="shared" si="42"/>
        <v>-1995257.0000000009</v>
      </c>
      <c r="BU149" s="157">
        <f t="shared" si="43"/>
        <v>0</v>
      </c>
      <c r="BV149" s="157">
        <f t="shared" si="44"/>
        <v>0</v>
      </c>
      <c r="BW149" s="157">
        <f t="shared" si="45"/>
        <v>0</v>
      </c>
      <c r="BX149" s="157">
        <f t="shared" si="46"/>
        <v>0</v>
      </c>
      <c r="BY149" s="157">
        <f t="shared" si="47"/>
        <v>-2391035.7539999997</v>
      </c>
    </row>
    <row r="150" spans="1:77" x14ac:dyDescent="0.25">
      <c r="A150" t="s">
        <v>144</v>
      </c>
      <c r="B150" t="s">
        <v>97</v>
      </c>
      <c r="C150" t="s">
        <v>172</v>
      </c>
      <c r="D150" t="s">
        <v>157</v>
      </c>
      <c r="E150" t="s">
        <v>24</v>
      </c>
      <c r="F150" s="367">
        <v>43754</v>
      </c>
      <c r="G150" s="150">
        <v>556318.61800000002</v>
      </c>
      <c r="H150" s="150">
        <v>-361770.277</v>
      </c>
      <c r="I150" s="150">
        <v>0</v>
      </c>
      <c r="J150" s="150">
        <v>0</v>
      </c>
      <c r="K150" s="150">
        <v>0</v>
      </c>
      <c r="L150" s="150">
        <v>0</v>
      </c>
      <c r="M150" s="150">
        <v>0</v>
      </c>
      <c r="N150" s="150">
        <v>194548.34100000001</v>
      </c>
      <c r="O150" s="150">
        <v>-361770.277</v>
      </c>
      <c r="P150" s="150">
        <v>0</v>
      </c>
      <c r="Q150" s="150">
        <v>0</v>
      </c>
      <c r="R150" s="150">
        <v>0</v>
      </c>
      <c r="S150" s="150">
        <v>0</v>
      </c>
      <c r="T150" s="150">
        <v>0</v>
      </c>
      <c r="U150" s="150">
        <v>194548.34100000001</v>
      </c>
      <c r="V150" s="150">
        <v>-361770.277</v>
      </c>
      <c r="W150" s="150">
        <v>0</v>
      </c>
      <c r="X150" s="150">
        <v>0</v>
      </c>
      <c r="Y150" s="150">
        <v>0</v>
      </c>
      <c r="Z150" s="150">
        <v>0</v>
      </c>
      <c r="AA150" s="150">
        <v>0</v>
      </c>
      <c r="AB150" s="150">
        <v>194548.34100000001</v>
      </c>
      <c r="AC150" s="150">
        <v>-1003.9340000000001</v>
      </c>
      <c r="AD150" s="150">
        <v>0</v>
      </c>
      <c r="AE150" s="150">
        <v>0</v>
      </c>
      <c r="AF150" s="150">
        <v>0</v>
      </c>
      <c r="AG150" s="150">
        <v>0</v>
      </c>
      <c r="AH150" s="150">
        <v>0</v>
      </c>
      <c r="AI150" s="150">
        <v>555314.68400000001</v>
      </c>
      <c r="AJ150" s="150">
        <v>-1003.9340000000001</v>
      </c>
      <c r="AL150" s="150">
        <f t="shared" si="48"/>
        <v>-1003.9340000000001</v>
      </c>
      <c r="AM150" s="150">
        <f t="shared" si="49"/>
        <v>0</v>
      </c>
      <c r="AN150" s="150">
        <v>-1003.9340000000001</v>
      </c>
      <c r="AO150" s="150">
        <f t="shared" si="41"/>
        <v>555314.68400000001</v>
      </c>
      <c r="BB150" s="150">
        <f t="shared" si="50"/>
        <v>0</v>
      </c>
      <c r="BO150" s="150">
        <f t="shared" si="51"/>
        <v>0</v>
      </c>
      <c r="BS150" s="150">
        <f t="shared" si="40"/>
        <v>555314.68400000001</v>
      </c>
      <c r="BT150" s="157">
        <f t="shared" si="42"/>
        <v>0</v>
      </c>
      <c r="BU150" s="157">
        <f t="shared" si="43"/>
        <v>0</v>
      </c>
      <c r="BV150" s="157">
        <f t="shared" si="44"/>
        <v>0</v>
      </c>
      <c r="BW150" s="157">
        <f t="shared" si="45"/>
        <v>0</v>
      </c>
      <c r="BX150" s="157">
        <f t="shared" si="46"/>
        <v>0</v>
      </c>
      <c r="BY150" s="157">
        <f t="shared" si="47"/>
        <v>0</v>
      </c>
    </row>
    <row r="151" spans="1:77" x14ac:dyDescent="0.25">
      <c r="A151" t="s">
        <v>144</v>
      </c>
      <c r="B151" t="s">
        <v>101</v>
      </c>
      <c r="C151" t="s">
        <v>172</v>
      </c>
      <c r="D151" t="s">
        <v>157</v>
      </c>
      <c r="E151" t="s">
        <v>28</v>
      </c>
      <c r="F151" s="367">
        <v>43754</v>
      </c>
      <c r="G151" s="150">
        <v>157754.848</v>
      </c>
      <c r="H151" s="150">
        <v>32907.051179148933</v>
      </c>
      <c r="I151" s="150">
        <v>264011.05798362067</v>
      </c>
      <c r="J151" s="150">
        <v>0</v>
      </c>
      <c r="K151" s="150">
        <v>0</v>
      </c>
      <c r="L151" s="150">
        <v>0</v>
      </c>
      <c r="M151" s="150">
        <v>0</v>
      </c>
      <c r="N151" s="150">
        <v>454672.95716276963</v>
      </c>
      <c r="O151" s="150">
        <v>32907.051179148933</v>
      </c>
      <c r="P151" s="150">
        <v>20171.322</v>
      </c>
      <c r="Q151" s="150">
        <v>243839.86499999999</v>
      </c>
      <c r="R151" s="150">
        <v>0</v>
      </c>
      <c r="S151" s="150">
        <v>0</v>
      </c>
      <c r="T151" s="150">
        <v>0</v>
      </c>
      <c r="U151" s="150">
        <v>454673.08617914893</v>
      </c>
      <c r="V151" s="150">
        <v>38581.273999999998</v>
      </c>
      <c r="W151" s="150">
        <v>14487.964179148921</v>
      </c>
      <c r="X151" s="150">
        <v>243839.86499999999</v>
      </c>
      <c r="Y151" s="150">
        <v>0</v>
      </c>
      <c r="Z151" s="150">
        <v>0</v>
      </c>
      <c r="AA151" s="150">
        <v>0</v>
      </c>
      <c r="AB151" s="150">
        <v>454663.95117914892</v>
      </c>
      <c r="AC151" s="150">
        <v>38581.273999999998</v>
      </c>
      <c r="AD151" s="150">
        <v>14487.964179148921</v>
      </c>
      <c r="AE151" s="150">
        <v>243839.86499999999</v>
      </c>
      <c r="AF151" s="150">
        <v>0</v>
      </c>
      <c r="AG151" s="150">
        <v>0</v>
      </c>
      <c r="AH151" s="150">
        <v>0</v>
      </c>
      <c r="AI151" s="150">
        <v>454663.95117914892</v>
      </c>
      <c r="AJ151" s="150">
        <v>21843.273999999998</v>
      </c>
      <c r="AL151" s="150">
        <f t="shared" si="48"/>
        <v>21843.273999999998</v>
      </c>
      <c r="AM151" s="150">
        <f t="shared" si="49"/>
        <v>-16738</v>
      </c>
      <c r="AN151" s="150">
        <v>21843.273999999998</v>
      </c>
      <c r="AO151" s="150">
        <f t="shared" si="41"/>
        <v>179598.122</v>
      </c>
      <c r="BB151" s="150">
        <f t="shared" si="50"/>
        <v>0</v>
      </c>
      <c r="BO151" s="150">
        <f t="shared" si="51"/>
        <v>0</v>
      </c>
      <c r="BS151" s="150">
        <f t="shared" si="40"/>
        <v>179598.122</v>
      </c>
      <c r="BT151" s="157">
        <f t="shared" si="42"/>
        <v>-14487.964179148921</v>
      </c>
      <c r="BU151" s="157">
        <f t="shared" si="43"/>
        <v>-243839.86499999999</v>
      </c>
      <c r="BV151" s="157">
        <f t="shared" si="44"/>
        <v>0</v>
      </c>
      <c r="BW151" s="157">
        <f t="shared" si="45"/>
        <v>0</v>
      </c>
      <c r="BX151" s="157">
        <f t="shared" si="46"/>
        <v>0</v>
      </c>
      <c r="BY151" s="157">
        <f t="shared" si="47"/>
        <v>-275065.82917914889</v>
      </c>
    </row>
    <row r="152" spans="1:77" x14ac:dyDescent="0.25">
      <c r="A152" t="s">
        <v>144</v>
      </c>
      <c r="B152" t="s">
        <v>314</v>
      </c>
      <c r="C152" t="s">
        <v>172</v>
      </c>
      <c r="D152" t="s">
        <v>154</v>
      </c>
      <c r="E152" t="s">
        <v>295</v>
      </c>
      <c r="F152" s="367" t="s">
        <v>938</v>
      </c>
      <c r="G152" s="150">
        <v>42653.273999999998</v>
      </c>
      <c r="H152" s="150">
        <v>0</v>
      </c>
      <c r="I152" s="150">
        <v>0</v>
      </c>
      <c r="J152" s="150">
        <v>0</v>
      </c>
      <c r="K152" s="150">
        <v>0</v>
      </c>
      <c r="L152" s="150">
        <v>0</v>
      </c>
      <c r="M152" s="150">
        <v>0</v>
      </c>
      <c r="N152" s="150">
        <v>42653.273999999998</v>
      </c>
      <c r="O152" s="150">
        <v>0</v>
      </c>
      <c r="P152" s="150">
        <v>0</v>
      </c>
      <c r="Q152" s="150">
        <v>0</v>
      </c>
      <c r="R152" s="150">
        <v>0</v>
      </c>
      <c r="S152" s="150">
        <v>0</v>
      </c>
      <c r="T152" s="150">
        <v>0</v>
      </c>
      <c r="U152" s="150">
        <v>42653.273999999998</v>
      </c>
      <c r="V152" s="150">
        <v>0</v>
      </c>
      <c r="W152" s="150">
        <v>0</v>
      </c>
      <c r="X152" s="150">
        <v>0</v>
      </c>
      <c r="Y152" s="150">
        <v>0</v>
      </c>
      <c r="Z152" s="150">
        <v>0</v>
      </c>
      <c r="AA152" s="150">
        <v>0</v>
      </c>
      <c r="AB152" s="150">
        <v>42653.273999999998</v>
      </c>
      <c r="AC152" s="150">
        <v>0</v>
      </c>
      <c r="AD152" s="150">
        <v>0</v>
      </c>
      <c r="AE152" s="150">
        <v>0</v>
      </c>
      <c r="AF152" s="150">
        <v>0</v>
      </c>
      <c r="AG152" s="150">
        <v>0</v>
      </c>
      <c r="AH152" s="150">
        <v>0</v>
      </c>
      <c r="AI152" s="150">
        <v>42653.273999999998</v>
      </c>
      <c r="AJ152" s="150">
        <v>0</v>
      </c>
      <c r="AL152" s="150">
        <f t="shared" si="48"/>
        <v>0</v>
      </c>
      <c r="AM152" s="150">
        <f t="shared" si="49"/>
        <v>0</v>
      </c>
      <c r="AN152" s="150">
        <v>0</v>
      </c>
      <c r="AO152" s="150">
        <f t="shared" si="41"/>
        <v>42653.273999999998</v>
      </c>
      <c r="BB152" s="150">
        <f t="shared" si="50"/>
        <v>0</v>
      </c>
      <c r="BO152" s="150">
        <f t="shared" si="51"/>
        <v>0</v>
      </c>
      <c r="BS152" s="150">
        <f t="shared" si="40"/>
        <v>42653.273999999998</v>
      </c>
      <c r="BT152" s="157">
        <f t="shared" si="42"/>
        <v>0</v>
      </c>
      <c r="BU152" s="157">
        <f t="shared" si="43"/>
        <v>0</v>
      </c>
      <c r="BV152" s="157">
        <f t="shared" si="44"/>
        <v>0</v>
      </c>
      <c r="BW152" s="157">
        <f t="shared" si="45"/>
        <v>0</v>
      </c>
      <c r="BX152" s="157">
        <f t="shared" si="46"/>
        <v>0</v>
      </c>
      <c r="BY152" s="157">
        <f t="shared" si="47"/>
        <v>0</v>
      </c>
    </row>
    <row r="153" spans="1:77" x14ac:dyDescent="0.25">
      <c r="A153" t="s">
        <v>144</v>
      </c>
      <c r="B153" t="s">
        <v>111</v>
      </c>
      <c r="C153" t="s">
        <v>176</v>
      </c>
      <c r="D153" t="s">
        <v>161</v>
      </c>
      <c r="E153" t="s">
        <v>38</v>
      </c>
      <c r="F153" s="367">
        <v>44196</v>
      </c>
      <c r="G153" s="150">
        <v>314822.53499999997</v>
      </c>
      <c r="H153" s="150">
        <v>1036013.4642541071</v>
      </c>
      <c r="I153" s="150">
        <v>2277305.2355371299</v>
      </c>
      <c r="J153" s="150">
        <v>0</v>
      </c>
      <c r="K153" s="150">
        <v>0</v>
      </c>
      <c r="L153" s="150">
        <v>0</v>
      </c>
      <c r="M153" s="150">
        <v>0</v>
      </c>
      <c r="N153" s="150">
        <v>3628141.2347912369</v>
      </c>
      <c r="O153" s="150">
        <v>1036013.4642541071</v>
      </c>
      <c r="P153" s="150">
        <v>2277305.6</v>
      </c>
      <c r="Q153" s="150">
        <v>0</v>
      </c>
      <c r="R153" s="150">
        <v>0</v>
      </c>
      <c r="S153" s="150">
        <v>0</v>
      </c>
      <c r="T153" s="150">
        <v>0</v>
      </c>
      <c r="U153" s="150">
        <v>3628141.5992541071</v>
      </c>
      <c r="V153" s="150">
        <v>768005.87619999994</v>
      </c>
      <c r="W153" s="150">
        <v>2545313.1880541071</v>
      </c>
      <c r="X153" s="150">
        <v>0</v>
      </c>
      <c r="Y153" s="150">
        <v>0</v>
      </c>
      <c r="Z153" s="150">
        <v>0</v>
      </c>
      <c r="AA153" s="150">
        <v>0</v>
      </c>
      <c r="AB153" s="150">
        <v>3628141.5992541071</v>
      </c>
      <c r="AC153" s="150">
        <v>554685.96799999999</v>
      </c>
      <c r="AD153" s="150">
        <v>2758633.0962541071</v>
      </c>
      <c r="AE153" s="150">
        <v>0</v>
      </c>
      <c r="AF153" s="150">
        <v>0</v>
      </c>
      <c r="AG153" s="150">
        <v>0</v>
      </c>
      <c r="AH153" s="150">
        <v>0</v>
      </c>
      <c r="AI153" s="150">
        <v>3628141.5992541071</v>
      </c>
      <c r="AJ153" s="150">
        <v>543422.39099999995</v>
      </c>
      <c r="AL153" s="150">
        <f t="shared" si="48"/>
        <v>543422.39099999995</v>
      </c>
      <c r="AM153" s="150">
        <f t="shared" si="49"/>
        <v>-11263.577000000048</v>
      </c>
      <c r="AN153" s="150">
        <v>544605.27999999991</v>
      </c>
      <c r="AO153" s="150">
        <f t="shared" si="41"/>
        <v>859427.81499999994</v>
      </c>
      <c r="AP153" s="150">
        <v>20492.7</v>
      </c>
      <c r="AQ153" s="150">
        <v>109120.07</v>
      </c>
      <c r="AR153" s="150">
        <v>341080.66799999995</v>
      </c>
      <c r="AS153" s="150">
        <v>275668.32799999998</v>
      </c>
      <c r="AT153" s="150">
        <v>473964.7460000001</v>
      </c>
      <c r="AU153" s="150">
        <v>580349.67400000012</v>
      </c>
      <c r="AV153" s="150">
        <v>568221.45799999998</v>
      </c>
      <c r="AW153" s="150">
        <v>488237.25800000003</v>
      </c>
      <c r="AX153" s="150">
        <v>336634.43800000008</v>
      </c>
      <c r="AY153" s="150">
        <v>282438.2</v>
      </c>
      <c r="AZ153" s="150">
        <v>131506.46</v>
      </c>
      <c r="BA153" s="150">
        <v>0</v>
      </c>
      <c r="BB153" s="150">
        <f t="shared" si="50"/>
        <v>3607714.0000000005</v>
      </c>
      <c r="BO153" s="150">
        <f t="shared" si="51"/>
        <v>0</v>
      </c>
      <c r="BP153" s="150">
        <v>0</v>
      </c>
      <c r="BQ153" s="150">
        <v>0</v>
      </c>
      <c r="BR153" s="150">
        <v>0</v>
      </c>
      <c r="BS153" s="150">
        <f t="shared" si="40"/>
        <v>4465958.9260000009</v>
      </c>
      <c r="BT153" s="157">
        <f t="shared" si="42"/>
        <v>849080.90374589339</v>
      </c>
      <c r="BU153" s="157">
        <f t="shared" si="43"/>
        <v>0</v>
      </c>
      <c r="BV153" s="157">
        <f t="shared" si="44"/>
        <v>0</v>
      </c>
      <c r="BW153" s="157">
        <f t="shared" si="45"/>
        <v>0</v>
      </c>
      <c r="BX153" s="157">
        <f t="shared" si="46"/>
        <v>0</v>
      </c>
      <c r="BY153" s="157">
        <f t="shared" si="47"/>
        <v>837817.32674589381</v>
      </c>
    </row>
    <row r="154" spans="1:77" x14ac:dyDescent="0.25">
      <c r="A154" t="s">
        <v>144</v>
      </c>
      <c r="B154" t="s">
        <v>114</v>
      </c>
      <c r="C154" t="s">
        <v>176</v>
      </c>
      <c r="D154" t="s">
        <v>161</v>
      </c>
      <c r="E154" t="s">
        <v>41</v>
      </c>
      <c r="F154" s="367">
        <v>44196</v>
      </c>
      <c r="G154" s="150">
        <v>214669.85199999998</v>
      </c>
      <c r="H154" s="150">
        <v>1108</v>
      </c>
      <c r="I154" s="150">
        <v>12668.1680549049</v>
      </c>
      <c r="J154" s="150">
        <v>0</v>
      </c>
      <c r="K154" s="150">
        <v>0</v>
      </c>
      <c r="L154" s="150">
        <v>0</v>
      </c>
      <c r="M154" s="150">
        <v>0</v>
      </c>
      <c r="N154" s="150">
        <v>228446.02005490489</v>
      </c>
      <c r="O154" s="150">
        <v>28820.529000000002</v>
      </c>
      <c r="P154" s="150">
        <v>0</v>
      </c>
      <c r="Q154" s="150">
        <v>1200</v>
      </c>
      <c r="R154" s="150">
        <v>0</v>
      </c>
      <c r="S154" s="150">
        <v>0</v>
      </c>
      <c r="T154" s="150">
        <v>0</v>
      </c>
      <c r="U154" s="150">
        <v>244690.38099999999</v>
      </c>
      <c r="V154" s="150">
        <v>33630.345000000001</v>
      </c>
      <c r="W154" s="150">
        <v>82000</v>
      </c>
      <c r="X154" s="150">
        <v>1200</v>
      </c>
      <c r="Y154" s="150">
        <v>0</v>
      </c>
      <c r="Z154" s="150">
        <v>0</v>
      </c>
      <c r="AA154" s="150">
        <v>0</v>
      </c>
      <c r="AB154" s="150">
        <v>331500.19699999999</v>
      </c>
      <c r="AC154" s="150">
        <v>33630.345000000001</v>
      </c>
      <c r="AD154" s="150">
        <v>82000</v>
      </c>
      <c r="AE154" s="150">
        <v>1200</v>
      </c>
      <c r="AF154" s="150">
        <v>0</v>
      </c>
      <c r="AG154" s="150">
        <v>0</v>
      </c>
      <c r="AH154" s="150">
        <v>0</v>
      </c>
      <c r="AI154" s="150">
        <v>331500.19699999999</v>
      </c>
      <c r="AJ154" s="150">
        <v>33630.345000000001</v>
      </c>
      <c r="AL154" s="150">
        <f t="shared" si="48"/>
        <v>33630.345000000001</v>
      </c>
      <c r="AM154" s="150">
        <f t="shared" si="49"/>
        <v>0</v>
      </c>
      <c r="AN154" s="150">
        <v>33630.345000000001</v>
      </c>
      <c r="AO154" s="150">
        <f t="shared" si="41"/>
        <v>248300.19699999999</v>
      </c>
      <c r="AP154" s="150">
        <v>0</v>
      </c>
      <c r="AQ154" s="150">
        <v>0</v>
      </c>
      <c r="AR154" s="150">
        <v>81444.5</v>
      </c>
      <c r="AS154" s="150">
        <v>1000</v>
      </c>
      <c r="AT154" s="150">
        <v>0</v>
      </c>
      <c r="AU154" s="150">
        <v>0</v>
      </c>
      <c r="AV154" s="150">
        <v>0</v>
      </c>
      <c r="AW154" s="150">
        <v>0</v>
      </c>
      <c r="AX154" s="150">
        <v>0</v>
      </c>
      <c r="AY154" s="150">
        <v>0</v>
      </c>
      <c r="AZ154" s="150">
        <v>0</v>
      </c>
      <c r="BA154" s="150">
        <v>0</v>
      </c>
      <c r="BB154" s="150">
        <f t="shared" si="50"/>
        <v>82444.5</v>
      </c>
      <c r="BO154" s="150">
        <f t="shared" si="51"/>
        <v>0</v>
      </c>
      <c r="BP154" s="150">
        <v>0</v>
      </c>
      <c r="BQ154" s="150">
        <v>0</v>
      </c>
      <c r="BR154" s="150">
        <v>0</v>
      </c>
      <c r="BS154" s="150">
        <f t="shared" si="40"/>
        <v>330744.69699999999</v>
      </c>
      <c r="BT154" s="157">
        <f t="shared" si="42"/>
        <v>444.5</v>
      </c>
      <c r="BU154" s="157">
        <f t="shared" si="43"/>
        <v>-1200</v>
      </c>
      <c r="BV154" s="157">
        <f t="shared" si="44"/>
        <v>0</v>
      </c>
      <c r="BW154" s="157">
        <f t="shared" si="45"/>
        <v>0</v>
      </c>
      <c r="BX154" s="157">
        <f t="shared" si="46"/>
        <v>0</v>
      </c>
      <c r="BY154" s="157">
        <f t="shared" si="47"/>
        <v>-755.5</v>
      </c>
    </row>
    <row r="155" spans="1:77" x14ac:dyDescent="0.25">
      <c r="A155" t="s">
        <v>144</v>
      </c>
      <c r="B155" t="s">
        <v>214</v>
      </c>
      <c r="C155" t="s">
        <v>771</v>
      </c>
      <c r="D155" t="s">
        <v>219</v>
      </c>
      <c r="E155" t="s">
        <v>204</v>
      </c>
      <c r="F155" s="367">
        <v>43602</v>
      </c>
      <c r="G155" s="150">
        <v>50047.535000000003</v>
      </c>
      <c r="H155" s="150">
        <v>6996.877445141532</v>
      </c>
      <c r="I155" s="150">
        <v>0</v>
      </c>
      <c r="J155" s="150">
        <v>0</v>
      </c>
      <c r="K155" s="150">
        <v>0</v>
      </c>
      <c r="L155" s="150">
        <v>0</v>
      </c>
      <c r="M155" s="150">
        <v>0</v>
      </c>
      <c r="N155" s="150">
        <v>57044.412445141534</v>
      </c>
      <c r="O155" s="150">
        <v>6996.877445141532</v>
      </c>
      <c r="P155" s="150">
        <v>0</v>
      </c>
      <c r="Q155" s="150">
        <v>0</v>
      </c>
      <c r="R155" s="150">
        <v>0</v>
      </c>
      <c r="S155" s="150">
        <v>0</v>
      </c>
      <c r="T155" s="150">
        <v>0</v>
      </c>
      <c r="U155" s="150">
        <v>57044.412445141534</v>
      </c>
      <c r="V155" s="150">
        <v>6996.877445141532</v>
      </c>
      <c r="W155" s="150">
        <v>0</v>
      </c>
      <c r="X155" s="150">
        <v>0</v>
      </c>
      <c r="Y155" s="150">
        <v>0</v>
      </c>
      <c r="Z155" s="150">
        <v>0</v>
      </c>
      <c r="AA155" s="150">
        <v>0</v>
      </c>
      <c r="AB155" s="150">
        <v>57044.412445141534</v>
      </c>
      <c r="AC155" s="150">
        <v>6996.877445141532</v>
      </c>
      <c r="AD155" s="150">
        <v>0</v>
      </c>
      <c r="AE155" s="150">
        <v>0</v>
      </c>
      <c r="AF155" s="150">
        <v>0</v>
      </c>
      <c r="AG155" s="150">
        <v>0</v>
      </c>
      <c r="AH155" s="150">
        <v>0</v>
      </c>
      <c r="AI155" s="150">
        <v>57044.412445141534</v>
      </c>
      <c r="AJ155" s="150">
        <v>668.9620000000001</v>
      </c>
      <c r="AK155" s="150">
        <v>0</v>
      </c>
      <c r="AL155" s="150">
        <f t="shared" si="48"/>
        <v>668.9620000000001</v>
      </c>
      <c r="AM155" s="150">
        <f t="shared" si="49"/>
        <v>-6327.9154451415316</v>
      </c>
      <c r="AN155" s="150">
        <v>668.9620000000001</v>
      </c>
      <c r="AO155" s="150">
        <f t="shared" si="41"/>
        <v>50716.497000000003</v>
      </c>
      <c r="AP155" s="150">
        <v>0</v>
      </c>
      <c r="AQ155" s="150">
        <v>0</v>
      </c>
      <c r="AR155" s="150">
        <v>0</v>
      </c>
      <c r="AS155" s="150">
        <v>0</v>
      </c>
      <c r="AT155" s="150">
        <v>0</v>
      </c>
      <c r="AU155" s="150">
        <v>1500</v>
      </c>
      <c r="AV155" s="150">
        <v>0</v>
      </c>
      <c r="AW155" s="150">
        <v>0</v>
      </c>
      <c r="AX155" s="150">
        <v>0</v>
      </c>
      <c r="AY155" s="150">
        <v>0</v>
      </c>
      <c r="AZ155" s="150">
        <v>0</v>
      </c>
      <c r="BA155" s="150">
        <v>0</v>
      </c>
      <c r="BB155" s="150">
        <f t="shared" si="50"/>
        <v>1500</v>
      </c>
      <c r="BC155" s="150">
        <v>0</v>
      </c>
      <c r="BD155" s="150">
        <v>0</v>
      </c>
      <c r="BE155" s="150">
        <v>0</v>
      </c>
      <c r="BF155" s="150">
        <v>0</v>
      </c>
      <c r="BG155" s="150">
        <v>0</v>
      </c>
      <c r="BH155" s="150">
        <v>0</v>
      </c>
      <c r="BI155" s="150">
        <v>0</v>
      </c>
      <c r="BJ155" s="150">
        <v>0</v>
      </c>
      <c r="BK155" s="150">
        <v>0</v>
      </c>
      <c r="BL155" s="150">
        <v>0</v>
      </c>
      <c r="BM155" s="150">
        <v>0</v>
      </c>
      <c r="BN155" s="150">
        <v>0</v>
      </c>
      <c r="BO155" s="150">
        <f t="shared" si="51"/>
        <v>0</v>
      </c>
      <c r="BP155" s="150">
        <v>0</v>
      </c>
      <c r="BQ155" s="150">
        <v>0</v>
      </c>
      <c r="BR155" s="150">
        <v>0</v>
      </c>
      <c r="BS155" s="150">
        <f t="shared" si="40"/>
        <v>52216.497000000003</v>
      </c>
      <c r="BT155" s="157">
        <f t="shared" si="42"/>
        <v>1500</v>
      </c>
      <c r="BU155" s="157">
        <f t="shared" si="43"/>
        <v>0</v>
      </c>
      <c r="BV155" s="157">
        <f t="shared" si="44"/>
        <v>0</v>
      </c>
      <c r="BW155" s="157">
        <f t="shared" si="45"/>
        <v>0</v>
      </c>
      <c r="BX155" s="157">
        <f t="shared" si="46"/>
        <v>0</v>
      </c>
      <c r="BY155" s="157">
        <f t="shared" si="47"/>
        <v>-4827.9154451415307</v>
      </c>
    </row>
    <row r="156" spans="1:77" x14ac:dyDescent="0.25">
      <c r="A156" t="s">
        <v>144</v>
      </c>
      <c r="B156" t="s">
        <v>216</v>
      </c>
      <c r="C156" t="s">
        <v>166</v>
      </c>
      <c r="D156" t="s">
        <v>222</v>
      </c>
      <c r="E156" t="s">
        <v>206</v>
      </c>
      <c r="F156" s="367">
        <v>43764</v>
      </c>
      <c r="G156" s="150">
        <v>18148.080999999998</v>
      </c>
      <c r="H156" s="150">
        <v>4864.0866657143288</v>
      </c>
      <c r="I156" s="150">
        <v>17864</v>
      </c>
      <c r="J156" s="150">
        <v>1138.4000000000001</v>
      </c>
      <c r="K156" s="150">
        <v>0</v>
      </c>
      <c r="L156" s="150">
        <v>0</v>
      </c>
      <c r="M156" s="150">
        <v>0</v>
      </c>
      <c r="N156" s="150">
        <v>42014.567665714327</v>
      </c>
      <c r="O156" s="150">
        <v>5876.7079999999996</v>
      </c>
      <c r="P156" s="150">
        <v>16850.892</v>
      </c>
      <c r="Q156" s="150">
        <v>1138.4000000000001</v>
      </c>
      <c r="R156" s="150">
        <v>0</v>
      </c>
      <c r="S156" s="150">
        <v>0</v>
      </c>
      <c r="T156" s="150">
        <v>0</v>
      </c>
      <c r="U156" s="150">
        <v>42014.080999999998</v>
      </c>
      <c r="V156" s="150">
        <v>3666.462</v>
      </c>
      <c r="W156" s="150">
        <v>19061.137999999999</v>
      </c>
      <c r="X156" s="150">
        <v>1138.4000000000001</v>
      </c>
      <c r="Y156" s="150">
        <v>0</v>
      </c>
      <c r="Z156" s="150">
        <v>0</v>
      </c>
      <c r="AA156" s="150">
        <v>0</v>
      </c>
      <c r="AB156" s="150">
        <v>42014.080999999998</v>
      </c>
      <c r="AC156" s="150">
        <v>3666.462</v>
      </c>
      <c r="AD156" s="150">
        <v>19061.137999999999</v>
      </c>
      <c r="AE156" s="150">
        <v>1138.4000000000001</v>
      </c>
      <c r="AF156" s="150">
        <v>0</v>
      </c>
      <c r="AG156" s="150">
        <v>0</v>
      </c>
      <c r="AH156" s="150">
        <v>0</v>
      </c>
      <c r="AI156" s="150">
        <v>42014.080999999998</v>
      </c>
      <c r="AJ156" s="150">
        <v>3666.462</v>
      </c>
      <c r="AL156" s="150">
        <f t="shared" si="48"/>
        <v>3666.462</v>
      </c>
      <c r="AM156" s="150">
        <f t="shared" si="49"/>
        <v>0</v>
      </c>
      <c r="AN156" s="150">
        <v>3666.462</v>
      </c>
      <c r="AO156" s="150">
        <f t="shared" si="41"/>
        <v>21814.542999999998</v>
      </c>
      <c r="BB156" s="150">
        <f t="shared" si="50"/>
        <v>0</v>
      </c>
      <c r="BO156" s="150">
        <f t="shared" si="51"/>
        <v>0</v>
      </c>
      <c r="BS156" s="150">
        <f t="shared" si="40"/>
        <v>21814.542999999998</v>
      </c>
      <c r="BT156" s="157">
        <f t="shared" si="42"/>
        <v>-19061.137999999999</v>
      </c>
      <c r="BU156" s="157">
        <f t="shared" si="43"/>
        <v>-1138.4000000000001</v>
      </c>
      <c r="BV156" s="157">
        <f t="shared" si="44"/>
        <v>0</v>
      </c>
      <c r="BW156" s="157">
        <f t="shared" si="45"/>
        <v>0</v>
      </c>
      <c r="BX156" s="157">
        <f t="shared" si="46"/>
        <v>0</v>
      </c>
      <c r="BY156" s="157">
        <f t="shared" si="47"/>
        <v>-20199.538</v>
      </c>
    </row>
    <row r="157" spans="1:77" x14ac:dyDescent="0.25">
      <c r="A157" t="s">
        <v>144</v>
      </c>
      <c r="B157" t="s">
        <v>215</v>
      </c>
      <c r="C157" t="s">
        <v>166</v>
      </c>
      <c r="D157" t="s">
        <v>222</v>
      </c>
      <c r="E157" t="s">
        <v>205</v>
      </c>
      <c r="F157" s="367">
        <v>43764</v>
      </c>
      <c r="G157" s="150">
        <v>1103906.7930000001</v>
      </c>
      <c r="H157" s="150">
        <v>2745411.6314731962</v>
      </c>
      <c r="I157" s="150">
        <v>649299</v>
      </c>
      <c r="J157" s="150">
        <v>0</v>
      </c>
      <c r="K157" s="150">
        <v>0</v>
      </c>
      <c r="L157" s="150">
        <v>0</v>
      </c>
      <c r="M157" s="150">
        <v>0</v>
      </c>
      <c r="N157" s="150">
        <v>4498617.4244731963</v>
      </c>
      <c r="O157" s="150">
        <v>2745411.6314731962</v>
      </c>
      <c r="P157" s="150">
        <v>649298.99999999988</v>
      </c>
      <c r="Q157" s="150">
        <v>0</v>
      </c>
      <c r="R157" s="150">
        <v>0</v>
      </c>
      <c r="S157" s="150">
        <v>0</v>
      </c>
      <c r="T157" s="150">
        <v>0</v>
      </c>
      <c r="U157" s="150">
        <v>4498617.4244731963</v>
      </c>
      <c r="V157" s="150">
        <v>2745411.6314731962</v>
      </c>
      <c r="W157" s="150">
        <v>649298.92163680401</v>
      </c>
      <c r="X157" s="150">
        <v>0</v>
      </c>
      <c r="Y157" s="150">
        <v>0</v>
      </c>
      <c r="Z157" s="150">
        <v>0</v>
      </c>
      <c r="AA157" s="150">
        <v>0</v>
      </c>
      <c r="AB157" s="150">
        <v>4498617.3461100003</v>
      </c>
      <c r="AC157" s="150">
        <v>2745411.6314731962</v>
      </c>
      <c r="AD157" s="150">
        <v>649298.92163680401</v>
      </c>
      <c r="AE157" s="150">
        <v>0</v>
      </c>
      <c r="AF157" s="150">
        <v>0</v>
      </c>
      <c r="AG157" s="150">
        <v>0</v>
      </c>
      <c r="AH157" s="150">
        <v>0</v>
      </c>
      <c r="AI157" s="150">
        <v>4498617.3461100003</v>
      </c>
      <c r="AJ157" s="150">
        <v>2535561.0430000001</v>
      </c>
      <c r="AL157" s="150">
        <f t="shared" si="48"/>
        <v>2535561.0430000001</v>
      </c>
      <c r="AM157" s="150">
        <f t="shared" si="49"/>
        <v>-209850.58847319614</v>
      </c>
      <c r="AN157" s="150">
        <v>2579333.6069999998</v>
      </c>
      <c r="AO157" s="150">
        <f t="shared" si="41"/>
        <v>3683240.4</v>
      </c>
      <c r="BB157" s="150">
        <f t="shared" si="50"/>
        <v>0</v>
      </c>
      <c r="BO157" s="150">
        <f t="shared" si="51"/>
        <v>0</v>
      </c>
      <c r="BS157" s="150">
        <f t="shared" si="40"/>
        <v>3639467.8360000001</v>
      </c>
      <c r="BT157" s="157">
        <f t="shared" si="42"/>
        <v>-649298.92163680401</v>
      </c>
      <c r="BU157" s="157">
        <f t="shared" si="43"/>
        <v>0</v>
      </c>
      <c r="BV157" s="157">
        <f t="shared" si="44"/>
        <v>0</v>
      </c>
      <c r="BW157" s="157">
        <f t="shared" si="45"/>
        <v>0</v>
      </c>
      <c r="BX157" s="157">
        <f t="shared" si="46"/>
        <v>0</v>
      </c>
      <c r="BY157" s="157">
        <f t="shared" si="47"/>
        <v>-859149.51011000015</v>
      </c>
    </row>
    <row r="158" spans="1:77" x14ac:dyDescent="0.25">
      <c r="A158" t="s">
        <v>144</v>
      </c>
      <c r="B158" t="s">
        <v>80</v>
      </c>
      <c r="C158" t="s">
        <v>166</v>
      </c>
      <c r="D158" t="s">
        <v>153</v>
      </c>
      <c r="E158" t="s">
        <v>7</v>
      </c>
      <c r="F158" s="367">
        <v>44104</v>
      </c>
      <c r="G158" s="150">
        <v>118749.34500000002</v>
      </c>
      <c r="H158" s="150">
        <v>433825.94925723353</v>
      </c>
      <c r="I158" s="150">
        <v>1052728.1969600001</v>
      </c>
      <c r="J158" s="150">
        <v>0</v>
      </c>
      <c r="K158" s="150">
        <v>0</v>
      </c>
      <c r="L158" s="150">
        <v>0</v>
      </c>
      <c r="M158" s="150">
        <v>0</v>
      </c>
      <c r="N158" s="150">
        <v>1605303.4912172337</v>
      </c>
      <c r="O158" s="150">
        <v>433825.94925723353</v>
      </c>
      <c r="P158" s="150">
        <v>1052728.1969599999</v>
      </c>
      <c r="Q158" s="150">
        <v>0</v>
      </c>
      <c r="R158" s="150">
        <v>0</v>
      </c>
      <c r="S158" s="150">
        <v>0</v>
      </c>
      <c r="T158" s="150">
        <v>0</v>
      </c>
      <c r="U158" s="150">
        <v>1605303.4912172335</v>
      </c>
      <c r="V158" s="150">
        <v>433825.94925723359</v>
      </c>
      <c r="W158" s="150">
        <v>1052728.3984227665</v>
      </c>
      <c r="X158" s="150">
        <v>0</v>
      </c>
      <c r="Y158" s="150">
        <v>0</v>
      </c>
      <c r="Z158" s="150">
        <v>0</v>
      </c>
      <c r="AA158" s="150">
        <v>0</v>
      </c>
      <c r="AB158" s="150">
        <v>1605303.6926800001</v>
      </c>
      <c r="AC158" s="150">
        <v>433825.94925723365</v>
      </c>
      <c r="AD158" s="150">
        <v>1052728.3984227665</v>
      </c>
      <c r="AE158" s="150">
        <v>0</v>
      </c>
      <c r="AF158" s="150">
        <v>0</v>
      </c>
      <c r="AG158" s="150">
        <v>0</v>
      </c>
      <c r="AH158" s="150">
        <v>0</v>
      </c>
      <c r="AI158" s="150">
        <v>1605303.6926800001</v>
      </c>
      <c r="AJ158" s="150">
        <v>154141.345</v>
      </c>
      <c r="AL158" s="150">
        <f t="shared" si="48"/>
        <v>154141.345</v>
      </c>
      <c r="AM158" s="150">
        <f t="shared" si="49"/>
        <v>-279684.60425723367</v>
      </c>
      <c r="AN158" s="150">
        <v>218193.93900000001</v>
      </c>
      <c r="AO158" s="150">
        <f t="shared" si="41"/>
        <v>336943.28400000004</v>
      </c>
      <c r="BB158" s="150">
        <f t="shared" si="50"/>
        <v>0</v>
      </c>
      <c r="BO158" s="150">
        <f t="shared" si="51"/>
        <v>0</v>
      </c>
      <c r="BS158" s="150">
        <f t="shared" si="40"/>
        <v>272890.69</v>
      </c>
      <c r="BT158" s="157">
        <f t="shared" si="42"/>
        <v>-1052728.3984227665</v>
      </c>
      <c r="BU158" s="157">
        <f t="shared" si="43"/>
        <v>0</v>
      </c>
      <c r="BV158" s="157">
        <f t="shared" si="44"/>
        <v>0</v>
      </c>
      <c r="BW158" s="157">
        <f t="shared" si="45"/>
        <v>0</v>
      </c>
      <c r="BX158" s="157">
        <f t="shared" si="46"/>
        <v>0</v>
      </c>
      <c r="BY158" s="157">
        <f t="shared" si="47"/>
        <v>-1332413.0026800002</v>
      </c>
    </row>
    <row r="159" spans="1:77" x14ac:dyDescent="0.25">
      <c r="A159" t="s">
        <v>144</v>
      </c>
      <c r="B159" t="s">
        <v>83</v>
      </c>
      <c r="C159" t="s">
        <v>166</v>
      </c>
      <c r="D159" t="s">
        <v>153</v>
      </c>
      <c r="E159" t="s">
        <v>10</v>
      </c>
      <c r="F159" s="367">
        <v>44104</v>
      </c>
      <c r="G159" s="150">
        <v>74502.990000000005</v>
      </c>
      <c r="H159" s="150">
        <v>0</v>
      </c>
      <c r="I159" s="150">
        <v>0</v>
      </c>
      <c r="J159" s="150">
        <v>0</v>
      </c>
      <c r="K159" s="150">
        <v>0</v>
      </c>
      <c r="L159" s="150">
        <v>0</v>
      </c>
      <c r="M159" s="150">
        <v>0</v>
      </c>
      <c r="N159" s="150">
        <v>74502.990000000005</v>
      </c>
      <c r="O159" s="150">
        <v>36400</v>
      </c>
      <c r="P159" s="150">
        <v>0</v>
      </c>
      <c r="Q159" s="150">
        <v>0</v>
      </c>
      <c r="R159" s="150">
        <v>0</v>
      </c>
      <c r="S159" s="150">
        <v>0</v>
      </c>
      <c r="T159" s="150">
        <v>0</v>
      </c>
      <c r="U159" s="150">
        <v>110902.99</v>
      </c>
      <c r="V159" s="150">
        <v>36400</v>
      </c>
      <c r="W159" s="150">
        <v>0</v>
      </c>
      <c r="X159" s="150">
        <v>0</v>
      </c>
      <c r="Y159" s="150">
        <v>0</v>
      </c>
      <c r="Z159" s="150">
        <v>0</v>
      </c>
      <c r="AA159" s="150">
        <v>0</v>
      </c>
      <c r="AB159" s="150">
        <v>110902.99</v>
      </c>
      <c r="AC159" s="150">
        <v>36400</v>
      </c>
      <c r="AD159" s="150">
        <v>0</v>
      </c>
      <c r="AE159" s="150">
        <v>0</v>
      </c>
      <c r="AF159" s="150">
        <v>0</v>
      </c>
      <c r="AG159" s="150">
        <v>0</v>
      </c>
      <c r="AH159" s="150">
        <v>0</v>
      </c>
      <c r="AI159" s="150">
        <v>110902.99</v>
      </c>
      <c r="AJ159" s="150">
        <v>35943</v>
      </c>
      <c r="AL159" s="150">
        <f t="shared" si="48"/>
        <v>35943</v>
      </c>
      <c r="AM159" s="150">
        <f t="shared" si="49"/>
        <v>-457</v>
      </c>
      <c r="AN159" s="150">
        <v>35943</v>
      </c>
      <c r="AO159" s="150">
        <f t="shared" si="41"/>
        <v>110445.99</v>
      </c>
      <c r="BB159" s="150">
        <f t="shared" si="50"/>
        <v>0</v>
      </c>
      <c r="BO159" s="150">
        <f t="shared" si="51"/>
        <v>0</v>
      </c>
      <c r="BS159" s="150">
        <f t="shared" si="40"/>
        <v>110445.99</v>
      </c>
      <c r="BT159" s="157">
        <f t="shared" si="42"/>
        <v>0</v>
      </c>
      <c r="BU159" s="157">
        <f t="shared" si="43"/>
        <v>0</v>
      </c>
      <c r="BV159" s="157">
        <f t="shared" si="44"/>
        <v>0</v>
      </c>
      <c r="BW159" s="157">
        <f t="shared" si="45"/>
        <v>0</v>
      </c>
      <c r="BX159" s="157">
        <f t="shared" si="46"/>
        <v>0</v>
      </c>
      <c r="BY159" s="157">
        <f t="shared" si="47"/>
        <v>-457</v>
      </c>
    </row>
    <row r="160" spans="1:77" x14ac:dyDescent="0.25">
      <c r="A160" t="s">
        <v>144</v>
      </c>
      <c r="B160" t="s">
        <v>96</v>
      </c>
      <c r="C160" t="s">
        <v>172</v>
      </c>
      <c r="D160" t="s">
        <v>770</v>
      </c>
      <c r="E160" t="s">
        <v>23</v>
      </c>
      <c r="F160" s="367" t="s">
        <v>938</v>
      </c>
      <c r="G160" s="150">
        <v>2310565.1979999999</v>
      </c>
      <c r="H160" s="150">
        <v>0</v>
      </c>
      <c r="I160" s="150">
        <v>0</v>
      </c>
      <c r="J160" s="150">
        <v>0</v>
      </c>
      <c r="K160" s="150">
        <v>0</v>
      </c>
      <c r="L160" s="150">
        <v>0</v>
      </c>
      <c r="M160" s="150">
        <v>0</v>
      </c>
      <c r="N160" s="150">
        <v>2310565.1979999999</v>
      </c>
      <c r="O160" s="150">
        <v>0</v>
      </c>
      <c r="P160" s="150">
        <v>0</v>
      </c>
      <c r="Q160" s="150">
        <v>0</v>
      </c>
      <c r="R160" s="150">
        <v>0</v>
      </c>
      <c r="S160" s="150">
        <v>0</v>
      </c>
      <c r="T160" s="150">
        <v>0</v>
      </c>
      <c r="U160" s="150">
        <v>2310565.1979999999</v>
      </c>
      <c r="V160" s="150">
        <v>0</v>
      </c>
      <c r="W160" s="150">
        <v>0</v>
      </c>
      <c r="X160" s="150">
        <v>0</v>
      </c>
      <c r="Y160" s="150">
        <v>0</v>
      </c>
      <c r="Z160" s="150">
        <v>0</v>
      </c>
      <c r="AA160" s="150">
        <v>0</v>
      </c>
      <c r="AB160" s="150">
        <v>2310565.1979999999</v>
      </c>
      <c r="AC160" s="150">
        <v>0</v>
      </c>
      <c r="AD160" s="150">
        <v>0</v>
      </c>
      <c r="AE160" s="150">
        <v>0</v>
      </c>
      <c r="AF160" s="150">
        <v>0</v>
      </c>
      <c r="AG160" s="150">
        <v>0</v>
      </c>
      <c r="AH160" s="150">
        <v>0</v>
      </c>
      <c r="AI160" s="150">
        <v>2310565.1979999999</v>
      </c>
      <c r="AJ160" s="150">
        <v>0</v>
      </c>
      <c r="AL160" s="150">
        <f t="shared" si="48"/>
        <v>0</v>
      </c>
      <c r="AM160" s="150">
        <f t="shared" si="49"/>
        <v>0</v>
      </c>
      <c r="AN160" s="150">
        <v>0</v>
      </c>
      <c r="AO160" s="150">
        <f t="shared" si="41"/>
        <v>2310565.1979999999</v>
      </c>
      <c r="BB160" s="150">
        <f t="shared" si="50"/>
        <v>0</v>
      </c>
      <c r="BO160" s="150">
        <f t="shared" si="51"/>
        <v>0</v>
      </c>
      <c r="BS160" s="150">
        <f t="shared" si="40"/>
        <v>2310565.1979999999</v>
      </c>
      <c r="BT160" s="157">
        <f t="shared" si="42"/>
        <v>0</v>
      </c>
      <c r="BU160" s="157">
        <f t="shared" si="43"/>
        <v>0</v>
      </c>
      <c r="BV160" s="157">
        <f t="shared" si="44"/>
        <v>0</v>
      </c>
      <c r="BW160" s="157">
        <f t="shared" si="45"/>
        <v>0</v>
      </c>
      <c r="BX160" s="157">
        <f t="shared" si="46"/>
        <v>0</v>
      </c>
      <c r="BY160" s="157">
        <f t="shared" si="47"/>
        <v>0</v>
      </c>
    </row>
    <row r="161" spans="1:77" x14ac:dyDescent="0.25">
      <c r="A161" t="s">
        <v>144</v>
      </c>
      <c r="B161" t="s">
        <v>258</v>
      </c>
      <c r="C161" t="s">
        <v>175</v>
      </c>
      <c r="D161" t="s">
        <v>286</v>
      </c>
      <c r="E161" t="s">
        <v>228</v>
      </c>
      <c r="F161" s="367">
        <v>43889</v>
      </c>
      <c r="G161" s="150">
        <v>47706.803</v>
      </c>
      <c r="H161" s="150">
        <v>1421205.6005137269</v>
      </c>
      <c r="I161" s="150">
        <v>394801.92500000016</v>
      </c>
      <c r="J161" s="150">
        <v>0</v>
      </c>
      <c r="K161" s="150">
        <v>0</v>
      </c>
      <c r="L161" s="150">
        <v>0</v>
      </c>
      <c r="M161" s="150">
        <v>0</v>
      </c>
      <c r="N161" s="150">
        <v>1863714.3285137271</v>
      </c>
      <c r="O161" s="150">
        <v>1421205.6005137269</v>
      </c>
      <c r="P161" s="150">
        <v>394801.915513727</v>
      </c>
      <c r="Q161" s="150">
        <v>0</v>
      </c>
      <c r="R161" s="150">
        <v>0</v>
      </c>
      <c r="S161" s="150">
        <v>0</v>
      </c>
      <c r="T161" s="150">
        <v>0</v>
      </c>
      <c r="U161" s="150">
        <v>1863714.3190274539</v>
      </c>
      <c r="V161" s="150">
        <v>1421205.6005137269</v>
      </c>
      <c r="W161" s="150">
        <v>394801.91551372688</v>
      </c>
      <c r="X161" s="150">
        <v>0</v>
      </c>
      <c r="Y161" s="150">
        <v>0</v>
      </c>
      <c r="Z161" s="150">
        <v>0</v>
      </c>
      <c r="AA161" s="150">
        <v>0</v>
      </c>
      <c r="AB161" s="150">
        <v>1863714.3190274539</v>
      </c>
      <c r="AC161" s="150">
        <v>1421205.6005137269</v>
      </c>
      <c r="AD161" s="150">
        <v>394801.91551372688</v>
      </c>
      <c r="AE161" s="150">
        <v>0</v>
      </c>
      <c r="AF161" s="150">
        <v>0</v>
      </c>
      <c r="AG161" s="150">
        <v>0</v>
      </c>
      <c r="AH161" s="150">
        <v>0</v>
      </c>
      <c r="AI161" s="150">
        <v>1863714.3190274539</v>
      </c>
      <c r="AJ161" s="150">
        <v>1078488.4370000002</v>
      </c>
      <c r="AL161" s="150">
        <f t="shared" si="48"/>
        <v>1078488.4370000002</v>
      </c>
      <c r="AM161" s="150">
        <f t="shared" si="49"/>
        <v>-342717.16351372679</v>
      </c>
      <c r="AN161" s="150">
        <v>1075167.2620000001</v>
      </c>
      <c r="AO161" s="150">
        <f t="shared" si="41"/>
        <v>1122874.0650000002</v>
      </c>
      <c r="BB161" s="150">
        <f t="shared" si="50"/>
        <v>0</v>
      </c>
      <c r="BO161" s="150">
        <f t="shared" si="51"/>
        <v>0</v>
      </c>
      <c r="BS161" s="150">
        <f t="shared" si="40"/>
        <v>1126195.2400000002</v>
      </c>
      <c r="BT161" s="157">
        <f t="shared" si="42"/>
        <v>-394801.91551372688</v>
      </c>
      <c r="BU161" s="157">
        <f t="shared" si="43"/>
        <v>0</v>
      </c>
      <c r="BV161" s="157">
        <f t="shared" si="44"/>
        <v>0</v>
      </c>
      <c r="BW161" s="157">
        <f t="shared" si="45"/>
        <v>0</v>
      </c>
      <c r="BX161" s="157">
        <f t="shared" si="46"/>
        <v>0</v>
      </c>
      <c r="BY161" s="157">
        <f t="shared" si="47"/>
        <v>-737519.07902745367</v>
      </c>
    </row>
    <row r="162" spans="1:77" x14ac:dyDescent="0.25">
      <c r="A162" t="s">
        <v>144</v>
      </c>
      <c r="B162" t="s">
        <v>211</v>
      </c>
      <c r="C162" t="s">
        <v>771</v>
      </c>
      <c r="D162" t="s">
        <v>221</v>
      </c>
      <c r="E162" t="s">
        <v>201</v>
      </c>
      <c r="F162" s="367">
        <v>44347</v>
      </c>
      <c r="G162" s="150">
        <v>873694.61499999999</v>
      </c>
      <c r="H162" s="150">
        <v>1248006.9941779664</v>
      </c>
      <c r="I162" s="150">
        <v>3403087.9436999997</v>
      </c>
      <c r="J162" s="150">
        <v>3114220</v>
      </c>
      <c r="K162" s="150">
        <v>0</v>
      </c>
      <c r="L162" s="150">
        <v>0</v>
      </c>
      <c r="M162" s="150">
        <v>0</v>
      </c>
      <c r="N162" s="150">
        <v>8639009.5528779663</v>
      </c>
      <c r="O162" s="150">
        <v>2483292.1806999999</v>
      </c>
      <c r="P162" s="150">
        <v>3917334.068</v>
      </c>
      <c r="Q162" s="150">
        <v>1828139.3661779659</v>
      </c>
      <c r="R162" s="150">
        <v>0</v>
      </c>
      <c r="S162" s="150">
        <v>0</v>
      </c>
      <c r="T162" s="150">
        <v>0</v>
      </c>
      <c r="U162" s="150">
        <v>9102460.2298779655</v>
      </c>
      <c r="V162" s="150">
        <v>2483292.1806999999</v>
      </c>
      <c r="W162" s="150">
        <v>4317572.1384260003</v>
      </c>
      <c r="X162" s="150">
        <v>1427901.2957519665</v>
      </c>
      <c r="Y162" s="150">
        <v>0</v>
      </c>
      <c r="Z162" s="150">
        <v>0</v>
      </c>
      <c r="AA162" s="150">
        <v>0</v>
      </c>
      <c r="AB162" s="150">
        <v>9102460.2298779674</v>
      </c>
      <c r="AC162" s="150">
        <v>2289631.6059106668</v>
      </c>
      <c r="AD162" s="150">
        <v>4511232.7132153334</v>
      </c>
      <c r="AE162" s="150">
        <v>1427901.2957519665</v>
      </c>
      <c r="AF162" s="150">
        <v>0</v>
      </c>
      <c r="AG162" s="150">
        <v>0</v>
      </c>
      <c r="AH162" s="150">
        <v>0</v>
      </c>
      <c r="AI162" s="150">
        <v>9102460.2298779674</v>
      </c>
      <c r="AJ162" s="150">
        <v>2086853.838</v>
      </c>
      <c r="AK162" s="150">
        <v>149956.77266000002</v>
      </c>
      <c r="AL162" s="150">
        <f t="shared" si="48"/>
        <v>2236810.6106599998</v>
      </c>
      <c r="AM162" s="150">
        <f t="shared" si="49"/>
        <v>-52820.99525066698</v>
      </c>
      <c r="AN162" s="150">
        <v>2162809.9580000001</v>
      </c>
      <c r="AO162" s="150">
        <f t="shared" si="41"/>
        <v>3036504.5729999999</v>
      </c>
      <c r="AP162" s="150">
        <v>133823.55332400001</v>
      </c>
      <c r="AQ162" s="150">
        <v>178726.634104</v>
      </c>
      <c r="AR162" s="150">
        <v>172762.93872400001</v>
      </c>
      <c r="AS162" s="150">
        <v>1064173.5363640001</v>
      </c>
      <c r="AT162" s="150">
        <v>109090.786414</v>
      </c>
      <c r="AU162" s="150">
        <v>790887.306384</v>
      </c>
      <c r="AV162" s="150">
        <v>580934.2633140001</v>
      </c>
      <c r="AW162" s="150">
        <v>260043.82948400002</v>
      </c>
      <c r="AX162" s="150">
        <v>940869.69714400009</v>
      </c>
      <c r="AY162" s="150">
        <v>788366.65407400008</v>
      </c>
      <c r="AZ162" s="150">
        <v>388595.39762200008</v>
      </c>
      <c r="BA162" s="150">
        <v>338150</v>
      </c>
      <c r="BB162" s="150">
        <f t="shared" si="50"/>
        <v>5746424.5969520006</v>
      </c>
      <c r="BC162" s="150">
        <v>0</v>
      </c>
      <c r="BD162" s="150">
        <v>0</v>
      </c>
      <c r="BE162" s="150">
        <v>0</v>
      </c>
      <c r="BF162" s="150">
        <v>0</v>
      </c>
      <c r="BG162" s="150">
        <v>0</v>
      </c>
      <c r="BH162" s="150">
        <v>0</v>
      </c>
      <c r="BI162" s="150">
        <v>1500</v>
      </c>
      <c r="BJ162" s="150">
        <v>0</v>
      </c>
      <c r="BK162" s="150">
        <v>0</v>
      </c>
      <c r="BL162" s="150">
        <v>0</v>
      </c>
      <c r="BM162" s="150">
        <v>0</v>
      </c>
      <c r="BN162" s="150">
        <v>104989</v>
      </c>
      <c r="BO162" s="150">
        <f t="shared" si="51"/>
        <v>106489</v>
      </c>
      <c r="BP162" s="150">
        <v>0</v>
      </c>
      <c r="BQ162" s="150">
        <v>0</v>
      </c>
      <c r="BR162" s="150">
        <v>0</v>
      </c>
      <c r="BS162" s="150">
        <f t="shared" si="40"/>
        <v>8963418.8226120006</v>
      </c>
      <c r="BT162" s="157">
        <f t="shared" si="42"/>
        <v>1235191.8837366672</v>
      </c>
      <c r="BU162" s="157">
        <f t="shared" si="43"/>
        <v>-1321412.2957519665</v>
      </c>
      <c r="BV162" s="157">
        <f t="shared" si="44"/>
        <v>0</v>
      </c>
      <c r="BW162" s="157">
        <f t="shared" si="45"/>
        <v>0</v>
      </c>
      <c r="BX162" s="157">
        <f t="shared" si="46"/>
        <v>0</v>
      </c>
      <c r="BY162" s="157">
        <f t="shared" si="47"/>
        <v>-139041.40726596676</v>
      </c>
    </row>
    <row r="163" spans="1:77" x14ac:dyDescent="0.25">
      <c r="A163" t="s">
        <v>144</v>
      </c>
      <c r="B163" t="s">
        <v>213</v>
      </c>
      <c r="C163" t="s">
        <v>771</v>
      </c>
      <c r="D163" t="s">
        <v>221</v>
      </c>
      <c r="E163" t="s">
        <v>203</v>
      </c>
      <c r="F163" s="367" t="s">
        <v>938</v>
      </c>
      <c r="G163" s="150">
        <v>433112</v>
      </c>
      <c r="H163" s="150">
        <v>0</v>
      </c>
      <c r="I163" s="150">
        <v>0</v>
      </c>
      <c r="J163" s="150">
        <v>0</v>
      </c>
      <c r="K163" s="150">
        <v>0</v>
      </c>
      <c r="L163" s="150">
        <v>0</v>
      </c>
      <c r="M163" s="150">
        <v>0</v>
      </c>
      <c r="N163" s="150">
        <v>433112</v>
      </c>
      <c r="O163" s="150">
        <v>-463450.67700000003</v>
      </c>
      <c r="P163" s="150">
        <v>0</v>
      </c>
      <c r="Q163" s="150">
        <v>0</v>
      </c>
      <c r="R163" s="150">
        <v>0</v>
      </c>
      <c r="S163" s="150">
        <v>0</v>
      </c>
      <c r="T163" s="150">
        <v>0</v>
      </c>
      <c r="U163" s="150">
        <v>-30338.677000000025</v>
      </c>
      <c r="V163" s="150">
        <v>-463450.67700000003</v>
      </c>
      <c r="W163" s="150">
        <v>0</v>
      </c>
      <c r="X163" s="150">
        <v>0</v>
      </c>
      <c r="Y163" s="150">
        <v>0</v>
      </c>
      <c r="Z163" s="150">
        <v>0</v>
      </c>
      <c r="AA163" s="150">
        <v>0</v>
      </c>
      <c r="AB163" s="150">
        <v>-30338.677000000025</v>
      </c>
      <c r="AC163" s="150">
        <v>-463450.67700000003</v>
      </c>
      <c r="AD163" s="150">
        <v>0</v>
      </c>
      <c r="AE163" s="150">
        <v>0</v>
      </c>
      <c r="AF163" s="150">
        <v>0</v>
      </c>
      <c r="AG163" s="150">
        <v>0</v>
      </c>
      <c r="AH163" s="150">
        <v>0</v>
      </c>
      <c r="AI163" s="150">
        <v>-30338.677000000025</v>
      </c>
      <c r="AJ163" s="150">
        <v>-463450.67700000003</v>
      </c>
      <c r="AK163" s="150">
        <v>0</v>
      </c>
      <c r="AL163" s="150">
        <f t="shared" si="48"/>
        <v>-463450.67700000003</v>
      </c>
      <c r="AM163" s="150">
        <f t="shared" si="49"/>
        <v>0</v>
      </c>
      <c r="AN163" s="150">
        <v>-463450.67700000003</v>
      </c>
      <c r="AO163" s="150">
        <f t="shared" si="41"/>
        <v>-30338.677000000025</v>
      </c>
      <c r="AP163" s="150">
        <v>0</v>
      </c>
      <c r="AQ163" s="150">
        <v>0</v>
      </c>
      <c r="AR163" s="150">
        <v>0</v>
      </c>
      <c r="AS163" s="150">
        <v>0</v>
      </c>
      <c r="AT163" s="150">
        <v>0</v>
      </c>
      <c r="AU163" s="150">
        <v>0</v>
      </c>
      <c r="AV163" s="150">
        <v>0</v>
      </c>
      <c r="AW163" s="150">
        <v>0</v>
      </c>
      <c r="AX163" s="150">
        <v>0</v>
      </c>
      <c r="AY163" s="150">
        <v>0</v>
      </c>
      <c r="AZ163" s="150">
        <v>0</v>
      </c>
      <c r="BA163" s="150">
        <v>0</v>
      </c>
      <c r="BB163" s="150">
        <f t="shared" si="50"/>
        <v>0</v>
      </c>
      <c r="BC163" s="150">
        <v>0</v>
      </c>
      <c r="BD163" s="150">
        <v>0</v>
      </c>
      <c r="BE163" s="150">
        <v>0</v>
      </c>
      <c r="BF163" s="150">
        <v>0</v>
      </c>
      <c r="BG163" s="150">
        <v>0</v>
      </c>
      <c r="BH163" s="150">
        <v>0</v>
      </c>
      <c r="BI163" s="150">
        <v>0</v>
      </c>
      <c r="BJ163" s="150">
        <v>0</v>
      </c>
      <c r="BK163" s="150">
        <v>0</v>
      </c>
      <c r="BL163" s="150">
        <v>0</v>
      </c>
      <c r="BM163" s="150">
        <v>0</v>
      </c>
      <c r="BN163" s="150">
        <v>0</v>
      </c>
      <c r="BO163" s="150">
        <f t="shared" si="51"/>
        <v>0</v>
      </c>
      <c r="BP163" s="150">
        <v>0</v>
      </c>
      <c r="BQ163" s="150">
        <v>0</v>
      </c>
      <c r="BR163" s="150">
        <v>0</v>
      </c>
      <c r="BS163" s="150">
        <f t="shared" si="40"/>
        <v>-30338.677000000025</v>
      </c>
      <c r="BT163" s="157">
        <f t="shared" si="42"/>
        <v>0</v>
      </c>
      <c r="BU163" s="157">
        <f t="shared" si="43"/>
        <v>0</v>
      </c>
      <c r="BV163" s="157">
        <f t="shared" si="44"/>
        <v>0</v>
      </c>
      <c r="BW163" s="157">
        <f t="shared" si="45"/>
        <v>0</v>
      </c>
      <c r="BX163" s="157">
        <f t="shared" si="46"/>
        <v>0</v>
      </c>
      <c r="BY163" s="157">
        <f t="shared" si="47"/>
        <v>0</v>
      </c>
    </row>
    <row r="164" spans="1:77" x14ac:dyDescent="0.25">
      <c r="A164" t="s">
        <v>144</v>
      </c>
      <c r="B164" t="s">
        <v>77</v>
      </c>
      <c r="C164" t="s">
        <v>166</v>
      </c>
      <c r="D164" t="s">
        <v>77</v>
      </c>
      <c r="E164" t="s">
        <v>4</v>
      </c>
      <c r="F164" s="367">
        <v>43474</v>
      </c>
      <c r="G164" s="150">
        <v>91762.531000000003</v>
      </c>
      <c r="H164" s="150">
        <v>7420.0103831960987</v>
      </c>
      <c r="I164" s="150">
        <v>0</v>
      </c>
      <c r="J164" s="150">
        <v>0</v>
      </c>
      <c r="K164" s="150">
        <v>0</v>
      </c>
      <c r="L164" s="150">
        <v>0</v>
      </c>
      <c r="M164" s="150">
        <v>0</v>
      </c>
      <c r="N164" s="150">
        <v>99182.541383196105</v>
      </c>
      <c r="O164" s="150">
        <v>6919.4690000000001</v>
      </c>
      <c r="P164" s="150">
        <v>0</v>
      </c>
      <c r="Q164" s="150">
        <v>0</v>
      </c>
      <c r="R164" s="150">
        <v>0</v>
      </c>
      <c r="S164" s="150">
        <v>0</v>
      </c>
      <c r="T164" s="150">
        <v>0</v>
      </c>
      <c r="U164" s="150">
        <v>98682</v>
      </c>
      <c r="V164" s="150">
        <v>6919.4690000000001</v>
      </c>
      <c r="W164" s="150">
        <v>0</v>
      </c>
      <c r="X164" s="150">
        <v>0</v>
      </c>
      <c r="Y164" s="150">
        <v>0</v>
      </c>
      <c r="Z164" s="150">
        <v>0</v>
      </c>
      <c r="AA164" s="150">
        <v>0</v>
      </c>
      <c r="AB164" s="150">
        <v>98682</v>
      </c>
      <c r="AC164" s="150">
        <v>6919.4690000000001</v>
      </c>
      <c r="AD164" s="150">
        <v>0</v>
      </c>
      <c r="AE164" s="150">
        <v>0</v>
      </c>
      <c r="AF164" s="150">
        <v>0</v>
      </c>
      <c r="AG164" s="150">
        <v>0</v>
      </c>
      <c r="AH164" s="150">
        <v>0</v>
      </c>
      <c r="AI164" s="150">
        <v>98682</v>
      </c>
      <c r="AJ164" s="150">
        <v>6919.4690000000001</v>
      </c>
      <c r="AL164" s="150">
        <f t="shared" si="48"/>
        <v>6919.4690000000001</v>
      </c>
      <c r="AM164" s="150">
        <f t="shared" si="49"/>
        <v>0</v>
      </c>
      <c r="AN164" s="150">
        <v>6919.4690000000001</v>
      </c>
      <c r="AO164" s="150">
        <f t="shared" ref="AO164:AO178" si="52">G164+AN164</f>
        <v>98682</v>
      </c>
      <c r="BB164" s="150">
        <f t="shared" si="50"/>
        <v>0</v>
      </c>
      <c r="BO164" s="150">
        <f t="shared" si="51"/>
        <v>0</v>
      </c>
      <c r="BS164" s="150">
        <f t="shared" si="40"/>
        <v>98682</v>
      </c>
      <c r="BT164" s="157">
        <f t="shared" ref="BT164:BT178" si="53">BB164-AD164</f>
        <v>0</v>
      </c>
      <c r="BU164" s="157">
        <f t="shared" ref="BU164:BU178" si="54">BO164-AE164</f>
        <v>0</v>
      </c>
      <c r="BV164" s="157">
        <f t="shared" ref="BV164:BV178" si="55">BP164-AF164</f>
        <v>0</v>
      </c>
      <c r="BW164" s="157">
        <f t="shared" ref="BW164:BW178" si="56">BQ164-AG164</f>
        <v>0</v>
      </c>
      <c r="BX164" s="157">
        <f t="shared" ref="BX164:BX178" si="57">BR164-AH164</f>
        <v>0</v>
      </c>
      <c r="BY164" s="157">
        <f t="shared" ref="BY164:BY178" si="58">BS164-AI164</f>
        <v>0</v>
      </c>
    </row>
    <row r="165" spans="1:77" x14ac:dyDescent="0.25">
      <c r="A165" t="s">
        <v>144</v>
      </c>
      <c r="B165" t="s">
        <v>95</v>
      </c>
      <c r="C165" t="s">
        <v>172</v>
      </c>
      <c r="D165" t="s">
        <v>149</v>
      </c>
      <c r="E165" t="s">
        <v>22</v>
      </c>
      <c r="F165" s="367">
        <v>42923</v>
      </c>
      <c r="G165" s="150">
        <v>999346.92499999981</v>
      </c>
      <c r="H165" s="150">
        <v>30000</v>
      </c>
      <c r="I165" s="150">
        <v>0</v>
      </c>
      <c r="J165" s="150">
        <v>0</v>
      </c>
      <c r="K165" s="150">
        <v>0</v>
      </c>
      <c r="L165" s="150">
        <v>0</v>
      </c>
      <c r="M165" s="150">
        <v>0</v>
      </c>
      <c r="N165" s="150">
        <v>1029346.9249999998</v>
      </c>
      <c r="O165" s="150">
        <v>30000.246999999999</v>
      </c>
      <c r="P165" s="150">
        <v>0</v>
      </c>
      <c r="Q165" s="150">
        <v>0</v>
      </c>
      <c r="R165" s="150">
        <v>0</v>
      </c>
      <c r="S165" s="150">
        <v>0</v>
      </c>
      <c r="T165" s="150">
        <v>0</v>
      </c>
      <c r="U165" s="150">
        <v>1029347.1719999998</v>
      </c>
      <c r="V165" s="150">
        <v>11663.246999999999</v>
      </c>
      <c r="W165" s="150">
        <v>0</v>
      </c>
      <c r="X165" s="150">
        <v>0</v>
      </c>
      <c r="Y165" s="150">
        <v>0</v>
      </c>
      <c r="Z165" s="150">
        <v>0</v>
      </c>
      <c r="AA165" s="150">
        <v>0</v>
      </c>
      <c r="AB165" s="150">
        <v>1011010.1719999998</v>
      </c>
      <c r="AC165" s="150">
        <v>11663.246999999999</v>
      </c>
      <c r="AD165" s="150">
        <v>0</v>
      </c>
      <c r="AE165" s="150">
        <v>0</v>
      </c>
      <c r="AF165" s="150">
        <v>0</v>
      </c>
      <c r="AG165" s="150">
        <v>0</v>
      </c>
      <c r="AH165" s="150">
        <v>0</v>
      </c>
      <c r="AI165" s="150">
        <v>1011010.1719999998</v>
      </c>
      <c r="AJ165" s="150">
        <v>11663.246999999999</v>
      </c>
      <c r="AL165" s="150">
        <f t="shared" si="48"/>
        <v>11663.246999999999</v>
      </c>
      <c r="AM165" s="150">
        <f t="shared" si="49"/>
        <v>0</v>
      </c>
      <c r="AN165" s="150">
        <v>11663.246999999999</v>
      </c>
      <c r="AO165" s="150">
        <f t="shared" si="52"/>
        <v>1011010.1719999998</v>
      </c>
      <c r="BB165" s="150">
        <f t="shared" si="50"/>
        <v>0</v>
      </c>
      <c r="BO165" s="150">
        <f t="shared" si="51"/>
        <v>0</v>
      </c>
      <c r="BS165" s="150">
        <f t="shared" si="40"/>
        <v>1011010.1719999998</v>
      </c>
      <c r="BT165" s="157">
        <f t="shared" si="53"/>
        <v>0</v>
      </c>
      <c r="BU165" s="157">
        <f t="shared" si="54"/>
        <v>0</v>
      </c>
      <c r="BV165" s="157">
        <f t="shared" si="55"/>
        <v>0</v>
      </c>
      <c r="BW165" s="157">
        <f t="shared" si="56"/>
        <v>0</v>
      </c>
      <c r="BX165" s="157">
        <f t="shared" si="57"/>
        <v>0</v>
      </c>
      <c r="BY165" s="157">
        <f t="shared" si="58"/>
        <v>0</v>
      </c>
    </row>
    <row r="166" spans="1:77" x14ac:dyDescent="0.25">
      <c r="A166" t="s">
        <v>144</v>
      </c>
      <c r="B166" t="s">
        <v>94</v>
      </c>
      <c r="C166" t="s">
        <v>172</v>
      </c>
      <c r="D166" t="s">
        <v>154</v>
      </c>
      <c r="E166" t="s">
        <v>21</v>
      </c>
      <c r="F166" s="367">
        <v>43889</v>
      </c>
      <c r="G166" s="150">
        <v>353589.4800000001</v>
      </c>
      <c r="H166" s="150">
        <v>3031897.442464652</v>
      </c>
      <c r="I166" s="150">
        <v>949361.55662500206</v>
      </c>
      <c r="J166" s="150">
        <v>0</v>
      </c>
      <c r="K166" s="150">
        <v>0</v>
      </c>
      <c r="L166" s="150">
        <v>0</v>
      </c>
      <c r="M166" s="150">
        <v>0</v>
      </c>
      <c r="N166" s="150">
        <v>4334848.4790896541</v>
      </c>
      <c r="O166" s="150">
        <v>3031897.442464652</v>
      </c>
      <c r="P166" s="150">
        <v>949361.55662500206</v>
      </c>
      <c r="Q166" s="150">
        <v>0</v>
      </c>
      <c r="R166" s="150">
        <v>0</v>
      </c>
      <c r="S166" s="150">
        <v>0</v>
      </c>
      <c r="T166" s="150">
        <v>0</v>
      </c>
      <c r="U166" s="150">
        <v>4334848.4790896541</v>
      </c>
      <c r="V166" s="150">
        <v>3031897.442464652</v>
      </c>
      <c r="W166" s="150">
        <v>949361.55662500206</v>
      </c>
      <c r="X166" s="150">
        <v>0</v>
      </c>
      <c r="Y166" s="150">
        <v>0</v>
      </c>
      <c r="Z166" s="150">
        <v>0</v>
      </c>
      <c r="AA166" s="150">
        <v>0</v>
      </c>
      <c r="AB166" s="150">
        <v>4334848.4790896541</v>
      </c>
      <c r="AC166" s="150">
        <v>2781085.5286849998</v>
      </c>
      <c r="AD166" s="150">
        <v>1228673</v>
      </c>
      <c r="AE166" s="150">
        <v>0</v>
      </c>
      <c r="AF166" s="150">
        <v>0</v>
      </c>
      <c r="AG166" s="150">
        <v>0</v>
      </c>
      <c r="AH166" s="150">
        <v>0</v>
      </c>
      <c r="AI166" s="150">
        <v>4363348.0086850002</v>
      </c>
      <c r="AJ166" s="150">
        <v>2155844.6229999997</v>
      </c>
      <c r="AL166" s="150">
        <f t="shared" si="48"/>
        <v>2155844.6229999997</v>
      </c>
      <c r="AM166" s="150">
        <f t="shared" si="49"/>
        <v>-625240.90568500012</v>
      </c>
      <c r="AN166" s="150">
        <v>2313722.9949999996</v>
      </c>
      <c r="AO166" s="150">
        <f t="shared" si="52"/>
        <v>2667312.4749999996</v>
      </c>
      <c r="BB166" s="150">
        <f t="shared" si="50"/>
        <v>0</v>
      </c>
      <c r="BO166" s="150">
        <f t="shared" si="51"/>
        <v>0</v>
      </c>
      <c r="BS166" s="150">
        <f t="shared" si="40"/>
        <v>2509434.1029999997</v>
      </c>
      <c r="BT166" s="157">
        <f t="shared" si="53"/>
        <v>-1228673</v>
      </c>
      <c r="BU166" s="157">
        <f t="shared" si="54"/>
        <v>0</v>
      </c>
      <c r="BV166" s="157">
        <f t="shared" si="55"/>
        <v>0</v>
      </c>
      <c r="BW166" s="157">
        <f t="shared" si="56"/>
        <v>0</v>
      </c>
      <c r="BX166" s="157">
        <f t="shared" si="57"/>
        <v>0</v>
      </c>
      <c r="BY166" s="157">
        <f t="shared" si="58"/>
        <v>-1853913.9056850006</v>
      </c>
    </row>
    <row r="167" spans="1:77" x14ac:dyDescent="0.25">
      <c r="A167" t="s">
        <v>144</v>
      </c>
      <c r="B167" t="s">
        <v>257</v>
      </c>
      <c r="C167" t="s">
        <v>771</v>
      </c>
      <c r="D167" t="s">
        <v>285</v>
      </c>
      <c r="E167" t="s">
        <v>227</v>
      </c>
      <c r="F167" s="367">
        <v>43777</v>
      </c>
      <c r="G167" s="150">
        <v>22678.862999999998</v>
      </c>
      <c r="H167" s="150">
        <v>504288.05993155745</v>
      </c>
      <c r="I167" s="150">
        <v>0</v>
      </c>
      <c r="J167" s="150">
        <v>0</v>
      </c>
      <c r="K167" s="150">
        <v>0</v>
      </c>
      <c r="L167" s="150">
        <v>0</v>
      </c>
      <c r="M167" s="150">
        <v>0</v>
      </c>
      <c r="N167" s="150">
        <v>526966.9229315574</v>
      </c>
      <c r="O167" s="150">
        <v>504288.06093155744</v>
      </c>
      <c r="P167" s="150">
        <v>0</v>
      </c>
      <c r="Q167" s="150">
        <v>0</v>
      </c>
      <c r="R167" s="150">
        <v>0</v>
      </c>
      <c r="S167" s="150">
        <v>0</v>
      </c>
      <c r="T167" s="150">
        <v>0</v>
      </c>
      <c r="U167" s="150">
        <v>526966.92393155745</v>
      </c>
      <c r="V167" s="150">
        <v>504288.06093155744</v>
      </c>
      <c r="W167" s="150">
        <v>0</v>
      </c>
      <c r="X167" s="150">
        <v>0</v>
      </c>
      <c r="Y167" s="150">
        <v>0</v>
      </c>
      <c r="Z167" s="150">
        <v>0</v>
      </c>
      <c r="AA167" s="150">
        <v>0</v>
      </c>
      <c r="AB167" s="150">
        <v>526966.92393155745</v>
      </c>
      <c r="AC167" s="150">
        <v>404288.06093155697</v>
      </c>
      <c r="AD167" s="150">
        <v>100000.00000000047</v>
      </c>
      <c r="AE167" s="150">
        <v>0</v>
      </c>
      <c r="AF167" s="150">
        <v>0</v>
      </c>
      <c r="AG167" s="150">
        <v>0</v>
      </c>
      <c r="AH167" s="150">
        <v>0</v>
      </c>
      <c r="AI167" s="150">
        <v>526966.92393155745</v>
      </c>
      <c r="AJ167" s="150">
        <v>134057.065</v>
      </c>
      <c r="AK167" s="150">
        <v>239538.84672890001</v>
      </c>
      <c r="AL167" s="150">
        <f t="shared" si="48"/>
        <v>373595.91172890004</v>
      </c>
      <c r="AM167" s="150">
        <f t="shared" si="49"/>
        <v>-30692.149202656932</v>
      </c>
      <c r="AN167" s="150">
        <v>149907.9</v>
      </c>
      <c r="AO167" s="150">
        <f t="shared" si="52"/>
        <v>172586.76299999998</v>
      </c>
      <c r="AP167" s="150">
        <v>26955.645</v>
      </c>
      <c r="AQ167" s="150">
        <v>11223</v>
      </c>
      <c r="AR167" s="150">
        <v>0</v>
      </c>
      <c r="AS167" s="150">
        <v>65000</v>
      </c>
      <c r="AT167" s="150">
        <v>0</v>
      </c>
      <c r="AU167" s="150">
        <v>0</v>
      </c>
      <c r="AV167" s="150">
        <v>0</v>
      </c>
      <c r="AW167" s="150">
        <v>0</v>
      </c>
      <c r="AX167" s="150">
        <v>0</v>
      </c>
      <c r="AY167" s="150">
        <v>0</v>
      </c>
      <c r="AZ167" s="150">
        <v>0</v>
      </c>
      <c r="BA167" s="150">
        <v>0</v>
      </c>
      <c r="BB167" s="150">
        <f t="shared" si="50"/>
        <v>103178.645</v>
      </c>
      <c r="BC167" s="150">
        <v>0</v>
      </c>
      <c r="BD167" s="150">
        <v>0</v>
      </c>
      <c r="BE167" s="150">
        <v>0</v>
      </c>
      <c r="BF167" s="150">
        <v>0</v>
      </c>
      <c r="BG167" s="150">
        <v>0</v>
      </c>
      <c r="BH167" s="150">
        <v>0</v>
      </c>
      <c r="BI167" s="150">
        <v>0</v>
      </c>
      <c r="BJ167" s="150">
        <v>0</v>
      </c>
      <c r="BK167" s="150">
        <v>0</v>
      </c>
      <c r="BL167" s="150">
        <v>0</v>
      </c>
      <c r="BM167" s="150">
        <v>0</v>
      </c>
      <c r="BN167" s="150">
        <v>0</v>
      </c>
      <c r="BO167" s="150">
        <f t="shared" si="51"/>
        <v>0</v>
      </c>
      <c r="BP167" s="150">
        <v>0</v>
      </c>
      <c r="BQ167" s="150">
        <v>0</v>
      </c>
      <c r="BR167" s="150">
        <v>0</v>
      </c>
      <c r="BS167" s="150">
        <f t="shared" si="40"/>
        <v>499453.41972890007</v>
      </c>
      <c r="BT167" s="157">
        <f t="shared" si="53"/>
        <v>3178.6449999995384</v>
      </c>
      <c r="BU167" s="157">
        <f t="shared" si="54"/>
        <v>0</v>
      </c>
      <c r="BV167" s="157">
        <f t="shared" si="55"/>
        <v>0</v>
      </c>
      <c r="BW167" s="157">
        <f t="shared" si="56"/>
        <v>0</v>
      </c>
      <c r="BX167" s="157">
        <f t="shared" si="57"/>
        <v>0</v>
      </c>
      <c r="BY167" s="157">
        <f t="shared" si="58"/>
        <v>-27513.504202657379</v>
      </c>
    </row>
    <row r="168" spans="1:77" x14ac:dyDescent="0.25">
      <c r="A168" t="s">
        <v>144</v>
      </c>
      <c r="B168" t="s">
        <v>256</v>
      </c>
      <c r="C168" t="s">
        <v>771</v>
      </c>
      <c r="D168" t="s">
        <v>284</v>
      </c>
      <c r="E168" t="s">
        <v>226</v>
      </c>
      <c r="F168" s="367">
        <v>43777</v>
      </c>
      <c r="G168" s="150">
        <v>22735.440999999999</v>
      </c>
      <c r="H168" s="150">
        <v>452369.25672669313</v>
      </c>
      <c r="I168" s="150">
        <v>0</v>
      </c>
      <c r="J168" s="150">
        <v>0</v>
      </c>
      <c r="K168" s="150">
        <v>0</v>
      </c>
      <c r="L168" s="150">
        <v>0</v>
      </c>
      <c r="M168" s="150">
        <v>0</v>
      </c>
      <c r="N168" s="150">
        <v>475104.69772669312</v>
      </c>
      <c r="O168" s="150">
        <v>452369.25672669313</v>
      </c>
      <c r="P168" s="150">
        <v>0</v>
      </c>
      <c r="Q168" s="150">
        <v>0</v>
      </c>
      <c r="R168" s="150">
        <v>0</v>
      </c>
      <c r="S168" s="150">
        <v>0</v>
      </c>
      <c r="T168" s="150">
        <v>0</v>
      </c>
      <c r="U168" s="150">
        <v>475104.69772669312</v>
      </c>
      <c r="V168" s="150">
        <v>452369.25672669313</v>
      </c>
      <c r="W168" s="150">
        <v>0</v>
      </c>
      <c r="X168" s="150">
        <v>0</v>
      </c>
      <c r="Y168" s="150">
        <v>0</v>
      </c>
      <c r="Z168" s="150">
        <v>0</v>
      </c>
      <c r="AA168" s="150">
        <v>0</v>
      </c>
      <c r="AB168" s="150">
        <v>475104.69772669312</v>
      </c>
      <c r="AC168" s="150">
        <v>352369.25672669301</v>
      </c>
      <c r="AD168" s="150">
        <v>100000.00000000012</v>
      </c>
      <c r="AE168" s="150">
        <v>0</v>
      </c>
      <c r="AF168" s="150">
        <v>0</v>
      </c>
      <c r="AG168" s="150">
        <v>0</v>
      </c>
      <c r="AH168" s="150">
        <v>0</v>
      </c>
      <c r="AI168" s="150">
        <v>475104.69772669312</v>
      </c>
      <c r="AJ168" s="150">
        <v>137661.76999999999</v>
      </c>
      <c r="AK168" s="150">
        <v>217763.5703769</v>
      </c>
      <c r="AL168" s="150">
        <f t="shared" si="48"/>
        <v>355425.34037689999</v>
      </c>
      <c r="AM168" s="150">
        <f t="shared" si="49"/>
        <v>3056.0836502069724</v>
      </c>
      <c r="AN168" s="150">
        <v>154647.05099999998</v>
      </c>
      <c r="AO168" s="150">
        <f t="shared" si="52"/>
        <v>177382.49199999997</v>
      </c>
      <c r="AP168" s="150">
        <v>26955.645</v>
      </c>
      <c r="AQ168" s="150">
        <v>6000</v>
      </c>
      <c r="AR168" s="150">
        <v>18000</v>
      </c>
      <c r="AS168" s="150">
        <v>0</v>
      </c>
      <c r="AT168" s="150">
        <v>0</v>
      </c>
      <c r="AU168" s="150">
        <v>0</v>
      </c>
      <c r="AV168" s="150">
        <v>0</v>
      </c>
      <c r="AW168" s="150">
        <v>0</v>
      </c>
      <c r="AX168" s="150">
        <v>0</v>
      </c>
      <c r="AY168" s="150">
        <v>0</v>
      </c>
      <c r="AZ168" s="150">
        <v>0</v>
      </c>
      <c r="BA168" s="150">
        <v>0</v>
      </c>
      <c r="BB168" s="150">
        <f t="shared" si="50"/>
        <v>50955.645000000004</v>
      </c>
      <c r="BC168" s="150">
        <v>0</v>
      </c>
      <c r="BD168" s="150">
        <v>0</v>
      </c>
      <c r="BE168" s="150">
        <v>0</v>
      </c>
      <c r="BF168" s="150">
        <v>0</v>
      </c>
      <c r="BG168" s="150">
        <v>0</v>
      </c>
      <c r="BH168" s="150">
        <v>0</v>
      </c>
      <c r="BI168" s="150">
        <v>0</v>
      </c>
      <c r="BJ168" s="150">
        <v>0</v>
      </c>
      <c r="BK168" s="150">
        <v>0</v>
      </c>
      <c r="BL168" s="150">
        <v>0</v>
      </c>
      <c r="BM168" s="150">
        <v>0</v>
      </c>
      <c r="BN168" s="150">
        <v>0</v>
      </c>
      <c r="BO168" s="150">
        <f t="shared" si="51"/>
        <v>0</v>
      </c>
      <c r="BP168" s="150">
        <v>0</v>
      </c>
      <c r="BQ168" s="150">
        <v>0</v>
      </c>
      <c r="BR168" s="150">
        <v>0</v>
      </c>
      <c r="BS168" s="150">
        <f t="shared" si="40"/>
        <v>429116.4263769</v>
      </c>
      <c r="BT168" s="157">
        <f t="shared" si="53"/>
        <v>-49044.355000000112</v>
      </c>
      <c r="BU168" s="157">
        <f t="shared" si="54"/>
        <v>0</v>
      </c>
      <c r="BV168" s="157">
        <f t="shared" si="55"/>
        <v>0</v>
      </c>
      <c r="BW168" s="157">
        <f t="shared" si="56"/>
        <v>0</v>
      </c>
      <c r="BX168" s="157">
        <f t="shared" si="57"/>
        <v>0</v>
      </c>
      <c r="BY168" s="157">
        <f t="shared" si="58"/>
        <v>-45988.271349793125</v>
      </c>
    </row>
    <row r="169" spans="1:77" x14ac:dyDescent="0.25">
      <c r="A169" t="s">
        <v>144</v>
      </c>
      <c r="B169" t="s">
        <v>209</v>
      </c>
      <c r="C169" t="s">
        <v>771</v>
      </c>
      <c r="D169" t="s">
        <v>219</v>
      </c>
      <c r="E169" t="s">
        <v>199</v>
      </c>
      <c r="F169" s="367">
        <v>43602</v>
      </c>
      <c r="G169" s="150">
        <v>2086397.1260000002</v>
      </c>
      <c r="H169" s="150">
        <v>679273.16876151436</v>
      </c>
      <c r="I169" s="150">
        <v>0</v>
      </c>
      <c r="J169" s="150">
        <v>0</v>
      </c>
      <c r="K169" s="150">
        <v>0</v>
      </c>
      <c r="L169" s="150">
        <v>0</v>
      </c>
      <c r="M169" s="150">
        <v>0</v>
      </c>
      <c r="N169" s="150">
        <v>2765670.2947615143</v>
      </c>
      <c r="O169" s="150">
        <v>679273.16876151366</v>
      </c>
      <c r="P169" s="150">
        <v>0</v>
      </c>
      <c r="Q169" s="150">
        <v>0</v>
      </c>
      <c r="R169" s="150">
        <v>0</v>
      </c>
      <c r="S169" s="150">
        <v>0</v>
      </c>
      <c r="T169" s="150">
        <v>0</v>
      </c>
      <c r="U169" s="150">
        <v>2765670.2947615138</v>
      </c>
      <c r="V169" s="150">
        <v>426541.30960833328</v>
      </c>
      <c r="W169" s="150">
        <v>0</v>
      </c>
      <c r="X169" s="150">
        <v>0</v>
      </c>
      <c r="Y169" s="150">
        <v>0</v>
      </c>
      <c r="Z169" s="150">
        <v>0</v>
      </c>
      <c r="AA169" s="150">
        <v>0</v>
      </c>
      <c r="AB169" s="150">
        <v>2512938.4356083334</v>
      </c>
      <c r="AC169" s="150">
        <v>426541.30960833328</v>
      </c>
      <c r="AD169" s="150">
        <v>0</v>
      </c>
      <c r="AE169" s="150">
        <v>0</v>
      </c>
      <c r="AF169" s="150">
        <v>0</v>
      </c>
      <c r="AG169" s="150">
        <v>0</v>
      </c>
      <c r="AH169" s="150">
        <v>0</v>
      </c>
      <c r="AI169" s="150">
        <v>2512938.4356083334</v>
      </c>
      <c r="AJ169" s="150">
        <v>400099.397</v>
      </c>
      <c r="AK169" s="150">
        <v>34497.033759999998</v>
      </c>
      <c r="AL169" s="150">
        <f t="shared" si="48"/>
        <v>434596.43076000002</v>
      </c>
      <c r="AM169" s="150">
        <f t="shared" si="49"/>
        <v>8055.121151666739</v>
      </c>
      <c r="AN169" s="150">
        <v>407745.49300000002</v>
      </c>
      <c r="AO169" s="150">
        <f t="shared" si="52"/>
        <v>2494142.6189999999</v>
      </c>
      <c r="AP169" s="150">
        <v>0</v>
      </c>
      <c r="AQ169" s="150">
        <v>0</v>
      </c>
      <c r="AR169" s="150">
        <v>0</v>
      </c>
      <c r="AS169" s="150">
        <v>0</v>
      </c>
      <c r="AT169" s="150">
        <v>0</v>
      </c>
      <c r="AU169" s="150">
        <v>0</v>
      </c>
      <c r="AV169" s="150">
        <v>0</v>
      </c>
      <c r="AW169" s="150">
        <v>0</v>
      </c>
      <c r="AX169" s="150">
        <v>0</v>
      </c>
      <c r="AY169" s="150">
        <v>0</v>
      </c>
      <c r="AZ169" s="150">
        <v>0</v>
      </c>
      <c r="BA169" s="150">
        <v>0</v>
      </c>
      <c r="BB169" s="150">
        <f t="shared" si="50"/>
        <v>0</v>
      </c>
      <c r="BC169" s="150">
        <v>0</v>
      </c>
      <c r="BD169" s="150">
        <v>0</v>
      </c>
      <c r="BE169" s="150">
        <v>0</v>
      </c>
      <c r="BF169" s="150">
        <v>0</v>
      </c>
      <c r="BG169" s="150">
        <v>0</v>
      </c>
      <c r="BH169" s="150">
        <v>0</v>
      </c>
      <c r="BI169" s="150">
        <v>0</v>
      </c>
      <c r="BJ169" s="150">
        <v>0</v>
      </c>
      <c r="BK169" s="150">
        <v>0</v>
      </c>
      <c r="BL169" s="150">
        <v>0</v>
      </c>
      <c r="BM169" s="150">
        <v>0</v>
      </c>
      <c r="BN169" s="150">
        <v>0</v>
      </c>
      <c r="BO169" s="150">
        <f t="shared" si="51"/>
        <v>0</v>
      </c>
      <c r="BP169" s="150">
        <v>0</v>
      </c>
      <c r="BQ169" s="150">
        <v>0</v>
      </c>
      <c r="BR169" s="150">
        <v>0</v>
      </c>
      <c r="BS169" s="150">
        <f t="shared" si="40"/>
        <v>2520993.5567600001</v>
      </c>
      <c r="BT169" s="157">
        <f t="shared" si="53"/>
        <v>0</v>
      </c>
      <c r="BU169" s="157">
        <f t="shared" si="54"/>
        <v>0</v>
      </c>
      <c r="BV169" s="157">
        <f t="shared" si="55"/>
        <v>0</v>
      </c>
      <c r="BW169" s="157">
        <f t="shared" si="56"/>
        <v>0</v>
      </c>
      <c r="BX169" s="157">
        <f t="shared" si="57"/>
        <v>0</v>
      </c>
      <c r="BY169" s="157">
        <f t="shared" si="58"/>
        <v>8055.1211516666226</v>
      </c>
    </row>
    <row r="170" spans="1:77" x14ac:dyDescent="0.25">
      <c r="A170" t="s">
        <v>144</v>
      </c>
      <c r="B170" t="s">
        <v>329</v>
      </c>
      <c r="C170" t="s">
        <v>179</v>
      </c>
      <c r="D170" t="s">
        <v>162</v>
      </c>
      <c r="E170" t="s">
        <v>307</v>
      </c>
      <c r="F170" s="367" t="s">
        <v>938</v>
      </c>
      <c r="G170" s="150">
        <v>0</v>
      </c>
      <c r="H170" s="150">
        <v>0</v>
      </c>
      <c r="I170" s="150">
        <v>0</v>
      </c>
      <c r="J170" s="150">
        <v>0</v>
      </c>
      <c r="K170" s="150">
        <v>0</v>
      </c>
      <c r="L170" s="150">
        <v>0</v>
      </c>
      <c r="M170" s="150">
        <v>0</v>
      </c>
      <c r="N170" s="150">
        <v>0</v>
      </c>
      <c r="O170" s="150">
        <v>0</v>
      </c>
      <c r="P170" s="150">
        <v>0</v>
      </c>
      <c r="Q170" s="150">
        <v>0</v>
      </c>
      <c r="R170" s="150">
        <v>0</v>
      </c>
      <c r="S170" s="150">
        <v>0</v>
      </c>
      <c r="T170" s="150">
        <v>0</v>
      </c>
      <c r="U170" s="150">
        <v>0</v>
      </c>
      <c r="V170" s="150">
        <v>0</v>
      </c>
      <c r="W170" s="150">
        <v>0</v>
      </c>
      <c r="X170" s="150">
        <v>0</v>
      </c>
      <c r="Y170" s="150">
        <v>0</v>
      </c>
      <c r="Z170" s="150">
        <v>0</v>
      </c>
      <c r="AA170" s="150">
        <v>0</v>
      </c>
      <c r="AB170" s="150">
        <v>0</v>
      </c>
      <c r="AC170" s="150">
        <v>0</v>
      </c>
      <c r="AD170" s="150">
        <v>0</v>
      </c>
      <c r="AE170" s="150">
        <v>0</v>
      </c>
      <c r="AF170" s="150">
        <v>0</v>
      </c>
      <c r="AG170" s="150">
        <v>0</v>
      </c>
      <c r="AH170" s="150">
        <v>0</v>
      </c>
      <c r="AI170" s="150">
        <v>0</v>
      </c>
      <c r="AJ170" s="150">
        <v>0</v>
      </c>
      <c r="AL170" s="150">
        <f t="shared" si="48"/>
        <v>0</v>
      </c>
      <c r="AM170" s="150">
        <f t="shared" si="49"/>
        <v>0</v>
      </c>
      <c r="AN170" s="150">
        <v>0</v>
      </c>
      <c r="AO170" s="150">
        <f t="shared" si="52"/>
        <v>0</v>
      </c>
      <c r="BB170" s="150">
        <f t="shared" si="50"/>
        <v>0</v>
      </c>
      <c r="BO170" s="150">
        <f t="shared" si="51"/>
        <v>0</v>
      </c>
      <c r="BS170" s="150">
        <f t="shared" ref="BS170:BS178" si="59">G170+AL170+BB170+BO170+BP170+BQ170+BR170</f>
        <v>0</v>
      </c>
      <c r="BT170" s="157">
        <f t="shared" si="53"/>
        <v>0</v>
      </c>
      <c r="BU170" s="157">
        <f t="shared" si="54"/>
        <v>0</v>
      </c>
      <c r="BV170" s="157">
        <f t="shared" si="55"/>
        <v>0</v>
      </c>
      <c r="BW170" s="157">
        <f t="shared" si="56"/>
        <v>0</v>
      </c>
      <c r="BX170" s="157">
        <f t="shared" si="57"/>
        <v>0</v>
      </c>
      <c r="BY170" s="157">
        <f t="shared" si="58"/>
        <v>0</v>
      </c>
    </row>
    <row r="171" spans="1:77" x14ac:dyDescent="0.25">
      <c r="A171" t="s">
        <v>144</v>
      </c>
      <c r="B171" t="s">
        <v>109</v>
      </c>
      <c r="C171" t="s">
        <v>175</v>
      </c>
      <c r="D171" t="s">
        <v>160</v>
      </c>
      <c r="E171" t="s">
        <v>36</v>
      </c>
      <c r="F171" s="367">
        <v>44926</v>
      </c>
      <c r="G171" s="150">
        <v>20000</v>
      </c>
      <c r="H171" s="150">
        <v>100159.34678033221</v>
      </c>
      <c r="I171" s="150">
        <v>62000</v>
      </c>
      <c r="J171" s="150">
        <v>0</v>
      </c>
      <c r="K171" s="150">
        <v>0</v>
      </c>
      <c r="L171" s="150">
        <v>0</v>
      </c>
      <c r="M171" s="150">
        <v>0</v>
      </c>
      <c r="N171" s="150">
        <v>182159.34678033221</v>
      </c>
      <c r="O171" s="150">
        <v>100159.34678033221</v>
      </c>
      <c r="P171" s="150">
        <v>62000</v>
      </c>
      <c r="Q171" s="150">
        <v>0</v>
      </c>
      <c r="R171" s="150">
        <v>0</v>
      </c>
      <c r="S171" s="150">
        <v>0</v>
      </c>
      <c r="T171" s="150">
        <v>0</v>
      </c>
      <c r="U171" s="150">
        <v>182159.34678033221</v>
      </c>
      <c r="V171" s="150">
        <v>27311.777000000002</v>
      </c>
      <c r="W171" s="150">
        <v>134847.56978033198</v>
      </c>
      <c r="X171" s="150">
        <v>0</v>
      </c>
      <c r="Y171" s="150">
        <v>0</v>
      </c>
      <c r="Z171" s="150">
        <v>0</v>
      </c>
      <c r="AA171" s="150">
        <v>0</v>
      </c>
      <c r="AB171" s="150">
        <v>182159.34678033198</v>
      </c>
      <c r="AC171" s="150">
        <v>53771.777000000002</v>
      </c>
      <c r="AD171" s="150">
        <v>108387.56978033199</v>
      </c>
      <c r="AE171" s="150">
        <v>0</v>
      </c>
      <c r="AF171" s="150">
        <v>0</v>
      </c>
      <c r="AG171" s="150">
        <v>0</v>
      </c>
      <c r="AH171" s="150">
        <v>0</v>
      </c>
      <c r="AI171" s="150">
        <v>182159.34678033198</v>
      </c>
      <c r="AJ171" s="150">
        <v>53771.777000000002</v>
      </c>
      <c r="AL171" s="150">
        <f t="shared" si="48"/>
        <v>53771.777000000002</v>
      </c>
      <c r="AM171" s="150">
        <f t="shared" si="49"/>
        <v>0</v>
      </c>
      <c r="AN171" s="150">
        <v>53771.777000000002</v>
      </c>
      <c r="AO171" s="150">
        <f t="shared" si="52"/>
        <v>73771.777000000002</v>
      </c>
      <c r="BB171" s="150">
        <f t="shared" si="50"/>
        <v>0</v>
      </c>
      <c r="BO171" s="150">
        <f t="shared" si="51"/>
        <v>0</v>
      </c>
      <c r="BS171" s="150">
        <f t="shared" si="59"/>
        <v>73771.777000000002</v>
      </c>
      <c r="BT171" s="157">
        <f t="shared" si="53"/>
        <v>-108387.56978033199</v>
      </c>
      <c r="BU171" s="157">
        <f t="shared" si="54"/>
        <v>0</v>
      </c>
      <c r="BV171" s="157">
        <f t="shared" si="55"/>
        <v>0</v>
      </c>
      <c r="BW171" s="157">
        <f t="shared" si="56"/>
        <v>0</v>
      </c>
      <c r="BX171" s="157">
        <f t="shared" si="57"/>
        <v>0</v>
      </c>
      <c r="BY171" s="157">
        <f t="shared" si="58"/>
        <v>-108387.56978033198</v>
      </c>
    </row>
    <row r="172" spans="1:77" x14ac:dyDescent="0.25">
      <c r="A172" t="s">
        <v>144</v>
      </c>
      <c r="B172" t="s">
        <v>86</v>
      </c>
      <c r="C172" t="s">
        <v>172</v>
      </c>
      <c r="D172" t="s">
        <v>154</v>
      </c>
      <c r="E172" t="s">
        <v>13</v>
      </c>
      <c r="F172" s="367">
        <v>43889</v>
      </c>
      <c r="G172" s="150">
        <v>677853.853</v>
      </c>
      <c r="H172" s="150">
        <v>28499.999999999996</v>
      </c>
      <c r="I172" s="150">
        <v>0</v>
      </c>
      <c r="J172" s="150">
        <v>0</v>
      </c>
      <c r="K172" s="150">
        <v>0</v>
      </c>
      <c r="L172" s="150">
        <v>0</v>
      </c>
      <c r="M172" s="150">
        <v>0</v>
      </c>
      <c r="N172" s="150">
        <v>706353.853</v>
      </c>
      <c r="O172" s="150">
        <v>28499.999999999996</v>
      </c>
      <c r="P172" s="150">
        <v>0</v>
      </c>
      <c r="Q172" s="150">
        <v>0</v>
      </c>
      <c r="R172" s="150">
        <v>0</v>
      </c>
      <c r="S172" s="150">
        <v>0</v>
      </c>
      <c r="T172" s="150">
        <v>0</v>
      </c>
      <c r="U172" s="150">
        <v>706353.853</v>
      </c>
      <c r="V172" s="150">
        <v>28500</v>
      </c>
      <c r="W172" s="150">
        <v>0</v>
      </c>
      <c r="X172" s="150">
        <v>0</v>
      </c>
      <c r="Y172" s="150">
        <v>0</v>
      </c>
      <c r="Z172" s="150">
        <v>0</v>
      </c>
      <c r="AA172" s="150">
        <v>0</v>
      </c>
      <c r="AB172" s="150">
        <v>706353.853</v>
      </c>
      <c r="AC172" s="150">
        <v>0</v>
      </c>
      <c r="AD172" s="150">
        <v>0</v>
      </c>
      <c r="AE172" s="150">
        <v>0</v>
      </c>
      <c r="AF172" s="150">
        <v>0</v>
      </c>
      <c r="AG172" s="150">
        <v>0</v>
      </c>
      <c r="AH172" s="150">
        <v>0</v>
      </c>
      <c r="AI172" s="150">
        <v>677853.853</v>
      </c>
      <c r="AJ172" s="150">
        <v>0</v>
      </c>
      <c r="AL172" s="150">
        <f t="shared" si="48"/>
        <v>0</v>
      </c>
      <c r="AM172" s="150">
        <f t="shared" si="49"/>
        <v>0</v>
      </c>
      <c r="AN172" s="150">
        <v>0</v>
      </c>
      <c r="AO172" s="150">
        <f t="shared" si="52"/>
        <v>677853.853</v>
      </c>
      <c r="BB172" s="150">
        <f t="shared" si="50"/>
        <v>0</v>
      </c>
      <c r="BO172" s="150">
        <f t="shared" si="51"/>
        <v>0</v>
      </c>
      <c r="BS172" s="150">
        <f t="shared" si="59"/>
        <v>677853.853</v>
      </c>
      <c r="BT172" s="157">
        <f t="shared" si="53"/>
        <v>0</v>
      </c>
      <c r="BU172" s="157">
        <f t="shared" si="54"/>
        <v>0</v>
      </c>
      <c r="BV172" s="157">
        <f t="shared" si="55"/>
        <v>0</v>
      </c>
      <c r="BW172" s="157">
        <f t="shared" si="56"/>
        <v>0</v>
      </c>
      <c r="BX172" s="157">
        <f t="shared" si="57"/>
        <v>0</v>
      </c>
      <c r="BY172" s="157">
        <f t="shared" si="58"/>
        <v>0</v>
      </c>
    </row>
    <row r="173" spans="1:77" x14ac:dyDescent="0.25">
      <c r="A173" t="s">
        <v>144</v>
      </c>
      <c r="B173" t="s">
        <v>313</v>
      </c>
      <c r="C173" t="s">
        <v>175</v>
      </c>
      <c r="D173" t="s">
        <v>313</v>
      </c>
      <c r="E173" t="s">
        <v>294</v>
      </c>
      <c r="F173" s="367">
        <v>43830</v>
      </c>
      <c r="G173" s="150">
        <v>0</v>
      </c>
      <c r="H173" s="150">
        <v>282664</v>
      </c>
      <c r="I173" s="150">
        <v>0</v>
      </c>
      <c r="J173" s="150">
        <v>0</v>
      </c>
      <c r="K173" s="150">
        <v>0</v>
      </c>
      <c r="L173" s="150">
        <v>0</v>
      </c>
      <c r="M173" s="150">
        <v>0</v>
      </c>
      <c r="N173" s="150">
        <v>282664</v>
      </c>
      <c r="O173" s="150">
        <v>282664</v>
      </c>
      <c r="P173" s="150">
        <v>0</v>
      </c>
      <c r="Q173" s="150">
        <v>0</v>
      </c>
      <c r="R173" s="150">
        <v>0</v>
      </c>
      <c r="S173" s="150">
        <v>0</v>
      </c>
      <c r="T173" s="150">
        <v>0</v>
      </c>
      <c r="U173" s="150">
        <v>282664</v>
      </c>
      <c r="V173" s="150">
        <v>282664</v>
      </c>
      <c r="W173" s="150">
        <v>0</v>
      </c>
      <c r="X173" s="150">
        <v>0</v>
      </c>
      <c r="Y173" s="150">
        <v>0</v>
      </c>
      <c r="Z173" s="150">
        <v>0</v>
      </c>
      <c r="AA173" s="150">
        <v>0</v>
      </c>
      <c r="AB173" s="150">
        <v>282664</v>
      </c>
      <c r="AC173" s="150">
        <v>164151.93599999999</v>
      </c>
      <c r="AD173" s="150">
        <v>0</v>
      </c>
      <c r="AE173" s="150">
        <v>0</v>
      </c>
      <c r="AF173" s="150">
        <v>0</v>
      </c>
      <c r="AG173" s="150">
        <v>0</v>
      </c>
      <c r="AH173" s="150">
        <v>0</v>
      </c>
      <c r="AI173" s="150">
        <v>164151.93599999999</v>
      </c>
      <c r="AJ173" s="150">
        <v>114151.93599999997</v>
      </c>
      <c r="AL173" s="150">
        <f t="shared" si="48"/>
        <v>114151.93599999997</v>
      </c>
      <c r="AM173" s="150">
        <f t="shared" si="49"/>
        <v>-50000.000000000015</v>
      </c>
      <c r="AN173" s="150">
        <v>114151.93599999997</v>
      </c>
      <c r="AO173" s="150">
        <f t="shared" si="52"/>
        <v>114151.93599999997</v>
      </c>
      <c r="BB173" s="150">
        <f t="shared" si="50"/>
        <v>0</v>
      </c>
      <c r="BO173" s="150">
        <f t="shared" si="51"/>
        <v>0</v>
      </c>
      <c r="BS173" s="150">
        <f t="shared" si="59"/>
        <v>114151.93599999997</v>
      </c>
      <c r="BT173" s="157">
        <f t="shared" si="53"/>
        <v>0</v>
      </c>
      <c r="BU173" s="157">
        <f t="shared" si="54"/>
        <v>0</v>
      </c>
      <c r="BV173" s="157">
        <f t="shared" si="55"/>
        <v>0</v>
      </c>
      <c r="BW173" s="157">
        <f t="shared" si="56"/>
        <v>0</v>
      </c>
      <c r="BX173" s="157">
        <f t="shared" si="57"/>
        <v>0</v>
      </c>
      <c r="BY173" s="157">
        <f t="shared" si="58"/>
        <v>-50000.000000000015</v>
      </c>
    </row>
    <row r="174" spans="1:77" x14ac:dyDescent="0.25">
      <c r="A174" t="s">
        <v>144</v>
      </c>
      <c r="B174" t="s">
        <v>1098</v>
      </c>
      <c r="C174" t="s">
        <v>166</v>
      </c>
      <c r="D174" t="s">
        <v>1246</v>
      </c>
      <c r="E174" t="s">
        <v>1097</v>
      </c>
      <c r="F174" s="367" t="s">
        <v>938</v>
      </c>
      <c r="G174" s="150">
        <v>0</v>
      </c>
      <c r="H174" s="150">
        <v>0</v>
      </c>
      <c r="I174" s="150">
        <v>0</v>
      </c>
      <c r="J174" s="150">
        <v>0</v>
      </c>
      <c r="K174" s="150">
        <v>0</v>
      </c>
      <c r="L174" s="150">
        <v>0</v>
      </c>
      <c r="M174" s="150">
        <v>0</v>
      </c>
      <c r="N174" s="150">
        <v>0</v>
      </c>
      <c r="O174" s="150">
        <v>0</v>
      </c>
      <c r="P174" s="150">
        <v>0</v>
      </c>
      <c r="Q174" s="150">
        <v>0</v>
      </c>
      <c r="R174" s="150">
        <v>0</v>
      </c>
      <c r="S174" s="150">
        <v>0</v>
      </c>
      <c r="T174" s="150">
        <v>0</v>
      </c>
      <c r="U174" s="150">
        <v>0</v>
      </c>
      <c r="V174" s="150">
        <v>0</v>
      </c>
      <c r="W174" s="150">
        <v>0</v>
      </c>
      <c r="X174" s="150">
        <v>0</v>
      </c>
      <c r="Y174" s="150">
        <v>0</v>
      </c>
      <c r="Z174" s="150">
        <v>0</v>
      </c>
      <c r="AA174" s="150">
        <v>0</v>
      </c>
      <c r="AB174" s="150">
        <v>0</v>
      </c>
      <c r="AC174" s="150">
        <v>454916.75300000003</v>
      </c>
      <c r="AD174" s="150">
        <v>0</v>
      </c>
      <c r="AE174" s="150">
        <v>0</v>
      </c>
      <c r="AF174" s="150">
        <v>0</v>
      </c>
      <c r="AG174" s="150">
        <v>0</v>
      </c>
      <c r="AH174" s="150">
        <v>0</v>
      </c>
      <c r="AI174" s="150">
        <v>454916.75300000003</v>
      </c>
      <c r="AJ174" s="150">
        <v>0</v>
      </c>
      <c r="AL174" s="150">
        <f t="shared" si="48"/>
        <v>0</v>
      </c>
      <c r="AM174" s="150">
        <f t="shared" si="49"/>
        <v>-454916.75300000003</v>
      </c>
      <c r="AN174" s="150">
        <v>0</v>
      </c>
      <c r="AO174" s="150">
        <f t="shared" si="52"/>
        <v>0</v>
      </c>
      <c r="BB174" s="150">
        <f t="shared" si="50"/>
        <v>0</v>
      </c>
      <c r="BO174" s="150">
        <f t="shared" si="51"/>
        <v>0</v>
      </c>
      <c r="BS174" s="150">
        <f t="shared" si="59"/>
        <v>0</v>
      </c>
      <c r="BT174" s="157">
        <f t="shared" si="53"/>
        <v>0</v>
      </c>
      <c r="BU174" s="157">
        <f t="shared" si="54"/>
        <v>0</v>
      </c>
      <c r="BV174" s="157">
        <f t="shared" si="55"/>
        <v>0</v>
      </c>
      <c r="BW174" s="157">
        <f t="shared" si="56"/>
        <v>0</v>
      </c>
      <c r="BX174" s="157">
        <f t="shared" si="57"/>
        <v>0</v>
      </c>
      <c r="BY174" s="157">
        <f t="shared" si="58"/>
        <v>-454916.75300000003</v>
      </c>
    </row>
    <row r="175" spans="1:77" x14ac:dyDescent="0.25">
      <c r="A175" t="s">
        <v>144</v>
      </c>
      <c r="B175" t="s">
        <v>1249</v>
      </c>
      <c r="C175" t="s">
        <v>175</v>
      </c>
      <c r="D175" t="s">
        <v>770</v>
      </c>
      <c r="E175" t="s">
        <v>938</v>
      </c>
      <c r="F175" s="367" t="s">
        <v>938</v>
      </c>
      <c r="G175" s="150">
        <v>0</v>
      </c>
      <c r="H175" s="150">
        <v>0</v>
      </c>
      <c r="I175" s="150">
        <v>0</v>
      </c>
      <c r="J175" s="150">
        <v>0</v>
      </c>
      <c r="K175" s="150">
        <v>0</v>
      </c>
      <c r="L175" s="150">
        <v>0</v>
      </c>
      <c r="M175" s="150">
        <v>0</v>
      </c>
      <c r="N175" s="150">
        <v>0</v>
      </c>
      <c r="O175" s="150">
        <v>0</v>
      </c>
      <c r="P175" s="150">
        <v>0</v>
      </c>
      <c r="Q175" s="150">
        <v>0</v>
      </c>
      <c r="R175" s="150">
        <v>0</v>
      </c>
      <c r="S175" s="150">
        <v>0</v>
      </c>
      <c r="T175" s="150">
        <v>0</v>
      </c>
      <c r="U175" s="150">
        <v>0</v>
      </c>
      <c r="V175" s="150">
        <v>0</v>
      </c>
      <c r="W175" s="150">
        <v>0</v>
      </c>
      <c r="X175" s="150">
        <v>0</v>
      </c>
      <c r="Y175" s="150">
        <v>0</v>
      </c>
      <c r="Z175" s="150">
        <v>0</v>
      </c>
      <c r="AA175" s="150">
        <v>0</v>
      </c>
      <c r="AB175" s="150">
        <v>0</v>
      </c>
      <c r="AC175" s="150">
        <v>0</v>
      </c>
      <c r="AD175" s="150">
        <v>0</v>
      </c>
      <c r="AE175" s="150">
        <v>0</v>
      </c>
      <c r="AF175" s="150">
        <v>0</v>
      </c>
      <c r="AG175" s="150">
        <v>0</v>
      </c>
      <c r="AH175" s="150">
        <v>0</v>
      </c>
      <c r="AI175" s="150">
        <v>0</v>
      </c>
      <c r="AJ175" s="150">
        <v>0</v>
      </c>
      <c r="AL175" s="150">
        <f t="shared" si="48"/>
        <v>0</v>
      </c>
      <c r="AM175" s="150">
        <f t="shared" si="49"/>
        <v>0</v>
      </c>
      <c r="AN175" s="150">
        <v>0</v>
      </c>
      <c r="AO175" s="150">
        <f t="shared" si="52"/>
        <v>0</v>
      </c>
      <c r="BB175" s="150">
        <f t="shared" si="50"/>
        <v>0</v>
      </c>
      <c r="BO175" s="150">
        <f t="shared" si="51"/>
        <v>0</v>
      </c>
      <c r="BS175" s="150">
        <f t="shared" si="59"/>
        <v>0</v>
      </c>
      <c r="BT175" s="157">
        <f t="shared" si="53"/>
        <v>0</v>
      </c>
      <c r="BU175" s="157">
        <f t="shared" si="54"/>
        <v>0</v>
      </c>
      <c r="BV175" s="157">
        <f t="shared" si="55"/>
        <v>0</v>
      </c>
      <c r="BW175" s="157">
        <f t="shared" si="56"/>
        <v>0</v>
      </c>
      <c r="BX175" s="157">
        <f t="shared" si="57"/>
        <v>0</v>
      </c>
      <c r="BY175" s="157">
        <f t="shared" si="58"/>
        <v>0</v>
      </c>
    </row>
    <row r="176" spans="1:77" x14ac:dyDescent="0.25">
      <c r="A176" t="s">
        <v>144</v>
      </c>
      <c r="B176" t="s">
        <v>1250</v>
      </c>
      <c r="C176" t="s">
        <v>179</v>
      </c>
      <c r="D176" t="s">
        <v>770</v>
      </c>
      <c r="E176" t="s">
        <v>938</v>
      </c>
      <c r="F176" s="367" t="s">
        <v>938</v>
      </c>
      <c r="G176" s="150">
        <v>0</v>
      </c>
      <c r="H176" s="150">
        <v>0</v>
      </c>
      <c r="I176" s="150">
        <v>0</v>
      </c>
      <c r="J176" s="150">
        <v>0</v>
      </c>
      <c r="K176" s="150">
        <v>0</v>
      </c>
      <c r="L176" s="150">
        <v>0</v>
      </c>
      <c r="M176" s="150">
        <v>0</v>
      </c>
      <c r="N176" s="150">
        <v>0</v>
      </c>
      <c r="O176" s="150">
        <v>0</v>
      </c>
      <c r="P176" s="150">
        <v>0</v>
      </c>
      <c r="Q176" s="150">
        <v>0</v>
      </c>
      <c r="R176" s="150">
        <v>0</v>
      </c>
      <c r="S176" s="150">
        <v>0</v>
      </c>
      <c r="T176" s="150">
        <v>0</v>
      </c>
      <c r="U176" s="150">
        <v>0</v>
      </c>
      <c r="V176" s="150">
        <v>0</v>
      </c>
      <c r="W176" s="150">
        <v>0</v>
      </c>
      <c r="X176" s="150">
        <v>0</v>
      </c>
      <c r="Y176" s="150">
        <v>0</v>
      </c>
      <c r="Z176" s="150">
        <v>0</v>
      </c>
      <c r="AA176" s="150">
        <v>0</v>
      </c>
      <c r="AB176" s="150">
        <v>0</v>
      </c>
      <c r="AC176" s="150">
        <v>0</v>
      </c>
      <c r="AD176" s="150">
        <v>0</v>
      </c>
      <c r="AE176" s="150">
        <v>0</v>
      </c>
      <c r="AF176" s="150">
        <v>0</v>
      </c>
      <c r="AG176" s="150">
        <v>0</v>
      </c>
      <c r="AH176" s="150">
        <v>0</v>
      </c>
      <c r="AI176" s="150">
        <v>0</v>
      </c>
      <c r="AJ176" s="150">
        <v>2062355</v>
      </c>
      <c r="AK176" s="150">
        <v>1447148.0959999999</v>
      </c>
      <c r="AL176" s="150">
        <f t="shared" si="48"/>
        <v>3509503.0959999999</v>
      </c>
      <c r="AM176" s="150">
        <f t="shared" si="49"/>
        <v>3509503.0959999999</v>
      </c>
      <c r="AN176" s="150">
        <v>0</v>
      </c>
      <c r="AO176" s="150">
        <f t="shared" si="52"/>
        <v>0</v>
      </c>
      <c r="AP176" s="150">
        <v>31601.963</v>
      </c>
      <c r="AQ176" s="150">
        <v>38101.963000000003</v>
      </c>
      <c r="AR176" s="150">
        <v>31601.963</v>
      </c>
      <c r="AS176" s="150">
        <v>49601.963000000003</v>
      </c>
      <c r="AT176" s="150">
        <v>38001.963000000003</v>
      </c>
      <c r="AU176" s="150">
        <v>125101.963</v>
      </c>
      <c r="AV176" s="150">
        <v>32601.963</v>
      </c>
      <c r="AW176" s="150">
        <v>3882042.5970000001</v>
      </c>
      <c r="AX176" s="150">
        <v>0</v>
      </c>
      <c r="AY176" s="150">
        <v>8900</v>
      </c>
      <c r="AZ176" s="150">
        <v>0</v>
      </c>
      <c r="BA176" s="150">
        <v>7000</v>
      </c>
      <c r="BB176" s="150">
        <f t="shared" si="50"/>
        <v>4244556.3380000005</v>
      </c>
      <c r="BO176" s="150">
        <f t="shared" si="51"/>
        <v>0</v>
      </c>
      <c r="BS176" s="150">
        <f t="shared" si="59"/>
        <v>7754059.4340000004</v>
      </c>
      <c r="BT176" s="157">
        <f t="shared" si="53"/>
        <v>4244556.3380000005</v>
      </c>
      <c r="BU176" s="157">
        <f t="shared" si="54"/>
        <v>0</v>
      </c>
      <c r="BV176" s="157">
        <f t="shared" si="55"/>
        <v>0</v>
      </c>
      <c r="BW176" s="157">
        <f t="shared" si="56"/>
        <v>0</v>
      </c>
      <c r="BX176" s="157">
        <f t="shared" si="57"/>
        <v>0</v>
      </c>
      <c r="BY176" s="157">
        <f t="shared" si="58"/>
        <v>7754059.4340000004</v>
      </c>
    </row>
    <row r="177" spans="1:77" x14ac:dyDescent="0.25">
      <c r="A177" t="s">
        <v>144</v>
      </c>
      <c r="B177" t="s">
        <v>1251</v>
      </c>
      <c r="C177" t="s">
        <v>770</v>
      </c>
      <c r="D177" t="s">
        <v>770</v>
      </c>
      <c r="E177" t="s">
        <v>938</v>
      </c>
      <c r="F177" s="367" t="s">
        <v>938</v>
      </c>
      <c r="G177" s="150">
        <v>0</v>
      </c>
      <c r="H177" s="150">
        <v>0</v>
      </c>
      <c r="I177" s="150">
        <v>0</v>
      </c>
      <c r="J177" s="150">
        <v>0</v>
      </c>
      <c r="K177" s="150">
        <v>0</v>
      </c>
      <c r="L177" s="150">
        <v>0</v>
      </c>
      <c r="M177" s="150">
        <v>0</v>
      </c>
      <c r="N177" s="150">
        <v>0</v>
      </c>
      <c r="O177" s="150">
        <v>0</v>
      </c>
      <c r="P177" s="150">
        <v>0</v>
      </c>
      <c r="Q177" s="150">
        <v>0</v>
      </c>
      <c r="R177" s="150">
        <v>0</v>
      </c>
      <c r="S177" s="150">
        <v>0</v>
      </c>
      <c r="T177" s="150">
        <v>0</v>
      </c>
      <c r="U177" s="150">
        <v>0</v>
      </c>
      <c r="V177" s="150">
        <v>0</v>
      </c>
      <c r="W177" s="150">
        <v>0</v>
      </c>
      <c r="X177" s="150">
        <v>0</v>
      </c>
      <c r="Y177" s="150">
        <v>0</v>
      </c>
      <c r="Z177" s="150">
        <v>0</v>
      </c>
      <c r="AA177" s="150">
        <v>0</v>
      </c>
      <c r="AB177" s="150">
        <v>0</v>
      </c>
      <c r="AC177" s="150">
        <v>0</v>
      </c>
      <c r="AD177" s="150">
        <v>0</v>
      </c>
      <c r="AE177" s="150">
        <v>0</v>
      </c>
      <c r="AF177" s="150">
        <v>0</v>
      </c>
      <c r="AG177" s="150">
        <v>0</v>
      </c>
      <c r="AH177" s="150">
        <v>0</v>
      </c>
      <c r="AI177" s="150">
        <v>0</v>
      </c>
      <c r="AJ177" s="150">
        <v>0</v>
      </c>
      <c r="AL177" s="150">
        <f t="shared" si="48"/>
        <v>0</v>
      </c>
      <c r="AM177" s="150">
        <f t="shared" si="49"/>
        <v>0</v>
      </c>
      <c r="AN177" s="150">
        <v>0</v>
      </c>
      <c r="AO177" s="150">
        <f t="shared" si="52"/>
        <v>0</v>
      </c>
      <c r="BB177" s="150">
        <f t="shared" si="50"/>
        <v>0</v>
      </c>
      <c r="BO177" s="150">
        <f t="shared" si="51"/>
        <v>0</v>
      </c>
      <c r="BS177" s="150">
        <f t="shared" si="59"/>
        <v>0</v>
      </c>
      <c r="BT177" s="157">
        <f t="shared" si="53"/>
        <v>0</v>
      </c>
      <c r="BU177" s="157">
        <f t="shared" si="54"/>
        <v>0</v>
      </c>
      <c r="BV177" s="157">
        <f t="shared" si="55"/>
        <v>0</v>
      </c>
      <c r="BW177" s="157">
        <f t="shared" si="56"/>
        <v>0</v>
      </c>
      <c r="BX177" s="157">
        <f t="shared" si="57"/>
        <v>0</v>
      </c>
      <c r="BY177" s="157">
        <f t="shared" si="58"/>
        <v>0</v>
      </c>
    </row>
    <row r="178" spans="1:77" x14ac:dyDescent="0.25">
      <c r="A178" t="s">
        <v>144</v>
      </c>
      <c r="B178" t="s">
        <v>1252</v>
      </c>
      <c r="C178" t="s">
        <v>770</v>
      </c>
      <c r="D178" t="s">
        <v>770</v>
      </c>
      <c r="E178" t="s">
        <v>938</v>
      </c>
      <c r="F178" s="367" t="s">
        <v>938</v>
      </c>
      <c r="G178" s="150">
        <v>0</v>
      </c>
      <c r="H178" s="150">
        <v>0</v>
      </c>
      <c r="I178" s="150">
        <v>0</v>
      </c>
      <c r="J178" s="150">
        <v>0</v>
      </c>
      <c r="K178" s="150">
        <v>0</v>
      </c>
      <c r="L178" s="150">
        <v>0</v>
      </c>
      <c r="M178" s="150">
        <v>0</v>
      </c>
      <c r="N178" s="150">
        <v>0</v>
      </c>
      <c r="O178" s="150">
        <v>0</v>
      </c>
      <c r="P178" s="150">
        <v>0</v>
      </c>
      <c r="Q178" s="150">
        <v>0</v>
      </c>
      <c r="R178" s="150">
        <v>0</v>
      </c>
      <c r="S178" s="150">
        <v>0</v>
      </c>
      <c r="T178" s="150">
        <v>0</v>
      </c>
      <c r="U178" s="150">
        <v>0</v>
      </c>
      <c r="V178" s="150">
        <v>0</v>
      </c>
      <c r="W178" s="150">
        <v>0</v>
      </c>
      <c r="X178" s="150">
        <v>0</v>
      </c>
      <c r="Y178" s="150">
        <v>0</v>
      </c>
      <c r="Z178" s="150">
        <v>0</v>
      </c>
      <c r="AA178" s="150">
        <v>0</v>
      </c>
      <c r="AB178" s="150">
        <v>0</v>
      </c>
      <c r="AC178" s="150">
        <v>0</v>
      </c>
      <c r="AD178" s="150">
        <v>0</v>
      </c>
      <c r="AE178" s="150">
        <v>0</v>
      </c>
      <c r="AF178" s="150">
        <v>0</v>
      </c>
      <c r="AG178" s="150">
        <v>0</v>
      </c>
      <c r="AH178" s="150">
        <v>0</v>
      </c>
      <c r="AI178" s="150">
        <v>0</v>
      </c>
      <c r="AJ178" s="150">
        <v>0</v>
      </c>
      <c r="AL178" s="150">
        <f t="shared" si="48"/>
        <v>0</v>
      </c>
      <c r="AM178" s="150">
        <f t="shared" si="49"/>
        <v>0</v>
      </c>
      <c r="AN178" s="150">
        <v>0</v>
      </c>
      <c r="AO178" s="150">
        <f t="shared" si="52"/>
        <v>0</v>
      </c>
      <c r="BB178" s="150">
        <f t="shared" si="50"/>
        <v>0</v>
      </c>
      <c r="BO178" s="150">
        <f t="shared" si="51"/>
        <v>0</v>
      </c>
      <c r="BS178" s="150">
        <f t="shared" si="59"/>
        <v>0</v>
      </c>
      <c r="BT178" s="157">
        <f t="shared" si="53"/>
        <v>0</v>
      </c>
      <c r="BU178" s="157">
        <f t="shared" si="54"/>
        <v>0</v>
      </c>
      <c r="BV178" s="157">
        <f t="shared" si="55"/>
        <v>0</v>
      </c>
      <c r="BW178" s="157">
        <f t="shared" si="56"/>
        <v>0</v>
      </c>
      <c r="BX178" s="157">
        <f t="shared" si="57"/>
        <v>0</v>
      </c>
      <c r="BY178" s="157">
        <f t="shared" si="58"/>
        <v>0</v>
      </c>
    </row>
    <row r="179" spans="1:77" x14ac:dyDescent="0.25">
      <c r="A179" s="388" t="s">
        <v>582</v>
      </c>
      <c r="B179" s="388"/>
      <c r="C179" s="388"/>
      <c r="D179" s="388"/>
      <c r="E179" s="388"/>
      <c r="F179" s="388"/>
      <c r="G179" s="388">
        <f>SUBTOTAL(9,G4:G178)</f>
        <v>68320338.452999979</v>
      </c>
      <c r="H179" s="388">
        <f t="shared" ref="H179:BS179" si="60">SUBTOTAL(9,H4:H178)</f>
        <v>46319623.913443409</v>
      </c>
      <c r="I179" s="388">
        <f t="shared" si="60"/>
        <v>46878731.972651348</v>
      </c>
      <c r="J179" s="388">
        <f t="shared" si="60"/>
        <v>5998466.7796666697</v>
      </c>
      <c r="K179" s="388">
        <f t="shared" si="60"/>
        <v>72843.744000000006</v>
      </c>
      <c r="L179" s="388">
        <f t="shared" si="60"/>
        <v>37731.212999999996</v>
      </c>
      <c r="M179" s="388">
        <f t="shared" si="60"/>
        <v>0</v>
      </c>
      <c r="N179" s="388">
        <f t="shared" si="60"/>
        <v>167627736.07576147</v>
      </c>
      <c r="O179" s="388">
        <f t="shared" si="60"/>
        <v>50326151.738823168</v>
      </c>
      <c r="P179" s="388">
        <f t="shared" si="60"/>
        <v>41092868.786584176</v>
      </c>
      <c r="Q179" s="388">
        <f t="shared" si="60"/>
        <v>9844932.587566169</v>
      </c>
      <c r="R179" s="388">
        <f t="shared" si="60"/>
        <v>212384.07484737851</v>
      </c>
      <c r="S179" s="388">
        <f t="shared" si="60"/>
        <v>139515.17106432133</v>
      </c>
      <c r="T179" s="388">
        <f t="shared" si="60"/>
        <v>20668</v>
      </c>
      <c r="U179" s="388">
        <f t="shared" si="60"/>
        <v>169956858.45488521</v>
      </c>
      <c r="V179" s="388">
        <f t="shared" si="60"/>
        <v>51310220.800780408</v>
      </c>
      <c r="W179" s="388">
        <f t="shared" si="60"/>
        <v>40989038.374034896</v>
      </c>
      <c r="X179" s="388">
        <f t="shared" si="60"/>
        <v>9041694.5171401687</v>
      </c>
      <c r="Y179" s="388">
        <f t="shared" si="60"/>
        <v>212384.07484737851</v>
      </c>
      <c r="Z179" s="388">
        <f t="shared" si="60"/>
        <v>139515.17106432133</v>
      </c>
      <c r="AA179" s="388">
        <f t="shared" si="60"/>
        <v>20668</v>
      </c>
      <c r="AB179" s="388">
        <f t="shared" si="60"/>
        <v>170033859.39086717</v>
      </c>
      <c r="AC179" s="388">
        <f t="shared" si="60"/>
        <v>49509567.267227769</v>
      </c>
      <c r="AD179" s="388">
        <f t="shared" si="60"/>
        <v>42199353.64693144</v>
      </c>
      <c r="AE179" s="388">
        <f t="shared" si="60"/>
        <v>9041694.5171401687</v>
      </c>
      <c r="AF179" s="388">
        <f t="shared" si="60"/>
        <v>212384.07484737851</v>
      </c>
      <c r="AG179" s="388">
        <f t="shared" si="60"/>
        <v>139515.17106432133</v>
      </c>
      <c r="AH179" s="388">
        <f t="shared" si="60"/>
        <v>20668</v>
      </c>
      <c r="AI179" s="388">
        <f t="shared" si="60"/>
        <v>169394044.14896625</v>
      </c>
      <c r="AJ179" s="388">
        <f t="shared" si="60"/>
        <v>42515496.706999995</v>
      </c>
      <c r="AK179" s="388">
        <f t="shared" si="60"/>
        <v>3637789.1146857999</v>
      </c>
      <c r="AL179" s="388">
        <f t="shared" si="60"/>
        <v>46153334.474440999</v>
      </c>
      <c r="AM179" s="388">
        <f>SUBTOTAL(9,AM4:AM178)</f>
        <v>-3356232.7927867668</v>
      </c>
      <c r="AN179" s="388">
        <f t="shared" si="60"/>
        <v>40993410.806999996</v>
      </c>
      <c r="AO179" s="388">
        <f t="shared" si="60"/>
        <v>109313749.25999998</v>
      </c>
      <c r="AP179" s="388">
        <f t="shared" si="60"/>
        <v>504905.00823358353</v>
      </c>
      <c r="AQ179" s="388">
        <f t="shared" si="60"/>
        <v>1015833.9765469166</v>
      </c>
      <c r="AR179" s="388">
        <f t="shared" si="60"/>
        <v>1497861.6632711592</v>
      </c>
      <c r="AS179" s="388">
        <f t="shared" si="60"/>
        <v>2686189.7340380368</v>
      </c>
      <c r="AT179" s="388">
        <f t="shared" si="60"/>
        <v>2108205.5726502547</v>
      </c>
      <c r="AU179" s="388">
        <f t="shared" si="60"/>
        <v>2612190.3525402546</v>
      </c>
      <c r="AV179" s="388">
        <f t="shared" si="60"/>
        <v>2187675.5136091416</v>
      </c>
      <c r="AW179" s="388">
        <f t="shared" si="60"/>
        <v>5442366.3945602505</v>
      </c>
      <c r="AX179" s="388">
        <f t="shared" si="60"/>
        <v>1653590.3523628912</v>
      </c>
      <c r="AY179" s="388">
        <f t="shared" si="60"/>
        <v>1668058.819714</v>
      </c>
      <c r="AZ179" s="388">
        <f t="shared" si="60"/>
        <v>757572.81762200012</v>
      </c>
      <c r="BA179" s="388">
        <f t="shared" si="60"/>
        <v>1836473.5646518483</v>
      </c>
      <c r="BB179" s="388">
        <f t="shared" si="60"/>
        <v>23970923.769800335</v>
      </c>
      <c r="BC179" s="388">
        <f t="shared" si="60"/>
        <v>0</v>
      </c>
      <c r="BD179" s="388">
        <f t="shared" si="60"/>
        <v>0</v>
      </c>
      <c r="BE179" s="388">
        <f t="shared" si="60"/>
        <v>0</v>
      </c>
      <c r="BF179" s="388">
        <f t="shared" si="60"/>
        <v>1500</v>
      </c>
      <c r="BG179" s="388">
        <f t="shared" si="60"/>
        <v>0</v>
      </c>
      <c r="BH179" s="388">
        <f t="shared" si="60"/>
        <v>0</v>
      </c>
      <c r="BI179" s="388">
        <f t="shared" si="60"/>
        <v>1500</v>
      </c>
      <c r="BJ179" s="388">
        <f t="shared" si="60"/>
        <v>0</v>
      </c>
      <c r="BK179" s="388">
        <f t="shared" si="60"/>
        <v>0</v>
      </c>
      <c r="BL179" s="388">
        <f t="shared" si="60"/>
        <v>0</v>
      </c>
      <c r="BM179" s="388">
        <f t="shared" si="60"/>
        <v>0</v>
      </c>
      <c r="BN179" s="388">
        <f t="shared" si="60"/>
        <v>104989</v>
      </c>
      <c r="BO179" s="388">
        <f t="shared" si="60"/>
        <v>107989</v>
      </c>
      <c r="BP179" s="388">
        <f t="shared" si="60"/>
        <v>23014.734360000002</v>
      </c>
      <c r="BQ179" s="388">
        <f t="shared" si="60"/>
        <v>0</v>
      </c>
      <c r="BR179" s="388">
        <f t="shared" si="60"/>
        <v>0</v>
      </c>
      <c r="BS179" s="388">
        <f t="shared" si="60"/>
        <v>138575600.43160132</v>
      </c>
      <c r="BT179" s="388">
        <f t="shared" ref="BT179" si="61">SUBTOTAL(9,BT4:BT178)</f>
        <v>-18228429.877131101</v>
      </c>
      <c r="BU179" s="388">
        <f t="shared" ref="BU179" si="62">SUBTOTAL(9,BU4:BU178)</f>
        <v>-8933705.5171401687</v>
      </c>
      <c r="BV179" s="388">
        <f t="shared" ref="BV179" si="63">SUBTOTAL(9,BV4:BV178)</f>
        <v>-189369.34048737853</v>
      </c>
      <c r="BW179" s="388">
        <f t="shared" ref="BW179" si="64">SUBTOTAL(9,BW4:BW178)</f>
        <v>-139515.17106432133</v>
      </c>
      <c r="BX179" s="388">
        <f t="shared" ref="BX179" si="65">SUBTOTAL(9,BX4:BX178)</f>
        <v>-20668</v>
      </c>
      <c r="BY179" s="388">
        <f t="shared" ref="BY179" si="66">SUBTOTAL(9,BY4:BY178)</f>
        <v>-30818443.717364945</v>
      </c>
    </row>
  </sheetData>
  <mergeCells count="2">
    <mergeCell ref="AP1:BA1"/>
    <mergeCell ref="BC1:BN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206"/>
  <sheetViews>
    <sheetView workbookViewId="0">
      <selection activeCell="A139" sqref="A139"/>
    </sheetView>
  </sheetViews>
  <sheetFormatPr baseColWidth="10" defaultRowHeight="15" x14ac:dyDescent="0.25"/>
  <cols>
    <col min="1" max="1" width="98.5703125" bestFit="1" customWidth="1"/>
    <col min="2" max="2" width="20" style="150" bestFit="1" customWidth="1"/>
    <col min="3" max="3" width="24.7109375" style="150" bestFit="1" customWidth="1"/>
    <col min="4" max="4" width="11.5703125" style="150"/>
    <col min="7" max="7" width="15.42578125" customWidth="1"/>
    <col min="11" max="11" width="13.5703125" customWidth="1"/>
    <col min="12" max="12" width="12.5703125" customWidth="1"/>
  </cols>
  <sheetData>
    <row r="3" spans="1:13" x14ac:dyDescent="0.25">
      <c r="A3" s="360" t="s">
        <v>581</v>
      </c>
      <c r="B3" s="150" t="s">
        <v>1099</v>
      </c>
      <c r="C3" s="150" t="s">
        <v>932</v>
      </c>
    </row>
    <row r="4" spans="1:13" x14ac:dyDescent="0.25">
      <c r="A4" s="359" t="s">
        <v>147</v>
      </c>
      <c r="B4" s="150">
        <v>47804.850999999995</v>
      </c>
      <c r="C4" s="150">
        <v>287748.75583918893</v>
      </c>
      <c r="D4" s="150">
        <f>B4-C4</f>
        <v>-239943.90483918894</v>
      </c>
    </row>
    <row r="5" spans="1:13" x14ac:dyDescent="0.25">
      <c r="A5" s="149" t="s">
        <v>171</v>
      </c>
      <c r="B5" s="150">
        <v>0</v>
      </c>
      <c r="C5" s="150">
        <v>13203.326669613431</v>
      </c>
      <c r="D5" s="150">
        <f t="shared" ref="D5:D68" si="0">B5-C5</f>
        <v>-13203.326669613431</v>
      </c>
      <c r="F5" s="398" t="s">
        <v>143</v>
      </c>
      <c r="G5" s="398" t="s">
        <v>914</v>
      </c>
      <c r="H5" s="398" t="s">
        <v>1274</v>
      </c>
      <c r="I5" s="399" t="s">
        <v>1275</v>
      </c>
      <c r="J5" s="358"/>
      <c r="K5" s="398" t="s">
        <v>70</v>
      </c>
      <c r="L5" s="399" t="s">
        <v>1274</v>
      </c>
      <c r="M5" s="399" t="s">
        <v>1275</v>
      </c>
    </row>
    <row r="6" spans="1:13" ht="45" x14ac:dyDescent="0.25">
      <c r="A6" s="277" t="s">
        <v>119</v>
      </c>
      <c r="B6" s="150">
        <v>0</v>
      </c>
      <c r="C6" s="150">
        <v>8705.3260503136044</v>
      </c>
      <c r="D6" s="150">
        <f t="shared" si="0"/>
        <v>-8705.3260503136044</v>
      </c>
      <c r="F6" s="471" t="s">
        <v>1276</v>
      </c>
      <c r="G6" s="480" t="s">
        <v>1278</v>
      </c>
      <c r="H6" s="400" t="s">
        <v>1277</v>
      </c>
      <c r="I6" s="401">
        <v>-25</v>
      </c>
      <c r="J6" s="358"/>
      <c r="K6" s="405" t="s">
        <v>1286</v>
      </c>
      <c r="L6" s="402" t="s">
        <v>1295</v>
      </c>
      <c r="M6" s="401">
        <v>137</v>
      </c>
    </row>
    <row r="7" spans="1:13" ht="25.9" customHeight="1" x14ac:dyDescent="0.25">
      <c r="A7" s="277" t="s">
        <v>92</v>
      </c>
      <c r="B7" s="150">
        <v>0</v>
      </c>
      <c r="C7" s="150">
        <v>0</v>
      </c>
      <c r="D7" s="150">
        <f t="shared" si="0"/>
        <v>0</v>
      </c>
      <c r="F7" s="472"/>
      <c r="G7" s="481"/>
      <c r="H7" s="403" t="s">
        <v>1283</v>
      </c>
      <c r="I7" s="401">
        <v>-29</v>
      </c>
      <c r="J7" s="358"/>
      <c r="K7" s="404" t="s">
        <v>1281</v>
      </c>
      <c r="L7" s="401" t="s">
        <v>1282</v>
      </c>
      <c r="M7" s="401">
        <v>120</v>
      </c>
    </row>
    <row r="8" spans="1:13" ht="12.6" customHeight="1" x14ac:dyDescent="0.25">
      <c r="A8" s="277" t="s">
        <v>190</v>
      </c>
      <c r="B8" s="150">
        <v>0</v>
      </c>
      <c r="C8" s="150">
        <v>4498.0006192998262</v>
      </c>
      <c r="D8" s="150">
        <f t="shared" si="0"/>
        <v>-4498.0006192998262</v>
      </c>
      <c r="F8" s="472"/>
      <c r="G8" s="480" t="s">
        <v>1280</v>
      </c>
      <c r="H8" s="400" t="s">
        <v>1277</v>
      </c>
      <c r="I8" s="401">
        <v>-26</v>
      </c>
      <c r="J8" s="358"/>
      <c r="K8" s="482" t="s">
        <v>1296</v>
      </c>
      <c r="L8" s="474" t="s">
        <v>1297</v>
      </c>
      <c r="M8" s="476">
        <v>-200</v>
      </c>
    </row>
    <row r="9" spans="1:13" ht="9.6" customHeight="1" x14ac:dyDescent="0.25">
      <c r="A9" s="149" t="s">
        <v>174</v>
      </c>
      <c r="B9" s="150">
        <v>11776.751</v>
      </c>
      <c r="C9" s="150">
        <v>0</v>
      </c>
      <c r="D9" s="150">
        <f t="shared" si="0"/>
        <v>11776.751</v>
      </c>
      <c r="F9" s="472"/>
      <c r="G9" s="481"/>
      <c r="H9" s="403" t="s">
        <v>1283</v>
      </c>
      <c r="I9" s="401">
        <v>-11</v>
      </c>
      <c r="J9" s="358"/>
      <c r="K9" s="482"/>
      <c r="L9" s="475"/>
      <c r="M9" s="477"/>
    </row>
    <row r="10" spans="1:13" ht="30" x14ac:dyDescent="0.25">
      <c r="A10" s="277" t="s">
        <v>104</v>
      </c>
      <c r="B10" s="150">
        <v>0</v>
      </c>
      <c r="C10" s="150">
        <v>0</v>
      </c>
      <c r="D10" s="150">
        <f t="shared" si="0"/>
        <v>0</v>
      </c>
      <c r="F10" s="472"/>
      <c r="G10" s="480" t="s">
        <v>1284</v>
      </c>
      <c r="H10" s="403" t="s">
        <v>506</v>
      </c>
      <c r="I10" s="401">
        <v>-15</v>
      </c>
      <c r="J10" s="358"/>
      <c r="K10" s="482"/>
      <c r="L10" s="407" t="s">
        <v>1285</v>
      </c>
      <c r="M10" s="408">
        <v>-66</v>
      </c>
    </row>
    <row r="11" spans="1:13" ht="14.45" customHeight="1" x14ac:dyDescent="0.25">
      <c r="A11" s="277" t="s">
        <v>311</v>
      </c>
      <c r="B11" s="150">
        <v>11776.751</v>
      </c>
      <c r="C11" s="150">
        <v>0</v>
      </c>
      <c r="D11" s="150">
        <f t="shared" si="0"/>
        <v>11776.751</v>
      </c>
      <c r="F11" s="472"/>
      <c r="G11" s="481"/>
      <c r="H11" s="400" t="s">
        <v>1283</v>
      </c>
      <c r="I11" s="401">
        <v>-34.5</v>
      </c>
      <c r="J11" s="406"/>
      <c r="K11" s="474" t="s">
        <v>1298</v>
      </c>
      <c r="L11" s="409" t="s">
        <v>1299</v>
      </c>
      <c r="M11" s="410">
        <v>-262</v>
      </c>
    </row>
    <row r="12" spans="1:13" ht="43.15" customHeight="1" x14ac:dyDescent="0.25">
      <c r="A12" s="149" t="s">
        <v>290</v>
      </c>
      <c r="B12" s="150">
        <v>5768.2530000000006</v>
      </c>
      <c r="C12" s="150">
        <v>12358.776555555574</v>
      </c>
      <c r="D12" s="150">
        <f t="shared" si="0"/>
        <v>-6590.5235555555737</v>
      </c>
      <c r="F12" s="473"/>
      <c r="G12" s="401" t="s">
        <v>155</v>
      </c>
      <c r="H12" s="400" t="s">
        <v>506</v>
      </c>
      <c r="I12" s="401">
        <v>-156</v>
      </c>
      <c r="J12" s="406"/>
      <c r="K12" s="475"/>
      <c r="L12" s="409" t="s">
        <v>1300</v>
      </c>
      <c r="M12" s="410">
        <v>-253</v>
      </c>
    </row>
    <row r="13" spans="1:13" ht="25.9" customHeight="1" x14ac:dyDescent="0.25">
      <c r="A13" s="277" t="s">
        <v>277</v>
      </c>
      <c r="B13" s="150">
        <v>0</v>
      </c>
      <c r="C13" s="150">
        <v>0</v>
      </c>
      <c r="D13" s="150">
        <f t="shared" si="0"/>
        <v>0</v>
      </c>
      <c r="F13" s="478"/>
      <c r="G13" s="479"/>
      <c r="H13" s="411" t="s">
        <v>928</v>
      </c>
      <c r="I13" s="411">
        <f>SUM(I6:I12)</f>
        <v>-296.5</v>
      </c>
      <c r="J13" s="358"/>
      <c r="K13" s="427" t="s">
        <v>1301</v>
      </c>
      <c r="L13" s="409" t="s">
        <v>1302</v>
      </c>
      <c r="M13" s="410">
        <v>-225</v>
      </c>
    </row>
    <row r="14" spans="1:13" ht="45" x14ac:dyDescent="0.25">
      <c r="A14" s="277" t="s">
        <v>278</v>
      </c>
      <c r="B14" s="150">
        <v>0</v>
      </c>
      <c r="C14" s="150">
        <v>0</v>
      </c>
      <c r="D14" s="150">
        <f t="shared" si="0"/>
        <v>0</v>
      </c>
      <c r="F14" s="465" t="s">
        <v>423</v>
      </c>
      <c r="G14" s="412" t="s">
        <v>1289</v>
      </c>
      <c r="H14" s="413" t="s">
        <v>1287</v>
      </c>
      <c r="I14" s="414">
        <v>-84</v>
      </c>
      <c r="J14" s="358"/>
      <c r="K14" s="407" t="s">
        <v>1303</v>
      </c>
      <c r="L14" s="409" t="s">
        <v>1304</v>
      </c>
      <c r="M14" s="410">
        <v>-62</v>
      </c>
    </row>
    <row r="15" spans="1:13" ht="19.149999999999999" customHeight="1" x14ac:dyDescent="0.25">
      <c r="A15" s="277" t="s">
        <v>276</v>
      </c>
      <c r="B15" s="150">
        <v>2566.0360000000001</v>
      </c>
      <c r="C15" s="150">
        <v>0</v>
      </c>
      <c r="D15" s="150">
        <f t="shared" si="0"/>
        <v>2566.0360000000001</v>
      </c>
      <c r="F15" s="466"/>
      <c r="G15" s="412" t="s">
        <v>1290</v>
      </c>
      <c r="H15" s="413" t="s">
        <v>1287</v>
      </c>
      <c r="I15" s="414">
        <v>-35</v>
      </c>
      <c r="J15" s="358"/>
      <c r="K15" s="474" t="s">
        <v>1305</v>
      </c>
      <c r="L15" s="409" t="s">
        <v>1283</v>
      </c>
      <c r="M15" s="410">
        <v>-95</v>
      </c>
    </row>
    <row r="16" spans="1:13" ht="28.9" customHeight="1" x14ac:dyDescent="0.25">
      <c r="A16" s="277" t="s">
        <v>280</v>
      </c>
      <c r="B16" s="150">
        <v>0</v>
      </c>
      <c r="C16" s="150">
        <v>5010.1540000000023</v>
      </c>
      <c r="D16" s="150">
        <f t="shared" si="0"/>
        <v>-5010.1540000000023</v>
      </c>
      <c r="F16" s="467"/>
      <c r="G16" s="412" t="s">
        <v>1291</v>
      </c>
      <c r="H16" s="413" t="s">
        <v>1287</v>
      </c>
      <c r="I16" s="414">
        <v>-77</v>
      </c>
      <c r="J16" s="406"/>
      <c r="K16" s="475"/>
      <c r="L16" s="407" t="s">
        <v>1306</v>
      </c>
      <c r="M16" s="410">
        <v>-50</v>
      </c>
    </row>
    <row r="17" spans="1:13" ht="15.6" customHeight="1" x14ac:dyDescent="0.25">
      <c r="A17" s="277" t="s">
        <v>281</v>
      </c>
      <c r="B17" s="150">
        <v>0</v>
      </c>
      <c r="C17" s="150">
        <v>0</v>
      </c>
      <c r="D17" s="150">
        <f t="shared" si="0"/>
        <v>0</v>
      </c>
      <c r="F17" s="478"/>
      <c r="G17" s="479"/>
      <c r="H17" s="415" t="s">
        <v>928</v>
      </c>
      <c r="I17" s="411">
        <f>SUM(I14:I16)</f>
        <v>-196</v>
      </c>
      <c r="J17" s="358"/>
      <c r="K17" s="422" t="s">
        <v>1279</v>
      </c>
      <c r="L17" s="409" t="s">
        <v>1307</v>
      </c>
      <c r="M17" s="410">
        <v>-190</v>
      </c>
    </row>
    <row r="18" spans="1:13" ht="16.899999999999999" customHeight="1" x14ac:dyDescent="0.25">
      <c r="A18" s="277" t="s">
        <v>279</v>
      </c>
      <c r="B18" s="150">
        <v>3202.2170000000001</v>
      </c>
      <c r="C18" s="150">
        <v>7348.622555555572</v>
      </c>
      <c r="D18" s="150">
        <f t="shared" si="0"/>
        <v>-4146.4055555555715</v>
      </c>
      <c r="F18" s="468" t="s">
        <v>1206</v>
      </c>
      <c r="G18" s="417" t="s">
        <v>1292</v>
      </c>
      <c r="H18" s="418" t="s">
        <v>1287</v>
      </c>
      <c r="I18" s="419">
        <v>-29</v>
      </c>
      <c r="J18" s="416"/>
      <c r="K18" s="474" t="s">
        <v>79</v>
      </c>
      <c r="L18" s="409" t="s">
        <v>1283</v>
      </c>
      <c r="M18" s="410">
        <v>-11</v>
      </c>
    </row>
    <row r="19" spans="1:13" ht="29.45" customHeight="1" x14ac:dyDescent="0.25">
      <c r="A19" s="149" t="s">
        <v>197</v>
      </c>
      <c r="B19" s="150">
        <v>25125.028999999999</v>
      </c>
      <c r="C19" s="150">
        <v>102302.92733333331</v>
      </c>
      <c r="D19" s="150">
        <f t="shared" si="0"/>
        <v>-77177.898333333316</v>
      </c>
      <c r="F19" s="469"/>
      <c r="G19" s="420" t="s">
        <v>1288</v>
      </c>
      <c r="H19" s="418" t="s">
        <v>1287</v>
      </c>
      <c r="I19" s="419">
        <v>-60</v>
      </c>
      <c r="J19" s="358"/>
      <c r="K19" s="475"/>
      <c r="L19" s="409" t="s">
        <v>1302</v>
      </c>
      <c r="M19" s="410">
        <v>-119</v>
      </c>
    </row>
    <row r="20" spans="1:13" s="279" customFormat="1" ht="19.149999999999999" customHeight="1" x14ac:dyDescent="0.25">
      <c r="A20" s="278" t="s">
        <v>193</v>
      </c>
      <c r="B20" s="329">
        <v>25125.028999999999</v>
      </c>
      <c r="C20" s="329">
        <v>102302.92733333331</v>
      </c>
      <c r="D20" s="329">
        <f t="shared" si="0"/>
        <v>-77177.898333333316</v>
      </c>
      <c r="F20" s="469"/>
      <c r="G20" s="420" t="s">
        <v>1293</v>
      </c>
      <c r="H20" s="418" t="s">
        <v>1287</v>
      </c>
      <c r="I20" s="426">
        <v>-30</v>
      </c>
      <c r="J20" s="421"/>
      <c r="K20" s="474" t="s">
        <v>454</v>
      </c>
      <c r="L20" s="409" t="s">
        <v>508</v>
      </c>
      <c r="M20" s="410">
        <v>-13</v>
      </c>
    </row>
    <row r="21" spans="1:13" ht="28.9" customHeight="1" x14ac:dyDescent="0.25">
      <c r="A21" s="149" t="s">
        <v>177</v>
      </c>
      <c r="B21" s="150">
        <v>0</v>
      </c>
      <c r="C21" s="150">
        <v>4188.7252806865872</v>
      </c>
      <c r="D21" s="150">
        <f t="shared" si="0"/>
        <v>-4188.7252806865872</v>
      </c>
      <c r="F21" s="469"/>
      <c r="G21" s="420" t="s">
        <v>271</v>
      </c>
      <c r="H21" s="418" t="s">
        <v>1287</v>
      </c>
      <c r="I21" s="426">
        <v>-233</v>
      </c>
      <c r="J21" s="416"/>
      <c r="K21" s="475"/>
      <c r="L21" s="409" t="s">
        <v>1302</v>
      </c>
      <c r="M21" s="410">
        <v>-64</v>
      </c>
    </row>
    <row r="22" spans="1:13" ht="16.899999999999999" customHeight="1" x14ac:dyDescent="0.25">
      <c r="A22" s="277" t="s">
        <v>117</v>
      </c>
      <c r="B22" s="150">
        <v>0</v>
      </c>
      <c r="C22" s="150">
        <v>4188.7252806865872</v>
      </c>
      <c r="D22" s="150">
        <f t="shared" si="0"/>
        <v>-4188.7252806865872</v>
      </c>
      <c r="F22" s="470"/>
      <c r="G22" s="420" t="s">
        <v>260</v>
      </c>
      <c r="H22" s="419" t="s">
        <v>1294</v>
      </c>
      <c r="I22" s="419">
        <v>120</v>
      </c>
      <c r="J22" s="358"/>
      <c r="K22" s="415"/>
      <c r="L22" s="415" t="s">
        <v>928</v>
      </c>
      <c r="M22" s="411">
        <f>SUM(M6:M21)</f>
        <v>-1353</v>
      </c>
    </row>
    <row r="23" spans="1:13" x14ac:dyDescent="0.25">
      <c r="A23" s="149" t="s">
        <v>196</v>
      </c>
      <c r="B23" s="150">
        <v>5134.8180000000002</v>
      </c>
      <c r="C23" s="150">
        <v>13163</v>
      </c>
      <c r="D23" s="150">
        <f t="shared" si="0"/>
        <v>-8028.1819999999998</v>
      </c>
      <c r="F23" s="423"/>
      <c r="G23" s="424"/>
      <c r="H23" s="425" t="s">
        <v>928</v>
      </c>
      <c r="I23" s="425">
        <f>SUM(I18:I22)</f>
        <v>-232</v>
      </c>
      <c r="J23" s="416"/>
    </row>
    <row r="24" spans="1:13" x14ac:dyDescent="0.25">
      <c r="A24" s="277" t="s">
        <v>192</v>
      </c>
      <c r="B24" s="150">
        <v>5134.8180000000002</v>
      </c>
      <c r="C24" s="150">
        <v>13163</v>
      </c>
      <c r="D24" s="150">
        <f t="shared" si="0"/>
        <v>-8028.1819999999998</v>
      </c>
      <c r="F24" s="358"/>
      <c r="G24" s="358"/>
      <c r="H24" s="358"/>
      <c r="I24" s="358"/>
      <c r="J24" s="421"/>
      <c r="K24" s="358"/>
      <c r="L24" s="358"/>
      <c r="M24" s="358"/>
    </row>
    <row r="25" spans="1:13" x14ac:dyDescent="0.25">
      <c r="A25" s="149" t="s">
        <v>195</v>
      </c>
      <c r="B25" s="150">
        <v>0</v>
      </c>
      <c r="C25" s="150">
        <v>0</v>
      </c>
      <c r="D25" s="150">
        <f t="shared" si="0"/>
        <v>0</v>
      </c>
      <c r="F25" s="358"/>
      <c r="G25" s="358"/>
      <c r="H25" s="358"/>
      <c r="I25" s="358"/>
      <c r="J25" s="406"/>
      <c r="K25" s="358"/>
      <c r="L25" s="358"/>
      <c r="M25" s="358"/>
    </row>
    <row r="26" spans="1:13" x14ac:dyDescent="0.25">
      <c r="A26" s="277" t="s">
        <v>283</v>
      </c>
      <c r="B26" s="150">
        <v>0</v>
      </c>
      <c r="C26" s="150">
        <v>0</v>
      </c>
      <c r="D26" s="150">
        <f t="shared" si="0"/>
        <v>0</v>
      </c>
      <c r="F26" s="358"/>
      <c r="G26" s="358"/>
      <c r="H26" s="358"/>
      <c r="I26" s="358"/>
      <c r="J26" s="406"/>
      <c r="K26" s="358"/>
      <c r="L26" s="358"/>
      <c r="M26" s="358"/>
    </row>
    <row r="27" spans="1:13" x14ac:dyDescent="0.25">
      <c r="A27" s="277" t="s">
        <v>282</v>
      </c>
      <c r="B27" s="150">
        <v>0</v>
      </c>
      <c r="C27" s="150">
        <v>0</v>
      </c>
      <c r="D27" s="150">
        <f t="shared" si="0"/>
        <v>0</v>
      </c>
      <c r="F27" s="358"/>
      <c r="G27" s="358"/>
      <c r="H27" s="358"/>
      <c r="I27" s="358"/>
      <c r="J27" s="358"/>
      <c r="K27" s="358"/>
      <c r="L27" s="358"/>
      <c r="M27" s="358"/>
    </row>
    <row r="28" spans="1:13" x14ac:dyDescent="0.25">
      <c r="A28" s="277" t="s">
        <v>191</v>
      </c>
      <c r="B28" s="150">
        <v>0</v>
      </c>
      <c r="C28" s="150">
        <v>0</v>
      </c>
      <c r="D28" s="150">
        <f t="shared" si="0"/>
        <v>0</v>
      </c>
      <c r="K28" s="358"/>
      <c r="L28" s="358"/>
      <c r="M28" s="358"/>
    </row>
    <row r="29" spans="1:13" x14ac:dyDescent="0.25">
      <c r="A29" s="277" t="s">
        <v>312</v>
      </c>
      <c r="B29" s="150">
        <v>0</v>
      </c>
      <c r="C29" s="150">
        <v>0</v>
      </c>
      <c r="D29" s="150">
        <f t="shared" si="0"/>
        <v>0</v>
      </c>
    </row>
    <row r="30" spans="1:13" x14ac:dyDescent="0.25">
      <c r="A30" s="149" t="s">
        <v>770</v>
      </c>
      <c r="B30" s="150">
        <v>0</v>
      </c>
      <c r="C30" s="150">
        <v>142532</v>
      </c>
      <c r="D30" s="150">
        <f t="shared" si="0"/>
        <v>-142532</v>
      </c>
    </row>
    <row r="31" spans="1:13" s="279" customFormat="1" x14ac:dyDescent="0.25">
      <c r="A31" s="278" t="s">
        <v>360</v>
      </c>
      <c r="B31" s="329">
        <v>0</v>
      </c>
      <c r="C31" s="329">
        <v>34980</v>
      </c>
      <c r="D31" s="329">
        <f t="shared" si="0"/>
        <v>-34980</v>
      </c>
    </row>
    <row r="32" spans="1:13" x14ac:dyDescent="0.25">
      <c r="A32" s="277" t="s">
        <v>357</v>
      </c>
      <c r="B32" s="150">
        <v>0</v>
      </c>
      <c r="C32" s="150">
        <v>0</v>
      </c>
      <c r="D32" s="150">
        <f t="shared" si="0"/>
        <v>0</v>
      </c>
    </row>
    <row r="33" spans="1:4" s="279" customFormat="1" x14ac:dyDescent="0.25">
      <c r="A33" s="278" t="s">
        <v>359</v>
      </c>
      <c r="B33" s="329">
        <v>0</v>
      </c>
      <c r="C33" s="329">
        <v>83952</v>
      </c>
      <c r="D33" s="329">
        <f t="shared" si="0"/>
        <v>-83952</v>
      </c>
    </row>
    <row r="34" spans="1:4" x14ac:dyDescent="0.25">
      <c r="A34" s="277" t="s">
        <v>356</v>
      </c>
      <c r="B34" s="150">
        <v>0</v>
      </c>
      <c r="C34" s="150">
        <v>0</v>
      </c>
      <c r="D34" s="150">
        <f t="shared" si="0"/>
        <v>0</v>
      </c>
    </row>
    <row r="35" spans="1:4" x14ac:dyDescent="0.25">
      <c r="A35" s="277" t="s">
        <v>352</v>
      </c>
      <c r="B35" s="150">
        <v>0</v>
      </c>
      <c r="C35" s="150">
        <v>0</v>
      </c>
      <c r="D35" s="150">
        <f t="shared" si="0"/>
        <v>0</v>
      </c>
    </row>
    <row r="36" spans="1:4" x14ac:dyDescent="0.25">
      <c r="A36" s="277" t="s">
        <v>353</v>
      </c>
      <c r="B36" s="150">
        <v>0</v>
      </c>
      <c r="C36" s="150">
        <v>20000</v>
      </c>
      <c r="D36" s="150">
        <f t="shared" si="0"/>
        <v>-20000</v>
      </c>
    </row>
    <row r="37" spans="1:4" x14ac:dyDescent="0.25">
      <c r="A37" s="277" t="s">
        <v>325</v>
      </c>
      <c r="B37" s="150">
        <v>0</v>
      </c>
      <c r="C37" s="150">
        <v>0</v>
      </c>
      <c r="D37" s="150">
        <f t="shared" si="0"/>
        <v>0</v>
      </c>
    </row>
    <row r="38" spans="1:4" x14ac:dyDescent="0.25">
      <c r="A38" s="277" t="s">
        <v>361</v>
      </c>
      <c r="B38" s="150">
        <v>0</v>
      </c>
      <c r="C38" s="150">
        <v>0</v>
      </c>
      <c r="D38" s="150">
        <f t="shared" si="0"/>
        <v>0</v>
      </c>
    </row>
    <row r="39" spans="1:4" x14ac:dyDescent="0.25">
      <c r="A39" s="277" t="s">
        <v>355</v>
      </c>
      <c r="B39" s="150">
        <v>0</v>
      </c>
      <c r="C39" s="150">
        <v>0</v>
      </c>
      <c r="D39" s="150">
        <f t="shared" si="0"/>
        <v>0</v>
      </c>
    </row>
    <row r="40" spans="1:4" x14ac:dyDescent="0.25">
      <c r="A40" s="277" t="s">
        <v>354</v>
      </c>
      <c r="B40" s="150">
        <v>0</v>
      </c>
      <c r="C40" s="150">
        <v>0</v>
      </c>
      <c r="D40" s="150">
        <f t="shared" si="0"/>
        <v>0</v>
      </c>
    </row>
    <row r="41" spans="1:4" x14ac:dyDescent="0.25">
      <c r="A41" s="277" t="s">
        <v>351</v>
      </c>
      <c r="B41" s="150">
        <v>0</v>
      </c>
      <c r="C41" s="150">
        <v>3600</v>
      </c>
      <c r="D41" s="150">
        <f t="shared" si="0"/>
        <v>-3600</v>
      </c>
    </row>
    <row r="42" spans="1:4" x14ac:dyDescent="0.25">
      <c r="A42" s="359" t="s">
        <v>146</v>
      </c>
      <c r="B42" s="150">
        <v>36365.074999999997</v>
      </c>
      <c r="C42" s="150">
        <v>0</v>
      </c>
      <c r="D42" s="150">
        <f t="shared" si="0"/>
        <v>36365.074999999997</v>
      </c>
    </row>
    <row r="43" spans="1:4" x14ac:dyDescent="0.25">
      <c r="A43" s="149" t="s">
        <v>170</v>
      </c>
      <c r="B43" s="150">
        <v>36365.074999999997</v>
      </c>
      <c r="C43" s="150">
        <v>0</v>
      </c>
      <c r="D43" s="150">
        <f t="shared" si="0"/>
        <v>36365.074999999997</v>
      </c>
    </row>
    <row r="44" spans="1:4" x14ac:dyDescent="0.25">
      <c r="A44" s="277" t="s">
        <v>93</v>
      </c>
      <c r="B44" s="150">
        <v>0</v>
      </c>
      <c r="C44" s="150">
        <v>0</v>
      </c>
      <c r="D44" s="150">
        <f t="shared" si="0"/>
        <v>0</v>
      </c>
    </row>
    <row r="45" spans="1:4" x14ac:dyDescent="0.25">
      <c r="A45" s="277" t="s">
        <v>321</v>
      </c>
      <c r="B45" s="150">
        <v>36365.074999999997</v>
      </c>
      <c r="C45" s="150">
        <v>0</v>
      </c>
      <c r="D45" s="150">
        <f t="shared" si="0"/>
        <v>36365.074999999997</v>
      </c>
    </row>
    <row r="46" spans="1:4" x14ac:dyDescent="0.25">
      <c r="A46" s="277" t="s">
        <v>269</v>
      </c>
      <c r="B46" s="150">
        <v>0</v>
      </c>
      <c r="C46" s="150">
        <v>0</v>
      </c>
      <c r="D46" s="150">
        <f t="shared" si="0"/>
        <v>0</v>
      </c>
    </row>
    <row r="47" spans="1:4" x14ac:dyDescent="0.25">
      <c r="A47" s="277" t="s">
        <v>194</v>
      </c>
      <c r="B47" s="150">
        <v>0</v>
      </c>
      <c r="C47" s="150">
        <v>0</v>
      </c>
      <c r="D47" s="150">
        <f t="shared" si="0"/>
        <v>0</v>
      </c>
    </row>
    <row r="48" spans="1:4" x14ac:dyDescent="0.25">
      <c r="A48" s="277" t="s">
        <v>91</v>
      </c>
      <c r="B48" s="150">
        <v>0</v>
      </c>
      <c r="C48" s="150">
        <v>0</v>
      </c>
      <c r="D48" s="150">
        <f t="shared" si="0"/>
        <v>0</v>
      </c>
    </row>
    <row r="49" spans="1:4" x14ac:dyDescent="0.25">
      <c r="A49" s="277" t="s">
        <v>217</v>
      </c>
      <c r="B49" s="150">
        <v>0</v>
      </c>
      <c r="C49" s="150">
        <v>0</v>
      </c>
      <c r="D49" s="150">
        <f t="shared" si="0"/>
        <v>0</v>
      </c>
    </row>
    <row r="50" spans="1:4" x14ac:dyDescent="0.25">
      <c r="A50" s="149" t="s">
        <v>770</v>
      </c>
      <c r="B50" s="150">
        <v>0</v>
      </c>
      <c r="C50" s="150">
        <v>0</v>
      </c>
      <c r="D50" s="150">
        <f t="shared" si="0"/>
        <v>0</v>
      </c>
    </row>
    <row r="51" spans="1:4" x14ac:dyDescent="0.25">
      <c r="A51" s="277" t="s">
        <v>348</v>
      </c>
      <c r="B51" s="150">
        <v>0</v>
      </c>
      <c r="C51" s="150">
        <v>0</v>
      </c>
      <c r="D51" s="150">
        <f t="shared" si="0"/>
        <v>0</v>
      </c>
    </row>
    <row r="52" spans="1:4" x14ac:dyDescent="0.25">
      <c r="A52" s="277" t="s">
        <v>346</v>
      </c>
      <c r="B52" s="150">
        <v>0</v>
      </c>
      <c r="C52" s="150">
        <v>0</v>
      </c>
      <c r="D52" s="150">
        <f t="shared" si="0"/>
        <v>0</v>
      </c>
    </row>
    <row r="53" spans="1:4" x14ac:dyDescent="0.25">
      <c r="A53" s="277" t="s">
        <v>347</v>
      </c>
      <c r="B53" s="150">
        <v>0</v>
      </c>
      <c r="C53" s="150">
        <v>0</v>
      </c>
      <c r="D53" s="150">
        <f t="shared" si="0"/>
        <v>0</v>
      </c>
    </row>
    <row r="54" spans="1:4" x14ac:dyDescent="0.25">
      <c r="A54" s="277" t="s">
        <v>350</v>
      </c>
      <c r="B54" s="150">
        <v>0</v>
      </c>
      <c r="C54" s="150">
        <v>0</v>
      </c>
      <c r="D54" s="150">
        <f t="shared" si="0"/>
        <v>0</v>
      </c>
    </row>
    <row r="55" spans="1:4" x14ac:dyDescent="0.25">
      <c r="A55" s="277" t="s">
        <v>349</v>
      </c>
      <c r="B55" s="150">
        <v>0</v>
      </c>
      <c r="C55" s="150">
        <v>0</v>
      </c>
      <c r="D55" s="150">
        <f t="shared" si="0"/>
        <v>0</v>
      </c>
    </row>
    <row r="56" spans="1:4" x14ac:dyDescent="0.25">
      <c r="A56" s="359" t="s">
        <v>145</v>
      </c>
      <c r="B56" s="150">
        <v>392430.98199999996</v>
      </c>
      <c r="C56" s="150">
        <v>734299.19857369305</v>
      </c>
      <c r="D56" s="150">
        <f t="shared" si="0"/>
        <v>-341868.21657369309</v>
      </c>
    </row>
    <row r="57" spans="1:4" x14ac:dyDescent="0.25">
      <c r="A57" s="149" t="s">
        <v>288</v>
      </c>
      <c r="B57" s="150">
        <v>120218.848</v>
      </c>
      <c r="C57" s="150">
        <v>0</v>
      </c>
      <c r="D57" s="150">
        <f t="shared" si="0"/>
        <v>120218.848</v>
      </c>
    </row>
    <row r="58" spans="1:4" s="279" customFormat="1" x14ac:dyDescent="0.25">
      <c r="A58" s="278" t="s">
        <v>260</v>
      </c>
      <c r="B58" s="329">
        <v>120218.848</v>
      </c>
      <c r="C58" s="329">
        <v>0</v>
      </c>
      <c r="D58" s="329">
        <f t="shared" si="0"/>
        <v>120218.848</v>
      </c>
    </row>
    <row r="59" spans="1:4" x14ac:dyDescent="0.25">
      <c r="A59" s="149" t="s">
        <v>180</v>
      </c>
      <c r="B59" s="150">
        <v>252.636</v>
      </c>
      <c r="C59" s="150">
        <v>3676.5059999999949</v>
      </c>
      <c r="D59" s="150">
        <f t="shared" si="0"/>
        <v>-3423.8699999999949</v>
      </c>
    </row>
    <row r="60" spans="1:4" x14ac:dyDescent="0.25">
      <c r="A60" s="277" t="s">
        <v>270</v>
      </c>
      <c r="B60" s="150">
        <v>0</v>
      </c>
      <c r="C60" s="150">
        <v>3676.5059999999949</v>
      </c>
      <c r="D60" s="150">
        <f t="shared" si="0"/>
        <v>-3676.5059999999949</v>
      </c>
    </row>
    <row r="61" spans="1:4" x14ac:dyDescent="0.25">
      <c r="A61" s="277" t="s">
        <v>141</v>
      </c>
      <c r="B61" s="150">
        <v>0</v>
      </c>
      <c r="C61" s="150">
        <v>0</v>
      </c>
      <c r="D61" s="150">
        <f t="shared" si="0"/>
        <v>0</v>
      </c>
    </row>
    <row r="62" spans="1:4" x14ac:dyDescent="0.25">
      <c r="A62" s="277" t="s">
        <v>142</v>
      </c>
      <c r="B62" s="150">
        <v>0</v>
      </c>
      <c r="C62" s="150">
        <v>0</v>
      </c>
      <c r="D62" s="150">
        <f t="shared" si="0"/>
        <v>0</v>
      </c>
    </row>
    <row r="63" spans="1:4" x14ac:dyDescent="0.25">
      <c r="A63" s="277" t="s">
        <v>261</v>
      </c>
      <c r="B63" s="150">
        <v>252.636</v>
      </c>
      <c r="C63" s="150">
        <v>0</v>
      </c>
      <c r="D63" s="150">
        <f t="shared" si="0"/>
        <v>252.636</v>
      </c>
    </row>
    <row r="64" spans="1:4" x14ac:dyDescent="0.25">
      <c r="A64" s="149" t="s">
        <v>169</v>
      </c>
      <c r="B64" s="150">
        <v>0</v>
      </c>
      <c r="C64" s="150">
        <v>0</v>
      </c>
      <c r="D64" s="150">
        <f t="shared" si="0"/>
        <v>0</v>
      </c>
    </row>
    <row r="65" spans="1:4" x14ac:dyDescent="0.25">
      <c r="A65" s="277" t="s">
        <v>87</v>
      </c>
      <c r="B65" s="150">
        <v>0</v>
      </c>
      <c r="C65" s="150">
        <v>0</v>
      </c>
      <c r="D65" s="150">
        <f t="shared" si="0"/>
        <v>0</v>
      </c>
    </row>
    <row r="66" spans="1:4" x14ac:dyDescent="0.25">
      <c r="A66" s="149" t="s">
        <v>289</v>
      </c>
      <c r="B66" s="150">
        <v>57145.83</v>
      </c>
      <c r="C66" s="150">
        <v>95718.25054991887</v>
      </c>
      <c r="D66" s="150">
        <f t="shared" si="0"/>
        <v>-38572.420549918868</v>
      </c>
    </row>
    <row r="67" spans="1:4" x14ac:dyDescent="0.25">
      <c r="A67" s="277" t="s">
        <v>310</v>
      </c>
      <c r="B67" s="150">
        <v>16151.632</v>
      </c>
      <c r="C67" s="150">
        <v>29999.683999999994</v>
      </c>
      <c r="D67" s="150">
        <f t="shared" si="0"/>
        <v>-13848.051999999994</v>
      </c>
    </row>
    <row r="68" spans="1:4" x14ac:dyDescent="0.25">
      <c r="A68" s="277" t="s">
        <v>266</v>
      </c>
      <c r="B68" s="150">
        <v>19126.219000000001</v>
      </c>
      <c r="C68" s="150">
        <v>17859.370135404399</v>
      </c>
      <c r="D68" s="150">
        <f t="shared" si="0"/>
        <v>1266.8488645956022</v>
      </c>
    </row>
    <row r="69" spans="1:4" x14ac:dyDescent="0.25">
      <c r="A69" s="277" t="s">
        <v>265</v>
      </c>
      <c r="B69" s="150">
        <v>11140.058999999999</v>
      </c>
      <c r="C69" s="150">
        <v>17859.19641451447</v>
      </c>
      <c r="D69" s="150">
        <f t="shared" ref="D69:D132" si="1">B69-C69</f>
        <v>-6719.1374145144709</v>
      </c>
    </row>
    <row r="70" spans="1:4" x14ac:dyDescent="0.25">
      <c r="A70" s="277" t="s">
        <v>267</v>
      </c>
      <c r="B70" s="150">
        <v>0</v>
      </c>
      <c r="C70" s="150">
        <v>0</v>
      </c>
      <c r="D70" s="150">
        <f t="shared" si="1"/>
        <v>0</v>
      </c>
    </row>
    <row r="71" spans="1:4" x14ac:dyDescent="0.25">
      <c r="A71" s="277" t="s">
        <v>268</v>
      </c>
      <c r="B71" s="150">
        <v>10727.92</v>
      </c>
      <c r="C71" s="150">
        <v>30000</v>
      </c>
      <c r="D71" s="150">
        <f t="shared" si="1"/>
        <v>-19272.080000000002</v>
      </c>
    </row>
    <row r="72" spans="1:4" x14ac:dyDescent="0.25">
      <c r="A72" s="149" t="s">
        <v>178</v>
      </c>
      <c r="B72" s="150">
        <v>116019.83899999999</v>
      </c>
      <c r="C72" s="150">
        <v>244987.7583767047</v>
      </c>
      <c r="D72" s="150">
        <f t="shared" si="1"/>
        <v>-128967.91937670471</v>
      </c>
    </row>
    <row r="73" spans="1:4" x14ac:dyDescent="0.25">
      <c r="A73" s="277" t="s">
        <v>128</v>
      </c>
      <c r="B73" s="150">
        <v>366.15</v>
      </c>
      <c r="C73" s="150">
        <v>10000</v>
      </c>
      <c r="D73" s="150">
        <f t="shared" si="1"/>
        <v>-9633.85</v>
      </c>
    </row>
    <row r="74" spans="1:4" x14ac:dyDescent="0.25">
      <c r="A74" s="277" t="s">
        <v>122</v>
      </c>
      <c r="B74" s="150">
        <v>14297.584999999999</v>
      </c>
      <c r="C74" s="150">
        <v>0</v>
      </c>
      <c r="D74" s="150">
        <f t="shared" si="1"/>
        <v>14297.584999999999</v>
      </c>
    </row>
    <row r="75" spans="1:4" x14ac:dyDescent="0.25">
      <c r="A75" s="277" t="s">
        <v>130</v>
      </c>
      <c r="B75" s="150">
        <v>0</v>
      </c>
      <c r="C75" s="150">
        <v>15000</v>
      </c>
      <c r="D75" s="150">
        <f t="shared" si="1"/>
        <v>-15000</v>
      </c>
    </row>
    <row r="76" spans="1:4" x14ac:dyDescent="0.25">
      <c r="A76" s="277" t="s">
        <v>123</v>
      </c>
      <c r="B76" s="150">
        <v>1967.452</v>
      </c>
      <c r="C76" s="150">
        <v>4973.280999999999</v>
      </c>
      <c r="D76" s="150">
        <f t="shared" si="1"/>
        <v>-3005.8289999999988</v>
      </c>
    </row>
    <row r="77" spans="1:4" x14ac:dyDescent="0.25">
      <c r="A77" s="277" t="s">
        <v>132</v>
      </c>
      <c r="B77" s="150">
        <v>0</v>
      </c>
      <c r="C77" s="150">
        <v>15001</v>
      </c>
      <c r="D77" s="150">
        <f t="shared" si="1"/>
        <v>-15001</v>
      </c>
    </row>
    <row r="78" spans="1:4" s="279" customFormat="1" x14ac:dyDescent="0.25">
      <c r="A78" s="278" t="s">
        <v>121</v>
      </c>
      <c r="B78" s="329">
        <v>0</v>
      </c>
      <c r="C78" s="329">
        <v>30000</v>
      </c>
      <c r="D78" s="329">
        <f t="shared" si="1"/>
        <v>-30000</v>
      </c>
    </row>
    <row r="79" spans="1:4" x14ac:dyDescent="0.25">
      <c r="A79" s="277" t="s">
        <v>124</v>
      </c>
      <c r="B79" s="150">
        <v>46279.406999999999</v>
      </c>
      <c r="C79" s="150">
        <v>70000</v>
      </c>
      <c r="D79" s="150">
        <f t="shared" si="1"/>
        <v>-23720.593000000001</v>
      </c>
    </row>
    <row r="80" spans="1:4" s="279" customFormat="1" x14ac:dyDescent="0.25">
      <c r="A80" s="278" t="s">
        <v>125</v>
      </c>
      <c r="B80" s="329">
        <v>0</v>
      </c>
      <c r="C80" s="329">
        <v>60000</v>
      </c>
      <c r="D80" s="329">
        <f t="shared" si="1"/>
        <v>-60000</v>
      </c>
    </row>
    <row r="81" spans="1:4" x14ac:dyDescent="0.25">
      <c r="A81" s="277" t="s">
        <v>131</v>
      </c>
      <c r="B81" s="150">
        <v>49716.368999999999</v>
      </c>
      <c r="C81" s="150">
        <v>35013.364999999991</v>
      </c>
      <c r="D81" s="150">
        <f t="shared" si="1"/>
        <v>14703.004000000008</v>
      </c>
    </row>
    <row r="82" spans="1:4" x14ac:dyDescent="0.25">
      <c r="A82" s="277" t="s">
        <v>129</v>
      </c>
      <c r="B82" s="150">
        <v>251.13</v>
      </c>
      <c r="C82" s="150">
        <v>0</v>
      </c>
      <c r="D82" s="150">
        <f t="shared" si="1"/>
        <v>251.13</v>
      </c>
    </row>
    <row r="83" spans="1:4" x14ac:dyDescent="0.25">
      <c r="A83" s="277" t="s">
        <v>120</v>
      </c>
      <c r="B83" s="150">
        <v>3141.7460000000001</v>
      </c>
      <c r="C83" s="150">
        <v>0</v>
      </c>
      <c r="D83" s="150">
        <f t="shared" si="1"/>
        <v>3141.7460000000001</v>
      </c>
    </row>
    <row r="84" spans="1:4" x14ac:dyDescent="0.25">
      <c r="A84" s="277" t="s">
        <v>126</v>
      </c>
      <c r="B84" s="150">
        <v>0</v>
      </c>
      <c r="C84" s="150">
        <v>0</v>
      </c>
      <c r="D84" s="150">
        <f t="shared" si="1"/>
        <v>0</v>
      </c>
    </row>
    <row r="85" spans="1:4" x14ac:dyDescent="0.25">
      <c r="A85" s="277" t="s">
        <v>127</v>
      </c>
      <c r="B85" s="150">
        <v>0</v>
      </c>
      <c r="C85" s="150">
        <v>0</v>
      </c>
      <c r="D85" s="150">
        <f t="shared" si="1"/>
        <v>0</v>
      </c>
    </row>
    <row r="86" spans="1:4" x14ac:dyDescent="0.25">
      <c r="A86" s="277" t="s">
        <v>254</v>
      </c>
      <c r="B86" s="150">
        <v>0</v>
      </c>
      <c r="C86" s="150">
        <v>0</v>
      </c>
      <c r="D86" s="150">
        <f t="shared" si="1"/>
        <v>0</v>
      </c>
    </row>
    <row r="87" spans="1:4" x14ac:dyDescent="0.25">
      <c r="A87" s="277" t="s">
        <v>255</v>
      </c>
      <c r="B87" s="150">
        <v>0</v>
      </c>
      <c r="C87" s="150">
        <v>5000.1123767046956</v>
      </c>
      <c r="D87" s="150">
        <f t="shared" si="1"/>
        <v>-5000.1123767046956</v>
      </c>
    </row>
    <row r="88" spans="1:4" x14ac:dyDescent="0.25">
      <c r="A88" s="149" t="s">
        <v>173</v>
      </c>
      <c r="B88" s="150">
        <v>49566.524000000005</v>
      </c>
      <c r="C88" s="150">
        <v>45000</v>
      </c>
      <c r="D88" s="150">
        <f t="shared" si="1"/>
        <v>4566.5240000000049</v>
      </c>
    </row>
    <row r="89" spans="1:4" x14ac:dyDescent="0.25">
      <c r="A89" s="277" t="s">
        <v>116</v>
      </c>
      <c r="B89" s="150">
        <v>44470.239000000001</v>
      </c>
      <c r="C89" s="150">
        <v>25000</v>
      </c>
      <c r="D89" s="150">
        <f t="shared" si="1"/>
        <v>19470.239000000001</v>
      </c>
    </row>
    <row r="90" spans="1:4" x14ac:dyDescent="0.25">
      <c r="A90" s="277" t="s">
        <v>118</v>
      </c>
      <c r="B90" s="150">
        <v>5096.2849999999999</v>
      </c>
      <c r="C90" s="150">
        <v>20000</v>
      </c>
      <c r="D90" s="150">
        <f t="shared" si="1"/>
        <v>-14903.715</v>
      </c>
    </row>
    <row r="91" spans="1:4" x14ac:dyDescent="0.25">
      <c r="A91" s="277" t="s">
        <v>103</v>
      </c>
      <c r="B91" s="150">
        <v>0</v>
      </c>
      <c r="C91" s="150">
        <v>0</v>
      </c>
      <c r="D91" s="150">
        <f t="shared" si="1"/>
        <v>0</v>
      </c>
    </row>
    <row r="92" spans="1:4" x14ac:dyDescent="0.25">
      <c r="A92" s="149" t="s">
        <v>770</v>
      </c>
      <c r="B92" s="150">
        <v>701.21400000000006</v>
      </c>
      <c r="C92" s="150">
        <v>16000</v>
      </c>
      <c r="D92" s="150">
        <f t="shared" si="1"/>
        <v>-15298.786</v>
      </c>
    </row>
    <row r="93" spans="1:4" x14ac:dyDescent="0.25">
      <c r="A93" s="277" t="s">
        <v>339</v>
      </c>
      <c r="B93" s="150">
        <v>0</v>
      </c>
      <c r="C93" s="150">
        <v>0</v>
      </c>
      <c r="D93" s="150">
        <f t="shared" si="1"/>
        <v>0</v>
      </c>
    </row>
    <row r="94" spans="1:4" x14ac:dyDescent="0.25">
      <c r="A94" s="277" t="s">
        <v>332</v>
      </c>
      <c r="B94" s="150">
        <v>0</v>
      </c>
      <c r="C94" s="150">
        <v>0</v>
      </c>
      <c r="D94" s="150">
        <f t="shared" si="1"/>
        <v>0</v>
      </c>
    </row>
    <row r="95" spans="1:4" x14ac:dyDescent="0.25">
      <c r="A95" s="277" t="s">
        <v>358</v>
      </c>
      <c r="B95" s="150">
        <v>0</v>
      </c>
      <c r="C95" s="150">
        <v>0</v>
      </c>
      <c r="D95" s="150">
        <f t="shared" si="1"/>
        <v>0</v>
      </c>
    </row>
    <row r="96" spans="1:4" x14ac:dyDescent="0.25">
      <c r="A96" s="277" t="s">
        <v>345</v>
      </c>
      <c r="B96" s="150">
        <v>0</v>
      </c>
      <c r="C96" s="150">
        <v>0</v>
      </c>
      <c r="D96" s="150">
        <f t="shared" si="1"/>
        <v>0</v>
      </c>
    </row>
    <row r="97" spans="1:4" x14ac:dyDescent="0.25">
      <c r="A97" s="277" t="s">
        <v>344</v>
      </c>
      <c r="B97" s="150">
        <v>0</v>
      </c>
      <c r="C97" s="150">
        <v>0</v>
      </c>
      <c r="D97" s="150">
        <f t="shared" si="1"/>
        <v>0</v>
      </c>
    </row>
    <row r="98" spans="1:4" x14ac:dyDescent="0.25">
      <c r="A98" s="277" t="s">
        <v>343</v>
      </c>
      <c r="B98" s="150">
        <v>0</v>
      </c>
      <c r="C98" s="150">
        <v>0</v>
      </c>
      <c r="D98" s="150">
        <f t="shared" si="1"/>
        <v>0</v>
      </c>
    </row>
    <row r="99" spans="1:4" x14ac:dyDescent="0.25">
      <c r="A99" s="277" t="s">
        <v>341</v>
      </c>
      <c r="B99" s="150">
        <v>0</v>
      </c>
      <c r="C99" s="150">
        <v>0</v>
      </c>
      <c r="D99" s="150">
        <f t="shared" si="1"/>
        <v>0</v>
      </c>
    </row>
    <row r="100" spans="1:4" x14ac:dyDescent="0.25">
      <c r="A100" s="277" t="s">
        <v>333</v>
      </c>
      <c r="B100" s="150">
        <v>0</v>
      </c>
      <c r="C100" s="150">
        <v>0</v>
      </c>
      <c r="D100" s="150">
        <f t="shared" si="1"/>
        <v>0</v>
      </c>
    </row>
    <row r="101" spans="1:4" x14ac:dyDescent="0.25">
      <c r="A101" s="277" t="s">
        <v>335</v>
      </c>
      <c r="B101" s="150">
        <v>0</v>
      </c>
      <c r="C101" s="150">
        <v>0</v>
      </c>
      <c r="D101" s="150">
        <f t="shared" si="1"/>
        <v>0</v>
      </c>
    </row>
    <row r="102" spans="1:4" x14ac:dyDescent="0.25">
      <c r="A102" s="277" t="s">
        <v>334</v>
      </c>
      <c r="B102" s="150">
        <v>0</v>
      </c>
      <c r="C102" s="150">
        <v>0</v>
      </c>
      <c r="D102" s="150">
        <f t="shared" si="1"/>
        <v>0</v>
      </c>
    </row>
    <row r="103" spans="1:4" x14ac:dyDescent="0.25">
      <c r="A103" s="277" t="s">
        <v>342</v>
      </c>
      <c r="B103" s="150">
        <v>0</v>
      </c>
      <c r="C103" s="150">
        <v>0</v>
      </c>
      <c r="D103" s="150">
        <f t="shared" si="1"/>
        <v>0</v>
      </c>
    </row>
    <row r="104" spans="1:4" x14ac:dyDescent="0.25">
      <c r="A104" s="277" t="s">
        <v>331</v>
      </c>
      <c r="B104" s="150">
        <v>0</v>
      </c>
      <c r="C104" s="150">
        <v>0</v>
      </c>
      <c r="D104" s="150">
        <f t="shared" si="1"/>
        <v>0</v>
      </c>
    </row>
    <row r="105" spans="1:4" x14ac:dyDescent="0.25">
      <c r="A105" s="277" t="s">
        <v>338</v>
      </c>
      <c r="B105" s="150">
        <v>0</v>
      </c>
      <c r="C105" s="150">
        <v>0</v>
      </c>
      <c r="D105" s="150">
        <f t="shared" si="1"/>
        <v>0</v>
      </c>
    </row>
    <row r="106" spans="1:4" x14ac:dyDescent="0.25">
      <c r="A106" s="277" t="s">
        <v>337</v>
      </c>
      <c r="B106" s="150">
        <v>0</v>
      </c>
      <c r="C106" s="150">
        <v>0</v>
      </c>
      <c r="D106" s="150">
        <f t="shared" si="1"/>
        <v>0</v>
      </c>
    </row>
    <row r="107" spans="1:4" x14ac:dyDescent="0.25">
      <c r="A107" s="277" t="s">
        <v>336</v>
      </c>
      <c r="B107" s="150">
        <v>0</v>
      </c>
      <c r="C107" s="150">
        <v>0</v>
      </c>
      <c r="D107" s="150">
        <f t="shared" si="1"/>
        <v>0</v>
      </c>
    </row>
    <row r="108" spans="1:4" x14ac:dyDescent="0.25">
      <c r="A108" s="277" t="s">
        <v>340</v>
      </c>
      <c r="B108" s="150">
        <v>0</v>
      </c>
      <c r="C108" s="150">
        <v>0</v>
      </c>
      <c r="D108" s="150">
        <f t="shared" si="1"/>
        <v>0</v>
      </c>
    </row>
    <row r="109" spans="1:4" x14ac:dyDescent="0.25">
      <c r="A109" s="277" t="s">
        <v>832</v>
      </c>
      <c r="B109" s="150">
        <v>701.21400000000006</v>
      </c>
      <c r="C109" s="150">
        <v>16000</v>
      </c>
      <c r="D109" s="150">
        <f t="shared" si="1"/>
        <v>-15298.786</v>
      </c>
    </row>
    <row r="110" spans="1:4" x14ac:dyDescent="0.25">
      <c r="A110" s="149" t="s">
        <v>167</v>
      </c>
      <c r="B110" s="150">
        <v>48526.091</v>
      </c>
      <c r="C110" s="150">
        <v>328916.6836470695</v>
      </c>
      <c r="D110" s="150">
        <f t="shared" si="1"/>
        <v>-280390.59264706948</v>
      </c>
    </row>
    <row r="111" spans="1:4" x14ac:dyDescent="0.25">
      <c r="A111" s="277" t="s">
        <v>188</v>
      </c>
      <c r="B111" s="150">
        <v>1759.7159999999999</v>
      </c>
      <c r="C111" s="150">
        <v>5000</v>
      </c>
      <c r="D111" s="150">
        <f t="shared" si="1"/>
        <v>-3240.2840000000001</v>
      </c>
    </row>
    <row r="112" spans="1:4" x14ac:dyDescent="0.25">
      <c r="A112" s="277" t="s">
        <v>275</v>
      </c>
      <c r="B112" s="150">
        <v>0</v>
      </c>
      <c r="C112" s="150">
        <v>0</v>
      </c>
      <c r="D112" s="150">
        <f t="shared" si="1"/>
        <v>0</v>
      </c>
    </row>
    <row r="113" spans="1:4" x14ac:dyDescent="0.25">
      <c r="A113" s="277" t="s">
        <v>102</v>
      </c>
      <c r="B113" s="150">
        <v>0</v>
      </c>
      <c r="C113" s="150">
        <v>0</v>
      </c>
      <c r="D113" s="150">
        <f t="shared" si="1"/>
        <v>0</v>
      </c>
    </row>
    <row r="114" spans="1:4" s="279" customFormat="1" x14ac:dyDescent="0.25">
      <c r="A114" s="278" t="s">
        <v>274</v>
      </c>
      <c r="B114" s="329">
        <v>196.4</v>
      </c>
      <c r="C114" s="329">
        <v>28892.683647069513</v>
      </c>
      <c r="D114" s="329">
        <f t="shared" si="1"/>
        <v>-28696.283647069511</v>
      </c>
    </row>
    <row r="115" spans="1:4" x14ac:dyDescent="0.25">
      <c r="A115" s="277" t="s">
        <v>273</v>
      </c>
      <c r="B115" s="150">
        <v>25584.118999999999</v>
      </c>
      <c r="C115" s="150">
        <v>0</v>
      </c>
      <c r="D115" s="150">
        <f t="shared" si="1"/>
        <v>25584.118999999999</v>
      </c>
    </row>
    <row r="116" spans="1:4" x14ac:dyDescent="0.25">
      <c r="A116" s="277" t="s">
        <v>85</v>
      </c>
      <c r="B116" s="150">
        <v>0</v>
      </c>
      <c r="C116" s="150">
        <v>0</v>
      </c>
      <c r="D116" s="150">
        <f t="shared" si="1"/>
        <v>0</v>
      </c>
    </row>
    <row r="117" spans="1:4" s="279" customFormat="1" x14ac:dyDescent="0.25">
      <c r="A117" s="278" t="s">
        <v>271</v>
      </c>
      <c r="B117" s="329">
        <v>6971.6220000000003</v>
      </c>
      <c r="C117" s="329">
        <v>240000</v>
      </c>
      <c r="D117" s="329">
        <f t="shared" si="1"/>
        <v>-233028.378</v>
      </c>
    </row>
    <row r="118" spans="1:4" x14ac:dyDescent="0.25">
      <c r="A118" s="277" t="s">
        <v>189</v>
      </c>
      <c r="B118" s="150">
        <v>3615.1410000000001</v>
      </c>
      <c r="C118" s="150">
        <v>20024</v>
      </c>
      <c r="D118" s="150">
        <f t="shared" si="1"/>
        <v>-16408.859</v>
      </c>
    </row>
    <row r="119" spans="1:4" x14ac:dyDescent="0.25">
      <c r="A119" s="277" t="s">
        <v>272</v>
      </c>
      <c r="B119" s="150">
        <v>0</v>
      </c>
      <c r="C119" s="150">
        <v>0</v>
      </c>
      <c r="D119" s="150">
        <f t="shared" si="1"/>
        <v>0</v>
      </c>
    </row>
    <row r="120" spans="1:4" x14ac:dyDescent="0.25">
      <c r="A120" s="277" t="s">
        <v>320</v>
      </c>
      <c r="B120" s="150">
        <v>3062.1979999999999</v>
      </c>
      <c r="C120" s="150">
        <v>0</v>
      </c>
      <c r="D120" s="150">
        <f t="shared" si="1"/>
        <v>3062.1979999999999</v>
      </c>
    </row>
    <row r="121" spans="1:4" x14ac:dyDescent="0.25">
      <c r="A121" s="277" t="s">
        <v>262</v>
      </c>
      <c r="B121" s="150">
        <v>6828.8950000000004</v>
      </c>
      <c r="C121" s="150">
        <v>8000</v>
      </c>
      <c r="D121" s="150">
        <f t="shared" si="1"/>
        <v>-1171.1049999999996</v>
      </c>
    </row>
    <row r="122" spans="1:4" x14ac:dyDescent="0.25">
      <c r="A122" s="277" t="s">
        <v>264</v>
      </c>
      <c r="B122" s="150">
        <v>0</v>
      </c>
      <c r="C122" s="150">
        <v>13500</v>
      </c>
      <c r="D122" s="150">
        <f t="shared" si="1"/>
        <v>-13500</v>
      </c>
    </row>
    <row r="123" spans="1:4" x14ac:dyDescent="0.25">
      <c r="A123" s="277" t="s">
        <v>263</v>
      </c>
      <c r="B123" s="150">
        <v>508</v>
      </c>
      <c r="C123" s="150">
        <v>13500</v>
      </c>
      <c r="D123" s="150">
        <f t="shared" si="1"/>
        <v>-12992</v>
      </c>
    </row>
    <row r="124" spans="1:4" x14ac:dyDescent="0.25">
      <c r="A124" s="359" t="s">
        <v>144</v>
      </c>
      <c r="B124" s="150">
        <v>3271321.8650000002</v>
      </c>
      <c r="C124" s="150">
        <v>4466562.2416001223</v>
      </c>
      <c r="D124" s="150">
        <f t="shared" si="1"/>
        <v>-1195240.3766001221</v>
      </c>
    </row>
    <row r="125" spans="1:4" x14ac:dyDescent="0.25">
      <c r="A125" s="149" t="s">
        <v>166</v>
      </c>
      <c r="B125" s="150">
        <v>257276.76400000002</v>
      </c>
      <c r="C125" s="150">
        <v>507311.57155399601</v>
      </c>
      <c r="D125" s="150">
        <f t="shared" si="1"/>
        <v>-250034.80755399598</v>
      </c>
    </row>
    <row r="126" spans="1:4" x14ac:dyDescent="0.25">
      <c r="A126" s="277" t="s">
        <v>327</v>
      </c>
      <c r="B126" s="150">
        <v>19683.251</v>
      </c>
      <c r="C126" s="150">
        <v>0</v>
      </c>
      <c r="D126" s="150">
        <f t="shared" si="1"/>
        <v>19683.251</v>
      </c>
    </row>
    <row r="127" spans="1:4" x14ac:dyDescent="0.25">
      <c r="A127" s="277" t="s">
        <v>322</v>
      </c>
      <c r="B127" s="150">
        <v>0</v>
      </c>
      <c r="C127" s="150">
        <v>0</v>
      </c>
      <c r="D127" s="150">
        <f t="shared" si="1"/>
        <v>0</v>
      </c>
    </row>
    <row r="128" spans="1:4" s="279" customFormat="1" x14ac:dyDescent="0.25">
      <c r="A128" s="278" t="s">
        <v>81</v>
      </c>
      <c r="B128" s="329">
        <v>41963.256000000001</v>
      </c>
      <c r="C128" s="329">
        <v>140082.4903908</v>
      </c>
      <c r="D128" s="329">
        <f t="shared" si="1"/>
        <v>-98119.234390800004</v>
      </c>
    </row>
    <row r="129" spans="1:4" s="279" customFormat="1" x14ac:dyDescent="0.25">
      <c r="A129" s="278" t="s">
        <v>84</v>
      </c>
      <c r="B129" s="329">
        <v>0.26900000000000002</v>
      </c>
      <c r="C129" s="329">
        <v>49870.1</v>
      </c>
      <c r="D129" s="329">
        <f t="shared" si="1"/>
        <v>-49869.830999999998</v>
      </c>
    </row>
    <row r="130" spans="1:4" x14ac:dyDescent="0.25">
      <c r="A130" s="277" t="s">
        <v>89</v>
      </c>
      <c r="B130" s="150">
        <v>396.77199999999999</v>
      </c>
      <c r="C130" s="150">
        <v>0</v>
      </c>
      <c r="D130" s="150">
        <f t="shared" si="1"/>
        <v>396.77199999999999</v>
      </c>
    </row>
    <row r="131" spans="1:4" x14ac:dyDescent="0.25">
      <c r="A131" s="277" t="s">
        <v>76</v>
      </c>
      <c r="B131" s="150">
        <v>0</v>
      </c>
      <c r="C131" s="150">
        <v>0</v>
      </c>
      <c r="D131" s="150">
        <f t="shared" si="1"/>
        <v>0</v>
      </c>
    </row>
    <row r="132" spans="1:4" x14ac:dyDescent="0.25">
      <c r="A132" s="277" t="s">
        <v>82</v>
      </c>
      <c r="B132" s="150">
        <v>362.41</v>
      </c>
      <c r="C132" s="150">
        <v>0</v>
      </c>
      <c r="D132" s="150">
        <f t="shared" si="1"/>
        <v>362.41</v>
      </c>
    </row>
    <row r="133" spans="1:4" x14ac:dyDescent="0.25">
      <c r="A133" s="277" t="s">
        <v>78</v>
      </c>
      <c r="B133" s="150">
        <v>9872.74</v>
      </c>
      <c r="C133" s="150">
        <v>45216</v>
      </c>
      <c r="D133" s="150">
        <f t="shared" ref="D133:D196" si="2">B133-C133</f>
        <v>-35343.26</v>
      </c>
    </row>
    <row r="134" spans="1:4" x14ac:dyDescent="0.25">
      <c r="A134" s="277" t="s">
        <v>75</v>
      </c>
      <c r="B134" s="150">
        <v>0</v>
      </c>
      <c r="C134" s="150">
        <v>0</v>
      </c>
      <c r="D134" s="150">
        <f t="shared" si="2"/>
        <v>0</v>
      </c>
    </row>
    <row r="135" spans="1:4" s="279" customFormat="1" x14ac:dyDescent="0.25">
      <c r="A135" s="278" t="s">
        <v>79</v>
      </c>
      <c r="B135" s="329">
        <v>1556.107</v>
      </c>
      <c r="C135" s="329">
        <v>145556.552</v>
      </c>
      <c r="D135" s="329">
        <f t="shared" si="2"/>
        <v>-144000.44500000001</v>
      </c>
    </row>
    <row r="136" spans="1:4" x14ac:dyDescent="0.25">
      <c r="A136" s="277" t="s">
        <v>318</v>
      </c>
      <c r="B136" s="150">
        <v>0</v>
      </c>
      <c r="C136" s="150">
        <v>0</v>
      </c>
      <c r="D136" s="150">
        <f t="shared" si="2"/>
        <v>0</v>
      </c>
    </row>
    <row r="137" spans="1:4" x14ac:dyDescent="0.25">
      <c r="A137" s="277" t="s">
        <v>323</v>
      </c>
      <c r="B137" s="150">
        <v>0</v>
      </c>
      <c r="C137" s="150">
        <v>0</v>
      </c>
      <c r="D137" s="150">
        <f t="shared" si="2"/>
        <v>0</v>
      </c>
    </row>
    <row r="138" spans="1:4" x14ac:dyDescent="0.25">
      <c r="A138" s="277" t="s">
        <v>1098</v>
      </c>
      <c r="B138" s="150">
        <v>0</v>
      </c>
      <c r="C138" s="150">
        <v>0</v>
      </c>
      <c r="D138" s="150">
        <f t="shared" si="2"/>
        <v>0</v>
      </c>
    </row>
    <row r="139" spans="1:4" x14ac:dyDescent="0.25">
      <c r="A139" s="277" t="s">
        <v>216</v>
      </c>
      <c r="B139" s="150">
        <v>0</v>
      </c>
      <c r="C139" s="150">
        <v>0</v>
      </c>
      <c r="D139" s="150">
        <f t="shared" si="2"/>
        <v>0</v>
      </c>
    </row>
    <row r="140" spans="1:4" s="279" customFormat="1" x14ac:dyDescent="0.25">
      <c r="A140" s="278" t="s">
        <v>215</v>
      </c>
      <c r="B140" s="329">
        <v>182042.139</v>
      </c>
      <c r="C140" s="329">
        <v>49368.078363195993</v>
      </c>
      <c r="D140" s="329">
        <f t="shared" si="2"/>
        <v>132674.060636804</v>
      </c>
    </row>
    <row r="141" spans="1:4" s="279" customFormat="1" x14ac:dyDescent="0.25">
      <c r="A141" s="278" t="s">
        <v>80</v>
      </c>
      <c r="B141" s="329">
        <v>1399.82</v>
      </c>
      <c r="C141" s="329">
        <v>77218.3508</v>
      </c>
      <c r="D141" s="329">
        <f t="shared" si="2"/>
        <v>-75818.530799999993</v>
      </c>
    </row>
    <row r="142" spans="1:4" x14ac:dyDescent="0.25">
      <c r="A142" s="277" t="s">
        <v>83</v>
      </c>
      <c r="B142" s="150">
        <v>0</v>
      </c>
      <c r="C142" s="150">
        <v>0</v>
      </c>
      <c r="D142" s="150">
        <f t="shared" si="2"/>
        <v>0</v>
      </c>
    </row>
    <row r="143" spans="1:4" x14ac:dyDescent="0.25">
      <c r="A143" s="277" t="s">
        <v>77</v>
      </c>
      <c r="B143" s="150">
        <v>0</v>
      </c>
      <c r="C143" s="150">
        <v>0</v>
      </c>
      <c r="D143" s="150">
        <f t="shared" si="2"/>
        <v>0</v>
      </c>
    </row>
    <row r="144" spans="1:4" x14ac:dyDescent="0.25">
      <c r="A144" s="149" t="s">
        <v>362</v>
      </c>
      <c r="B144" s="150">
        <v>2063.348</v>
      </c>
      <c r="C144" s="150">
        <v>157811</v>
      </c>
      <c r="D144" s="150">
        <f t="shared" si="2"/>
        <v>-155747.652</v>
      </c>
    </row>
    <row r="145" spans="1:4" x14ac:dyDescent="0.25">
      <c r="A145" s="277" t="s">
        <v>324</v>
      </c>
      <c r="B145" s="150">
        <v>0</v>
      </c>
      <c r="C145" s="150">
        <v>0</v>
      </c>
      <c r="D145" s="150">
        <f t="shared" si="2"/>
        <v>0</v>
      </c>
    </row>
    <row r="146" spans="1:4" s="279" customFormat="1" x14ac:dyDescent="0.25">
      <c r="A146" s="278" t="s">
        <v>88</v>
      </c>
      <c r="B146" s="329">
        <v>2063.348</v>
      </c>
      <c r="C146" s="329">
        <v>157811</v>
      </c>
      <c r="D146" s="329">
        <f t="shared" si="2"/>
        <v>-155747.652</v>
      </c>
    </row>
    <row r="147" spans="1:4" x14ac:dyDescent="0.25">
      <c r="A147" s="149" t="s">
        <v>175</v>
      </c>
      <c r="B147" s="150">
        <v>805467.56</v>
      </c>
      <c r="C147" s="150">
        <v>859477.84096807183</v>
      </c>
      <c r="D147" s="150">
        <f t="shared" si="2"/>
        <v>-54010.280968071776</v>
      </c>
    </row>
    <row r="148" spans="1:4" s="279" customFormat="1" x14ac:dyDescent="0.25">
      <c r="A148" s="278" t="s">
        <v>106</v>
      </c>
      <c r="B148" s="329">
        <v>485055.12</v>
      </c>
      <c r="C148" s="329">
        <v>343539.67996807181</v>
      </c>
      <c r="D148" s="329">
        <f t="shared" si="2"/>
        <v>141515.44003192818</v>
      </c>
    </row>
    <row r="149" spans="1:4" x14ac:dyDescent="0.25">
      <c r="A149" s="277" t="s">
        <v>212</v>
      </c>
      <c r="B149" s="150">
        <v>0</v>
      </c>
      <c r="C149" s="150">
        <v>0</v>
      </c>
      <c r="D149" s="150">
        <f t="shared" si="2"/>
        <v>0</v>
      </c>
    </row>
    <row r="150" spans="1:4" x14ac:dyDescent="0.25">
      <c r="A150" s="277" t="s">
        <v>107</v>
      </c>
      <c r="B150" s="150">
        <v>3000</v>
      </c>
      <c r="C150" s="150">
        <v>25590</v>
      </c>
      <c r="D150" s="150">
        <f t="shared" si="2"/>
        <v>-22590</v>
      </c>
    </row>
    <row r="151" spans="1:4" s="279" customFormat="1" x14ac:dyDescent="0.25">
      <c r="A151" s="278" t="s">
        <v>105</v>
      </c>
      <c r="B151" s="329">
        <v>25906.627</v>
      </c>
      <c r="C151" s="329">
        <v>148144.16099999999</v>
      </c>
      <c r="D151" s="329">
        <f t="shared" si="2"/>
        <v>-122237.53399999999</v>
      </c>
    </row>
    <row r="152" spans="1:4" x14ac:dyDescent="0.25">
      <c r="A152" s="277" t="s">
        <v>108</v>
      </c>
      <c r="B152" s="150">
        <v>14258.28</v>
      </c>
      <c r="C152" s="150">
        <v>24750</v>
      </c>
      <c r="D152" s="150">
        <f t="shared" si="2"/>
        <v>-10491.72</v>
      </c>
    </row>
    <row r="153" spans="1:4" x14ac:dyDescent="0.25">
      <c r="A153" s="277" t="s">
        <v>317</v>
      </c>
      <c r="B153" s="150">
        <v>0</v>
      </c>
      <c r="C153" s="150">
        <v>0</v>
      </c>
      <c r="D153" s="150">
        <f t="shared" si="2"/>
        <v>0</v>
      </c>
    </row>
    <row r="154" spans="1:4" x14ac:dyDescent="0.25">
      <c r="A154" s="277" t="s">
        <v>258</v>
      </c>
      <c r="B154" s="150">
        <v>271955.533</v>
      </c>
      <c r="C154" s="150">
        <v>317454</v>
      </c>
      <c r="D154" s="150">
        <f t="shared" si="2"/>
        <v>-45498.467000000004</v>
      </c>
    </row>
    <row r="155" spans="1:4" x14ac:dyDescent="0.25">
      <c r="A155" s="277" t="s">
        <v>109</v>
      </c>
      <c r="B155" s="150">
        <v>5292</v>
      </c>
      <c r="C155" s="150">
        <v>0</v>
      </c>
      <c r="D155" s="150">
        <f t="shared" si="2"/>
        <v>5292</v>
      </c>
    </row>
    <row r="156" spans="1:4" x14ac:dyDescent="0.25">
      <c r="A156" s="277" t="s">
        <v>313</v>
      </c>
      <c r="B156" s="150">
        <v>0</v>
      </c>
      <c r="C156" s="150">
        <v>0</v>
      </c>
      <c r="D156" s="150">
        <f t="shared" si="2"/>
        <v>0</v>
      </c>
    </row>
    <row r="157" spans="1:4" x14ac:dyDescent="0.25">
      <c r="A157" s="149" t="s">
        <v>176</v>
      </c>
      <c r="B157" s="150">
        <v>316782.17499999999</v>
      </c>
      <c r="C157" s="150">
        <v>249158.90026833335</v>
      </c>
      <c r="D157" s="150">
        <f t="shared" si="2"/>
        <v>67623.274731666635</v>
      </c>
    </row>
    <row r="158" spans="1:4" x14ac:dyDescent="0.25">
      <c r="A158" s="277" t="s">
        <v>115</v>
      </c>
      <c r="B158" s="150">
        <v>212878.46299999999</v>
      </c>
      <c r="C158" s="150">
        <v>143754.394</v>
      </c>
      <c r="D158" s="150">
        <f t="shared" si="2"/>
        <v>69124.068999999989</v>
      </c>
    </row>
    <row r="159" spans="1:4" x14ac:dyDescent="0.25">
      <c r="A159" s="277" t="s">
        <v>112</v>
      </c>
      <c r="B159" s="150">
        <v>30727.134999999998</v>
      </c>
      <c r="C159" s="150">
        <v>0</v>
      </c>
      <c r="D159" s="150">
        <f t="shared" si="2"/>
        <v>30727.134999999998</v>
      </c>
    </row>
    <row r="160" spans="1:4" x14ac:dyDescent="0.25">
      <c r="A160" s="277" t="s">
        <v>110</v>
      </c>
      <c r="B160" s="150">
        <v>64481.154000000002</v>
      </c>
      <c r="C160" s="150">
        <v>22169.281268333332</v>
      </c>
      <c r="D160" s="150">
        <f t="shared" si="2"/>
        <v>42311.87273166667</v>
      </c>
    </row>
    <row r="161" spans="1:4" x14ac:dyDescent="0.25">
      <c r="A161" s="277" t="s">
        <v>113</v>
      </c>
      <c r="B161" s="150">
        <v>0</v>
      </c>
      <c r="C161" s="150">
        <v>0</v>
      </c>
      <c r="D161" s="150">
        <f t="shared" si="2"/>
        <v>0</v>
      </c>
    </row>
    <row r="162" spans="1:4" s="279" customFormat="1" x14ac:dyDescent="0.25">
      <c r="A162" s="278" t="s">
        <v>111</v>
      </c>
      <c r="B162" s="329">
        <v>8695.4230000000007</v>
      </c>
      <c r="C162" s="329">
        <v>83235.225000000006</v>
      </c>
      <c r="D162" s="329">
        <f t="shared" si="2"/>
        <v>-74539.802000000011</v>
      </c>
    </row>
    <row r="163" spans="1:4" x14ac:dyDescent="0.25">
      <c r="A163" s="277" t="s">
        <v>114</v>
      </c>
      <c r="B163" s="150">
        <v>0</v>
      </c>
      <c r="C163" s="150">
        <v>0</v>
      </c>
      <c r="D163" s="150">
        <f t="shared" si="2"/>
        <v>0</v>
      </c>
    </row>
    <row r="164" spans="1:4" x14ac:dyDescent="0.25">
      <c r="A164" s="149" t="s">
        <v>179</v>
      </c>
      <c r="B164" s="150">
        <v>570295.54700000002</v>
      </c>
      <c r="C164" s="150">
        <v>1459590.9860472956</v>
      </c>
      <c r="D164" s="150">
        <f t="shared" si="2"/>
        <v>-889295.4390472956</v>
      </c>
    </row>
    <row r="165" spans="1:4" x14ac:dyDescent="0.25">
      <c r="A165" s="277" t="s">
        <v>133</v>
      </c>
      <c r="B165" s="150">
        <v>0</v>
      </c>
      <c r="C165" s="150">
        <v>54953.666999999899</v>
      </c>
      <c r="D165" s="150">
        <f t="shared" si="2"/>
        <v>-54953.666999999899</v>
      </c>
    </row>
    <row r="166" spans="1:4" x14ac:dyDescent="0.25">
      <c r="A166" s="277" t="s">
        <v>134</v>
      </c>
      <c r="B166" s="150">
        <v>51198.120999999999</v>
      </c>
      <c r="C166" s="150">
        <v>0</v>
      </c>
      <c r="D166" s="150">
        <f t="shared" si="2"/>
        <v>51198.120999999999</v>
      </c>
    </row>
    <row r="167" spans="1:4" x14ac:dyDescent="0.25">
      <c r="A167" s="277" t="s">
        <v>328</v>
      </c>
      <c r="B167" s="150">
        <v>0</v>
      </c>
      <c r="C167" s="150">
        <v>0</v>
      </c>
      <c r="D167" s="150">
        <f t="shared" si="2"/>
        <v>0</v>
      </c>
    </row>
    <row r="168" spans="1:4" x14ac:dyDescent="0.25">
      <c r="A168" s="277" t="s">
        <v>90</v>
      </c>
      <c r="B168" s="150">
        <v>0</v>
      </c>
      <c r="C168" s="150">
        <v>5000</v>
      </c>
      <c r="D168" s="150">
        <f t="shared" si="2"/>
        <v>-5000</v>
      </c>
    </row>
    <row r="169" spans="1:4" x14ac:dyDescent="0.25">
      <c r="A169" s="277" t="s">
        <v>99</v>
      </c>
      <c r="B169" s="150">
        <v>9446.9590000000007</v>
      </c>
      <c r="C169" s="150">
        <v>14300.399808405171</v>
      </c>
      <c r="D169" s="150">
        <f t="shared" si="2"/>
        <v>-4853.4408084051702</v>
      </c>
    </row>
    <row r="170" spans="1:4" x14ac:dyDescent="0.25">
      <c r="A170" s="277" t="s">
        <v>135</v>
      </c>
      <c r="B170" s="150">
        <v>256689.81899999999</v>
      </c>
      <c r="C170" s="150">
        <v>239875.12818242307</v>
      </c>
      <c r="D170" s="150">
        <f t="shared" si="2"/>
        <v>16814.69081757692</v>
      </c>
    </row>
    <row r="171" spans="1:4" x14ac:dyDescent="0.25">
      <c r="A171" s="277" t="s">
        <v>138</v>
      </c>
      <c r="B171" s="150">
        <v>9560.6560000000009</v>
      </c>
      <c r="C171" s="150">
        <v>85050.063223491321</v>
      </c>
      <c r="D171" s="150">
        <f t="shared" si="2"/>
        <v>-75489.407223491318</v>
      </c>
    </row>
    <row r="172" spans="1:4" s="279" customFormat="1" x14ac:dyDescent="0.25">
      <c r="A172" s="278" t="s">
        <v>136</v>
      </c>
      <c r="B172" s="329">
        <v>97890.039000000004</v>
      </c>
      <c r="C172" s="329">
        <v>617124.49513444817</v>
      </c>
      <c r="D172" s="329">
        <f t="shared" si="2"/>
        <v>-519234.45613444818</v>
      </c>
    </row>
    <row r="173" spans="1:4" x14ac:dyDescent="0.25">
      <c r="A173" s="277" t="s">
        <v>137</v>
      </c>
      <c r="B173" s="150">
        <v>6827.1779999999999</v>
      </c>
      <c r="C173" s="150">
        <v>70926.450506128109</v>
      </c>
      <c r="D173" s="150">
        <f t="shared" si="2"/>
        <v>-64099.272506128109</v>
      </c>
    </row>
    <row r="174" spans="1:4" s="279" customFormat="1" x14ac:dyDescent="0.25">
      <c r="A174" s="278" t="s">
        <v>140</v>
      </c>
      <c r="B174" s="329">
        <v>126080.03</v>
      </c>
      <c r="C174" s="329">
        <v>355537.78219240002</v>
      </c>
      <c r="D174" s="329">
        <f t="shared" si="2"/>
        <v>-229457.75219240002</v>
      </c>
    </row>
    <row r="175" spans="1:4" x14ac:dyDescent="0.25">
      <c r="A175" s="277" t="s">
        <v>139</v>
      </c>
      <c r="B175" s="150">
        <v>12602.745000000001</v>
      </c>
      <c r="C175" s="150">
        <v>16823</v>
      </c>
      <c r="D175" s="150">
        <f t="shared" si="2"/>
        <v>-4220.2549999999992</v>
      </c>
    </row>
    <row r="176" spans="1:4" x14ac:dyDescent="0.25">
      <c r="A176" s="277" t="s">
        <v>329</v>
      </c>
      <c r="B176" s="150">
        <v>0</v>
      </c>
      <c r="C176" s="150">
        <v>0</v>
      </c>
      <c r="D176" s="150">
        <f t="shared" si="2"/>
        <v>0</v>
      </c>
    </row>
    <row r="177" spans="1:4" x14ac:dyDescent="0.25">
      <c r="A177" s="149" t="s">
        <v>165</v>
      </c>
      <c r="B177" s="150">
        <v>4174.2340000000004</v>
      </c>
      <c r="C177" s="150">
        <v>0</v>
      </c>
      <c r="D177" s="150">
        <f t="shared" si="2"/>
        <v>4174.2340000000004</v>
      </c>
    </row>
    <row r="178" spans="1:4" x14ac:dyDescent="0.25">
      <c r="A178" s="277" t="s">
        <v>74</v>
      </c>
      <c r="B178" s="150">
        <v>4174.2340000000004</v>
      </c>
      <c r="C178" s="150">
        <v>0</v>
      </c>
      <c r="D178" s="150">
        <f t="shared" si="2"/>
        <v>4174.2340000000004</v>
      </c>
    </row>
    <row r="179" spans="1:4" x14ac:dyDescent="0.25">
      <c r="A179" s="277" t="s">
        <v>326</v>
      </c>
      <c r="B179" s="150">
        <v>0</v>
      </c>
      <c r="C179" s="150">
        <v>0</v>
      </c>
      <c r="D179" s="150">
        <f t="shared" si="2"/>
        <v>0</v>
      </c>
    </row>
    <row r="180" spans="1:4" x14ac:dyDescent="0.25">
      <c r="A180" s="149" t="s">
        <v>771</v>
      </c>
      <c r="B180" s="150">
        <v>324380.86099999998</v>
      </c>
      <c r="C180" s="150">
        <v>615285.46761242533</v>
      </c>
      <c r="D180" s="150">
        <f t="shared" si="2"/>
        <v>-290904.60661242536</v>
      </c>
    </row>
    <row r="181" spans="1:4" x14ac:dyDescent="0.25">
      <c r="A181" s="277" t="s">
        <v>210</v>
      </c>
      <c r="B181" s="150">
        <v>0</v>
      </c>
      <c r="C181" s="150">
        <v>0</v>
      </c>
      <c r="D181" s="150">
        <f t="shared" si="2"/>
        <v>0</v>
      </c>
    </row>
    <row r="182" spans="1:4" x14ac:dyDescent="0.25">
      <c r="A182" s="277" t="s">
        <v>829</v>
      </c>
      <c r="B182" s="150">
        <v>0</v>
      </c>
      <c r="C182" s="150">
        <v>0</v>
      </c>
      <c r="D182" s="150">
        <f t="shared" si="2"/>
        <v>0</v>
      </c>
    </row>
    <row r="183" spans="1:4" x14ac:dyDescent="0.25">
      <c r="A183" s="277" t="s">
        <v>208</v>
      </c>
      <c r="B183" s="150">
        <v>64122.815000000002</v>
      </c>
      <c r="C183" s="150">
        <v>79825.328999999998</v>
      </c>
      <c r="D183" s="150">
        <f t="shared" si="2"/>
        <v>-15702.513999999996</v>
      </c>
    </row>
    <row r="184" spans="1:4" x14ac:dyDescent="0.25">
      <c r="A184" s="277" t="s">
        <v>214</v>
      </c>
      <c r="B184" s="150">
        <v>0</v>
      </c>
      <c r="C184" s="150">
        <v>0</v>
      </c>
      <c r="D184" s="150">
        <f t="shared" si="2"/>
        <v>0</v>
      </c>
    </row>
    <row r="185" spans="1:4" s="279" customFormat="1" x14ac:dyDescent="0.25">
      <c r="A185" s="278" t="s">
        <v>211</v>
      </c>
      <c r="B185" s="329">
        <v>96425.801000000007</v>
      </c>
      <c r="C185" s="329">
        <v>291599.19084400003</v>
      </c>
      <c r="D185" s="329">
        <f t="shared" si="2"/>
        <v>-195173.38984400002</v>
      </c>
    </row>
    <row r="186" spans="1:4" x14ac:dyDescent="0.25">
      <c r="A186" s="277" t="s">
        <v>213</v>
      </c>
      <c r="B186" s="150">
        <v>0</v>
      </c>
      <c r="C186" s="150">
        <v>0</v>
      </c>
      <c r="D186" s="150">
        <f t="shared" si="2"/>
        <v>0</v>
      </c>
    </row>
    <row r="187" spans="1:4" x14ac:dyDescent="0.25">
      <c r="A187" s="277" t="s">
        <v>257</v>
      </c>
      <c r="B187" s="150">
        <v>71094.744999999995</v>
      </c>
      <c r="C187" s="150">
        <v>96496.728011984524</v>
      </c>
      <c r="D187" s="150">
        <f t="shared" si="2"/>
        <v>-25401.983011984528</v>
      </c>
    </row>
    <row r="188" spans="1:4" x14ac:dyDescent="0.25">
      <c r="A188" s="277" t="s">
        <v>256</v>
      </c>
      <c r="B188" s="150">
        <v>73502.135999999999</v>
      </c>
      <c r="C188" s="150">
        <v>120089.45614810752</v>
      </c>
      <c r="D188" s="150">
        <f t="shared" si="2"/>
        <v>-46587.320148107523</v>
      </c>
    </row>
    <row r="189" spans="1:4" x14ac:dyDescent="0.25">
      <c r="A189" s="277" t="s">
        <v>209</v>
      </c>
      <c r="B189" s="150">
        <v>19235.364000000001</v>
      </c>
      <c r="C189" s="150">
        <v>27274.763608333302</v>
      </c>
      <c r="D189" s="150">
        <f t="shared" si="2"/>
        <v>-8039.3996083333004</v>
      </c>
    </row>
    <row r="190" spans="1:4" x14ac:dyDescent="0.25">
      <c r="A190" s="149" t="s">
        <v>172</v>
      </c>
      <c r="B190" s="150">
        <v>990881.37599999993</v>
      </c>
      <c r="C190" s="150">
        <v>617926.47515000007</v>
      </c>
      <c r="D190" s="150">
        <f t="shared" si="2"/>
        <v>372954.90084999986</v>
      </c>
    </row>
    <row r="191" spans="1:4" x14ac:dyDescent="0.25">
      <c r="A191" s="277" t="s">
        <v>98</v>
      </c>
      <c r="B191" s="150">
        <v>0</v>
      </c>
      <c r="C191" s="150">
        <v>225369.201</v>
      </c>
      <c r="D191" s="150">
        <f t="shared" si="2"/>
        <v>-225369.201</v>
      </c>
    </row>
    <row r="192" spans="1:4" x14ac:dyDescent="0.25">
      <c r="A192" s="277" t="s">
        <v>319</v>
      </c>
      <c r="B192" s="150">
        <v>217509.07199999999</v>
      </c>
      <c r="C192" s="150">
        <v>0</v>
      </c>
      <c r="D192" s="150">
        <f t="shared" si="2"/>
        <v>217509.07199999999</v>
      </c>
    </row>
    <row r="193" spans="1:4" x14ac:dyDescent="0.25">
      <c r="A193" s="277" t="s">
        <v>330</v>
      </c>
      <c r="B193" s="150">
        <v>0</v>
      </c>
      <c r="C193" s="150">
        <v>0</v>
      </c>
      <c r="D193" s="150">
        <f t="shared" si="2"/>
        <v>0</v>
      </c>
    </row>
    <row r="194" spans="1:4" x14ac:dyDescent="0.25">
      <c r="A194" s="277" t="s">
        <v>259</v>
      </c>
      <c r="B194" s="150">
        <v>73997.195999999996</v>
      </c>
      <c r="C194" s="150">
        <v>59282.935900000004</v>
      </c>
      <c r="D194" s="150">
        <f t="shared" si="2"/>
        <v>14714.260099999992</v>
      </c>
    </row>
    <row r="195" spans="1:4" x14ac:dyDescent="0.25">
      <c r="A195" s="277" t="s">
        <v>100</v>
      </c>
      <c r="B195" s="150">
        <v>29934.245999999999</v>
      </c>
      <c r="C195" s="150">
        <v>36598</v>
      </c>
      <c r="D195" s="150">
        <f t="shared" si="2"/>
        <v>-6663.7540000000008</v>
      </c>
    </row>
    <row r="196" spans="1:4" x14ac:dyDescent="0.25">
      <c r="A196" s="277" t="s">
        <v>97</v>
      </c>
      <c r="B196" s="150">
        <v>0</v>
      </c>
      <c r="C196" s="150">
        <v>-360766.34299999999</v>
      </c>
      <c r="D196" s="150">
        <f t="shared" si="2"/>
        <v>360766.34299999999</v>
      </c>
    </row>
    <row r="197" spans="1:4" x14ac:dyDescent="0.25">
      <c r="A197" s="277" t="s">
        <v>101</v>
      </c>
      <c r="B197" s="150">
        <v>0</v>
      </c>
      <c r="C197" s="150">
        <v>0</v>
      </c>
      <c r="D197" s="150">
        <f t="shared" ref="D197:D206" si="3">B197-C197</f>
        <v>0</v>
      </c>
    </row>
    <row r="198" spans="1:4" x14ac:dyDescent="0.25">
      <c r="A198" s="277" t="s">
        <v>314</v>
      </c>
      <c r="B198" s="150">
        <v>0</v>
      </c>
      <c r="C198" s="150">
        <v>0</v>
      </c>
      <c r="D198" s="150">
        <f t="shared" si="3"/>
        <v>0</v>
      </c>
    </row>
    <row r="199" spans="1:4" x14ac:dyDescent="0.25">
      <c r="A199" s="277" t="s">
        <v>96</v>
      </c>
      <c r="B199" s="150">
        <v>0</v>
      </c>
      <c r="C199" s="150">
        <v>0</v>
      </c>
      <c r="D199" s="150">
        <f t="shared" si="3"/>
        <v>0</v>
      </c>
    </row>
    <row r="200" spans="1:4" x14ac:dyDescent="0.25">
      <c r="A200" s="277" t="s">
        <v>95</v>
      </c>
      <c r="B200" s="150">
        <v>0</v>
      </c>
      <c r="C200" s="150">
        <v>0</v>
      </c>
      <c r="D200" s="150">
        <f t="shared" si="3"/>
        <v>0</v>
      </c>
    </row>
    <row r="201" spans="1:4" x14ac:dyDescent="0.25">
      <c r="A201" s="277" t="s">
        <v>94</v>
      </c>
      <c r="B201" s="150">
        <v>669440.86199999996</v>
      </c>
      <c r="C201" s="150">
        <v>657442.68125000002</v>
      </c>
      <c r="D201" s="150">
        <f t="shared" si="3"/>
        <v>11998.180749999941</v>
      </c>
    </row>
    <row r="202" spans="1:4" x14ac:dyDescent="0.25">
      <c r="A202" s="277" t="s">
        <v>86</v>
      </c>
      <c r="B202" s="150">
        <v>0</v>
      </c>
      <c r="C202" s="150">
        <v>0</v>
      </c>
      <c r="D202" s="150">
        <f t="shared" si="3"/>
        <v>0</v>
      </c>
    </row>
    <row r="203" spans="1:4" x14ac:dyDescent="0.25">
      <c r="A203" s="149" t="s">
        <v>770</v>
      </c>
      <c r="B203" s="150">
        <v>0</v>
      </c>
      <c r="C203" s="150">
        <v>0</v>
      </c>
      <c r="D203" s="150">
        <f t="shared" si="3"/>
        <v>0</v>
      </c>
    </row>
    <row r="204" spans="1:4" x14ac:dyDescent="0.25">
      <c r="A204" s="277" t="s">
        <v>316</v>
      </c>
      <c r="B204" s="150">
        <v>0</v>
      </c>
      <c r="C204" s="150">
        <v>0</v>
      </c>
      <c r="D204" s="150">
        <f t="shared" si="3"/>
        <v>0</v>
      </c>
    </row>
    <row r="205" spans="1:4" x14ac:dyDescent="0.25">
      <c r="A205" s="277" t="s">
        <v>315</v>
      </c>
      <c r="B205" s="150">
        <v>0</v>
      </c>
      <c r="C205" s="150">
        <v>0</v>
      </c>
      <c r="D205" s="150">
        <f t="shared" si="3"/>
        <v>0</v>
      </c>
    </row>
    <row r="206" spans="1:4" x14ac:dyDescent="0.25">
      <c r="A206" s="359" t="s">
        <v>582</v>
      </c>
      <c r="B206" s="150">
        <v>3747922.773</v>
      </c>
      <c r="C206" s="150">
        <v>5488610.1960130045</v>
      </c>
      <c r="D206" s="150">
        <f t="shared" si="3"/>
        <v>-1740687.4230130045</v>
      </c>
    </row>
  </sheetData>
  <mergeCells count="15">
    <mergeCell ref="F14:F16"/>
    <mergeCell ref="F18:F22"/>
    <mergeCell ref="F6:F12"/>
    <mergeCell ref="L8:L9"/>
    <mergeCell ref="M8:M9"/>
    <mergeCell ref="F13:G13"/>
    <mergeCell ref="F17:G17"/>
    <mergeCell ref="G6:G7"/>
    <mergeCell ref="K8:K10"/>
    <mergeCell ref="K11:K12"/>
    <mergeCell ref="K15:K16"/>
    <mergeCell ref="K18:K19"/>
    <mergeCell ref="K20:K21"/>
    <mergeCell ref="G8:G9"/>
    <mergeCell ref="G10:G1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0"/>
  <sheetViews>
    <sheetView zoomScaleNormal="100" workbookViewId="0">
      <selection activeCell="B224" sqref="B224"/>
    </sheetView>
  </sheetViews>
  <sheetFormatPr baseColWidth="10" defaultRowHeight="15" x14ac:dyDescent="0.25"/>
  <cols>
    <col min="1" max="1" width="24.7109375" bestFit="1" customWidth="1"/>
    <col min="2" max="10" width="24.7109375" style="150" bestFit="1" customWidth="1"/>
    <col min="11" max="13" width="25.7109375" style="150" bestFit="1" customWidth="1"/>
    <col min="14" max="22" width="19.5703125" bestFit="1" customWidth="1"/>
    <col min="23" max="25" width="20.5703125" bestFit="1" customWidth="1"/>
    <col min="26" max="31" width="23.7109375" bestFit="1" customWidth="1"/>
  </cols>
  <sheetData>
    <row r="1" spans="1:25" x14ac:dyDescent="0.25">
      <c r="A1" s="360" t="s">
        <v>70</v>
      </c>
      <c r="B1" s="358" t="s">
        <v>604</v>
      </c>
    </row>
    <row r="3" spans="1:25" x14ac:dyDescent="0.25">
      <c r="A3" s="360" t="s">
        <v>581</v>
      </c>
      <c r="B3" s="358" t="s">
        <v>1152</v>
      </c>
      <c r="C3" s="358" t="s">
        <v>1153</v>
      </c>
      <c r="D3" s="358" t="s">
        <v>1154</v>
      </c>
      <c r="E3" s="358" t="s">
        <v>1155</v>
      </c>
      <c r="F3" s="358" t="s">
        <v>1156</v>
      </c>
      <c r="G3" s="358" t="s">
        <v>1157</v>
      </c>
      <c r="H3" s="358" t="s">
        <v>1158</v>
      </c>
      <c r="I3" s="358" t="s">
        <v>1159</v>
      </c>
      <c r="J3" s="358" t="s">
        <v>1160</v>
      </c>
      <c r="K3" s="358" t="s">
        <v>876</v>
      </c>
      <c r="L3" s="358" t="s">
        <v>1099</v>
      </c>
      <c r="M3" s="358" t="s">
        <v>1161</v>
      </c>
    </row>
    <row r="4" spans="1:25" x14ac:dyDescent="0.25">
      <c r="A4" s="359" t="s">
        <v>147</v>
      </c>
      <c r="B4" s="234">
        <v>111795.47100000001</v>
      </c>
      <c r="C4" s="234">
        <v>76603.006999999998</v>
      </c>
      <c r="D4" s="234">
        <v>78049.627000000008</v>
      </c>
      <c r="E4" s="234">
        <v>92966.807000000001</v>
      </c>
      <c r="F4" s="234">
        <v>141337.41899999999</v>
      </c>
      <c r="G4" s="234">
        <v>91531.614000000001</v>
      </c>
      <c r="H4" s="234">
        <v>68205.471000000005</v>
      </c>
      <c r="I4" s="234">
        <v>156420.22799999997</v>
      </c>
      <c r="J4" s="234">
        <v>36500.161999999997</v>
      </c>
      <c r="K4" s="234">
        <v>189362.038</v>
      </c>
      <c r="L4" s="234">
        <v>47804.850999999995</v>
      </c>
      <c r="M4" s="234">
        <v>19750.978999999999</v>
      </c>
    </row>
    <row r="5" spans="1:25" x14ac:dyDescent="0.25">
      <c r="A5" s="359" t="s">
        <v>146</v>
      </c>
      <c r="B5" s="234">
        <v>35696.168999999994</v>
      </c>
      <c r="C5" s="234">
        <v>2271.7910000000002</v>
      </c>
      <c r="D5" s="234">
        <v>69869.820000000007</v>
      </c>
      <c r="E5" s="234">
        <v>29589.86</v>
      </c>
      <c r="F5" s="234">
        <v>2099.2669999999998</v>
      </c>
      <c r="G5" s="234">
        <v>674866.5</v>
      </c>
      <c r="H5" s="234">
        <v>89</v>
      </c>
      <c r="I5" s="234">
        <v>1476.039</v>
      </c>
      <c r="J5" s="234">
        <v>0</v>
      </c>
      <c r="K5" s="234">
        <v>-15070</v>
      </c>
      <c r="L5" s="234">
        <v>36365.074999999997</v>
      </c>
      <c r="M5" s="234">
        <v>101.15300000000001</v>
      </c>
    </row>
    <row r="6" spans="1:25" x14ac:dyDescent="0.25">
      <c r="A6" s="359" t="s">
        <v>145</v>
      </c>
      <c r="B6" s="234">
        <v>45706.546999999999</v>
      </c>
      <c r="C6" s="234">
        <v>52258.803</v>
      </c>
      <c r="D6" s="234">
        <v>75867.688000000009</v>
      </c>
      <c r="E6" s="234">
        <v>297972.55700000003</v>
      </c>
      <c r="F6" s="234">
        <v>421547.08000000007</v>
      </c>
      <c r="G6" s="234">
        <v>137562.81300000002</v>
      </c>
      <c r="H6" s="234">
        <v>185356.03</v>
      </c>
      <c r="I6" s="234">
        <v>230664.25199999998</v>
      </c>
      <c r="J6" s="234">
        <v>295764.0720000001</v>
      </c>
      <c r="K6" s="234">
        <v>328317.66199999995</v>
      </c>
      <c r="L6" s="234">
        <v>392430.9819999999</v>
      </c>
      <c r="M6" s="234">
        <v>43108.095000000008</v>
      </c>
    </row>
    <row r="7" spans="1:25" x14ac:dyDescent="0.25">
      <c r="A7" s="359" t="s">
        <v>144</v>
      </c>
      <c r="B7" s="234">
        <v>970392.65499999968</v>
      </c>
      <c r="C7" s="234">
        <v>2163434.7930000001</v>
      </c>
      <c r="D7" s="234">
        <v>4333570.0130000021</v>
      </c>
      <c r="E7" s="234">
        <v>6331836.364000001</v>
      </c>
      <c r="F7" s="234">
        <v>1968675.0930000001</v>
      </c>
      <c r="G7" s="234">
        <v>3254448.7100000004</v>
      </c>
      <c r="H7" s="234">
        <v>2834887.2469999995</v>
      </c>
      <c r="I7" s="234">
        <v>3067456.4470000006</v>
      </c>
      <c r="J7" s="234">
        <v>3336313.9080000003</v>
      </c>
      <c r="K7" s="234">
        <v>4529525.9099999974</v>
      </c>
      <c r="L7" s="234">
        <v>3271321.8650000002</v>
      </c>
      <c r="M7" s="234">
        <v>343943.22400000005</v>
      </c>
    </row>
    <row r="8" spans="1:25" x14ac:dyDescent="0.25">
      <c r="A8" s="359" t="s">
        <v>582</v>
      </c>
      <c r="B8" s="234">
        <v>1163590.8419999997</v>
      </c>
      <c r="C8" s="234">
        <v>2294568.3939999999</v>
      </c>
      <c r="D8" s="234">
        <v>4557357.1480000019</v>
      </c>
      <c r="E8" s="234">
        <v>6752365.5880000014</v>
      </c>
      <c r="F8" s="234">
        <v>2533658.8590000002</v>
      </c>
      <c r="G8" s="234">
        <v>4158409.6370000006</v>
      </c>
      <c r="H8" s="234">
        <v>3088537.7479999997</v>
      </c>
      <c r="I8" s="234">
        <v>3456016.9660000005</v>
      </c>
      <c r="J8" s="234">
        <v>3668578.1420000005</v>
      </c>
      <c r="K8" s="234">
        <v>5032135.6099999975</v>
      </c>
      <c r="L8" s="234">
        <v>3747922.773</v>
      </c>
      <c r="M8" s="234">
        <v>406903.45100000006</v>
      </c>
    </row>
    <row r="10" spans="1:25" x14ac:dyDescent="0.25">
      <c r="A10" s="360" t="s">
        <v>70</v>
      </c>
      <c r="B10" s="358" t="s">
        <v>71</v>
      </c>
      <c r="N10" s="360"/>
      <c r="O10" s="360"/>
    </row>
    <row r="11" spans="1:25" x14ac:dyDescent="0.25">
      <c r="A11" s="358"/>
    </row>
    <row r="12" spans="1:25" x14ac:dyDescent="0.25">
      <c r="A12" s="360" t="s">
        <v>581</v>
      </c>
      <c r="B12" s="358" t="s">
        <v>1152</v>
      </c>
      <c r="C12" s="358" t="s">
        <v>1153</v>
      </c>
      <c r="D12" s="358" t="s">
        <v>1154</v>
      </c>
      <c r="E12" s="358" t="s">
        <v>1155</v>
      </c>
      <c r="F12" s="358" t="s">
        <v>1156</v>
      </c>
      <c r="G12" s="358" t="s">
        <v>1157</v>
      </c>
      <c r="H12" s="358" t="s">
        <v>1158</v>
      </c>
      <c r="I12" s="358" t="s">
        <v>1159</v>
      </c>
      <c r="J12" s="358" t="s">
        <v>1160</v>
      </c>
      <c r="K12" s="358" t="s">
        <v>876</v>
      </c>
      <c r="L12" s="358" t="s">
        <v>1099</v>
      </c>
      <c r="M12" s="358" t="s">
        <v>1161</v>
      </c>
      <c r="N12" s="360"/>
      <c r="O12" s="360"/>
      <c r="P12" s="360"/>
      <c r="Q12" s="360"/>
    </row>
    <row r="13" spans="1:25" x14ac:dyDescent="0.25">
      <c r="A13" s="359" t="s">
        <v>144</v>
      </c>
      <c r="B13" s="234">
        <v>41572.816999999988</v>
      </c>
      <c r="C13" s="234">
        <v>75768.455000000016</v>
      </c>
      <c r="D13" s="234">
        <v>1613486.8</v>
      </c>
      <c r="E13" s="234">
        <v>51955.724999999991</v>
      </c>
      <c r="F13" s="234">
        <v>199251.47499999998</v>
      </c>
      <c r="G13" s="234">
        <v>978357.95700000005</v>
      </c>
      <c r="H13" s="234">
        <v>593844.42900000012</v>
      </c>
      <c r="I13" s="234">
        <v>1043807.1880000003</v>
      </c>
      <c r="J13" s="234">
        <v>566307.64399999997</v>
      </c>
      <c r="K13" s="234">
        <v>387683.33900000004</v>
      </c>
      <c r="L13" s="234">
        <v>724139.99500000011</v>
      </c>
      <c r="M13" s="234">
        <v>35152.197</v>
      </c>
    </row>
    <row r="14" spans="1:25" x14ac:dyDescent="0.25">
      <c r="A14" s="359" t="s">
        <v>582</v>
      </c>
      <c r="B14" s="234">
        <v>41572.816999999988</v>
      </c>
      <c r="C14" s="234">
        <v>75768.455000000016</v>
      </c>
      <c r="D14" s="234">
        <v>1613486.8</v>
      </c>
      <c r="E14" s="234">
        <v>51955.724999999991</v>
      </c>
      <c r="F14" s="234">
        <v>199251.47499999998</v>
      </c>
      <c r="G14" s="234">
        <v>978357.95700000005</v>
      </c>
      <c r="H14" s="234">
        <v>593844.42900000012</v>
      </c>
      <c r="I14" s="234">
        <v>1043807.1880000003</v>
      </c>
      <c r="J14" s="234">
        <v>566307.64399999997</v>
      </c>
      <c r="K14" s="234">
        <v>387683.33900000004</v>
      </c>
      <c r="L14" s="234">
        <v>724139.99500000011</v>
      </c>
      <c r="M14" s="234">
        <v>35152.197</v>
      </c>
    </row>
    <row r="15" spans="1:25" x14ac:dyDescent="0.25">
      <c r="N15" s="360"/>
      <c r="O15" s="360"/>
      <c r="P15" s="360"/>
      <c r="Q15" s="360"/>
      <c r="R15" s="360"/>
      <c r="S15" s="360"/>
      <c r="T15" s="360"/>
      <c r="U15" s="360"/>
      <c r="V15" s="360"/>
      <c r="W15" s="360"/>
      <c r="X15" s="360"/>
      <c r="Y15" s="360"/>
    </row>
    <row r="16" spans="1:25" x14ac:dyDescent="0.25">
      <c r="A16" s="360" t="s">
        <v>70</v>
      </c>
      <c r="B16" s="358" t="s">
        <v>72</v>
      </c>
    </row>
    <row r="17" spans="1:13" x14ac:dyDescent="0.25">
      <c r="A17" s="358"/>
    </row>
    <row r="18" spans="1:13" x14ac:dyDescent="0.25">
      <c r="A18" s="360" t="s">
        <v>581</v>
      </c>
      <c r="B18" s="358" t="s">
        <v>1152</v>
      </c>
      <c r="C18" s="358" t="s">
        <v>1153</v>
      </c>
      <c r="D18" s="358" t="s">
        <v>1154</v>
      </c>
      <c r="E18" s="358" t="s">
        <v>1155</v>
      </c>
      <c r="F18" s="358" t="s">
        <v>1156</v>
      </c>
      <c r="G18" s="358" t="s">
        <v>1157</v>
      </c>
      <c r="H18" s="358" t="s">
        <v>1158</v>
      </c>
      <c r="I18" s="358" t="s">
        <v>1159</v>
      </c>
      <c r="J18" s="358" t="s">
        <v>1160</v>
      </c>
      <c r="K18" s="358" t="s">
        <v>876</v>
      </c>
      <c r="L18" s="358" t="s">
        <v>1099</v>
      </c>
      <c r="M18" s="358" t="s">
        <v>1161</v>
      </c>
    </row>
    <row r="19" spans="1:13" x14ac:dyDescent="0.25">
      <c r="A19" s="359" t="s">
        <v>144</v>
      </c>
      <c r="B19" s="234">
        <v>928819.83799999987</v>
      </c>
      <c r="C19" s="234">
        <v>2087666.338</v>
      </c>
      <c r="D19" s="234">
        <v>2720083.2130000005</v>
      </c>
      <c r="E19" s="234">
        <v>6279880.6389999995</v>
      </c>
      <c r="F19" s="234">
        <v>1769423.618</v>
      </c>
      <c r="G19" s="234">
        <v>2276090.753</v>
      </c>
      <c r="H19" s="234">
        <v>2241042.818</v>
      </c>
      <c r="I19" s="234">
        <v>2023649.2590000003</v>
      </c>
      <c r="J19" s="234">
        <v>2770006.264</v>
      </c>
      <c r="K19" s="234">
        <v>4141842.5709999991</v>
      </c>
      <c r="L19" s="234">
        <v>2547181.8699999996</v>
      </c>
      <c r="M19" s="234">
        <v>308791.027</v>
      </c>
    </row>
    <row r="20" spans="1:13" x14ac:dyDescent="0.25">
      <c r="A20" s="359" t="s">
        <v>582</v>
      </c>
      <c r="B20" s="234">
        <v>928819.83799999987</v>
      </c>
      <c r="C20" s="234">
        <v>2087666.338</v>
      </c>
      <c r="D20" s="234">
        <v>2720083.2130000005</v>
      </c>
      <c r="E20" s="234">
        <v>6279880.6389999995</v>
      </c>
      <c r="F20" s="234">
        <v>1769423.618</v>
      </c>
      <c r="G20" s="234">
        <v>2276090.753</v>
      </c>
      <c r="H20" s="234">
        <v>2241042.818</v>
      </c>
      <c r="I20" s="234">
        <v>2023649.2590000003</v>
      </c>
      <c r="J20" s="234">
        <v>2770006.264</v>
      </c>
      <c r="K20" s="234">
        <v>4141842.5709999991</v>
      </c>
      <c r="L20" s="234">
        <v>2547181.8699999996</v>
      </c>
      <c r="M20" s="234">
        <v>308791.027</v>
      </c>
    </row>
    <row r="22" spans="1:13" x14ac:dyDescent="0.25">
      <c r="A22" s="360" t="s">
        <v>70</v>
      </c>
      <c r="B22" s="358" t="s">
        <v>604</v>
      </c>
    </row>
    <row r="23" spans="1:13" x14ac:dyDescent="0.25">
      <c r="A23" s="358"/>
    </row>
    <row r="24" spans="1:13" x14ac:dyDescent="0.25">
      <c r="A24" s="360" t="s">
        <v>581</v>
      </c>
      <c r="B24" s="358" t="s">
        <v>1162</v>
      </c>
      <c r="C24" s="358" t="s">
        <v>1163</v>
      </c>
      <c r="D24" s="358" t="s">
        <v>1164</v>
      </c>
      <c r="E24" s="358" t="s">
        <v>1165</v>
      </c>
      <c r="F24" s="358" t="s">
        <v>1166</v>
      </c>
      <c r="G24" s="358" t="s">
        <v>1167</v>
      </c>
      <c r="H24" s="358" t="s">
        <v>1168</v>
      </c>
      <c r="I24" s="358" t="s">
        <v>1169</v>
      </c>
      <c r="J24" s="358" t="s">
        <v>1170</v>
      </c>
      <c r="K24" s="358" t="s">
        <v>1171</v>
      </c>
      <c r="L24" s="358" t="s">
        <v>931</v>
      </c>
      <c r="M24" s="358" t="s">
        <v>1100</v>
      </c>
    </row>
    <row r="25" spans="1:13" x14ac:dyDescent="0.25">
      <c r="A25" s="359" t="s">
        <v>147</v>
      </c>
      <c r="B25" s="234">
        <v>275225.54197080224</v>
      </c>
      <c r="C25" s="234">
        <v>72427.511065638828</v>
      </c>
      <c r="D25" s="234">
        <v>29482.54918223928</v>
      </c>
      <c r="E25" s="234">
        <v>19378.523898738807</v>
      </c>
      <c r="F25" s="234">
        <v>28413.927276919196</v>
      </c>
      <c r="G25" s="234">
        <v>42573.917579214103</v>
      </c>
      <c r="H25" s="234">
        <v>39986.444101402965</v>
      </c>
      <c r="I25" s="234">
        <v>90301.534174076805</v>
      </c>
      <c r="J25" s="234">
        <v>39243.725525000002</v>
      </c>
      <c r="K25" s="234">
        <v>106426.82984514226</v>
      </c>
      <c r="L25" s="234">
        <v>100975.00772347589</v>
      </c>
      <c r="M25" s="234">
        <v>129663.99668277806</v>
      </c>
    </row>
    <row r="26" spans="1:13" x14ac:dyDescent="0.25">
      <c r="A26" s="359" t="s">
        <v>146</v>
      </c>
      <c r="B26" s="234">
        <v>22121</v>
      </c>
      <c r="C26" s="234">
        <v>37734.101190623529</v>
      </c>
      <c r="D26" s="234">
        <v>13206.446607341761</v>
      </c>
      <c r="E26" s="234">
        <v>11188.936607341766</v>
      </c>
      <c r="F26" s="234">
        <v>32193.936607341766</v>
      </c>
      <c r="G26" s="234">
        <v>4181.3470506695712</v>
      </c>
      <c r="H26" s="234">
        <v>1411.9372385455085</v>
      </c>
      <c r="I26" s="234">
        <v>384.80469813609261</v>
      </c>
      <c r="J26" s="234">
        <v>0</v>
      </c>
      <c r="K26" s="234">
        <v>0</v>
      </c>
      <c r="L26" s="234">
        <v>0</v>
      </c>
      <c r="M26" s="234">
        <v>0</v>
      </c>
    </row>
    <row r="27" spans="1:13" x14ac:dyDescent="0.25">
      <c r="A27" s="359" t="s">
        <v>145</v>
      </c>
      <c r="B27" s="234">
        <v>57026.301406476938</v>
      </c>
      <c r="C27" s="234">
        <v>135395.45178513709</v>
      </c>
      <c r="D27" s="234">
        <v>231852.46939473882</v>
      </c>
      <c r="E27" s="234">
        <v>270948.08967928402</v>
      </c>
      <c r="F27" s="234">
        <v>370870.02052911569</v>
      </c>
      <c r="G27" s="234">
        <v>473755.66229887685</v>
      </c>
      <c r="H27" s="234">
        <v>321484.76922815753</v>
      </c>
      <c r="I27" s="234">
        <v>245953.63073226021</v>
      </c>
      <c r="J27" s="234">
        <v>298561.92319314962</v>
      </c>
      <c r="K27" s="234">
        <v>317557.97303101077</v>
      </c>
      <c r="L27" s="234">
        <v>545674.56886660645</v>
      </c>
      <c r="M27" s="234">
        <v>958400.55729936284</v>
      </c>
    </row>
    <row r="28" spans="1:13" x14ac:dyDescent="0.25">
      <c r="A28" s="359" t="s">
        <v>144</v>
      </c>
      <c r="B28" s="234">
        <v>860789.82558610511</v>
      </c>
      <c r="C28" s="234">
        <v>1598452.728787638</v>
      </c>
      <c r="D28" s="234">
        <v>3963710.1267820816</v>
      </c>
      <c r="E28" s="234">
        <v>6152998.9121777704</v>
      </c>
      <c r="F28" s="234">
        <v>4136782.8457148019</v>
      </c>
      <c r="G28" s="234">
        <v>6317923.1701761726</v>
      </c>
      <c r="H28" s="234">
        <v>3756779.6589963431</v>
      </c>
      <c r="I28" s="234">
        <v>3422256.0320426505</v>
      </c>
      <c r="J28" s="234">
        <v>2134617.3994503976</v>
      </c>
      <c r="K28" s="234">
        <v>1906768.103158135</v>
      </c>
      <c r="L28" s="234">
        <v>2332323.6827205839</v>
      </c>
      <c r="M28" s="234">
        <v>4412217.9913811423</v>
      </c>
    </row>
    <row r="29" spans="1:13" x14ac:dyDescent="0.25">
      <c r="A29" s="359" t="s">
        <v>582</v>
      </c>
      <c r="B29" s="234">
        <v>1215162.6689633843</v>
      </c>
      <c r="C29" s="234">
        <v>1844009.7928290374</v>
      </c>
      <c r="D29" s="234">
        <v>4238251.5919664018</v>
      </c>
      <c r="E29" s="234">
        <v>6454514.4623631351</v>
      </c>
      <c r="F29" s="234">
        <v>4568260.7301281784</v>
      </c>
      <c r="G29" s="234">
        <v>6838434.0971049331</v>
      </c>
      <c r="H29" s="234">
        <v>4119662.8095644489</v>
      </c>
      <c r="I29" s="234">
        <v>3758896.0016471236</v>
      </c>
      <c r="J29" s="234">
        <v>2472423.0481685475</v>
      </c>
      <c r="K29" s="234">
        <v>2330752.906034288</v>
      </c>
      <c r="L29" s="234">
        <v>2978973.2593106665</v>
      </c>
      <c r="M29" s="234">
        <v>5500282.5453632828</v>
      </c>
    </row>
    <row r="31" spans="1:13" x14ac:dyDescent="0.25">
      <c r="A31" s="360" t="s">
        <v>70</v>
      </c>
      <c r="B31" s="358" t="s">
        <v>71</v>
      </c>
    </row>
    <row r="32" spans="1:13" x14ac:dyDescent="0.25">
      <c r="A32" s="358"/>
    </row>
    <row r="33" spans="1:13" x14ac:dyDescent="0.25">
      <c r="A33" s="360" t="s">
        <v>581</v>
      </c>
      <c r="B33" s="358" t="s">
        <v>1162</v>
      </c>
      <c r="C33" s="358" t="s">
        <v>1163</v>
      </c>
      <c r="D33" s="358" t="s">
        <v>1164</v>
      </c>
      <c r="E33" s="358" t="s">
        <v>1165</v>
      </c>
      <c r="F33" s="358" t="s">
        <v>1166</v>
      </c>
      <c r="G33" s="358" t="s">
        <v>1167</v>
      </c>
      <c r="H33" s="358" t="s">
        <v>1168</v>
      </c>
      <c r="I33" s="358" t="s">
        <v>1169</v>
      </c>
      <c r="J33" s="358" t="s">
        <v>1170</v>
      </c>
      <c r="K33" s="358" t="s">
        <v>1171</v>
      </c>
      <c r="L33" s="358" t="s">
        <v>931</v>
      </c>
      <c r="M33" s="358" t="s">
        <v>1100</v>
      </c>
    </row>
    <row r="34" spans="1:13" x14ac:dyDescent="0.25">
      <c r="A34" s="359" t="s">
        <v>144</v>
      </c>
      <c r="B34" s="234">
        <v>72618.236739105632</v>
      </c>
      <c r="C34" s="234">
        <v>251774.67717924077</v>
      </c>
      <c r="D34" s="234">
        <v>915539.80896020913</v>
      </c>
      <c r="E34" s="234">
        <v>1145242.3598984184</v>
      </c>
      <c r="F34" s="234">
        <v>742133.19090155512</v>
      </c>
      <c r="G34" s="234">
        <v>635026.74056780653</v>
      </c>
      <c r="H34" s="234">
        <v>718515.75734108419</v>
      </c>
      <c r="I34" s="234">
        <v>187372.24927657447</v>
      </c>
      <c r="J34" s="234">
        <v>398453.29800766404</v>
      </c>
      <c r="K34" s="234">
        <v>412679.84402126068</v>
      </c>
      <c r="L34" s="234">
        <v>638065.48779995786</v>
      </c>
      <c r="M34" s="234">
        <v>850209.95227764489</v>
      </c>
    </row>
    <row r="35" spans="1:13" x14ac:dyDescent="0.25">
      <c r="A35" s="359" t="s">
        <v>582</v>
      </c>
      <c r="B35" s="234">
        <v>72618.236739105632</v>
      </c>
      <c r="C35" s="234">
        <v>251774.67717924077</v>
      </c>
      <c r="D35" s="234">
        <v>915539.80896020913</v>
      </c>
      <c r="E35" s="234">
        <v>1145242.3598984184</v>
      </c>
      <c r="F35" s="234">
        <v>742133.19090155512</v>
      </c>
      <c r="G35" s="234">
        <v>635026.74056780653</v>
      </c>
      <c r="H35" s="234">
        <v>718515.75734108419</v>
      </c>
      <c r="I35" s="234">
        <v>187372.24927657447</v>
      </c>
      <c r="J35" s="234">
        <v>398453.29800766404</v>
      </c>
      <c r="K35" s="234">
        <v>412679.84402126068</v>
      </c>
      <c r="L35" s="234">
        <v>638065.48779995786</v>
      </c>
      <c r="M35" s="234">
        <v>850209.95227764489</v>
      </c>
    </row>
    <row r="37" spans="1:13" x14ac:dyDescent="0.25">
      <c r="A37" s="360" t="s">
        <v>70</v>
      </c>
      <c r="B37" s="358" t="s">
        <v>72</v>
      </c>
    </row>
    <row r="38" spans="1:13" x14ac:dyDescent="0.25">
      <c r="A38" s="358"/>
    </row>
    <row r="39" spans="1:13" x14ac:dyDescent="0.25">
      <c r="A39" s="360" t="s">
        <v>581</v>
      </c>
      <c r="B39" s="358" t="s">
        <v>1162</v>
      </c>
      <c r="C39" s="358" t="s">
        <v>1163</v>
      </c>
      <c r="D39" s="358" t="s">
        <v>1164</v>
      </c>
      <c r="E39" s="358" t="s">
        <v>1165</v>
      </c>
      <c r="F39" s="358" t="s">
        <v>1166</v>
      </c>
      <c r="G39" s="358" t="s">
        <v>1167</v>
      </c>
      <c r="H39" s="358" t="s">
        <v>1168</v>
      </c>
      <c r="I39" s="358" t="s">
        <v>1169</v>
      </c>
      <c r="J39" s="358" t="s">
        <v>1170</v>
      </c>
      <c r="K39" s="358" t="s">
        <v>1171</v>
      </c>
      <c r="L39" s="358" t="s">
        <v>931</v>
      </c>
      <c r="M39" s="358" t="s">
        <v>1100</v>
      </c>
    </row>
    <row r="40" spans="1:13" x14ac:dyDescent="0.25">
      <c r="A40" s="359" t="s">
        <v>144</v>
      </c>
      <c r="B40" s="234">
        <v>788171.58884699945</v>
      </c>
      <c r="C40" s="234">
        <v>1346678.0516083974</v>
      </c>
      <c r="D40" s="234">
        <v>3048170.3178218724</v>
      </c>
      <c r="E40" s="234">
        <v>5007756.5522793522</v>
      </c>
      <c r="F40" s="234">
        <v>3394649.6548132463</v>
      </c>
      <c r="G40" s="234">
        <v>5682896.4296083655</v>
      </c>
      <c r="H40" s="234">
        <v>3038263.9016552591</v>
      </c>
      <c r="I40" s="234">
        <v>3234883.7827660753</v>
      </c>
      <c r="J40" s="234">
        <v>1736164.101442734</v>
      </c>
      <c r="K40" s="234">
        <v>1494088.2591368745</v>
      </c>
      <c r="L40" s="234">
        <v>1694258.1949206265</v>
      </c>
      <c r="M40" s="234">
        <v>3562008.0391034978</v>
      </c>
    </row>
    <row r="41" spans="1:13" x14ac:dyDescent="0.25">
      <c r="A41" s="359" t="s">
        <v>582</v>
      </c>
      <c r="B41" s="234">
        <v>788171.58884699945</v>
      </c>
      <c r="C41" s="234">
        <v>1346678.0516083974</v>
      </c>
      <c r="D41" s="234">
        <v>3048170.3178218724</v>
      </c>
      <c r="E41" s="234">
        <v>5007756.5522793522</v>
      </c>
      <c r="F41" s="234">
        <v>3394649.6548132463</v>
      </c>
      <c r="G41" s="234">
        <v>5682896.4296083655</v>
      </c>
      <c r="H41" s="234">
        <v>3038263.9016552591</v>
      </c>
      <c r="I41" s="234">
        <v>3234883.7827660753</v>
      </c>
      <c r="J41" s="234">
        <v>1736164.101442734</v>
      </c>
      <c r="K41" s="234">
        <v>1494088.2591368745</v>
      </c>
      <c r="L41" s="234">
        <v>1694258.1949206265</v>
      </c>
      <c r="M41" s="234">
        <v>3562008.0391034978</v>
      </c>
    </row>
    <row r="43" spans="1:13" x14ac:dyDescent="0.25">
      <c r="A43" s="360" t="s">
        <v>70</v>
      </c>
      <c r="B43" s="358" t="s">
        <v>604</v>
      </c>
    </row>
    <row r="44" spans="1:13" x14ac:dyDescent="0.25">
      <c r="A44" s="358"/>
    </row>
    <row r="45" spans="1:13" x14ac:dyDescent="0.25">
      <c r="A45" s="360" t="s">
        <v>581</v>
      </c>
      <c r="B45" s="358" t="s">
        <v>1172</v>
      </c>
      <c r="C45" s="358" t="s">
        <v>1173</v>
      </c>
      <c r="D45" s="358" t="s">
        <v>1174</v>
      </c>
      <c r="E45" s="358" t="s">
        <v>1175</v>
      </c>
      <c r="F45" s="358" t="s">
        <v>1176</v>
      </c>
      <c r="G45" s="358" t="s">
        <v>1177</v>
      </c>
      <c r="H45" s="358" t="s">
        <v>1178</v>
      </c>
      <c r="I45" s="358" t="s">
        <v>1179</v>
      </c>
      <c r="J45" s="358" t="s">
        <v>1180</v>
      </c>
      <c r="K45" s="358" t="s">
        <v>1181</v>
      </c>
      <c r="L45" s="358" t="s">
        <v>1182</v>
      </c>
      <c r="M45" s="358" t="s">
        <v>1183</v>
      </c>
    </row>
    <row r="46" spans="1:13" x14ac:dyDescent="0.25">
      <c r="A46" s="359" t="s">
        <v>147</v>
      </c>
      <c r="B46" s="234">
        <v>111795.47100000001</v>
      </c>
      <c r="C46" s="234">
        <v>76603.006999999998</v>
      </c>
      <c r="D46" s="234">
        <v>78049.627000000008</v>
      </c>
      <c r="E46" s="234">
        <v>92966.807000000001</v>
      </c>
      <c r="F46" s="234">
        <v>141337.41899999999</v>
      </c>
      <c r="G46" s="234">
        <v>91531.614000000001</v>
      </c>
      <c r="H46" s="234">
        <v>58170.899286939057</v>
      </c>
      <c r="I46" s="234">
        <v>101409.10621497338</v>
      </c>
      <c r="J46" s="234">
        <v>63567.082999999999</v>
      </c>
      <c r="K46" s="234">
        <v>261122.03974226204</v>
      </c>
      <c r="L46" s="234">
        <v>150507.00772347589</v>
      </c>
      <c r="M46" s="234">
        <v>67297.135682778026</v>
      </c>
    </row>
    <row r="47" spans="1:13" x14ac:dyDescent="0.25">
      <c r="A47" s="359" t="s">
        <v>146</v>
      </c>
      <c r="B47" s="234">
        <v>35696.168999999994</v>
      </c>
      <c r="C47" s="234">
        <v>2271.7910000000002</v>
      </c>
      <c r="D47" s="234">
        <v>69869.820000000007</v>
      </c>
      <c r="E47" s="234">
        <v>29589.86</v>
      </c>
      <c r="F47" s="234">
        <v>2099.2669999999998</v>
      </c>
      <c r="G47" s="234">
        <v>674866.5</v>
      </c>
      <c r="H47" s="234">
        <v>133.5</v>
      </c>
      <c r="I47" s="234">
        <v>0</v>
      </c>
      <c r="J47" s="234">
        <v>0</v>
      </c>
      <c r="K47" s="234">
        <v>0</v>
      </c>
      <c r="L47" s="234">
        <v>0</v>
      </c>
      <c r="M47" s="234">
        <v>3000</v>
      </c>
    </row>
    <row r="48" spans="1:13" x14ac:dyDescent="0.25">
      <c r="A48" s="359" t="s">
        <v>145</v>
      </c>
      <c r="B48" s="234">
        <v>45706.546999999999</v>
      </c>
      <c r="C48" s="234">
        <v>52258.803</v>
      </c>
      <c r="D48" s="234">
        <v>75867.688000000009</v>
      </c>
      <c r="E48" s="234">
        <v>297972.55700000003</v>
      </c>
      <c r="F48" s="234">
        <v>421547.08000000007</v>
      </c>
      <c r="G48" s="234">
        <v>137562.81300000002</v>
      </c>
      <c r="H48" s="234">
        <v>65918.211464331398</v>
      </c>
      <c r="I48" s="234">
        <v>166806.26199999999</v>
      </c>
      <c r="J48" s="234">
        <v>328130.67174789781</v>
      </c>
      <c r="K48" s="234">
        <v>451806.04789865762</v>
      </c>
      <c r="L48" s="234">
        <v>1040053.8201084986</v>
      </c>
      <c r="M48" s="234">
        <v>1215900.8253677632</v>
      </c>
    </row>
    <row r="49" spans="1:13" x14ac:dyDescent="0.25">
      <c r="A49" s="359" t="s">
        <v>144</v>
      </c>
      <c r="B49" s="234">
        <v>970392.65499999968</v>
      </c>
      <c r="C49" s="234">
        <v>2163434.7930000001</v>
      </c>
      <c r="D49" s="234">
        <v>4333570.0130000021</v>
      </c>
      <c r="E49" s="234">
        <v>6331836.364000001</v>
      </c>
      <c r="F49" s="234">
        <v>1968675.0930000001</v>
      </c>
      <c r="G49" s="234">
        <v>3254448.6470000003</v>
      </c>
      <c r="H49" s="234">
        <v>2930924.8708261205</v>
      </c>
      <c r="I49" s="234">
        <v>3136239.5407462819</v>
      </c>
      <c r="J49" s="234">
        <v>5201904.5985932443</v>
      </c>
      <c r="K49" s="234">
        <v>4418434.1429917924</v>
      </c>
      <c r="L49" s="234">
        <v>3064836.7521045296</v>
      </c>
      <c r="M49" s="234">
        <v>6140038.8183236402</v>
      </c>
    </row>
    <row r="50" spans="1:13" x14ac:dyDescent="0.25">
      <c r="A50" s="359" t="s">
        <v>582</v>
      </c>
      <c r="B50" s="234">
        <v>1163590.8419999997</v>
      </c>
      <c r="C50" s="234">
        <v>2294568.3939999999</v>
      </c>
      <c r="D50" s="234">
        <v>4557357.1480000019</v>
      </c>
      <c r="E50" s="234">
        <v>6752365.5880000014</v>
      </c>
      <c r="F50" s="234">
        <v>2533658.8590000002</v>
      </c>
      <c r="G50" s="234">
        <v>4158409.5740000005</v>
      </c>
      <c r="H50" s="234">
        <v>3055147.4815773908</v>
      </c>
      <c r="I50" s="234">
        <v>3404454.9089612551</v>
      </c>
      <c r="J50" s="234">
        <v>5593602.3533411417</v>
      </c>
      <c r="K50" s="234">
        <v>5131362.2306327121</v>
      </c>
      <c r="L50" s="234">
        <v>4255397.5799365044</v>
      </c>
      <c r="M50" s="234">
        <v>7426236.7793741813</v>
      </c>
    </row>
    <row r="52" spans="1:13" x14ac:dyDescent="0.25">
      <c r="A52" s="360" t="s">
        <v>70</v>
      </c>
      <c r="B52" s="358" t="s">
        <v>71</v>
      </c>
    </row>
    <row r="53" spans="1:13" x14ac:dyDescent="0.25">
      <c r="A53" s="358"/>
    </row>
    <row r="54" spans="1:13" x14ac:dyDescent="0.25">
      <c r="A54" s="360" t="s">
        <v>581</v>
      </c>
      <c r="B54" s="358" t="s">
        <v>1172</v>
      </c>
      <c r="C54" s="358" t="s">
        <v>1173</v>
      </c>
      <c r="D54" s="358" t="s">
        <v>1174</v>
      </c>
      <c r="E54" s="358" t="s">
        <v>1175</v>
      </c>
      <c r="F54" s="358" t="s">
        <v>1176</v>
      </c>
      <c r="G54" s="358" t="s">
        <v>1177</v>
      </c>
      <c r="H54" s="358" t="s">
        <v>1178</v>
      </c>
      <c r="I54" s="358" t="s">
        <v>1179</v>
      </c>
      <c r="J54" s="358" t="s">
        <v>1180</v>
      </c>
      <c r="K54" s="358" t="s">
        <v>1181</v>
      </c>
      <c r="L54" s="358" t="s">
        <v>1182</v>
      </c>
      <c r="M54" s="358" t="s">
        <v>1183</v>
      </c>
    </row>
    <row r="55" spans="1:13" x14ac:dyDescent="0.25">
      <c r="A55" s="359" t="s">
        <v>144</v>
      </c>
      <c r="B55" s="234">
        <v>41572.816999999988</v>
      </c>
      <c r="C55" s="234">
        <v>75768.455000000016</v>
      </c>
      <c r="D55" s="234">
        <v>1613486.8</v>
      </c>
      <c r="E55" s="234">
        <v>51955.724999999991</v>
      </c>
      <c r="F55" s="234">
        <v>199251.47499999998</v>
      </c>
      <c r="G55" s="234">
        <v>978357.95700000017</v>
      </c>
      <c r="H55" s="234">
        <v>1099187.8795107072</v>
      </c>
      <c r="I55" s="234">
        <v>1112484.2863480363</v>
      </c>
      <c r="J55" s="234">
        <v>617804.84117477562</v>
      </c>
      <c r="K55" s="234">
        <v>869773.29755193437</v>
      </c>
      <c r="L55" s="234">
        <v>543780.66186195589</v>
      </c>
      <c r="M55" s="234">
        <v>1101140.1050242232</v>
      </c>
    </row>
    <row r="56" spans="1:13" x14ac:dyDescent="0.25">
      <c r="A56" s="359" t="s">
        <v>582</v>
      </c>
      <c r="B56" s="234">
        <v>41572.816999999988</v>
      </c>
      <c r="C56" s="234">
        <v>75768.455000000016</v>
      </c>
      <c r="D56" s="234">
        <v>1613486.8</v>
      </c>
      <c r="E56" s="234">
        <v>51955.724999999991</v>
      </c>
      <c r="F56" s="234">
        <v>199251.47499999998</v>
      </c>
      <c r="G56" s="234">
        <v>978357.95700000017</v>
      </c>
      <c r="H56" s="234">
        <v>1099187.8795107072</v>
      </c>
      <c r="I56" s="234">
        <v>1112484.2863480363</v>
      </c>
      <c r="J56" s="234">
        <v>617804.84117477562</v>
      </c>
      <c r="K56" s="234">
        <v>869773.29755193437</v>
      </c>
      <c r="L56" s="234">
        <v>543780.66186195589</v>
      </c>
      <c r="M56" s="234">
        <v>1101140.1050242232</v>
      </c>
    </row>
    <row r="58" spans="1:13" x14ac:dyDescent="0.25">
      <c r="A58" s="360" t="s">
        <v>70</v>
      </c>
      <c r="B58" s="358" t="s">
        <v>72</v>
      </c>
    </row>
    <row r="59" spans="1:13" x14ac:dyDescent="0.25">
      <c r="A59" s="358"/>
    </row>
    <row r="60" spans="1:13" x14ac:dyDescent="0.25">
      <c r="A60" s="360" t="s">
        <v>581</v>
      </c>
      <c r="B60" s="358" t="s">
        <v>1172</v>
      </c>
      <c r="C60" s="358" t="s">
        <v>1173</v>
      </c>
      <c r="D60" s="358" t="s">
        <v>1174</v>
      </c>
      <c r="E60" s="358" t="s">
        <v>1175</v>
      </c>
      <c r="F60" s="358" t="s">
        <v>1176</v>
      </c>
      <c r="G60" s="358" t="s">
        <v>1177</v>
      </c>
      <c r="H60" s="358" t="s">
        <v>1178</v>
      </c>
      <c r="I60" s="358" t="s">
        <v>1179</v>
      </c>
      <c r="J60" s="358" t="s">
        <v>1180</v>
      </c>
      <c r="K60" s="358" t="s">
        <v>1181</v>
      </c>
      <c r="L60" s="358" t="s">
        <v>1182</v>
      </c>
      <c r="M60" s="358" t="s">
        <v>1183</v>
      </c>
    </row>
    <row r="61" spans="1:13" x14ac:dyDescent="0.25">
      <c r="A61" s="359" t="s">
        <v>144</v>
      </c>
      <c r="B61" s="234">
        <v>928819.83799999987</v>
      </c>
      <c r="C61" s="234">
        <v>2087666.338</v>
      </c>
      <c r="D61" s="234">
        <v>2720083.2130000005</v>
      </c>
      <c r="E61" s="234">
        <v>6279880.6389999995</v>
      </c>
      <c r="F61" s="234">
        <v>1769423.618</v>
      </c>
      <c r="G61" s="234">
        <v>2276090.69</v>
      </c>
      <c r="H61" s="234">
        <v>1831736.9913154135</v>
      </c>
      <c r="I61" s="234">
        <v>2023755.2543982458</v>
      </c>
      <c r="J61" s="234">
        <v>4584099.7574184677</v>
      </c>
      <c r="K61" s="234">
        <v>3548660.8454398587</v>
      </c>
      <c r="L61" s="234">
        <v>2521056.090242574</v>
      </c>
      <c r="M61" s="234">
        <v>5038898.7132994169</v>
      </c>
    </row>
    <row r="62" spans="1:13" x14ac:dyDescent="0.25">
      <c r="A62" s="359" t="s">
        <v>582</v>
      </c>
      <c r="B62" s="234">
        <v>928819.83799999987</v>
      </c>
      <c r="C62" s="234">
        <v>2087666.338</v>
      </c>
      <c r="D62" s="234">
        <v>2720083.2130000005</v>
      </c>
      <c r="E62" s="234">
        <v>6279880.6389999995</v>
      </c>
      <c r="F62" s="234">
        <v>1769423.618</v>
      </c>
      <c r="G62" s="234">
        <v>2276090.69</v>
      </c>
      <c r="H62" s="234">
        <v>1831736.9913154135</v>
      </c>
      <c r="I62" s="234">
        <v>2023755.2543982458</v>
      </c>
      <c r="J62" s="234">
        <v>4584099.7574184677</v>
      </c>
      <c r="K62" s="234">
        <v>3548660.8454398587</v>
      </c>
      <c r="L62" s="234">
        <v>2521056.090242574</v>
      </c>
      <c r="M62" s="234">
        <v>5038898.7132994169</v>
      </c>
    </row>
    <row r="64" spans="1:13" x14ac:dyDescent="0.25">
      <c r="A64" s="360" t="s">
        <v>70</v>
      </c>
      <c r="B64" s="358" t="s">
        <v>604</v>
      </c>
    </row>
    <row r="65" spans="1:13" x14ac:dyDescent="0.25">
      <c r="A65" s="358"/>
    </row>
    <row r="66" spans="1:13" x14ac:dyDescent="0.25">
      <c r="A66" s="360" t="s">
        <v>581</v>
      </c>
      <c r="B66" s="358" t="s">
        <v>1184</v>
      </c>
      <c r="C66" s="358" t="s">
        <v>1185</v>
      </c>
      <c r="D66" s="358" t="s">
        <v>1186</v>
      </c>
      <c r="E66" s="358" t="s">
        <v>1187</v>
      </c>
      <c r="F66" s="358" t="s">
        <v>1188</v>
      </c>
      <c r="G66" s="358" t="s">
        <v>1189</v>
      </c>
      <c r="H66" s="358" t="s">
        <v>1190</v>
      </c>
      <c r="I66" s="358" t="s">
        <v>1191</v>
      </c>
      <c r="J66" s="358" t="s">
        <v>1192</v>
      </c>
      <c r="K66" s="358" t="s">
        <v>877</v>
      </c>
      <c r="L66" s="358" t="s">
        <v>932</v>
      </c>
      <c r="M66" s="358" t="s">
        <v>1101</v>
      </c>
    </row>
    <row r="67" spans="1:13" x14ac:dyDescent="0.25">
      <c r="A67" s="359" t="s">
        <v>147</v>
      </c>
      <c r="B67" s="234">
        <v>111795.47100000001</v>
      </c>
      <c r="C67" s="234">
        <v>76603.006999999998</v>
      </c>
      <c r="D67" s="234">
        <v>78049.627000000008</v>
      </c>
      <c r="E67" s="234">
        <v>92966.807000000001</v>
      </c>
      <c r="F67" s="234">
        <v>141337.41899999999</v>
      </c>
      <c r="G67" s="234">
        <v>91531.614000000001</v>
      </c>
      <c r="H67" s="234">
        <v>68205.471000000005</v>
      </c>
      <c r="I67" s="234">
        <v>156420.22799999997</v>
      </c>
      <c r="J67" s="234">
        <v>36500.161999999997</v>
      </c>
      <c r="K67" s="234">
        <v>301294.33651279943</v>
      </c>
      <c r="L67" s="234">
        <v>287748.75583918893</v>
      </c>
      <c r="M67" s="234">
        <v>132813.96854323326</v>
      </c>
    </row>
    <row r="68" spans="1:13" x14ac:dyDescent="0.25">
      <c r="A68" s="359" t="s">
        <v>146</v>
      </c>
      <c r="B68" s="234">
        <v>35696.168999999994</v>
      </c>
      <c r="C68" s="234">
        <v>2271.7910000000002</v>
      </c>
      <c r="D68" s="234">
        <v>69869.820000000007</v>
      </c>
      <c r="E68" s="234">
        <v>29589.86</v>
      </c>
      <c r="F68" s="234">
        <v>2099.2669999999998</v>
      </c>
      <c r="G68" s="234">
        <v>674866.5</v>
      </c>
      <c r="H68" s="234">
        <v>89</v>
      </c>
      <c r="I68" s="234">
        <v>1476.039</v>
      </c>
      <c r="J68" s="234">
        <v>0</v>
      </c>
      <c r="K68" s="234">
        <v>55000</v>
      </c>
      <c r="L68" s="234">
        <v>0</v>
      </c>
      <c r="M68" s="234">
        <v>0</v>
      </c>
    </row>
    <row r="69" spans="1:13" x14ac:dyDescent="0.25">
      <c r="A69" s="359" t="s">
        <v>145</v>
      </c>
      <c r="B69" s="234">
        <v>45706.546999999999</v>
      </c>
      <c r="C69" s="234">
        <v>52258.803</v>
      </c>
      <c r="D69" s="234">
        <v>75867.688000000009</v>
      </c>
      <c r="E69" s="234">
        <v>297972.55700000003</v>
      </c>
      <c r="F69" s="234">
        <v>421547.08000000007</v>
      </c>
      <c r="G69" s="234">
        <v>137562.81300000002</v>
      </c>
      <c r="H69" s="234">
        <v>185356.03</v>
      </c>
      <c r="I69" s="234">
        <v>230664.25199999998</v>
      </c>
      <c r="J69" s="234">
        <v>295764.0720000001</v>
      </c>
      <c r="K69" s="234">
        <v>402386.46406142227</v>
      </c>
      <c r="L69" s="234">
        <v>734299.19857369305</v>
      </c>
      <c r="M69" s="234">
        <v>850714.76753008319</v>
      </c>
    </row>
    <row r="70" spans="1:13" x14ac:dyDescent="0.25">
      <c r="A70" s="359" t="s">
        <v>144</v>
      </c>
      <c r="B70" s="234">
        <v>970392.65499999968</v>
      </c>
      <c r="C70" s="234">
        <v>2163434.7930000001</v>
      </c>
      <c r="D70" s="234">
        <v>4333570.0130000021</v>
      </c>
      <c r="E70" s="234">
        <v>6331836.364000001</v>
      </c>
      <c r="F70" s="234">
        <v>1968675.0930000001</v>
      </c>
      <c r="G70" s="234">
        <v>3254448.7100000004</v>
      </c>
      <c r="H70" s="234">
        <v>2834887.2469999995</v>
      </c>
      <c r="I70" s="234">
        <v>3067456.4470000006</v>
      </c>
      <c r="J70" s="234">
        <v>3336313.9079999998</v>
      </c>
      <c r="K70" s="234">
        <v>5622053.9645455061</v>
      </c>
      <c r="L70" s="234">
        <v>4466562.2416001214</v>
      </c>
      <c r="M70" s="234">
        <v>6784263.7795743709</v>
      </c>
    </row>
    <row r="71" spans="1:13" x14ac:dyDescent="0.25">
      <c r="A71" s="359" t="s">
        <v>582</v>
      </c>
      <c r="B71" s="234">
        <v>1163590.8419999997</v>
      </c>
      <c r="C71" s="234">
        <v>2294568.3939999999</v>
      </c>
      <c r="D71" s="234">
        <v>4557357.1480000019</v>
      </c>
      <c r="E71" s="234">
        <v>6752365.5880000014</v>
      </c>
      <c r="F71" s="234">
        <v>2533658.8590000002</v>
      </c>
      <c r="G71" s="234">
        <v>4158409.6370000006</v>
      </c>
      <c r="H71" s="234">
        <v>3088537.7479999997</v>
      </c>
      <c r="I71" s="234">
        <v>3456016.9660000005</v>
      </c>
      <c r="J71" s="234">
        <v>3668578.142</v>
      </c>
      <c r="K71" s="234">
        <v>6380734.7651197277</v>
      </c>
      <c r="L71" s="234">
        <v>5488610.1960130036</v>
      </c>
      <c r="M71" s="234">
        <v>7767792.515647687</v>
      </c>
    </row>
    <row r="73" spans="1:13" x14ac:dyDescent="0.25">
      <c r="A73" s="360" t="s">
        <v>70</v>
      </c>
      <c r="B73" s="358" t="s">
        <v>71</v>
      </c>
    </row>
    <row r="74" spans="1:13" x14ac:dyDescent="0.25">
      <c r="A74" s="358"/>
    </row>
    <row r="75" spans="1:13" x14ac:dyDescent="0.25">
      <c r="A75" s="360" t="s">
        <v>581</v>
      </c>
      <c r="B75" s="358" t="s">
        <v>1184</v>
      </c>
      <c r="C75" s="358" t="s">
        <v>1185</v>
      </c>
      <c r="D75" s="358" t="s">
        <v>1186</v>
      </c>
      <c r="E75" s="358" t="s">
        <v>1187</v>
      </c>
      <c r="F75" s="358" t="s">
        <v>1188</v>
      </c>
      <c r="G75" s="358" t="s">
        <v>1189</v>
      </c>
      <c r="H75" s="358" t="s">
        <v>1190</v>
      </c>
      <c r="I75" s="358" t="s">
        <v>1191</v>
      </c>
      <c r="J75" s="358" t="s">
        <v>1192</v>
      </c>
      <c r="K75" s="358" t="s">
        <v>877</v>
      </c>
      <c r="L75" s="358" t="s">
        <v>932</v>
      </c>
      <c r="M75" s="358" t="s">
        <v>1101</v>
      </c>
    </row>
    <row r="76" spans="1:13" x14ac:dyDescent="0.25">
      <c r="A76" s="359" t="s">
        <v>144</v>
      </c>
      <c r="B76" s="234">
        <v>41572.816999999988</v>
      </c>
      <c r="C76" s="234">
        <v>75768.455000000016</v>
      </c>
      <c r="D76" s="234">
        <v>1613486.8</v>
      </c>
      <c r="E76" s="234">
        <v>51955.724999999991</v>
      </c>
      <c r="F76" s="234">
        <v>199251.47499999998</v>
      </c>
      <c r="G76" s="234">
        <v>978357.95700000005</v>
      </c>
      <c r="H76" s="234">
        <v>593844.42900000012</v>
      </c>
      <c r="I76" s="234">
        <v>1043807.1880000003</v>
      </c>
      <c r="J76" s="234">
        <v>566307.64399999997</v>
      </c>
      <c r="K76" s="234">
        <v>906774.14082895801</v>
      </c>
      <c r="L76" s="234">
        <v>1050757.3878684971</v>
      </c>
      <c r="M76" s="234">
        <v>1416877.6077741773</v>
      </c>
    </row>
    <row r="77" spans="1:13" x14ac:dyDescent="0.25">
      <c r="A77" s="359" t="s">
        <v>582</v>
      </c>
      <c r="B77" s="234">
        <v>41572.816999999988</v>
      </c>
      <c r="C77" s="234">
        <v>75768.455000000016</v>
      </c>
      <c r="D77" s="234">
        <v>1613486.8</v>
      </c>
      <c r="E77" s="234">
        <v>51955.724999999991</v>
      </c>
      <c r="F77" s="234">
        <v>199251.47499999998</v>
      </c>
      <c r="G77" s="234">
        <v>978357.95700000005</v>
      </c>
      <c r="H77" s="234">
        <v>593844.42900000012</v>
      </c>
      <c r="I77" s="234">
        <v>1043807.1880000003</v>
      </c>
      <c r="J77" s="234">
        <v>566307.64399999997</v>
      </c>
      <c r="K77" s="234">
        <v>906774.14082895801</v>
      </c>
      <c r="L77" s="234">
        <v>1050757.3878684971</v>
      </c>
      <c r="M77" s="234">
        <v>1416877.6077741773</v>
      </c>
    </row>
    <row r="79" spans="1:13" x14ac:dyDescent="0.25">
      <c r="A79" s="360" t="s">
        <v>70</v>
      </c>
      <c r="B79" s="358" t="s">
        <v>72</v>
      </c>
    </row>
    <row r="80" spans="1:13" x14ac:dyDescent="0.25">
      <c r="A80" s="358"/>
    </row>
    <row r="81" spans="1:13" x14ac:dyDescent="0.25">
      <c r="A81" s="360" t="s">
        <v>581</v>
      </c>
      <c r="B81" s="358" t="s">
        <v>1184</v>
      </c>
      <c r="C81" s="358" t="s">
        <v>1185</v>
      </c>
      <c r="D81" s="358" t="s">
        <v>1186</v>
      </c>
      <c r="E81" s="358" t="s">
        <v>1187</v>
      </c>
      <c r="F81" s="358" t="s">
        <v>1188</v>
      </c>
      <c r="G81" s="358" t="s">
        <v>1189</v>
      </c>
      <c r="H81" s="358" t="s">
        <v>1190</v>
      </c>
      <c r="I81" s="358" t="s">
        <v>1191</v>
      </c>
      <c r="J81" s="358" t="s">
        <v>1192</v>
      </c>
      <c r="K81" s="358" t="s">
        <v>877</v>
      </c>
      <c r="L81" s="358" t="s">
        <v>932</v>
      </c>
      <c r="M81" s="358" t="s">
        <v>1101</v>
      </c>
    </row>
    <row r="82" spans="1:13" x14ac:dyDescent="0.25">
      <c r="A82" s="359" t="s">
        <v>144</v>
      </c>
      <c r="B82" s="234">
        <v>928819.83799999987</v>
      </c>
      <c r="C82" s="234">
        <v>2087666.338</v>
      </c>
      <c r="D82" s="234">
        <v>2720083.2130000005</v>
      </c>
      <c r="E82" s="234">
        <v>6279880.6389999995</v>
      </c>
      <c r="F82" s="234">
        <v>1769423.618</v>
      </c>
      <c r="G82" s="234">
        <v>2276090.753</v>
      </c>
      <c r="H82" s="234">
        <v>2241042.818</v>
      </c>
      <c r="I82" s="234">
        <v>2023649.2590000003</v>
      </c>
      <c r="J82" s="234">
        <v>2770006.264</v>
      </c>
      <c r="K82" s="234">
        <v>4715279.8237165473</v>
      </c>
      <c r="L82" s="234">
        <v>3415804.8537316248</v>
      </c>
      <c r="M82" s="234">
        <v>5367386.1718001906</v>
      </c>
    </row>
    <row r="83" spans="1:13" x14ac:dyDescent="0.25">
      <c r="A83" s="359" t="s">
        <v>582</v>
      </c>
      <c r="B83" s="234">
        <v>928819.83799999987</v>
      </c>
      <c r="C83" s="234">
        <v>2087666.338</v>
      </c>
      <c r="D83" s="234">
        <v>2720083.2130000005</v>
      </c>
      <c r="E83" s="234">
        <v>6279880.6389999995</v>
      </c>
      <c r="F83" s="234">
        <v>1769423.618</v>
      </c>
      <c r="G83" s="234">
        <v>2276090.753</v>
      </c>
      <c r="H83" s="234">
        <v>2241042.818</v>
      </c>
      <c r="I83" s="234">
        <v>2023649.2590000003</v>
      </c>
      <c r="J83" s="234">
        <v>2770006.264</v>
      </c>
      <c r="K83" s="234">
        <v>4715279.8237165473</v>
      </c>
      <c r="L83" s="234">
        <v>3415804.8537316248</v>
      </c>
      <c r="M83" s="234">
        <v>5367386.1718001906</v>
      </c>
    </row>
    <row r="85" spans="1:13" x14ac:dyDescent="0.25">
      <c r="A85" s="360" t="s">
        <v>70</v>
      </c>
      <c r="B85" s="358" t="s">
        <v>604</v>
      </c>
    </row>
    <row r="86" spans="1:13" x14ac:dyDescent="0.25">
      <c r="A86" s="358"/>
    </row>
    <row r="87" spans="1:13" x14ac:dyDescent="0.25">
      <c r="A87" s="360" t="s">
        <v>581</v>
      </c>
      <c r="B87" s="358" t="s">
        <v>1193</v>
      </c>
      <c r="C87" s="358" t="s">
        <v>1194</v>
      </c>
      <c r="D87" s="358" t="s">
        <v>1195</v>
      </c>
      <c r="E87" s="358" t="s">
        <v>1196</v>
      </c>
      <c r="F87" s="358" t="s">
        <v>1197</v>
      </c>
      <c r="G87" s="358" t="s">
        <v>1198</v>
      </c>
      <c r="H87" s="358" t="s">
        <v>1199</v>
      </c>
      <c r="I87" s="358" t="s">
        <v>1200</v>
      </c>
      <c r="J87" s="358" t="s">
        <v>1201</v>
      </c>
      <c r="K87" s="358" t="s">
        <v>1202</v>
      </c>
      <c r="L87" s="358" t="s">
        <v>1203</v>
      </c>
      <c r="M87" s="358" t="s">
        <v>1204</v>
      </c>
    </row>
    <row r="88" spans="1:13" x14ac:dyDescent="0.25">
      <c r="A88" s="359" t="s">
        <v>147</v>
      </c>
      <c r="B88" s="234">
        <v>111795.47100000001</v>
      </c>
      <c r="C88" s="234">
        <v>76603.006999999998</v>
      </c>
      <c r="D88" s="234">
        <v>78049.627000000008</v>
      </c>
      <c r="E88" s="234">
        <v>92966.807000000001</v>
      </c>
      <c r="F88" s="234">
        <v>141337.41899999999</v>
      </c>
      <c r="G88" s="234">
        <v>91531.614000000001</v>
      </c>
      <c r="H88" s="234">
        <v>68205.471000000005</v>
      </c>
      <c r="I88" s="234">
        <v>156420.22799999997</v>
      </c>
      <c r="J88" s="234">
        <v>36500.161999999997</v>
      </c>
      <c r="K88" s="234">
        <v>189362.038</v>
      </c>
      <c r="L88" s="234">
        <v>47804.850999999995</v>
      </c>
      <c r="M88" s="234">
        <v>484690.17189522181</v>
      </c>
    </row>
    <row r="89" spans="1:13" x14ac:dyDescent="0.25">
      <c r="A89" s="359" t="s">
        <v>146</v>
      </c>
      <c r="B89" s="234">
        <v>35696.168999999994</v>
      </c>
      <c r="C89" s="234">
        <v>2271.7910000000002</v>
      </c>
      <c r="D89" s="234">
        <v>69869.820000000007</v>
      </c>
      <c r="E89" s="234">
        <v>29589.86</v>
      </c>
      <c r="F89" s="234">
        <v>2099.2669999999998</v>
      </c>
      <c r="G89" s="234">
        <v>674866.5</v>
      </c>
      <c r="H89" s="234">
        <v>89</v>
      </c>
      <c r="I89" s="234">
        <v>1476.039</v>
      </c>
      <c r="J89" s="234">
        <v>0</v>
      </c>
      <c r="K89" s="234">
        <v>-15070</v>
      </c>
      <c r="L89" s="234">
        <v>36365.074999999997</v>
      </c>
      <c r="M89" s="234">
        <v>33704.925000000047</v>
      </c>
    </row>
    <row r="90" spans="1:13" x14ac:dyDescent="0.25">
      <c r="A90" s="359" t="s">
        <v>145</v>
      </c>
      <c r="B90" s="234">
        <v>45706.546999999999</v>
      </c>
      <c r="C90" s="234">
        <v>52258.803</v>
      </c>
      <c r="D90" s="234">
        <v>75867.688000000009</v>
      </c>
      <c r="E90" s="234">
        <v>297972.55700000003</v>
      </c>
      <c r="F90" s="234">
        <v>421547.08000000007</v>
      </c>
      <c r="G90" s="234">
        <v>137562.81300000002</v>
      </c>
      <c r="H90" s="234">
        <v>185356.03</v>
      </c>
      <c r="I90" s="234">
        <v>230664.25199999998</v>
      </c>
      <c r="J90" s="234">
        <v>295764.0720000001</v>
      </c>
      <c r="K90" s="234">
        <v>328317.66199999995</v>
      </c>
      <c r="L90" s="234">
        <v>392430.9819999999</v>
      </c>
      <c r="M90" s="234">
        <v>1092027.1427299285</v>
      </c>
    </row>
    <row r="91" spans="1:13" x14ac:dyDescent="0.25">
      <c r="A91" s="359" t="s">
        <v>144</v>
      </c>
      <c r="B91" s="234">
        <v>970392.65499999968</v>
      </c>
      <c r="C91" s="234">
        <v>2163434.7930000001</v>
      </c>
      <c r="D91" s="234">
        <v>4333570.0130000021</v>
      </c>
      <c r="E91" s="234">
        <v>6331836.364000001</v>
      </c>
      <c r="F91" s="234">
        <v>1968675.0930000001</v>
      </c>
      <c r="G91" s="234">
        <v>3254448.7100000004</v>
      </c>
      <c r="H91" s="234">
        <v>2834887.2469999995</v>
      </c>
      <c r="I91" s="234">
        <v>3067456.4470000006</v>
      </c>
      <c r="J91" s="234">
        <v>3336313.9080000003</v>
      </c>
      <c r="K91" s="234">
        <v>4529525.9099999974</v>
      </c>
      <c r="L91" s="234">
        <v>3271321.8650000002</v>
      </c>
      <c r="M91" s="234">
        <v>7446003.3206026237</v>
      </c>
    </row>
    <row r="92" spans="1:13" x14ac:dyDescent="0.25">
      <c r="A92" s="359" t="s">
        <v>582</v>
      </c>
      <c r="B92" s="234">
        <v>1163590.8419999997</v>
      </c>
      <c r="C92" s="234">
        <v>2294568.3939999999</v>
      </c>
      <c r="D92" s="234">
        <v>4557357.1480000019</v>
      </c>
      <c r="E92" s="234">
        <v>6752365.5880000014</v>
      </c>
      <c r="F92" s="234">
        <v>2533658.8590000002</v>
      </c>
      <c r="G92" s="234">
        <v>4158409.6370000006</v>
      </c>
      <c r="H92" s="234">
        <v>3088537.7479999997</v>
      </c>
      <c r="I92" s="234">
        <v>3456016.9660000005</v>
      </c>
      <c r="J92" s="234">
        <v>3668578.1420000005</v>
      </c>
      <c r="K92" s="234">
        <v>5032135.6099999975</v>
      </c>
      <c r="L92" s="234">
        <v>3747922.773</v>
      </c>
      <c r="M92" s="234">
        <v>9056425.5602277741</v>
      </c>
    </row>
    <row r="94" spans="1:13" x14ac:dyDescent="0.25">
      <c r="A94" s="360" t="s">
        <v>70</v>
      </c>
      <c r="B94" s="358" t="s">
        <v>71</v>
      </c>
    </row>
    <row r="95" spans="1:13" x14ac:dyDescent="0.25">
      <c r="A95" s="358"/>
    </row>
    <row r="96" spans="1:13" x14ac:dyDescent="0.25">
      <c r="A96" s="360" t="s">
        <v>581</v>
      </c>
      <c r="B96" s="358" t="s">
        <v>1193</v>
      </c>
      <c r="C96" s="358" t="s">
        <v>1194</v>
      </c>
      <c r="D96" s="358" t="s">
        <v>1195</v>
      </c>
      <c r="E96" s="358" t="s">
        <v>1196</v>
      </c>
      <c r="F96" s="358" t="s">
        <v>1197</v>
      </c>
      <c r="G96" s="358" t="s">
        <v>1198</v>
      </c>
      <c r="H96" s="358" t="s">
        <v>1199</v>
      </c>
      <c r="I96" s="358" t="s">
        <v>1200</v>
      </c>
      <c r="J96" s="358" t="s">
        <v>1201</v>
      </c>
      <c r="K96" s="358" t="s">
        <v>1202</v>
      </c>
      <c r="L96" s="358" t="s">
        <v>1203</v>
      </c>
      <c r="M96" s="358" t="s">
        <v>1204</v>
      </c>
    </row>
    <row r="97" spans="1:16" x14ac:dyDescent="0.25">
      <c r="A97" s="359" t="s">
        <v>144</v>
      </c>
      <c r="B97" s="234">
        <v>41572.816999999988</v>
      </c>
      <c r="C97" s="234">
        <v>75768.455000000016</v>
      </c>
      <c r="D97" s="234">
        <v>1613486.8</v>
      </c>
      <c r="E97" s="234">
        <v>51955.724999999991</v>
      </c>
      <c r="F97" s="234">
        <v>199251.47499999998</v>
      </c>
      <c r="G97" s="234">
        <v>978357.95700000005</v>
      </c>
      <c r="H97" s="234">
        <v>593844.42900000012</v>
      </c>
      <c r="I97" s="234">
        <v>1043807.1880000003</v>
      </c>
      <c r="J97" s="234">
        <v>566307.64399999997</v>
      </c>
      <c r="K97" s="234">
        <v>387683.33900000004</v>
      </c>
      <c r="L97" s="234">
        <v>724139.99500000011</v>
      </c>
      <c r="M97" s="234">
        <v>2368455.9671605397</v>
      </c>
    </row>
    <row r="98" spans="1:16" x14ac:dyDescent="0.25">
      <c r="A98" s="359" t="s">
        <v>582</v>
      </c>
      <c r="B98" s="234">
        <v>41572.816999999988</v>
      </c>
      <c r="C98" s="234">
        <v>75768.455000000016</v>
      </c>
      <c r="D98" s="234">
        <v>1613486.8</v>
      </c>
      <c r="E98" s="234">
        <v>51955.724999999991</v>
      </c>
      <c r="F98" s="234">
        <v>199251.47499999998</v>
      </c>
      <c r="G98" s="234">
        <v>978357.95700000005</v>
      </c>
      <c r="H98" s="234">
        <v>593844.42900000012</v>
      </c>
      <c r="I98" s="234">
        <v>1043807.1880000003</v>
      </c>
      <c r="J98" s="234">
        <v>566307.64399999997</v>
      </c>
      <c r="K98" s="234">
        <v>387683.33900000004</v>
      </c>
      <c r="L98" s="234">
        <v>724139.99500000011</v>
      </c>
      <c r="M98" s="234">
        <v>2368455.9671605397</v>
      </c>
    </row>
    <row r="100" spans="1:16" x14ac:dyDescent="0.25">
      <c r="A100" s="360" t="s">
        <v>70</v>
      </c>
      <c r="B100" s="358" t="s">
        <v>72</v>
      </c>
    </row>
    <row r="101" spans="1:16" x14ac:dyDescent="0.25">
      <c r="A101" s="358"/>
    </row>
    <row r="102" spans="1:16" x14ac:dyDescent="0.25">
      <c r="A102" s="360" t="s">
        <v>581</v>
      </c>
      <c r="B102" s="358" t="s">
        <v>1193</v>
      </c>
      <c r="C102" s="358" t="s">
        <v>1194</v>
      </c>
      <c r="D102" s="358" t="s">
        <v>1195</v>
      </c>
      <c r="E102" s="358" t="s">
        <v>1196</v>
      </c>
      <c r="F102" s="358" t="s">
        <v>1197</v>
      </c>
      <c r="G102" s="358" t="s">
        <v>1198</v>
      </c>
      <c r="H102" s="358" t="s">
        <v>1199</v>
      </c>
      <c r="I102" s="358" t="s">
        <v>1200</v>
      </c>
      <c r="J102" s="358" t="s">
        <v>1201</v>
      </c>
      <c r="K102" s="358" t="s">
        <v>1202</v>
      </c>
      <c r="L102" s="358" t="s">
        <v>1203</v>
      </c>
      <c r="M102" s="358" t="s">
        <v>1204</v>
      </c>
    </row>
    <row r="103" spans="1:16" x14ac:dyDescent="0.25">
      <c r="A103" s="359" t="s">
        <v>144</v>
      </c>
      <c r="B103" s="234">
        <v>928819.83799999987</v>
      </c>
      <c r="C103" s="234">
        <v>2087666.338</v>
      </c>
      <c r="D103" s="234">
        <v>2720083.2130000005</v>
      </c>
      <c r="E103" s="234">
        <v>6279880.6389999995</v>
      </c>
      <c r="F103" s="234">
        <v>1769423.618</v>
      </c>
      <c r="G103" s="234">
        <v>2276090.753</v>
      </c>
      <c r="H103" s="234">
        <v>2241042.818</v>
      </c>
      <c r="I103" s="234">
        <v>2023649.2590000003</v>
      </c>
      <c r="J103" s="234">
        <v>2770006.264</v>
      </c>
      <c r="K103" s="234">
        <v>4141842.5709999991</v>
      </c>
      <c r="L103" s="234">
        <v>2547181.8699999996</v>
      </c>
      <c r="M103" s="234">
        <v>5077547.3534420859</v>
      </c>
    </row>
    <row r="104" spans="1:16" x14ac:dyDescent="0.25">
      <c r="A104" s="359" t="s">
        <v>582</v>
      </c>
      <c r="B104" s="234">
        <v>928819.83799999987</v>
      </c>
      <c r="C104" s="234">
        <v>2087666.338</v>
      </c>
      <c r="D104" s="234">
        <v>2720083.2130000005</v>
      </c>
      <c r="E104" s="234">
        <v>6279880.6389999995</v>
      </c>
      <c r="F104" s="234">
        <v>1769423.618</v>
      </c>
      <c r="G104" s="234">
        <v>2276090.753</v>
      </c>
      <c r="H104" s="234">
        <v>2241042.818</v>
      </c>
      <c r="I104" s="234">
        <v>2023649.2590000003</v>
      </c>
      <c r="J104" s="234">
        <v>2770006.264</v>
      </c>
      <c r="K104" s="234">
        <v>4141842.5709999991</v>
      </c>
      <c r="L104" s="234">
        <v>2547181.8699999996</v>
      </c>
      <c r="M104" s="234">
        <v>5077547.3534420859</v>
      </c>
    </row>
    <row r="106" spans="1:16" x14ac:dyDescent="0.25">
      <c r="B106" s="345" t="s">
        <v>609</v>
      </c>
      <c r="C106" s="345" t="s">
        <v>882</v>
      </c>
      <c r="D106" s="345" t="s">
        <v>883</v>
      </c>
      <c r="E106" s="345" t="s">
        <v>884</v>
      </c>
      <c r="F106" s="345" t="s">
        <v>1004</v>
      </c>
      <c r="N106" s="345" t="s">
        <v>609</v>
      </c>
      <c r="O106" s="345" t="s">
        <v>882</v>
      </c>
      <c r="P106" s="345" t="s">
        <v>1004</v>
      </c>
    </row>
    <row r="107" spans="1:16" x14ac:dyDescent="0.25">
      <c r="A107" s="282" t="s">
        <v>625</v>
      </c>
      <c r="B107" s="150">
        <v>111795.47100000001</v>
      </c>
      <c r="C107" s="150">
        <v>275225.54197080224</v>
      </c>
      <c r="D107" s="150">
        <v>111795.47100000001</v>
      </c>
      <c r="E107" s="150">
        <v>111795.47100000001</v>
      </c>
      <c r="F107" s="150">
        <v>111795.47100000001</v>
      </c>
      <c r="G107" s="150">
        <v>1000</v>
      </c>
      <c r="M107" s="282" t="s">
        <v>1208</v>
      </c>
      <c r="N107" s="157">
        <f>B107/1000</f>
        <v>111.79547100000001</v>
      </c>
      <c r="O107" s="157">
        <f t="shared" ref="O107" si="0">C107/1000</f>
        <v>275.22554197080223</v>
      </c>
      <c r="P107" s="157">
        <f>F107/1000</f>
        <v>111.79547100000001</v>
      </c>
    </row>
    <row r="108" spans="1:16" x14ac:dyDescent="0.25">
      <c r="A108" s="282" t="s">
        <v>1205</v>
      </c>
      <c r="B108" s="150">
        <v>76603.006999999998</v>
      </c>
      <c r="C108" s="150">
        <v>72427.511065638828</v>
      </c>
      <c r="D108" s="150">
        <v>76603.006999999998</v>
      </c>
      <c r="E108" s="150">
        <v>76603.006999999998</v>
      </c>
      <c r="F108" s="150">
        <v>76603.006999999998</v>
      </c>
      <c r="M108" s="282" t="s">
        <v>1209</v>
      </c>
      <c r="N108" s="157">
        <f t="shared" ref="N108:N118" si="1">B108/1000</f>
        <v>76.603006999999991</v>
      </c>
      <c r="O108" s="157">
        <f t="shared" ref="O108:O118" si="2">C108/1000</f>
        <v>72.427511065638825</v>
      </c>
      <c r="P108" s="157">
        <f t="shared" ref="P108:P118" si="3">F108/1000</f>
        <v>76.603006999999991</v>
      </c>
    </row>
    <row r="109" spans="1:16" x14ac:dyDescent="0.25">
      <c r="A109" s="282" t="s">
        <v>627</v>
      </c>
      <c r="B109" s="150">
        <v>78049.627000000008</v>
      </c>
      <c r="C109" s="150">
        <v>29482.54918223928</v>
      </c>
      <c r="D109" s="150">
        <v>78049.627000000008</v>
      </c>
      <c r="E109" s="150">
        <v>78049.627000000008</v>
      </c>
      <c r="F109" s="150">
        <v>78049.627000000008</v>
      </c>
      <c r="M109" s="282" t="s">
        <v>1210</v>
      </c>
      <c r="N109" s="157">
        <f t="shared" si="1"/>
        <v>78.049627000000001</v>
      </c>
      <c r="O109" s="157">
        <f t="shared" si="2"/>
        <v>29.482549182239278</v>
      </c>
      <c r="P109" s="157">
        <f t="shared" si="3"/>
        <v>78.049627000000001</v>
      </c>
    </row>
    <row r="110" spans="1:16" x14ac:dyDescent="0.25">
      <c r="A110" s="282" t="s">
        <v>628</v>
      </c>
      <c r="B110" s="150">
        <v>92966.807000000001</v>
      </c>
      <c r="C110" s="150">
        <v>19378.523898738807</v>
      </c>
      <c r="D110" s="150">
        <v>92966.807000000001</v>
      </c>
      <c r="E110" s="150">
        <v>92966.807000000001</v>
      </c>
      <c r="F110" s="150">
        <v>92966.807000000001</v>
      </c>
      <c r="M110" s="282" t="s">
        <v>1211</v>
      </c>
      <c r="N110" s="157">
        <f t="shared" si="1"/>
        <v>92.966807000000003</v>
      </c>
      <c r="O110" s="157">
        <f t="shared" si="2"/>
        <v>19.378523898738809</v>
      </c>
      <c r="P110" s="157">
        <f t="shared" si="3"/>
        <v>92.966807000000003</v>
      </c>
    </row>
    <row r="111" spans="1:16" x14ac:dyDescent="0.25">
      <c r="A111" s="282" t="s">
        <v>629</v>
      </c>
      <c r="B111" s="150">
        <v>141337.41899999999</v>
      </c>
      <c r="C111" s="150">
        <v>28413.927276919196</v>
      </c>
      <c r="D111" s="150">
        <v>141337.41899999999</v>
      </c>
      <c r="E111" s="150">
        <v>141337.41899999999</v>
      </c>
      <c r="F111" s="150">
        <v>141337.41899999999</v>
      </c>
      <c r="M111" s="282" t="s">
        <v>1212</v>
      </c>
      <c r="N111" s="157">
        <f t="shared" si="1"/>
        <v>141.33741899999998</v>
      </c>
      <c r="O111" s="157">
        <f t="shared" si="2"/>
        <v>28.413927276919196</v>
      </c>
      <c r="P111" s="157">
        <f t="shared" si="3"/>
        <v>141.33741899999998</v>
      </c>
    </row>
    <row r="112" spans="1:16" x14ac:dyDescent="0.25">
      <c r="A112" s="282" t="s">
        <v>630</v>
      </c>
      <c r="B112" s="150">
        <v>91531.614000000001</v>
      </c>
      <c r="C112" s="150">
        <v>42573.917579214103</v>
      </c>
      <c r="D112" s="150">
        <v>91531.614000000001</v>
      </c>
      <c r="E112" s="150">
        <v>91531.614000000001</v>
      </c>
      <c r="F112" s="150">
        <v>91531.614000000001</v>
      </c>
      <c r="M112" s="282" t="s">
        <v>1213</v>
      </c>
      <c r="N112" s="157">
        <f t="shared" si="1"/>
        <v>91.531614000000005</v>
      </c>
      <c r="O112" s="157">
        <f t="shared" si="2"/>
        <v>42.573917579214104</v>
      </c>
      <c r="P112" s="157">
        <f t="shared" si="3"/>
        <v>91.531614000000005</v>
      </c>
    </row>
    <row r="113" spans="1:16" x14ac:dyDescent="0.25">
      <c r="A113" s="282" t="s">
        <v>631</v>
      </c>
      <c r="B113" s="150">
        <v>68205.471000000005</v>
      </c>
      <c r="C113" s="150">
        <v>39986.444101402965</v>
      </c>
      <c r="D113" s="150">
        <v>58170.899286939057</v>
      </c>
      <c r="E113" s="150">
        <v>68205.471000000005</v>
      </c>
      <c r="F113" s="150">
        <v>68205.471000000005</v>
      </c>
      <c r="M113" s="282" t="s">
        <v>1214</v>
      </c>
      <c r="N113" s="157">
        <f t="shared" si="1"/>
        <v>68.205471000000003</v>
      </c>
      <c r="O113" s="157">
        <f t="shared" si="2"/>
        <v>39.986444101402967</v>
      </c>
      <c r="P113" s="157">
        <f t="shared" si="3"/>
        <v>68.205471000000003</v>
      </c>
    </row>
    <row r="114" spans="1:16" x14ac:dyDescent="0.25">
      <c r="A114" s="282" t="s">
        <v>632</v>
      </c>
      <c r="B114" s="150">
        <v>156420.22799999997</v>
      </c>
      <c r="C114" s="150">
        <v>90301.534174076805</v>
      </c>
      <c r="D114" s="150">
        <v>101409.10621497338</v>
      </c>
      <c r="E114" s="150">
        <v>156420.22799999997</v>
      </c>
      <c r="F114" s="150">
        <v>156420.22799999997</v>
      </c>
      <c r="M114" s="282" t="s">
        <v>1215</v>
      </c>
      <c r="N114" s="157">
        <f t="shared" si="1"/>
        <v>156.42022799999998</v>
      </c>
      <c r="O114" s="157">
        <f t="shared" si="2"/>
        <v>90.301534174076806</v>
      </c>
      <c r="P114" s="157">
        <f t="shared" si="3"/>
        <v>156.42022799999998</v>
      </c>
    </row>
    <row r="115" spans="1:16" x14ac:dyDescent="0.25">
      <c r="A115" s="282" t="s">
        <v>633</v>
      </c>
      <c r="B115" s="150">
        <v>36500.161999999997</v>
      </c>
      <c r="C115" s="150">
        <v>39243.725525000002</v>
      </c>
      <c r="D115" s="150">
        <v>63567.082999999999</v>
      </c>
      <c r="E115" s="150">
        <v>36500.161999999997</v>
      </c>
      <c r="F115" s="150">
        <v>36500.161999999997</v>
      </c>
      <c r="M115" s="282" t="s">
        <v>1216</v>
      </c>
      <c r="N115" s="157">
        <f t="shared" si="1"/>
        <v>36.500161999999996</v>
      </c>
      <c r="O115" s="157">
        <f t="shared" si="2"/>
        <v>39.243725525000002</v>
      </c>
      <c r="P115" s="157">
        <f t="shared" si="3"/>
        <v>36.500161999999996</v>
      </c>
    </row>
    <row r="116" spans="1:16" x14ac:dyDescent="0.25">
      <c r="A116" s="282" t="s">
        <v>634</v>
      </c>
      <c r="B116" s="150">
        <v>189362.038</v>
      </c>
      <c r="C116" s="150">
        <v>106426.82984514226</v>
      </c>
      <c r="D116" s="150">
        <v>261122.03974226204</v>
      </c>
      <c r="E116" s="150">
        <v>301294.33651279943</v>
      </c>
      <c r="F116" s="150">
        <v>189362.038</v>
      </c>
      <c r="M116" s="282" t="s">
        <v>1217</v>
      </c>
      <c r="N116" s="157">
        <f t="shared" si="1"/>
        <v>189.36203800000001</v>
      </c>
      <c r="O116" s="157">
        <f t="shared" si="2"/>
        <v>106.42682984514227</v>
      </c>
      <c r="P116" s="157">
        <f t="shared" si="3"/>
        <v>189.36203800000001</v>
      </c>
    </row>
    <row r="117" spans="1:16" x14ac:dyDescent="0.25">
      <c r="A117" s="282" t="s">
        <v>641</v>
      </c>
      <c r="B117" s="150">
        <v>47804.850999999995</v>
      </c>
      <c r="C117" s="150">
        <v>100975.00772347589</v>
      </c>
      <c r="D117" s="150">
        <v>150507.00772347589</v>
      </c>
      <c r="E117" s="150">
        <v>287748.75583918893</v>
      </c>
      <c r="F117" s="150">
        <v>47804.850999999995</v>
      </c>
      <c r="M117" s="282" t="s">
        <v>1218</v>
      </c>
      <c r="N117" s="157">
        <f t="shared" si="1"/>
        <v>47.804850999999992</v>
      </c>
      <c r="O117" s="157">
        <f t="shared" si="2"/>
        <v>100.9750077234759</v>
      </c>
      <c r="P117" s="157">
        <f t="shared" si="3"/>
        <v>47.804850999999992</v>
      </c>
    </row>
    <row r="118" spans="1:16" x14ac:dyDescent="0.25">
      <c r="A118" s="282" t="s">
        <v>642</v>
      </c>
      <c r="B118" s="150">
        <v>16861.804</v>
      </c>
      <c r="C118" s="150">
        <v>129663.99668277806</v>
      </c>
      <c r="D118" s="150">
        <v>67297.135682778026</v>
      </c>
      <c r="E118" s="150">
        <v>132813.96854323326</v>
      </c>
      <c r="F118" s="150">
        <v>484690.17189522181</v>
      </c>
      <c r="M118" s="282" t="s">
        <v>1219</v>
      </c>
      <c r="N118" s="157">
        <f t="shared" si="1"/>
        <v>16.861803999999999</v>
      </c>
      <c r="O118" s="157">
        <f t="shared" si="2"/>
        <v>129.66399668277805</v>
      </c>
      <c r="P118" s="157">
        <f t="shared" si="3"/>
        <v>484.69017189522179</v>
      </c>
    </row>
    <row r="120" spans="1:16" x14ac:dyDescent="0.25">
      <c r="B120" s="345" t="s">
        <v>609</v>
      </c>
      <c r="C120" s="345" t="s">
        <v>882</v>
      </c>
      <c r="D120" s="345" t="s">
        <v>883</v>
      </c>
      <c r="E120" s="345" t="s">
        <v>884</v>
      </c>
      <c r="F120" s="345" t="s">
        <v>1004</v>
      </c>
      <c r="N120" s="345" t="s">
        <v>609</v>
      </c>
      <c r="O120" s="345" t="s">
        <v>882</v>
      </c>
      <c r="P120" s="345" t="s">
        <v>1004</v>
      </c>
    </row>
    <row r="121" spans="1:16" x14ac:dyDescent="0.25">
      <c r="A121" s="282" t="s">
        <v>625</v>
      </c>
      <c r="B121" s="150">
        <v>35696.168999999994</v>
      </c>
      <c r="C121" s="150">
        <v>22121</v>
      </c>
      <c r="D121" s="150">
        <v>35696.168999999994</v>
      </c>
      <c r="E121" s="150">
        <v>35696.168999999994</v>
      </c>
      <c r="F121" s="150">
        <v>35696.168999999994</v>
      </c>
      <c r="M121" s="282" t="s">
        <v>1208</v>
      </c>
      <c r="N121" s="157">
        <f>B121/1000</f>
        <v>35.696168999999998</v>
      </c>
      <c r="O121" s="157">
        <f t="shared" ref="O121:O132" si="4">C121/1000</f>
        <v>22.120999999999999</v>
      </c>
      <c r="P121" s="157">
        <f>F121/1000</f>
        <v>35.696168999999998</v>
      </c>
    </row>
    <row r="122" spans="1:16" x14ac:dyDescent="0.25">
      <c r="A122" s="282" t="s">
        <v>1205</v>
      </c>
      <c r="B122" s="150">
        <v>2271.7910000000002</v>
      </c>
      <c r="C122" s="150">
        <v>37734.101190623529</v>
      </c>
      <c r="D122" s="150">
        <v>2271.7910000000002</v>
      </c>
      <c r="E122" s="150">
        <v>2271.7910000000002</v>
      </c>
      <c r="F122" s="150">
        <v>2271.7910000000002</v>
      </c>
      <c r="M122" s="282" t="s">
        <v>1209</v>
      </c>
      <c r="N122" s="157">
        <f t="shared" ref="N122:N132" si="5">B122/1000</f>
        <v>2.2717910000000003</v>
      </c>
      <c r="O122" s="157">
        <f t="shared" si="4"/>
        <v>37.734101190623527</v>
      </c>
      <c r="P122" s="157">
        <f t="shared" ref="P122:P132" si="6">F122/1000</f>
        <v>2.2717910000000003</v>
      </c>
    </row>
    <row r="123" spans="1:16" x14ac:dyDescent="0.25">
      <c r="A123" s="282" t="s">
        <v>627</v>
      </c>
      <c r="B123" s="150">
        <v>69869.820000000007</v>
      </c>
      <c r="C123" s="150">
        <v>13206.446607341761</v>
      </c>
      <c r="D123" s="150">
        <v>69869.820000000007</v>
      </c>
      <c r="E123" s="150">
        <v>69869.820000000007</v>
      </c>
      <c r="F123" s="150">
        <v>69869.820000000007</v>
      </c>
      <c r="M123" s="282" t="s">
        <v>1210</v>
      </c>
      <c r="N123" s="157">
        <f t="shared" si="5"/>
        <v>69.869820000000004</v>
      </c>
      <c r="O123" s="157">
        <f t="shared" si="4"/>
        <v>13.206446607341761</v>
      </c>
      <c r="P123" s="157">
        <f t="shared" si="6"/>
        <v>69.869820000000004</v>
      </c>
    </row>
    <row r="124" spans="1:16" x14ac:dyDescent="0.25">
      <c r="A124" s="282" t="s">
        <v>628</v>
      </c>
      <c r="B124" s="150">
        <v>29589.86</v>
      </c>
      <c r="C124" s="150">
        <v>11188.936607341766</v>
      </c>
      <c r="D124" s="150">
        <v>29589.86</v>
      </c>
      <c r="E124" s="150">
        <v>29589.86</v>
      </c>
      <c r="F124" s="150">
        <v>29589.86</v>
      </c>
      <c r="M124" s="282" t="s">
        <v>1211</v>
      </c>
      <c r="N124" s="157">
        <f t="shared" si="5"/>
        <v>29.589860000000002</v>
      </c>
      <c r="O124" s="157">
        <f t="shared" si="4"/>
        <v>11.188936607341766</v>
      </c>
      <c r="P124" s="157">
        <f t="shared" si="6"/>
        <v>29.589860000000002</v>
      </c>
    </row>
    <row r="125" spans="1:16" x14ac:dyDescent="0.25">
      <c r="A125" s="282" t="s">
        <v>629</v>
      </c>
      <c r="B125" s="150">
        <v>2099.2669999999998</v>
      </c>
      <c r="C125" s="150">
        <v>32193.936607341766</v>
      </c>
      <c r="D125" s="150">
        <v>2099.2669999999998</v>
      </c>
      <c r="E125" s="150">
        <v>2099.2669999999998</v>
      </c>
      <c r="F125" s="150">
        <v>2099.2669999999998</v>
      </c>
      <c r="M125" s="282" t="s">
        <v>1212</v>
      </c>
      <c r="N125" s="157">
        <f t="shared" si="5"/>
        <v>2.0992669999999998</v>
      </c>
      <c r="O125" s="157">
        <f t="shared" si="4"/>
        <v>32.193936607341769</v>
      </c>
      <c r="P125" s="157">
        <f t="shared" si="6"/>
        <v>2.0992669999999998</v>
      </c>
    </row>
    <row r="126" spans="1:16" x14ac:dyDescent="0.25">
      <c r="A126" s="282" t="s">
        <v>630</v>
      </c>
      <c r="B126" s="150">
        <v>674866.5</v>
      </c>
      <c r="C126" s="150">
        <v>4181.3470506695712</v>
      </c>
      <c r="D126" s="150">
        <v>674866.5</v>
      </c>
      <c r="E126" s="150">
        <v>674866.5</v>
      </c>
      <c r="F126" s="150">
        <v>674866.5</v>
      </c>
      <c r="M126" s="282" t="s">
        <v>1213</v>
      </c>
      <c r="N126" s="157">
        <f t="shared" si="5"/>
        <v>674.86649999999997</v>
      </c>
      <c r="O126" s="157">
        <f t="shared" si="4"/>
        <v>4.1813470506695714</v>
      </c>
      <c r="P126" s="157">
        <f t="shared" si="6"/>
        <v>674.86649999999997</v>
      </c>
    </row>
    <row r="127" spans="1:16" x14ac:dyDescent="0.25">
      <c r="A127" s="282" t="s">
        <v>631</v>
      </c>
      <c r="B127" s="150">
        <v>89</v>
      </c>
      <c r="C127" s="150">
        <v>1411.9372385455085</v>
      </c>
      <c r="D127" s="150">
        <v>133.5</v>
      </c>
      <c r="E127" s="150">
        <v>89</v>
      </c>
      <c r="F127" s="150">
        <v>89</v>
      </c>
      <c r="M127" s="282" t="s">
        <v>1214</v>
      </c>
      <c r="N127" s="157">
        <f t="shared" si="5"/>
        <v>8.8999999999999996E-2</v>
      </c>
      <c r="O127" s="157">
        <f t="shared" si="4"/>
        <v>1.4119372385455085</v>
      </c>
      <c r="P127" s="157">
        <f t="shared" si="6"/>
        <v>8.8999999999999996E-2</v>
      </c>
    </row>
    <row r="128" spans="1:16" x14ac:dyDescent="0.25">
      <c r="A128" s="282" t="s">
        <v>632</v>
      </c>
      <c r="B128" s="150">
        <v>1476.039</v>
      </c>
      <c r="C128" s="150">
        <v>384.80469813609261</v>
      </c>
      <c r="D128" s="150">
        <v>0</v>
      </c>
      <c r="E128" s="150">
        <v>1476.039</v>
      </c>
      <c r="F128" s="150">
        <v>1476.039</v>
      </c>
      <c r="M128" s="282" t="s">
        <v>1215</v>
      </c>
      <c r="N128" s="157">
        <f t="shared" si="5"/>
        <v>1.4760389999999999</v>
      </c>
      <c r="O128" s="157">
        <f t="shared" si="4"/>
        <v>0.38480469813609264</v>
      </c>
      <c r="P128" s="157">
        <f t="shared" si="6"/>
        <v>1.4760389999999999</v>
      </c>
    </row>
    <row r="129" spans="1:16" x14ac:dyDescent="0.25">
      <c r="A129" s="282" t="s">
        <v>633</v>
      </c>
      <c r="B129" s="150">
        <v>0</v>
      </c>
      <c r="C129" s="150">
        <v>0</v>
      </c>
      <c r="D129" s="150">
        <v>0</v>
      </c>
      <c r="E129" s="150">
        <v>0</v>
      </c>
      <c r="F129" s="150">
        <v>0</v>
      </c>
      <c r="M129" s="282" t="s">
        <v>1216</v>
      </c>
      <c r="N129" s="157">
        <f t="shared" si="5"/>
        <v>0</v>
      </c>
      <c r="O129" s="157">
        <f t="shared" si="4"/>
        <v>0</v>
      </c>
      <c r="P129" s="157">
        <f t="shared" si="6"/>
        <v>0</v>
      </c>
    </row>
    <row r="130" spans="1:16" x14ac:dyDescent="0.25">
      <c r="A130" s="282" t="s">
        <v>634</v>
      </c>
      <c r="B130" s="150">
        <v>-15070</v>
      </c>
      <c r="C130" s="150">
        <v>0</v>
      </c>
      <c r="D130" s="150">
        <v>0</v>
      </c>
      <c r="E130" s="150">
        <v>55000</v>
      </c>
      <c r="F130" s="150">
        <v>-15070</v>
      </c>
      <c r="M130" s="282" t="s">
        <v>1217</v>
      </c>
      <c r="N130" s="157">
        <f t="shared" si="5"/>
        <v>-15.07</v>
      </c>
      <c r="O130" s="157">
        <f t="shared" si="4"/>
        <v>0</v>
      </c>
      <c r="P130" s="157">
        <f t="shared" si="6"/>
        <v>-15.07</v>
      </c>
    </row>
    <row r="131" spans="1:16" x14ac:dyDescent="0.25">
      <c r="A131" s="282" t="s">
        <v>641</v>
      </c>
      <c r="B131" s="150">
        <v>36365.074999999997</v>
      </c>
      <c r="C131" s="150">
        <v>0</v>
      </c>
      <c r="D131" s="150">
        <v>0</v>
      </c>
      <c r="E131" s="150">
        <v>0</v>
      </c>
      <c r="F131" s="150">
        <v>36365.074999999997</v>
      </c>
      <c r="M131" s="282" t="s">
        <v>1218</v>
      </c>
      <c r="N131" s="157">
        <f t="shared" si="5"/>
        <v>36.365074999999997</v>
      </c>
      <c r="O131" s="157">
        <f t="shared" si="4"/>
        <v>0</v>
      </c>
      <c r="P131" s="157">
        <f t="shared" si="6"/>
        <v>36.365074999999997</v>
      </c>
    </row>
    <row r="132" spans="1:16" x14ac:dyDescent="0.25">
      <c r="A132" s="282" t="s">
        <v>642</v>
      </c>
      <c r="B132" s="150">
        <v>101.15300000000001</v>
      </c>
      <c r="C132" s="150">
        <v>0</v>
      </c>
      <c r="D132" s="150">
        <v>3000</v>
      </c>
      <c r="E132" s="150">
        <v>0</v>
      </c>
      <c r="F132" s="150">
        <v>33704.925000000047</v>
      </c>
      <c r="M132" s="282" t="s">
        <v>1219</v>
      </c>
      <c r="N132" s="157">
        <f t="shared" si="5"/>
        <v>0.10115300000000001</v>
      </c>
      <c r="O132" s="157">
        <f t="shared" si="4"/>
        <v>0</v>
      </c>
      <c r="P132" s="157">
        <f t="shared" si="6"/>
        <v>33.704925000000046</v>
      </c>
    </row>
    <row r="134" spans="1:16" x14ac:dyDescent="0.25">
      <c r="A134" s="358"/>
      <c r="B134" s="345" t="s">
        <v>609</v>
      </c>
      <c r="C134" s="345" t="s">
        <v>882</v>
      </c>
      <c r="D134" s="345" t="s">
        <v>883</v>
      </c>
      <c r="E134" s="345" t="s">
        <v>884</v>
      </c>
      <c r="F134" s="345" t="s">
        <v>1004</v>
      </c>
      <c r="N134" s="345" t="s">
        <v>609</v>
      </c>
      <c r="O134" s="345" t="s">
        <v>882</v>
      </c>
      <c r="P134" s="345" t="s">
        <v>1004</v>
      </c>
    </row>
    <row r="135" spans="1:16" x14ac:dyDescent="0.25">
      <c r="A135" s="282" t="s">
        <v>625</v>
      </c>
      <c r="B135" s="150">
        <v>45706.546999999999</v>
      </c>
      <c r="C135" s="150">
        <v>57026.301406476938</v>
      </c>
      <c r="D135" s="150">
        <v>45706.546999999999</v>
      </c>
      <c r="E135" s="150">
        <v>45706.546999999999</v>
      </c>
      <c r="F135" s="150">
        <v>45706.546999999999</v>
      </c>
      <c r="M135" s="282" t="s">
        <v>1208</v>
      </c>
      <c r="N135" s="157">
        <f>B135/1000</f>
        <v>45.706547</v>
      </c>
      <c r="O135" s="157">
        <f t="shared" ref="O135:O146" si="7">C135/1000</f>
        <v>57.026301406476939</v>
      </c>
      <c r="P135" s="157">
        <f>F135/1000</f>
        <v>45.706547</v>
      </c>
    </row>
    <row r="136" spans="1:16" x14ac:dyDescent="0.25">
      <c r="A136" s="282" t="s">
        <v>1205</v>
      </c>
      <c r="B136" s="150">
        <v>52258.803</v>
      </c>
      <c r="C136" s="150">
        <v>135395.45178513709</v>
      </c>
      <c r="D136" s="150">
        <v>52258.803</v>
      </c>
      <c r="E136" s="150">
        <v>52258.803</v>
      </c>
      <c r="F136" s="150">
        <v>52258.803</v>
      </c>
      <c r="M136" s="282" t="s">
        <v>1209</v>
      </c>
      <c r="N136" s="157">
        <f t="shared" ref="N136:N146" si="8">B136/1000</f>
        <v>52.258803</v>
      </c>
      <c r="O136" s="157">
        <f t="shared" si="7"/>
        <v>135.39545178513708</v>
      </c>
      <c r="P136" s="157">
        <f t="shared" ref="P136:P146" si="9">F136/1000</f>
        <v>52.258803</v>
      </c>
    </row>
    <row r="137" spans="1:16" x14ac:dyDescent="0.25">
      <c r="A137" s="282" t="s">
        <v>627</v>
      </c>
      <c r="B137" s="150">
        <v>75867.688000000009</v>
      </c>
      <c r="C137" s="150">
        <v>231852.46939473882</v>
      </c>
      <c r="D137" s="150">
        <v>75867.688000000009</v>
      </c>
      <c r="E137" s="150">
        <v>75867.688000000009</v>
      </c>
      <c r="F137" s="150">
        <v>75867.688000000009</v>
      </c>
      <c r="M137" s="282" t="s">
        <v>1210</v>
      </c>
      <c r="N137" s="157">
        <f t="shared" si="8"/>
        <v>75.867688000000015</v>
      </c>
      <c r="O137" s="157">
        <f t="shared" si="7"/>
        <v>231.85246939473882</v>
      </c>
      <c r="P137" s="157">
        <f t="shared" si="9"/>
        <v>75.867688000000015</v>
      </c>
    </row>
    <row r="138" spans="1:16" x14ac:dyDescent="0.25">
      <c r="A138" s="282" t="s">
        <v>628</v>
      </c>
      <c r="B138" s="150">
        <v>297972.55700000003</v>
      </c>
      <c r="C138" s="150">
        <v>270948.08967928402</v>
      </c>
      <c r="D138" s="150">
        <v>297972.55700000003</v>
      </c>
      <c r="E138" s="150">
        <v>297972.55700000003</v>
      </c>
      <c r="F138" s="150">
        <v>297972.55700000003</v>
      </c>
      <c r="M138" s="282" t="s">
        <v>1211</v>
      </c>
      <c r="N138" s="157">
        <f t="shared" si="8"/>
        <v>297.97255700000005</v>
      </c>
      <c r="O138" s="157">
        <f t="shared" si="7"/>
        <v>270.94808967928401</v>
      </c>
      <c r="P138" s="157">
        <f t="shared" si="9"/>
        <v>297.97255700000005</v>
      </c>
    </row>
    <row r="139" spans="1:16" x14ac:dyDescent="0.25">
      <c r="A139" s="282" t="s">
        <v>629</v>
      </c>
      <c r="B139" s="150">
        <v>421547.08000000007</v>
      </c>
      <c r="C139" s="150">
        <v>370870.02052911569</v>
      </c>
      <c r="D139" s="150">
        <v>421547.08000000007</v>
      </c>
      <c r="E139" s="150">
        <v>421547.08000000007</v>
      </c>
      <c r="F139" s="150">
        <v>421547.08000000007</v>
      </c>
      <c r="M139" s="282" t="s">
        <v>1212</v>
      </c>
      <c r="N139" s="157">
        <f t="shared" si="8"/>
        <v>421.54708000000005</v>
      </c>
      <c r="O139" s="157">
        <f t="shared" si="7"/>
        <v>370.87002052911566</v>
      </c>
      <c r="P139" s="157">
        <f t="shared" si="9"/>
        <v>421.54708000000005</v>
      </c>
    </row>
    <row r="140" spans="1:16" x14ac:dyDescent="0.25">
      <c r="A140" s="282" t="s">
        <v>630</v>
      </c>
      <c r="B140" s="150">
        <v>137562.81300000002</v>
      </c>
      <c r="C140" s="150">
        <v>473755.66229887685</v>
      </c>
      <c r="D140" s="150">
        <v>137562.81300000002</v>
      </c>
      <c r="E140" s="150">
        <v>137562.81300000002</v>
      </c>
      <c r="F140" s="150">
        <v>137562.81300000002</v>
      </c>
      <c r="M140" s="282" t="s">
        <v>1213</v>
      </c>
      <c r="N140" s="157">
        <f t="shared" si="8"/>
        <v>137.56281300000003</v>
      </c>
      <c r="O140" s="157">
        <f t="shared" si="7"/>
        <v>473.75566229887687</v>
      </c>
      <c r="P140" s="157">
        <f t="shared" si="9"/>
        <v>137.56281300000003</v>
      </c>
    </row>
    <row r="141" spans="1:16" x14ac:dyDescent="0.25">
      <c r="A141" s="282" t="s">
        <v>631</v>
      </c>
      <c r="B141" s="150">
        <v>185356.03</v>
      </c>
      <c r="C141" s="150">
        <v>321484.76922815753</v>
      </c>
      <c r="D141" s="150">
        <v>65918.211464331398</v>
      </c>
      <c r="E141" s="150">
        <v>185356.03</v>
      </c>
      <c r="F141" s="150">
        <v>185356.03</v>
      </c>
      <c r="M141" s="282" t="s">
        <v>1214</v>
      </c>
      <c r="N141" s="157">
        <f t="shared" si="8"/>
        <v>185.35603</v>
      </c>
      <c r="O141" s="157">
        <f t="shared" si="7"/>
        <v>321.48476922815752</v>
      </c>
      <c r="P141" s="157">
        <f t="shared" si="9"/>
        <v>185.35603</v>
      </c>
    </row>
    <row r="142" spans="1:16" x14ac:dyDescent="0.25">
      <c r="A142" s="282" t="s">
        <v>632</v>
      </c>
      <c r="B142" s="150">
        <v>230664.25199999998</v>
      </c>
      <c r="C142" s="150">
        <v>245953.63073226021</v>
      </c>
      <c r="D142" s="150">
        <v>166806.26199999999</v>
      </c>
      <c r="E142" s="150">
        <v>230664.25199999998</v>
      </c>
      <c r="F142" s="150">
        <v>230664.25199999998</v>
      </c>
      <c r="M142" s="282" t="s">
        <v>1215</v>
      </c>
      <c r="N142" s="157">
        <f t="shared" si="8"/>
        <v>230.66425199999998</v>
      </c>
      <c r="O142" s="157">
        <f t="shared" si="7"/>
        <v>245.95363073226019</v>
      </c>
      <c r="P142" s="157">
        <f t="shared" si="9"/>
        <v>230.66425199999998</v>
      </c>
    </row>
    <row r="143" spans="1:16" x14ac:dyDescent="0.25">
      <c r="A143" s="282" t="s">
        <v>633</v>
      </c>
      <c r="B143" s="150">
        <v>295764.0720000001</v>
      </c>
      <c r="C143" s="150">
        <v>298561.92319314962</v>
      </c>
      <c r="D143" s="150">
        <v>328130.67174789781</v>
      </c>
      <c r="E143" s="150">
        <v>295764.0720000001</v>
      </c>
      <c r="F143" s="150">
        <v>295764.0720000001</v>
      </c>
      <c r="M143" s="282" t="s">
        <v>1216</v>
      </c>
      <c r="N143" s="157">
        <f t="shared" si="8"/>
        <v>295.76407200000011</v>
      </c>
      <c r="O143" s="157">
        <f t="shared" si="7"/>
        <v>298.5619231931496</v>
      </c>
      <c r="P143" s="157">
        <f t="shared" si="9"/>
        <v>295.76407200000011</v>
      </c>
    </row>
    <row r="144" spans="1:16" x14ac:dyDescent="0.25">
      <c r="A144" s="282" t="s">
        <v>634</v>
      </c>
      <c r="B144" s="150">
        <v>328317.66199999995</v>
      </c>
      <c r="C144" s="150">
        <v>317557.97303101077</v>
      </c>
      <c r="D144" s="150">
        <v>451806.04789865762</v>
      </c>
      <c r="E144" s="150">
        <v>402386.46406142227</v>
      </c>
      <c r="F144" s="150">
        <v>328317.66199999995</v>
      </c>
      <c r="M144" s="282" t="s">
        <v>1217</v>
      </c>
      <c r="N144" s="157">
        <f t="shared" si="8"/>
        <v>328.31766199999993</v>
      </c>
      <c r="O144" s="157">
        <f t="shared" si="7"/>
        <v>317.55797303101076</v>
      </c>
      <c r="P144" s="157">
        <f t="shared" si="9"/>
        <v>328.31766199999993</v>
      </c>
    </row>
    <row r="145" spans="1:16" x14ac:dyDescent="0.25">
      <c r="A145" s="282" t="s">
        <v>641</v>
      </c>
      <c r="B145" s="150">
        <v>392430.9819999999</v>
      </c>
      <c r="C145" s="150">
        <v>545674.56886660645</v>
      </c>
      <c r="D145" s="150">
        <v>1040053.8201084986</v>
      </c>
      <c r="E145" s="150">
        <v>734299.19857369305</v>
      </c>
      <c r="F145" s="150">
        <v>392430.9819999999</v>
      </c>
      <c r="M145" s="282" t="s">
        <v>1218</v>
      </c>
      <c r="N145" s="157">
        <f t="shared" si="8"/>
        <v>392.43098199999991</v>
      </c>
      <c r="O145" s="157">
        <f t="shared" si="7"/>
        <v>545.67456886660648</v>
      </c>
      <c r="P145" s="157">
        <f t="shared" si="9"/>
        <v>392.43098199999991</v>
      </c>
    </row>
    <row r="146" spans="1:16" x14ac:dyDescent="0.25">
      <c r="A146" s="282" t="s">
        <v>642</v>
      </c>
      <c r="B146" s="150">
        <v>14133.788</v>
      </c>
      <c r="C146" s="150">
        <v>958400.55729936284</v>
      </c>
      <c r="D146" s="150">
        <v>1215900.8253677632</v>
      </c>
      <c r="E146" s="150">
        <v>850714.76753008319</v>
      </c>
      <c r="F146" s="150">
        <v>1092027.1427299285</v>
      </c>
      <c r="M146" s="282" t="s">
        <v>1219</v>
      </c>
      <c r="N146" s="157">
        <f t="shared" si="8"/>
        <v>14.133788000000001</v>
      </c>
      <c r="O146" s="157">
        <f t="shared" si="7"/>
        <v>958.40055729936284</v>
      </c>
      <c r="P146" s="157">
        <f t="shared" si="9"/>
        <v>1092.0271427299285</v>
      </c>
    </row>
    <row r="148" spans="1:16" x14ac:dyDescent="0.25">
      <c r="A148" s="358"/>
      <c r="B148" s="345" t="s">
        <v>609</v>
      </c>
      <c r="C148" s="345" t="s">
        <v>882</v>
      </c>
      <c r="D148" s="345" t="s">
        <v>883</v>
      </c>
      <c r="E148" s="345" t="s">
        <v>884</v>
      </c>
      <c r="F148" s="345" t="s">
        <v>1004</v>
      </c>
      <c r="N148" s="345" t="s">
        <v>609</v>
      </c>
      <c r="O148" s="345" t="s">
        <v>882</v>
      </c>
      <c r="P148" s="345" t="s">
        <v>1004</v>
      </c>
    </row>
    <row r="149" spans="1:16" x14ac:dyDescent="0.25">
      <c r="A149" s="282" t="s">
        <v>625</v>
      </c>
      <c r="B149" s="150">
        <v>41572.816999999988</v>
      </c>
      <c r="C149" s="150">
        <v>72618.236739105632</v>
      </c>
      <c r="D149" s="150">
        <v>41572.816999999988</v>
      </c>
      <c r="E149" s="150">
        <v>41572.816999999988</v>
      </c>
      <c r="F149" s="150">
        <v>41572.816999999988</v>
      </c>
      <c r="M149" s="282" t="s">
        <v>1208</v>
      </c>
      <c r="N149" s="157">
        <f>B149/1000</f>
        <v>41.572816999999986</v>
      </c>
      <c r="O149" s="157">
        <f t="shared" ref="O149:O160" si="10">C149/1000</f>
        <v>72.618236739105626</v>
      </c>
      <c r="P149" s="157">
        <f>F149/1000</f>
        <v>41.572816999999986</v>
      </c>
    </row>
    <row r="150" spans="1:16" x14ac:dyDescent="0.25">
      <c r="A150" s="282" t="s">
        <v>1205</v>
      </c>
      <c r="B150" s="150">
        <v>75768.455000000016</v>
      </c>
      <c r="C150" s="150">
        <v>251774.67717924077</v>
      </c>
      <c r="D150" s="150">
        <v>75768.455000000016</v>
      </c>
      <c r="E150" s="150">
        <v>75768.455000000016</v>
      </c>
      <c r="F150" s="150">
        <v>75768.455000000016</v>
      </c>
      <c r="M150" s="282" t="s">
        <v>1209</v>
      </c>
      <c r="N150" s="157">
        <f t="shared" ref="N150:N160" si="11">B150/1000</f>
        <v>75.768455000000017</v>
      </c>
      <c r="O150" s="157">
        <f t="shared" si="10"/>
        <v>251.77467717924077</v>
      </c>
      <c r="P150" s="157">
        <f t="shared" ref="P150:P160" si="12">F150/1000</f>
        <v>75.768455000000017</v>
      </c>
    </row>
    <row r="151" spans="1:16" x14ac:dyDescent="0.25">
      <c r="A151" s="282" t="s">
        <v>627</v>
      </c>
      <c r="B151" s="150">
        <v>1613486.8</v>
      </c>
      <c r="C151" s="150">
        <v>915539.80896020913</v>
      </c>
      <c r="D151" s="150">
        <v>1613486.8</v>
      </c>
      <c r="E151" s="150">
        <v>1613486.8</v>
      </c>
      <c r="F151" s="150">
        <v>1613486.8</v>
      </c>
      <c r="M151" s="282" t="s">
        <v>1210</v>
      </c>
      <c r="N151" s="157">
        <f t="shared" si="11"/>
        <v>1613.4868000000001</v>
      </c>
      <c r="O151" s="157">
        <f t="shared" si="10"/>
        <v>915.53980896020914</v>
      </c>
      <c r="P151" s="157">
        <f t="shared" si="12"/>
        <v>1613.4868000000001</v>
      </c>
    </row>
    <row r="152" spans="1:16" x14ac:dyDescent="0.25">
      <c r="A152" s="282" t="s">
        <v>628</v>
      </c>
      <c r="B152" s="150">
        <v>51955.724999999991</v>
      </c>
      <c r="C152" s="150">
        <v>1145242.3598984184</v>
      </c>
      <c r="D152" s="150">
        <v>51955.724999999991</v>
      </c>
      <c r="E152" s="150">
        <v>51955.724999999991</v>
      </c>
      <c r="F152" s="150">
        <v>51955.724999999991</v>
      </c>
      <c r="M152" s="282" t="s">
        <v>1211</v>
      </c>
      <c r="N152" s="157">
        <f t="shared" si="11"/>
        <v>51.955724999999994</v>
      </c>
      <c r="O152" s="157">
        <f t="shared" si="10"/>
        <v>1145.2423598984185</v>
      </c>
      <c r="P152" s="157">
        <f t="shared" si="12"/>
        <v>51.955724999999994</v>
      </c>
    </row>
    <row r="153" spans="1:16" x14ac:dyDescent="0.25">
      <c r="A153" s="282" t="s">
        <v>629</v>
      </c>
      <c r="B153" s="150">
        <v>199251.47499999998</v>
      </c>
      <c r="C153" s="150">
        <v>742133.19090155512</v>
      </c>
      <c r="D153" s="150">
        <v>199251.47499999998</v>
      </c>
      <c r="E153" s="150">
        <v>199251.47499999998</v>
      </c>
      <c r="F153" s="150">
        <v>199251.47499999998</v>
      </c>
      <c r="M153" s="282" t="s">
        <v>1212</v>
      </c>
      <c r="N153" s="157">
        <f t="shared" si="11"/>
        <v>199.25147499999997</v>
      </c>
      <c r="O153" s="157">
        <f t="shared" si="10"/>
        <v>742.13319090155517</v>
      </c>
      <c r="P153" s="157">
        <f t="shared" si="12"/>
        <v>199.25147499999997</v>
      </c>
    </row>
    <row r="154" spans="1:16" x14ac:dyDescent="0.25">
      <c r="A154" s="282" t="s">
        <v>630</v>
      </c>
      <c r="B154" s="150">
        <v>978357.95700000005</v>
      </c>
      <c r="C154" s="150">
        <v>635026.74056780653</v>
      </c>
      <c r="D154" s="150">
        <v>978357.95700000017</v>
      </c>
      <c r="E154" s="150">
        <v>978357.95700000005</v>
      </c>
      <c r="F154" s="150">
        <v>978357.95700000005</v>
      </c>
      <c r="M154" s="282" t="s">
        <v>1213</v>
      </c>
      <c r="N154" s="157">
        <f t="shared" si="11"/>
        <v>978.35795700000006</v>
      </c>
      <c r="O154" s="157">
        <f t="shared" si="10"/>
        <v>635.02674056780654</v>
      </c>
      <c r="P154" s="157">
        <f t="shared" si="12"/>
        <v>978.35795700000006</v>
      </c>
    </row>
    <row r="155" spans="1:16" x14ac:dyDescent="0.25">
      <c r="A155" s="282" t="s">
        <v>631</v>
      </c>
      <c r="B155" s="150">
        <v>593844.42900000012</v>
      </c>
      <c r="C155" s="150">
        <v>718515.75734108419</v>
      </c>
      <c r="D155" s="150">
        <v>1099187.8795107072</v>
      </c>
      <c r="E155" s="150">
        <v>593844.42900000012</v>
      </c>
      <c r="F155" s="150">
        <v>593844.42900000012</v>
      </c>
      <c r="M155" s="282" t="s">
        <v>1214</v>
      </c>
      <c r="N155" s="157">
        <f t="shared" si="11"/>
        <v>593.8444290000001</v>
      </c>
      <c r="O155" s="157">
        <f t="shared" si="10"/>
        <v>718.51575734108417</v>
      </c>
      <c r="P155" s="157">
        <f t="shared" si="12"/>
        <v>593.8444290000001</v>
      </c>
    </row>
    <row r="156" spans="1:16" x14ac:dyDescent="0.25">
      <c r="A156" s="282" t="s">
        <v>632</v>
      </c>
      <c r="B156" s="150">
        <v>1043807.1880000003</v>
      </c>
      <c r="C156" s="150">
        <v>187372.24927657447</v>
      </c>
      <c r="D156" s="150">
        <v>1112484.2863480363</v>
      </c>
      <c r="E156" s="150">
        <v>1043807.1880000003</v>
      </c>
      <c r="F156" s="150">
        <v>1043807.1880000003</v>
      </c>
      <c r="M156" s="282" t="s">
        <v>1215</v>
      </c>
      <c r="N156" s="157">
        <f t="shared" si="11"/>
        <v>1043.8071880000002</v>
      </c>
      <c r="O156" s="157">
        <f t="shared" si="10"/>
        <v>187.37224927657448</v>
      </c>
      <c r="P156" s="157">
        <f t="shared" si="12"/>
        <v>1043.8071880000002</v>
      </c>
    </row>
    <row r="157" spans="1:16" x14ac:dyDescent="0.25">
      <c r="A157" s="282" t="s">
        <v>633</v>
      </c>
      <c r="B157" s="150">
        <v>566307.64399999997</v>
      </c>
      <c r="C157" s="150">
        <v>398453.29800766404</v>
      </c>
      <c r="D157" s="150">
        <v>617804.84117477562</v>
      </c>
      <c r="E157" s="150">
        <v>566307.64399999997</v>
      </c>
      <c r="F157" s="150">
        <v>566307.64399999997</v>
      </c>
      <c r="M157" s="282" t="s">
        <v>1216</v>
      </c>
      <c r="N157" s="157">
        <f t="shared" si="11"/>
        <v>566.30764399999998</v>
      </c>
      <c r="O157" s="157">
        <f t="shared" si="10"/>
        <v>398.45329800766405</v>
      </c>
      <c r="P157" s="157">
        <f t="shared" si="12"/>
        <v>566.30764399999998</v>
      </c>
    </row>
    <row r="158" spans="1:16" x14ac:dyDescent="0.25">
      <c r="A158" s="282" t="s">
        <v>634</v>
      </c>
      <c r="B158" s="150">
        <v>387683.33900000004</v>
      </c>
      <c r="C158" s="150">
        <v>412679.84402126068</v>
      </c>
      <c r="D158" s="150">
        <v>869773.29755193437</v>
      </c>
      <c r="E158" s="150">
        <v>906774.14082895801</v>
      </c>
      <c r="F158" s="150">
        <v>387683.33900000004</v>
      </c>
      <c r="M158" s="282" t="s">
        <v>1217</v>
      </c>
      <c r="N158" s="157">
        <f t="shared" si="11"/>
        <v>387.68333900000005</v>
      </c>
      <c r="O158" s="157">
        <f t="shared" si="10"/>
        <v>412.67984402126069</v>
      </c>
      <c r="P158" s="157">
        <f t="shared" si="12"/>
        <v>387.68333900000005</v>
      </c>
    </row>
    <row r="159" spans="1:16" x14ac:dyDescent="0.25">
      <c r="A159" s="282" t="s">
        <v>641</v>
      </c>
      <c r="B159" s="150">
        <v>724139.99500000011</v>
      </c>
      <c r="C159" s="150">
        <v>638065.48779995786</v>
      </c>
      <c r="D159" s="150">
        <v>543780.66186195589</v>
      </c>
      <c r="E159" s="150">
        <v>1050757.3878684971</v>
      </c>
      <c r="F159" s="150">
        <v>724139.99500000011</v>
      </c>
      <c r="M159" s="282" t="s">
        <v>1218</v>
      </c>
      <c r="N159" s="157">
        <f t="shared" si="11"/>
        <v>724.13999500000011</v>
      </c>
      <c r="O159" s="157">
        <f t="shared" si="10"/>
        <v>638.06548779995785</v>
      </c>
      <c r="P159" s="157">
        <f t="shared" si="12"/>
        <v>724.13999500000011</v>
      </c>
    </row>
    <row r="160" spans="1:16" x14ac:dyDescent="0.25">
      <c r="A160" s="282" t="s">
        <v>642</v>
      </c>
      <c r="B160" s="150">
        <v>34045.025000000001</v>
      </c>
      <c r="C160" s="150">
        <v>850209.95227764489</v>
      </c>
      <c r="D160" s="150">
        <v>1101140.1050242232</v>
      </c>
      <c r="E160" s="150">
        <v>1416877.6077741773</v>
      </c>
      <c r="F160" s="150">
        <v>2368455.9671605397</v>
      </c>
      <c r="M160" s="282" t="s">
        <v>1219</v>
      </c>
      <c r="N160" s="157">
        <f t="shared" si="11"/>
        <v>34.045025000000003</v>
      </c>
      <c r="O160" s="157">
        <f t="shared" si="10"/>
        <v>850.2099522776449</v>
      </c>
      <c r="P160" s="157">
        <f t="shared" si="12"/>
        <v>2368.4559671605398</v>
      </c>
    </row>
    <row r="162" spans="1:16" x14ac:dyDescent="0.25">
      <c r="A162" s="358"/>
      <c r="B162" s="345" t="s">
        <v>609</v>
      </c>
      <c r="C162" s="345" t="s">
        <v>882</v>
      </c>
      <c r="D162" s="345" t="s">
        <v>883</v>
      </c>
      <c r="E162" s="345" t="s">
        <v>884</v>
      </c>
      <c r="F162" s="345" t="s">
        <v>1004</v>
      </c>
      <c r="N162" s="345" t="s">
        <v>609</v>
      </c>
      <c r="O162" s="345" t="s">
        <v>882</v>
      </c>
      <c r="P162" s="345" t="s">
        <v>1004</v>
      </c>
    </row>
    <row r="163" spans="1:16" x14ac:dyDescent="0.25">
      <c r="A163" s="282" t="s">
        <v>625</v>
      </c>
      <c r="B163" s="150">
        <v>928819.83799999987</v>
      </c>
      <c r="C163" s="150">
        <v>788171.58884699945</v>
      </c>
      <c r="D163" s="150">
        <v>928819.83799999987</v>
      </c>
      <c r="E163" s="150">
        <v>928819.83799999987</v>
      </c>
      <c r="F163" s="150">
        <v>928819.83799999987</v>
      </c>
      <c r="M163" s="282" t="s">
        <v>1208</v>
      </c>
      <c r="N163" s="157">
        <f>B163/1000</f>
        <v>928.81983799999989</v>
      </c>
      <c r="O163" s="157">
        <f t="shared" ref="O163:O174" si="13">C163/1000</f>
        <v>788.1715888469995</v>
      </c>
      <c r="P163" s="157">
        <f>F163/1000</f>
        <v>928.81983799999989</v>
      </c>
    </row>
    <row r="164" spans="1:16" x14ac:dyDescent="0.25">
      <c r="A164" s="282" t="s">
        <v>1205</v>
      </c>
      <c r="B164" s="150">
        <v>2087666.338</v>
      </c>
      <c r="C164" s="150">
        <v>1346678.0516083974</v>
      </c>
      <c r="D164" s="150">
        <v>2087666.338</v>
      </c>
      <c r="E164" s="150">
        <v>2087666.338</v>
      </c>
      <c r="F164" s="150">
        <v>2087666.338</v>
      </c>
      <c r="M164" s="282" t="s">
        <v>1209</v>
      </c>
      <c r="N164" s="157">
        <f t="shared" ref="N164:N174" si="14">B164/1000</f>
        <v>2087.666338</v>
      </c>
      <c r="O164" s="157">
        <f t="shared" si="13"/>
        <v>1346.6780516083975</v>
      </c>
      <c r="P164" s="157">
        <f t="shared" ref="P164:P174" si="15">F164/1000</f>
        <v>2087.666338</v>
      </c>
    </row>
    <row r="165" spans="1:16" x14ac:dyDescent="0.25">
      <c r="A165" s="282" t="s">
        <v>627</v>
      </c>
      <c r="B165" s="150">
        <v>2720083.2130000005</v>
      </c>
      <c r="C165" s="150">
        <v>3048170.3178218724</v>
      </c>
      <c r="D165" s="150">
        <v>2720083.2130000005</v>
      </c>
      <c r="E165" s="150">
        <v>2720083.2130000005</v>
      </c>
      <c r="F165" s="150">
        <v>2720083.2130000005</v>
      </c>
      <c r="M165" s="282" t="s">
        <v>1210</v>
      </c>
      <c r="N165" s="157">
        <f t="shared" si="14"/>
        <v>2720.0832130000003</v>
      </c>
      <c r="O165" s="157">
        <f t="shared" si="13"/>
        <v>3048.1703178218722</v>
      </c>
      <c r="P165" s="157">
        <f t="shared" si="15"/>
        <v>2720.0832130000003</v>
      </c>
    </row>
    <row r="166" spans="1:16" x14ac:dyDescent="0.25">
      <c r="A166" s="282" t="s">
        <v>628</v>
      </c>
      <c r="B166" s="150">
        <v>6279880.6389999995</v>
      </c>
      <c r="C166" s="150">
        <v>5007756.5522793522</v>
      </c>
      <c r="D166" s="150">
        <v>6279880.6389999995</v>
      </c>
      <c r="E166" s="150">
        <v>6279880.6389999995</v>
      </c>
      <c r="F166" s="150">
        <v>6279880.6389999995</v>
      </c>
      <c r="M166" s="282" t="s">
        <v>1211</v>
      </c>
      <c r="N166" s="157">
        <f t="shared" si="14"/>
        <v>6279.8806389999991</v>
      </c>
      <c r="O166" s="157">
        <f t="shared" si="13"/>
        <v>5007.756552279352</v>
      </c>
      <c r="P166" s="157">
        <f t="shared" si="15"/>
        <v>6279.8806389999991</v>
      </c>
    </row>
    <row r="167" spans="1:16" x14ac:dyDescent="0.25">
      <c r="A167" s="282" t="s">
        <v>629</v>
      </c>
      <c r="B167" s="150">
        <v>1769423.618</v>
      </c>
      <c r="C167" s="150">
        <v>3394649.6548132463</v>
      </c>
      <c r="D167" s="150">
        <v>1769423.618</v>
      </c>
      <c r="E167" s="150">
        <v>1769423.618</v>
      </c>
      <c r="F167" s="150">
        <v>1769423.618</v>
      </c>
      <c r="M167" s="282" t="s">
        <v>1212</v>
      </c>
      <c r="N167" s="157">
        <f t="shared" si="14"/>
        <v>1769.423618</v>
      </c>
      <c r="O167" s="157">
        <f t="shared" si="13"/>
        <v>3394.6496548132463</v>
      </c>
      <c r="P167" s="157">
        <f t="shared" si="15"/>
        <v>1769.423618</v>
      </c>
    </row>
    <row r="168" spans="1:16" x14ac:dyDescent="0.25">
      <c r="A168" s="282" t="s">
        <v>630</v>
      </c>
      <c r="B168" s="150">
        <v>2276090.753</v>
      </c>
      <c r="C168" s="150">
        <v>5682896.4296083655</v>
      </c>
      <c r="D168" s="150">
        <v>2276090.69</v>
      </c>
      <c r="E168" s="150">
        <v>2276090.753</v>
      </c>
      <c r="F168" s="150">
        <v>2276090.753</v>
      </c>
      <c r="M168" s="282" t="s">
        <v>1213</v>
      </c>
      <c r="N168" s="157">
        <f t="shared" si="14"/>
        <v>2276.0907529999999</v>
      </c>
      <c r="O168" s="157">
        <f t="shared" si="13"/>
        <v>5682.8964296083659</v>
      </c>
      <c r="P168" s="157">
        <f t="shared" si="15"/>
        <v>2276.0907529999999</v>
      </c>
    </row>
    <row r="169" spans="1:16" x14ac:dyDescent="0.25">
      <c r="A169" s="282" t="s">
        <v>631</v>
      </c>
      <c r="B169" s="150">
        <v>2241042.818</v>
      </c>
      <c r="C169" s="150">
        <v>3038263.9016552591</v>
      </c>
      <c r="D169" s="150">
        <v>1831736.9913154135</v>
      </c>
      <c r="E169" s="150">
        <v>2241042.818</v>
      </c>
      <c r="F169" s="150">
        <v>2241042.818</v>
      </c>
      <c r="M169" s="282" t="s">
        <v>1214</v>
      </c>
      <c r="N169" s="157">
        <f t="shared" si="14"/>
        <v>2241.0428179999999</v>
      </c>
      <c r="O169" s="157">
        <f t="shared" si="13"/>
        <v>3038.2639016552589</v>
      </c>
      <c r="P169" s="157">
        <f t="shared" si="15"/>
        <v>2241.0428179999999</v>
      </c>
    </row>
    <row r="170" spans="1:16" x14ac:dyDescent="0.25">
      <c r="A170" s="282" t="s">
        <v>632</v>
      </c>
      <c r="B170" s="150">
        <v>2023649.2590000003</v>
      </c>
      <c r="C170" s="150">
        <v>3234883.7827660753</v>
      </c>
      <c r="D170" s="150">
        <v>2023755.2543982458</v>
      </c>
      <c r="E170" s="150">
        <v>2023649.2590000003</v>
      </c>
      <c r="F170" s="150">
        <v>2023649.2590000003</v>
      </c>
      <c r="M170" s="282" t="s">
        <v>1215</v>
      </c>
      <c r="N170" s="157">
        <f t="shared" si="14"/>
        <v>2023.6492590000003</v>
      </c>
      <c r="O170" s="157">
        <f t="shared" si="13"/>
        <v>3234.8837827660755</v>
      </c>
      <c r="P170" s="157">
        <f t="shared" si="15"/>
        <v>2023.6492590000003</v>
      </c>
    </row>
    <row r="171" spans="1:16" x14ac:dyDescent="0.25">
      <c r="A171" s="282" t="s">
        <v>633</v>
      </c>
      <c r="B171" s="150">
        <v>2770006.264</v>
      </c>
      <c r="C171" s="150">
        <v>1736164.101442734</v>
      </c>
      <c r="D171" s="150">
        <v>4584099.7574184677</v>
      </c>
      <c r="E171" s="150">
        <v>2770006.264</v>
      </c>
      <c r="F171" s="150">
        <v>2770006.264</v>
      </c>
      <c r="M171" s="282" t="s">
        <v>1216</v>
      </c>
      <c r="N171" s="157">
        <f t="shared" si="14"/>
        <v>2770.0062640000001</v>
      </c>
      <c r="O171" s="157">
        <f t="shared" si="13"/>
        <v>1736.1641014427339</v>
      </c>
      <c r="P171" s="157">
        <f t="shared" si="15"/>
        <v>2770.0062640000001</v>
      </c>
    </row>
    <row r="172" spans="1:16" x14ac:dyDescent="0.25">
      <c r="A172" s="282" t="s">
        <v>634</v>
      </c>
      <c r="B172" s="150">
        <v>4141842.5709999991</v>
      </c>
      <c r="C172" s="150">
        <v>1494088.2591368745</v>
      </c>
      <c r="D172" s="150">
        <v>3548660.8454398587</v>
      </c>
      <c r="E172" s="150">
        <v>4715279.8237165473</v>
      </c>
      <c r="F172" s="150">
        <v>4141842.5709999991</v>
      </c>
      <c r="M172" s="282" t="s">
        <v>1217</v>
      </c>
      <c r="N172" s="157">
        <f t="shared" si="14"/>
        <v>4141.8425709999992</v>
      </c>
      <c r="O172" s="157">
        <f t="shared" si="13"/>
        <v>1494.0882591368745</v>
      </c>
      <c r="P172" s="157">
        <f t="shared" si="15"/>
        <v>4141.8425709999992</v>
      </c>
    </row>
    <row r="173" spans="1:16" x14ac:dyDescent="0.25">
      <c r="A173" s="282" t="s">
        <v>641</v>
      </c>
      <c r="B173" s="150">
        <v>2547181.8699999996</v>
      </c>
      <c r="C173" s="150">
        <v>1694258.1949206265</v>
      </c>
      <c r="D173" s="150">
        <v>2521056.090242574</v>
      </c>
      <c r="E173" s="150">
        <v>3415804.8537316248</v>
      </c>
      <c r="F173" s="150">
        <v>2547181.8699999996</v>
      </c>
      <c r="M173" s="282" t="s">
        <v>1218</v>
      </c>
      <c r="N173" s="157">
        <f t="shared" si="14"/>
        <v>2547.1818699999994</v>
      </c>
      <c r="O173" s="157">
        <f t="shared" si="13"/>
        <v>1694.2581949206265</v>
      </c>
      <c r="P173" s="157">
        <f t="shared" si="15"/>
        <v>2547.1818699999994</v>
      </c>
    </row>
    <row r="174" spans="1:16" x14ac:dyDescent="0.25">
      <c r="A174" s="282" t="s">
        <v>642</v>
      </c>
      <c r="B174" s="150">
        <v>185545.05699999994</v>
      </c>
      <c r="C174" s="150">
        <v>3562008.0391034978</v>
      </c>
      <c r="D174" s="150">
        <v>5038898.7132994169</v>
      </c>
      <c r="E174" s="150">
        <v>5367386.1718001906</v>
      </c>
      <c r="F174" s="150">
        <v>5077547.3534420859</v>
      </c>
      <c r="M174" s="282" t="s">
        <v>1219</v>
      </c>
      <c r="N174" s="157">
        <f t="shared" si="14"/>
        <v>185.54505699999993</v>
      </c>
      <c r="O174" s="157">
        <f t="shared" si="13"/>
        <v>3562.0080391034976</v>
      </c>
      <c r="P174" s="157">
        <f t="shared" si="15"/>
        <v>5077.5473534420862</v>
      </c>
    </row>
    <row r="195" spans="1:6" x14ac:dyDescent="0.25">
      <c r="B195" s="150" t="s">
        <v>423</v>
      </c>
      <c r="C195" s="150" t="s">
        <v>597</v>
      </c>
      <c r="D195" s="150" t="s">
        <v>1206</v>
      </c>
      <c r="E195" s="150" t="s">
        <v>1207</v>
      </c>
      <c r="F195" s="150" t="s">
        <v>72</v>
      </c>
    </row>
    <row r="196" spans="1:6" x14ac:dyDescent="0.25">
      <c r="A196" s="282" t="s">
        <v>625</v>
      </c>
      <c r="B196" s="150">
        <f>F107/1000</f>
        <v>111.79547100000001</v>
      </c>
      <c r="C196" s="150">
        <f>F121/1000</f>
        <v>35.696168999999998</v>
      </c>
      <c r="D196" s="150">
        <f>F135/1000</f>
        <v>45.706547</v>
      </c>
      <c r="E196" s="150">
        <f>F149/1000</f>
        <v>41.572816999999986</v>
      </c>
      <c r="F196" s="150">
        <f>F163/1000</f>
        <v>928.81983799999989</v>
      </c>
    </row>
    <row r="197" spans="1:6" x14ac:dyDescent="0.25">
      <c r="A197" s="282" t="s">
        <v>1205</v>
      </c>
      <c r="B197" s="150">
        <f t="shared" ref="B197:B207" si="16">F108/1000</f>
        <v>76.603006999999991</v>
      </c>
      <c r="C197" s="150">
        <f t="shared" ref="C197:C207" si="17">F122/1000</f>
        <v>2.2717910000000003</v>
      </c>
      <c r="D197" s="150">
        <f t="shared" ref="D197:D207" si="18">F136/1000</f>
        <v>52.258803</v>
      </c>
      <c r="E197" s="150">
        <f t="shared" ref="E197:E207" si="19">F150/1000</f>
        <v>75.768455000000017</v>
      </c>
      <c r="F197" s="150">
        <f t="shared" ref="F197:F207" si="20">F164/1000</f>
        <v>2087.666338</v>
      </c>
    </row>
    <row r="198" spans="1:6" x14ac:dyDescent="0.25">
      <c r="A198" s="282" t="s">
        <v>627</v>
      </c>
      <c r="B198" s="150">
        <f t="shared" si="16"/>
        <v>78.049627000000001</v>
      </c>
      <c r="C198" s="150">
        <f t="shared" si="17"/>
        <v>69.869820000000004</v>
      </c>
      <c r="D198" s="150">
        <f t="shared" si="18"/>
        <v>75.867688000000015</v>
      </c>
      <c r="E198" s="150">
        <f t="shared" si="19"/>
        <v>1613.4868000000001</v>
      </c>
      <c r="F198" s="150">
        <f t="shared" si="20"/>
        <v>2720.0832130000003</v>
      </c>
    </row>
    <row r="199" spans="1:6" x14ac:dyDescent="0.25">
      <c r="A199" s="282" t="s">
        <v>628</v>
      </c>
      <c r="B199" s="150">
        <f t="shared" si="16"/>
        <v>92.966807000000003</v>
      </c>
      <c r="C199" s="150">
        <f t="shared" si="17"/>
        <v>29.589860000000002</v>
      </c>
      <c r="D199" s="150">
        <f t="shared" si="18"/>
        <v>297.97255700000005</v>
      </c>
      <c r="E199" s="150">
        <f t="shared" si="19"/>
        <v>51.955724999999994</v>
      </c>
      <c r="F199" s="150">
        <f t="shared" si="20"/>
        <v>6279.8806389999991</v>
      </c>
    </row>
    <row r="200" spans="1:6" x14ac:dyDescent="0.25">
      <c r="A200" s="282" t="s">
        <v>629</v>
      </c>
      <c r="B200" s="150">
        <f t="shared" si="16"/>
        <v>141.33741899999998</v>
      </c>
      <c r="C200" s="150">
        <f t="shared" si="17"/>
        <v>2.0992669999999998</v>
      </c>
      <c r="D200" s="150">
        <f t="shared" si="18"/>
        <v>421.54708000000005</v>
      </c>
      <c r="E200" s="150">
        <f t="shared" si="19"/>
        <v>199.25147499999997</v>
      </c>
      <c r="F200" s="150">
        <f t="shared" si="20"/>
        <v>1769.423618</v>
      </c>
    </row>
    <row r="201" spans="1:6" x14ac:dyDescent="0.25">
      <c r="A201" s="282" t="s">
        <v>630</v>
      </c>
      <c r="B201" s="150">
        <f t="shared" si="16"/>
        <v>91.531614000000005</v>
      </c>
      <c r="C201" s="150">
        <f t="shared" si="17"/>
        <v>674.86649999999997</v>
      </c>
      <c r="D201" s="150">
        <f t="shared" si="18"/>
        <v>137.56281300000003</v>
      </c>
      <c r="E201" s="150">
        <f t="shared" si="19"/>
        <v>978.35795700000006</v>
      </c>
      <c r="F201" s="150">
        <f t="shared" si="20"/>
        <v>2276.0907529999999</v>
      </c>
    </row>
    <row r="202" spans="1:6" x14ac:dyDescent="0.25">
      <c r="A202" s="282" t="s">
        <v>631</v>
      </c>
      <c r="B202" s="150">
        <f t="shared" si="16"/>
        <v>68.205471000000003</v>
      </c>
      <c r="C202" s="150">
        <f t="shared" si="17"/>
        <v>8.8999999999999996E-2</v>
      </c>
      <c r="D202" s="150">
        <f t="shared" si="18"/>
        <v>185.35603</v>
      </c>
      <c r="E202" s="150">
        <f t="shared" si="19"/>
        <v>593.8444290000001</v>
      </c>
      <c r="F202" s="150">
        <f t="shared" si="20"/>
        <v>2241.0428179999999</v>
      </c>
    </row>
    <row r="203" spans="1:6" x14ac:dyDescent="0.25">
      <c r="A203" s="282" t="s">
        <v>632</v>
      </c>
      <c r="B203" s="150">
        <f t="shared" si="16"/>
        <v>156.42022799999998</v>
      </c>
      <c r="C203" s="150">
        <f t="shared" si="17"/>
        <v>1.4760389999999999</v>
      </c>
      <c r="D203" s="150">
        <f t="shared" si="18"/>
        <v>230.66425199999998</v>
      </c>
      <c r="E203" s="150">
        <f t="shared" si="19"/>
        <v>1043.8071880000002</v>
      </c>
      <c r="F203" s="150">
        <f t="shared" si="20"/>
        <v>2023.6492590000003</v>
      </c>
    </row>
    <row r="204" spans="1:6" x14ac:dyDescent="0.25">
      <c r="A204" s="282" t="s">
        <v>633</v>
      </c>
      <c r="B204" s="150">
        <f t="shared" si="16"/>
        <v>36.500161999999996</v>
      </c>
      <c r="C204" s="150">
        <f t="shared" si="17"/>
        <v>0</v>
      </c>
      <c r="D204" s="150">
        <f t="shared" si="18"/>
        <v>295.76407200000011</v>
      </c>
      <c r="E204" s="150">
        <f t="shared" si="19"/>
        <v>566.30764399999998</v>
      </c>
      <c r="F204" s="150">
        <f t="shared" si="20"/>
        <v>2770.0062640000001</v>
      </c>
    </row>
    <row r="205" spans="1:6" x14ac:dyDescent="0.25">
      <c r="A205" s="282" t="s">
        <v>634</v>
      </c>
      <c r="B205" s="150">
        <f t="shared" si="16"/>
        <v>189.36203800000001</v>
      </c>
      <c r="C205" s="150">
        <f t="shared" si="17"/>
        <v>-15.07</v>
      </c>
      <c r="D205" s="150">
        <f t="shared" si="18"/>
        <v>328.31766199999993</v>
      </c>
      <c r="E205" s="150">
        <f t="shared" si="19"/>
        <v>387.68333900000005</v>
      </c>
      <c r="F205" s="150">
        <f t="shared" si="20"/>
        <v>4141.8425709999992</v>
      </c>
    </row>
    <row r="206" spans="1:6" x14ac:dyDescent="0.25">
      <c r="A206" s="282" t="s">
        <v>641</v>
      </c>
      <c r="B206" s="150">
        <f t="shared" si="16"/>
        <v>47.804850999999992</v>
      </c>
      <c r="C206" s="150">
        <f t="shared" si="17"/>
        <v>36.365074999999997</v>
      </c>
      <c r="D206" s="150">
        <f t="shared" si="18"/>
        <v>392.43098199999991</v>
      </c>
      <c r="E206" s="150">
        <f t="shared" si="19"/>
        <v>724.13999500000011</v>
      </c>
      <c r="F206" s="150">
        <f t="shared" si="20"/>
        <v>2547.1818699999994</v>
      </c>
    </row>
    <row r="207" spans="1:6" x14ac:dyDescent="0.25">
      <c r="A207" s="282" t="s">
        <v>642</v>
      </c>
      <c r="B207" s="150">
        <f t="shared" si="16"/>
        <v>484.69017189522179</v>
      </c>
      <c r="C207" s="150">
        <f t="shared" si="17"/>
        <v>33.704925000000046</v>
      </c>
      <c r="D207" s="150">
        <f t="shared" si="18"/>
        <v>1092.0271427299285</v>
      </c>
      <c r="E207" s="150">
        <f t="shared" si="19"/>
        <v>2368.4559671605398</v>
      </c>
      <c r="F207" s="150">
        <f t="shared" si="20"/>
        <v>5077.5473534420862</v>
      </c>
    </row>
    <row r="208" spans="1:6" x14ac:dyDescent="0.25">
      <c r="B208" s="150">
        <f>SUM(B196:B207)</f>
        <v>1575.2668668952219</v>
      </c>
      <c r="C208" s="150">
        <f t="shared" ref="C208:F208" si="21">SUM(C196:C207)</f>
        <v>870.95844600000009</v>
      </c>
      <c r="D208" s="150">
        <f t="shared" si="21"/>
        <v>3555.4756287299288</v>
      </c>
      <c r="E208" s="150">
        <f t="shared" si="21"/>
        <v>8644.631791160542</v>
      </c>
      <c r="F208" s="150">
        <f t="shared" si="21"/>
        <v>34863.23453444209</v>
      </c>
    </row>
    <row r="211" spans="1:4" x14ac:dyDescent="0.25">
      <c r="B211" s="354" t="s">
        <v>609</v>
      </c>
      <c r="C211" s="354" t="s">
        <v>882</v>
      </c>
      <c r="D211" s="354" t="s">
        <v>883</v>
      </c>
    </row>
    <row r="212" spans="1:4" x14ac:dyDescent="0.25">
      <c r="A212" s="282" t="s">
        <v>1208</v>
      </c>
      <c r="B212" s="361">
        <v>0.49</v>
      </c>
      <c r="C212" s="361">
        <v>0.54</v>
      </c>
      <c r="D212" s="361">
        <v>0.35</v>
      </c>
    </row>
    <row r="213" spans="1:4" x14ac:dyDescent="0.25">
      <c r="A213" s="282" t="s">
        <v>1209</v>
      </c>
      <c r="B213" s="361">
        <v>0.56999999999999995</v>
      </c>
      <c r="C213" s="361">
        <v>0.63</v>
      </c>
      <c r="D213" s="361">
        <v>0.42</v>
      </c>
    </row>
    <row r="214" spans="1:4" x14ac:dyDescent="0.25">
      <c r="A214" s="282" t="s">
        <v>1210</v>
      </c>
      <c r="B214" s="361">
        <v>0.59</v>
      </c>
      <c r="C214" s="361">
        <v>0.7</v>
      </c>
      <c r="D214" s="361">
        <v>0.43</v>
      </c>
    </row>
    <row r="215" spans="1:4" x14ac:dyDescent="0.25">
      <c r="A215" s="282" t="s">
        <v>1211</v>
      </c>
      <c r="B215" s="361">
        <v>0.62</v>
      </c>
      <c r="C215" s="361">
        <v>0.73</v>
      </c>
      <c r="D215" s="361">
        <v>0.45</v>
      </c>
    </row>
    <row r="216" spans="1:4" x14ac:dyDescent="0.25">
      <c r="A216" s="282" t="s">
        <v>1212</v>
      </c>
      <c r="B216" s="361">
        <v>0.7</v>
      </c>
      <c r="C216" s="361">
        <v>0.76</v>
      </c>
      <c r="D216" s="361">
        <v>0.52</v>
      </c>
    </row>
    <row r="217" spans="1:4" x14ac:dyDescent="0.25">
      <c r="A217" s="282" t="s">
        <v>1213</v>
      </c>
      <c r="B217" s="361">
        <v>0.74</v>
      </c>
      <c r="C217" s="361">
        <v>0.79</v>
      </c>
      <c r="D217" s="361">
        <v>0.54</v>
      </c>
    </row>
    <row r="218" spans="1:4" x14ac:dyDescent="0.25">
      <c r="A218" s="282" t="s">
        <v>1214</v>
      </c>
      <c r="B218" s="361">
        <v>0.75</v>
      </c>
      <c r="C218" s="361">
        <v>0.83</v>
      </c>
      <c r="D218" s="361">
        <v>0.56999999999999995</v>
      </c>
    </row>
    <row r="219" spans="1:4" x14ac:dyDescent="0.25">
      <c r="A219" s="282" t="s">
        <v>1215</v>
      </c>
      <c r="B219" s="361">
        <v>0.78</v>
      </c>
      <c r="C219" s="361">
        <v>0.86</v>
      </c>
      <c r="D219" s="361">
        <v>0.6</v>
      </c>
    </row>
    <row r="220" spans="1:4" x14ac:dyDescent="0.25">
      <c r="A220" s="282" t="s">
        <v>1216</v>
      </c>
      <c r="B220" s="361">
        <v>0.82</v>
      </c>
      <c r="C220" s="361">
        <v>0.88</v>
      </c>
      <c r="D220" s="361">
        <v>0.62</v>
      </c>
    </row>
    <row r="221" spans="1:4" x14ac:dyDescent="0.25">
      <c r="A221" s="282" t="s">
        <v>1217</v>
      </c>
      <c r="B221" s="361">
        <v>0.84</v>
      </c>
      <c r="C221" s="361">
        <v>0.9</v>
      </c>
      <c r="D221" s="361">
        <v>0.63</v>
      </c>
    </row>
    <row r="222" spans="1:4" x14ac:dyDescent="0.25">
      <c r="A222" s="282" t="s">
        <v>1218</v>
      </c>
      <c r="B222" s="361">
        <v>0.84</v>
      </c>
      <c r="C222" s="361">
        <v>0.95</v>
      </c>
      <c r="D222" s="361">
        <v>0.67</v>
      </c>
    </row>
    <row r="223" spans="1:4" x14ac:dyDescent="0.25">
      <c r="A223" s="282" t="s">
        <v>1219</v>
      </c>
      <c r="B223" s="361">
        <v>0.84</v>
      </c>
      <c r="C223" s="361">
        <v>0.99</v>
      </c>
      <c r="D223" s="361">
        <v>0.72</v>
      </c>
    </row>
    <row r="224" spans="1:4" x14ac:dyDescent="0.25">
      <c r="B224" s="361">
        <f>B221/C221</f>
        <v>0.93333333333333324</v>
      </c>
    </row>
    <row r="225" spans="1:4" x14ac:dyDescent="0.25">
      <c r="A225" s="358"/>
      <c r="B225" s="354" t="s">
        <v>609</v>
      </c>
      <c r="C225" s="354" t="s">
        <v>882</v>
      </c>
      <c r="D225" s="354" t="s">
        <v>883</v>
      </c>
    </row>
    <row r="226" spans="1:4" x14ac:dyDescent="0.25">
      <c r="A226" s="282" t="s">
        <v>1208</v>
      </c>
      <c r="B226" s="361">
        <v>0.55000000000000004</v>
      </c>
      <c r="C226" s="361">
        <v>0.56999999999999995</v>
      </c>
      <c r="D226" s="361">
        <v>0.11</v>
      </c>
    </row>
    <row r="227" spans="1:4" x14ac:dyDescent="0.25">
      <c r="A227" s="282" t="s">
        <v>1209</v>
      </c>
      <c r="B227" s="361">
        <v>0.55000000000000004</v>
      </c>
      <c r="C227" s="361">
        <v>0.66</v>
      </c>
      <c r="D227" s="361">
        <v>0.11</v>
      </c>
    </row>
    <row r="228" spans="1:4" x14ac:dyDescent="0.25">
      <c r="A228" s="282" t="s">
        <v>1210</v>
      </c>
      <c r="B228" s="361">
        <v>0.5</v>
      </c>
      <c r="C228" s="361">
        <v>0.12811940710107622</v>
      </c>
      <c r="D228" s="361">
        <v>0.5679805825677926</v>
      </c>
    </row>
    <row r="229" spans="1:4" x14ac:dyDescent="0.25">
      <c r="A229" s="282" t="s">
        <v>1211</v>
      </c>
      <c r="B229" s="361">
        <v>0</v>
      </c>
      <c r="C229" s="361">
        <v>0.12811368924508598</v>
      </c>
      <c r="D229" s="361">
        <v>0</v>
      </c>
    </row>
    <row r="230" spans="1:4" x14ac:dyDescent="0.25">
      <c r="A230" s="282" t="s">
        <v>1212</v>
      </c>
      <c r="B230" s="361">
        <v>0.37</v>
      </c>
      <c r="C230" s="361">
        <v>0.1943420557647936</v>
      </c>
      <c r="D230" s="361">
        <v>0.29807768573458099</v>
      </c>
    </row>
    <row r="231" spans="1:4" x14ac:dyDescent="0.25">
      <c r="A231" s="282" t="s">
        <v>1213</v>
      </c>
      <c r="B231" s="361">
        <v>3.4315584609399041E-2</v>
      </c>
      <c r="C231" s="361">
        <v>6.8470076137088137E-2</v>
      </c>
      <c r="D231" s="361">
        <v>2.6465246186098194E-2</v>
      </c>
    </row>
    <row r="232" spans="1:4" x14ac:dyDescent="0.25">
      <c r="A232" s="282" t="s">
        <v>1214</v>
      </c>
      <c r="B232" s="361">
        <v>0</v>
      </c>
      <c r="C232" s="361">
        <v>4.5848524017531513E-2</v>
      </c>
      <c r="D232" s="361">
        <v>0</v>
      </c>
    </row>
    <row r="233" spans="1:4" x14ac:dyDescent="0.25">
      <c r="A233" s="282" t="s">
        <v>1215</v>
      </c>
      <c r="B233" s="361">
        <v>0</v>
      </c>
      <c r="C233" s="361">
        <v>3.1959195891872638E-3</v>
      </c>
      <c r="D233" s="361">
        <v>0</v>
      </c>
    </row>
    <row r="234" spans="1:4" x14ac:dyDescent="0.25">
      <c r="A234" s="282" t="s">
        <v>1216</v>
      </c>
      <c r="B234" s="361">
        <v>0</v>
      </c>
      <c r="C234" s="361">
        <v>0</v>
      </c>
      <c r="D234" s="361">
        <v>0</v>
      </c>
    </row>
    <row r="235" spans="1:4" x14ac:dyDescent="0.25">
      <c r="A235" s="282" t="s">
        <v>1217</v>
      </c>
      <c r="B235" s="361">
        <v>0</v>
      </c>
      <c r="C235" s="361">
        <v>0</v>
      </c>
      <c r="D235" s="361">
        <v>0</v>
      </c>
    </row>
    <row r="236" spans="1:4" x14ac:dyDescent="0.25">
      <c r="A236" s="282" t="s">
        <v>1218</v>
      </c>
      <c r="B236" s="361">
        <v>0</v>
      </c>
      <c r="C236" s="361">
        <v>0</v>
      </c>
      <c r="D236" s="361">
        <v>0</v>
      </c>
    </row>
    <row r="237" spans="1:4" x14ac:dyDescent="0.25">
      <c r="A237" s="282" t="s">
        <v>1219</v>
      </c>
      <c r="B237" s="361">
        <v>0</v>
      </c>
      <c r="C237" s="361">
        <v>3.3804863134540009E-2</v>
      </c>
      <c r="D237" s="361">
        <v>0.10747648551152804</v>
      </c>
    </row>
    <row r="238" spans="1:4" x14ac:dyDescent="0.25">
      <c r="B238" s="361" t="e">
        <f>B235/C235</f>
        <v>#DIV/0!</v>
      </c>
    </row>
    <row r="239" spans="1:4" x14ac:dyDescent="0.25">
      <c r="A239" s="358"/>
      <c r="B239" s="354" t="s">
        <v>609</v>
      </c>
      <c r="C239" s="354" t="s">
        <v>882</v>
      </c>
      <c r="D239" s="354" t="s">
        <v>883</v>
      </c>
    </row>
    <row r="240" spans="1:4" x14ac:dyDescent="0.25">
      <c r="A240" s="282" t="s">
        <v>1208</v>
      </c>
      <c r="B240" s="361">
        <v>0.28000000000000003</v>
      </c>
      <c r="C240" s="361">
        <v>0.28000000000000003</v>
      </c>
      <c r="D240" s="361">
        <v>0.27</v>
      </c>
    </row>
    <row r="241" spans="1:4" x14ac:dyDescent="0.25">
      <c r="A241" s="282" t="s">
        <v>1209</v>
      </c>
      <c r="B241" s="361">
        <v>0.28000000000000003</v>
      </c>
      <c r="C241" s="361">
        <v>0.35</v>
      </c>
      <c r="D241" s="361">
        <v>0.28000000000000003</v>
      </c>
    </row>
    <row r="242" spans="1:4" x14ac:dyDescent="0.25">
      <c r="A242" s="282" t="s">
        <v>1210</v>
      </c>
      <c r="B242" s="361">
        <v>0.33</v>
      </c>
      <c r="C242" s="361">
        <v>0.43</v>
      </c>
      <c r="D242" s="361">
        <v>0.33</v>
      </c>
    </row>
    <row r="243" spans="1:4" x14ac:dyDescent="0.25">
      <c r="A243" s="282" t="s">
        <v>1211</v>
      </c>
      <c r="B243" s="361">
        <v>0.37</v>
      </c>
      <c r="C243" s="361">
        <v>0.51</v>
      </c>
      <c r="D243" s="361">
        <v>0.38</v>
      </c>
    </row>
    <row r="244" spans="1:4" x14ac:dyDescent="0.25">
      <c r="A244" s="282" t="s">
        <v>1212</v>
      </c>
      <c r="B244" s="361">
        <v>0.4</v>
      </c>
      <c r="C244" s="361">
        <v>0.56999999999999995</v>
      </c>
      <c r="D244" s="361">
        <v>0.4</v>
      </c>
    </row>
    <row r="245" spans="1:4" x14ac:dyDescent="0.25">
      <c r="A245" s="282" t="s">
        <v>1213</v>
      </c>
      <c r="B245" s="361">
        <v>0.42</v>
      </c>
      <c r="C245" s="361">
        <v>0.64</v>
      </c>
      <c r="D245" s="361">
        <v>0.44</v>
      </c>
    </row>
    <row r="246" spans="1:4" x14ac:dyDescent="0.25">
      <c r="A246" s="282" t="s">
        <v>1214</v>
      </c>
      <c r="B246" s="361">
        <v>0.46</v>
      </c>
      <c r="C246" s="361">
        <v>0.71</v>
      </c>
      <c r="D246" s="361">
        <v>0.5</v>
      </c>
    </row>
    <row r="247" spans="1:4" x14ac:dyDescent="0.25">
      <c r="A247" s="282" t="s">
        <v>1215</v>
      </c>
      <c r="B247" s="361">
        <v>0.5</v>
      </c>
      <c r="C247" s="361">
        <v>0.76</v>
      </c>
      <c r="D247" s="361">
        <v>0.54</v>
      </c>
    </row>
    <row r="248" spans="1:4" x14ac:dyDescent="0.25">
      <c r="A248" s="282" t="s">
        <v>1216</v>
      </c>
      <c r="B248" s="361">
        <v>0.51</v>
      </c>
      <c r="C248" s="361">
        <v>0.79</v>
      </c>
      <c r="D248" s="361">
        <v>0.59</v>
      </c>
    </row>
    <row r="249" spans="1:4" x14ac:dyDescent="0.25">
      <c r="A249" s="282" t="s">
        <v>1217</v>
      </c>
      <c r="B249" s="361">
        <v>0.51</v>
      </c>
      <c r="C249" s="361">
        <v>0.84</v>
      </c>
      <c r="D249" s="361">
        <v>0.64</v>
      </c>
    </row>
    <row r="250" spans="1:4" x14ac:dyDescent="0.25">
      <c r="A250" s="282" t="s">
        <v>1218</v>
      </c>
      <c r="B250" s="361">
        <v>0.51</v>
      </c>
      <c r="C250" s="361">
        <v>0.88</v>
      </c>
      <c r="D250" s="361">
        <v>0.72</v>
      </c>
    </row>
    <row r="251" spans="1:4" x14ac:dyDescent="0.25">
      <c r="A251" s="282" t="s">
        <v>1219</v>
      </c>
      <c r="B251" s="361">
        <v>0.51</v>
      </c>
      <c r="C251" s="361">
        <v>0.91</v>
      </c>
      <c r="D251" s="361">
        <v>0.81</v>
      </c>
    </row>
    <row r="252" spans="1:4" x14ac:dyDescent="0.25">
      <c r="B252" s="361">
        <f>B249/C249</f>
        <v>0.60714285714285721</v>
      </c>
    </row>
    <row r="253" spans="1:4" x14ac:dyDescent="0.25">
      <c r="A253" s="358"/>
      <c r="B253" s="354" t="s">
        <v>609</v>
      </c>
      <c r="C253" s="354" t="s">
        <v>882</v>
      </c>
      <c r="D253" s="354" t="s">
        <v>883</v>
      </c>
    </row>
    <row r="254" spans="1:4" x14ac:dyDescent="0.25">
      <c r="A254" s="282" t="s">
        <v>1208</v>
      </c>
      <c r="B254" s="361">
        <v>0.45</v>
      </c>
      <c r="C254" s="361">
        <v>0.45</v>
      </c>
      <c r="D254" s="361">
        <v>0.47</v>
      </c>
    </row>
    <row r="255" spans="1:4" x14ac:dyDescent="0.25">
      <c r="A255" s="282" t="s">
        <v>1209</v>
      </c>
      <c r="B255" s="361">
        <v>0.51</v>
      </c>
      <c r="C255" s="361">
        <v>0.47</v>
      </c>
      <c r="D255" s="361">
        <v>0.52</v>
      </c>
    </row>
    <row r="256" spans="1:4" x14ac:dyDescent="0.25">
      <c r="A256" s="282" t="s">
        <v>1210</v>
      </c>
      <c r="B256" s="361">
        <v>0.56000000000000005</v>
      </c>
      <c r="C256" s="361">
        <v>0.51</v>
      </c>
      <c r="D256" s="361">
        <v>0.56999999999999995</v>
      </c>
    </row>
    <row r="257" spans="1:4" x14ac:dyDescent="0.25">
      <c r="A257" s="282" t="s">
        <v>1211</v>
      </c>
      <c r="B257" s="361">
        <v>0.59</v>
      </c>
      <c r="C257" s="361">
        <v>0.56999999999999995</v>
      </c>
      <c r="D257" s="361">
        <v>0.59</v>
      </c>
    </row>
    <row r="258" spans="1:4" x14ac:dyDescent="0.25">
      <c r="A258" s="282" t="s">
        <v>1212</v>
      </c>
      <c r="B258" s="361">
        <v>0.61</v>
      </c>
      <c r="C258" s="361">
        <v>0.61</v>
      </c>
      <c r="D258" s="361">
        <v>0.62</v>
      </c>
    </row>
    <row r="259" spans="1:4" x14ac:dyDescent="0.25">
      <c r="A259" s="282" t="s">
        <v>1213</v>
      </c>
      <c r="B259" s="361">
        <v>0.67</v>
      </c>
      <c r="C259" s="361">
        <v>0.66</v>
      </c>
      <c r="D259" s="361">
        <v>0.65</v>
      </c>
    </row>
    <row r="260" spans="1:4" x14ac:dyDescent="0.25">
      <c r="A260" s="282" t="s">
        <v>1214</v>
      </c>
      <c r="B260" s="361">
        <v>0.69</v>
      </c>
      <c r="C260" s="361">
        <v>0.7</v>
      </c>
      <c r="D260" s="361">
        <v>0.71</v>
      </c>
    </row>
    <row r="261" spans="1:4" x14ac:dyDescent="0.25">
      <c r="A261" s="282" t="s">
        <v>1215</v>
      </c>
      <c r="B261" s="361">
        <v>0.71</v>
      </c>
      <c r="C261" s="361">
        <v>0.72</v>
      </c>
      <c r="D261" s="361">
        <v>0.74</v>
      </c>
    </row>
    <row r="262" spans="1:4" x14ac:dyDescent="0.25">
      <c r="A262" s="282" t="s">
        <v>1216</v>
      </c>
      <c r="B262" s="361">
        <v>0.73</v>
      </c>
      <c r="C262" s="361">
        <v>0.74</v>
      </c>
      <c r="D262" s="361">
        <v>0.78</v>
      </c>
    </row>
    <row r="263" spans="1:4" x14ac:dyDescent="0.25">
      <c r="A263" s="282" t="s">
        <v>1217</v>
      </c>
      <c r="B263" s="361">
        <v>0.75</v>
      </c>
      <c r="C263" s="361">
        <v>0.77</v>
      </c>
      <c r="D263" s="361">
        <v>0.83</v>
      </c>
    </row>
    <row r="264" spans="1:4" x14ac:dyDescent="0.25">
      <c r="A264" s="282" t="s">
        <v>1218</v>
      </c>
      <c r="B264" s="361">
        <v>0.75</v>
      </c>
      <c r="C264" s="361">
        <v>0.79</v>
      </c>
      <c r="D264" s="361">
        <v>0.86</v>
      </c>
    </row>
    <row r="265" spans="1:4" x14ac:dyDescent="0.25">
      <c r="A265" s="282" t="s">
        <v>1219</v>
      </c>
      <c r="B265" s="361">
        <v>0.75</v>
      </c>
      <c r="C265" s="361">
        <v>0.82</v>
      </c>
      <c r="D265" s="361">
        <v>0.89</v>
      </c>
    </row>
    <row r="266" spans="1:4" x14ac:dyDescent="0.25">
      <c r="B266" s="361">
        <f>B263/C263</f>
        <v>0.97402597402597402</v>
      </c>
    </row>
    <row r="267" spans="1:4" x14ac:dyDescent="0.25">
      <c r="A267" s="358"/>
      <c r="B267" s="354" t="s">
        <v>609</v>
      </c>
      <c r="C267" s="354" t="s">
        <v>882</v>
      </c>
      <c r="D267" s="354" t="s">
        <v>883</v>
      </c>
    </row>
    <row r="268" spans="1:4" x14ac:dyDescent="0.25">
      <c r="A268" s="282" t="s">
        <v>1208</v>
      </c>
      <c r="B268" s="361">
        <v>0.44</v>
      </c>
      <c r="C268" s="361">
        <v>0.44</v>
      </c>
      <c r="D268" s="361">
        <v>0.45</v>
      </c>
    </row>
    <row r="269" spans="1:4" x14ac:dyDescent="0.25">
      <c r="A269" s="282" t="s">
        <v>1209</v>
      </c>
      <c r="B269" s="361">
        <v>0.49</v>
      </c>
      <c r="C269" s="361">
        <v>0.46</v>
      </c>
      <c r="D269" s="361">
        <v>0.49</v>
      </c>
    </row>
    <row r="270" spans="1:4" x14ac:dyDescent="0.25">
      <c r="A270" s="282" t="s">
        <v>1210</v>
      </c>
      <c r="B270" s="361">
        <v>0.54</v>
      </c>
      <c r="C270" s="361">
        <v>0.51</v>
      </c>
      <c r="D270" s="361">
        <v>0.54</v>
      </c>
    </row>
    <row r="271" spans="1:4" x14ac:dyDescent="0.25">
      <c r="A271" s="282" t="s">
        <v>1211</v>
      </c>
      <c r="B271" s="361">
        <v>0.56999999999999995</v>
      </c>
      <c r="C271" s="361">
        <v>0.56000000000000005</v>
      </c>
      <c r="D271" s="361">
        <v>0.56000000000000005</v>
      </c>
    </row>
    <row r="272" spans="1:4" x14ac:dyDescent="0.25">
      <c r="A272" s="282" t="s">
        <v>1212</v>
      </c>
      <c r="B272" s="361">
        <v>0.59</v>
      </c>
      <c r="C272" s="361">
        <v>0.61</v>
      </c>
      <c r="D272" s="361">
        <v>0.59</v>
      </c>
    </row>
    <row r="273" spans="1:4" x14ac:dyDescent="0.25">
      <c r="A273" s="282" t="s">
        <v>1213</v>
      </c>
      <c r="B273" s="361">
        <v>0.65</v>
      </c>
      <c r="C273" s="361">
        <v>0.66</v>
      </c>
      <c r="D273" s="361">
        <v>0.62</v>
      </c>
    </row>
    <row r="274" spans="1:4" x14ac:dyDescent="0.25">
      <c r="A274" s="282" t="s">
        <v>1214</v>
      </c>
      <c r="B274" s="361">
        <v>0.67</v>
      </c>
      <c r="C274" s="361">
        <v>0.7</v>
      </c>
      <c r="D274" s="361">
        <v>0.68</v>
      </c>
    </row>
    <row r="275" spans="1:4" x14ac:dyDescent="0.25">
      <c r="A275" s="282" t="s">
        <v>1215</v>
      </c>
      <c r="B275" s="361">
        <v>0.7</v>
      </c>
      <c r="C275" s="361">
        <v>0.73</v>
      </c>
      <c r="D275" s="361">
        <v>0.71</v>
      </c>
    </row>
    <row r="276" spans="1:4" x14ac:dyDescent="0.25">
      <c r="A276" s="282" t="s">
        <v>1216</v>
      </c>
      <c r="B276" s="361">
        <v>0.71</v>
      </c>
      <c r="C276" s="361">
        <v>0.75</v>
      </c>
      <c r="D276" s="361">
        <v>0.75</v>
      </c>
    </row>
    <row r="277" spans="1:4" x14ac:dyDescent="0.25">
      <c r="A277" s="282" t="s">
        <v>1217</v>
      </c>
      <c r="B277" s="361">
        <v>0.73</v>
      </c>
      <c r="C277" s="361">
        <v>0.78</v>
      </c>
      <c r="D277" s="361">
        <v>0.8</v>
      </c>
    </row>
    <row r="278" spans="1:4" x14ac:dyDescent="0.25">
      <c r="A278" s="282" t="s">
        <v>1218</v>
      </c>
      <c r="B278" s="361">
        <v>0.73</v>
      </c>
      <c r="C278" s="361">
        <v>0.8</v>
      </c>
      <c r="D278" s="361">
        <v>0.83</v>
      </c>
    </row>
    <row r="279" spans="1:4" x14ac:dyDescent="0.25">
      <c r="A279" s="282" t="s">
        <v>1219</v>
      </c>
      <c r="B279" s="361">
        <v>0.73</v>
      </c>
      <c r="C279" s="361">
        <v>0.83</v>
      </c>
      <c r="D279" s="361">
        <v>0.87</v>
      </c>
    </row>
    <row r="280" spans="1:4" x14ac:dyDescent="0.25">
      <c r="B280" s="361">
        <f>B277/C277</f>
        <v>0.93589743589743579</v>
      </c>
    </row>
  </sheetData>
  <pageMargins left="0.7" right="0.7" top="0.75" bottom="0.75" header="0.3" footer="0.3"/>
  <pageSetup orientation="portrait" r:id="rId16"/>
  <drawing r:id="rId1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
  <sheetViews>
    <sheetView workbookViewId="0">
      <selection activeCell="O41" sqref="O41"/>
    </sheetView>
  </sheetViews>
  <sheetFormatPr baseColWidth="10" defaultRowHeight="15" x14ac:dyDescent="0.25"/>
  <cols>
    <col min="1" max="1" width="16.5703125" bestFit="1" customWidth="1"/>
    <col min="2" max="2" width="14.140625" style="150" bestFit="1" customWidth="1"/>
    <col min="3" max="4" width="13.42578125" style="150" bestFit="1" customWidth="1"/>
    <col min="5" max="5" width="14.42578125" style="150" bestFit="1" customWidth="1"/>
    <col min="6" max="6" width="13.7109375" style="150" bestFit="1" customWidth="1"/>
    <col min="12" max="12" width="16.5703125" bestFit="1" customWidth="1"/>
    <col min="13" max="13" width="14.140625" bestFit="1" customWidth="1"/>
    <col min="14" max="16" width="10" bestFit="1" customWidth="1"/>
    <col min="17" max="17" width="18.42578125" bestFit="1" customWidth="1"/>
    <col min="18" max="18" width="12.140625" bestFit="1" customWidth="1"/>
    <col min="19" max="19" width="14.28515625" bestFit="1" customWidth="1"/>
  </cols>
  <sheetData>
    <row r="1" spans="1:19" x14ac:dyDescent="0.25">
      <c r="A1" s="360" t="s">
        <v>70</v>
      </c>
      <c r="B1" s="358" t="s">
        <v>72</v>
      </c>
      <c r="C1" s="180"/>
      <c r="D1" s="180"/>
      <c r="E1" s="180"/>
      <c r="F1" s="180"/>
      <c r="G1" s="372"/>
      <c r="H1" s="372"/>
      <c r="I1" s="372"/>
      <c r="J1" s="372"/>
      <c r="L1" s="360" t="s">
        <v>70</v>
      </c>
      <c r="M1" s="358" t="s">
        <v>71</v>
      </c>
      <c r="N1" s="180"/>
      <c r="O1" s="180"/>
      <c r="P1" s="180"/>
      <c r="Q1" s="180"/>
      <c r="R1" s="372"/>
      <c r="S1" s="372"/>
    </row>
    <row r="2" spans="1:19" x14ac:dyDescent="0.25">
      <c r="A2" s="372"/>
      <c r="B2" s="180"/>
      <c r="C2" s="180"/>
      <c r="D2" s="180"/>
      <c r="E2" s="180"/>
      <c r="F2" s="180"/>
      <c r="G2" s="372"/>
      <c r="H2" s="372"/>
      <c r="I2" s="372"/>
      <c r="J2" s="372"/>
      <c r="L2" s="372"/>
      <c r="M2" s="180"/>
      <c r="N2" s="180"/>
      <c r="O2" s="180"/>
      <c r="P2" s="180"/>
      <c r="Q2" s="180"/>
      <c r="R2" s="372"/>
      <c r="S2" s="372"/>
    </row>
    <row r="3" spans="1:19" x14ac:dyDescent="0.25">
      <c r="A3" s="360" t="s">
        <v>581</v>
      </c>
      <c r="B3" s="358" t="s">
        <v>1228</v>
      </c>
      <c r="C3" s="358" t="s">
        <v>1229</v>
      </c>
      <c r="D3" s="358" t="s">
        <v>850</v>
      </c>
      <c r="E3" s="358" t="s">
        <v>1230</v>
      </c>
      <c r="F3" s="358" t="s">
        <v>1231</v>
      </c>
      <c r="G3" s="379" t="s">
        <v>1232</v>
      </c>
      <c r="H3" s="379" t="s">
        <v>1233</v>
      </c>
      <c r="I3" s="379" t="s">
        <v>1234</v>
      </c>
      <c r="J3" s="379" t="s">
        <v>1235</v>
      </c>
      <c r="L3" s="360" t="s">
        <v>581</v>
      </c>
      <c r="M3" s="358" t="s">
        <v>927</v>
      </c>
      <c r="N3" s="358" t="s">
        <v>364</v>
      </c>
      <c r="O3" s="358" t="s">
        <v>368</v>
      </c>
      <c r="P3" s="358" t="s">
        <v>370</v>
      </c>
      <c r="Q3" s="358" t="s">
        <v>1238</v>
      </c>
      <c r="R3" s="358" t="s">
        <v>1236</v>
      </c>
      <c r="S3" s="379" t="s">
        <v>1237</v>
      </c>
    </row>
    <row r="4" spans="1:19" x14ac:dyDescent="0.25">
      <c r="A4" s="359" t="s">
        <v>144</v>
      </c>
      <c r="B4" s="234">
        <v>30465980.834899809</v>
      </c>
      <c r="C4" s="234">
        <v>30571273.274814554</v>
      </c>
      <c r="D4" s="234">
        <v>31227747.41744817</v>
      </c>
      <c r="E4" s="234">
        <v>29785687.180999998</v>
      </c>
      <c r="F4" s="383">
        <v>29785687.180999998</v>
      </c>
      <c r="G4" s="381">
        <f>F4/B4</f>
        <v>0.97767038397396644</v>
      </c>
      <c r="H4" s="381">
        <f>F4/C4</f>
        <v>0.97430312807868091</v>
      </c>
      <c r="I4" s="381">
        <f>F4/D4</f>
        <v>0.9538211893041495</v>
      </c>
      <c r="J4" s="381">
        <f>F4/E4</f>
        <v>1</v>
      </c>
      <c r="L4" s="359" t="s">
        <v>144</v>
      </c>
      <c r="M4" s="157">
        <v>6967631.6029705219</v>
      </c>
      <c r="N4" s="157">
        <v>8304564.3004716337</v>
      </c>
      <c r="O4" s="157">
        <v>8538761.6264716331</v>
      </c>
      <c r="P4" s="157">
        <v>8644631.7911605388</v>
      </c>
      <c r="Q4" s="157">
        <v>6311328.0209999997</v>
      </c>
      <c r="R4" s="157">
        <v>2368455.9671605397</v>
      </c>
      <c r="S4" s="385">
        <f>P4-Q4</f>
        <v>2333303.7701605391</v>
      </c>
    </row>
    <row r="5" spans="1:19" x14ac:dyDescent="0.25">
      <c r="A5" s="359" t="s">
        <v>582</v>
      </c>
      <c r="B5" s="234">
        <v>30465980.834899809</v>
      </c>
      <c r="C5" s="234">
        <v>30571273.274814554</v>
      </c>
      <c r="D5" s="234">
        <v>31227747.41744817</v>
      </c>
      <c r="E5" s="234">
        <v>29785687.180999998</v>
      </c>
      <c r="F5" s="234">
        <v>29785687.180999998</v>
      </c>
      <c r="G5" s="369"/>
      <c r="H5" s="369"/>
      <c r="I5" s="369"/>
      <c r="J5" s="369"/>
      <c r="L5" s="359" t="s">
        <v>582</v>
      </c>
      <c r="M5" s="157">
        <v>6967631.6029705219</v>
      </c>
      <c r="N5" s="157">
        <v>8304564.3004716337</v>
      </c>
      <c r="O5" s="157">
        <v>8538761.6264716331</v>
      </c>
      <c r="P5" s="157">
        <v>8644631.7911605388</v>
      </c>
      <c r="Q5" s="157">
        <v>6311328.0209999997</v>
      </c>
      <c r="R5" s="157">
        <v>2368455.9671605397</v>
      </c>
      <c r="S5" s="380">
        <f>P5-Q5</f>
        <v>2333303.7701605391</v>
      </c>
    </row>
    <row r="7" spans="1:19" x14ac:dyDescent="0.25">
      <c r="A7" s="360" t="s">
        <v>70</v>
      </c>
      <c r="B7" s="358" t="s">
        <v>71</v>
      </c>
      <c r="C7" s="180"/>
      <c r="D7" s="180"/>
      <c r="E7" s="180"/>
      <c r="F7" s="180"/>
      <c r="G7" s="372"/>
      <c r="H7" s="372"/>
      <c r="I7" s="372"/>
      <c r="J7" s="372"/>
      <c r="L7" s="360" t="s">
        <v>70</v>
      </c>
      <c r="M7" s="358" t="s">
        <v>72</v>
      </c>
      <c r="N7" s="180"/>
      <c r="O7" s="180"/>
      <c r="P7" s="180"/>
      <c r="Q7" s="180"/>
      <c r="R7" s="372"/>
      <c r="S7" s="372"/>
    </row>
    <row r="8" spans="1:19" x14ac:dyDescent="0.25">
      <c r="A8" s="372"/>
      <c r="B8" s="180"/>
      <c r="C8" s="180"/>
      <c r="D8" s="180"/>
      <c r="E8" s="180"/>
      <c r="F8" s="180"/>
      <c r="G8" s="372"/>
      <c r="H8" s="372"/>
      <c r="I8" s="372"/>
      <c r="J8" s="372"/>
      <c r="L8" s="372"/>
      <c r="M8" s="180"/>
      <c r="N8" s="180"/>
      <c r="O8" s="180"/>
      <c r="P8" s="180"/>
      <c r="Q8" s="180"/>
      <c r="R8" s="372"/>
      <c r="S8" s="372"/>
    </row>
    <row r="9" spans="1:19" x14ac:dyDescent="0.25">
      <c r="A9" s="360" t="s">
        <v>581</v>
      </c>
      <c r="B9" s="358" t="s">
        <v>1228</v>
      </c>
      <c r="C9" s="358" t="s">
        <v>1229</v>
      </c>
      <c r="D9" s="358" t="s">
        <v>850</v>
      </c>
      <c r="E9" s="358" t="s">
        <v>1230</v>
      </c>
      <c r="F9" s="358" t="s">
        <v>1231</v>
      </c>
      <c r="G9" s="382" t="s">
        <v>1232</v>
      </c>
      <c r="H9" s="382" t="s">
        <v>1233</v>
      </c>
      <c r="I9" s="382" t="s">
        <v>1234</v>
      </c>
      <c r="J9" s="382" t="s">
        <v>1235</v>
      </c>
      <c r="L9" s="360" t="s">
        <v>581</v>
      </c>
      <c r="M9" s="358" t="s">
        <v>927</v>
      </c>
      <c r="N9" s="358" t="s">
        <v>364</v>
      </c>
      <c r="O9" s="358" t="s">
        <v>368</v>
      </c>
      <c r="P9" s="358" t="s">
        <v>370</v>
      </c>
      <c r="Q9" s="358" t="s">
        <v>1238</v>
      </c>
      <c r="R9" s="358" t="s">
        <v>1236</v>
      </c>
      <c r="S9" s="379" t="s">
        <v>1237</v>
      </c>
    </row>
    <row r="10" spans="1:19" x14ac:dyDescent="0.25">
      <c r="A10" s="359" t="s">
        <v>144</v>
      </c>
      <c r="B10" s="157">
        <v>6117421.6506928774</v>
      </c>
      <c r="C10" s="157">
        <v>7203424.1954474095</v>
      </c>
      <c r="D10" s="157">
        <v>7121884.0186974555</v>
      </c>
      <c r="E10" s="157">
        <v>6276175.8239999991</v>
      </c>
      <c r="F10" s="384">
        <v>6276175.8239999991</v>
      </c>
      <c r="G10" s="381">
        <f>F10/B10</f>
        <v>1.0259511575909013</v>
      </c>
      <c r="H10" s="381">
        <f>F10/C10</f>
        <v>0.87127672252962207</v>
      </c>
      <c r="I10" s="381">
        <f>F10/D10</f>
        <v>0.88125218095700875</v>
      </c>
      <c r="J10" s="381">
        <f>F10/E10</f>
        <v>1</v>
      </c>
      <c r="L10" s="359" t="s">
        <v>144</v>
      </c>
      <c r="M10" s="157">
        <v>34027988.874003306</v>
      </c>
      <c r="N10" s="157">
        <v>35610171.988113977</v>
      </c>
      <c r="O10" s="157">
        <v>36595133.589248374</v>
      </c>
      <c r="P10" s="157">
        <v>34863234.534442082</v>
      </c>
      <c r="Q10" s="157">
        <v>30094478.208000001</v>
      </c>
      <c r="R10" s="157">
        <v>5077547.3534420859</v>
      </c>
      <c r="S10" s="385">
        <f>P10-Q10</f>
        <v>4768756.3264420815</v>
      </c>
    </row>
    <row r="11" spans="1:19" x14ac:dyDescent="0.25">
      <c r="A11" s="359" t="s">
        <v>582</v>
      </c>
      <c r="B11" s="157">
        <v>6117421.6506928774</v>
      </c>
      <c r="C11" s="157">
        <v>7203424.1954474095</v>
      </c>
      <c r="D11" s="157">
        <v>7121884.0186974555</v>
      </c>
      <c r="E11" s="157">
        <v>6276175.8239999991</v>
      </c>
      <c r="F11" s="157">
        <v>6276175.8239999991</v>
      </c>
      <c r="G11" s="369"/>
      <c r="H11" s="369"/>
      <c r="I11" s="369"/>
      <c r="J11" s="369"/>
      <c r="L11" s="359" t="s">
        <v>582</v>
      </c>
      <c r="M11" s="157">
        <v>34027988.874003306</v>
      </c>
      <c r="N11" s="157">
        <v>35610171.988113977</v>
      </c>
      <c r="O11" s="157">
        <v>36595133.589248374</v>
      </c>
      <c r="P11" s="157">
        <v>34863234.534442082</v>
      </c>
      <c r="Q11" s="157">
        <v>30094478.208000001</v>
      </c>
      <c r="R11" s="157">
        <v>5077547.3534420859</v>
      </c>
      <c r="S11" s="380">
        <f>P11-Q11</f>
        <v>4768756.3264420815</v>
      </c>
    </row>
    <row r="12" spans="1:19" x14ac:dyDescent="0.25">
      <c r="B12"/>
      <c r="C12"/>
      <c r="D12"/>
      <c r="E12"/>
      <c r="F12"/>
    </row>
    <row r="13" spans="1:19" x14ac:dyDescent="0.25">
      <c r="A13" s="360" t="s">
        <v>70</v>
      </c>
      <c r="B13" s="358" t="s">
        <v>71</v>
      </c>
      <c r="C13" s="180"/>
      <c r="D13" s="180"/>
      <c r="E13" s="180"/>
      <c r="F13" s="180"/>
      <c r="G13" s="372"/>
      <c r="H13" s="372"/>
      <c r="I13" s="372"/>
      <c r="J13" s="372"/>
      <c r="L13" s="360" t="s">
        <v>70</v>
      </c>
      <c r="M13" s="358" t="s">
        <v>71</v>
      </c>
      <c r="N13" s="180"/>
      <c r="O13" s="180"/>
      <c r="P13" s="180"/>
      <c r="Q13" s="180"/>
      <c r="R13" s="372"/>
      <c r="S13" s="372"/>
    </row>
    <row r="14" spans="1:19" x14ac:dyDescent="0.25">
      <c r="A14" s="372"/>
      <c r="B14" s="180"/>
      <c r="C14" s="180"/>
      <c r="D14" s="180"/>
      <c r="E14" s="180"/>
      <c r="F14" s="180"/>
      <c r="G14" s="372"/>
      <c r="H14" s="372"/>
      <c r="I14" s="372"/>
      <c r="J14" s="372"/>
      <c r="L14" s="372"/>
      <c r="M14" s="180"/>
      <c r="N14" s="180"/>
      <c r="O14" s="180"/>
      <c r="P14" s="180"/>
      <c r="Q14" s="180"/>
      <c r="R14" s="372"/>
      <c r="S14" s="372"/>
    </row>
    <row r="15" spans="1:19" x14ac:dyDescent="0.25">
      <c r="A15" s="360" t="s">
        <v>581</v>
      </c>
      <c r="B15" s="358" t="s">
        <v>1228</v>
      </c>
      <c r="C15" s="358" t="s">
        <v>1229</v>
      </c>
      <c r="D15" s="358" t="s">
        <v>850</v>
      </c>
      <c r="E15" s="358" t="s">
        <v>1230</v>
      </c>
      <c r="F15" s="358" t="s">
        <v>1231</v>
      </c>
      <c r="G15" s="382" t="s">
        <v>1232</v>
      </c>
      <c r="H15" s="382" t="s">
        <v>1233</v>
      </c>
      <c r="I15" s="382" t="s">
        <v>1234</v>
      </c>
      <c r="J15" s="382" t="s">
        <v>1235</v>
      </c>
      <c r="K15" s="360"/>
      <c r="L15" s="360" t="s">
        <v>581</v>
      </c>
      <c r="M15" s="358" t="s">
        <v>927</v>
      </c>
      <c r="N15" s="358" t="s">
        <v>364</v>
      </c>
      <c r="O15" s="358" t="s">
        <v>368</v>
      </c>
      <c r="P15" s="358" t="s">
        <v>370</v>
      </c>
      <c r="Q15" s="358" t="s">
        <v>1238</v>
      </c>
      <c r="R15" s="358" t="s">
        <v>1236</v>
      </c>
      <c r="S15" s="379" t="s">
        <v>1237</v>
      </c>
    </row>
    <row r="16" spans="1:19" x14ac:dyDescent="0.25">
      <c r="A16" s="359" t="s">
        <v>145</v>
      </c>
      <c r="B16" s="157">
        <v>3269080.8601448135</v>
      </c>
      <c r="C16" s="157">
        <v>3083630.5012193853</v>
      </c>
      <c r="D16" s="157">
        <v>2879385.5046351156</v>
      </c>
      <c r="E16" s="157">
        <v>2463448.486</v>
      </c>
      <c r="F16" s="157">
        <v>2463448.486</v>
      </c>
      <c r="G16" s="381">
        <f>F16/B16</f>
        <v>0.75355997339596992</v>
      </c>
      <c r="H16" s="381">
        <f>F16/C16</f>
        <v>0.7988792707251593</v>
      </c>
      <c r="I16" s="381">
        <f>F16/D16</f>
        <v>0.85554660257698822</v>
      </c>
      <c r="J16" s="381">
        <f>F16/E16</f>
        <v>1</v>
      </c>
      <c r="L16" s="359" t="s">
        <v>145</v>
      </c>
      <c r="M16" s="157">
        <v>4227481.417444177</v>
      </c>
      <c r="N16" s="157">
        <v>4299531.3265871489</v>
      </c>
      <c r="O16" s="157">
        <v>3730100.2721651983</v>
      </c>
      <c r="P16" s="157">
        <v>3555475.6287299283</v>
      </c>
      <c r="Q16" s="157">
        <v>2506556.5809999998</v>
      </c>
      <c r="R16" s="157">
        <v>1092027.1427299285</v>
      </c>
      <c r="S16" s="385">
        <f>P16-Q16</f>
        <v>1048919.0477299285</v>
      </c>
    </row>
    <row r="17" spans="1:19" x14ac:dyDescent="0.25">
      <c r="A17" s="359" t="s">
        <v>582</v>
      </c>
      <c r="B17" s="157">
        <v>3269080.8601448135</v>
      </c>
      <c r="C17" s="157">
        <v>3083630.5012193853</v>
      </c>
      <c r="D17" s="157">
        <v>2879385.5046351156</v>
      </c>
      <c r="E17" s="157">
        <v>2463448.486</v>
      </c>
      <c r="F17" s="157">
        <v>2463448.486</v>
      </c>
      <c r="G17" s="369"/>
      <c r="H17" s="369"/>
      <c r="I17" s="369"/>
      <c r="J17" s="369"/>
      <c r="L17" s="359" t="s">
        <v>582</v>
      </c>
      <c r="M17" s="157">
        <v>4227481.417444177</v>
      </c>
      <c r="N17" s="157">
        <v>4299531.3265871489</v>
      </c>
      <c r="O17" s="157">
        <v>3730100.2721651983</v>
      </c>
      <c r="P17" s="157">
        <v>3555475.6287299283</v>
      </c>
      <c r="Q17" s="157">
        <v>2506556.5809999998</v>
      </c>
      <c r="R17" s="157">
        <v>1092027.1427299285</v>
      </c>
      <c r="S17" s="380">
        <f>P17-Q17</f>
        <v>1048919.0477299285</v>
      </c>
    </row>
    <row r="19" spans="1:19" x14ac:dyDescent="0.25">
      <c r="A19" s="360" t="s">
        <v>70</v>
      </c>
      <c r="B19" s="358" t="s">
        <v>71</v>
      </c>
      <c r="C19" s="180"/>
      <c r="D19" s="180"/>
      <c r="E19" s="180"/>
      <c r="F19" s="180"/>
      <c r="G19" s="372"/>
      <c r="H19" s="372"/>
      <c r="I19" s="372"/>
      <c r="J19" s="372"/>
      <c r="L19" s="360" t="s">
        <v>70</v>
      </c>
      <c r="M19" s="358" t="s">
        <v>71</v>
      </c>
      <c r="N19" s="180"/>
      <c r="O19" s="180"/>
      <c r="P19" s="180"/>
      <c r="Q19" s="180"/>
      <c r="R19" s="372"/>
      <c r="S19" s="372"/>
    </row>
    <row r="20" spans="1:19" x14ac:dyDescent="0.25">
      <c r="A20" s="372"/>
      <c r="B20" s="180"/>
      <c r="C20" s="180"/>
      <c r="D20" s="180"/>
      <c r="E20" s="180"/>
      <c r="F20" s="180"/>
      <c r="G20" s="372"/>
      <c r="H20" s="372"/>
      <c r="I20" s="372"/>
      <c r="J20" s="372"/>
      <c r="L20" s="372"/>
      <c r="M20" s="180"/>
      <c r="N20" s="180"/>
      <c r="O20" s="180"/>
      <c r="P20" s="180"/>
      <c r="Q20" s="180"/>
      <c r="R20" s="372"/>
      <c r="S20" s="372"/>
    </row>
    <row r="21" spans="1:19" x14ac:dyDescent="0.25">
      <c r="A21" s="360" t="s">
        <v>581</v>
      </c>
      <c r="B21" s="358" t="s">
        <v>1228</v>
      </c>
      <c r="C21" s="358" t="s">
        <v>1229</v>
      </c>
      <c r="D21" s="358" t="s">
        <v>850</v>
      </c>
      <c r="E21" s="358" t="s">
        <v>1230</v>
      </c>
      <c r="F21" s="358" t="s">
        <v>1231</v>
      </c>
      <c r="G21" s="382" t="s">
        <v>1232</v>
      </c>
      <c r="H21" s="382" t="s">
        <v>1233</v>
      </c>
      <c r="I21" s="382" t="s">
        <v>1234</v>
      </c>
      <c r="J21" s="382" t="s">
        <v>1235</v>
      </c>
      <c r="K21" s="360"/>
      <c r="L21" s="360" t="s">
        <v>581</v>
      </c>
      <c r="M21" s="358" t="s">
        <v>927</v>
      </c>
      <c r="N21" s="358" t="s">
        <v>364</v>
      </c>
      <c r="O21" s="358" t="s">
        <v>368</v>
      </c>
      <c r="P21" s="358" t="s">
        <v>370</v>
      </c>
      <c r="Q21" s="358" t="s">
        <v>1238</v>
      </c>
      <c r="R21" s="358" t="s">
        <v>1236</v>
      </c>
      <c r="S21" s="382" t="s">
        <v>1237</v>
      </c>
    </row>
    <row r="22" spans="1:19" x14ac:dyDescent="0.25">
      <c r="A22" s="359" t="s">
        <v>147</v>
      </c>
      <c r="B22" s="157">
        <v>844435.51234265033</v>
      </c>
      <c r="C22" s="157">
        <v>1227060.0809676503</v>
      </c>
      <c r="D22" s="157">
        <v>1442452.8983519883</v>
      </c>
      <c r="E22" s="157">
        <v>1090576.6949999998</v>
      </c>
      <c r="F22" s="157">
        <v>1090576.6949999998</v>
      </c>
      <c r="G22" s="381">
        <f>F22/B22</f>
        <v>1.2914860626532625</v>
      </c>
      <c r="H22" s="381">
        <f>F22/C22</f>
        <v>0.88877204296303025</v>
      </c>
      <c r="I22" s="381">
        <f>F22/D22</f>
        <v>0.75605705825541392</v>
      </c>
      <c r="J22" s="381">
        <f>F22/E22</f>
        <v>1</v>
      </c>
      <c r="L22" s="359" t="s">
        <v>147</v>
      </c>
      <c r="M22" s="157">
        <v>974099.50902542844</v>
      </c>
      <c r="N22" s="157">
        <v>1294357.2166504283</v>
      </c>
      <c r="O22" s="157">
        <v>1575266.8668952214</v>
      </c>
      <c r="P22" s="157">
        <v>1575266.8668952216</v>
      </c>
      <c r="Q22" s="157">
        <v>1110327.6739999996</v>
      </c>
      <c r="R22" s="157">
        <v>484690.17189522169</v>
      </c>
      <c r="S22" s="385">
        <f>P22-Q22</f>
        <v>464939.19289522199</v>
      </c>
    </row>
    <row r="23" spans="1:19" x14ac:dyDescent="0.25">
      <c r="A23" s="359" t="s">
        <v>582</v>
      </c>
      <c r="B23" s="157">
        <v>844435.51234265033</v>
      </c>
      <c r="C23" s="157">
        <v>1227060.0809676503</v>
      </c>
      <c r="D23" s="157">
        <v>1442452.8983519883</v>
      </c>
      <c r="E23" s="157">
        <v>1090576.6949999998</v>
      </c>
      <c r="F23" s="157">
        <v>1090576.6949999998</v>
      </c>
      <c r="G23" s="369"/>
      <c r="H23" s="369"/>
      <c r="I23" s="369"/>
      <c r="J23" s="369"/>
      <c r="L23" s="359" t="s">
        <v>582</v>
      </c>
      <c r="M23" s="157">
        <v>974099.50902542844</v>
      </c>
      <c r="N23" s="157">
        <v>1294357.2166504283</v>
      </c>
      <c r="O23" s="157">
        <v>1575266.8668952214</v>
      </c>
      <c r="P23" s="157">
        <v>1575266.8668952216</v>
      </c>
      <c r="Q23" s="157">
        <v>1110327.6739999996</v>
      </c>
      <c r="R23" s="157">
        <v>484690.17189522169</v>
      </c>
      <c r="S23" s="380">
        <f>P23-Q23</f>
        <v>464939.19289522199</v>
      </c>
    </row>
    <row r="25" spans="1:19" x14ac:dyDescent="0.25">
      <c r="L25" s="360" t="s">
        <v>70</v>
      </c>
      <c r="M25" s="358" t="s">
        <v>604</v>
      </c>
      <c r="N25" s="180"/>
      <c r="O25" s="180"/>
      <c r="P25" s="180"/>
      <c r="Q25" s="180"/>
      <c r="R25" s="372"/>
      <c r="S25" s="372"/>
    </row>
    <row r="26" spans="1:19" x14ac:dyDescent="0.25">
      <c r="L26" s="372"/>
      <c r="M26" s="180"/>
      <c r="N26" s="180"/>
      <c r="O26" s="180"/>
      <c r="P26" s="180"/>
      <c r="Q26" s="180"/>
      <c r="R26" s="372"/>
      <c r="S26" s="372"/>
    </row>
    <row r="27" spans="1:19" x14ac:dyDescent="0.25">
      <c r="L27" s="360" t="s">
        <v>581</v>
      </c>
      <c r="M27" s="358" t="s">
        <v>927</v>
      </c>
      <c r="N27" s="358" t="s">
        <v>364</v>
      </c>
      <c r="O27" s="358" t="s">
        <v>368</v>
      </c>
      <c r="P27" s="358" t="s">
        <v>370</v>
      </c>
      <c r="Q27" s="358" t="s">
        <v>1238</v>
      </c>
      <c r="R27" s="358" t="s">
        <v>1236</v>
      </c>
      <c r="S27" s="382" t="s">
        <v>1237</v>
      </c>
    </row>
    <row r="28" spans="1:19" x14ac:dyDescent="0.25">
      <c r="L28" s="359" t="s">
        <v>147</v>
      </c>
      <c r="M28" s="157">
        <v>974099.50902542856</v>
      </c>
      <c r="N28" s="157">
        <v>1294357.2166504285</v>
      </c>
      <c r="O28" s="157">
        <v>1575266.8668952219</v>
      </c>
      <c r="P28" s="157">
        <v>1575266.8668952219</v>
      </c>
      <c r="Q28" s="157">
        <v>1110327.6739999999</v>
      </c>
      <c r="R28" s="157">
        <v>484690.17189522181</v>
      </c>
      <c r="S28" s="385">
        <f>P28-Q28</f>
        <v>464939.19289522199</v>
      </c>
    </row>
    <row r="29" spans="1:19" x14ac:dyDescent="0.25">
      <c r="L29" s="359" t="s">
        <v>146</v>
      </c>
      <c r="M29" s="157">
        <v>122422.51</v>
      </c>
      <c r="N29" s="157">
        <v>817526.90700000001</v>
      </c>
      <c r="O29" s="157">
        <v>870958.446</v>
      </c>
      <c r="P29" s="157">
        <v>870958.446</v>
      </c>
      <c r="Q29" s="157">
        <v>837354.674</v>
      </c>
      <c r="R29" s="157">
        <v>33704.925000000047</v>
      </c>
      <c r="S29" s="385">
        <f t="shared" ref="S29:S31" si="0">P29-Q29</f>
        <v>33603.771999999997</v>
      </c>
    </row>
    <row r="30" spans="1:19" x14ac:dyDescent="0.25">
      <c r="L30" s="359" t="s">
        <v>145</v>
      </c>
      <c r="M30" s="157">
        <v>4227481.417444177</v>
      </c>
      <c r="N30" s="157">
        <v>4299531.3265871489</v>
      </c>
      <c r="O30" s="157">
        <v>3730100.2721651983</v>
      </c>
      <c r="P30" s="157">
        <v>3555475.6287299278</v>
      </c>
      <c r="Q30" s="157">
        <v>2506556.5809999984</v>
      </c>
      <c r="R30" s="157">
        <v>1092027.1427299285</v>
      </c>
      <c r="S30" s="385">
        <f t="shared" si="0"/>
        <v>1048919.0477299294</v>
      </c>
    </row>
    <row r="31" spans="1:19" x14ac:dyDescent="0.25">
      <c r="L31" s="359" t="s">
        <v>144</v>
      </c>
      <c r="M31" s="157">
        <v>40995620.476973817</v>
      </c>
      <c r="N31" s="157">
        <v>43914736.288585603</v>
      </c>
      <c r="O31" s="157">
        <v>45133895.215719983</v>
      </c>
      <c r="P31" s="157">
        <v>43507866.325602613</v>
      </c>
      <c r="Q31" s="157">
        <v>36405806.228999995</v>
      </c>
      <c r="R31" s="157">
        <v>7446003.3206026237</v>
      </c>
      <c r="S31" s="385">
        <f t="shared" si="0"/>
        <v>7102060.0966026187</v>
      </c>
    </row>
    <row r="32" spans="1:19" x14ac:dyDescent="0.25">
      <c r="L32" s="359" t="s">
        <v>582</v>
      </c>
      <c r="M32" s="157">
        <v>46319623.913443424</v>
      </c>
      <c r="N32" s="157">
        <v>50326151.738823183</v>
      </c>
      <c r="O32" s="157">
        <v>51310220.800780401</v>
      </c>
      <c r="P32" s="157">
        <v>49509567.267227761</v>
      </c>
      <c r="Q32" s="157">
        <v>40860045.157999992</v>
      </c>
      <c r="R32" s="157">
        <v>9056425.5602277741</v>
      </c>
      <c r="S32" s="380">
        <f>SUM(S28:S31)</f>
        <v>8649522.1092277691</v>
      </c>
    </row>
    <row r="34" spans="12:18" ht="60" x14ac:dyDescent="0.25">
      <c r="L34" s="373" t="s">
        <v>1220</v>
      </c>
      <c r="M34" s="377" t="s">
        <v>1221</v>
      </c>
      <c r="N34" s="377" t="s">
        <v>1222</v>
      </c>
      <c r="O34" s="377" t="s">
        <v>1223</v>
      </c>
      <c r="P34" s="377" t="s">
        <v>1224</v>
      </c>
      <c r="Q34" s="377" t="s">
        <v>1225</v>
      </c>
      <c r="R34" s="378" t="s">
        <v>1226</v>
      </c>
    </row>
    <row r="35" spans="12:18" x14ac:dyDescent="0.25">
      <c r="L35" s="372" t="s">
        <v>147</v>
      </c>
      <c r="M35" s="374">
        <v>974099.50902542856</v>
      </c>
      <c r="N35" s="374">
        <v>1294357.2166504285</v>
      </c>
      <c r="O35" s="374">
        <v>1575266.8668952219</v>
      </c>
      <c r="P35" s="374">
        <v>1575266.8668952219</v>
      </c>
      <c r="Q35" s="374">
        <v>1107438.4989999998</v>
      </c>
      <c r="R35" s="375">
        <f>P35-Q35</f>
        <v>467828.36789522204</v>
      </c>
    </row>
    <row r="36" spans="12:18" x14ac:dyDescent="0.25">
      <c r="L36" s="372" t="s">
        <v>146</v>
      </c>
      <c r="M36" s="374">
        <v>122422.51</v>
      </c>
      <c r="N36" s="374">
        <v>817526.90700000001</v>
      </c>
      <c r="O36" s="374">
        <v>870958.446</v>
      </c>
      <c r="P36" s="374">
        <v>870958.446</v>
      </c>
      <c r="Q36" s="374">
        <v>837354.674</v>
      </c>
      <c r="R36" s="375">
        <f t="shared" ref="R36:R38" si="1">P36-Q36</f>
        <v>33603.771999999997</v>
      </c>
    </row>
    <row r="37" spans="12:18" x14ac:dyDescent="0.25">
      <c r="L37" s="372" t="s">
        <v>145</v>
      </c>
      <c r="M37" s="374">
        <v>4227481.417444177</v>
      </c>
      <c r="N37" s="374">
        <v>4299531.3265871489</v>
      </c>
      <c r="O37" s="374">
        <v>3730100.2721651983</v>
      </c>
      <c r="P37" s="374">
        <v>3555475.6287299278</v>
      </c>
      <c r="Q37" s="374">
        <v>2477582.2739999993</v>
      </c>
      <c r="R37" s="375">
        <f t="shared" si="1"/>
        <v>1077893.3547299285</v>
      </c>
    </row>
    <row r="38" spans="12:18" x14ac:dyDescent="0.25">
      <c r="L38" s="372" t="s">
        <v>71</v>
      </c>
      <c r="M38" s="374">
        <v>6967631.6029705228</v>
      </c>
      <c r="N38" s="374">
        <v>8304564.3004716318</v>
      </c>
      <c r="O38" s="374">
        <v>8538761.6264716331</v>
      </c>
      <c r="P38" s="374">
        <v>8644631.7911605388</v>
      </c>
      <c r="Q38" s="374">
        <v>6310220.8489999995</v>
      </c>
      <c r="R38" s="375">
        <f t="shared" si="1"/>
        <v>2334410.9421605393</v>
      </c>
    </row>
    <row r="39" spans="12:18" x14ac:dyDescent="0.25">
      <c r="L39" s="372" t="s">
        <v>72</v>
      </c>
      <c r="M39" s="374">
        <v>34027988.874003313</v>
      </c>
      <c r="N39" s="374">
        <v>35610171.988113977</v>
      </c>
      <c r="O39" s="374">
        <v>36595133.589248359</v>
      </c>
      <c r="P39" s="374">
        <v>34863234.534442082</v>
      </c>
      <c r="Q39" s="374">
        <v>29971232.237999994</v>
      </c>
      <c r="R39" s="375">
        <f>P39-Q39</f>
        <v>4892002.2964420877</v>
      </c>
    </row>
    <row r="40" spans="12:18" x14ac:dyDescent="0.25">
      <c r="L40" s="371" t="s">
        <v>582</v>
      </c>
      <c r="M40" s="376">
        <v>46319623.913443446</v>
      </c>
      <c r="N40" s="376">
        <v>50326151.73882319</v>
      </c>
      <c r="O40" s="376">
        <v>51310220.800780416</v>
      </c>
      <c r="P40" s="376">
        <v>49509567.267227769</v>
      </c>
      <c r="Q40" s="376">
        <v>40703828.533999994</v>
      </c>
      <c r="R40" s="376">
        <f>SUM(R35:R39)</f>
        <v>8805738.7332277782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baseColWidth="10" defaultRowHeight="15" x14ac:dyDescent="0.25"/>
  <cols>
    <col min="1" max="1" width="34.7109375" bestFit="1" customWidth="1"/>
    <col min="2" max="2" width="35.28515625" style="150" bestFit="1" customWidth="1"/>
    <col min="3" max="4" width="12" style="150" bestFit="1" customWidth="1"/>
    <col min="5" max="5" width="13" style="150" bestFit="1" customWidth="1"/>
    <col min="6" max="6" width="21" style="150" bestFit="1" customWidth="1"/>
  </cols>
  <sheetData>
    <row r="1" spans="1:6" x14ac:dyDescent="0.25">
      <c r="A1" s="360" t="s">
        <v>143</v>
      </c>
      <c r="B1" s="358" t="s">
        <v>144</v>
      </c>
    </row>
    <row r="2" spans="1:6" x14ac:dyDescent="0.25">
      <c r="E2" s="390" t="s">
        <v>1236</v>
      </c>
      <c r="F2" s="390" t="s">
        <v>1248</v>
      </c>
    </row>
    <row r="3" spans="1:6" x14ac:dyDescent="0.25">
      <c r="A3" s="360" t="s">
        <v>366</v>
      </c>
      <c r="B3" s="360" t="s">
        <v>148</v>
      </c>
      <c r="C3" s="150" t="s">
        <v>370</v>
      </c>
      <c r="D3" s="150" t="s">
        <v>851</v>
      </c>
      <c r="E3" s="150" t="s">
        <v>1236</v>
      </c>
      <c r="F3" s="387" t="s">
        <v>1247</v>
      </c>
    </row>
    <row r="4" spans="1:6" x14ac:dyDescent="0.25">
      <c r="A4" s="358" t="s">
        <v>166</v>
      </c>
      <c r="B4" s="358" t="s">
        <v>153</v>
      </c>
      <c r="C4" s="150">
        <v>1388026.2100696336</v>
      </c>
      <c r="D4" s="150">
        <v>432611.21399999992</v>
      </c>
      <c r="E4" s="150">
        <v>956407.59906963375</v>
      </c>
      <c r="F4" s="150">
        <f>C4-D4</f>
        <v>955414.99606963363</v>
      </c>
    </row>
    <row r="5" spans="1:6" x14ac:dyDescent="0.25">
      <c r="B5" s="358" t="s">
        <v>89</v>
      </c>
      <c r="C5" s="150">
        <v>6324.9229999999998</v>
      </c>
      <c r="D5" s="150">
        <v>7001.51</v>
      </c>
      <c r="E5" s="150">
        <v>0</v>
      </c>
      <c r="F5" s="150">
        <f t="shared" ref="F5:F39" si="0">C5-D5</f>
        <v>-676.58700000000044</v>
      </c>
    </row>
    <row r="6" spans="1:6" x14ac:dyDescent="0.25">
      <c r="B6" s="358" t="s">
        <v>152</v>
      </c>
      <c r="C6" s="150">
        <v>1310433.3132946023</v>
      </c>
      <c r="D6" s="150">
        <v>1208993.4559999998</v>
      </c>
      <c r="E6" s="150">
        <v>102098.39929460242</v>
      </c>
      <c r="F6" s="150">
        <f t="shared" si="0"/>
        <v>101439.85729460255</v>
      </c>
    </row>
    <row r="7" spans="1:6" x14ac:dyDescent="0.25">
      <c r="B7" s="358" t="s">
        <v>150</v>
      </c>
      <c r="C7" s="150">
        <v>48557.798999999999</v>
      </c>
      <c r="D7" s="150">
        <v>43593.05</v>
      </c>
      <c r="E7" s="150">
        <v>4964.7489999999998</v>
      </c>
      <c r="F7" s="150">
        <f t="shared" si="0"/>
        <v>4964.7489999999962</v>
      </c>
    </row>
    <row r="8" spans="1:6" x14ac:dyDescent="0.25">
      <c r="B8" s="358" t="s">
        <v>151</v>
      </c>
      <c r="C8" s="150">
        <v>245086.731</v>
      </c>
      <c r="D8" s="150">
        <v>238686.731</v>
      </c>
      <c r="E8" s="150">
        <v>6400</v>
      </c>
      <c r="F8" s="150">
        <f t="shared" si="0"/>
        <v>6400</v>
      </c>
    </row>
    <row r="9" spans="1:6" x14ac:dyDescent="0.25">
      <c r="B9" s="358" t="s">
        <v>77</v>
      </c>
      <c r="C9" s="150">
        <v>6919.4690000000001</v>
      </c>
      <c r="D9" s="150">
        <v>6919.4690000000001</v>
      </c>
      <c r="E9" s="150">
        <v>0</v>
      </c>
      <c r="F9" s="150">
        <f t="shared" si="0"/>
        <v>0</v>
      </c>
    </row>
    <row r="10" spans="1:6" x14ac:dyDescent="0.25">
      <c r="B10" s="358" t="s">
        <v>222</v>
      </c>
      <c r="C10" s="150">
        <v>2749078.093473196</v>
      </c>
      <c r="D10" s="150">
        <v>2583000.0689999997</v>
      </c>
      <c r="E10" s="150">
        <v>209850.58847319614</v>
      </c>
      <c r="F10" s="150">
        <f t="shared" si="0"/>
        <v>166078.02447319636</v>
      </c>
    </row>
    <row r="11" spans="1:6" x14ac:dyDescent="0.25">
      <c r="B11" s="358" t="s">
        <v>1246</v>
      </c>
      <c r="C11" s="150">
        <v>454916.75300000003</v>
      </c>
      <c r="D11" s="150">
        <v>0</v>
      </c>
      <c r="E11" s="150">
        <v>454916.75300000003</v>
      </c>
      <c r="F11" s="150">
        <f t="shared" si="0"/>
        <v>454916.75300000003</v>
      </c>
    </row>
    <row r="12" spans="1:6" x14ac:dyDescent="0.25">
      <c r="A12" s="365" t="s">
        <v>1239</v>
      </c>
      <c r="B12" s="365"/>
      <c r="C12" s="331">
        <v>6209343.2918374334</v>
      </c>
      <c r="D12" s="331">
        <v>4520805.4989999998</v>
      </c>
      <c r="E12" s="331">
        <v>1734638.0888374324</v>
      </c>
      <c r="F12" s="389">
        <f t="shared" si="0"/>
        <v>1688537.7928374335</v>
      </c>
    </row>
    <row r="13" spans="1:6" x14ac:dyDescent="0.25">
      <c r="A13" s="358" t="s">
        <v>362</v>
      </c>
      <c r="B13" s="358" t="s">
        <v>155</v>
      </c>
      <c r="C13" s="150">
        <v>1336424.7239999999</v>
      </c>
      <c r="D13" s="150">
        <v>888123.33299999998</v>
      </c>
      <c r="E13" s="150">
        <v>448840.49300000002</v>
      </c>
      <c r="F13" s="150">
        <f t="shared" si="0"/>
        <v>448301.39099999995</v>
      </c>
    </row>
    <row r="14" spans="1:6" x14ac:dyDescent="0.25">
      <c r="A14" s="365" t="s">
        <v>1240</v>
      </c>
      <c r="B14" s="365"/>
      <c r="C14" s="331">
        <v>1336424.7239999999</v>
      </c>
      <c r="D14" s="331">
        <v>888123.33299999998</v>
      </c>
      <c r="E14" s="331">
        <v>448840.49300000002</v>
      </c>
      <c r="F14" s="389">
        <f t="shared" si="0"/>
        <v>448301.39099999995</v>
      </c>
    </row>
    <row r="15" spans="1:6" x14ac:dyDescent="0.25">
      <c r="A15" s="358" t="s">
        <v>175</v>
      </c>
      <c r="B15" s="358" t="s">
        <v>160</v>
      </c>
      <c r="C15" s="150">
        <v>10168747.042000001</v>
      </c>
      <c r="D15" s="150">
        <v>9680215.8780000024</v>
      </c>
      <c r="E15" s="150">
        <v>489428.97300000011</v>
      </c>
      <c r="F15" s="150">
        <f t="shared" si="0"/>
        <v>488531.16399999894</v>
      </c>
    </row>
    <row r="16" spans="1:6" x14ac:dyDescent="0.25">
      <c r="B16" s="358" t="s">
        <v>286</v>
      </c>
      <c r="C16" s="150">
        <v>1421205.6005137269</v>
      </c>
      <c r="D16" s="150">
        <v>1071165.7970000003</v>
      </c>
      <c r="E16" s="150">
        <v>342717.16351372679</v>
      </c>
      <c r="F16" s="150">
        <f t="shared" si="0"/>
        <v>350039.80351372669</v>
      </c>
    </row>
    <row r="17" spans="1:6" x14ac:dyDescent="0.25">
      <c r="B17" s="358" t="s">
        <v>313</v>
      </c>
      <c r="C17" s="150">
        <v>164151.93599999999</v>
      </c>
      <c r="D17" s="150">
        <v>114151.93599999997</v>
      </c>
      <c r="E17" s="150">
        <v>50000.000000000015</v>
      </c>
      <c r="F17" s="150">
        <f t="shared" si="0"/>
        <v>50000.000000000015</v>
      </c>
    </row>
    <row r="18" spans="1:6" x14ac:dyDescent="0.25">
      <c r="A18" s="365" t="s">
        <v>1241</v>
      </c>
      <c r="B18" s="365"/>
      <c r="C18" s="331">
        <v>11754104.578513728</v>
      </c>
      <c r="D18" s="331">
        <v>10865533.611000003</v>
      </c>
      <c r="E18" s="331">
        <v>882146.1365137269</v>
      </c>
      <c r="F18" s="389">
        <f t="shared" si="0"/>
        <v>888570.96751372516</v>
      </c>
    </row>
    <row r="19" spans="1:6" x14ac:dyDescent="0.25">
      <c r="A19" s="358" t="s">
        <v>176</v>
      </c>
      <c r="B19" s="358" t="s">
        <v>161</v>
      </c>
      <c r="C19" s="150">
        <v>2135849.648</v>
      </c>
      <c r="D19" s="150">
        <v>1976164.7149999999</v>
      </c>
      <c r="E19" s="150">
        <v>161041.46800000008</v>
      </c>
      <c r="F19" s="150">
        <f t="shared" si="0"/>
        <v>159684.93300000019</v>
      </c>
    </row>
    <row r="20" spans="1:6" x14ac:dyDescent="0.25">
      <c r="A20" s="365" t="s">
        <v>1242</v>
      </c>
      <c r="B20" s="365"/>
      <c r="C20" s="331">
        <v>2135849.648</v>
      </c>
      <c r="D20" s="331">
        <v>1976164.7149999999</v>
      </c>
      <c r="E20" s="331">
        <v>161041.46800000008</v>
      </c>
      <c r="F20" s="389">
        <f t="shared" si="0"/>
        <v>159684.93300000019</v>
      </c>
    </row>
    <row r="21" spans="1:6" x14ac:dyDescent="0.25">
      <c r="A21" s="358" t="s">
        <v>179</v>
      </c>
      <c r="B21" s="358" t="s">
        <v>162</v>
      </c>
      <c r="C21" s="150">
        <v>44662.002999999997</v>
      </c>
      <c r="D21" s="150">
        <v>8128.0030000000006</v>
      </c>
      <c r="E21" s="150">
        <v>36534</v>
      </c>
      <c r="F21" s="150">
        <f t="shared" si="0"/>
        <v>36534</v>
      </c>
    </row>
    <row r="22" spans="1:6" x14ac:dyDescent="0.25">
      <c r="B22" s="358" t="s">
        <v>164</v>
      </c>
      <c r="C22" s="150">
        <v>4492677.8442792622</v>
      </c>
      <c r="D22" s="150">
        <v>3673526.6009999993</v>
      </c>
      <c r="E22" s="150">
        <v>822651.26027926221</v>
      </c>
      <c r="F22" s="150">
        <f t="shared" si="0"/>
        <v>819151.24327926291</v>
      </c>
    </row>
    <row r="23" spans="1:6" x14ac:dyDescent="0.25">
      <c r="B23" s="358" t="s">
        <v>156</v>
      </c>
      <c r="C23" s="150">
        <v>30048.1778101575</v>
      </c>
      <c r="D23" s="150">
        <v>15000</v>
      </c>
      <c r="E23" s="150">
        <v>15048.1778101575</v>
      </c>
      <c r="F23" s="150">
        <f t="shared" si="0"/>
        <v>15048.1778101575</v>
      </c>
    </row>
    <row r="24" spans="1:6" x14ac:dyDescent="0.25">
      <c r="B24" s="358" t="s">
        <v>163</v>
      </c>
      <c r="C24" s="150">
        <v>2109662.8656762498</v>
      </c>
      <c r="D24" s="150">
        <v>1144418.855</v>
      </c>
      <c r="E24" s="150">
        <v>971593.87567624985</v>
      </c>
      <c r="F24" s="150">
        <f t="shared" si="0"/>
        <v>965244.01067624986</v>
      </c>
    </row>
    <row r="25" spans="1:6" x14ac:dyDescent="0.25">
      <c r="B25" s="358" t="s">
        <v>159</v>
      </c>
      <c r="C25" s="150">
        <v>71576.929808405199</v>
      </c>
      <c r="D25" s="150">
        <v>41723.489000000001</v>
      </c>
      <c r="E25" s="150">
        <v>29853.440808405197</v>
      </c>
      <c r="F25" s="150">
        <f t="shared" si="0"/>
        <v>29853.440808405197</v>
      </c>
    </row>
    <row r="26" spans="1:6" x14ac:dyDescent="0.25">
      <c r="A26" s="365" t="s">
        <v>1243</v>
      </c>
      <c r="B26" s="365"/>
      <c r="C26" s="331">
        <v>6748627.8205740741</v>
      </c>
      <c r="D26" s="331">
        <v>4882796.9479999989</v>
      </c>
      <c r="E26" s="331">
        <v>1875680.7545740749</v>
      </c>
      <c r="F26" s="389">
        <f t="shared" si="0"/>
        <v>1865830.8725740751</v>
      </c>
    </row>
    <row r="27" spans="1:6" x14ac:dyDescent="0.25">
      <c r="A27" s="358" t="s">
        <v>771</v>
      </c>
      <c r="B27" s="358" t="s">
        <v>285</v>
      </c>
      <c r="C27" s="150">
        <v>404288.06093155697</v>
      </c>
      <c r="D27" s="150">
        <v>138475.12299999999</v>
      </c>
      <c r="E27" s="150">
        <v>270230.99593155697</v>
      </c>
      <c r="F27" s="150">
        <f t="shared" si="0"/>
        <v>265812.93793155695</v>
      </c>
    </row>
    <row r="28" spans="1:6" x14ac:dyDescent="0.25">
      <c r="B28" s="358" t="s">
        <v>284</v>
      </c>
      <c r="C28" s="150">
        <v>352369.25672669301</v>
      </c>
      <c r="D28" s="150">
        <v>142079.82799999998</v>
      </c>
      <c r="E28" s="150">
        <v>214707.48672669302</v>
      </c>
      <c r="F28" s="150">
        <f t="shared" si="0"/>
        <v>210289.42872669303</v>
      </c>
    </row>
    <row r="29" spans="1:6" x14ac:dyDescent="0.25">
      <c r="B29" s="358" t="s">
        <v>220</v>
      </c>
      <c r="C29" s="150">
        <v>75070.620999999985</v>
      </c>
      <c r="D29" s="150">
        <v>75070.620999999985</v>
      </c>
      <c r="E29" s="150">
        <v>0</v>
      </c>
      <c r="F29" s="150">
        <f t="shared" si="0"/>
        <v>0</v>
      </c>
    </row>
    <row r="30" spans="1:6" x14ac:dyDescent="0.25">
      <c r="B30" s="358" t="s">
        <v>218</v>
      </c>
      <c r="C30" s="150">
        <v>468276.61300000001</v>
      </c>
      <c r="D30" s="150">
        <v>405770.71900000004</v>
      </c>
      <c r="E30" s="150">
        <v>79805.184999999998</v>
      </c>
      <c r="F30" s="150">
        <f t="shared" si="0"/>
        <v>62505.893999999971</v>
      </c>
    </row>
    <row r="31" spans="1:6" x14ac:dyDescent="0.25">
      <c r="B31" s="358" t="s">
        <v>221</v>
      </c>
      <c r="C31" s="150">
        <v>1826180.9289106666</v>
      </c>
      <c r="D31" s="150">
        <v>1699359.281</v>
      </c>
      <c r="E31" s="150">
        <v>202777.76791066676</v>
      </c>
      <c r="F31" s="150">
        <f t="shared" si="0"/>
        <v>126821.64791066665</v>
      </c>
    </row>
    <row r="32" spans="1:6" x14ac:dyDescent="0.25">
      <c r="B32" s="358" t="s">
        <v>219</v>
      </c>
      <c r="C32" s="150">
        <v>433538.18705347483</v>
      </c>
      <c r="D32" s="150">
        <v>400768.359</v>
      </c>
      <c r="E32" s="150">
        <v>32769.828053474812</v>
      </c>
      <c r="F32" s="150">
        <f t="shared" si="0"/>
        <v>32769.828053474834</v>
      </c>
    </row>
    <row r="33" spans="1:6" x14ac:dyDescent="0.25">
      <c r="A33" s="365" t="s">
        <v>1244</v>
      </c>
      <c r="B33" s="365"/>
      <c r="C33" s="331">
        <v>3559723.6676223911</v>
      </c>
      <c r="D33" s="331">
        <v>2861523.9309999999</v>
      </c>
      <c r="E33" s="331">
        <v>800291.26362239162</v>
      </c>
      <c r="F33" s="389">
        <f t="shared" si="0"/>
        <v>698199.73662239127</v>
      </c>
    </row>
    <row r="34" spans="1:6" x14ac:dyDescent="0.25">
      <c r="A34" s="358" t="s">
        <v>172</v>
      </c>
      <c r="B34" s="358" t="s">
        <v>158</v>
      </c>
      <c r="C34" s="150">
        <v>2931422.432</v>
      </c>
      <c r="D34" s="150">
        <v>2676717.4440000001</v>
      </c>
      <c r="E34" s="150">
        <v>284835.288</v>
      </c>
      <c r="F34" s="150">
        <f t="shared" si="0"/>
        <v>254704.9879999999</v>
      </c>
    </row>
    <row r="35" spans="1:6" x14ac:dyDescent="0.25">
      <c r="B35" s="358" t="s">
        <v>287</v>
      </c>
      <c r="C35" s="150">
        <v>569189.52737000003</v>
      </c>
      <c r="D35" s="150">
        <v>350710.09100000001</v>
      </c>
      <c r="E35" s="150">
        <v>220772.16837000003</v>
      </c>
      <c r="F35" s="150">
        <f t="shared" si="0"/>
        <v>218479.43637000001</v>
      </c>
    </row>
    <row r="36" spans="1:6" x14ac:dyDescent="0.25">
      <c r="B36" s="358" t="s">
        <v>157</v>
      </c>
      <c r="C36" s="150">
        <v>4706033.7299999995</v>
      </c>
      <c r="D36" s="150">
        <v>4293646.2850000001</v>
      </c>
      <c r="E36" s="150">
        <v>412516.75399999972</v>
      </c>
      <c r="F36" s="150">
        <f t="shared" si="0"/>
        <v>412387.44499999937</v>
      </c>
    </row>
    <row r="37" spans="1:6" x14ac:dyDescent="0.25">
      <c r="B37" s="358" t="s">
        <v>154</v>
      </c>
      <c r="C37" s="150">
        <v>2781085.5286849998</v>
      </c>
      <c r="D37" s="150">
        <v>2313722.9949999996</v>
      </c>
      <c r="E37" s="150">
        <v>625240.90568500012</v>
      </c>
      <c r="F37" s="150">
        <f t="shared" si="0"/>
        <v>467362.53368500015</v>
      </c>
    </row>
    <row r="38" spans="1:6" x14ac:dyDescent="0.25">
      <c r="A38" s="365" t="s">
        <v>1245</v>
      </c>
      <c r="B38" s="365"/>
      <c r="C38" s="331">
        <v>10987731.218054999</v>
      </c>
      <c r="D38" s="331">
        <v>9634796.8149999995</v>
      </c>
      <c r="E38" s="331">
        <v>1543365.1160549999</v>
      </c>
      <c r="F38" s="389">
        <f t="shared" si="0"/>
        <v>1352934.4030549992</v>
      </c>
    </row>
    <row r="39" spans="1:6" x14ac:dyDescent="0.25">
      <c r="A39" s="358" t="s">
        <v>582</v>
      </c>
      <c r="B39"/>
      <c r="C39" s="150">
        <v>42731804.948602617</v>
      </c>
      <c r="D39" s="150">
        <v>35629744.851999998</v>
      </c>
      <c r="E39" s="150">
        <v>7446003.3206026247</v>
      </c>
      <c r="F39" s="388">
        <f t="shared" si="0"/>
        <v>7102060.0966026187</v>
      </c>
    </row>
    <row r="40" spans="1:6" x14ac:dyDescent="0.25">
      <c r="B40"/>
    </row>
    <row r="41" spans="1:6" x14ac:dyDescent="0.25">
      <c r="B41"/>
    </row>
    <row r="42" spans="1:6" x14ac:dyDescent="0.25">
      <c r="B42"/>
    </row>
    <row r="43" spans="1:6" x14ac:dyDescent="0.25">
      <c r="B43"/>
    </row>
    <row r="44" spans="1:6" x14ac:dyDescent="0.25">
      <c r="B44"/>
    </row>
    <row r="45" spans="1:6" x14ac:dyDescent="0.25">
      <c r="B45"/>
    </row>
    <row r="46" spans="1:6" x14ac:dyDescent="0.25">
      <c r="B46"/>
    </row>
    <row r="47" spans="1:6" x14ac:dyDescent="0.25">
      <c r="B47"/>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heetViews>
  <sheetFormatPr baseColWidth="10" defaultRowHeight="15" x14ac:dyDescent="0.25"/>
  <cols>
    <col min="1" max="1" width="20.5703125" bestFit="1" customWidth="1"/>
    <col min="2" max="2" width="92.42578125" bestFit="1" customWidth="1"/>
    <col min="3" max="4" width="12" style="150" bestFit="1" customWidth="1"/>
    <col min="5" max="5" width="13" style="150" bestFit="1" customWidth="1"/>
    <col min="6" max="6" width="21" style="150" bestFit="1" customWidth="1"/>
  </cols>
  <sheetData>
    <row r="1" spans="1:6" x14ac:dyDescent="0.25">
      <c r="A1" s="360" t="s">
        <v>143</v>
      </c>
      <c r="B1" s="358" t="s">
        <v>147</v>
      </c>
    </row>
    <row r="2" spans="1:6" x14ac:dyDescent="0.25">
      <c r="A2" s="358"/>
      <c r="B2" s="150"/>
      <c r="E2" s="390" t="s">
        <v>1236</v>
      </c>
      <c r="F2" s="390" t="s">
        <v>1248</v>
      </c>
    </row>
    <row r="3" spans="1:6" x14ac:dyDescent="0.25">
      <c r="A3" s="360" t="s">
        <v>366</v>
      </c>
      <c r="B3" s="360" t="s">
        <v>73</v>
      </c>
      <c r="C3" s="150" t="s">
        <v>370</v>
      </c>
      <c r="D3" s="150" t="s">
        <v>851</v>
      </c>
      <c r="E3" s="150" t="s">
        <v>1236</v>
      </c>
      <c r="F3" s="391" t="s">
        <v>1247</v>
      </c>
    </row>
    <row r="4" spans="1:6" x14ac:dyDescent="0.25">
      <c r="A4" s="358" t="s">
        <v>171</v>
      </c>
      <c r="B4" s="358" t="s">
        <v>119</v>
      </c>
      <c r="C4" s="150">
        <v>58639.618050313606</v>
      </c>
      <c r="D4" s="150">
        <v>49832.480000000003</v>
      </c>
      <c r="E4" s="150">
        <v>8807.1380503136024</v>
      </c>
      <c r="F4" s="150">
        <f>C4-D4</f>
        <v>8807.1380503136024</v>
      </c>
    </row>
    <row r="5" spans="1:6" x14ac:dyDescent="0.25">
      <c r="B5" s="358" t="s">
        <v>92</v>
      </c>
      <c r="C5" s="150">
        <v>47598.314651688335</v>
      </c>
      <c r="D5" s="150">
        <v>45913.314999999988</v>
      </c>
      <c r="E5" s="150">
        <v>1684.9996516883475</v>
      </c>
      <c r="F5" s="150">
        <f t="shared" ref="F5:F29" si="0">C5-D5</f>
        <v>1684.9996516883475</v>
      </c>
    </row>
    <row r="6" spans="1:6" x14ac:dyDescent="0.25">
      <c r="B6" s="358" t="s">
        <v>190</v>
      </c>
      <c r="C6" s="150">
        <v>15893.229619299826</v>
      </c>
      <c r="D6" s="150">
        <v>11395.228999999999</v>
      </c>
      <c r="E6" s="150">
        <v>4498.0006192998262</v>
      </c>
      <c r="F6" s="150">
        <f t="shared" si="0"/>
        <v>4498.0006192998262</v>
      </c>
    </row>
    <row r="7" spans="1:6" x14ac:dyDescent="0.25">
      <c r="A7" s="365" t="s">
        <v>1253</v>
      </c>
      <c r="B7" s="365"/>
      <c r="C7" s="331">
        <v>122131.16232130176</v>
      </c>
      <c r="D7" s="331">
        <v>107141.02399999998</v>
      </c>
      <c r="E7" s="331">
        <v>14990.138321301776</v>
      </c>
      <c r="F7" s="389">
        <f t="shared" si="0"/>
        <v>14990.138321301783</v>
      </c>
    </row>
    <row r="8" spans="1:6" x14ac:dyDescent="0.25">
      <c r="A8" s="358" t="s">
        <v>174</v>
      </c>
      <c r="B8" s="358" t="s">
        <v>104</v>
      </c>
      <c r="C8" s="150">
        <v>0.501</v>
      </c>
      <c r="D8" s="150">
        <v>0.501</v>
      </c>
      <c r="E8" s="150">
        <v>0</v>
      </c>
      <c r="F8" s="150">
        <f t="shared" si="0"/>
        <v>0</v>
      </c>
    </row>
    <row r="9" spans="1:6" x14ac:dyDescent="0.25">
      <c r="B9" s="358" t="s">
        <v>311</v>
      </c>
      <c r="C9" s="150">
        <v>59623.008750000008</v>
      </c>
      <c r="D9" s="150">
        <v>59623.008000000002</v>
      </c>
      <c r="E9" s="150">
        <v>7.5000000651925802E-4</v>
      </c>
      <c r="F9" s="150">
        <f t="shared" si="0"/>
        <v>7.5000000651925802E-4</v>
      </c>
    </row>
    <row r="10" spans="1:6" x14ac:dyDescent="0.25">
      <c r="A10" s="365" t="s">
        <v>1254</v>
      </c>
      <c r="B10" s="365"/>
      <c r="C10" s="331">
        <v>59623.509750000005</v>
      </c>
      <c r="D10" s="331">
        <v>59623.508999999998</v>
      </c>
      <c r="E10" s="331">
        <v>7.5000000651925802E-4</v>
      </c>
      <c r="F10" s="389">
        <f t="shared" si="0"/>
        <v>7.5000000651925802E-4</v>
      </c>
    </row>
    <row r="11" spans="1:6" x14ac:dyDescent="0.25">
      <c r="A11" s="358" t="s">
        <v>290</v>
      </c>
      <c r="B11" s="358" t="s">
        <v>277</v>
      </c>
      <c r="C11" s="150">
        <v>16652.365999999998</v>
      </c>
      <c r="D11" s="150">
        <v>16652.365999999998</v>
      </c>
      <c r="E11" s="150">
        <v>0</v>
      </c>
      <c r="F11" s="150">
        <f t="shared" si="0"/>
        <v>0</v>
      </c>
    </row>
    <row r="12" spans="1:6" x14ac:dyDescent="0.25">
      <c r="B12" s="358" t="s">
        <v>278</v>
      </c>
      <c r="C12" s="150">
        <v>727.19047619047626</v>
      </c>
      <c r="D12" s="150">
        <v>250.15099999999998</v>
      </c>
      <c r="E12" s="150">
        <v>477.03947619047631</v>
      </c>
      <c r="F12" s="150">
        <f t="shared" si="0"/>
        <v>477.03947619047631</v>
      </c>
    </row>
    <row r="13" spans="1:6" x14ac:dyDescent="0.25">
      <c r="B13" s="358" t="s">
        <v>276</v>
      </c>
      <c r="C13" s="150">
        <v>66946.142857142841</v>
      </c>
      <c r="D13" s="150">
        <v>62872.593000000001</v>
      </c>
      <c r="E13" s="150">
        <v>4073.5498571428398</v>
      </c>
      <c r="F13" s="150">
        <f t="shared" si="0"/>
        <v>4073.5498571428398</v>
      </c>
    </row>
    <row r="14" spans="1:6" x14ac:dyDescent="0.25">
      <c r="B14" s="358" t="s">
        <v>280</v>
      </c>
      <c r="C14" s="150">
        <v>10976.000000000002</v>
      </c>
      <c r="D14" s="150">
        <v>5965.8459999999995</v>
      </c>
      <c r="E14" s="150">
        <v>5010.1540000000023</v>
      </c>
      <c r="F14" s="150">
        <f t="shared" si="0"/>
        <v>5010.1540000000023</v>
      </c>
    </row>
    <row r="15" spans="1:6" x14ac:dyDescent="0.25">
      <c r="B15" s="358" t="s">
        <v>281</v>
      </c>
      <c r="C15" s="150">
        <v>1548.4444444444443</v>
      </c>
      <c r="D15" s="150">
        <v>954.6389999999999</v>
      </c>
      <c r="E15" s="150">
        <v>593.80544444444445</v>
      </c>
      <c r="F15" s="150">
        <f t="shared" si="0"/>
        <v>593.80544444444445</v>
      </c>
    </row>
    <row r="16" spans="1:6" x14ac:dyDescent="0.25">
      <c r="B16" s="358" t="s">
        <v>279</v>
      </c>
      <c r="C16" s="150">
        <v>69444.555555555562</v>
      </c>
      <c r="D16" s="150">
        <v>63709.357999999986</v>
      </c>
      <c r="E16" s="150">
        <v>5735.1975555555764</v>
      </c>
      <c r="F16" s="150">
        <f t="shared" si="0"/>
        <v>5735.1975555555764</v>
      </c>
    </row>
    <row r="17" spans="1:6" x14ac:dyDescent="0.25">
      <c r="A17" s="365" t="s">
        <v>1255</v>
      </c>
      <c r="B17" s="365"/>
      <c r="C17" s="331">
        <v>166294.69933333332</v>
      </c>
      <c r="D17" s="331">
        <v>150404.95299999998</v>
      </c>
      <c r="E17" s="331">
        <v>15889.746333333338</v>
      </c>
      <c r="F17" s="389">
        <f t="shared" si="0"/>
        <v>15889.746333333344</v>
      </c>
    </row>
    <row r="18" spans="1:6" x14ac:dyDescent="0.25">
      <c r="A18" s="358" t="s">
        <v>197</v>
      </c>
      <c r="B18" s="358" t="s">
        <v>193</v>
      </c>
      <c r="C18" s="150">
        <v>694089.30300000007</v>
      </c>
      <c r="D18" s="150">
        <v>558771.51899999997</v>
      </c>
      <c r="E18" s="150">
        <v>135333.71300000011</v>
      </c>
      <c r="F18" s="150">
        <f t="shared" si="0"/>
        <v>135317.7840000001</v>
      </c>
    </row>
    <row r="19" spans="1:6" x14ac:dyDescent="0.25">
      <c r="A19" s="365" t="s">
        <v>1256</v>
      </c>
      <c r="B19" s="365"/>
      <c r="C19" s="331">
        <v>694089.30300000007</v>
      </c>
      <c r="D19" s="331">
        <v>558771.51899999997</v>
      </c>
      <c r="E19" s="331">
        <v>135333.71300000011</v>
      </c>
      <c r="F19" s="389">
        <f t="shared" si="0"/>
        <v>135317.7840000001</v>
      </c>
    </row>
    <row r="20" spans="1:6" x14ac:dyDescent="0.25">
      <c r="A20" s="358" t="s">
        <v>177</v>
      </c>
      <c r="B20" s="358" t="s">
        <v>117</v>
      </c>
      <c r="C20" s="150">
        <v>24745.887280686587</v>
      </c>
      <c r="D20" s="150">
        <v>23498.292000000001</v>
      </c>
      <c r="E20" s="150">
        <v>1799.4372806865867</v>
      </c>
      <c r="F20" s="150">
        <f t="shared" si="0"/>
        <v>1247.5952806865862</v>
      </c>
    </row>
    <row r="21" spans="1:6" x14ac:dyDescent="0.25">
      <c r="A21" s="365" t="s">
        <v>1257</v>
      </c>
      <c r="B21" s="365"/>
      <c r="C21" s="331">
        <v>24745.887280686587</v>
      </c>
      <c r="D21" s="331">
        <v>23498.292000000001</v>
      </c>
      <c r="E21" s="331">
        <v>1799.4372806865867</v>
      </c>
      <c r="F21" s="389">
        <f t="shared" si="0"/>
        <v>1247.5952806865862</v>
      </c>
    </row>
    <row r="22" spans="1:6" x14ac:dyDescent="0.25">
      <c r="A22" s="358" t="s">
        <v>196</v>
      </c>
      <c r="B22" s="358" t="s">
        <v>192</v>
      </c>
      <c r="C22" s="150">
        <v>89547.001209899958</v>
      </c>
      <c r="D22" s="150">
        <v>89262.571000000011</v>
      </c>
      <c r="E22" s="150">
        <v>2699.0132098999457</v>
      </c>
      <c r="F22" s="150">
        <f t="shared" si="0"/>
        <v>284.43020989994693</v>
      </c>
    </row>
    <row r="23" spans="1:6" x14ac:dyDescent="0.25">
      <c r="A23" s="365" t="s">
        <v>1258</v>
      </c>
      <c r="B23" s="365"/>
      <c r="C23" s="331">
        <v>89547.001209899958</v>
      </c>
      <c r="D23" s="331">
        <v>89262.571000000011</v>
      </c>
      <c r="E23" s="331">
        <v>2699.0132098999457</v>
      </c>
      <c r="F23" s="389">
        <f t="shared" si="0"/>
        <v>284.43020989994693</v>
      </c>
    </row>
    <row r="24" spans="1:6" x14ac:dyDescent="0.25">
      <c r="A24" s="358" t="s">
        <v>195</v>
      </c>
      <c r="B24" s="358" t="s">
        <v>283</v>
      </c>
      <c r="C24" s="150">
        <v>302.22899999999998</v>
      </c>
      <c r="D24" s="150">
        <v>302.22899999999998</v>
      </c>
      <c r="E24" s="150">
        <v>0</v>
      </c>
      <c r="F24" s="150">
        <f t="shared" si="0"/>
        <v>0</v>
      </c>
    </row>
    <row r="25" spans="1:6" x14ac:dyDescent="0.25">
      <c r="B25" s="358" t="s">
        <v>282</v>
      </c>
      <c r="C25" s="150">
        <v>66178</v>
      </c>
      <c r="D25" s="150">
        <v>64731.831999999995</v>
      </c>
      <c r="E25" s="150">
        <v>1446.1680000000051</v>
      </c>
      <c r="F25" s="150">
        <f t="shared" si="0"/>
        <v>1446.1680000000051</v>
      </c>
    </row>
    <row r="26" spans="1:6" x14ac:dyDescent="0.25">
      <c r="B26" s="358" t="s">
        <v>191</v>
      </c>
      <c r="C26" s="150">
        <v>15.074999999999999</v>
      </c>
      <c r="D26" s="150">
        <v>15.074999999999999</v>
      </c>
      <c r="E26" s="150">
        <v>0</v>
      </c>
      <c r="F26" s="150">
        <f t="shared" si="0"/>
        <v>0</v>
      </c>
    </row>
    <row r="27" spans="1:6" x14ac:dyDescent="0.25">
      <c r="B27" s="358" t="s">
        <v>312</v>
      </c>
      <c r="C27" s="150">
        <v>12500</v>
      </c>
      <c r="D27" s="150">
        <v>12500</v>
      </c>
      <c r="E27" s="150">
        <v>0</v>
      </c>
      <c r="F27" s="150">
        <f t="shared" si="0"/>
        <v>0</v>
      </c>
    </row>
    <row r="28" spans="1:6" x14ac:dyDescent="0.25">
      <c r="A28" s="365" t="s">
        <v>1259</v>
      </c>
      <c r="B28" s="365"/>
      <c r="C28" s="331">
        <v>78995.304000000004</v>
      </c>
      <c r="D28" s="331">
        <v>77549.135999999999</v>
      </c>
      <c r="E28" s="331">
        <v>1446.1680000000051</v>
      </c>
      <c r="F28" s="389">
        <f t="shared" si="0"/>
        <v>1446.1680000000051</v>
      </c>
    </row>
    <row r="29" spans="1:6" x14ac:dyDescent="0.25">
      <c r="A29" s="358" t="s">
        <v>582</v>
      </c>
      <c r="C29" s="150">
        <v>1235426.8668952219</v>
      </c>
      <c r="D29" s="150">
        <v>1066251.004</v>
      </c>
      <c r="E29" s="150">
        <v>172158.21689522179</v>
      </c>
      <c r="F29" s="388">
        <f t="shared" si="0"/>
        <v>169175.86289522192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pivotSelection pane="bottomRight" click="1" r:id="rId1">
        <pivotArea field="3" type="button" dataOnly="0" labelOnly="1" outline="0" axis="axisPage" fieldPosition="0"/>
      </pivotSelection>
    </sheetView>
  </sheetViews>
  <sheetFormatPr baseColWidth="10" defaultRowHeight="15" x14ac:dyDescent="0.25"/>
  <cols>
    <col min="1" max="1" width="22.140625" bestFit="1" customWidth="1"/>
    <col min="2" max="2" width="69" bestFit="1" customWidth="1"/>
    <col min="3" max="4" width="12" style="150" bestFit="1" customWidth="1"/>
    <col min="5" max="5" width="13" style="150" bestFit="1" customWidth="1"/>
    <col min="6" max="6" width="21" style="150" bestFit="1" customWidth="1"/>
  </cols>
  <sheetData>
    <row r="1" spans="1:6" x14ac:dyDescent="0.25">
      <c r="A1" s="360" t="s">
        <v>143</v>
      </c>
      <c r="B1" s="358" t="s">
        <v>145</v>
      </c>
    </row>
    <row r="2" spans="1:6" x14ac:dyDescent="0.25">
      <c r="A2" s="358"/>
      <c r="B2" s="150"/>
      <c r="E2" s="390" t="s">
        <v>1236</v>
      </c>
      <c r="F2" s="390" t="s">
        <v>1248</v>
      </c>
    </row>
    <row r="3" spans="1:6" x14ac:dyDescent="0.25">
      <c r="A3" s="360" t="s">
        <v>366</v>
      </c>
      <c r="B3" s="360" t="s">
        <v>73</v>
      </c>
      <c r="C3" s="150" t="s">
        <v>370</v>
      </c>
      <c r="D3" s="150" t="s">
        <v>851</v>
      </c>
      <c r="E3" s="150" t="s">
        <v>1236</v>
      </c>
      <c r="F3" s="387" t="s">
        <v>1247</v>
      </c>
    </row>
    <row r="4" spans="1:6" x14ac:dyDescent="0.25">
      <c r="A4" s="358" t="s">
        <v>288</v>
      </c>
      <c r="B4" s="358" t="s">
        <v>260</v>
      </c>
      <c r="C4" s="150">
        <v>300211.54299999995</v>
      </c>
      <c r="D4" s="150">
        <v>266459.27799999993</v>
      </c>
      <c r="E4" s="150">
        <v>35984</v>
      </c>
      <c r="F4" s="150">
        <f>C4-D4</f>
        <v>33752.265000000014</v>
      </c>
    </row>
    <row r="5" spans="1:6" x14ac:dyDescent="0.25">
      <c r="A5" s="365" t="s">
        <v>1260</v>
      </c>
      <c r="B5" s="365"/>
      <c r="C5" s="331">
        <v>300211.54299999995</v>
      </c>
      <c r="D5" s="331">
        <v>266459.27799999993</v>
      </c>
      <c r="E5" s="331">
        <v>35984</v>
      </c>
      <c r="F5" s="389">
        <f t="shared" ref="F5:F51" si="0">C5-D5</f>
        <v>33752.265000000014</v>
      </c>
    </row>
    <row r="6" spans="1:6" x14ac:dyDescent="0.25">
      <c r="A6" s="358" t="s">
        <v>180</v>
      </c>
      <c r="B6" s="358" t="s">
        <v>270</v>
      </c>
      <c r="C6" s="150">
        <v>30910</v>
      </c>
      <c r="D6" s="150">
        <v>28391.214000000007</v>
      </c>
      <c r="E6" s="150">
        <v>2518.7859999999928</v>
      </c>
      <c r="F6" s="150">
        <f t="shared" si="0"/>
        <v>2518.7859999999928</v>
      </c>
    </row>
    <row r="7" spans="1:6" x14ac:dyDescent="0.25">
      <c r="B7" s="358" t="s">
        <v>141</v>
      </c>
      <c r="C7" s="150">
        <v>0</v>
      </c>
      <c r="D7" s="150">
        <v>0</v>
      </c>
      <c r="E7" s="150">
        <v>0</v>
      </c>
      <c r="F7" s="150">
        <f t="shared" si="0"/>
        <v>0</v>
      </c>
    </row>
    <row r="8" spans="1:6" x14ac:dyDescent="0.25">
      <c r="B8" s="358" t="s">
        <v>142</v>
      </c>
      <c r="C8" s="150">
        <v>77.8</v>
      </c>
      <c r="D8" s="150">
        <v>77.8</v>
      </c>
      <c r="E8" s="150">
        <v>0</v>
      </c>
      <c r="F8" s="150">
        <f t="shared" si="0"/>
        <v>0</v>
      </c>
    </row>
    <row r="9" spans="1:6" x14ac:dyDescent="0.25">
      <c r="B9" s="358" t="s">
        <v>261</v>
      </c>
      <c r="C9" s="150">
        <v>70918.02</v>
      </c>
      <c r="D9" s="150">
        <v>71883.150000000009</v>
      </c>
      <c r="E9" s="150">
        <v>0</v>
      </c>
      <c r="F9" s="150">
        <f t="shared" si="0"/>
        <v>-965.13000000000466</v>
      </c>
    </row>
    <row r="10" spans="1:6" x14ac:dyDescent="0.25">
      <c r="A10" s="365" t="s">
        <v>1261</v>
      </c>
      <c r="B10" s="365"/>
      <c r="C10" s="331">
        <v>101905.82</v>
      </c>
      <c r="D10" s="331">
        <v>100352.16400000002</v>
      </c>
      <c r="E10" s="331">
        <v>2518.7859999999928</v>
      </c>
      <c r="F10" s="389">
        <f t="shared" si="0"/>
        <v>1553.6559999999881</v>
      </c>
    </row>
    <row r="11" spans="1:6" x14ac:dyDescent="0.25">
      <c r="A11" s="358" t="s">
        <v>289</v>
      </c>
      <c r="B11" s="358" t="s">
        <v>310</v>
      </c>
      <c r="C11" s="150">
        <v>70503.514999999999</v>
      </c>
      <c r="D11" s="150">
        <v>65210.416999999994</v>
      </c>
      <c r="E11" s="150">
        <v>9211.5620000000035</v>
      </c>
      <c r="F11" s="150">
        <f t="shared" si="0"/>
        <v>5293.0980000000054</v>
      </c>
    </row>
    <row r="12" spans="1:6" x14ac:dyDescent="0.25">
      <c r="B12" s="358" t="s">
        <v>266</v>
      </c>
      <c r="C12" s="150">
        <v>50003.261135404427</v>
      </c>
      <c r="D12" s="150">
        <v>45003.125</v>
      </c>
      <c r="E12" s="150">
        <v>7109.5281354044273</v>
      </c>
      <c r="F12" s="150">
        <f t="shared" si="0"/>
        <v>5000.1361354044275</v>
      </c>
    </row>
    <row r="13" spans="1:6" x14ac:dyDescent="0.25">
      <c r="B13" s="358" t="s">
        <v>265</v>
      </c>
      <c r="C13" s="150">
        <v>50003.084414514466</v>
      </c>
      <c r="D13" s="150">
        <v>38237.067999999999</v>
      </c>
      <c r="E13" s="150">
        <v>15094.560414514466</v>
      </c>
      <c r="F13" s="150">
        <f t="shared" si="0"/>
        <v>11766.016414514466</v>
      </c>
    </row>
    <row r="14" spans="1:6" x14ac:dyDescent="0.25">
      <c r="B14" s="358" t="s">
        <v>267</v>
      </c>
      <c r="C14" s="150">
        <v>3907.8</v>
      </c>
      <c r="D14" s="150">
        <v>3907.8</v>
      </c>
      <c r="E14" s="150">
        <v>0</v>
      </c>
      <c r="F14" s="150">
        <f t="shared" si="0"/>
        <v>0</v>
      </c>
    </row>
    <row r="15" spans="1:6" x14ac:dyDescent="0.25">
      <c r="B15" s="358" t="s">
        <v>268</v>
      </c>
      <c r="C15" s="150">
        <v>89415.199885704002</v>
      </c>
      <c r="D15" s="150">
        <v>39033.837999999996</v>
      </c>
      <c r="E15" s="150">
        <v>50381.361885704006</v>
      </c>
      <c r="F15" s="150">
        <f t="shared" si="0"/>
        <v>50381.361885704006</v>
      </c>
    </row>
    <row r="16" spans="1:6" x14ac:dyDescent="0.25">
      <c r="A16" s="365" t="s">
        <v>1262</v>
      </c>
      <c r="B16" s="365"/>
      <c r="C16" s="331">
        <v>263832.86043562286</v>
      </c>
      <c r="D16" s="331">
        <v>191392.24799999996</v>
      </c>
      <c r="E16" s="331">
        <v>81797.012435622906</v>
      </c>
      <c r="F16" s="389">
        <f t="shared" si="0"/>
        <v>72440.612435622897</v>
      </c>
    </row>
    <row r="17" spans="1:6" x14ac:dyDescent="0.25">
      <c r="A17" s="358" t="s">
        <v>178</v>
      </c>
      <c r="B17" s="358" t="s">
        <v>128</v>
      </c>
      <c r="C17" s="150">
        <v>28999.999999999996</v>
      </c>
      <c r="D17" s="150">
        <v>4764.9969999999994</v>
      </c>
      <c r="E17" s="150">
        <v>24235.002999999997</v>
      </c>
      <c r="F17" s="150">
        <f t="shared" si="0"/>
        <v>24235.002999999997</v>
      </c>
    </row>
    <row r="18" spans="1:6" x14ac:dyDescent="0.25">
      <c r="B18" s="358" t="s">
        <v>122</v>
      </c>
      <c r="C18" s="150">
        <v>58269.88</v>
      </c>
      <c r="D18" s="150">
        <v>58269.88</v>
      </c>
      <c r="E18" s="150">
        <v>0</v>
      </c>
      <c r="F18" s="150">
        <f t="shared" si="0"/>
        <v>0</v>
      </c>
    </row>
    <row r="19" spans="1:6" x14ac:dyDescent="0.25">
      <c r="B19" s="358" t="s">
        <v>130</v>
      </c>
      <c r="C19" s="150">
        <v>1772.0590000000002</v>
      </c>
      <c r="D19" s="150">
        <v>1772.0590000000002</v>
      </c>
      <c r="E19" s="150">
        <v>0</v>
      </c>
      <c r="F19" s="150">
        <f t="shared" si="0"/>
        <v>0</v>
      </c>
    </row>
    <row r="20" spans="1:6" x14ac:dyDescent="0.25">
      <c r="B20" s="358" t="s">
        <v>123</v>
      </c>
      <c r="C20" s="150">
        <v>227937.79655637263</v>
      </c>
      <c r="D20" s="150">
        <v>214397.37099999998</v>
      </c>
      <c r="E20" s="150">
        <v>13540.425556372638</v>
      </c>
      <c r="F20" s="150">
        <f t="shared" si="0"/>
        <v>13540.425556372647</v>
      </c>
    </row>
    <row r="21" spans="1:6" x14ac:dyDescent="0.25">
      <c r="B21" s="358" t="s">
        <v>132</v>
      </c>
      <c r="C21" s="150">
        <v>58584.679817388896</v>
      </c>
      <c r="D21" s="150">
        <v>31863.947</v>
      </c>
      <c r="E21" s="150">
        <v>26720.732817388896</v>
      </c>
      <c r="F21" s="150">
        <f t="shared" si="0"/>
        <v>26720.732817388896</v>
      </c>
    </row>
    <row r="22" spans="1:6" x14ac:dyDescent="0.25">
      <c r="B22" s="358" t="s">
        <v>121</v>
      </c>
      <c r="C22" s="150">
        <v>96271</v>
      </c>
      <c r="D22" s="150">
        <v>352.21300000000002</v>
      </c>
      <c r="E22" s="150">
        <v>95918.786999999997</v>
      </c>
      <c r="F22" s="150">
        <f t="shared" si="0"/>
        <v>95918.786999999997</v>
      </c>
    </row>
    <row r="23" spans="1:6" x14ac:dyDescent="0.25">
      <c r="B23" s="358" t="s">
        <v>124</v>
      </c>
      <c r="C23" s="150">
        <v>300429.00000000006</v>
      </c>
      <c r="D23" s="150">
        <v>262271.51199999999</v>
      </c>
      <c r="E23" s="150">
        <v>40488.440000000068</v>
      </c>
      <c r="F23" s="150">
        <f t="shared" si="0"/>
        <v>38157.48800000007</v>
      </c>
    </row>
    <row r="24" spans="1:6" x14ac:dyDescent="0.25">
      <c r="B24" s="358" t="s">
        <v>125</v>
      </c>
      <c r="C24" s="150">
        <v>70696.388999999996</v>
      </c>
      <c r="D24" s="150">
        <v>696.38900000000001</v>
      </c>
      <c r="E24" s="150">
        <v>70000</v>
      </c>
      <c r="F24" s="150">
        <f t="shared" si="0"/>
        <v>70000</v>
      </c>
    </row>
    <row r="25" spans="1:6" x14ac:dyDescent="0.25">
      <c r="B25" s="358" t="s">
        <v>131</v>
      </c>
      <c r="C25" s="150">
        <v>315383.79000000004</v>
      </c>
      <c r="D25" s="150">
        <v>290057.85800000001</v>
      </c>
      <c r="E25" s="150">
        <v>25325.932000000001</v>
      </c>
      <c r="F25" s="150">
        <f t="shared" si="0"/>
        <v>25325.93200000003</v>
      </c>
    </row>
    <row r="26" spans="1:6" x14ac:dyDescent="0.25">
      <c r="B26" s="358" t="s">
        <v>129</v>
      </c>
      <c r="C26" s="150">
        <v>35885.384727115998</v>
      </c>
      <c r="D26" s="150">
        <v>22399.191999999999</v>
      </c>
      <c r="E26" s="150">
        <v>13486.192727116</v>
      </c>
      <c r="F26" s="150">
        <f t="shared" si="0"/>
        <v>13486.192727115998</v>
      </c>
    </row>
    <row r="27" spans="1:6" x14ac:dyDescent="0.25">
      <c r="B27" s="358" t="s">
        <v>120</v>
      </c>
      <c r="C27" s="150">
        <v>16997.505585133153</v>
      </c>
      <c r="D27" s="150">
        <v>14626.766</v>
      </c>
      <c r="E27" s="150">
        <v>2370.7395851331521</v>
      </c>
      <c r="F27" s="150">
        <f t="shared" si="0"/>
        <v>2370.739585133153</v>
      </c>
    </row>
    <row r="28" spans="1:6" x14ac:dyDescent="0.25">
      <c r="B28" s="358" t="s">
        <v>126</v>
      </c>
      <c r="C28" s="150">
        <v>13728.672999999999</v>
      </c>
      <c r="D28" s="150">
        <v>13728.672999999999</v>
      </c>
      <c r="E28" s="150">
        <v>0</v>
      </c>
      <c r="F28" s="150">
        <f t="shared" si="0"/>
        <v>0</v>
      </c>
    </row>
    <row r="29" spans="1:6" x14ac:dyDescent="0.25">
      <c r="B29" s="358" t="s">
        <v>127</v>
      </c>
      <c r="C29" s="150">
        <v>9000</v>
      </c>
      <c r="D29" s="150">
        <v>9000</v>
      </c>
      <c r="E29" s="150">
        <v>0</v>
      </c>
      <c r="F29" s="150">
        <f t="shared" si="0"/>
        <v>0</v>
      </c>
    </row>
    <row r="30" spans="1:6" x14ac:dyDescent="0.25">
      <c r="B30" s="358" t="s">
        <v>254</v>
      </c>
      <c r="C30" s="150">
        <v>12000</v>
      </c>
      <c r="D30" s="150">
        <v>5386.8420000000006</v>
      </c>
      <c r="E30" s="150">
        <v>6613.1579999999994</v>
      </c>
      <c r="F30" s="150">
        <f t="shared" si="0"/>
        <v>6613.1579999999994</v>
      </c>
    </row>
    <row r="31" spans="1:6" x14ac:dyDescent="0.25">
      <c r="B31" s="358" t="s">
        <v>255</v>
      </c>
      <c r="C31" s="150">
        <v>31613.801376704701</v>
      </c>
      <c r="D31" s="150">
        <v>29679.431</v>
      </c>
      <c r="E31" s="150">
        <v>1934.3703767047009</v>
      </c>
      <c r="F31" s="150">
        <f t="shared" si="0"/>
        <v>1934.3703767047009</v>
      </c>
    </row>
    <row r="32" spans="1:6" x14ac:dyDescent="0.25">
      <c r="A32" s="365" t="s">
        <v>1263</v>
      </c>
      <c r="B32" s="365"/>
      <c r="C32" s="331">
        <v>1277569.9590627153</v>
      </c>
      <c r="D32" s="331">
        <v>959267.12999999977</v>
      </c>
      <c r="E32" s="331">
        <v>320633.78106271545</v>
      </c>
      <c r="F32" s="389">
        <f t="shared" si="0"/>
        <v>318302.82906271552</v>
      </c>
    </row>
    <row r="33" spans="1:6" x14ac:dyDescent="0.25">
      <c r="A33" s="358" t="s">
        <v>173</v>
      </c>
      <c r="B33" s="358" t="s">
        <v>116</v>
      </c>
      <c r="C33" s="150">
        <v>124765.268</v>
      </c>
      <c r="D33" s="150">
        <v>103445.54399999999</v>
      </c>
      <c r="E33" s="150">
        <v>36462.760999999999</v>
      </c>
      <c r="F33" s="150">
        <f t="shared" si="0"/>
        <v>21319.724000000002</v>
      </c>
    </row>
    <row r="34" spans="1:6" x14ac:dyDescent="0.25">
      <c r="B34" s="358" t="s">
        <v>118</v>
      </c>
      <c r="C34" s="150">
        <v>119865.45757868791</v>
      </c>
      <c r="D34" s="150">
        <v>86226.566000000021</v>
      </c>
      <c r="E34" s="150">
        <v>33636.524578687895</v>
      </c>
      <c r="F34" s="150">
        <f t="shared" si="0"/>
        <v>33638.891578687893</v>
      </c>
    </row>
    <row r="35" spans="1:6" x14ac:dyDescent="0.25">
      <c r="B35" s="358" t="s">
        <v>103</v>
      </c>
      <c r="C35" s="150">
        <v>16488</v>
      </c>
      <c r="D35" s="150">
        <v>0</v>
      </c>
      <c r="E35" s="150">
        <v>16488</v>
      </c>
      <c r="F35" s="150">
        <f t="shared" si="0"/>
        <v>16488</v>
      </c>
    </row>
    <row r="36" spans="1:6" x14ac:dyDescent="0.25">
      <c r="A36" s="365" t="s">
        <v>1264</v>
      </c>
      <c r="B36" s="365"/>
      <c r="C36" s="331">
        <v>261118.72557868791</v>
      </c>
      <c r="D36" s="331">
        <v>189672.11000000002</v>
      </c>
      <c r="E36" s="331">
        <v>86587.285578687894</v>
      </c>
      <c r="F36" s="389">
        <f t="shared" si="0"/>
        <v>71446.615578687895</v>
      </c>
    </row>
    <row r="37" spans="1:6" x14ac:dyDescent="0.25">
      <c r="A37" s="358" t="s">
        <v>167</v>
      </c>
      <c r="B37" s="358" t="s">
        <v>188</v>
      </c>
      <c r="C37" s="150">
        <v>106933.35200000001</v>
      </c>
      <c r="D37" s="150">
        <v>95431.997999999992</v>
      </c>
      <c r="E37" s="150">
        <v>11556.629000000015</v>
      </c>
      <c r="F37" s="150">
        <f t="shared" si="0"/>
        <v>11501.354000000021</v>
      </c>
    </row>
    <row r="38" spans="1:6" x14ac:dyDescent="0.25">
      <c r="B38" s="358" t="s">
        <v>275</v>
      </c>
      <c r="C38" s="150">
        <v>138927.462</v>
      </c>
      <c r="D38" s="150">
        <v>138927.462</v>
      </c>
      <c r="E38" s="150">
        <v>0</v>
      </c>
      <c r="F38" s="150">
        <f t="shared" si="0"/>
        <v>0</v>
      </c>
    </row>
    <row r="39" spans="1:6" x14ac:dyDescent="0.25">
      <c r="B39" s="358" t="s">
        <v>102</v>
      </c>
      <c r="C39" s="150">
        <v>10657.5</v>
      </c>
      <c r="D39" s="150">
        <v>10657.5</v>
      </c>
      <c r="E39" s="150">
        <v>0</v>
      </c>
      <c r="F39" s="150">
        <f t="shared" si="0"/>
        <v>0</v>
      </c>
    </row>
    <row r="40" spans="1:6" x14ac:dyDescent="0.25">
      <c r="B40" s="358" t="s">
        <v>274</v>
      </c>
      <c r="C40" s="150">
        <v>57000</v>
      </c>
      <c r="D40" s="150">
        <v>196.4</v>
      </c>
      <c r="E40" s="150">
        <v>56803.6</v>
      </c>
      <c r="F40" s="150">
        <f t="shared" si="0"/>
        <v>56803.6</v>
      </c>
    </row>
    <row r="41" spans="1:6" x14ac:dyDescent="0.25">
      <c r="B41" s="358" t="s">
        <v>273</v>
      </c>
      <c r="C41" s="150">
        <v>129902.22216276469</v>
      </c>
      <c r="D41" s="150">
        <v>113489.74099999999</v>
      </c>
      <c r="E41" s="150">
        <v>29440.414162764697</v>
      </c>
      <c r="F41" s="150">
        <f t="shared" si="0"/>
        <v>16412.4811627647</v>
      </c>
    </row>
    <row r="42" spans="1:6" x14ac:dyDescent="0.25">
      <c r="B42" s="358" t="s">
        <v>85</v>
      </c>
      <c r="C42" s="150">
        <v>739.30600000000004</v>
      </c>
      <c r="D42" s="150">
        <v>739.30600000000004</v>
      </c>
      <c r="E42" s="150">
        <v>0</v>
      </c>
      <c r="F42" s="150">
        <f t="shared" si="0"/>
        <v>0</v>
      </c>
    </row>
    <row r="43" spans="1:6" x14ac:dyDescent="0.25">
      <c r="B43" s="358" t="s">
        <v>271</v>
      </c>
      <c r="C43" s="150">
        <v>515944.42099999997</v>
      </c>
      <c r="D43" s="150">
        <v>179851.04299999998</v>
      </c>
      <c r="E43" s="150">
        <v>336093.37800000003</v>
      </c>
      <c r="F43" s="150">
        <f t="shared" si="0"/>
        <v>336093.37800000003</v>
      </c>
    </row>
    <row r="44" spans="1:6" x14ac:dyDescent="0.25">
      <c r="B44" s="358" t="s">
        <v>189</v>
      </c>
      <c r="C44" s="150">
        <v>46948.885490137516</v>
      </c>
      <c r="D44" s="150">
        <v>6709.5249999999996</v>
      </c>
      <c r="E44" s="150">
        <v>40239.360490137515</v>
      </c>
      <c r="F44" s="150">
        <f t="shared" si="0"/>
        <v>40239.360490137515</v>
      </c>
    </row>
    <row r="45" spans="1:6" x14ac:dyDescent="0.25">
      <c r="B45" s="358" t="s">
        <v>272</v>
      </c>
      <c r="C45" s="150">
        <v>49340.622000000003</v>
      </c>
      <c r="D45" s="150">
        <v>32402.621999999999</v>
      </c>
      <c r="E45" s="150">
        <v>16938</v>
      </c>
      <c r="F45" s="150">
        <f t="shared" si="0"/>
        <v>16938.000000000004</v>
      </c>
    </row>
    <row r="46" spans="1:6" x14ac:dyDescent="0.25">
      <c r="B46" s="358" t="s">
        <v>320</v>
      </c>
      <c r="C46" s="150">
        <v>15590.269</v>
      </c>
      <c r="D46" s="150">
        <v>15590.269</v>
      </c>
      <c r="E46" s="150">
        <v>0</v>
      </c>
      <c r="F46" s="150">
        <f t="shared" si="0"/>
        <v>0</v>
      </c>
    </row>
    <row r="47" spans="1:6" x14ac:dyDescent="0.25">
      <c r="B47" s="358" t="s">
        <v>262</v>
      </c>
      <c r="C47" s="150">
        <v>97376.921999999991</v>
      </c>
      <c r="D47" s="150">
        <v>94205.816999999995</v>
      </c>
      <c r="E47" s="150">
        <v>3171.1049999999996</v>
      </c>
      <c r="F47" s="150">
        <f t="shared" si="0"/>
        <v>3171.1049999999959</v>
      </c>
    </row>
    <row r="48" spans="1:6" x14ac:dyDescent="0.25">
      <c r="B48" s="358" t="s">
        <v>264</v>
      </c>
      <c r="C48" s="150">
        <v>51500.483999999997</v>
      </c>
      <c r="D48" s="150">
        <v>33571.483999999997</v>
      </c>
      <c r="E48" s="150">
        <v>17929</v>
      </c>
      <c r="F48" s="150">
        <f t="shared" si="0"/>
        <v>17929</v>
      </c>
    </row>
    <row r="49" spans="1:6" x14ac:dyDescent="0.25">
      <c r="B49" s="358" t="s">
        <v>263</v>
      </c>
      <c r="C49" s="150">
        <v>83975.274999999994</v>
      </c>
      <c r="D49" s="150">
        <v>53975.274999999994</v>
      </c>
      <c r="E49" s="150">
        <v>30000</v>
      </c>
      <c r="F49" s="150">
        <f t="shared" si="0"/>
        <v>30000</v>
      </c>
    </row>
    <row r="50" spans="1:6" x14ac:dyDescent="0.25">
      <c r="A50" s="365" t="s">
        <v>1265</v>
      </c>
      <c r="B50" s="365"/>
      <c r="C50" s="331">
        <v>1304836.7206529023</v>
      </c>
      <c r="D50" s="331">
        <v>775748.44199999992</v>
      </c>
      <c r="E50" s="331">
        <v>542171.48665290233</v>
      </c>
      <c r="F50" s="389">
        <f t="shared" si="0"/>
        <v>529088.27865290234</v>
      </c>
    </row>
    <row r="51" spans="1:6" x14ac:dyDescent="0.25">
      <c r="A51" s="358" t="s">
        <v>582</v>
      </c>
      <c r="C51" s="150">
        <v>3509475.6287299274</v>
      </c>
      <c r="D51" s="150">
        <v>2482891.3719999995</v>
      </c>
      <c r="E51" s="150">
        <v>1069692.3517299285</v>
      </c>
      <c r="F51" s="388">
        <f t="shared" si="0"/>
        <v>1026584.2567299278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pivotSelection pane="bottomRight" click="1" r:id="rId1">
        <pivotArea field="3" type="button" dataOnly="0" labelOnly="1" outline="0" axis="axisPage" fieldPosition="0"/>
      </pivotSelection>
    </sheetView>
  </sheetViews>
  <sheetFormatPr baseColWidth="10" defaultRowHeight="15" x14ac:dyDescent="0.25"/>
  <cols>
    <col min="1" max="1" width="20.5703125" bestFit="1" customWidth="1"/>
    <col min="2" max="2" width="39.85546875" bestFit="1" customWidth="1"/>
    <col min="3" max="4" width="11" style="150" bestFit="1" customWidth="1"/>
    <col min="5" max="5" width="13" style="150" bestFit="1" customWidth="1"/>
    <col min="6" max="6" width="21" style="150" bestFit="1" customWidth="1"/>
  </cols>
  <sheetData>
    <row r="1" spans="1:6" x14ac:dyDescent="0.25">
      <c r="A1" s="360" t="s">
        <v>143</v>
      </c>
      <c r="B1" s="358" t="s">
        <v>146</v>
      </c>
    </row>
    <row r="2" spans="1:6" x14ac:dyDescent="0.25">
      <c r="A2" s="358"/>
      <c r="B2" s="150"/>
      <c r="E2" s="390" t="s">
        <v>1236</v>
      </c>
      <c r="F2" s="390" t="s">
        <v>1248</v>
      </c>
    </row>
    <row r="3" spans="1:6" x14ac:dyDescent="0.25">
      <c r="A3" s="360" t="s">
        <v>366</v>
      </c>
      <c r="B3" s="360" t="s">
        <v>73</v>
      </c>
      <c r="C3" s="150" t="s">
        <v>370</v>
      </c>
      <c r="D3" s="150" t="s">
        <v>851</v>
      </c>
      <c r="E3" s="150" t="s">
        <v>1236</v>
      </c>
      <c r="F3" s="387" t="s">
        <v>1247</v>
      </c>
    </row>
    <row r="4" spans="1:6" x14ac:dyDescent="0.25">
      <c r="A4" s="358" t="s">
        <v>170</v>
      </c>
      <c r="B4" s="358" t="s">
        <v>93</v>
      </c>
      <c r="C4" s="150">
        <v>732.875</v>
      </c>
      <c r="D4" s="150">
        <v>732.875</v>
      </c>
      <c r="E4" s="150">
        <v>0</v>
      </c>
      <c r="F4" s="150">
        <f>C4-D4</f>
        <v>0</v>
      </c>
    </row>
    <row r="5" spans="1:6" x14ac:dyDescent="0.25">
      <c r="B5" s="358" t="s">
        <v>321</v>
      </c>
      <c r="C5" s="150">
        <v>730000</v>
      </c>
      <c r="D5" s="150">
        <v>696396.228</v>
      </c>
      <c r="E5" s="150">
        <v>33704.925000000047</v>
      </c>
      <c r="F5" s="150">
        <f t="shared" ref="F5:F11" si="0">C5-D5</f>
        <v>33603.771999999997</v>
      </c>
    </row>
    <row r="6" spans="1:6" x14ac:dyDescent="0.25">
      <c r="B6" s="358" t="s">
        <v>269</v>
      </c>
      <c r="C6" s="150">
        <v>47175</v>
      </c>
      <c r="D6" s="150">
        <v>47175</v>
      </c>
      <c r="E6" s="150">
        <v>0</v>
      </c>
      <c r="F6" s="150">
        <f t="shared" si="0"/>
        <v>0</v>
      </c>
    </row>
    <row r="7" spans="1:6" x14ac:dyDescent="0.25">
      <c r="B7" s="358" t="s">
        <v>194</v>
      </c>
      <c r="C7" s="150">
        <v>74905.055999999997</v>
      </c>
      <c r="D7" s="150">
        <v>74905.055999999997</v>
      </c>
      <c r="E7" s="150">
        <v>0</v>
      </c>
      <c r="F7" s="150">
        <f t="shared" si="0"/>
        <v>0</v>
      </c>
    </row>
    <row r="8" spans="1:6" x14ac:dyDescent="0.25">
      <c r="B8" s="358" t="s">
        <v>91</v>
      </c>
      <c r="C8" s="150">
        <v>2634.0160000000001</v>
      </c>
      <c r="D8" s="150">
        <v>2634.0160000000001</v>
      </c>
      <c r="E8" s="150">
        <v>0</v>
      </c>
      <c r="F8" s="150">
        <f t="shared" si="0"/>
        <v>0</v>
      </c>
    </row>
    <row r="9" spans="1:6" x14ac:dyDescent="0.25">
      <c r="B9" s="358" t="s">
        <v>217</v>
      </c>
      <c r="C9" s="150">
        <v>15511.499000000002</v>
      </c>
      <c r="D9" s="150">
        <v>15511.499000000002</v>
      </c>
      <c r="E9" s="150">
        <v>0</v>
      </c>
      <c r="F9" s="150">
        <f t="shared" si="0"/>
        <v>0</v>
      </c>
    </row>
    <row r="10" spans="1:6" x14ac:dyDescent="0.25">
      <c r="A10" s="365" t="s">
        <v>1266</v>
      </c>
      <c r="B10" s="365"/>
      <c r="C10" s="331">
        <v>870958.44599999988</v>
      </c>
      <c r="D10" s="331">
        <v>837354.67399999988</v>
      </c>
      <c r="E10" s="331">
        <v>33704.925000000047</v>
      </c>
      <c r="F10" s="389">
        <f t="shared" si="0"/>
        <v>33603.771999999997</v>
      </c>
    </row>
    <row r="11" spans="1:6" x14ac:dyDescent="0.25">
      <c r="A11" s="358" t="s">
        <v>582</v>
      </c>
      <c r="C11" s="150">
        <v>870958.44599999988</v>
      </c>
      <c r="D11" s="150">
        <v>837354.67399999988</v>
      </c>
      <c r="E11" s="150">
        <v>33704.925000000047</v>
      </c>
      <c r="F11" s="388">
        <f t="shared" si="0"/>
        <v>33603.771999999997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D18"/>
  <sheetViews>
    <sheetView topLeftCell="A7" workbookViewId="0">
      <selection activeCell="F15" sqref="F15"/>
    </sheetView>
  </sheetViews>
  <sheetFormatPr baseColWidth="10" defaultRowHeight="15" x14ac:dyDescent="0.25"/>
  <cols>
    <col min="1" max="1" width="24.7109375" bestFit="1" customWidth="1"/>
    <col min="2" max="2" width="22.28515625" style="150" bestFit="1" customWidth="1"/>
    <col min="3" max="3" width="14.28515625" style="150" bestFit="1" customWidth="1"/>
    <col min="4" max="5" width="16.28515625" style="150" bestFit="1" customWidth="1"/>
    <col min="6" max="6" width="17.28515625" style="150" bestFit="1" customWidth="1"/>
    <col min="7" max="7" width="14.28515625" style="150" bestFit="1" customWidth="1"/>
    <col min="8" max="9" width="16.28515625" style="150" bestFit="1" customWidth="1"/>
    <col min="10" max="10" width="17.28515625" style="150" bestFit="1" customWidth="1"/>
    <col min="11" max="11" width="14.28515625" style="150" bestFit="1" customWidth="1"/>
    <col min="12" max="13" width="16.28515625" style="150" bestFit="1" customWidth="1"/>
    <col min="14" max="14" width="17.28515625" style="150" bestFit="1" customWidth="1"/>
    <col min="15" max="15" width="14.28515625" style="150" bestFit="1" customWidth="1"/>
    <col min="16" max="17" width="16.28515625" style="150" bestFit="1" customWidth="1"/>
    <col min="18" max="18" width="17.28515625" style="150" bestFit="1" customWidth="1"/>
    <col min="19" max="19" width="14.28515625" style="150" bestFit="1" customWidth="1"/>
    <col min="20" max="21" width="16.28515625" style="150" bestFit="1" customWidth="1"/>
    <col min="22" max="22" width="17.28515625" style="150" bestFit="1" customWidth="1"/>
    <col min="23" max="23" width="14.28515625" style="150" bestFit="1" customWidth="1"/>
    <col min="24" max="25" width="16.28515625" style="150" bestFit="1" customWidth="1"/>
    <col min="26" max="26" width="17.28515625" style="150" bestFit="1" customWidth="1"/>
    <col min="27" max="27" width="20.28515625" style="150" bestFit="1" customWidth="1"/>
    <col min="28" max="29" width="22.28515625" style="150" bestFit="1" customWidth="1"/>
    <col min="30" max="30" width="23.28515625" style="150" bestFit="1" customWidth="1"/>
  </cols>
  <sheetData>
    <row r="3" spans="1:30" x14ac:dyDescent="0.25">
      <c r="A3" s="360" t="s">
        <v>581</v>
      </c>
      <c r="B3" s="358" t="s">
        <v>1311</v>
      </c>
      <c r="C3" s="358" t="s">
        <v>1023</v>
      </c>
      <c r="D3" s="358" t="s">
        <v>1029</v>
      </c>
      <c r="E3" s="358" t="s">
        <v>1035</v>
      </c>
      <c r="F3" s="358" t="s">
        <v>1041</v>
      </c>
      <c r="G3" s="358" t="s">
        <v>1024</v>
      </c>
      <c r="H3" s="358" t="s">
        <v>1030</v>
      </c>
      <c r="I3" s="358" t="s">
        <v>1036</v>
      </c>
      <c r="J3" s="358" t="s">
        <v>1312</v>
      </c>
      <c r="K3" s="358" t="s">
        <v>1025</v>
      </c>
      <c r="L3" s="358" t="s">
        <v>1031</v>
      </c>
      <c r="M3" s="358" t="s">
        <v>1037</v>
      </c>
      <c r="N3" s="358" t="s">
        <v>1313</v>
      </c>
      <c r="O3" s="358" t="s">
        <v>1026</v>
      </c>
      <c r="P3" s="358" t="s">
        <v>1032</v>
      </c>
      <c r="Q3" s="358" t="s">
        <v>1038</v>
      </c>
      <c r="R3" s="358" t="s">
        <v>1314</v>
      </c>
      <c r="S3" s="358" t="s">
        <v>1315</v>
      </c>
      <c r="T3" s="358" t="s">
        <v>1033</v>
      </c>
      <c r="U3" s="358" t="s">
        <v>1039</v>
      </c>
      <c r="V3" s="358" t="s">
        <v>1316</v>
      </c>
      <c r="W3" s="358" t="s">
        <v>1028</v>
      </c>
      <c r="X3" s="358" t="s">
        <v>1034</v>
      </c>
      <c r="Y3" s="358" t="s">
        <v>1040</v>
      </c>
      <c r="Z3" s="358" t="s">
        <v>1317</v>
      </c>
      <c r="AA3" s="358" t="s">
        <v>1318</v>
      </c>
      <c r="AB3" s="358" t="s">
        <v>1319</v>
      </c>
      <c r="AC3" s="358" t="s">
        <v>1320</v>
      </c>
      <c r="AD3" s="358" t="s">
        <v>1321</v>
      </c>
    </row>
    <row r="4" spans="1:30" x14ac:dyDescent="0.25">
      <c r="A4" s="359" t="s">
        <v>147</v>
      </c>
      <c r="B4" s="157">
        <v>621676.90099999995</v>
      </c>
      <c r="C4" s="157">
        <v>974099.50902542844</v>
      </c>
      <c r="D4" s="157">
        <v>1294357.2166504285</v>
      </c>
      <c r="E4" s="157">
        <v>1575266.8668952216</v>
      </c>
      <c r="F4" s="157">
        <v>1575266.8668952219</v>
      </c>
      <c r="G4" s="157">
        <v>576614.27535000001</v>
      </c>
      <c r="H4" s="157">
        <v>1295989.9238749999</v>
      </c>
      <c r="I4" s="157">
        <v>1015452.854875</v>
      </c>
      <c r="J4" s="157">
        <v>1015452.854875</v>
      </c>
      <c r="K4" s="157">
        <v>0</v>
      </c>
      <c r="L4" s="157">
        <v>305372</v>
      </c>
      <c r="M4" s="157">
        <v>305372</v>
      </c>
      <c r="N4" s="157">
        <v>305372</v>
      </c>
      <c r="O4" s="157">
        <v>0</v>
      </c>
      <c r="P4" s="157">
        <v>10800</v>
      </c>
      <c r="Q4" s="157">
        <v>10800</v>
      </c>
      <c r="R4" s="157">
        <v>10800</v>
      </c>
      <c r="S4" s="157">
        <v>0</v>
      </c>
      <c r="T4" s="157">
        <v>0</v>
      </c>
      <c r="U4" s="157">
        <v>0</v>
      </c>
      <c r="V4" s="157">
        <v>0</v>
      </c>
      <c r="W4" s="157">
        <v>0</v>
      </c>
      <c r="X4" s="157">
        <v>0</v>
      </c>
      <c r="Y4" s="157">
        <v>0</v>
      </c>
      <c r="Z4" s="157">
        <v>0</v>
      </c>
      <c r="AA4" s="157">
        <v>2172390.6853754283</v>
      </c>
      <c r="AB4" s="157">
        <v>3528196.0415254282</v>
      </c>
      <c r="AC4" s="157">
        <v>3528568.6227702214</v>
      </c>
      <c r="AD4" s="157">
        <v>3479091.6415254287</v>
      </c>
    </row>
    <row r="5" spans="1:30" x14ac:dyDescent="0.25">
      <c r="A5" s="359" t="s">
        <v>146</v>
      </c>
      <c r="B5" s="157">
        <v>1253448.9350000001</v>
      </c>
      <c r="C5" s="157">
        <v>122422.51</v>
      </c>
      <c r="D5" s="157">
        <v>817526.90699999989</v>
      </c>
      <c r="E5" s="157">
        <v>870958.44599999988</v>
      </c>
      <c r="F5" s="157">
        <v>870958.44599999988</v>
      </c>
      <c r="G5" s="157">
        <v>0</v>
      </c>
      <c r="H5" s="157">
        <v>134000</v>
      </c>
      <c r="I5" s="157">
        <v>134000</v>
      </c>
      <c r="J5" s="157">
        <v>134000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1375871.4450000001</v>
      </c>
      <c r="AB5" s="157">
        <v>2204975.8419999997</v>
      </c>
      <c r="AC5" s="157">
        <v>2258407.3810000001</v>
      </c>
      <c r="AD5" s="157">
        <v>2258407.3810000001</v>
      </c>
    </row>
    <row r="6" spans="1:30" x14ac:dyDescent="0.25">
      <c r="A6" s="359" t="s">
        <v>145</v>
      </c>
      <c r="B6" s="157">
        <v>6185742.6200000001</v>
      </c>
      <c r="C6" s="157">
        <v>4227481.417444177</v>
      </c>
      <c r="D6" s="157">
        <v>4299531.326587148</v>
      </c>
      <c r="E6" s="157">
        <v>3730100.2721651988</v>
      </c>
      <c r="F6" s="157">
        <v>3555475.6287299283</v>
      </c>
      <c r="G6" s="157">
        <v>4053803.4956680019</v>
      </c>
      <c r="H6" s="157">
        <v>2829515.0734999999</v>
      </c>
      <c r="I6" s="157">
        <v>3400300.5059219496</v>
      </c>
      <c r="J6" s="157">
        <v>3581803.3431057711</v>
      </c>
      <c r="K6" s="157">
        <v>0</v>
      </c>
      <c r="L6" s="157">
        <v>176468</v>
      </c>
      <c r="M6" s="157">
        <v>176468</v>
      </c>
      <c r="N6" s="157">
        <v>176468</v>
      </c>
      <c r="O6" s="157">
        <v>0</v>
      </c>
      <c r="P6" s="157">
        <v>112318</v>
      </c>
      <c r="Q6" s="157">
        <v>112318</v>
      </c>
      <c r="R6" s="157">
        <v>112318</v>
      </c>
      <c r="S6" s="157">
        <v>0</v>
      </c>
      <c r="T6" s="157">
        <v>112318</v>
      </c>
      <c r="U6" s="157">
        <v>112318</v>
      </c>
      <c r="V6" s="157">
        <v>112318</v>
      </c>
      <c r="W6" s="157">
        <v>0</v>
      </c>
      <c r="X6" s="157">
        <v>20668</v>
      </c>
      <c r="Y6" s="157">
        <v>20668</v>
      </c>
      <c r="Z6" s="157">
        <v>20668</v>
      </c>
      <c r="AA6" s="157">
        <v>14467027.533112176</v>
      </c>
      <c r="AB6" s="157">
        <v>13736561.020087143</v>
      </c>
      <c r="AC6" s="157">
        <v>13737915.398087144</v>
      </c>
      <c r="AD6" s="157">
        <v>13744793.591835698</v>
      </c>
    </row>
    <row r="7" spans="1:30" x14ac:dyDescent="0.25">
      <c r="A7" s="359" t="s">
        <v>144</v>
      </c>
      <c r="B7" s="157">
        <v>60259469.996999979</v>
      </c>
      <c r="C7" s="157">
        <v>40995620.476973809</v>
      </c>
      <c r="D7" s="157">
        <v>43914736.288585596</v>
      </c>
      <c r="E7" s="157">
        <v>45133895.215719983</v>
      </c>
      <c r="F7" s="157">
        <v>43507866.325602621</v>
      </c>
      <c r="G7" s="157">
        <v>42248314.201633349</v>
      </c>
      <c r="H7" s="157">
        <v>36833363.78920918</v>
      </c>
      <c r="I7" s="157">
        <v>36439285.013237946</v>
      </c>
      <c r="J7" s="157">
        <v>37468097.448950671</v>
      </c>
      <c r="K7" s="157">
        <v>5998466.7796666697</v>
      </c>
      <c r="L7" s="157">
        <v>9363092.587566169</v>
      </c>
      <c r="M7" s="157">
        <v>8559854.5171401687</v>
      </c>
      <c r="N7" s="157">
        <v>8559854.5171401687</v>
      </c>
      <c r="O7" s="157">
        <v>72843.744000000006</v>
      </c>
      <c r="P7" s="157">
        <v>89266.07484737855</v>
      </c>
      <c r="Q7" s="157">
        <v>89266.07484737855</v>
      </c>
      <c r="R7" s="157">
        <v>89266.07484737855</v>
      </c>
      <c r="S7" s="157">
        <v>37731.212999999996</v>
      </c>
      <c r="T7" s="157">
        <v>27197.171064321323</v>
      </c>
      <c r="U7" s="157">
        <v>27197.171064321323</v>
      </c>
      <c r="V7" s="157">
        <v>27197.171064321323</v>
      </c>
      <c r="W7" s="157">
        <v>0</v>
      </c>
      <c r="X7" s="157">
        <v>0</v>
      </c>
      <c r="Y7" s="157">
        <v>0</v>
      </c>
      <c r="Z7" s="157">
        <v>0</v>
      </c>
      <c r="AA7" s="157">
        <v>149612446.41227385</v>
      </c>
      <c r="AB7" s="157">
        <v>150487125.55127266</v>
      </c>
      <c r="AC7" s="157">
        <v>150508967.98900983</v>
      </c>
      <c r="AD7" s="157">
        <v>149911751.53460512</v>
      </c>
    </row>
    <row r="8" spans="1:30" x14ac:dyDescent="0.25">
      <c r="A8" s="359" t="s">
        <v>582</v>
      </c>
      <c r="B8" s="157">
        <v>68320338.452999979</v>
      </c>
      <c r="C8" s="157">
        <v>46319623.913443416</v>
      </c>
      <c r="D8" s="157">
        <v>50326151.738823175</v>
      </c>
      <c r="E8" s="157">
        <v>51310220.800780401</v>
      </c>
      <c r="F8" s="157">
        <v>49509567.267227769</v>
      </c>
      <c r="G8" s="157">
        <v>46878731.972651348</v>
      </c>
      <c r="H8" s="157">
        <v>41092868.786584184</v>
      </c>
      <c r="I8" s="157">
        <v>40989038.374034896</v>
      </c>
      <c r="J8" s="157">
        <v>42199353.64693144</v>
      </c>
      <c r="K8" s="157">
        <v>5998466.7796666697</v>
      </c>
      <c r="L8" s="157">
        <v>9844932.587566169</v>
      </c>
      <c r="M8" s="157">
        <v>9041694.5171401687</v>
      </c>
      <c r="N8" s="157">
        <v>9041694.5171401687</v>
      </c>
      <c r="O8" s="157">
        <v>72843.744000000006</v>
      </c>
      <c r="P8" s="157">
        <v>212384.07484737854</v>
      </c>
      <c r="Q8" s="157">
        <v>212384.07484737854</v>
      </c>
      <c r="R8" s="157">
        <v>212384.07484737854</v>
      </c>
      <c r="S8" s="157">
        <v>37731.212999999996</v>
      </c>
      <c r="T8" s="157">
        <v>139515.17106432133</v>
      </c>
      <c r="U8" s="157">
        <v>139515.17106432133</v>
      </c>
      <c r="V8" s="157">
        <v>139515.17106432133</v>
      </c>
      <c r="W8" s="157">
        <v>0</v>
      </c>
      <c r="X8" s="157">
        <v>20668</v>
      </c>
      <c r="Y8" s="157">
        <v>20668</v>
      </c>
      <c r="Z8" s="157">
        <v>20668</v>
      </c>
      <c r="AA8" s="157">
        <v>167627736.07576147</v>
      </c>
      <c r="AB8" s="157">
        <v>169956858.45488524</v>
      </c>
      <c r="AC8" s="157">
        <v>170033859.3908672</v>
      </c>
      <c r="AD8" s="157">
        <v>169394044.14896625</v>
      </c>
    </row>
    <row r="10" spans="1:30" x14ac:dyDescent="0.25">
      <c r="A10" s="429" t="s">
        <v>423</v>
      </c>
      <c r="B10" s="177" t="s">
        <v>882</v>
      </c>
      <c r="C10" s="177" t="s">
        <v>883</v>
      </c>
      <c r="D10" s="177" t="s">
        <v>884</v>
      </c>
      <c r="E10" s="177" t="s">
        <v>1004</v>
      </c>
      <c r="G10" s="429" t="s">
        <v>1323</v>
      </c>
      <c r="H10" s="177" t="s">
        <v>882</v>
      </c>
      <c r="I10" s="177" t="s">
        <v>883</v>
      </c>
      <c r="J10" s="177" t="s">
        <v>884</v>
      </c>
      <c r="K10" s="177" t="s">
        <v>1004</v>
      </c>
      <c r="M10" s="430" t="s">
        <v>1324</v>
      </c>
      <c r="N10" s="177" t="s">
        <v>882</v>
      </c>
      <c r="O10" s="177" t="s">
        <v>883</v>
      </c>
      <c r="P10" s="177" t="s">
        <v>884</v>
      </c>
      <c r="Q10" s="177" t="s">
        <v>1004</v>
      </c>
      <c r="S10" s="430" t="s">
        <v>1276</v>
      </c>
      <c r="T10" s="177" t="s">
        <v>882</v>
      </c>
      <c r="U10" s="177" t="s">
        <v>883</v>
      </c>
      <c r="V10" s="177" t="s">
        <v>884</v>
      </c>
      <c r="W10" s="177" t="s">
        <v>1004</v>
      </c>
      <c r="Y10" s="430" t="s">
        <v>1327</v>
      </c>
      <c r="Z10" s="177" t="s">
        <v>882</v>
      </c>
      <c r="AA10" s="177" t="s">
        <v>883</v>
      </c>
      <c r="AB10" s="177" t="s">
        <v>884</v>
      </c>
      <c r="AC10" s="177" t="s">
        <v>1004</v>
      </c>
    </row>
    <row r="11" spans="1:30" x14ac:dyDescent="0.25">
      <c r="A11" s="429" t="s">
        <v>1322</v>
      </c>
      <c r="B11" s="177">
        <f>$B$4/1000</f>
        <v>621.67690099999993</v>
      </c>
      <c r="C11" s="177">
        <f t="shared" ref="C11:E11" si="0">$B$4/1000</f>
        <v>621.67690099999993</v>
      </c>
      <c r="D11" s="177">
        <f t="shared" si="0"/>
        <v>621.67690099999993</v>
      </c>
      <c r="E11" s="177">
        <f t="shared" si="0"/>
        <v>621.67690099999993</v>
      </c>
      <c r="G11" s="429" t="s">
        <v>1322</v>
      </c>
      <c r="H11" s="177">
        <f>$B$5/1000</f>
        <v>1253.4489350000001</v>
      </c>
      <c r="I11" s="177">
        <f t="shared" ref="I11:K11" si="1">$B$5/1000</f>
        <v>1253.4489350000001</v>
      </c>
      <c r="J11" s="177">
        <f t="shared" si="1"/>
        <v>1253.4489350000001</v>
      </c>
      <c r="K11" s="177">
        <f t="shared" si="1"/>
        <v>1253.4489350000001</v>
      </c>
      <c r="M11" s="430" t="s">
        <v>1322</v>
      </c>
      <c r="N11" s="177">
        <f>$B$6/1000</f>
        <v>6185.74262</v>
      </c>
      <c r="O11" s="177">
        <f t="shared" ref="O11:Q11" si="2">$B$6/1000</f>
        <v>6185.74262</v>
      </c>
      <c r="P11" s="177">
        <f t="shared" si="2"/>
        <v>6185.74262</v>
      </c>
      <c r="Q11" s="177">
        <f t="shared" si="2"/>
        <v>6185.74262</v>
      </c>
      <c r="S11" s="430" t="s">
        <v>1322</v>
      </c>
      <c r="T11" s="177">
        <f>$B$7/1000</f>
        <v>60259.469996999978</v>
      </c>
      <c r="U11" s="177">
        <f t="shared" ref="U11:W11" si="3">$B$7/1000</f>
        <v>60259.469996999978</v>
      </c>
      <c r="V11" s="177">
        <f t="shared" si="3"/>
        <v>60259.469996999978</v>
      </c>
      <c r="W11" s="177">
        <f t="shared" si="3"/>
        <v>60259.469996999978</v>
      </c>
      <c r="Y11" s="430" t="s">
        <v>1322</v>
      </c>
      <c r="Z11" s="177">
        <f>$B$8/1000</f>
        <v>68320.338452999975</v>
      </c>
      <c r="AA11" s="177">
        <f t="shared" ref="AA11:AC11" si="4">$B$8/1000</f>
        <v>68320.338452999975</v>
      </c>
      <c r="AB11" s="177">
        <f t="shared" si="4"/>
        <v>68320.338452999975</v>
      </c>
      <c r="AC11" s="177">
        <f t="shared" si="4"/>
        <v>68320.338452999975</v>
      </c>
    </row>
    <row r="12" spans="1:30" x14ac:dyDescent="0.25">
      <c r="A12" s="362">
        <v>2019</v>
      </c>
      <c r="B12" s="177">
        <f>C4/1000</f>
        <v>974.09950902542846</v>
      </c>
      <c r="C12" s="177">
        <f t="shared" ref="C12:E12" si="5">D4/1000</f>
        <v>1294.3572166504284</v>
      </c>
      <c r="D12" s="177">
        <f t="shared" si="5"/>
        <v>1575.2668668952217</v>
      </c>
      <c r="E12" s="177">
        <f t="shared" si="5"/>
        <v>1575.2668668952219</v>
      </c>
      <c r="G12" s="362">
        <v>2019</v>
      </c>
      <c r="H12" s="177">
        <f>C5/1000</f>
        <v>122.42250999999999</v>
      </c>
      <c r="I12" s="177">
        <f t="shared" ref="I12:K12" si="6">D5/1000</f>
        <v>817.52690699999994</v>
      </c>
      <c r="J12" s="177">
        <f t="shared" si="6"/>
        <v>870.95844599999987</v>
      </c>
      <c r="K12" s="177">
        <f t="shared" si="6"/>
        <v>870.95844599999987</v>
      </c>
      <c r="M12" s="430">
        <v>2019</v>
      </c>
      <c r="N12" s="177">
        <f>C6/1000</f>
        <v>4227.4814174441772</v>
      </c>
      <c r="O12" s="177">
        <f t="shared" ref="O12:Q12" si="7">D6/1000</f>
        <v>4299.5313265871482</v>
      </c>
      <c r="P12" s="177">
        <f t="shared" si="7"/>
        <v>3730.1002721651989</v>
      </c>
      <c r="Q12" s="177">
        <f t="shared" si="7"/>
        <v>3555.4756287299283</v>
      </c>
      <c r="S12" s="430">
        <v>2019</v>
      </c>
      <c r="T12" s="177">
        <f>C7/1000</f>
        <v>40995.620476973811</v>
      </c>
      <c r="U12" s="177">
        <f t="shared" ref="U12:W12" si="8">D7/1000</f>
        <v>43914.736288585598</v>
      </c>
      <c r="V12" s="177">
        <f t="shared" si="8"/>
        <v>45133.895215719982</v>
      </c>
      <c r="W12" s="177">
        <f t="shared" si="8"/>
        <v>43507.866325602619</v>
      </c>
      <c r="Y12" s="430">
        <v>2019</v>
      </c>
      <c r="Z12" s="177">
        <f>C8/1000</f>
        <v>46319.623913443414</v>
      </c>
      <c r="AA12" s="177">
        <f t="shared" ref="AA12:AC12" si="9">D8/1000</f>
        <v>50326.151738823173</v>
      </c>
      <c r="AB12" s="177">
        <f t="shared" si="9"/>
        <v>51310.2208007804</v>
      </c>
      <c r="AC12" s="177">
        <f t="shared" si="9"/>
        <v>49509.567267227772</v>
      </c>
    </row>
    <row r="13" spans="1:30" x14ac:dyDescent="0.25">
      <c r="A13" s="362">
        <v>2020</v>
      </c>
      <c r="B13" s="177">
        <f>G4/1000</f>
        <v>576.61427534999996</v>
      </c>
      <c r="C13" s="177">
        <f t="shared" ref="C13:E13" si="10">H4/1000</f>
        <v>1295.9899238749999</v>
      </c>
      <c r="D13" s="177">
        <f t="shared" si="10"/>
        <v>1015.452854875</v>
      </c>
      <c r="E13" s="177">
        <f t="shared" si="10"/>
        <v>1015.452854875</v>
      </c>
      <c r="G13" s="362">
        <v>2020</v>
      </c>
      <c r="H13" s="177">
        <f>G5/1000</f>
        <v>0</v>
      </c>
      <c r="I13" s="177">
        <f t="shared" ref="I13:K13" si="11">H5/1000</f>
        <v>134</v>
      </c>
      <c r="J13" s="177">
        <f t="shared" si="11"/>
        <v>134</v>
      </c>
      <c r="K13" s="177">
        <f t="shared" si="11"/>
        <v>134</v>
      </c>
      <c r="M13" s="430">
        <v>2020</v>
      </c>
      <c r="N13" s="177">
        <f>G6/1000</f>
        <v>4053.8034956680021</v>
      </c>
      <c r="O13" s="177">
        <f t="shared" ref="O13:Q13" si="12">H6/1000</f>
        <v>2829.5150734999997</v>
      </c>
      <c r="P13" s="177">
        <f t="shared" si="12"/>
        <v>3400.3005059219495</v>
      </c>
      <c r="Q13" s="177">
        <f t="shared" si="12"/>
        <v>3581.8033431057711</v>
      </c>
      <c r="S13" s="430">
        <v>2020</v>
      </c>
      <c r="T13" s="177">
        <f>G7/1000</f>
        <v>42248.314201633351</v>
      </c>
      <c r="U13" s="177">
        <f t="shared" ref="U13:W13" si="13">H7/1000</f>
        <v>36833.363789209179</v>
      </c>
      <c r="V13" s="177">
        <f t="shared" si="13"/>
        <v>36439.285013237946</v>
      </c>
      <c r="W13" s="177">
        <f t="shared" si="13"/>
        <v>37468.09744895067</v>
      </c>
      <c r="Y13" s="430">
        <v>2020</v>
      </c>
      <c r="Z13" s="177">
        <f>G8/1000</f>
        <v>46878.731972651345</v>
      </c>
      <c r="AA13" s="177">
        <f t="shared" ref="AA13:AC13" si="14">H8/1000</f>
        <v>41092.868786584186</v>
      </c>
      <c r="AB13" s="177">
        <f t="shared" si="14"/>
        <v>40989.038374034899</v>
      </c>
      <c r="AC13" s="177">
        <f t="shared" si="14"/>
        <v>42199.353646931442</v>
      </c>
    </row>
    <row r="14" spans="1:30" x14ac:dyDescent="0.25">
      <c r="A14" s="362">
        <v>2021</v>
      </c>
      <c r="B14" s="177">
        <f>K4/1000</f>
        <v>0</v>
      </c>
      <c r="C14" s="177">
        <f t="shared" ref="C14:E14" si="15">L4/1000</f>
        <v>305.37200000000001</v>
      </c>
      <c r="D14" s="177">
        <f t="shared" si="15"/>
        <v>305.37200000000001</v>
      </c>
      <c r="E14" s="177">
        <f t="shared" si="15"/>
        <v>305.37200000000001</v>
      </c>
      <c r="G14" s="362">
        <v>2021</v>
      </c>
      <c r="H14" s="177">
        <f>K5/1000</f>
        <v>0</v>
      </c>
      <c r="I14" s="177">
        <f t="shared" ref="I14:K14" si="16">L5/1000</f>
        <v>0</v>
      </c>
      <c r="J14" s="177">
        <f t="shared" si="16"/>
        <v>0</v>
      </c>
      <c r="K14" s="177">
        <f t="shared" si="16"/>
        <v>0</v>
      </c>
      <c r="M14" s="430">
        <v>2021</v>
      </c>
      <c r="N14" s="177">
        <f>K6/1000</f>
        <v>0</v>
      </c>
      <c r="O14" s="177">
        <f t="shared" ref="O14:Q14" si="17">L6/1000</f>
        <v>176.46799999999999</v>
      </c>
      <c r="P14" s="177">
        <f t="shared" si="17"/>
        <v>176.46799999999999</v>
      </c>
      <c r="Q14" s="177">
        <f t="shared" si="17"/>
        <v>176.46799999999999</v>
      </c>
      <c r="S14" s="430">
        <v>2021</v>
      </c>
      <c r="T14" s="177">
        <f>K7/1000</f>
        <v>5998.4667796666699</v>
      </c>
      <c r="U14" s="177">
        <f t="shared" ref="U14:W14" si="18">L7/1000</f>
        <v>9363.0925875661687</v>
      </c>
      <c r="V14" s="177">
        <f t="shared" si="18"/>
        <v>8559.8545171401693</v>
      </c>
      <c r="W14" s="177">
        <f t="shared" si="18"/>
        <v>8559.8545171401693</v>
      </c>
      <c r="Y14" s="430">
        <v>2021</v>
      </c>
      <c r="Z14" s="177">
        <f>K8/1000</f>
        <v>5998.4667796666699</v>
      </c>
      <c r="AA14" s="177">
        <f t="shared" ref="AA14:AC14" si="19">L8/1000</f>
        <v>9844.9325875661689</v>
      </c>
      <c r="AB14" s="177">
        <f t="shared" si="19"/>
        <v>9041.6945171401694</v>
      </c>
      <c r="AC14" s="177">
        <f t="shared" si="19"/>
        <v>9041.6945171401694</v>
      </c>
    </row>
    <row r="15" spans="1:30" x14ac:dyDescent="0.25">
      <c r="A15" s="362">
        <v>2022</v>
      </c>
      <c r="B15" s="177">
        <f>O4/1000</f>
        <v>0</v>
      </c>
      <c r="C15" s="177">
        <f t="shared" ref="C15:E15" si="20">P4/1000</f>
        <v>10.8</v>
      </c>
      <c r="D15" s="177">
        <f t="shared" si="20"/>
        <v>10.8</v>
      </c>
      <c r="E15" s="177">
        <f t="shared" si="20"/>
        <v>10.8</v>
      </c>
      <c r="G15" s="362">
        <v>2022</v>
      </c>
      <c r="H15" s="177">
        <f>O5/1000</f>
        <v>0</v>
      </c>
      <c r="I15" s="177">
        <f t="shared" ref="I15:K15" si="21">P5/1000</f>
        <v>0</v>
      </c>
      <c r="J15" s="177">
        <f t="shared" si="21"/>
        <v>0</v>
      </c>
      <c r="K15" s="177">
        <f t="shared" si="21"/>
        <v>0</v>
      </c>
      <c r="M15" s="430">
        <v>2022</v>
      </c>
      <c r="N15" s="177">
        <f>O6/1000</f>
        <v>0</v>
      </c>
      <c r="O15" s="177">
        <f t="shared" ref="O15:Q15" si="22">P6/1000</f>
        <v>112.318</v>
      </c>
      <c r="P15" s="177">
        <f t="shared" si="22"/>
        <v>112.318</v>
      </c>
      <c r="Q15" s="177">
        <f t="shared" si="22"/>
        <v>112.318</v>
      </c>
      <c r="S15" s="430">
        <v>2022</v>
      </c>
      <c r="T15" s="177">
        <f>O7/1000</f>
        <v>72.843744000000001</v>
      </c>
      <c r="U15" s="177">
        <f t="shared" ref="U15:W15" si="23">P7/1000</f>
        <v>89.266074847378547</v>
      </c>
      <c r="V15" s="177">
        <f t="shared" si="23"/>
        <v>89.266074847378547</v>
      </c>
      <c r="W15" s="177">
        <f t="shared" si="23"/>
        <v>89.266074847378547</v>
      </c>
      <c r="Y15" s="430">
        <v>2022</v>
      </c>
      <c r="Z15" s="177">
        <f>O8/1000</f>
        <v>72.843744000000001</v>
      </c>
      <c r="AA15" s="177">
        <f t="shared" ref="AA15:AC15" si="24">P8/1000</f>
        <v>212.38407484737854</v>
      </c>
      <c r="AB15" s="177">
        <f t="shared" si="24"/>
        <v>212.38407484737854</v>
      </c>
      <c r="AC15" s="177">
        <f t="shared" si="24"/>
        <v>212.38407484737854</v>
      </c>
    </row>
    <row r="16" spans="1:30" x14ac:dyDescent="0.25">
      <c r="A16" s="362">
        <v>2023</v>
      </c>
      <c r="B16" s="177">
        <f>S4/1000</f>
        <v>0</v>
      </c>
      <c r="C16" s="177">
        <f t="shared" ref="C16:E16" si="25">T4/1000</f>
        <v>0</v>
      </c>
      <c r="D16" s="177">
        <f t="shared" si="25"/>
        <v>0</v>
      </c>
      <c r="E16" s="177">
        <f t="shared" si="25"/>
        <v>0</v>
      </c>
      <c r="G16" s="362">
        <v>2023</v>
      </c>
      <c r="H16" s="177">
        <f>S5/1000</f>
        <v>0</v>
      </c>
      <c r="I16" s="177">
        <f t="shared" ref="I16:K16" si="26">T5/1000</f>
        <v>0</v>
      </c>
      <c r="J16" s="177">
        <f t="shared" si="26"/>
        <v>0</v>
      </c>
      <c r="K16" s="177">
        <f t="shared" si="26"/>
        <v>0</v>
      </c>
      <c r="M16" s="430">
        <v>2023</v>
      </c>
      <c r="N16" s="177">
        <f>S6/1000</f>
        <v>0</v>
      </c>
      <c r="O16" s="177">
        <f t="shared" ref="O16:Q16" si="27">T6/1000</f>
        <v>112.318</v>
      </c>
      <c r="P16" s="177">
        <f t="shared" si="27"/>
        <v>112.318</v>
      </c>
      <c r="Q16" s="177">
        <f t="shared" si="27"/>
        <v>112.318</v>
      </c>
      <c r="S16" s="430">
        <v>2023</v>
      </c>
      <c r="T16" s="177">
        <f>S7/1000</f>
        <v>37.731212999999997</v>
      </c>
      <c r="U16" s="177">
        <f t="shared" ref="U16:W16" si="28">T7/1000</f>
        <v>27.197171064321324</v>
      </c>
      <c r="V16" s="177">
        <f t="shared" si="28"/>
        <v>27.197171064321324</v>
      </c>
      <c r="W16" s="177">
        <f t="shared" si="28"/>
        <v>27.197171064321324</v>
      </c>
      <c r="Y16" s="430">
        <v>2023</v>
      </c>
      <c r="Z16" s="177">
        <f>S8/1000</f>
        <v>37.731212999999997</v>
      </c>
      <c r="AA16" s="177">
        <f t="shared" ref="AA16:AC16" si="29">T8/1000</f>
        <v>139.51517106432132</v>
      </c>
      <c r="AB16" s="177">
        <f t="shared" si="29"/>
        <v>139.51517106432132</v>
      </c>
      <c r="AC16" s="177">
        <f t="shared" si="29"/>
        <v>139.51517106432132</v>
      </c>
    </row>
    <row r="17" spans="1:29" x14ac:dyDescent="0.25">
      <c r="A17" s="362">
        <v>2024</v>
      </c>
      <c r="B17" s="177">
        <f>W4/1000</f>
        <v>0</v>
      </c>
      <c r="C17" s="177">
        <f t="shared" ref="C17:E17" si="30">X4/1000</f>
        <v>0</v>
      </c>
      <c r="D17" s="177">
        <f t="shared" si="30"/>
        <v>0</v>
      </c>
      <c r="E17" s="177">
        <f t="shared" si="30"/>
        <v>0</v>
      </c>
      <c r="G17" s="362">
        <v>2024</v>
      </c>
      <c r="H17" s="177">
        <f>W5/1000</f>
        <v>0</v>
      </c>
      <c r="I17" s="177">
        <f t="shared" ref="I17:K17" si="31">X5/1000</f>
        <v>0</v>
      </c>
      <c r="J17" s="177">
        <f t="shared" si="31"/>
        <v>0</v>
      </c>
      <c r="K17" s="177">
        <f t="shared" si="31"/>
        <v>0</v>
      </c>
      <c r="M17" s="430">
        <v>2024</v>
      </c>
      <c r="N17" s="177">
        <f>W6/1000</f>
        <v>0</v>
      </c>
      <c r="O17" s="177">
        <f t="shared" ref="O17:Q17" si="32">X6/1000</f>
        <v>20.667999999999999</v>
      </c>
      <c r="P17" s="177">
        <f t="shared" si="32"/>
        <v>20.667999999999999</v>
      </c>
      <c r="Q17" s="177">
        <f t="shared" si="32"/>
        <v>20.667999999999999</v>
      </c>
      <c r="S17" s="430">
        <v>2024</v>
      </c>
      <c r="T17" s="177">
        <f>W7/1000</f>
        <v>0</v>
      </c>
      <c r="U17" s="177">
        <f t="shared" ref="U17:W17" si="33">X7/1000</f>
        <v>0</v>
      </c>
      <c r="V17" s="177">
        <f t="shared" si="33"/>
        <v>0</v>
      </c>
      <c r="W17" s="177">
        <f t="shared" si="33"/>
        <v>0</v>
      </c>
      <c r="Y17" s="430">
        <v>2024</v>
      </c>
      <c r="Z17" s="177">
        <f>W8/1000</f>
        <v>0</v>
      </c>
      <c r="AA17" s="177">
        <f t="shared" ref="AA17:AC17" si="34">X8/1000</f>
        <v>20.667999999999999</v>
      </c>
      <c r="AB17" s="177">
        <f t="shared" si="34"/>
        <v>20.667999999999999</v>
      </c>
      <c r="AC17" s="177">
        <f t="shared" si="34"/>
        <v>20.667999999999999</v>
      </c>
    </row>
    <row r="18" spans="1:29" x14ac:dyDescent="0.25">
      <c r="A18" s="429" t="s">
        <v>928</v>
      </c>
      <c r="B18" s="177">
        <f>AA4/1000</f>
        <v>2172.3906853754283</v>
      </c>
      <c r="C18" s="177">
        <f t="shared" ref="C18:E18" si="35">AB4/1000</f>
        <v>3528.196041525428</v>
      </c>
      <c r="D18" s="177">
        <f t="shared" si="35"/>
        <v>3528.5686227702213</v>
      </c>
      <c r="E18" s="177">
        <f t="shared" si="35"/>
        <v>3479.0916415254287</v>
      </c>
      <c r="G18" s="429" t="s">
        <v>928</v>
      </c>
      <c r="H18" s="177">
        <f>AA5/1000</f>
        <v>1375.871445</v>
      </c>
      <c r="I18" s="177">
        <f t="shared" ref="I18:K18" si="36">AB5/1000</f>
        <v>2204.9758419999998</v>
      </c>
      <c r="J18" s="177">
        <f t="shared" si="36"/>
        <v>2258.407381</v>
      </c>
      <c r="K18" s="177">
        <f t="shared" si="36"/>
        <v>2258.407381</v>
      </c>
      <c r="M18" s="430" t="s">
        <v>928</v>
      </c>
      <c r="N18" s="177">
        <f>AA6/1000</f>
        <v>14467.027533112176</v>
      </c>
      <c r="O18" s="177">
        <f t="shared" ref="O18:Q18" si="37">AB6/1000</f>
        <v>13736.561020087143</v>
      </c>
      <c r="P18" s="177">
        <f t="shared" si="37"/>
        <v>13737.915398087143</v>
      </c>
      <c r="Q18" s="177">
        <f t="shared" si="37"/>
        <v>13744.793591835698</v>
      </c>
      <c r="S18" s="430" t="s">
        <v>928</v>
      </c>
      <c r="T18" s="177">
        <f>AA7/1000</f>
        <v>149612.44641227386</v>
      </c>
      <c r="U18" s="177">
        <f t="shared" ref="U18:W18" si="38">AB7/1000</f>
        <v>150487.12555127265</v>
      </c>
      <c r="V18" s="177">
        <f t="shared" si="38"/>
        <v>150508.96798900983</v>
      </c>
      <c r="W18" s="177">
        <f t="shared" si="38"/>
        <v>149911.75153460511</v>
      </c>
      <c r="Y18" s="430" t="s">
        <v>928</v>
      </c>
      <c r="Z18" s="177">
        <f>AA8/1000</f>
        <v>167627.73607576147</v>
      </c>
      <c r="AA18" s="177">
        <f t="shared" ref="AA18:AC18" si="39">AB8/1000</f>
        <v>169956.85845488525</v>
      </c>
      <c r="AB18" s="177">
        <f t="shared" si="39"/>
        <v>170033.8593908672</v>
      </c>
      <c r="AC18" s="177">
        <f t="shared" si="39"/>
        <v>169394.04414896626</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8"/>
  <sheetViews>
    <sheetView workbookViewId="0">
      <selection activeCell="G77" sqref="G77"/>
    </sheetView>
  </sheetViews>
  <sheetFormatPr baseColWidth="10" defaultRowHeight="15" x14ac:dyDescent="0.25"/>
  <cols>
    <col min="2" max="2" width="77.28515625" bestFit="1" customWidth="1"/>
    <col min="3" max="3" width="11.5703125" style="16"/>
  </cols>
  <sheetData>
    <row r="2" spans="2:3" x14ac:dyDescent="0.25">
      <c r="B2" s="173" t="s">
        <v>581</v>
      </c>
      <c r="C2" s="173" t="s">
        <v>1326</v>
      </c>
    </row>
    <row r="3" spans="2:3" x14ac:dyDescent="0.25">
      <c r="B3" s="432" t="s">
        <v>166</v>
      </c>
      <c r="C3" s="2"/>
    </row>
    <row r="4" spans="2:3" x14ac:dyDescent="0.25">
      <c r="B4" s="433" t="s">
        <v>327</v>
      </c>
      <c r="C4" s="435"/>
    </row>
    <row r="5" spans="2:3" x14ac:dyDescent="0.25">
      <c r="B5" s="433" t="s">
        <v>322</v>
      </c>
      <c r="C5" s="435"/>
    </row>
    <row r="6" spans="2:3" x14ac:dyDescent="0.25">
      <c r="B6" s="433" t="s">
        <v>81</v>
      </c>
      <c r="C6" s="435"/>
    </row>
    <row r="7" spans="2:3" x14ac:dyDescent="0.25">
      <c r="B7" s="433" t="s">
        <v>84</v>
      </c>
      <c r="C7" s="435"/>
    </row>
    <row r="8" spans="2:3" x14ac:dyDescent="0.25">
      <c r="B8" s="433" t="s">
        <v>89</v>
      </c>
      <c r="C8" s="435"/>
    </row>
    <row r="9" spans="2:3" x14ac:dyDescent="0.25">
      <c r="B9" s="433" t="s">
        <v>76</v>
      </c>
      <c r="C9" s="435"/>
    </row>
    <row r="10" spans="2:3" x14ac:dyDescent="0.25">
      <c r="B10" s="433" t="s">
        <v>82</v>
      </c>
      <c r="C10" s="435"/>
    </row>
    <row r="11" spans="2:3" x14ac:dyDescent="0.25">
      <c r="B11" s="433" t="s">
        <v>78</v>
      </c>
      <c r="C11" s="435"/>
    </row>
    <row r="12" spans="2:3" x14ac:dyDescent="0.25">
      <c r="B12" s="433" t="s">
        <v>75</v>
      </c>
      <c r="C12" s="435"/>
    </row>
    <row r="13" spans="2:3" x14ac:dyDescent="0.25">
      <c r="B13" s="433" t="s">
        <v>79</v>
      </c>
      <c r="C13" s="435"/>
    </row>
    <row r="14" spans="2:3" x14ac:dyDescent="0.25">
      <c r="B14" s="433" t="s">
        <v>318</v>
      </c>
      <c r="C14" s="435"/>
    </row>
    <row r="15" spans="2:3" x14ac:dyDescent="0.25">
      <c r="B15" s="433" t="s">
        <v>323</v>
      </c>
      <c r="C15" s="435"/>
    </row>
    <row r="16" spans="2:3" x14ac:dyDescent="0.25">
      <c r="B16" s="433" t="s">
        <v>1098</v>
      </c>
      <c r="C16" s="435"/>
    </row>
    <row r="17" spans="2:3" x14ac:dyDescent="0.25">
      <c r="B17" s="433" t="s">
        <v>216</v>
      </c>
      <c r="C17" s="435"/>
    </row>
    <row r="18" spans="2:3" x14ac:dyDescent="0.25">
      <c r="B18" s="433" t="s">
        <v>215</v>
      </c>
      <c r="C18" s="435"/>
    </row>
    <row r="19" spans="2:3" x14ac:dyDescent="0.25">
      <c r="B19" s="433" t="s">
        <v>80</v>
      </c>
      <c r="C19" s="435"/>
    </row>
    <row r="20" spans="2:3" x14ac:dyDescent="0.25">
      <c r="B20" s="433" t="s">
        <v>83</v>
      </c>
      <c r="C20" s="435"/>
    </row>
    <row r="21" spans="2:3" x14ac:dyDescent="0.25">
      <c r="B21" s="433" t="s">
        <v>77</v>
      </c>
      <c r="C21" s="435"/>
    </row>
    <row r="22" spans="2:3" x14ac:dyDescent="0.25">
      <c r="B22" s="432" t="s">
        <v>362</v>
      </c>
      <c r="C22" s="2"/>
    </row>
    <row r="23" spans="2:3" x14ac:dyDescent="0.25">
      <c r="B23" s="433" t="s">
        <v>324</v>
      </c>
      <c r="C23" s="435"/>
    </row>
    <row r="24" spans="2:3" x14ac:dyDescent="0.25">
      <c r="B24" s="433" t="s">
        <v>88</v>
      </c>
      <c r="C24" s="435"/>
    </row>
    <row r="25" spans="2:3" x14ac:dyDescent="0.25">
      <c r="B25" s="432" t="s">
        <v>175</v>
      </c>
      <c r="C25" s="2"/>
    </row>
    <row r="26" spans="2:3" x14ac:dyDescent="0.25">
      <c r="B26" s="433" t="s">
        <v>106</v>
      </c>
      <c r="C26" s="435"/>
    </row>
    <row r="27" spans="2:3" x14ac:dyDescent="0.25">
      <c r="B27" s="433" t="s">
        <v>212</v>
      </c>
      <c r="C27" s="435"/>
    </row>
    <row r="28" spans="2:3" x14ac:dyDescent="0.25">
      <c r="B28" s="433" t="s">
        <v>107</v>
      </c>
      <c r="C28" s="435"/>
    </row>
    <row r="29" spans="2:3" x14ac:dyDescent="0.25">
      <c r="B29" s="433" t="s">
        <v>105</v>
      </c>
      <c r="C29" s="435"/>
    </row>
    <row r="30" spans="2:3" x14ac:dyDescent="0.25">
      <c r="B30" s="433" t="s">
        <v>108</v>
      </c>
      <c r="C30" s="435"/>
    </row>
    <row r="31" spans="2:3" x14ac:dyDescent="0.25">
      <c r="B31" s="433" t="s">
        <v>317</v>
      </c>
      <c r="C31" s="435"/>
    </row>
    <row r="32" spans="2:3" x14ac:dyDescent="0.25">
      <c r="B32" s="433" t="s">
        <v>258</v>
      </c>
      <c r="C32" s="435"/>
    </row>
    <row r="33" spans="2:3" x14ac:dyDescent="0.25">
      <c r="B33" s="433" t="s">
        <v>109</v>
      </c>
      <c r="C33" s="435"/>
    </row>
    <row r="34" spans="2:3" x14ac:dyDescent="0.25">
      <c r="B34" s="433" t="s">
        <v>313</v>
      </c>
      <c r="C34" s="435"/>
    </row>
    <row r="35" spans="2:3" x14ac:dyDescent="0.25">
      <c r="B35" s="432" t="s">
        <v>176</v>
      </c>
      <c r="C35" s="2"/>
    </row>
    <row r="36" spans="2:3" x14ac:dyDescent="0.25">
      <c r="B36" s="433" t="s">
        <v>115</v>
      </c>
      <c r="C36" s="435" t="s">
        <v>1325</v>
      </c>
    </row>
    <row r="37" spans="2:3" x14ac:dyDescent="0.25">
      <c r="B37" s="433" t="s">
        <v>112</v>
      </c>
      <c r="C37" s="435" t="s">
        <v>1325</v>
      </c>
    </row>
    <row r="38" spans="2:3" x14ac:dyDescent="0.25">
      <c r="B38" s="433" t="s">
        <v>110</v>
      </c>
      <c r="C38" s="435" t="s">
        <v>1325</v>
      </c>
    </row>
    <row r="39" spans="2:3" x14ac:dyDescent="0.25">
      <c r="B39" s="433" t="s">
        <v>113</v>
      </c>
      <c r="C39" s="435" t="s">
        <v>1325</v>
      </c>
    </row>
    <row r="40" spans="2:3" x14ac:dyDescent="0.25">
      <c r="B40" s="433" t="s">
        <v>111</v>
      </c>
      <c r="C40" s="435" t="s">
        <v>1325</v>
      </c>
    </row>
    <row r="41" spans="2:3" x14ac:dyDescent="0.25">
      <c r="B41" s="433" t="s">
        <v>114</v>
      </c>
      <c r="C41" s="435" t="s">
        <v>1325</v>
      </c>
    </row>
    <row r="42" spans="2:3" x14ac:dyDescent="0.25">
      <c r="B42" s="432" t="s">
        <v>179</v>
      </c>
      <c r="C42" s="2"/>
    </row>
    <row r="43" spans="2:3" x14ac:dyDescent="0.25">
      <c r="B43" s="433" t="s">
        <v>133</v>
      </c>
      <c r="C43" s="435"/>
    </row>
    <row r="44" spans="2:3" x14ac:dyDescent="0.25">
      <c r="B44" s="433" t="s">
        <v>134</v>
      </c>
      <c r="C44" s="435" t="s">
        <v>1325</v>
      </c>
    </row>
    <row r="45" spans="2:3" x14ac:dyDescent="0.25">
      <c r="B45" s="433" t="s">
        <v>328</v>
      </c>
      <c r="C45" s="435"/>
    </row>
    <row r="46" spans="2:3" x14ac:dyDescent="0.25">
      <c r="B46" s="433" t="s">
        <v>1250</v>
      </c>
      <c r="C46" s="435" t="s">
        <v>1325</v>
      </c>
    </row>
    <row r="47" spans="2:3" x14ac:dyDescent="0.25">
      <c r="B47" s="433" t="s">
        <v>90</v>
      </c>
      <c r="C47" s="435"/>
    </row>
    <row r="48" spans="2:3" x14ac:dyDescent="0.25">
      <c r="B48" s="433" t="s">
        <v>99</v>
      </c>
      <c r="C48" s="435"/>
    </row>
    <row r="49" spans="2:3" x14ac:dyDescent="0.25">
      <c r="B49" s="433" t="s">
        <v>135</v>
      </c>
      <c r="C49" s="435"/>
    </row>
    <row r="50" spans="2:3" x14ac:dyDescent="0.25">
      <c r="B50" s="433" t="s">
        <v>138</v>
      </c>
      <c r="C50" s="435"/>
    </row>
    <row r="51" spans="2:3" x14ac:dyDescent="0.25">
      <c r="B51" s="433" t="s">
        <v>136</v>
      </c>
      <c r="C51" s="435"/>
    </row>
    <row r="52" spans="2:3" x14ac:dyDescent="0.25">
      <c r="B52" s="433" t="s">
        <v>137</v>
      </c>
      <c r="C52" s="435"/>
    </row>
    <row r="53" spans="2:3" x14ac:dyDescent="0.25">
      <c r="B53" s="433" t="s">
        <v>140</v>
      </c>
      <c r="C53" s="435"/>
    </row>
    <row r="54" spans="2:3" x14ac:dyDescent="0.25">
      <c r="B54" s="433" t="s">
        <v>139</v>
      </c>
      <c r="C54" s="435"/>
    </row>
    <row r="55" spans="2:3" x14ac:dyDescent="0.25">
      <c r="B55" s="433" t="s">
        <v>329</v>
      </c>
      <c r="C55" s="435"/>
    </row>
    <row r="56" spans="2:3" x14ac:dyDescent="0.25">
      <c r="B56" s="432" t="s">
        <v>165</v>
      </c>
      <c r="C56" s="2"/>
    </row>
    <row r="57" spans="2:3" x14ac:dyDescent="0.25">
      <c r="B57" s="433" t="s">
        <v>74</v>
      </c>
      <c r="C57" s="435"/>
    </row>
    <row r="58" spans="2:3" x14ac:dyDescent="0.25">
      <c r="B58" s="433" t="s">
        <v>326</v>
      </c>
      <c r="C58" s="435"/>
    </row>
    <row r="59" spans="2:3" x14ac:dyDescent="0.25">
      <c r="B59" s="432" t="s">
        <v>771</v>
      </c>
      <c r="C59" s="2"/>
    </row>
    <row r="60" spans="2:3" x14ac:dyDescent="0.25">
      <c r="B60" s="433" t="s">
        <v>210</v>
      </c>
      <c r="C60" s="435"/>
    </row>
    <row r="61" spans="2:3" x14ac:dyDescent="0.25">
      <c r="B61" s="433" t="s">
        <v>829</v>
      </c>
      <c r="C61" s="435"/>
    </row>
    <row r="62" spans="2:3" x14ac:dyDescent="0.25">
      <c r="B62" s="433" t="s">
        <v>208</v>
      </c>
      <c r="C62" s="435" t="s">
        <v>1325</v>
      </c>
    </row>
    <row r="63" spans="2:3" x14ac:dyDescent="0.25">
      <c r="B63" s="433" t="s">
        <v>214</v>
      </c>
      <c r="C63" s="435" t="s">
        <v>1325</v>
      </c>
    </row>
    <row r="64" spans="2:3" x14ac:dyDescent="0.25">
      <c r="B64" s="433" t="s">
        <v>211</v>
      </c>
      <c r="C64" s="435" t="s">
        <v>1325</v>
      </c>
    </row>
    <row r="65" spans="2:3" x14ac:dyDescent="0.25">
      <c r="B65" s="433" t="s">
        <v>213</v>
      </c>
      <c r="C65" s="435" t="s">
        <v>1325</v>
      </c>
    </row>
    <row r="66" spans="2:3" x14ac:dyDescent="0.25">
      <c r="B66" s="433" t="s">
        <v>257</v>
      </c>
      <c r="C66" s="435" t="s">
        <v>1325</v>
      </c>
    </row>
    <row r="67" spans="2:3" x14ac:dyDescent="0.25">
      <c r="B67" s="433" t="s">
        <v>256</v>
      </c>
      <c r="C67" s="435" t="s">
        <v>1325</v>
      </c>
    </row>
    <row r="68" spans="2:3" x14ac:dyDescent="0.25">
      <c r="B68" s="433" t="s">
        <v>209</v>
      </c>
      <c r="C68" s="435" t="s">
        <v>1325</v>
      </c>
    </row>
    <row r="69" spans="2:3" x14ac:dyDescent="0.25">
      <c r="B69" s="432" t="s">
        <v>172</v>
      </c>
      <c r="C69" s="2"/>
    </row>
    <row r="70" spans="2:3" x14ac:dyDescent="0.25">
      <c r="B70" s="433" t="s">
        <v>98</v>
      </c>
      <c r="C70" s="435"/>
    </row>
    <row r="71" spans="2:3" x14ac:dyDescent="0.25">
      <c r="B71" s="433" t="s">
        <v>319</v>
      </c>
      <c r="C71" s="435"/>
    </row>
    <row r="72" spans="2:3" x14ac:dyDescent="0.25">
      <c r="B72" s="433" t="s">
        <v>330</v>
      </c>
      <c r="C72" s="435"/>
    </row>
    <row r="73" spans="2:3" x14ac:dyDescent="0.25">
      <c r="B73" s="433" t="s">
        <v>259</v>
      </c>
      <c r="C73" s="435"/>
    </row>
    <row r="74" spans="2:3" x14ac:dyDescent="0.25">
      <c r="B74" s="433" t="s">
        <v>100</v>
      </c>
      <c r="C74" s="435"/>
    </row>
    <row r="75" spans="2:3" x14ac:dyDescent="0.25">
      <c r="B75" s="433" t="s">
        <v>97</v>
      </c>
      <c r="C75" s="435"/>
    </row>
    <row r="76" spans="2:3" x14ac:dyDescent="0.25">
      <c r="B76" s="433" t="s">
        <v>101</v>
      </c>
      <c r="C76" s="435"/>
    </row>
    <row r="77" spans="2:3" x14ac:dyDescent="0.25">
      <c r="B77" s="433" t="s">
        <v>314</v>
      </c>
      <c r="C77" s="435"/>
    </row>
    <row r="78" spans="2:3" x14ac:dyDescent="0.25">
      <c r="B78" s="433" t="s">
        <v>96</v>
      </c>
      <c r="C78" s="435"/>
    </row>
    <row r="79" spans="2:3" x14ac:dyDescent="0.25">
      <c r="B79" s="433" t="s">
        <v>95</v>
      </c>
      <c r="C79" s="435"/>
    </row>
    <row r="80" spans="2:3" x14ac:dyDescent="0.25">
      <c r="B80" s="433" t="s">
        <v>94</v>
      </c>
      <c r="C80" s="435"/>
    </row>
    <row r="81" spans="2:3" x14ac:dyDescent="0.25">
      <c r="B81" s="433" t="s">
        <v>86</v>
      </c>
      <c r="C81" s="435"/>
    </row>
    <row r="82" spans="2:3" x14ac:dyDescent="0.25">
      <c r="B82" s="432" t="s">
        <v>770</v>
      </c>
      <c r="C82" s="2"/>
    </row>
    <row r="83" spans="2:3" x14ac:dyDescent="0.25">
      <c r="B83" s="433" t="s">
        <v>1252</v>
      </c>
      <c r="C83" s="435"/>
    </row>
    <row r="84" spans="2:3" x14ac:dyDescent="0.25">
      <c r="B84" s="433" t="s">
        <v>316</v>
      </c>
      <c r="C84" s="435"/>
    </row>
    <row r="85" spans="2:3" x14ac:dyDescent="0.25">
      <c r="B85" s="433" t="s">
        <v>1251</v>
      </c>
      <c r="C85" s="435"/>
    </row>
    <row r="86" spans="2:3" x14ac:dyDescent="0.25">
      <c r="B86" s="433" t="s">
        <v>1249</v>
      </c>
      <c r="C86" s="435"/>
    </row>
    <row r="87" spans="2:3" x14ac:dyDescent="0.25">
      <c r="B87" s="433" t="s">
        <v>315</v>
      </c>
      <c r="C87" s="435"/>
    </row>
    <row r="88" spans="2:3" x14ac:dyDescent="0.25">
      <c r="B88" s="434" t="s">
        <v>582</v>
      </c>
      <c r="C88" s="17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S189"/>
  <sheetViews>
    <sheetView tabSelected="1" topLeftCell="IE1" zoomScale="81" zoomScaleNormal="81" workbookViewId="0">
      <selection activeCell="IU4" sqref="IU4"/>
    </sheetView>
  </sheetViews>
  <sheetFormatPr baseColWidth="10" defaultColWidth="11.5703125" defaultRowHeight="15" outlineLevelCol="2" x14ac:dyDescent="0.25"/>
  <cols>
    <col min="1" max="1" width="16" style="16" customWidth="1"/>
    <col min="2" max="2" width="11.5703125" style="16" customWidth="1"/>
    <col min="3" max="3" width="64.28515625" style="38" customWidth="1"/>
    <col min="4" max="4" width="25" style="16" customWidth="1"/>
    <col min="5" max="5" width="21.5703125" style="16" customWidth="1"/>
    <col min="6" max="6" width="18.140625" style="16" customWidth="1"/>
    <col min="7" max="18" width="11.5703125" style="22" customWidth="1"/>
    <col min="19" max="19" width="17.140625" style="22" customWidth="1"/>
    <col min="20" max="28" width="15.42578125" customWidth="1" outlineLevel="2"/>
    <col min="29" max="31" width="16.28515625" customWidth="1" outlineLevel="2"/>
    <col min="32" max="32" width="12.28515625" customWidth="1" outlineLevel="2"/>
    <col min="33" max="34" width="7.7109375" customWidth="1" outlineLevel="2"/>
    <col min="35" max="44" width="9.42578125" customWidth="1" outlineLevel="2"/>
    <col min="45" max="45" width="8" customWidth="1" outlineLevel="2"/>
    <col min="46" max="46" width="12.28515625" customWidth="1" outlineLevel="2"/>
    <col min="47" max="55" width="9.42578125" customWidth="1" outlineLevel="2"/>
    <col min="56" max="56" width="19.28515625" style="16" customWidth="1" outlineLevel="2"/>
    <col min="57" max="57" width="19.140625" style="16" customWidth="1" outlineLevel="2"/>
    <col min="58" max="58" width="11.85546875" style="22" customWidth="1"/>
    <col min="59" max="59" width="10.140625" style="22" customWidth="1"/>
    <col min="60" max="60" width="10.28515625" style="22" customWidth="1"/>
    <col min="61" max="61" width="10.5703125" style="22" customWidth="1"/>
    <col min="62" max="65" width="10.42578125" style="22" customWidth="1"/>
    <col min="66" max="67" width="10.28515625" style="22" customWidth="1"/>
    <col min="68" max="68" width="10.140625" style="22" customWidth="1"/>
    <col min="69" max="69" width="10.42578125" style="22" customWidth="1"/>
    <col min="70" max="70" width="10.140625" style="22" customWidth="1"/>
    <col min="71" max="71" width="11.5703125" style="229" customWidth="1"/>
    <col min="72" max="72" width="11.7109375" customWidth="1" outlineLevel="2"/>
    <col min="73" max="82" width="11.42578125" customWidth="1" outlineLevel="2"/>
    <col min="83" max="83" width="11.28515625" customWidth="1" outlineLevel="2"/>
    <col min="84" max="84" width="11.28515625" style="16" customWidth="1" outlineLevel="2"/>
    <col min="85" max="85" width="10.42578125" style="22" customWidth="1"/>
    <col min="86" max="86" width="10.140625" style="22" customWidth="1"/>
    <col min="87" max="88" width="10.42578125" style="22" customWidth="1"/>
    <col min="89" max="89" width="10.5703125" style="22" customWidth="1"/>
    <col min="90" max="90" width="10.42578125" style="22" customWidth="1"/>
    <col min="91" max="91" width="10.140625" style="22" customWidth="1"/>
    <col min="92" max="92" width="10.5703125" style="22" customWidth="1"/>
    <col min="93" max="93" width="9.7109375" style="22" customWidth="1"/>
    <col min="94" max="94" width="10" style="22" customWidth="1"/>
    <col min="95" max="95" width="10.140625" style="22" customWidth="1"/>
    <col min="96" max="96" width="10.28515625" style="22" customWidth="1"/>
    <col min="97" max="101" width="11.5703125" style="22" customWidth="1"/>
    <col min="102" max="102" width="13" style="22" customWidth="1"/>
    <col min="103" max="106" width="13.85546875" style="22" customWidth="1"/>
    <col min="107" max="107" width="14" style="22" customWidth="1"/>
    <col min="108" max="108" width="13.7109375" style="22" customWidth="1"/>
    <col min="109" max="109" width="13.85546875" style="22" customWidth="1"/>
    <col min="110" max="110" width="13.5703125" style="22" customWidth="1"/>
    <col min="111" max="111" width="14" style="22" customWidth="1"/>
    <col min="112" max="113" width="13.85546875" style="22" customWidth="1"/>
    <col min="114" max="114" width="13.42578125" style="22" customWidth="1"/>
    <col min="115" max="115" width="11.5703125" style="22" customWidth="1"/>
    <col min="116" max="127" width="13.5703125" style="22" customWidth="1"/>
    <col min="128" max="132" width="11.5703125" style="22" customWidth="1"/>
    <col min="133" max="133" width="12.28515625" style="22" customWidth="1"/>
    <col min="134" max="142" width="13.5703125" style="22" customWidth="1"/>
    <col min="143" max="143" width="13.7109375" style="22" customWidth="1"/>
    <col min="144" max="145" width="13.5703125" style="22" customWidth="1"/>
    <col min="146" max="171" width="11.5703125" style="22" customWidth="1"/>
    <col min="172" max="182" width="13.5703125" style="22" customWidth="1"/>
    <col min="183" max="183" width="14" style="22" customWidth="1"/>
    <col min="184" max="184" width="11.5703125" style="22" customWidth="1"/>
    <col min="185" max="185" width="14" style="22" customWidth="1"/>
    <col min="186" max="186" width="14.85546875" style="22" customWidth="1"/>
    <col min="187" max="188" width="11.5703125" style="22" customWidth="1"/>
    <col min="189" max="189" width="15.28515625" style="22" customWidth="1"/>
    <col min="190" max="197" width="13.5703125" style="22" customWidth="1"/>
    <col min="198" max="198" width="14.28515625" style="22" customWidth="1"/>
    <col min="199" max="199" width="13.5703125" style="22" customWidth="1"/>
    <col min="200" max="201" width="13.85546875" style="22" customWidth="1"/>
    <col min="202" max="202" width="12" style="22" customWidth="1"/>
    <col min="203" max="204" width="13.5703125" style="22" customWidth="1"/>
    <col min="205" max="205" width="13.28515625" style="22" customWidth="1"/>
    <col min="206" max="212" width="13.5703125" style="22" customWidth="1"/>
    <col min="213" max="213" width="13.85546875" style="22" customWidth="1"/>
    <col min="214" max="214" width="13.5703125" style="22" customWidth="1"/>
    <col min="215" max="219" width="11.5703125" style="22" customWidth="1"/>
    <col min="220" max="220" width="15.28515625" style="22" customWidth="1"/>
    <col min="221" max="221" width="14.5703125" style="22" customWidth="1"/>
    <col min="222" max="222" width="14.7109375" style="22" customWidth="1"/>
    <col min="223" max="223" width="14.85546875" style="22" customWidth="1"/>
    <col min="224" max="224" width="14.7109375" style="22" customWidth="1"/>
    <col min="225" max="225" width="14.42578125" style="22" customWidth="1"/>
    <col min="226" max="226" width="14.7109375" style="22" customWidth="1"/>
    <col min="227" max="227" width="14.28515625" style="22" customWidth="1"/>
    <col min="228" max="229" width="14.42578125" style="22" customWidth="1"/>
    <col min="230" max="230" width="14.28515625" style="22" customWidth="1"/>
    <col min="231" max="231" width="15.140625" style="22" customWidth="1"/>
    <col min="232" max="232" width="14.28515625" style="22" customWidth="1"/>
    <col min="233" max="233" width="15.140625" style="22" bestFit="1" customWidth="1"/>
    <col min="234" max="235" width="14.28515625" style="22" customWidth="1"/>
    <col min="236" max="237" width="14.7109375" style="22" customWidth="1"/>
    <col min="238" max="238" width="14.5703125" style="22" customWidth="1"/>
    <col min="239" max="239" width="14.7109375" style="22" customWidth="1"/>
    <col min="240" max="240" width="14.42578125" style="22" customWidth="1"/>
    <col min="241" max="242" width="14.7109375" style="22" customWidth="1"/>
    <col min="243" max="243" width="14.42578125" style="22" customWidth="1"/>
    <col min="244" max="244" width="14.7109375" style="22" customWidth="1"/>
    <col min="245" max="245" width="14.28515625" style="22" customWidth="1"/>
    <col min="246" max="250" width="11.5703125" style="22" customWidth="1"/>
    <col min="251" max="251" width="15.5703125" style="22" customWidth="1"/>
    <col min="252" max="253" width="15.28515625" style="22" customWidth="1"/>
    <col min="254" max="255" width="12.85546875" style="22" customWidth="1"/>
    <col min="256" max="256" width="11.85546875" style="22" customWidth="1"/>
    <col min="257" max="257" width="11.5703125" style="22" customWidth="1"/>
    <col min="258" max="259" width="15.28515625" style="22" customWidth="1"/>
    <col min="260" max="261" width="12.85546875" style="22" customWidth="1"/>
    <col min="262" max="293" width="11.5703125" style="22" customWidth="1"/>
    <col min="294" max="294" width="19.7109375" style="22" customWidth="1"/>
    <col min="295" max="298" width="11.5703125" style="22" customWidth="1"/>
    <col min="299" max="299" width="18.140625" style="22" customWidth="1"/>
    <col min="300" max="305" width="11.5703125" style="22" customWidth="1"/>
    <col min="306" max="16384" width="11.5703125" style="22"/>
  </cols>
  <sheetData>
    <row r="1" spans="1:305" ht="15" customHeight="1" thickBot="1" x14ac:dyDescent="0.55000000000000004">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16"/>
      <c r="BG1" s="74"/>
      <c r="BH1" s="74"/>
      <c r="BI1" s="74"/>
      <c r="BJ1" s="74"/>
      <c r="BK1" s="74"/>
      <c r="BL1" s="74"/>
      <c r="BM1" s="74"/>
      <c r="BN1" s="74"/>
      <c r="BO1" s="74"/>
      <c r="BP1" s="74"/>
      <c r="BQ1" s="74"/>
      <c r="BR1" s="74"/>
      <c r="BS1" s="227"/>
      <c r="BT1" s="75"/>
      <c r="BU1" s="75"/>
      <c r="BV1" s="75"/>
      <c r="BW1" s="75"/>
      <c r="BX1" s="75"/>
      <c r="BY1" s="75"/>
      <c r="BZ1" s="75"/>
      <c r="CA1" s="75"/>
      <c r="CB1" s="75"/>
      <c r="CC1" s="75"/>
      <c r="CD1" s="75"/>
      <c r="CE1" s="75"/>
      <c r="CF1" s="75"/>
      <c r="CG1" s="74"/>
      <c r="CH1" s="74"/>
      <c r="CI1" s="74"/>
      <c r="CJ1" s="74"/>
      <c r="CK1" s="74"/>
      <c r="CL1" s="74"/>
      <c r="CM1" s="74"/>
      <c r="CN1" s="74"/>
      <c r="CO1" s="74"/>
      <c r="CP1" s="74"/>
      <c r="CQ1" s="74"/>
      <c r="CR1" s="74"/>
      <c r="CS1" s="74"/>
      <c r="CT1" s="74"/>
      <c r="CU1" s="74"/>
      <c r="CV1" s="74"/>
      <c r="CW1" s="74"/>
      <c r="CX1" s="74"/>
      <c r="DY1"/>
      <c r="DZ1"/>
      <c r="EA1"/>
      <c r="EB1"/>
      <c r="EC1"/>
      <c r="GC1"/>
      <c r="GD1"/>
      <c r="GE1"/>
      <c r="GF1"/>
      <c r="GG1"/>
      <c r="HH1"/>
      <c r="HI1"/>
      <c r="HJ1"/>
      <c r="HK1"/>
      <c r="HL1"/>
      <c r="IM1"/>
      <c r="IN1"/>
      <c r="IO1"/>
      <c r="IP1"/>
      <c r="IQ1"/>
      <c r="IR1"/>
      <c r="IS1"/>
      <c r="IT1"/>
      <c r="IU1"/>
      <c r="IV1"/>
      <c r="IW1"/>
      <c r="IX1"/>
      <c r="IY1"/>
      <c r="IZ1"/>
      <c r="JA1"/>
      <c r="JB1"/>
      <c r="JC1"/>
      <c r="JD1" s="259"/>
      <c r="JE1" s="259"/>
      <c r="JF1" s="259"/>
      <c r="JG1" s="259"/>
      <c r="JH1" s="259"/>
      <c r="JI1" s="259"/>
      <c r="JJ1" s="358"/>
      <c r="JK1" s="358"/>
      <c r="JL1" s="358"/>
      <c r="JM1" s="358"/>
      <c r="JN1" s="358"/>
      <c r="JO1" s="358"/>
      <c r="JP1"/>
      <c r="JQ1"/>
      <c r="JR1"/>
      <c r="JS1"/>
      <c r="JT1"/>
      <c r="JU1"/>
      <c r="JV1"/>
      <c r="JW1"/>
      <c r="JX1" s="97"/>
      <c r="JY1"/>
      <c r="JZ1"/>
      <c r="KA1"/>
      <c r="KB1"/>
      <c r="KC1"/>
      <c r="KD1"/>
      <c r="KE1"/>
      <c r="KF1"/>
      <c r="KG1"/>
      <c r="KH1"/>
      <c r="KI1"/>
      <c r="KJ1"/>
      <c r="KK1"/>
      <c r="KL1"/>
      <c r="KM1" s="38"/>
      <c r="KN1"/>
      <c r="KO1"/>
      <c r="KP1"/>
      <c r="KQ1"/>
      <c r="KR1"/>
      <c r="KS1"/>
    </row>
    <row r="2" spans="1:305" ht="15" customHeight="1" thickBot="1" x14ac:dyDescent="0.3">
      <c r="A2" s="3"/>
      <c r="B2" s="3"/>
      <c r="C2" s="39"/>
      <c r="D2" s="30"/>
      <c r="E2" s="30"/>
      <c r="F2" s="30"/>
      <c r="G2" s="502" t="s">
        <v>1471</v>
      </c>
      <c r="H2" s="503"/>
      <c r="I2" s="503"/>
      <c r="J2" s="503"/>
      <c r="K2" s="503"/>
      <c r="L2" s="503"/>
      <c r="M2" s="503"/>
      <c r="N2" s="503"/>
      <c r="O2" s="503"/>
      <c r="P2" s="503"/>
      <c r="Q2" s="503"/>
      <c r="R2" s="504"/>
      <c r="S2" s="8"/>
      <c r="T2" s="511" t="s">
        <v>1470</v>
      </c>
      <c r="U2" s="512"/>
      <c r="V2" s="512"/>
      <c r="W2" s="512"/>
      <c r="X2" s="512"/>
      <c r="Y2" s="512"/>
      <c r="Z2" s="512"/>
      <c r="AA2" s="512"/>
      <c r="AB2" s="512"/>
      <c r="AC2" s="512"/>
      <c r="AD2" s="512"/>
      <c r="AE2" s="513"/>
      <c r="AF2" s="511" t="s">
        <v>1469</v>
      </c>
      <c r="AG2" s="512"/>
      <c r="AH2" s="512"/>
      <c r="AI2" s="512"/>
      <c r="AJ2" s="512"/>
      <c r="AK2" s="512"/>
      <c r="AL2" s="512"/>
      <c r="AM2" s="512"/>
      <c r="AN2" s="512"/>
      <c r="AO2" s="512"/>
      <c r="AP2" s="512"/>
      <c r="AQ2" s="513"/>
      <c r="AR2" s="511" t="s">
        <v>1468</v>
      </c>
      <c r="AS2" s="512"/>
      <c r="AT2" s="512"/>
      <c r="AU2" s="512"/>
      <c r="AV2" s="512"/>
      <c r="AW2" s="512"/>
      <c r="AX2" s="512"/>
      <c r="AY2" s="512"/>
      <c r="AZ2" s="512"/>
      <c r="BA2" s="512"/>
      <c r="BB2" s="512"/>
      <c r="BC2" s="513"/>
      <c r="BE2" s="523" t="s">
        <v>1472</v>
      </c>
      <c r="BF2" s="524"/>
      <c r="BG2" s="505" t="s">
        <v>363</v>
      </c>
      <c r="BH2" s="506"/>
      <c r="BI2" s="506"/>
      <c r="BJ2" s="506"/>
      <c r="BK2" s="506"/>
      <c r="BL2" s="506"/>
      <c r="BM2" s="506"/>
      <c r="BN2" s="506"/>
      <c r="BO2" s="506"/>
      <c r="BP2" s="506"/>
      <c r="BQ2" s="506"/>
      <c r="BR2" s="507"/>
      <c r="BS2" s="150"/>
      <c r="BT2" s="517" t="s">
        <v>1467</v>
      </c>
      <c r="BU2" s="518"/>
      <c r="BV2" s="518"/>
      <c r="BW2" s="518"/>
      <c r="BX2" s="518"/>
      <c r="BY2" s="518"/>
      <c r="BZ2" s="518"/>
      <c r="CA2" s="518"/>
      <c r="CB2" s="518"/>
      <c r="CC2" s="518"/>
      <c r="CD2" s="518"/>
      <c r="CE2" s="518"/>
      <c r="CF2" s="519"/>
      <c r="CG2" s="505" t="s">
        <v>1454</v>
      </c>
      <c r="CH2" s="506"/>
      <c r="CI2" s="506"/>
      <c r="CJ2" s="506"/>
      <c r="CK2" s="506"/>
      <c r="CL2" s="506"/>
      <c r="CM2" s="506"/>
      <c r="CN2" s="506"/>
      <c r="CO2" s="506"/>
      <c r="CP2" s="506"/>
      <c r="CQ2" s="506"/>
      <c r="CR2" s="507"/>
      <c r="CS2" s="71"/>
      <c r="CT2" s="60"/>
      <c r="CU2" s="60"/>
      <c r="CV2" s="60"/>
      <c r="CW2" s="60"/>
      <c r="CX2" s="60"/>
      <c r="CY2" s="508" t="s">
        <v>365</v>
      </c>
      <c r="CZ2" s="509"/>
      <c r="DA2" s="509"/>
      <c r="DB2" s="509"/>
      <c r="DC2" s="509"/>
      <c r="DD2" s="509"/>
      <c r="DE2" s="509"/>
      <c r="DF2" s="509"/>
      <c r="DG2" s="509"/>
      <c r="DH2" s="509"/>
      <c r="DI2" s="509"/>
      <c r="DJ2" s="510"/>
      <c r="DL2" s="508" t="s">
        <v>1453</v>
      </c>
      <c r="DM2" s="509"/>
      <c r="DN2" s="509"/>
      <c r="DO2" s="509"/>
      <c r="DP2" s="509"/>
      <c r="DQ2" s="509"/>
      <c r="DR2" s="509"/>
      <c r="DS2" s="509"/>
      <c r="DT2" s="509"/>
      <c r="DU2" s="509"/>
      <c r="DV2" s="509"/>
      <c r="DW2" s="510"/>
      <c r="DY2" s="60"/>
      <c r="DZ2" s="60"/>
      <c r="EA2" s="60"/>
      <c r="EB2" s="60"/>
      <c r="EC2" s="60"/>
      <c r="ED2" s="483" t="s">
        <v>367</v>
      </c>
      <c r="EE2" s="484"/>
      <c r="EF2" s="484"/>
      <c r="EG2" s="484"/>
      <c r="EH2" s="484"/>
      <c r="EI2" s="484"/>
      <c r="EJ2" s="484"/>
      <c r="EK2" s="484"/>
      <c r="EL2" s="484"/>
      <c r="EM2" s="484"/>
      <c r="EN2" s="484"/>
      <c r="EO2" s="485"/>
      <c r="EQ2" s="496" t="s">
        <v>1473</v>
      </c>
      <c r="ER2" s="497"/>
      <c r="ES2" s="497"/>
      <c r="ET2" s="497"/>
      <c r="EU2" s="497"/>
      <c r="EV2" s="497"/>
      <c r="EW2" s="497"/>
      <c r="EX2" s="497"/>
      <c r="EY2" s="497"/>
      <c r="EZ2" s="497"/>
      <c r="FA2" s="497"/>
      <c r="FB2" s="497"/>
      <c r="FC2" s="498"/>
      <c r="FD2" s="223"/>
      <c r="FE2" s="223"/>
      <c r="FF2" s="223"/>
      <c r="FG2" s="223"/>
      <c r="FH2" s="223"/>
      <c r="FI2" s="223" t="s">
        <v>1474</v>
      </c>
      <c r="FJ2" s="223"/>
      <c r="FK2" s="223"/>
      <c r="FL2" s="223"/>
      <c r="FM2" s="223"/>
      <c r="FN2" s="223"/>
      <c r="FO2" s="223"/>
      <c r="FP2" s="483" t="s">
        <v>966</v>
      </c>
      <c r="FQ2" s="484"/>
      <c r="FR2" s="484"/>
      <c r="FS2" s="484"/>
      <c r="FT2" s="484"/>
      <c r="FU2" s="484"/>
      <c r="FV2" s="484"/>
      <c r="FW2" s="484"/>
      <c r="FX2" s="484"/>
      <c r="FY2" s="484"/>
      <c r="FZ2" s="484"/>
      <c r="GA2" s="485"/>
      <c r="GC2" s="60"/>
      <c r="GD2" s="60"/>
      <c r="GE2" s="60"/>
      <c r="GF2" s="60"/>
      <c r="GG2" s="60"/>
      <c r="GH2" s="486" t="s">
        <v>369</v>
      </c>
      <c r="GI2" s="487"/>
      <c r="GJ2" s="487"/>
      <c r="GK2" s="487"/>
      <c r="GL2" s="487"/>
      <c r="GM2" s="487"/>
      <c r="GN2" s="487"/>
      <c r="GO2" s="487"/>
      <c r="GP2" s="487"/>
      <c r="GQ2" s="487"/>
      <c r="GR2" s="487"/>
      <c r="GS2" s="488"/>
      <c r="GU2" s="486" t="s">
        <v>903</v>
      </c>
      <c r="GV2" s="487"/>
      <c r="GW2" s="487"/>
      <c r="GX2" s="487"/>
      <c r="GY2" s="487"/>
      <c r="GZ2" s="487"/>
      <c r="HA2" s="487"/>
      <c r="HB2" s="487"/>
      <c r="HC2" s="487"/>
      <c r="HD2" s="487"/>
      <c r="HE2" s="487"/>
      <c r="HF2" s="488"/>
      <c r="HH2" s="60"/>
      <c r="HI2" s="60"/>
      <c r="HJ2" s="60"/>
      <c r="HK2" s="60"/>
      <c r="HL2" s="60"/>
      <c r="HM2" s="493" t="s">
        <v>371</v>
      </c>
      <c r="HN2" s="494"/>
      <c r="HO2" s="494"/>
      <c r="HP2" s="494"/>
      <c r="HQ2" s="494"/>
      <c r="HR2" s="494"/>
      <c r="HS2" s="494"/>
      <c r="HT2" s="494"/>
      <c r="HU2" s="494"/>
      <c r="HV2" s="494"/>
      <c r="HW2" s="494"/>
      <c r="HX2" s="495"/>
      <c r="HZ2" s="493" t="s">
        <v>1139</v>
      </c>
      <c r="IA2" s="494"/>
      <c r="IB2" s="494"/>
      <c r="IC2" s="494"/>
      <c r="ID2" s="494"/>
      <c r="IE2" s="494"/>
      <c r="IF2" s="494"/>
      <c r="IG2" s="494"/>
      <c r="IH2" s="494"/>
      <c r="II2" s="494"/>
      <c r="IJ2" s="494"/>
      <c r="IK2" s="495"/>
      <c r="IM2" s="60"/>
      <c r="IN2" s="60"/>
      <c r="IO2" s="60"/>
      <c r="IP2" s="60"/>
      <c r="IQ2" s="60"/>
      <c r="IR2" s="490" t="s">
        <v>380</v>
      </c>
      <c r="IS2" s="491"/>
      <c r="IT2" s="491"/>
      <c r="IU2" s="491"/>
      <c r="IV2" s="491"/>
      <c r="IW2" s="492"/>
      <c r="IX2" s="490" t="s">
        <v>381</v>
      </c>
      <c r="IY2" s="491"/>
      <c r="IZ2" s="491"/>
      <c r="JA2" s="491"/>
      <c r="JB2" s="491"/>
      <c r="JC2" s="492"/>
      <c r="JD2" s="490" t="s">
        <v>834</v>
      </c>
      <c r="JE2" s="491"/>
      <c r="JF2" s="491"/>
      <c r="JG2" s="491"/>
      <c r="JH2" s="491"/>
      <c r="JI2" s="492"/>
      <c r="JJ2" s="490" t="s">
        <v>1227</v>
      </c>
      <c r="JK2" s="491"/>
      <c r="JL2" s="491"/>
      <c r="JM2" s="491"/>
      <c r="JN2" s="491"/>
      <c r="JO2" s="492"/>
      <c r="JP2"/>
      <c r="JQ2"/>
      <c r="JR2"/>
      <c r="JS2"/>
      <c r="JT2"/>
      <c r="JU2"/>
      <c r="JV2"/>
      <c r="JW2"/>
      <c r="JX2" s="97"/>
      <c r="JY2"/>
      <c r="JZ2"/>
      <c r="KA2"/>
      <c r="KB2"/>
      <c r="KC2"/>
      <c r="KD2"/>
      <c r="KE2"/>
      <c r="KF2"/>
      <c r="KG2"/>
      <c r="KH2"/>
      <c r="KI2"/>
      <c r="KJ2"/>
      <c r="KK2"/>
      <c r="KL2"/>
      <c r="KM2" s="38"/>
      <c r="KN2"/>
      <c r="KO2"/>
      <c r="KP2"/>
      <c r="KQ2"/>
      <c r="KR2"/>
      <c r="KS2"/>
    </row>
    <row r="3" spans="1:305" ht="15.75" thickBot="1" x14ac:dyDescent="0.3">
      <c r="A3" s="3"/>
      <c r="B3" s="3"/>
      <c r="C3" s="39"/>
      <c r="D3" s="30"/>
      <c r="E3" s="30"/>
      <c r="F3" s="30"/>
      <c r="G3" s="66">
        <f t="shared" ref="G3:S3" si="0">SUBTOTAL(9,G5:G175)</f>
        <v>1163590.8419999999</v>
      </c>
      <c r="H3" s="67">
        <f t="shared" si="0"/>
        <v>2294568.3940000003</v>
      </c>
      <c r="I3" s="67">
        <f t="shared" si="0"/>
        <v>4557357.1480000028</v>
      </c>
      <c r="J3" s="67">
        <f t="shared" si="0"/>
        <v>6752365.5880000023</v>
      </c>
      <c r="K3" s="67">
        <f t="shared" si="0"/>
        <v>2533658.8589999992</v>
      </c>
      <c r="L3" s="67">
        <f t="shared" si="0"/>
        <v>4158409.6370000001</v>
      </c>
      <c r="M3" s="67">
        <f t="shared" si="0"/>
        <v>3088537.7479999997</v>
      </c>
      <c r="N3" s="67">
        <f t="shared" si="0"/>
        <v>3456016.9660000009</v>
      </c>
      <c r="O3" s="67">
        <f t="shared" si="0"/>
        <v>3668578.1420000009</v>
      </c>
      <c r="P3" s="67">
        <f t="shared" si="0"/>
        <v>5032135.6099999985</v>
      </c>
      <c r="Q3" s="67">
        <f t="shared" si="0"/>
        <v>3747922.773</v>
      </c>
      <c r="R3" s="68">
        <f>SUBTOTAL(9,R5:R175)</f>
        <v>540269.10000000009</v>
      </c>
      <c r="S3" s="45">
        <f t="shared" si="0"/>
        <v>40993410.806999974</v>
      </c>
      <c r="T3" s="514"/>
      <c r="U3" s="515"/>
      <c r="V3" s="515"/>
      <c r="W3" s="515"/>
      <c r="X3" s="515"/>
      <c r="Y3" s="515"/>
      <c r="Z3" s="515"/>
      <c r="AA3" s="515"/>
      <c r="AB3" s="515"/>
      <c r="AC3" s="515"/>
      <c r="AD3" s="515"/>
      <c r="AE3" s="516"/>
      <c r="AF3" s="514"/>
      <c r="AG3" s="515"/>
      <c r="AH3" s="515"/>
      <c r="AI3" s="515"/>
      <c r="AJ3" s="515"/>
      <c r="AK3" s="515"/>
      <c r="AL3" s="515"/>
      <c r="AM3" s="515"/>
      <c r="AN3" s="515"/>
      <c r="AO3" s="515"/>
      <c r="AP3" s="515"/>
      <c r="AQ3" s="516"/>
      <c r="AR3" s="514"/>
      <c r="AS3" s="515"/>
      <c r="AT3" s="515"/>
      <c r="AU3" s="515"/>
      <c r="AV3" s="515"/>
      <c r="AW3" s="515"/>
      <c r="AX3" s="515"/>
      <c r="AY3" s="515"/>
      <c r="AZ3" s="515"/>
      <c r="BA3" s="515"/>
      <c r="BB3" s="515"/>
      <c r="BC3" s="516"/>
      <c r="BD3"/>
      <c r="BE3" s="82"/>
      <c r="BF3" s="44">
        <f t="shared" ref="BF3:BS3" si="1">SUBTOTAL(9,BF5:BF175)</f>
        <v>68320338.452999964</v>
      </c>
      <c r="BG3" s="66">
        <f t="shared" si="1"/>
        <v>1215162.6689633843</v>
      </c>
      <c r="BH3" s="67">
        <f t="shared" si="1"/>
        <v>1844009.7928290372</v>
      </c>
      <c r="BI3" s="67">
        <f t="shared" si="1"/>
        <v>4238251.5919664027</v>
      </c>
      <c r="BJ3" s="67">
        <f t="shared" si="1"/>
        <v>6454514.4623631369</v>
      </c>
      <c r="BK3" s="67">
        <f t="shared" si="1"/>
        <v>4568260.7301281793</v>
      </c>
      <c r="BL3" s="67">
        <f t="shared" si="1"/>
        <v>6838434.097104934</v>
      </c>
      <c r="BM3" s="67">
        <f t="shared" si="1"/>
        <v>4119662.8095644494</v>
      </c>
      <c r="BN3" s="67">
        <f t="shared" si="1"/>
        <v>3758896.0016471227</v>
      </c>
      <c r="BO3" s="67">
        <f t="shared" si="1"/>
        <v>2472423.048168547</v>
      </c>
      <c r="BP3" s="67">
        <f t="shared" si="1"/>
        <v>2330752.9060342875</v>
      </c>
      <c r="BQ3" s="67">
        <f t="shared" si="1"/>
        <v>2978973.2593106665</v>
      </c>
      <c r="BR3" s="68">
        <f t="shared" si="1"/>
        <v>5500282.5453632828</v>
      </c>
      <c r="BS3" s="45">
        <f t="shared" si="1"/>
        <v>46319623.913443409</v>
      </c>
      <c r="BT3" s="520"/>
      <c r="BU3" s="521"/>
      <c r="BV3" s="521"/>
      <c r="BW3" s="521"/>
      <c r="BX3" s="521"/>
      <c r="BY3" s="521"/>
      <c r="BZ3" s="521"/>
      <c r="CA3" s="521"/>
      <c r="CB3" s="521"/>
      <c r="CC3" s="521"/>
      <c r="CD3" s="521"/>
      <c r="CE3" s="521"/>
      <c r="CF3" s="522"/>
      <c r="CG3" s="66">
        <f>SUBTOTAL(9,CG5:CG175)</f>
        <v>6117935.3444896787</v>
      </c>
      <c r="CH3" s="67">
        <f>SUBTOTAL(9,CH5:CH175)</f>
        <v>4952472.6033824375</v>
      </c>
      <c r="CI3" s="67">
        <f t="shared" ref="CI3:CR3" si="2">SUBTOTAL(9,CI5:CI175)</f>
        <v>5679253.960421483</v>
      </c>
      <c r="CJ3" s="67">
        <f t="shared" si="2"/>
        <v>5224624.0928603103</v>
      </c>
      <c r="CK3" s="67">
        <f t="shared" si="2"/>
        <v>2012908.4765904704</v>
      </c>
      <c r="CL3" s="67">
        <f t="shared" si="2"/>
        <v>4383555.146646997</v>
      </c>
      <c r="CM3" s="67">
        <f t="shared" si="2"/>
        <v>2249070.1939031221</v>
      </c>
      <c r="CN3" s="67">
        <f t="shared" si="2"/>
        <v>5005638.3064605491</v>
      </c>
      <c r="CO3" s="67">
        <f t="shared" si="2"/>
        <v>2564329.0030669128</v>
      </c>
      <c r="CP3" s="67">
        <f t="shared" si="2"/>
        <v>2751072.2314768718</v>
      </c>
      <c r="CQ3" s="67">
        <f t="shared" si="2"/>
        <v>3020431.0449525397</v>
      </c>
      <c r="CR3" s="68">
        <f t="shared" si="2"/>
        <v>2917441.5683999821</v>
      </c>
      <c r="CS3" s="9">
        <f>SUBTOTAL(9,CS5:CS175)</f>
        <v>46878731.97265134</v>
      </c>
      <c r="CT3" s="9">
        <f t="shared" ref="CT3:CX3" si="3">SUBTOTAL(9,CT5:CT175)</f>
        <v>5998466.7796666706</v>
      </c>
      <c r="CU3" s="9">
        <f t="shared" si="3"/>
        <v>72843.744000000006</v>
      </c>
      <c r="CV3" s="9">
        <f t="shared" si="3"/>
        <v>37731.212999999996</v>
      </c>
      <c r="CW3" s="9">
        <f t="shared" si="3"/>
        <v>0</v>
      </c>
      <c r="CX3" s="9">
        <f t="shared" si="3"/>
        <v>167627736.07576144</v>
      </c>
      <c r="CY3" s="66">
        <f>SUBTOTAL(9,CY5:CY175)</f>
        <v>1215162.6689633843</v>
      </c>
      <c r="CZ3" s="67">
        <f>SUBTOTAL(9,CZ5:CZ175)</f>
        <v>1844009.7928290372</v>
      </c>
      <c r="DA3" s="67">
        <f t="shared" ref="DA3:DI3" si="4">SUBTOTAL(9,DA5:DA175)</f>
        <v>4238251.5919664027</v>
      </c>
      <c r="DB3" s="67">
        <f t="shared" si="4"/>
        <v>6454514.4623631369</v>
      </c>
      <c r="DC3" s="67">
        <f t="shared" si="4"/>
        <v>4568260.7301281793</v>
      </c>
      <c r="DD3" s="67">
        <f t="shared" si="4"/>
        <v>6838434.097104934</v>
      </c>
      <c r="DE3" s="67">
        <f t="shared" si="4"/>
        <v>4119662.8095644494</v>
      </c>
      <c r="DF3" s="67">
        <f t="shared" si="4"/>
        <v>3758896.0016471227</v>
      </c>
      <c r="DG3" s="67">
        <f t="shared" si="4"/>
        <v>2472423.048168547</v>
      </c>
      <c r="DH3" s="67">
        <f t="shared" si="4"/>
        <v>2330752.9060342875</v>
      </c>
      <c r="DI3" s="67">
        <f t="shared" si="4"/>
        <v>2978973.2593106665</v>
      </c>
      <c r="DJ3" s="68">
        <f t="shared" ref="DJ3" si="5">SUBTOTAL(9,DJ5:DJ172)</f>
        <v>5500282.5453632828</v>
      </c>
      <c r="DK3" s="64">
        <f>SUBTOTAL(9,DK5:DK175)</f>
        <v>46319623.913443409</v>
      </c>
      <c r="DL3" s="66">
        <f>SUBTOTAL(9,DL5:DL175)</f>
        <v>6117935.3444896787</v>
      </c>
      <c r="DM3" s="67">
        <f>SUBTOTAL(9,DM5:DM175)</f>
        <v>4952472.6033824375</v>
      </c>
      <c r="DN3" s="67">
        <f t="shared" ref="DN3:DW3" si="6">SUBTOTAL(9,DN5:DN175)</f>
        <v>5679253.960421483</v>
      </c>
      <c r="DO3" s="67">
        <f t="shared" si="6"/>
        <v>5224624.0928603103</v>
      </c>
      <c r="DP3" s="67">
        <f t="shared" si="6"/>
        <v>2012908.4765904704</v>
      </c>
      <c r="DQ3" s="67">
        <f t="shared" si="6"/>
        <v>4383555.146646997</v>
      </c>
      <c r="DR3" s="67">
        <f t="shared" si="6"/>
        <v>2249070.1939031221</v>
      </c>
      <c r="DS3" s="67">
        <f t="shared" si="6"/>
        <v>5005638.3064605491</v>
      </c>
      <c r="DT3" s="67">
        <f t="shared" si="6"/>
        <v>2564329.0030669128</v>
      </c>
      <c r="DU3" s="67">
        <f t="shared" si="6"/>
        <v>2751072.2314768718</v>
      </c>
      <c r="DV3" s="67">
        <f t="shared" si="6"/>
        <v>3020431.0449525397</v>
      </c>
      <c r="DW3" s="68">
        <f t="shared" si="6"/>
        <v>2917441.5683999821</v>
      </c>
      <c r="DX3" s="64">
        <f>SUBTOTAL(9,DX5:DX175)</f>
        <v>46878731.97265134</v>
      </c>
      <c r="DY3" s="64">
        <f>SUBTOTAL(9,DY5:DY175)</f>
        <v>5998466.7796666706</v>
      </c>
      <c r="DZ3" s="64">
        <f t="shared" ref="DZ3:EC3" si="7">SUBTOTAL(9,DZ5:DZ175)</f>
        <v>72843.744000000006</v>
      </c>
      <c r="EA3" s="64">
        <f t="shared" si="7"/>
        <v>37731.212999999996</v>
      </c>
      <c r="EB3" s="64">
        <f t="shared" si="7"/>
        <v>0</v>
      </c>
      <c r="EC3" s="64">
        <f t="shared" si="7"/>
        <v>167627736.07576144</v>
      </c>
      <c r="ED3" s="66">
        <f>SUBTOTAL(9,ED5:ED175)</f>
        <v>1163590.8419999999</v>
      </c>
      <c r="EE3" s="67">
        <f t="shared" ref="EE3:EO3" si="8">SUBTOTAL(9,EE5:EE175)</f>
        <v>2294568.3940000003</v>
      </c>
      <c r="EF3" s="67">
        <f t="shared" si="8"/>
        <v>4557357.1480000028</v>
      </c>
      <c r="EG3" s="67">
        <f t="shared" si="8"/>
        <v>6752365.5880000023</v>
      </c>
      <c r="EH3" s="67">
        <f t="shared" si="8"/>
        <v>2533658.8589999992</v>
      </c>
      <c r="EI3" s="67">
        <f t="shared" si="8"/>
        <v>4158409.574</v>
      </c>
      <c r="EJ3" s="67">
        <f t="shared" si="8"/>
        <v>3055147.4815773908</v>
      </c>
      <c r="EK3" s="67">
        <f t="shared" si="8"/>
        <v>3404454.9089612551</v>
      </c>
      <c r="EL3" s="67">
        <f t="shared" si="8"/>
        <v>5593602.3533411408</v>
      </c>
      <c r="EM3" s="67">
        <f t="shared" si="8"/>
        <v>5131362.2306327121</v>
      </c>
      <c r="EN3" s="67">
        <f t="shared" si="8"/>
        <v>4255397.5799365044</v>
      </c>
      <c r="EO3" s="68">
        <f t="shared" si="8"/>
        <v>7426236.7793741794</v>
      </c>
      <c r="EP3" s="64">
        <f>SUBTOTAL(9,EP5:EP175)</f>
        <v>50326151.738823168</v>
      </c>
      <c r="EQ3" s="499"/>
      <c r="ER3" s="500"/>
      <c r="ES3" s="500"/>
      <c r="ET3" s="500"/>
      <c r="EU3" s="500"/>
      <c r="EV3" s="500"/>
      <c r="EW3" s="500"/>
      <c r="EX3" s="500"/>
      <c r="EY3" s="500"/>
      <c r="EZ3" s="500"/>
      <c r="FA3" s="500"/>
      <c r="FB3" s="500"/>
      <c r="FC3" s="501"/>
      <c r="FD3" s="226"/>
      <c r="FE3" s="226"/>
      <c r="FF3" s="226"/>
      <c r="FG3" s="226"/>
      <c r="FH3" s="226"/>
      <c r="FI3" s="226"/>
      <c r="FJ3" s="226"/>
      <c r="FK3" s="226"/>
      <c r="FL3" s="226"/>
      <c r="FM3" s="226"/>
      <c r="FN3" s="226"/>
      <c r="FO3" s="226"/>
      <c r="FP3" s="66">
        <f>SUBTOTAL(9,FP5:FP175)</f>
        <v>5675660.470204548</v>
      </c>
      <c r="FQ3" s="67">
        <f t="shared" ref="FQ3:GA3" si="9">SUBTOTAL(9,FQ5:FQ175)</f>
        <v>5216765.5503712967</v>
      </c>
      <c r="FR3" s="67">
        <f t="shared" si="9"/>
        <v>4632744.5070415689</v>
      </c>
      <c r="FS3" s="67">
        <f t="shared" si="9"/>
        <v>4482813.2007454978</v>
      </c>
      <c r="FT3" s="67">
        <f t="shared" si="9"/>
        <v>2616031.1904327506</v>
      </c>
      <c r="FU3" s="67">
        <f t="shared" si="9"/>
        <v>1827102.8873798943</v>
      </c>
      <c r="FV3" s="67">
        <f t="shared" si="9"/>
        <v>2647601.3539895271</v>
      </c>
      <c r="FW3" s="67">
        <f t="shared" si="9"/>
        <v>2799498.2971101701</v>
      </c>
      <c r="FX3" s="67">
        <f t="shared" si="9"/>
        <v>1827827.1399353964</v>
      </c>
      <c r="FY3" s="67">
        <f t="shared" si="9"/>
        <v>1773183.9312687297</v>
      </c>
      <c r="FZ3" s="67">
        <f t="shared" si="9"/>
        <v>3390313.2131224312</v>
      </c>
      <c r="GA3" s="68">
        <f t="shared" si="9"/>
        <v>4203327.0449823663</v>
      </c>
      <c r="GB3" s="64">
        <f>SUBTOTAL(9,GB5:GB175)</f>
        <v>41092868.786584169</v>
      </c>
      <c r="GC3" s="64">
        <f>SUBTOTAL(9,GC5:GC175)</f>
        <v>9844932.587566169</v>
      </c>
      <c r="GD3" s="64">
        <f t="shared" ref="GD3:GG3" si="10">SUBTOTAL(9,GD5:GD175)</f>
        <v>212384.07484737854</v>
      </c>
      <c r="GE3" s="64">
        <f t="shared" si="10"/>
        <v>139515.17106432133</v>
      </c>
      <c r="GF3" s="64">
        <f t="shared" si="10"/>
        <v>20668</v>
      </c>
      <c r="GG3" s="64">
        <f t="shared" si="10"/>
        <v>169956858.45488513</v>
      </c>
      <c r="GH3" s="66">
        <f>SUBTOTAL(9,GH5:GH175)</f>
        <v>1163590.8419999999</v>
      </c>
      <c r="GI3" s="67">
        <f t="shared" ref="GI3:GS3" si="11">SUBTOTAL(9,GI5:GI175)</f>
        <v>2294568.3940000003</v>
      </c>
      <c r="GJ3" s="67">
        <f t="shared" si="11"/>
        <v>4557357.1480000028</v>
      </c>
      <c r="GK3" s="67">
        <f t="shared" si="11"/>
        <v>6752365.5880000023</v>
      </c>
      <c r="GL3" s="67">
        <f t="shared" si="11"/>
        <v>2533658.8589999992</v>
      </c>
      <c r="GM3" s="67">
        <f t="shared" si="11"/>
        <v>4158409.6370000001</v>
      </c>
      <c r="GN3" s="67">
        <f t="shared" si="11"/>
        <v>3088537.7479999997</v>
      </c>
      <c r="GO3" s="67">
        <f t="shared" si="11"/>
        <v>3456016.9660000009</v>
      </c>
      <c r="GP3" s="67">
        <f t="shared" si="11"/>
        <v>3668578.1419999995</v>
      </c>
      <c r="GQ3" s="67">
        <f t="shared" si="11"/>
        <v>6380734.7651197268</v>
      </c>
      <c r="GR3" s="67">
        <f t="shared" si="11"/>
        <v>5488610.1960130045</v>
      </c>
      <c r="GS3" s="68">
        <f t="shared" si="11"/>
        <v>7767792.515647687</v>
      </c>
      <c r="GT3" s="64">
        <f>SUBTOTAL(9,GT5:GT175)</f>
        <v>51310220.800780416</v>
      </c>
      <c r="GU3" s="66">
        <f>SUBTOTAL(9,GU5:GU175)</f>
        <v>4889678.078278943</v>
      </c>
      <c r="GV3" s="67">
        <f t="shared" ref="GV3:HE3" si="12">SUBTOTAL(9,GV5:GV175)</f>
        <v>4539100.229900307</v>
      </c>
      <c r="GW3" s="67">
        <f t="shared" si="12"/>
        <v>6886550.3801842798</v>
      </c>
      <c r="GX3" s="67">
        <f t="shared" si="12"/>
        <v>4988970.5015058741</v>
      </c>
      <c r="GY3" s="67">
        <f t="shared" si="12"/>
        <v>2969483.7600411251</v>
      </c>
      <c r="GZ3" s="67">
        <f t="shared" si="12"/>
        <v>2647302.9482912235</v>
      </c>
      <c r="HA3" s="67">
        <f t="shared" si="12"/>
        <v>2489318.585252875</v>
      </c>
      <c r="HB3" s="67">
        <f t="shared" si="12"/>
        <v>1708258.8648771299</v>
      </c>
      <c r="HC3" s="67">
        <f t="shared" si="12"/>
        <v>1262374.5055997367</v>
      </c>
      <c r="HD3" s="67">
        <f t="shared" si="12"/>
        <v>1722743.625158757</v>
      </c>
      <c r="HE3" s="67">
        <f t="shared" si="12"/>
        <v>2948456.6476956932</v>
      </c>
      <c r="HF3" s="68">
        <f>SUBTOTAL(9,HF5:HF175)</f>
        <v>3936800.2472489486</v>
      </c>
      <c r="HG3" s="64">
        <f>SUBTOTAL(9,HG5:HG175)</f>
        <v>40989038.374034874</v>
      </c>
      <c r="HH3" s="64">
        <f>SUBTOTAL(9,HH5:HH175)</f>
        <v>9041694.5171401706</v>
      </c>
      <c r="HI3" s="64">
        <f t="shared" ref="HI3:HL3" si="13">SUBTOTAL(9,HI5:HI175)</f>
        <v>212384.07484737854</v>
      </c>
      <c r="HJ3" s="64">
        <f t="shared" si="13"/>
        <v>139515.17106432133</v>
      </c>
      <c r="HK3" s="64">
        <f t="shared" si="13"/>
        <v>20668</v>
      </c>
      <c r="HL3" s="64">
        <f t="shared" si="13"/>
        <v>170033859.39086711</v>
      </c>
      <c r="HM3" s="66">
        <f>SUBTOTAL(9,HM5:HM175)</f>
        <v>1163590.8419999999</v>
      </c>
      <c r="HN3" s="67">
        <f t="shared" ref="HN3:HX3" si="14">SUBTOTAL(9,HN5:HN175)</f>
        <v>2294568.3940000003</v>
      </c>
      <c r="HO3" s="67">
        <f t="shared" si="14"/>
        <v>4557357.1480000028</v>
      </c>
      <c r="HP3" s="67">
        <f t="shared" si="14"/>
        <v>6752365.5880000023</v>
      </c>
      <c r="HQ3" s="67">
        <f t="shared" si="14"/>
        <v>2533658.8589999992</v>
      </c>
      <c r="HR3" s="67">
        <f t="shared" si="14"/>
        <v>4158409.6370000001</v>
      </c>
      <c r="HS3" s="67">
        <f t="shared" si="14"/>
        <v>3088537.7479999997</v>
      </c>
      <c r="HT3" s="67">
        <f t="shared" si="14"/>
        <v>3456016.9660000009</v>
      </c>
      <c r="HU3" s="67">
        <f t="shared" si="14"/>
        <v>3668578.1420000009</v>
      </c>
      <c r="HV3" s="67">
        <f t="shared" si="14"/>
        <v>5032135.6099999985</v>
      </c>
      <c r="HW3" s="67">
        <f t="shared" si="14"/>
        <v>3747922.773</v>
      </c>
      <c r="HX3" s="68">
        <f t="shared" si="14"/>
        <v>9056425.5602277741</v>
      </c>
      <c r="HY3" s="64">
        <f>SUBTOTAL(9,HY5:HY175)</f>
        <v>49509567.267227754</v>
      </c>
      <c r="HZ3" s="66">
        <f>SUBTOTAL(9,HZ5:HZ175)</f>
        <v>0</v>
      </c>
      <c r="IA3" s="67">
        <f t="shared" ref="IA3:IK3" si="15">SUBTOTAL(9,IA5:IA175)</f>
        <v>0</v>
      </c>
      <c r="IB3" s="67">
        <f t="shared" si="15"/>
        <v>0</v>
      </c>
      <c r="IC3" s="67">
        <f t="shared" si="15"/>
        <v>0</v>
      </c>
      <c r="ID3" s="67">
        <f t="shared" si="15"/>
        <v>0</v>
      </c>
      <c r="IE3" s="67">
        <f t="shared" si="15"/>
        <v>0</v>
      </c>
      <c r="IF3" s="67">
        <f t="shared" si="15"/>
        <v>0</v>
      </c>
      <c r="IG3" s="67">
        <f t="shared" si="15"/>
        <v>0</v>
      </c>
      <c r="IH3" s="67">
        <f t="shared" si="15"/>
        <v>0</v>
      </c>
      <c r="II3" s="67">
        <f t="shared" si="15"/>
        <v>0</v>
      </c>
      <c r="IJ3" s="67">
        <f t="shared" si="15"/>
        <v>0</v>
      </c>
      <c r="IK3" s="68">
        <f t="shared" si="15"/>
        <v>0</v>
      </c>
      <c r="IL3" s="64">
        <f>SUBTOTAL(9,IL5:IL175)</f>
        <v>42199353.646931432</v>
      </c>
      <c r="IM3" s="64">
        <f>SUBTOTAL(9,IM5:IM175)</f>
        <v>9041694.5171401706</v>
      </c>
      <c r="IN3" s="64">
        <f t="shared" ref="IN3:IQ3" si="16">SUBTOTAL(9,IN5:IN175)</f>
        <v>212384.07484737854</v>
      </c>
      <c r="IO3" s="64">
        <f t="shared" si="16"/>
        <v>139515.17106432133</v>
      </c>
      <c r="IP3" s="64">
        <f t="shared" si="16"/>
        <v>20668</v>
      </c>
      <c r="IQ3" s="64">
        <f t="shared" si="16"/>
        <v>169443521.13021103</v>
      </c>
      <c r="IR3" s="66">
        <f>SUBTOTAL(9,IR5:IR175)</f>
        <v>40819341.368080132</v>
      </c>
      <c r="IS3" s="67">
        <f t="shared" ref="IS3:IW3" si="17">SUBTOTAL(9,IS5:IS175)</f>
        <v>40453141.70699998</v>
      </c>
      <c r="IT3" s="67">
        <f t="shared" si="17"/>
        <v>108773480.15999998</v>
      </c>
      <c r="IU3" s="67">
        <f t="shared" si="17"/>
        <v>109139679.82108018</v>
      </c>
      <c r="IV3" s="67">
        <f t="shared" si="17"/>
        <v>-366199.66108014784</v>
      </c>
      <c r="IW3" s="67">
        <f t="shared" si="17"/>
        <v>58854255.915761426</v>
      </c>
      <c r="IX3" s="66">
        <f>SUBTOTAL(9,IX5:IX175)</f>
        <v>42899914.959449008</v>
      </c>
      <c r="IY3" s="67">
        <f t="shared" ref="IY3:JC3" si="18">SUBTOTAL(9,IY5:IY175)</f>
        <v>40453141.70699998</v>
      </c>
      <c r="IZ3" s="67">
        <f t="shared" si="18"/>
        <v>108773480.15999998</v>
      </c>
      <c r="JA3" s="67">
        <f t="shared" si="18"/>
        <v>111220253.41244905</v>
      </c>
      <c r="JB3" s="67">
        <f t="shared" si="18"/>
        <v>-2446773.2524490072</v>
      </c>
      <c r="JC3" s="67">
        <f t="shared" si="18"/>
        <v>61183378.294885218</v>
      </c>
      <c r="JD3" s="66">
        <f>SUBTOTAL(9,JD5:JD175)</f>
        <v>43542428.285132721</v>
      </c>
      <c r="JE3" s="67">
        <f t="shared" ref="JE3:JI3" si="19">SUBTOTAL(9,JE5:JE175)</f>
        <v>40453141.70699998</v>
      </c>
      <c r="JF3" s="67">
        <f t="shared" si="19"/>
        <v>108773480.15999998</v>
      </c>
      <c r="JG3" s="67">
        <f t="shared" si="19"/>
        <v>111862766.73813272</v>
      </c>
      <c r="JH3" s="67">
        <f t="shared" si="19"/>
        <v>-3089286.5781327351</v>
      </c>
      <c r="JI3" s="68">
        <f t="shared" si="19"/>
        <v>61715295.983867183</v>
      </c>
      <c r="JJ3" s="66">
        <f>SUBTOTAL(9,JJ5:JJ175)</f>
        <v>40453141.70699998</v>
      </c>
      <c r="JK3" s="67">
        <f t="shared" ref="JK3:JO3" si="20">SUBTOTAL(9,JK5:JK175)</f>
        <v>40993410.806999974</v>
      </c>
      <c r="JL3" s="67">
        <f t="shared" si="20"/>
        <v>109313749.26000002</v>
      </c>
      <c r="JM3" s="67">
        <f t="shared" si="20"/>
        <v>108773480.15999998</v>
      </c>
      <c r="JN3" s="67">
        <f t="shared" si="20"/>
        <v>540269.10000000009</v>
      </c>
      <c r="JO3" s="68">
        <f t="shared" si="20"/>
        <v>60129771.870211087</v>
      </c>
      <c r="JP3" s="3"/>
      <c r="JQ3" s="3"/>
      <c r="JR3" s="3"/>
      <c r="JS3" s="3"/>
      <c r="JT3" s="3"/>
      <c r="JU3" s="3"/>
      <c r="JV3" s="3"/>
      <c r="JW3" s="3"/>
      <c r="JX3" s="98"/>
      <c r="JY3" s="99"/>
      <c r="JZ3" s="3"/>
      <c r="KA3" s="3"/>
      <c r="KB3" s="3"/>
      <c r="KC3" s="107"/>
      <c r="KD3" s="107"/>
      <c r="KE3" s="107"/>
      <c r="KF3" s="489" t="s">
        <v>468</v>
      </c>
      <c r="KG3" s="489"/>
      <c r="KH3" s="489"/>
      <c r="KI3" s="489"/>
      <c r="KJ3" s="489"/>
      <c r="KK3" s="111"/>
      <c r="KL3" s="111"/>
      <c r="KM3" s="39"/>
      <c r="KN3" s="111"/>
      <c r="KO3" s="111"/>
      <c r="KP3" s="112"/>
      <c r="KQ3" s="112"/>
      <c r="KR3" s="112"/>
      <c r="KS3" s="113"/>
    </row>
    <row r="4" spans="1:305" ht="51.75" thickBot="1" x14ac:dyDescent="0.3">
      <c r="A4" s="23" t="s">
        <v>0</v>
      </c>
      <c r="B4" s="23" t="s">
        <v>70</v>
      </c>
      <c r="C4" s="23" t="s">
        <v>73</v>
      </c>
      <c r="D4" s="23" t="s">
        <v>143</v>
      </c>
      <c r="E4" s="23" t="s">
        <v>148</v>
      </c>
      <c r="F4" s="46" t="s">
        <v>366</v>
      </c>
      <c r="G4" s="49" t="s">
        <v>1329</v>
      </c>
      <c r="H4" s="49" t="s">
        <v>1330</v>
      </c>
      <c r="I4" s="49" t="s">
        <v>1331</v>
      </c>
      <c r="J4" s="49" t="s">
        <v>1332</v>
      </c>
      <c r="K4" s="49" t="s">
        <v>1333</v>
      </c>
      <c r="L4" s="49" t="s">
        <v>1334</v>
      </c>
      <c r="M4" s="49" t="s">
        <v>1335</v>
      </c>
      <c r="N4" s="49" t="s">
        <v>1336</v>
      </c>
      <c r="O4" s="49" t="s">
        <v>1337</v>
      </c>
      <c r="P4" s="49" t="s">
        <v>1338</v>
      </c>
      <c r="Q4" s="49" t="s">
        <v>1339</v>
      </c>
      <c r="R4" s="49" t="s">
        <v>1340</v>
      </c>
      <c r="S4" s="47" t="s">
        <v>1341</v>
      </c>
      <c r="T4" s="78" t="s">
        <v>1342</v>
      </c>
      <c r="U4" s="78" t="s">
        <v>1343</v>
      </c>
      <c r="V4" s="78" t="s">
        <v>1344</v>
      </c>
      <c r="W4" s="78" t="s">
        <v>1345</v>
      </c>
      <c r="X4" s="78" t="s">
        <v>1346</v>
      </c>
      <c r="Y4" s="78" t="s">
        <v>1347</v>
      </c>
      <c r="Z4" s="78" t="s">
        <v>1348</v>
      </c>
      <c r="AA4" s="78" t="s">
        <v>1349</v>
      </c>
      <c r="AB4" s="78" t="s">
        <v>1350</v>
      </c>
      <c r="AC4" s="78" t="s">
        <v>1351</v>
      </c>
      <c r="AD4" s="78" t="s">
        <v>1352</v>
      </c>
      <c r="AE4" s="222" t="s">
        <v>1353</v>
      </c>
      <c r="AF4" s="78" t="s">
        <v>1354</v>
      </c>
      <c r="AG4" s="78" t="s">
        <v>1355</v>
      </c>
      <c r="AH4" s="78" t="s">
        <v>1356</v>
      </c>
      <c r="AI4" s="78" t="s">
        <v>1357</v>
      </c>
      <c r="AJ4" s="78" t="s">
        <v>1358</v>
      </c>
      <c r="AK4" s="78" t="s">
        <v>1359</v>
      </c>
      <c r="AL4" s="78" t="s">
        <v>1360</v>
      </c>
      <c r="AM4" s="78" t="s">
        <v>1361</v>
      </c>
      <c r="AN4" s="78" t="s">
        <v>1362</v>
      </c>
      <c r="AO4" s="78" t="s">
        <v>1363</v>
      </c>
      <c r="AP4" s="78" t="s">
        <v>1364</v>
      </c>
      <c r="AQ4" s="78" t="s">
        <v>1365</v>
      </c>
      <c r="AR4" s="78" t="s">
        <v>1366</v>
      </c>
      <c r="AS4" s="78" t="s">
        <v>1367</v>
      </c>
      <c r="AT4" s="78" t="s">
        <v>1368</v>
      </c>
      <c r="AU4" s="78" t="s">
        <v>1369</v>
      </c>
      <c r="AV4" s="78" t="s">
        <v>1370</v>
      </c>
      <c r="AW4" s="78" t="s">
        <v>1371</v>
      </c>
      <c r="AX4" s="78" t="s">
        <v>1372</v>
      </c>
      <c r="AY4" s="78" t="s">
        <v>1373</v>
      </c>
      <c r="AZ4" s="78" t="s">
        <v>1374</v>
      </c>
      <c r="BA4" s="78" t="s">
        <v>1375</v>
      </c>
      <c r="BB4" s="78" t="s">
        <v>1376</v>
      </c>
      <c r="BC4" s="78" t="s">
        <v>1377</v>
      </c>
      <c r="BD4" s="62" t="s">
        <v>372</v>
      </c>
      <c r="BE4" s="77" t="s">
        <v>1421</v>
      </c>
      <c r="BF4" s="77" t="s">
        <v>1422</v>
      </c>
      <c r="BG4" s="65" t="s">
        <v>655</v>
      </c>
      <c r="BH4" s="65" t="s">
        <v>656</v>
      </c>
      <c r="BI4" s="65" t="s">
        <v>657</v>
      </c>
      <c r="BJ4" s="65" t="s">
        <v>658</v>
      </c>
      <c r="BK4" s="65" t="s">
        <v>659</v>
      </c>
      <c r="BL4" s="65" t="s">
        <v>660</v>
      </c>
      <c r="BM4" s="65" t="s">
        <v>661</v>
      </c>
      <c r="BN4" s="65" t="s">
        <v>662</v>
      </c>
      <c r="BO4" s="65" t="s">
        <v>663</v>
      </c>
      <c r="BP4" s="65" t="s">
        <v>664</v>
      </c>
      <c r="BQ4" s="65" t="s">
        <v>665</v>
      </c>
      <c r="BR4" s="65" t="s">
        <v>666</v>
      </c>
      <c r="BS4" s="228" t="s">
        <v>1378</v>
      </c>
      <c r="BT4" s="78" t="s">
        <v>1379</v>
      </c>
      <c r="BU4" s="78" t="s">
        <v>1380</v>
      </c>
      <c r="BV4" s="78" t="s">
        <v>1381</v>
      </c>
      <c r="BW4" s="78" t="s">
        <v>1382</v>
      </c>
      <c r="BX4" s="78" t="s">
        <v>1383</v>
      </c>
      <c r="BY4" s="78" t="s">
        <v>1384</v>
      </c>
      <c r="BZ4" s="78" t="s">
        <v>1385</v>
      </c>
      <c r="CA4" s="78" t="s">
        <v>1386</v>
      </c>
      <c r="CB4" s="78" t="s">
        <v>1387</v>
      </c>
      <c r="CC4" s="78" t="s">
        <v>1388</v>
      </c>
      <c r="CD4" s="78" t="s">
        <v>1389</v>
      </c>
      <c r="CE4" s="78" t="s">
        <v>1390</v>
      </c>
      <c r="CF4" s="78" t="s">
        <v>1391</v>
      </c>
      <c r="CG4" s="65" t="s">
        <v>1455</v>
      </c>
      <c r="CH4" s="65" t="s">
        <v>1456</v>
      </c>
      <c r="CI4" s="65" t="s">
        <v>1457</v>
      </c>
      <c r="CJ4" s="65" t="s">
        <v>1458</v>
      </c>
      <c r="CK4" s="65" t="s">
        <v>1459</v>
      </c>
      <c r="CL4" s="65" t="s">
        <v>1460</v>
      </c>
      <c r="CM4" s="65" t="s">
        <v>1461</v>
      </c>
      <c r="CN4" s="65" t="s">
        <v>1462</v>
      </c>
      <c r="CO4" s="65" t="s">
        <v>1463</v>
      </c>
      <c r="CP4" s="65" t="s">
        <v>1464</v>
      </c>
      <c r="CQ4" s="65" t="s">
        <v>1465</v>
      </c>
      <c r="CR4" s="65" t="s">
        <v>1466</v>
      </c>
      <c r="CS4" s="69" t="s">
        <v>723</v>
      </c>
      <c r="CT4" s="69" t="s">
        <v>720</v>
      </c>
      <c r="CU4" s="69" t="s">
        <v>721</v>
      </c>
      <c r="CV4" s="69" t="s">
        <v>722</v>
      </c>
      <c r="CW4" s="69" t="s">
        <v>1423</v>
      </c>
      <c r="CX4" s="61" t="s">
        <v>718</v>
      </c>
      <c r="CY4" s="65" t="s">
        <v>667</v>
      </c>
      <c r="CZ4" s="65" t="s">
        <v>668</v>
      </c>
      <c r="DA4" s="65" t="s">
        <v>669</v>
      </c>
      <c r="DB4" s="65" t="s">
        <v>670</v>
      </c>
      <c r="DC4" s="65" t="s">
        <v>671</v>
      </c>
      <c r="DD4" s="65" t="s">
        <v>672</v>
      </c>
      <c r="DE4" s="65" t="s">
        <v>673</v>
      </c>
      <c r="DF4" s="65" t="s">
        <v>674</v>
      </c>
      <c r="DG4" s="65" t="s">
        <v>675</v>
      </c>
      <c r="DH4" s="65" t="s">
        <v>676</v>
      </c>
      <c r="DI4" s="65" t="s">
        <v>677</v>
      </c>
      <c r="DJ4" s="65" t="s">
        <v>678</v>
      </c>
      <c r="DK4" s="73" t="s">
        <v>1392</v>
      </c>
      <c r="DL4" s="65" t="s">
        <v>1441</v>
      </c>
      <c r="DM4" s="65" t="s">
        <v>1442</v>
      </c>
      <c r="DN4" s="65" t="s">
        <v>1443</v>
      </c>
      <c r="DO4" s="65" t="s">
        <v>1444</v>
      </c>
      <c r="DP4" s="65" t="s">
        <v>1445</v>
      </c>
      <c r="DQ4" s="65" t="s">
        <v>1446</v>
      </c>
      <c r="DR4" s="65" t="s">
        <v>1447</v>
      </c>
      <c r="DS4" s="65" t="s">
        <v>1448</v>
      </c>
      <c r="DT4" s="65" t="s">
        <v>1449</v>
      </c>
      <c r="DU4" s="65" t="s">
        <v>1450</v>
      </c>
      <c r="DV4" s="65" t="s">
        <v>1451</v>
      </c>
      <c r="DW4" s="65" t="s">
        <v>1452</v>
      </c>
      <c r="DX4" s="73" t="s">
        <v>735</v>
      </c>
      <c r="DY4" s="73" t="s">
        <v>736</v>
      </c>
      <c r="DZ4" s="73" t="s">
        <v>737</v>
      </c>
      <c r="EA4" s="73" t="s">
        <v>738</v>
      </c>
      <c r="EB4" s="73" t="s">
        <v>1424</v>
      </c>
      <c r="EC4" s="61" t="s">
        <v>719</v>
      </c>
      <c r="ED4" s="65" t="s">
        <v>680</v>
      </c>
      <c r="EE4" s="65" t="s">
        <v>681</v>
      </c>
      <c r="EF4" s="65" t="s">
        <v>682</v>
      </c>
      <c r="EG4" s="65" t="s">
        <v>683</v>
      </c>
      <c r="EH4" s="65" t="s">
        <v>684</v>
      </c>
      <c r="EI4" s="65" t="s">
        <v>685</v>
      </c>
      <c r="EJ4" s="65" t="s">
        <v>686</v>
      </c>
      <c r="EK4" s="65" t="s">
        <v>687</v>
      </c>
      <c r="EL4" s="65" t="s">
        <v>688</v>
      </c>
      <c r="EM4" s="65" t="s">
        <v>689</v>
      </c>
      <c r="EN4" s="65" t="s">
        <v>690</v>
      </c>
      <c r="EO4" s="65" t="s">
        <v>679</v>
      </c>
      <c r="EP4" s="73" t="s">
        <v>1393</v>
      </c>
      <c r="EQ4" s="78" t="s">
        <v>1394</v>
      </c>
      <c r="ER4" s="78" t="s">
        <v>1395</v>
      </c>
      <c r="ES4" s="78" t="s">
        <v>1396</v>
      </c>
      <c r="ET4" s="78" t="s">
        <v>1397</v>
      </c>
      <c r="EU4" s="78" t="s">
        <v>1398</v>
      </c>
      <c r="EV4" s="78" t="s">
        <v>1399</v>
      </c>
      <c r="EW4" s="78" t="s">
        <v>1400</v>
      </c>
      <c r="EX4" s="78" t="s">
        <v>1401</v>
      </c>
      <c r="EY4" s="78" t="s">
        <v>1402</v>
      </c>
      <c r="EZ4" s="78" t="s">
        <v>1403</v>
      </c>
      <c r="FA4" s="78" t="s">
        <v>1404</v>
      </c>
      <c r="FB4" s="78" t="s">
        <v>1405</v>
      </c>
      <c r="FC4" s="224" t="s">
        <v>1406</v>
      </c>
      <c r="FD4" s="78" t="s">
        <v>1407</v>
      </c>
      <c r="FE4" s="78" t="s">
        <v>1408</v>
      </c>
      <c r="FF4" s="78" t="s">
        <v>1409</v>
      </c>
      <c r="FG4" s="78" t="s">
        <v>1410</v>
      </c>
      <c r="FH4" s="78" t="s">
        <v>1411</v>
      </c>
      <c r="FI4" s="78" t="s">
        <v>1412</v>
      </c>
      <c r="FJ4" s="78" t="s">
        <v>1413</v>
      </c>
      <c r="FK4" s="78" t="s">
        <v>1414</v>
      </c>
      <c r="FL4" s="78" t="s">
        <v>1415</v>
      </c>
      <c r="FM4" s="78" t="s">
        <v>1416</v>
      </c>
      <c r="FN4" s="78" t="s">
        <v>1417</v>
      </c>
      <c r="FO4" s="78" t="s">
        <v>1418</v>
      </c>
      <c r="FP4" s="260" t="s">
        <v>1475</v>
      </c>
      <c r="FQ4" s="225" t="s">
        <v>1476</v>
      </c>
      <c r="FR4" s="65" t="s">
        <v>1477</v>
      </c>
      <c r="FS4" s="65" t="s">
        <v>1478</v>
      </c>
      <c r="FT4" s="65" t="s">
        <v>1479</v>
      </c>
      <c r="FU4" s="65" t="s">
        <v>1480</v>
      </c>
      <c r="FV4" s="65" t="s">
        <v>1481</v>
      </c>
      <c r="FW4" s="65" t="s">
        <v>1482</v>
      </c>
      <c r="FX4" s="65" t="s">
        <v>1483</v>
      </c>
      <c r="FY4" s="65" t="s">
        <v>1484</v>
      </c>
      <c r="FZ4" s="65" t="s">
        <v>1485</v>
      </c>
      <c r="GA4" s="65" t="s">
        <v>1486</v>
      </c>
      <c r="GB4" s="73" t="s">
        <v>1425</v>
      </c>
      <c r="GC4" s="73" t="s">
        <v>724</v>
      </c>
      <c r="GD4" s="73" t="s">
        <v>725</v>
      </c>
      <c r="GE4" s="73" t="s">
        <v>726</v>
      </c>
      <c r="GF4" s="73" t="s">
        <v>1426</v>
      </c>
      <c r="GG4" s="61" t="s">
        <v>717</v>
      </c>
      <c r="GH4" s="65" t="s">
        <v>691</v>
      </c>
      <c r="GI4" s="65" t="s">
        <v>692</v>
      </c>
      <c r="GJ4" s="65" t="s">
        <v>693</v>
      </c>
      <c r="GK4" s="65" t="s">
        <v>694</v>
      </c>
      <c r="GL4" s="65" t="s">
        <v>695</v>
      </c>
      <c r="GM4" s="65" t="s">
        <v>696</v>
      </c>
      <c r="GN4" s="65" t="s">
        <v>697</v>
      </c>
      <c r="GO4" s="65" t="s">
        <v>698</v>
      </c>
      <c r="GP4" s="65" t="s">
        <v>699</v>
      </c>
      <c r="GQ4" s="65" t="s">
        <v>700</v>
      </c>
      <c r="GR4" s="65" t="s">
        <v>701</v>
      </c>
      <c r="GS4" s="65" t="s">
        <v>702</v>
      </c>
      <c r="GT4" s="73" t="s">
        <v>1419</v>
      </c>
      <c r="GU4" s="65" t="s">
        <v>1487</v>
      </c>
      <c r="GV4" s="65" t="s">
        <v>1488</v>
      </c>
      <c r="GW4" s="65" t="s">
        <v>1489</v>
      </c>
      <c r="GX4" s="65" t="s">
        <v>1490</v>
      </c>
      <c r="GY4" s="65" t="s">
        <v>1491</v>
      </c>
      <c r="GZ4" s="65" t="s">
        <v>1492</v>
      </c>
      <c r="HA4" s="65" t="s">
        <v>1493</v>
      </c>
      <c r="HB4" s="65" t="s">
        <v>1494</v>
      </c>
      <c r="HC4" s="65" t="s">
        <v>1495</v>
      </c>
      <c r="HD4" s="65" t="s">
        <v>1496</v>
      </c>
      <c r="HE4" s="65" t="s">
        <v>1497</v>
      </c>
      <c r="HF4" s="65" t="s">
        <v>1498</v>
      </c>
      <c r="HG4" s="73" t="s">
        <v>727</v>
      </c>
      <c r="HH4" s="73" t="s">
        <v>728</v>
      </c>
      <c r="HI4" s="73" t="s">
        <v>729</v>
      </c>
      <c r="HJ4" s="73" t="s">
        <v>730</v>
      </c>
      <c r="HK4" s="73" t="s">
        <v>1427</v>
      </c>
      <c r="HL4" s="61" t="s">
        <v>716</v>
      </c>
      <c r="HM4" s="65" t="s">
        <v>703</v>
      </c>
      <c r="HN4" s="65" t="s">
        <v>704</v>
      </c>
      <c r="HO4" s="65" t="s">
        <v>705</v>
      </c>
      <c r="HP4" s="65" t="s">
        <v>706</v>
      </c>
      <c r="HQ4" s="65" t="s">
        <v>707</v>
      </c>
      <c r="HR4" s="65" t="s">
        <v>708</v>
      </c>
      <c r="HS4" s="65" t="s">
        <v>709</v>
      </c>
      <c r="HT4" s="65" t="s">
        <v>710</v>
      </c>
      <c r="HU4" s="65" t="s">
        <v>711</v>
      </c>
      <c r="HV4" s="65" t="s">
        <v>712</v>
      </c>
      <c r="HW4" s="65" t="s">
        <v>713</v>
      </c>
      <c r="HX4" s="65" t="s">
        <v>714</v>
      </c>
      <c r="HY4" s="73" t="s">
        <v>1420</v>
      </c>
      <c r="HZ4" s="65" t="s">
        <v>1429</v>
      </c>
      <c r="IA4" s="65" t="s">
        <v>1430</v>
      </c>
      <c r="IB4" s="65" t="s">
        <v>1431</v>
      </c>
      <c r="IC4" s="65" t="s">
        <v>1432</v>
      </c>
      <c r="ID4" s="65" t="s">
        <v>1433</v>
      </c>
      <c r="IE4" s="65" t="s">
        <v>1434</v>
      </c>
      <c r="IF4" s="65" t="s">
        <v>1435</v>
      </c>
      <c r="IG4" s="65" t="s">
        <v>1436</v>
      </c>
      <c r="IH4" s="65" t="s">
        <v>1437</v>
      </c>
      <c r="II4" s="65" t="s">
        <v>1438</v>
      </c>
      <c r="IJ4" s="65" t="s">
        <v>1439</v>
      </c>
      <c r="IK4" s="65" t="s">
        <v>1440</v>
      </c>
      <c r="IL4" s="73" t="s">
        <v>731</v>
      </c>
      <c r="IM4" s="73" t="s">
        <v>732</v>
      </c>
      <c r="IN4" s="73" t="s">
        <v>733</v>
      </c>
      <c r="IO4" s="73" t="s">
        <v>734</v>
      </c>
      <c r="IP4" s="73" t="s">
        <v>1428</v>
      </c>
      <c r="IQ4" s="61" t="s">
        <v>715</v>
      </c>
      <c r="IR4" s="261" t="s">
        <v>377</v>
      </c>
      <c r="IS4" s="261" t="s">
        <v>378</v>
      </c>
      <c r="IT4" s="261" t="s">
        <v>373</v>
      </c>
      <c r="IU4" s="261" t="s">
        <v>374</v>
      </c>
      <c r="IV4" s="261" t="s">
        <v>375</v>
      </c>
      <c r="IW4" s="262" t="s">
        <v>376</v>
      </c>
      <c r="IX4" s="261" t="s">
        <v>377</v>
      </c>
      <c r="IY4" s="261" t="s">
        <v>378</v>
      </c>
      <c r="IZ4" s="261" t="s">
        <v>373</v>
      </c>
      <c r="JA4" s="261" t="s">
        <v>374</v>
      </c>
      <c r="JB4" s="261" t="s">
        <v>375</v>
      </c>
      <c r="JC4" s="262" t="s">
        <v>376</v>
      </c>
      <c r="JD4" s="261" t="s">
        <v>377</v>
      </c>
      <c r="JE4" s="261" t="s">
        <v>378</v>
      </c>
      <c r="JF4" s="261" t="s">
        <v>373</v>
      </c>
      <c r="JG4" s="261" t="s">
        <v>374</v>
      </c>
      <c r="JH4" s="261" t="s">
        <v>375</v>
      </c>
      <c r="JI4" s="262" t="s">
        <v>376</v>
      </c>
      <c r="JJ4" s="261" t="s">
        <v>377</v>
      </c>
      <c r="JK4" s="261" t="s">
        <v>378</v>
      </c>
      <c r="JL4" s="261" t="s">
        <v>373</v>
      </c>
      <c r="JM4" s="261" t="s">
        <v>374</v>
      </c>
      <c r="JN4" s="261" t="s">
        <v>375</v>
      </c>
      <c r="JO4" s="262" t="s">
        <v>376</v>
      </c>
      <c r="JP4" s="95" t="s">
        <v>382</v>
      </c>
      <c r="JQ4" s="95" t="s">
        <v>383</v>
      </c>
      <c r="JR4" s="95" t="s">
        <v>385</v>
      </c>
      <c r="JS4" s="95" t="s">
        <v>386</v>
      </c>
      <c r="JT4" s="95" t="s">
        <v>387</v>
      </c>
      <c r="JU4" s="95" t="s">
        <v>388</v>
      </c>
      <c r="JV4" s="100" t="s">
        <v>389</v>
      </c>
      <c r="JW4" s="95" t="s">
        <v>390</v>
      </c>
      <c r="JX4" s="101" t="s">
        <v>391</v>
      </c>
      <c r="JY4" s="95" t="s">
        <v>392</v>
      </c>
      <c r="JZ4" s="95" t="s">
        <v>393</v>
      </c>
      <c r="KA4" s="95" t="s">
        <v>451</v>
      </c>
      <c r="KB4" s="95" t="s">
        <v>452</v>
      </c>
      <c r="KC4" s="108" t="s">
        <v>461</v>
      </c>
      <c r="KD4" s="108" t="s">
        <v>462</v>
      </c>
      <c r="KE4" s="108" t="s">
        <v>463</v>
      </c>
      <c r="KF4" s="114" t="s">
        <v>469</v>
      </c>
      <c r="KG4" s="115" t="s">
        <v>470</v>
      </c>
      <c r="KH4" s="114" t="s">
        <v>471</v>
      </c>
      <c r="KI4" s="114" t="s">
        <v>472</v>
      </c>
      <c r="KJ4" s="114" t="s">
        <v>473</v>
      </c>
      <c r="KK4" s="116" t="s">
        <v>474</v>
      </c>
      <c r="KL4" s="117" t="s">
        <v>475</v>
      </c>
      <c r="KM4" s="118" t="s">
        <v>476</v>
      </c>
      <c r="KN4" s="117" t="s">
        <v>477</v>
      </c>
      <c r="KO4" s="117" t="s">
        <v>478</v>
      </c>
      <c r="KP4" s="95" t="s">
        <v>479</v>
      </c>
      <c r="KQ4" s="100" t="s">
        <v>480</v>
      </c>
      <c r="KR4" s="95" t="s">
        <v>481</v>
      </c>
      <c r="KS4" s="95" t="s">
        <v>482</v>
      </c>
    </row>
    <row r="5" spans="1:305" ht="25.5" x14ac:dyDescent="0.25">
      <c r="A5" s="4" t="s">
        <v>1</v>
      </c>
      <c r="B5" s="5" t="s">
        <v>71</v>
      </c>
      <c r="C5" s="24" t="s">
        <v>74</v>
      </c>
      <c r="D5" s="218" t="s">
        <v>144</v>
      </c>
      <c r="E5" s="32" t="s">
        <v>149</v>
      </c>
      <c r="F5" s="31" t="s">
        <v>165</v>
      </c>
      <c r="G5" s="48">
        <v>2430.3989999999999</v>
      </c>
      <c r="H5" s="48">
        <v>0</v>
      </c>
      <c r="I5" s="48">
        <v>4085.797</v>
      </c>
      <c r="J5" s="48">
        <v>0</v>
      </c>
      <c r="K5" s="48">
        <v>0</v>
      </c>
      <c r="L5" s="48">
        <v>0</v>
      </c>
      <c r="M5" s="48">
        <v>11788.601000000001</v>
      </c>
      <c r="N5" s="48">
        <v>4145.3670000000002</v>
      </c>
      <c r="O5" s="48">
        <v>0</v>
      </c>
      <c r="P5" s="48">
        <v>0</v>
      </c>
      <c r="Q5" s="48">
        <v>4174.2340000000004</v>
      </c>
      <c r="R5" s="48">
        <v>0</v>
      </c>
      <c r="S5" s="11">
        <f t="shared" ref="S5:S68" si="21">SUM(G5:R5)</f>
        <v>26624.397999999997</v>
      </c>
      <c r="T5" s="79">
        <v>0</v>
      </c>
      <c r="U5" s="79">
        <v>0</v>
      </c>
      <c r="V5" s="79">
        <v>0</v>
      </c>
      <c r="W5" s="79">
        <v>0</v>
      </c>
      <c r="X5" s="79">
        <v>0</v>
      </c>
      <c r="Y5" s="79">
        <v>0</v>
      </c>
      <c r="Z5" s="79">
        <v>0.01</v>
      </c>
      <c r="AA5" s="79">
        <v>0</v>
      </c>
      <c r="AB5" s="79">
        <v>0</v>
      </c>
      <c r="AC5" s="79">
        <v>0</v>
      </c>
      <c r="AD5" s="79">
        <v>0</v>
      </c>
      <c r="AE5" s="79">
        <v>0</v>
      </c>
      <c r="AF5" s="221">
        <f t="shared" ref="AF5:AF36" si="22">BE5+SUM(T5)</f>
        <v>0.97</v>
      </c>
      <c r="AG5" s="221">
        <f t="shared" ref="AG5:AG36" si="23">BE5+SUM(T5:U5)</f>
        <v>0.97</v>
      </c>
      <c r="AH5" s="221">
        <f t="shared" ref="AH5:AH36" si="24">BE5+SUM(T5:V5)</f>
        <v>0.97</v>
      </c>
      <c r="AI5" s="221">
        <f t="shared" ref="AI5:AI36" si="25">BE5+SUM(T5:W5)</f>
        <v>0.97</v>
      </c>
      <c r="AJ5" s="221">
        <f t="shared" ref="AJ5:AJ36" si="26">BE5+SUM(T5:X5)</f>
        <v>0.97</v>
      </c>
      <c r="AK5" s="221">
        <f t="shared" ref="AK5:AK36" si="27">BE5+SUM(T5:Y5)</f>
        <v>0.97</v>
      </c>
      <c r="AL5" s="221">
        <f t="shared" ref="AL5:AL36" si="28">BE5+SUM(T5:Z5)</f>
        <v>0.98</v>
      </c>
      <c r="AM5" s="221">
        <f t="shared" ref="AM5:AM36" si="29">BE5+SUM(T5:AA5)</f>
        <v>0.98</v>
      </c>
      <c r="AN5" s="221">
        <f t="shared" ref="AN5:AN36" si="30">BE5+SUM(T5:AB5)</f>
        <v>0.98</v>
      </c>
      <c r="AO5" s="221">
        <f t="shared" ref="AO5:AO36" si="31">BE5+SUM(T5:AC5)</f>
        <v>0.98</v>
      </c>
      <c r="AP5" s="221">
        <f t="shared" ref="AP5:AP36" si="32">BE5+SUM(T5:AD5)</f>
        <v>0.98</v>
      </c>
      <c r="AQ5" s="221">
        <f t="shared" ref="AQ5:AQ36" si="33">BE5+SUM(T5:AE5)</f>
        <v>0.98</v>
      </c>
      <c r="AR5" s="221">
        <f>BE5+SUM(BT5)</f>
        <v>0.97097975051632845</v>
      </c>
      <c r="AS5" s="221">
        <f>BE5+SUM(BT5:BU5)</f>
        <v>0.97097975051632845</v>
      </c>
      <c r="AT5" s="221">
        <f>BE5+SUM(BT5:BV5)</f>
        <v>0.97195950103265705</v>
      </c>
      <c r="AU5" s="221">
        <f>BE5+SUM(BT5:BW5)</f>
        <v>0.97195950103265705</v>
      </c>
      <c r="AV5" s="221">
        <f>BE5+SUM(BT5:BX5)</f>
        <v>0.97195950103265705</v>
      </c>
      <c r="AW5" s="221">
        <f>BE5+SUM(BT5:BY5)</f>
        <v>0.97293925154898553</v>
      </c>
      <c r="AX5" s="221">
        <f>BE5+SUM(BT5:BZ5)</f>
        <v>0.97293925154898553</v>
      </c>
      <c r="AY5" s="221">
        <f>BE5+SUM(BT5:CA5)</f>
        <v>0.97293925154898553</v>
      </c>
      <c r="AZ5" s="221">
        <f>BE5+SUM(BT5:CB5)</f>
        <v>0.97391900206531401</v>
      </c>
      <c r="BA5" s="221">
        <f>BE5+SUM(BT5:CC5)</f>
        <v>0.97391900206531401</v>
      </c>
      <c r="BB5" s="221">
        <f>BE5+SUM(BT5:CD5)</f>
        <v>0.97391900206531401</v>
      </c>
      <c r="BC5" s="221">
        <f>BE5+SUM(BT5:CE5)</f>
        <v>0.9748987525816426</v>
      </c>
      <c r="BD5" s="80">
        <f t="shared" ref="BD5:BD36" si="34">BE5+SUM(T5:AE5)</f>
        <v>0.98</v>
      </c>
      <c r="BE5" s="76">
        <v>0.97</v>
      </c>
      <c r="BF5" s="50">
        <v>819532.25899999996</v>
      </c>
      <c r="BG5" s="63">
        <v>3202.7600046713155</v>
      </c>
      <c r="BH5" s="63">
        <v>12842.07171873936</v>
      </c>
      <c r="BI5" s="63">
        <v>16093.971434114517</v>
      </c>
      <c r="BJ5" s="63">
        <v>0</v>
      </c>
      <c r="BK5" s="63">
        <v>0</v>
      </c>
      <c r="BL5" s="63">
        <v>0</v>
      </c>
      <c r="BM5" s="63">
        <v>0</v>
      </c>
      <c r="BN5" s="63">
        <v>0</v>
      </c>
      <c r="BO5" s="63">
        <v>0</v>
      </c>
      <c r="BP5" s="63">
        <v>0</v>
      </c>
      <c r="BQ5" s="63">
        <v>0</v>
      </c>
      <c r="BR5" s="63">
        <v>34022.651320033416</v>
      </c>
      <c r="BS5" s="86">
        <f>SUM(BG5:BR5)</f>
        <v>66161.454477558611</v>
      </c>
      <c r="BT5" s="230">
        <v>9.7975051632852219E-4</v>
      </c>
      <c r="BU5" s="230">
        <v>0</v>
      </c>
      <c r="BV5" s="230">
        <v>9.7975051632852219E-4</v>
      </c>
      <c r="BW5" s="230">
        <v>0</v>
      </c>
      <c r="BX5" s="230">
        <v>0</v>
      </c>
      <c r="BY5" s="230">
        <v>9.7975051632852219E-4</v>
      </c>
      <c r="BZ5" s="230">
        <v>0</v>
      </c>
      <c r="CA5" s="230">
        <v>0</v>
      </c>
      <c r="CB5" s="230">
        <v>9.7975051632852219E-4</v>
      </c>
      <c r="CC5" s="230">
        <v>0</v>
      </c>
      <c r="CD5" s="230">
        <v>0</v>
      </c>
      <c r="CE5" s="230">
        <v>9.7975051632852219E-4</v>
      </c>
      <c r="CF5" s="80">
        <f>BE5+SUM(BT5:CE5)</f>
        <v>0.9748987525816426</v>
      </c>
      <c r="CG5" s="70">
        <v>0</v>
      </c>
      <c r="CH5" s="70">
        <v>0</v>
      </c>
      <c r="CI5" s="70">
        <v>2800</v>
      </c>
      <c r="CJ5" s="70">
        <v>0</v>
      </c>
      <c r="CK5" s="70">
        <v>0</v>
      </c>
      <c r="CL5" s="70">
        <v>2800</v>
      </c>
      <c r="CM5" s="70">
        <v>0</v>
      </c>
      <c r="CN5" s="70">
        <v>0</v>
      </c>
      <c r="CO5" s="70">
        <v>2800</v>
      </c>
      <c r="CP5" s="70">
        <v>0</v>
      </c>
      <c r="CQ5" s="70">
        <v>2858.0360000000001</v>
      </c>
      <c r="CR5" s="70">
        <v>2800</v>
      </c>
      <c r="CS5" s="11">
        <f>SUM(CG5:CR5)</f>
        <v>14058.036</v>
      </c>
      <c r="CT5" s="58">
        <v>0</v>
      </c>
      <c r="CU5" s="58">
        <v>0</v>
      </c>
      <c r="CV5" s="58">
        <v>0</v>
      </c>
      <c r="CW5" s="58">
        <v>0</v>
      </c>
      <c r="CX5" s="58">
        <f>SUM(BF5,BS5,CS5,CT5:CV5)</f>
        <v>899751.74947755854</v>
      </c>
      <c r="CY5" s="63">
        <v>3202.7600046713155</v>
      </c>
      <c r="CZ5" s="63">
        <v>12842.07171873936</v>
      </c>
      <c r="DA5" s="63">
        <v>16093.971434114517</v>
      </c>
      <c r="DB5" s="63">
        <v>0</v>
      </c>
      <c r="DC5" s="63">
        <v>0</v>
      </c>
      <c r="DD5" s="63">
        <v>0</v>
      </c>
      <c r="DE5" s="63">
        <v>0</v>
      </c>
      <c r="DF5" s="63">
        <v>0</v>
      </c>
      <c r="DG5" s="63">
        <v>0</v>
      </c>
      <c r="DH5" s="63">
        <v>0</v>
      </c>
      <c r="DI5" s="63">
        <v>0</v>
      </c>
      <c r="DJ5" s="63">
        <v>34022.651320033416</v>
      </c>
      <c r="DK5" s="63">
        <f>SUM(CY5:DJ5)</f>
        <v>66161.454477558611</v>
      </c>
      <c r="DL5" s="63">
        <v>0</v>
      </c>
      <c r="DM5" s="63">
        <v>0</v>
      </c>
      <c r="DN5" s="63">
        <v>2800</v>
      </c>
      <c r="DO5" s="63">
        <v>0</v>
      </c>
      <c r="DP5" s="63">
        <v>0</v>
      </c>
      <c r="DQ5" s="63">
        <v>2800</v>
      </c>
      <c r="DR5" s="63">
        <v>0</v>
      </c>
      <c r="DS5" s="63">
        <v>0</v>
      </c>
      <c r="DT5" s="63">
        <v>2800</v>
      </c>
      <c r="DU5" s="63">
        <v>0</v>
      </c>
      <c r="DV5" s="63">
        <v>2858.0360000000001</v>
      </c>
      <c r="DW5" s="63">
        <v>2800</v>
      </c>
      <c r="DX5" s="63">
        <f>SUM(DL5:DW5)</f>
        <v>14058.036</v>
      </c>
      <c r="DY5" s="58">
        <v>0</v>
      </c>
      <c r="DZ5" s="58">
        <v>0</v>
      </c>
      <c r="EA5" s="58">
        <v>0</v>
      </c>
      <c r="EB5" s="58">
        <v>0</v>
      </c>
      <c r="EC5" s="58">
        <f>SUM(BF5,DK5,DX5,DY5:EB5)</f>
        <v>899751.74947755854</v>
      </c>
      <c r="ED5" s="83">
        <v>2430.3989999999999</v>
      </c>
      <c r="EE5" s="83">
        <v>0</v>
      </c>
      <c r="EF5" s="83">
        <v>4085.797</v>
      </c>
      <c r="EG5" s="83">
        <v>0</v>
      </c>
      <c r="EH5" s="83">
        <v>0</v>
      </c>
      <c r="EI5" s="83">
        <v>0</v>
      </c>
      <c r="EJ5" s="83">
        <v>9588</v>
      </c>
      <c r="EK5" s="83">
        <v>2198</v>
      </c>
      <c r="EL5" s="83">
        <v>4179</v>
      </c>
      <c r="EM5" s="83">
        <v>0</v>
      </c>
      <c r="EN5" s="83">
        <v>4222</v>
      </c>
      <c r="EO5" s="83">
        <v>853</v>
      </c>
      <c r="EP5" s="83">
        <f>SUM(ED5:EO5)</f>
        <v>27556.196</v>
      </c>
      <c r="EQ5" s="79">
        <v>0</v>
      </c>
      <c r="ER5" s="79">
        <v>0</v>
      </c>
      <c r="ES5" s="79">
        <v>0</v>
      </c>
      <c r="ET5" s="79">
        <v>0</v>
      </c>
      <c r="EU5" s="79">
        <v>0</v>
      </c>
      <c r="EV5" s="79">
        <v>8.194521256998169E-3</v>
      </c>
      <c r="EW5" s="79">
        <v>1.8786391154202364E-3</v>
      </c>
      <c r="EX5" s="79">
        <v>3.5720126190759188E-3</v>
      </c>
      <c r="EY5" s="79">
        <v>0</v>
      </c>
      <c r="EZ5" s="79">
        <v>0</v>
      </c>
      <c r="FA5" s="79">
        <v>3.6100127533214071E-3</v>
      </c>
      <c r="FB5" s="79">
        <v>7.2935642279761887E-4</v>
      </c>
      <c r="FC5" s="81">
        <f>SUM(EQ5:FB5)</f>
        <v>1.7984542167613353E-2</v>
      </c>
      <c r="FD5" s="81">
        <f>BE5+SUM(EQ5)</f>
        <v>0.97</v>
      </c>
      <c r="FE5" s="81">
        <f>BE5+SUM(EQ5:ER5)</f>
        <v>0.97</v>
      </c>
      <c r="FF5" s="81">
        <f>BE5+SUM(EQ5:ES5)</f>
        <v>0.97</v>
      </c>
      <c r="FG5" s="81">
        <f>BE5+SUM(EQ5:ET5)</f>
        <v>0.97</v>
      </c>
      <c r="FH5" s="81">
        <f>BE5+SUM(EQ5:EU5)</f>
        <v>0.97</v>
      </c>
      <c r="FI5" s="81">
        <f>BE5+SUM(EQ5:EV5)</f>
        <v>0.97819452125699813</v>
      </c>
      <c r="FJ5" s="81">
        <f>BE5+SUM(EQ5:EW5)</f>
        <v>0.98007316037241843</v>
      </c>
      <c r="FK5" s="81">
        <f>BE5+SUM(EQ5:EX5)</f>
        <v>0.98364517299149434</v>
      </c>
      <c r="FL5" s="81">
        <f>BE5+SUM(EQ5:EY5)</f>
        <v>0.98364517299149434</v>
      </c>
      <c r="FM5" s="81">
        <f>BE5+SUM(EQ5:EZ5)</f>
        <v>0.98364517299149434</v>
      </c>
      <c r="FN5" s="81">
        <f>BE5+SUM(EQ5:FA5)</f>
        <v>0.98725518574481574</v>
      </c>
      <c r="FO5" s="81">
        <f>BE5+SUM(EQ5:FB5)</f>
        <v>0.98798454216761333</v>
      </c>
      <c r="FP5" s="83">
        <v>52661</v>
      </c>
      <c r="FQ5" s="83">
        <v>0</v>
      </c>
      <c r="FR5" s="83">
        <v>0</v>
      </c>
      <c r="FS5" s="83">
        <v>0</v>
      </c>
      <c r="FT5" s="83">
        <v>0</v>
      </c>
      <c r="FU5" s="83">
        <v>0</v>
      </c>
      <c r="FV5" s="83">
        <v>0</v>
      </c>
      <c r="FW5" s="83">
        <v>0</v>
      </c>
      <c r="FX5" s="83">
        <v>0</v>
      </c>
      <c r="FY5" s="83">
        <v>0</v>
      </c>
      <c r="FZ5" s="83">
        <v>0</v>
      </c>
      <c r="GA5" s="83">
        <v>0</v>
      </c>
      <c r="GB5" s="83">
        <f>SUM(FP5:GA5)</f>
        <v>52661</v>
      </c>
      <c r="GC5" s="86">
        <v>0</v>
      </c>
      <c r="GD5" s="86">
        <v>0</v>
      </c>
      <c r="GE5" s="86">
        <v>0</v>
      </c>
      <c r="GF5" s="86">
        <v>0</v>
      </c>
      <c r="GG5" s="86">
        <v>899749.45499999996</v>
      </c>
      <c r="GH5" s="63">
        <v>2430.3989999999999</v>
      </c>
      <c r="GI5" s="63">
        <v>0</v>
      </c>
      <c r="GJ5" s="63">
        <v>4085.797</v>
      </c>
      <c r="GK5" s="63">
        <v>0</v>
      </c>
      <c r="GL5" s="63">
        <v>0</v>
      </c>
      <c r="GM5" s="63">
        <v>0</v>
      </c>
      <c r="GN5" s="63">
        <v>11788.601000000001</v>
      </c>
      <c r="GO5" s="63">
        <v>4145.3670000000002</v>
      </c>
      <c r="GP5" s="63">
        <v>0</v>
      </c>
      <c r="GQ5" s="63">
        <v>0</v>
      </c>
      <c r="GR5" s="63">
        <v>0</v>
      </c>
      <c r="GS5" s="63">
        <v>853.34400000000005</v>
      </c>
      <c r="GT5" s="63">
        <f>SUM(GH5:GS5)</f>
        <v>23303.507999999998</v>
      </c>
      <c r="GU5" s="63">
        <v>0</v>
      </c>
      <c r="GV5" s="63">
        <v>0</v>
      </c>
      <c r="GW5" s="63">
        <v>0</v>
      </c>
      <c r="GX5" s="63">
        <v>0</v>
      </c>
      <c r="GY5" s="63">
        <v>0</v>
      </c>
      <c r="GZ5" s="63">
        <v>0</v>
      </c>
      <c r="HA5" s="63">
        <v>0</v>
      </c>
      <c r="HB5" s="63">
        <v>0</v>
      </c>
      <c r="HC5" s="63">
        <v>0</v>
      </c>
      <c r="HD5" s="63">
        <v>0</v>
      </c>
      <c r="HE5" s="63">
        <v>0</v>
      </c>
      <c r="HF5" s="63">
        <v>0</v>
      </c>
      <c r="HG5" s="63">
        <f>SUM(GU5:HF5)</f>
        <v>0</v>
      </c>
      <c r="HH5" s="58">
        <v>0</v>
      </c>
      <c r="HI5" s="58">
        <v>0</v>
      </c>
      <c r="HJ5" s="58">
        <v>0</v>
      </c>
      <c r="HK5" s="58">
        <v>0</v>
      </c>
      <c r="HL5" s="58">
        <f>SUM(BF5,GT5,HG5,HH5:HK5)</f>
        <v>842835.76699999999</v>
      </c>
      <c r="HM5" s="63">
        <v>2430.3989999999999</v>
      </c>
      <c r="HN5" s="63">
        <v>0</v>
      </c>
      <c r="HO5" s="63">
        <v>4085.797</v>
      </c>
      <c r="HP5" s="63">
        <v>0</v>
      </c>
      <c r="HQ5" s="63">
        <v>0</v>
      </c>
      <c r="HR5" s="63">
        <v>0</v>
      </c>
      <c r="HS5" s="63">
        <v>11788.601000000001</v>
      </c>
      <c r="HT5" s="63">
        <v>4145.3670000000002</v>
      </c>
      <c r="HU5" s="63">
        <v>0</v>
      </c>
      <c r="HV5" s="63">
        <v>0</v>
      </c>
      <c r="HW5" s="63">
        <v>4174.2340000000004</v>
      </c>
      <c r="HX5" s="63">
        <v>0</v>
      </c>
      <c r="HY5" s="63">
        <f>SUM(HM5:HX5)</f>
        <v>26624.397999999997</v>
      </c>
      <c r="HZ5" s="63">
        <v>0</v>
      </c>
      <c r="IA5" s="63">
        <v>0</v>
      </c>
      <c r="IB5" s="63">
        <v>0</v>
      </c>
      <c r="IC5" s="63">
        <v>0</v>
      </c>
      <c r="ID5" s="63">
        <v>0</v>
      </c>
      <c r="IE5" s="63">
        <v>0</v>
      </c>
      <c r="IF5" s="63">
        <v>0</v>
      </c>
      <c r="IG5" s="63">
        <v>0</v>
      </c>
      <c r="IH5" s="63">
        <v>0</v>
      </c>
      <c r="II5" s="63">
        <v>0</v>
      </c>
      <c r="IJ5" s="63">
        <v>0</v>
      </c>
      <c r="IK5" s="63">
        <v>0</v>
      </c>
      <c r="IL5" s="63">
        <v>0</v>
      </c>
      <c r="IM5" s="58">
        <v>0</v>
      </c>
      <c r="IN5" s="58">
        <v>0</v>
      </c>
      <c r="IO5" s="58">
        <v>0</v>
      </c>
      <c r="IP5" s="58">
        <v>0</v>
      </c>
      <c r="IQ5" s="58">
        <f t="shared" ref="IQ5:IQ36" si="35">SUM(BF5,HY5,IL5,IM5:IP5)</f>
        <v>846156.65700000001</v>
      </c>
      <c r="IR5" s="70">
        <f>SUM(BG5:BQ5)</f>
        <v>32138.803157525195</v>
      </c>
      <c r="IS5" s="70">
        <f>SUM(G5:Q5)</f>
        <v>26624.397999999997</v>
      </c>
      <c r="IT5" s="93">
        <f t="shared" ref="IT5:IT36" si="36">BF5+IS5</f>
        <v>846156.65700000001</v>
      </c>
      <c r="IU5" s="93">
        <f t="shared" ref="IU5:IU36" si="37">BF5+IR5</f>
        <v>851671.06215752522</v>
      </c>
      <c r="IV5" s="93">
        <f>IT5-IU5</f>
        <v>-5514.4051575252088</v>
      </c>
      <c r="IW5" s="94">
        <f t="shared" ref="IW5:IW36" si="38">CX5-IT5</f>
        <v>53595.09247755853</v>
      </c>
      <c r="IX5" s="70">
        <f>SUM(ED5:EN5)</f>
        <v>26703.196</v>
      </c>
      <c r="IY5" s="70">
        <f>SUM(G5:Q5)</f>
        <v>26624.397999999997</v>
      </c>
      <c r="IZ5" s="93">
        <f t="shared" ref="IZ5:IZ36" si="39">BF5+IY5</f>
        <v>846156.65700000001</v>
      </c>
      <c r="JA5" s="93">
        <f t="shared" ref="JA5:JA36" si="40">BF5+IX5</f>
        <v>846235.45499999996</v>
      </c>
      <c r="JB5" s="93">
        <f>IZ5-JA5</f>
        <v>-78.797999999951571</v>
      </c>
      <c r="JC5" s="94">
        <f t="shared" ref="JC5:JC36" si="41">GG5-IZ5</f>
        <v>53592.797999999952</v>
      </c>
      <c r="JD5" s="94">
        <f>SUM(GH5:GR5)</f>
        <v>22450.163999999997</v>
      </c>
      <c r="JE5" s="94">
        <f>SUM(G5:Q5)</f>
        <v>26624.397999999997</v>
      </c>
      <c r="JF5" s="94">
        <f t="shared" ref="JF5:JF36" si="42">BF5+JE5</f>
        <v>846156.65700000001</v>
      </c>
      <c r="JG5" s="94">
        <f t="shared" ref="JG5:JG36" si="43">BF5+JD5</f>
        <v>841982.42299999995</v>
      </c>
      <c r="JH5" s="94">
        <f>JF5-JG5</f>
        <v>4174.2340000000549</v>
      </c>
      <c r="JI5" s="94">
        <f t="shared" ref="JI5:JI36" si="44">HL5-JF5</f>
        <v>-3320.890000000014</v>
      </c>
      <c r="JJ5" s="94">
        <f>SUM(HM5:HW5)</f>
        <v>26624.397999999997</v>
      </c>
      <c r="JK5" s="94">
        <f t="shared" ref="JK5:JK36" si="45">SUM(G5:R5)</f>
        <v>26624.397999999997</v>
      </c>
      <c r="JL5" s="94">
        <f>BF5+JK5</f>
        <v>846156.65700000001</v>
      </c>
      <c r="JM5" s="94">
        <f>BF5+JJ5</f>
        <v>846156.65700000001</v>
      </c>
      <c r="JN5" s="94">
        <f>JL5-JM5</f>
        <v>0</v>
      </c>
      <c r="JO5" s="94">
        <f>IQ5-JL5</f>
        <v>0</v>
      </c>
      <c r="JP5" s="96">
        <v>12573</v>
      </c>
      <c r="JQ5" s="5" t="s">
        <v>384</v>
      </c>
      <c r="JR5" s="4" t="s">
        <v>394</v>
      </c>
      <c r="JS5" s="4" t="s">
        <v>395</v>
      </c>
      <c r="JT5" s="5" t="s">
        <v>396</v>
      </c>
      <c r="JU5" s="102"/>
      <c r="JV5" s="5" t="s">
        <v>397</v>
      </c>
      <c r="JW5" s="5" t="s">
        <v>398</v>
      </c>
      <c r="JX5" s="103" t="s">
        <v>399</v>
      </c>
      <c r="JY5" s="104" t="s">
        <v>399</v>
      </c>
      <c r="JZ5" s="5" t="s">
        <v>149</v>
      </c>
      <c r="KA5" s="5" t="s">
        <v>396</v>
      </c>
      <c r="KB5" s="5"/>
      <c r="KC5" s="109">
        <v>42924</v>
      </c>
      <c r="KD5" s="109">
        <v>42923</v>
      </c>
      <c r="KE5" s="109">
        <v>42924</v>
      </c>
      <c r="KF5" s="119">
        <v>0</v>
      </c>
      <c r="KG5" s="119">
        <v>0</v>
      </c>
      <c r="KH5" s="84">
        <v>0</v>
      </c>
      <c r="KI5" s="84">
        <v>0</v>
      </c>
      <c r="KJ5" s="84">
        <v>0</v>
      </c>
      <c r="KK5" s="84"/>
      <c r="KL5" s="120"/>
      <c r="KM5" s="24"/>
      <c r="KN5" s="120"/>
      <c r="KO5" s="121"/>
      <c r="KP5" s="122"/>
      <c r="KQ5" s="123"/>
      <c r="KR5" s="122" t="s">
        <v>483</v>
      </c>
      <c r="KS5" s="290" t="s">
        <v>484</v>
      </c>
    </row>
    <row r="6" spans="1:305" ht="51" x14ac:dyDescent="0.25">
      <c r="A6" s="4" t="s">
        <v>2</v>
      </c>
      <c r="B6" s="5" t="s">
        <v>72</v>
      </c>
      <c r="C6" s="24" t="s">
        <v>75</v>
      </c>
      <c r="D6" s="218" t="s">
        <v>144</v>
      </c>
      <c r="E6" s="32" t="s">
        <v>150</v>
      </c>
      <c r="F6" s="31" t="s">
        <v>166</v>
      </c>
      <c r="G6" s="10">
        <v>4900.6869999999999</v>
      </c>
      <c r="H6" s="10">
        <v>6042.05</v>
      </c>
      <c r="I6" s="10">
        <v>-672.07</v>
      </c>
      <c r="J6" s="10">
        <v>5027.357</v>
      </c>
      <c r="K6" s="10">
        <v>236.97499999999999</v>
      </c>
      <c r="L6" s="10">
        <v>0</v>
      </c>
      <c r="M6" s="10">
        <v>0</v>
      </c>
      <c r="N6" s="48">
        <v>0</v>
      </c>
      <c r="O6" s="48">
        <v>0</v>
      </c>
      <c r="P6" s="48">
        <v>0</v>
      </c>
      <c r="Q6" s="48">
        <v>0</v>
      </c>
      <c r="R6" s="48">
        <v>0</v>
      </c>
      <c r="S6" s="11">
        <f t="shared" si="21"/>
        <v>15534.999000000002</v>
      </c>
      <c r="T6" s="79">
        <v>0</v>
      </c>
      <c r="U6" s="79">
        <v>0</v>
      </c>
      <c r="V6" s="79">
        <v>0</v>
      </c>
      <c r="W6" s="79">
        <v>0</v>
      </c>
      <c r="X6" s="79">
        <v>0</v>
      </c>
      <c r="Y6" s="79">
        <v>0.01</v>
      </c>
      <c r="Z6" s="79">
        <v>0</v>
      </c>
      <c r="AA6" s="79">
        <v>0</v>
      </c>
      <c r="AB6" s="79">
        <v>0</v>
      </c>
      <c r="AC6" s="79">
        <v>0</v>
      </c>
      <c r="AD6" s="79">
        <v>0</v>
      </c>
      <c r="AE6" s="79">
        <v>0</v>
      </c>
      <c r="AF6" s="221">
        <f t="shared" si="22"/>
        <v>0.99</v>
      </c>
      <c r="AG6" s="221">
        <f t="shared" si="23"/>
        <v>0.99</v>
      </c>
      <c r="AH6" s="221">
        <f t="shared" si="24"/>
        <v>0.99</v>
      </c>
      <c r="AI6" s="221">
        <f t="shared" si="25"/>
        <v>0.99</v>
      </c>
      <c r="AJ6" s="221">
        <f t="shared" si="26"/>
        <v>0.99</v>
      </c>
      <c r="AK6" s="221">
        <f t="shared" si="27"/>
        <v>1</v>
      </c>
      <c r="AL6" s="221">
        <f t="shared" si="28"/>
        <v>1</v>
      </c>
      <c r="AM6" s="221">
        <f t="shared" si="29"/>
        <v>1</v>
      </c>
      <c r="AN6" s="221">
        <f t="shared" si="30"/>
        <v>1</v>
      </c>
      <c r="AO6" s="221">
        <f t="shared" si="31"/>
        <v>1</v>
      </c>
      <c r="AP6" s="221">
        <f t="shared" si="32"/>
        <v>1</v>
      </c>
      <c r="AQ6" s="221">
        <f t="shared" si="33"/>
        <v>1</v>
      </c>
      <c r="AR6" s="221">
        <f t="shared" ref="AR6:AR69" si="46">BE6+SUM(BT6)</f>
        <v>0.99</v>
      </c>
      <c r="AS6" s="221">
        <f t="shared" ref="AS6:AS69" si="47">BE6+SUM(BT6:BU6)</f>
        <v>0.99</v>
      </c>
      <c r="AT6" s="221">
        <f t="shared" ref="AT6:AT69" si="48">BE6+SUM(BT6:BV6)</f>
        <v>1</v>
      </c>
      <c r="AU6" s="221">
        <f t="shared" ref="AU6:AU69" si="49">BE6+SUM(BT6:BW6)</f>
        <v>1</v>
      </c>
      <c r="AV6" s="221">
        <f t="shared" ref="AV6:AV69" si="50">BE6+SUM(BT6:BX6)</f>
        <v>1</v>
      </c>
      <c r="AW6" s="221">
        <f t="shared" ref="AW6:AW69" si="51">BE6+SUM(BT6:BY6)</f>
        <v>1</v>
      </c>
      <c r="AX6" s="221">
        <f t="shared" ref="AX6:AX69" si="52">BE6+SUM(BT6:BZ6)</f>
        <v>1</v>
      </c>
      <c r="AY6" s="221">
        <f t="shared" ref="AY6:AY69" si="53">BE6+SUM(BT6:CA6)</f>
        <v>1</v>
      </c>
      <c r="AZ6" s="221">
        <f t="shared" ref="AZ6:AZ69" si="54">BE6+SUM(BT6:CB6)</f>
        <v>1</v>
      </c>
      <c r="BA6" s="221">
        <f t="shared" ref="BA6:BA69" si="55">BE6+SUM(BT6:CC6)</f>
        <v>1</v>
      </c>
      <c r="BB6" s="221">
        <f t="shared" ref="BB6:BB69" si="56">BE6+SUM(BT6:CD6)</f>
        <v>1</v>
      </c>
      <c r="BC6" s="221">
        <f t="shared" ref="BC6:BC69" si="57">BE6+SUM(BT6:CE6)</f>
        <v>1</v>
      </c>
      <c r="BD6" s="80">
        <f t="shared" si="34"/>
        <v>1</v>
      </c>
      <c r="BE6" s="76">
        <v>0.99</v>
      </c>
      <c r="BF6" s="50">
        <v>3196414.6970000002</v>
      </c>
      <c r="BG6" s="55">
        <v>14452.532298232687</v>
      </c>
      <c r="BH6" s="55">
        <v>0</v>
      </c>
      <c r="BI6" s="55">
        <v>0</v>
      </c>
      <c r="BJ6" s="55">
        <v>0</v>
      </c>
      <c r="BK6" s="55">
        <v>0</v>
      </c>
      <c r="BL6" s="55">
        <v>0</v>
      </c>
      <c r="BM6" s="55">
        <v>0</v>
      </c>
      <c r="BN6" s="55">
        <v>0</v>
      </c>
      <c r="BO6" s="55">
        <v>0</v>
      </c>
      <c r="BP6" s="55">
        <v>303.86363913258884</v>
      </c>
      <c r="BQ6" s="55">
        <v>0</v>
      </c>
      <c r="BR6" s="55">
        <v>243.81528137948476</v>
      </c>
      <c r="BS6" s="86">
        <f t="shared" ref="BS6:BS69" si="58">SUM(BG6:BR6)</f>
        <v>15000.21121874476</v>
      </c>
      <c r="BT6" s="230">
        <v>0</v>
      </c>
      <c r="BU6" s="230">
        <v>0</v>
      </c>
      <c r="BV6" s="230">
        <v>0.01</v>
      </c>
      <c r="BW6" s="230">
        <v>0</v>
      </c>
      <c r="BX6" s="230">
        <v>0</v>
      </c>
      <c r="BY6" s="230">
        <v>0</v>
      </c>
      <c r="BZ6" s="230">
        <v>0</v>
      </c>
      <c r="CA6" s="230">
        <v>0</v>
      </c>
      <c r="CB6" s="230">
        <v>0</v>
      </c>
      <c r="CC6" s="230">
        <v>0</v>
      </c>
      <c r="CD6" s="230">
        <v>0</v>
      </c>
      <c r="CE6" s="230">
        <v>0</v>
      </c>
      <c r="CF6" s="80">
        <f t="shared" ref="CF6:CF69" si="59">BE6+SUM(BT6:CE6)</f>
        <v>1</v>
      </c>
      <c r="CG6" s="58">
        <v>0</v>
      </c>
      <c r="CH6" s="58">
        <v>0</v>
      </c>
      <c r="CI6" s="58">
        <v>0</v>
      </c>
      <c r="CJ6" s="58">
        <v>0</v>
      </c>
      <c r="CK6" s="58">
        <v>0</v>
      </c>
      <c r="CL6" s="58">
        <v>0</v>
      </c>
      <c r="CM6" s="58">
        <v>0</v>
      </c>
      <c r="CN6" s="58">
        <v>0</v>
      </c>
      <c r="CO6" s="58">
        <v>0</v>
      </c>
      <c r="CP6" s="58">
        <v>0</v>
      </c>
      <c r="CQ6" s="58">
        <v>0</v>
      </c>
      <c r="CR6" s="58">
        <v>0</v>
      </c>
      <c r="CS6" s="11">
        <f t="shared" ref="CS6:CS69" si="60">SUM(CG6:CR6)</f>
        <v>0</v>
      </c>
      <c r="CT6" s="58">
        <v>0</v>
      </c>
      <c r="CU6" s="58">
        <v>0</v>
      </c>
      <c r="CV6" s="58">
        <v>0</v>
      </c>
      <c r="CW6" s="58">
        <v>0</v>
      </c>
      <c r="CX6" s="58">
        <f t="shared" ref="CX6:CX36" si="61">SUM(BF6,BS6,CS6,CT6:CV6)</f>
        <v>3211414.9082187451</v>
      </c>
      <c r="CY6" s="63">
        <v>14452.532298232687</v>
      </c>
      <c r="CZ6" s="63">
        <v>0</v>
      </c>
      <c r="DA6" s="63">
        <v>0</v>
      </c>
      <c r="DB6" s="63">
        <v>0</v>
      </c>
      <c r="DC6" s="63">
        <v>0</v>
      </c>
      <c r="DD6" s="63">
        <v>0</v>
      </c>
      <c r="DE6" s="63">
        <v>0</v>
      </c>
      <c r="DF6" s="63">
        <v>0</v>
      </c>
      <c r="DG6" s="63">
        <v>0</v>
      </c>
      <c r="DH6" s="63">
        <v>303.86363913258884</v>
      </c>
      <c r="DI6" s="63">
        <v>0</v>
      </c>
      <c r="DJ6" s="63">
        <v>243.81528137948476</v>
      </c>
      <c r="DK6" s="63">
        <f t="shared" ref="DK6:DK69" si="62">SUM(CY6:DJ6)</f>
        <v>15000.21121874476</v>
      </c>
      <c r="DL6" s="63">
        <v>0</v>
      </c>
      <c r="DM6" s="63">
        <v>0</v>
      </c>
      <c r="DN6" s="63">
        <v>0</v>
      </c>
      <c r="DO6" s="63">
        <v>0</v>
      </c>
      <c r="DP6" s="63">
        <v>0</v>
      </c>
      <c r="DQ6" s="63">
        <v>0</v>
      </c>
      <c r="DR6" s="63">
        <v>0</v>
      </c>
      <c r="DS6" s="63">
        <v>0</v>
      </c>
      <c r="DT6" s="63">
        <v>0</v>
      </c>
      <c r="DU6" s="63">
        <v>0</v>
      </c>
      <c r="DV6" s="63">
        <v>0</v>
      </c>
      <c r="DW6" s="63">
        <v>0</v>
      </c>
      <c r="DX6" s="63">
        <f t="shared" ref="DX6:DX69" si="63">SUM(DL6:DW6)</f>
        <v>0</v>
      </c>
      <c r="DY6" s="58">
        <v>0</v>
      </c>
      <c r="DZ6" s="58">
        <v>0</v>
      </c>
      <c r="EA6" s="58">
        <v>0</v>
      </c>
      <c r="EB6" s="58">
        <v>0</v>
      </c>
      <c r="EC6" s="58">
        <f t="shared" ref="EC6:EC69" si="64">SUM(BF6,DK6,DX6,DY6:EB6)</f>
        <v>3211414.9082187451</v>
      </c>
      <c r="ED6" s="84">
        <v>4900.6869999999999</v>
      </c>
      <c r="EE6" s="84">
        <v>6042.05</v>
      </c>
      <c r="EF6" s="84">
        <v>-672.07</v>
      </c>
      <c r="EG6" s="84">
        <v>5027.357</v>
      </c>
      <c r="EH6" s="84">
        <v>236.97499999999999</v>
      </c>
      <c r="EI6" s="84">
        <v>0</v>
      </c>
      <c r="EJ6" s="84">
        <v>10500</v>
      </c>
      <c r="EK6" s="84">
        <v>0</v>
      </c>
      <c r="EL6" s="84">
        <v>820</v>
      </c>
      <c r="EM6" s="84">
        <v>3000</v>
      </c>
      <c r="EN6" s="84">
        <v>0</v>
      </c>
      <c r="EO6" s="84">
        <v>3240</v>
      </c>
      <c r="EP6" s="83">
        <f t="shared" ref="EP6:EP69" si="65">SUM(ED6:EO6)</f>
        <v>33094.999000000003</v>
      </c>
      <c r="EQ6" s="79">
        <v>0</v>
      </c>
      <c r="ER6" s="79">
        <v>0</v>
      </c>
      <c r="ES6" s="79">
        <v>0</v>
      </c>
      <c r="ET6" s="79">
        <v>0</v>
      </c>
      <c r="EU6" s="79">
        <v>0</v>
      </c>
      <c r="EV6" s="79">
        <v>0.01</v>
      </c>
      <c r="EW6" s="79">
        <v>0</v>
      </c>
      <c r="EX6" s="79">
        <v>0</v>
      </c>
      <c r="EY6" s="79">
        <v>0</v>
      </c>
      <c r="EZ6" s="79">
        <v>0</v>
      </c>
      <c r="FA6" s="79">
        <v>0</v>
      </c>
      <c r="FB6" s="79">
        <v>0</v>
      </c>
      <c r="FC6" s="81">
        <f t="shared" ref="FC6:FC69" si="66">SUM(EQ6:FB6)</f>
        <v>0.01</v>
      </c>
      <c r="FD6" s="81">
        <f t="shared" ref="FD6:FD69" si="67">BE6+SUM(EQ6)</f>
        <v>0.99</v>
      </c>
      <c r="FE6" s="81">
        <f t="shared" ref="FE6:FE69" si="68">BE6+SUM(EQ6:ER6)</f>
        <v>0.99</v>
      </c>
      <c r="FF6" s="81">
        <f t="shared" ref="FF6:FF69" si="69">BE6+SUM(EQ6:ES6)</f>
        <v>0.99</v>
      </c>
      <c r="FG6" s="81">
        <f t="shared" ref="FG6:FG69" si="70">BE6+SUM(EQ6:ET6)</f>
        <v>0.99</v>
      </c>
      <c r="FH6" s="81">
        <f t="shared" ref="FH6:FH69" si="71">BE6+SUM(EQ6:EU6)</f>
        <v>0.99</v>
      </c>
      <c r="FI6" s="81">
        <f t="shared" ref="FI6:FI69" si="72">BE6+SUM(EQ6:EV6)</f>
        <v>1</v>
      </c>
      <c r="FJ6" s="81">
        <f t="shared" ref="FJ6:FJ69" si="73">BE6+SUM(EQ6:EW6)</f>
        <v>1</v>
      </c>
      <c r="FK6" s="81">
        <f t="shared" ref="FK6:FK69" si="74">BE6+SUM(EQ6:EX6)</f>
        <v>1</v>
      </c>
      <c r="FL6" s="81">
        <f t="shared" ref="FL6:FL69" si="75">BE6+SUM(EQ6:EY6)</f>
        <v>1</v>
      </c>
      <c r="FM6" s="81">
        <f t="shared" ref="FM6:FM69" si="76">BE6+SUM(EQ6:EZ6)</f>
        <v>1</v>
      </c>
      <c r="FN6" s="81">
        <f t="shared" ref="FN6:FN69" si="77">BE6+SUM(EQ6:FA6)</f>
        <v>1</v>
      </c>
      <c r="FO6" s="81">
        <f t="shared" ref="FO6:FO69" si="78">BE6+SUM(EQ6:FB6)</f>
        <v>1</v>
      </c>
      <c r="FP6" s="84">
        <v>0</v>
      </c>
      <c r="FQ6" s="84">
        <v>0</v>
      </c>
      <c r="FR6" s="84">
        <v>820</v>
      </c>
      <c r="FS6" s="84">
        <v>0</v>
      </c>
      <c r="FT6" s="84">
        <v>0</v>
      </c>
      <c r="FU6" s="84">
        <v>0</v>
      </c>
      <c r="FV6" s="84">
        <v>0</v>
      </c>
      <c r="FW6" s="84">
        <v>0</v>
      </c>
      <c r="FX6" s="84">
        <v>820</v>
      </c>
      <c r="FY6" s="84">
        <v>0</v>
      </c>
      <c r="FZ6" s="84">
        <v>0</v>
      </c>
      <c r="GA6" s="84">
        <v>0</v>
      </c>
      <c r="GB6" s="83">
        <f t="shared" ref="GB6:GB69" si="79">SUM(FP6:GA6)</f>
        <v>1640</v>
      </c>
      <c r="GC6" s="86">
        <v>820</v>
      </c>
      <c r="GD6" s="86">
        <v>0</v>
      </c>
      <c r="GE6" s="86">
        <v>0</v>
      </c>
      <c r="GF6" s="86">
        <v>0</v>
      </c>
      <c r="GG6" s="86">
        <v>3231969.696</v>
      </c>
      <c r="GH6" s="63">
        <v>4900.6869999999999</v>
      </c>
      <c r="GI6" s="63">
        <v>6042.05</v>
      </c>
      <c r="GJ6" s="63">
        <v>-672.07</v>
      </c>
      <c r="GK6" s="63">
        <v>5027.357</v>
      </c>
      <c r="GL6" s="63">
        <v>236.97499999999999</v>
      </c>
      <c r="GM6" s="63">
        <v>0</v>
      </c>
      <c r="GN6" s="63">
        <v>0</v>
      </c>
      <c r="GO6" s="63">
        <v>0</v>
      </c>
      <c r="GP6" s="63">
        <v>0</v>
      </c>
      <c r="GQ6" s="63">
        <v>19983</v>
      </c>
      <c r="GR6" s="63">
        <v>0</v>
      </c>
      <c r="GS6" s="63">
        <v>4965</v>
      </c>
      <c r="GT6" s="63">
        <f t="shared" ref="GT6:GT69" si="80">SUM(GH6:GS6)</f>
        <v>40482.999000000003</v>
      </c>
      <c r="GU6" s="63">
        <v>0</v>
      </c>
      <c r="GV6" s="63">
        <v>0</v>
      </c>
      <c r="GW6" s="63">
        <v>820</v>
      </c>
      <c r="GX6" s="63">
        <v>0</v>
      </c>
      <c r="GY6" s="63">
        <v>0</v>
      </c>
      <c r="GZ6" s="63">
        <v>0</v>
      </c>
      <c r="HA6" s="63">
        <v>0</v>
      </c>
      <c r="HB6" s="63">
        <v>0</v>
      </c>
      <c r="HC6" s="63">
        <v>820</v>
      </c>
      <c r="HD6" s="63">
        <v>0</v>
      </c>
      <c r="HE6" s="63">
        <v>0</v>
      </c>
      <c r="HF6" s="63">
        <v>0</v>
      </c>
      <c r="HG6" s="63">
        <f t="shared" ref="HG6:HG69" si="81">SUM(GU6:HF6)</f>
        <v>1640</v>
      </c>
      <c r="HH6" s="58">
        <v>820</v>
      </c>
      <c r="HI6" s="58">
        <v>0</v>
      </c>
      <c r="HJ6" s="58">
        <v>0</v>
      </c>
      <c r="HK6" s="58">
        <v>0</v>
      </c>
      <c r="HL6" s="58">
        <f t="shared" ref="HL6:HL69" si="82">SUM(BF6,GT6,HG6,HH6:HK6)</f>
        <v>3239357.696</v>
      </c>
      <c r="HM6" s="63">
        <v>4900.6869999999999</v>
      </c>
      <c r="HN6" s="63">
        <v>6042.05</v>
      </c>
      <c r="HO6" s="63">
        <v>-672.07</v>
      </c>
      <c r="HP6" s="63">
        <v>5027.357</v>
      </c>
      <c r="HQ6" s="63">
        <v>236.97499999999999</v>
      </c>
      <c r="HR6" s="63">
        <v>0</v>
      </c>
      <c r="HS6" s="63">
        <v>0</v>
      </c>
      <c r="HT6" s="63">
        <v>0</v>
      </c>
      <c r="HU6" s="63">
        <v>0</v>
      </c>
      <c r="HV6" s="63">
        <v>0</v>
      </c>
      <c r="HW6" s="63">
        <v>0</v>
      </c>
      <c r="HX6" s="63">
        <v>4964.7489999999998</v>
      </c>
      <c r="HY6" s="63">
        <f t="shared" ref="HY6:HY69" si="83">SUM(HM6:HX6)</f>
        <v>20499.748</v>
      </c>
      <c r="HZ6" s="63">
        <v>0</v>
      </c>
      <c r="IA6" s="63">
        <v>0</v>
      </c>
      <c r="IB6" s="63">
        <v>0</v>
      </c>
      <c r="IC6" s="63">
        <v>0</v>
      </c>
      <c r="ID6" s="63">
        <v>0</v>
      </c>
      <c r="IE6" s="63">
        <v>0</v>
      </c>
      <c r="IF6" s="63">
        <v>0</v>
      </c>
      <c r="IG6" s="63">
        <v>0</v>
      </c>
      <c r="IH6" s="63">
        <v>0</v>
      </c>
      <c r="II6" s="63">
        <v>0</v>
      </c>
      <c r="IJ6" s="63">
        <v>0</v>
      </c>
      <c r="IK6" s="63">
        <v>0</v>
      </c>
      <c r="IL6" s="63">
        <v>1640</v>
      </c>
      <c r="IM6" s="58">
        <v>820</v>
      </c>
      <c r="IN6" s="58">
        <v>0</v>
      </c>
      <c r="IO6" s="58">
        <v>0</v>
      </c>
      <c r="IP6" s="58">
        <v>0</v>
      </c>
      <c r="IQ6" s="58">
        <f t="shared" si="35"/>
        <v>3219374.4450000003</v>
      </c>
      <c r="IR6" s="70">
        <f t="shared" ref="IR6:IR69" si="84">SUM(BG6:BQ6)</f>
        <v>14756.395937365276</v>
      </c>
      <c r="IS6" s="70">
        <f t="shared" ref="IS6:IS69" si="85">SUM(G6:Q6)</f>
        <v>15534.999000000002</v>
      </c>
      <c r="IT6" s="92">
        <f t="shared" si="36"/>
        <v>3211949.696</v>
      </c>
      <c r="IU6" s="92">
        <f t="shared" si="37"/>
        <v>3211171.0929373656</v>
      </c>
      <c r="IV6" s="92">
        <f t="shared" ref="IV6:IV69" si="86">IT6-IU6</f>
        <v>778.60306263435632</v>
      </c>
      <c r="IW6" s="21">
        <f t="shared" si="38"/>
        <v>-534.78778125485405</v>
      </c>
      <c r="IX6" s="70">
        <f t="shared" ref="IX6:IX69" si="87">SUM(ED6:EN6)</f>
        <v>29854.999000000003</v>
      </c>
      <c r="IY6" s="70">
        <f t="shared" ref="IY6:IY69" si="88">SUM(G6:Q6)</f>
        <v>15534.999000000002</v>
      </c>
      <c r="IZ6" s="93">
        <f t="shared" si="39"/>
        <v>3211949.696</v>
      </c>
      <c r="JA6" s="93">
        <f t="shared" si="40"/>
        <v>3226269.696</v>
      </c>
      <c r="JB6" s="92">
        <f t="shared" ref="JB6:JB69" si="89">IZ6-JA6</f>
        <v>-14320</v>
      </c>
      <c r="JC6" s="94">
        <f t="shared" si="41"/>
        <v>20020</v>
      </c>
      <c r="JD6" s="94">
        <f t="shared" ref="JD6:JD69" si="90">SUM(GH6:GR6)</f>
        <v>35517.999000000003</v>
      </c>
      <c r="JE6" s="94">
        <f t="shared" ref="JE6:JE69" si="91">SUM(G6:Q6)</f>
        <v>15534.999000000002</v>
      </c>
      <c r="JF6" s="94">
        <f t="shared" si="42"/>
        <v>3211949.696</v>
      </c>
      <c r="JG6" s="94">
        <f t="shared" si="43"/>
        <v>3231932.696</v>
      </c>
      <c r="JH6" s="94">
        <f t="shared" ref="JH6:JH69" si="92">JF6-JG6</f>
        <v>-19983</v>
      </c>
      <c r="JI6" s="94">
        <f t="shared" si="44"/>
        <v>27408</v>
      </c>
      <c r="JJ6" s="94">
        <f t="shared" ref="JJ6:JJ69" si="93">SUM(HM6:HW6)</f>
        <v>15534.999000000002</v>
      </c>
      <c r="JK6" s="94">
        <f t="shared" si="45"/>
        <v>15534.999000000002</v>
      </c>
      <c r="JL6" s="94">
        <f t="shared" ref="JL6:JL69" si="94">BF6+JK6</f>
        <v>3211949.696</v>
      </c>
      <c r="JM6" s="94">
        <f t="shared" ref="JM6:JM69" si="95">BF6+JJ6</f>
        <v>3211949.696</v>
      </c>
      <c r="JN6" s="94">
        <f t="shared" ref="JN6:JN69" si="96">JL6-JM6</f>
        <v>0</v>
      </c>
      <c r="JO6" s="94">
        <f t="shared" ref="JO6:JO69" si="97">IQ6-JL6</f>
        <v>7424.7490000003017</v>
      </c>
      <c r="JP6" s="96">
        <v>12341</v>
      </c>
      <c r="JQ6" s="5" t="s">
        <v>384</v>
      </c>
      <c r="JR6" s="4" t="s">
        <v>394</v>
      </c>
      <c r="JS6" s="4" t="s">
        <v>395</v>
      </c>
      <c r="JT6" s="5" t="s">
        <v>400</v>
      </c>
      <c r="JU6" s="102">
        <v>5</v>
      </c>
      <c r="JV6" s="5" t="s">
        <v>397</v>
      </c>
      <c r="JW6" s="5" t="s">
        <v>401</v>
      </c>
      <c r="JX6" s="103" t="s">
        <v>402</v>
      </c>
      <c r="JY6" s="104" t="s">
        <v>403</v>
      </c>
      <c r="JZ6" s="5"/>
      <c r="KA6" s="5" t="s">
        <v>400</v>
      </c>
      <c r="KB6" s="5"/>
      <c r="KC6" s="109">
        <v>43099</v>
      </c>
      <c r="KD6" s="109">
        <v>43282</v>
      </c>
      <c r="KE6" s="109">
        <v>43282</v>
      </c>
      <c r="KF6" s="119" t="s">
        <v>485</v>
      </c>
      <c r="KG6" s="119" t="s">
        <v>486</v>
      </c>
      <c r="KH6" s="84">
        <v>60102</v>
      </c>
      <c r="KI6" s="84">
        <v>3</v>
      </c>
      <c r="KJ6" s="84">
        <v>20034</v>
      </c>
      <c r="KK6" s="84" t="s">
        <v>487</v>
      </c>
      <c r="KL6" s="120" t="s">
        <v>488</v>
      </c>
      <c r="KM6" s="24" t="s">
        <v>489</v>
      </c>
      <c r="KN6" s="120"/>
      <c r="KO6" s="121"/>
      <c r="KP6" s="122" t="s">
        <v>490</v>
      </c>
      <c r="KQ6" s="123">
        <v>2015</v>
      </c>
      <c r="KR6" s="122" t="s">
        <v>491</v>
      </c>
      <c r="KS6" s="290" t="s">
        <v>484</v>
      </c>
    </row>
    <row r="7" spans="1:305" ht="38.25" x14ac:dyDescent="0.25">
      <c r="A7" s="4" t="s">
        <v>3</v>
      </c>
      <c r="B7" s="5" t="s">
        <v>72</v>
      </c>
      <c r="C7" s="24" t="s">
        <v>76</v>
      </c>
      <c r="D7" s="218" t="s">
        <v>144</v>
      </c>
      <c r="E7" s="32" t="s">
        <v>151</v>
      </c>
      <c r="F7" s="31" t="s">
        <v>166</v>
      </c>
      <c r="G7" s="10">
        <v>8075.5649999999996</v>
      </c>
      <c r="H7" s="10">
        <v>805.19600000000003</v>
      </c>
      <c r="I7" s="10">
        <v>1508.6130000000001</v>
      </c>
      <c r="J7" s="10">
        <v>2593.2550000000001</v>
      </c>
      <c r="K7" s="10">
        <v>-37307.752</v>
      </c>
      <c r="L7" s="10">
        <v>237658.07399999999</v>
      </c>
      <c r="M7" s="10">
        <v>0</v>
      </c>
      <c r="N7" s="48">
        <v>0</v>
      </c>
      <c r="O7" s="48">
        <v>0</v>
      </c>
      <c r="P7" s="48">
        <v>0</v>
      </c>
      <c r="Q7" s="48">
        <v>0</v>
      </c>
      <c r="R7" s="48">
        <v>0</v>
      </c>
      <c r="S7" s="11">
        <f t="shared" si="21"/>
        <v>213332.951</v>
      </c>
      <c r="T7" s="79">
        <v>0</v>
      </c>
      <c r="U7" s="79">
        <v>0.01</v>
      </c>
      <c r="V7" s="79">
        <v>0</v>
      </c>
      <c r="W7" s="79">
        <v>0</v>
      </c>
      <c r="X7" s="79">
        <v>0</v>
      </c>
      <c r="Y7" s="79">
        <v>0.02</v>
      </c>
      <c r="Z7" s="79">
        <v>0</v>
      </c>
      <c r="AA7" s="79">
        <v>0</v>
      </c>
      <c r="AB7" s="79">
        <v>0</v>
      </c>
      <c r="AC7" s="79">
        <v>0</v>
      </c>
      <c r="AD7" s="79">
        <v>0</v>
      </c>
      <c r="AE7" s="79">
        <v>0</v>
      </c>
      <c r="AF7" s="221">
        <f t="shared" si="22"/>
        <v>0.97</v>
      </c>
      <c r="AG7" s="221">
        <f t="shared" si="23"/>
        <v>0.98</v>
      </c>
      <c r="AH7" s="221">
        <f t="shared" si="24"/>
        <v>0.98</v>
      </c>
      <c r="AI7" s="221">
        <f t="shared" si="25"/>
        <v>0.98</v>
      </c>
      <c r="AJ7" s="221">
        <f t="shared" si="26"/>
        <v>0.98</v>
      </c>
      <c r="AK7" s="221">
        <f t="shared" si="27"/>
        <v>1</v>
      </c>
      <c r="AL7" s="221">
        <f t="shared" si="28"/>
        <v>1</v>
      </c>
      <c r="AM7" s="221">
        <f t="shared" si="29"/>
        <v>1</v>
      </c>
      <c r="AN7" s="221">
        <f t="shared" si="30"/>
        <v>1</v>
      </c>
      <c r="AO7" s="221">
        <f t="shared" si="31"/>
        <v>1</v>
      </c>
      <c r="AP7" s="221">
        <f t="shared" si="32"/>
        <v>1</v>
      </c>
      <c r="AQ7" s="221">
        <f t="shared" si="33"/>
        <v>1</v>
      </c>
      <c r="AR7" s="221">
        <f t="shared" si="46"/>
        <v>0.97</v>
      </c>
      <c r="AS7" s="221">
        <f t="shared" si="47"/>
        <v>0.97</v>
      </c>
      <c r="AT7" s="221">
        <f t="shared" si="48"/>
        <v>0.98</v>
      </c>
      <c r="AU7" s="221">
        <f t="shared" si="49"/>
        <v>1</v>
      </c>
      <c r="AV7" s="221">
        <f t="shared" si="50"/>
        <v>1</v>
      </c>
      <c r="AW7" s="221">
        <f t="shared" si="51"/>
        <v>1</v>
      </c>
      <c r="AX7" s="221">
        <f t="shared" si="52"/>
        <v>1</v>
      </c>
      <c r="AY7" s="221">
        <f t="shared" si="53"/>
        <v>1</v>
      </c>
      <c r="AZ7" s="221">
        <f t="shared" si="54"/>
        <v>1</v>
      </c>
      <c r="BA7" s="221">
        <f t="shared" si="55"/>
        <v>1</v>
      </c>
      <c r="BB7" s="221">
        <f t="shared" si="56"/>
        <v>1</v>
      </c>
      <c r="BC7" s="221">
        <f t="shared" si="57"/>
        <v>1</v>
      </c>
      <c r="BD7" s="80">
        <f t="shared" si="34"/>
        <v>1</v>
      </c>
      <c r="BE7" s="76">
        <v>0.97</v>
      </c>
      <c r="BF7" s="50">
        <v>2253023.8719999995</v>
      </c>
      <c r="BG7" s="55">
        <v>33999.667000000001</v>
      </c>
      <c r="BH7" s="55">
        <v>0</v>
      </c>
      <c r="BI7" s="55">
        <v>499.99999999941781</v>
      </c>
      <c r="BJ7" s="55">
        <v>0</v>
      </c>
      <c r="BK7" s="55">
        <v>153663.45250000097</v>
      </c>
      <c r="BL7" s="55">
        <v>0</v>
      </c>
      <c r="BM7" s="55">
        <v>0</v>
      </c>
      <c r="BN7" s="55">
        <v>0</v>
      </c>
      <c r="BO7" s="55">
        <v>0</v>
      </c>
      <c r="BP7" s="55">
        <v>0</v>
      </c>
      <c r="BQ7" s="55">
        <v>0</v>
      </c>
      <c r="BR7" s="55">
        <v>0</v>
      </c>
      <c r="BS7" s="86">
        <f t="shared" si="58"/>
        <v>188163.11950000038</v>
      </c>
      <c r="BT7" s="230">
        <v>0</v>
      </c>
      <c r="BU7" s="230">
        <v>0</v>
      </c>
      <c r="BV7" s="230">
        <v>0.01</v>
      </c>
      <c r="BW7" s="230">
        <v>0.02</v>
      </c>
      <c r="BX7" s="230">
        <v>0</v>
      </c>
      <c r="BY7" s="230">
        <v>0</v>
      </c>
      <c r="BZ7" s="230">
        <v>0</v>
      </c>
      <c r="CA7" s="230">
        <v>0</v>
      </c>
      <c r="CB7" s="230">
        <v>0</v>
      </c>
      <c r="CC7" s="230">
        <v>0</v>
      </c>
      <c r="CD7" s="230">
        <v>0</v>
      </c>
      <c r="CE7" s="230">
        <v>0</v>
      </c>
      <c r="CF7" s="80">
        <f t="shared" si="59"/>
        <v>1</v>
      </c>
      <c r="CG7" s="58">
        <v>0</v>
      </c>
      <c r="CH7" s="58">
        <v>0</v>
      </c>
      <c r="CI7" s="58">
        <v>0</v>
      </c>
      <c r="CJ7" s="58">
        <v>0</v>
      </c>
      <c r="CK7" s="58">
        <v>0</v>
      </c>
      <c r="CL7" s="58">
        <v>0</v>
      </c>
      <c r="CM7" s="58">
        <v>0</v>
      </c>
      <c r="CN7" s="58">
        <v>0</v>
      </c>
      <c r="CO7" s="58">
        <v>0</v>
      </c>
      <c r="CP7" s="58">
        <v>0</v>
      </c>
      <c r="CQ7" s="58">
        <v>0</v>
      </c>
      <c r="CR7" s="58">
        <v>0</v>
      </c>
      <c r="CS7" s="11">
        <f t="shared" si="60"/>
        <v>0</v>
      </c>
      <c r="CT7" s="58">
        <v>0</v>
      </c>
      <c r="CU7" s="58">
        <v>0</v>
      </c>
      <c r="CV7" s="58">
        <v>0</v>
      </c>
      <c r="CW7" s="58">
        <v>0</v>
      </c>
      <c r="CX7" s="58">
        <f t="shared" si="61"/>
        <v>2441186.9915</v>
      </c>
      <c r="CY7" s="63">
        <v>33999.667000000001</v>
      </c>
      <c r="CZ7" s="63">
        <v>0</v>
      </c>
      <c r="DA7" s="63">
        <v>499.99999999941781</v>
      </c>
      <c r="DB7" s="63">
        <v>0</v>
      </c>
      <c r="DC7" s="63">
        <v>153663.45250000097</v>
      </c>
      <c r="DD7" s="63">
        <v>0</v>
      </c>
      <c r="DE7" s="63">
        <v>0</v>
      </c>
      <c r="DF7" s="63">
        <v>0</v>
      </c>
      <c r="DG7" s="63">
        <v>0</v>
      </c>
      <c r="DH7" s="63">
        <v>0</v>
      </c>
      <c r="DI7" s="63">
        <v>0</v>
      </c>
      <c r="DJ7" s="63">
        <v>0</v>
      </c>
      <c r="DK7" s="63">
        <f t="shared" si="62"/>
        <v>188163.11950000038</v>
      </c>
      <c r="DL7" s="63">
        <v>0</v>
      </c>
      <c r="DM7" s="63">
        <v>0</v>
      </c>
      <c r="DN7" s="63">
        <v>0</v>
      </c>
      <c r="DO7" s="63">
        <v>0</v>
      </c>
      <c r="DP7" s="63">
        <v>0</v>
      </c>
      <c r="DQ7" s="63">
        <v>0</v>
      </c>
      <c r="DR7" s="63">
        <v>0</v>
      </c>
      <c r="DS7" s="63">
        <v>0</v>
      </c>
      <c r="DT7" s="63">
        <v>0</v>
      </c>
      <c r="DU7" s="63">
        <v>0</v>
      </c>
      <c r="DV7" s="63">
        <v>0</v>
      </c>
      <c r="DW7" s="63">
        <v>0</v>
      </c>
      <c r="DX7" s="63">
        <f t="shared" si="63"/>
        <v>0</v>
      </c>
      <c r="DY7" s="58">
        <v>0</v>
      </c>
      <c r="DZ7" s="58">
        <v>0</v>
      </c>
      <c r="EA7" s="58">
        <v>0</v>
      </c>
      <c r="EB7" s="58">
        <v>0</v>
      </c>
      <c r="EC7" s="58">
        <f t="shared" si="64"/>
        <v>2441186.9915</v>
      </c>
      <c r="ED7" s="84">
        <v>8075.5649999999996</v>
      </c>
      <c r="EE7" s="84">
        <v>805.19600000000003</v>
      </c>
      <c r="EF7" s="84">
        <v>1508.6130000000001</v>
      </c>
      <c r="EG7" s="84">
        <v>2593.2550000000001</v>
      </c>
      <c r="EH7" s="84">
        <v>-37307.752</v>
      </c>
      <c r="EI7" s="84">
        <v>237658.07399999999</v>
      </c>
      <c r="EJ7" s="84">
        <v>35598.65928285406</v>
      </c>
      <c r="EK7" s="84">
        <v>0</v>
      </c>
      <c r="EL7" s="84">
        <v>0</v>
      </c>
      <c r="EM7" s="84">
        <v>1666.0000000003799</v>
      </c>
      <c r="EN7" s="84">
        <v>0</v>
      </c>
      <c r="EO7" s="84">
        <v>175019.1925</v>
      </c>
      <c r="EP7" s="83">
        <f t="shared" si="65"/>
        <v>425616.80278285441</v>
      </c>
      <c r="EQ7" s="79">
        <v>0</v>
      </c>
      <c r="ER7" s="79">
        <v>0.01</v>
      </c>
      <c r="ES7" s="79">
        <v>0</v>
      </c>
      <c r="ET7" s="79">
        <v>0</v>
      </c>
      <c r="EU7" s="79">
        <v>0</v>
      </c>
      <c r="EV7" s="79">
        <v>0.01</v>
      </c>
      <c r="EW7" s="79">
        <v>0</v>
      </c>
      <c r="EX7" s="79">
        <v>0</v>
      </c>
      <c r="EY7" s="79">
        <v>0</v>
      </c>
      <c r="EZ7" s="79">
        <v>0</v>
      </c>
      <c r="FA7" s="79">
        <v>0</v>
      </c>
      <c r="FB7" s="79">
        <v>0</v>
      </c>
      <c r="FC7" s="81">
        <f t="shared" si="66"/>
        <v>0.02</v>
      </c>
      <c r="FD7" s="81">
        <f t="shared" si="67"/>
        <v>0.97</v>
      </c>
      <c r="FE7" s="81">
        <f t="shared" si="68"/>
        <v>0.98</v>
      </c>
      <c r="FF7" s="81">
        <f t="shared" si="69"/>
        <v>0.98</v>
      </c>
      <c r="FG7" s="81">
        <f t="shared" si="70"/>
        <v>0.98</v>
      </c>
      <c r="FH7" s="81">
        <f t="shared" si="71"/>
        <v>0.98</v>
      </c>
      <c r="FI7" s="81">
        <f t="shared" si="72"/>
        <v>0.99</v>
      </c>
      <c r="FJ7" s="81">
        <f t="shared" si="73"/>
        <v>0.99</v>
      </c>
      <c r="FK7" s="81">
        <f t="shared" si="74"/>
        <v>0.99</v>
      </c>
      <c r="FL7" s="81">
        <f t="shared" si="75"/>
        <v>0.99</v>
      </c>
      <c r="FM7" s="81">
        <f t="shared" si="76"/>
        <v>0.99</v>
      </c>
      <c r="FN7" s="81">
        <f t="shared" si="77"/>
        <v>0.99</v>
      </c>
      <c r="FO7" s="81">
        <f t="shared" si="78"/>
        <v>0.99</v>
      </c>
      <c r="FP7" s="84">
        <v>0</v>
      </c>
      <c r="FQ7" s="84">
        <v>0</v>
      </c>
      <c r="FR7" s="84">
        <v>0</v>
      </c>
      <c r="FS7" s="84">
        <v>0</v>
      </c>
      <c r="FT7" s="84">
        <v>0</v>
      </c>
      <c r="FU7" s="84">
        <v>0</v>
      </c>
      <c r="FV7" s="84">
        <v>0</v>
      </c>
      <c r="FW7" s="84">
        <v>0</v>
      </c>
      <c r="FX7" s="84">
        <v>0</v>
      </c>
      <c r="FY7" s="84">
        <v>0</v>
      </c>
      <c r="FZ7" s="84">
        <v>0</v>
      </c>
      <c r="GA7" s="84">
        <v>0</v>
      </c>
      <c r="GB7" s="83">
        <f t="shared" si="79"/>
        <v>0</v>
      </c>
      <c r="GC7" s="86">
        <v>0</v>
      </c>
      <c r="GD7" s="86">
        <v>0</v>
      </c>
      <c r="GE7" s="86">
        <v>0</v>
      </c>
      <c r="GF7" s="86">
        <v>0</v>
      </c>
      <c r="GG7" s="86">
        <v>2678640.674782854</v>
      </c>
      <c r="GH7" s="63">
        <v>8075.5649999999996</v>
      </c>
      <c r="GI7" s="63">
        <v>805.19600000000003</v>
      </c>
      <c r="GJ7" s="63">
        <v>1508.6130000000001</v>
      </c>
      <c r="GK7" s="63">
        <v>2593.2550000000001</v>
      </c>
      <c r="GL7" s="63">
        <v>-37307.752</v>
      </c>
      <c r="GM7" s="63">
        <v>237658.07399999999</v>
      </c>
      <c r="GN7" s="63">
        <v>0</v>
      </c>
      <c r="GO7" s="63">
        <v>0</v>
      </c>
      <c r="GP7" s="63">
        <v>0</v>
      </c>
      <c r="GQ7" s="63">
        <v>900</v>
      </c>
      <c r="GR7" s="63">
        <v>0</v>
      </c>
      <c r="GS7" s="63">
        <v>5500</v>
      </c>
      <c r="GT7" s="63">
        <f t="shared" si="80"/>
        <v>219732.951</v>
      </c>
      <c r="GU7" s="63">
        <v>0</v>
      </c>
      <c r="GV7" s="63">
        <v>0</v>
      </c>
      <c r="GW7" s="63">
        <v>0</v>
      </c>
      <c r="GX7" s="63">
        <v>0</v>
      </c>
      <c r="GY7" s="63">
        <v>0</v>
      </c>
      <c r="GZ7" s="63">
        <v>0</v>
      </c>
      <c r="HA7" s="63">
        <v>0</v>
      </c>
      <c r="HB7" s="63">
        <v>0</v>
      </c>
      <c r="HC7" s="63">
        <v>0</v>
      </c>
      <c r="HD7" s="63">
        <v>0</v>
      </c>
      <c r="HE7" s="63">
        <v>0</v>
      </c>
      <c r="HF7" s="63">
        <v>0</v>
      </c>
      <c r="HG7" s="63">
        <f t="shared" si="81"/>
        <v>0</v>
      </c>
      <c r="HH7" s="58">
        <v>0</v>
      </c>
      <c r="HI7" s="58">
        <v>0</v>
      </c>
      <c r="HJ7" s="58">
        <v>0</v>
      </c>
      <c r="HK7" s="58">
        <v>0</v>
      </c>
      <c r="HL7" s="58">
        <f t="shared" si="82"/>
        <v>2472756.8229999994</v>
      </c>
      <c r="HM7" s="63">
        <v>8075.5649999999996</v>
      </c>
      <c r="HN7" s="63">
        <v>805.19600000000003</v>
      </c>
      <c r="HO7" s="63">
        <v>1508.6130000000001</v>
      </c>
      <c r="HP7" s="63">
        <v>2593.2550000000001</v>
      </c>
      <c r="HQ7" s="63">
        <v>-37307.752</v>
      </c>
      <c r="HR7" s="63">
        <v>237658.07399999999</v>
      </c>
      <c r="HS7" s="63">
        <v>0</v>
      </c>
      <c r="HT7" s="63">
        <v>0</v>
      </c>
      <c r="HU7" s="63">
        <v>0</v>
      </c>
      <c r="HV7" s="63">
        <v>0</v>
      </c>
      <c r="HW7" s="63">
        <v>0</v>
      </c>
      <c r="HX7" s="63">
        <v>6400</v>
      </c>
      <c r="HY7" s="63">
        <f t="shared" si="83"/>
        <v>219732.951</v>
      </c>
      <c r="HZ7" s="63">
        <v>0</v>
      </c>
      <c r="IA7" s="63">
        <v>0</v>
      </c>
      <c r="IB7" s="63">
        <v>0</v>
      </c>
      <c r="IC7" s="63">
        <v>0</v>
      </c>
      <c r="ID7" s="63">
        <v>0</v>
      </c>
      <c r="IE7" s="63">
        <v>0</v>
      </c>
      <c r="IF7" s="63">
        <v>0</v>
      </c>
      <c r="IG7" s="63">
        <v>0</v>
      </c>
      <c r="IH7" s="63">
        <v>0</v>
      </c>
      <c r="II7" s="63">
        <v>0</v>
      </c>
      <c r="IJ7" s="63">
        <v>0</v>
      </c>
      <c r="IK7" s="63">
        <v>0</v>
      </c>
      <c r="IL7" s="63">
        <v>0</v>
      </c>
      <c r="IM7" s="58">
        <v>0</v>
      </c>
      <c r="IN7" s="58">
        <v>0</v>
      </c>
      <c r="IO7" s="58">
        <v>0</v>
      </c>
      <c r="IP7" s="58">
        <v>0</v>
      </c>
      <c r="IQ7" s="58">
        <f t="shared" si="35"/>
        <v>2472756.8229999994</v>
      </c>
      <c r="IR7" s="70">
        <f t="shared" si="84"/>
        <v>188163.11950000038</v>
      </c>
      <c r="IS7" s="70">
        <f t="shared" si="85"/>
        <v>213332.951</v>
      </c>
      <c r="IT7" s="92">
        <f t="shared" si="36"/>
        <v>2466356.8229999994</v>
      </c>
      <c r="IU7" s="92">
        <f t="shared" si="37"/>
        <v>2441186.9915</v>
      </c>
      <c r="IV7" s="92">
        <f t="shared" si="86"/>
        <v>25169.831499999389</v>
      </c>
      <c r="IW7" s="21">
        <f t="shared" si="38"/>
        <v>-25169.831499999389</v>
      </c>
      <c r="IX7" s="70">
        <f t="shared" si="87"/>
        <v>250597.61028285444</v>
      </c>
      <c r="IY7" s="70">
        <f t="shared" si="88"/>
        <v>213332.951</v>
      </c>
      <c r="IZ7" s="93">
        <f t="shared" si="39"/>
        <v>2466356.8229999994</v>
      </c>
      <c r="JA7" s="93">
        <f t="shared" si="40"/>
        <v>2503621.4822828542</v>
      </c>
      <c r="JB7" s="92">
        <f t="shared" si="89"/>
        <v>-37264.659282854758</v>
      </c>
      <c r="JC7" s="94">
        <f t="shared" si="41"/>
        <v>212283.85178285465</v>
      </c>
      <c r="JD7" s="94">
        <f t="shared" si="90"/>
        <v>214232.951</v>
      </c>
      <c r="JE7" s="94">
        <f t="shared" si="91"/>
        <v>213332.951</v>
      </c>
      <c r="JF7" s="94">
        <f t="shared" si="42"/>
        <v>2466356.8229999994</v>
      </c>
      <c r="JG7" s="94">
        <f t="shared" si="43"/>
        <v>2467256.8229999994</v>
      </c>
      <c r="JH7" s="94">
        <f t="shared" si="92"/>
        <v>-900</v>
      </c>
      <c r="JI7" s="94">
        <f t="shared" si="44"/>
        <v>6400</v>
      </c>
      <c r="JJ7" s="94">
        <f t="shared" si="93"/>
        <v>213332.951</v>
      </c>
      <c r="JK7" s="94">
        <f t="shared" si="45"/>
        <v>213332.951</v>
      </c>
      <c r="JL7" s="94">
        <f t="shared" si="94"/>
        <v>2466356.8229999994</v>
      </c>
      <c r="JM7" s="94">
        <f t="shared" si="95"/>
        <v>2466356.8229999994</v>
      </c>
      <c r="JN7" s="94">
        <f t="shared" si="96"/>
        <v>0</v>
      </c>
      <c r="JO7" s="94">
        <f t="shared" si="97"/>
        <v>6400</v>
      </c>
      <c r="JP7" s="96">
        <v>12735</v>
      </c>
      <c r="JQ7" s="5" t="s">
        <v>384</v>
      </c>
      <c r="JR7" s="4" t="s">
        <v>394</v>
      </c>
      <c r="JS7" s="4" t="s">
        <v>395</v>
      </c>
      <c r="JT7" s="5" t="s">
        <v>400</v>
      </c>
      <c r="JU7" s="102">
        <v>6</v>
      </c>
      <c r="JV7" s="5" t="s">
        <v>397</v>
      </c>
      <c r="JW7" s="5" t="s">
        <v>401</v>
      </c>
      <c r="JX7" s="103" t="s">
        <v>402</v>
      </c>
      <c r="JY7" s="104" t="s">
        <v>404</v>
      </c>
      <c r="JZ7" s="5"/>
      <c r="KA7" s="5" t="s">
        <v>400</v>
      </c>
      <c r="KB7" s="5" t="s">
        <v>400</v>
      </c>
      <c r="KC7" s="109">
        <v>43282</v>
      </c>
      <c r="KD7" s="109">
        <v>43405</v>
      </c>
      <c r="KE7" s="109">
        <v>43405</v>
      </c>
      <c r="KF7" s="119" t="s">
        <v>485</v>
      </c>
      <c r="KG7" s="119" t="s">
        <v>486</v>
      </c>
      <c r="KH7" s="84">
        <v>92657</v>
      </c>
      <c r="KI7" s="84">
        <v>3</v>
      </c>
      <c r="KJ7" s="84">
        <v>30885.666666666668</v>
      </c>
      <c r="KK7" s="84" t="s">
        <v>492</v>
      </c>
      <c r="KL7" s="120" t="s">
        <v>493</v>
      </c>
      <c r="KM7" s="24" t="s">
        <v>489</v>
      </c>
      <c r="KN7" s="120"/>
      <c r="KO7" s="124">
        <v>333</v>
      </c>
      <c r="KP7" s="122" t="s">
        <v>494</v>
      </c>
      <c r="KQ7" s="123">
        <v>2016</v>
      </c>
      <c r="KR7" s="122" t="s">
        <v>495</v>
      </c>
      <c r="KS7" s="290" t="s">
        <v>484</v>
      </c>
    </row>
    <row r="8" spans="1:305" ht="26.25" x14ac:dyDescent="0.25">
      <c r="A8" s="4" t="s">
        <v>4</v>
      </c>
      <c r="B8" s="5" t="s">
        <v>71</v>
      </c>
      <c r="C8" s="24" t="s">
        <v>77</v>
      </c>
      <c r="D8" s="218" t="s">
        <v>144</v>
      </c>
      <c r="E8" s="32" t="s">
        <v>77</v>
      </c>
      <c r="F8" s="31" t="s">
        <v>166</v>
      </c>
      <c r="G8" s="10">
        <v>1627.087</v>
      </c>
      <c r="H8" s="10">
        <v>664.55700000000002</v>
      </c>
      <c r="I8" s="10">
        <v>0</v>
      </c>
      <c r="J8" s="10">
        <v>0</v>
      </c>
      <c r="K8" s="10">
        <v>4627.8249999999998</v>
      </c>
      <c r="L8" s="10">
        <v>0</v>
      </c>
      <c r="M8" s="10">
        <v>0</v>
      </c>
      <c r="N8" s="48">
        <v>0</v>
      </c>
      <c r="O8" s="48">
        <v>0</v>
      </c>
      <c r="P8" s="48">
        <v>0</v>
      </c>
      <c r="Q8" s="48">
        <v>0</v>
      </c>
      <c r="R8" s="48">
        <v>0</v>
      </c>
      <c r="S8" s="11">
        <f t="shared" si="21"/>
        <v>6919.4690000000001</v>
      </c>
      <c r="T8" s="79">
        <v>0.11</v>
      </c>
      <c r="U8" s="79">
        <v>0</v>
      </c>
      <c r="V8" s="79">
        <v>0</v>
      </c>
      <c r="W8" s="79">
        <v>0</v>
      </c>
      <c r="X8" s="79">
        <v>0</v>
      </c>
      <c r="Y8" s="79">
        <v>0</v>
      </c>
      <c r="Z8" s="79">
        <v>0</v>
      </c>
      <c r="AA8" s="79">
        <v>0.05</v>
      </c>
      <c r="AB8" s="79">
        <v>0</v>
      </c>
      <c r="AC8" s="79">
        <v>0</v>
      </c>
      <c r="AD8" s="79">
        <v>0</v>
      </c>
      <c r="AE8" s="79">
        <v>0</v>
      </c>
      <c r="AF8" s="221">
        <f t="shared" si="22"/>
        <v>0.95000000000000007</v>
      </c>
      <c r="AG8" s="221">
        <f t="shared" si="23"/>
        <v>0.95000000000000007</v>
      </c>
      <c r="AH8" s="221">
        <f t="shared" si="24"/>
        <v>0.95000000000000007</v>
      </c>
      <c r="AI8" s="221">
        <f t="shared" si="25"/>
        <v>0.95000000000000007</v>
      </c>
      <c r="AJ8" s="221">
        <f t="shared" si="26"/>
        <v>0.95000000000000007</v>
      </c>
      <c r="AK8" s="221">
        <f t="shared" si="27"/>
        <v>0.95000000000000007</v>
      </c>
      <c r="AL8" s="221">
        <f t="shared" si="28"/>
        <v>0.95000000000000007</v>
      </c>
      <c r="AM8" s="221">
        <f t="shared" si="29"/>
        <v>1</v>
      </c>
      <c r="AN8" s="221">
        <f t="shared" si="30"/>
        <v>1</v>
      </c>
      <c r="AO8" s="221">
        <f t="shared" si="31"/>
        <v>1</v>
      </c>
      <c r="AP8" s="221">
        <f t="shared" si="32"/>
        <v>1</v>
      </c>
      <c r="AQ8" s="221">
        <f t="shared" si="33"/>
        <v>1</v>
      </c>
      <c r="AR8" s="221">
        <f t="shared" si="46"/>
        <v>0.98000000000000009</v>
      </c>
      <c r="AS8" s="221">
        <f t="shared" si="47"/>
        <v>0.98000000000000009</v>
      </c>
      <c r="AT8" s="221">
        <f t="shared" si="48"/>
        <v>0.98000000000000009</v>
      </c>
      <c r="AU8" s="221">
        <f t="shared" si="49"/>
        <v>0.98000000000000009</v>
      </c>
      <c r="AV8" s="221">
        <f t="shared" si="50"/>
        <v>0.98000000000000009</v>
      </c>
      <c r="AW8" s="221">
        <f t="shared" si="51"/>
        <v>0.98000000000000009</v>
      </c>
      <c r="AX8" s="221">
        <f t="shared" si="52"/>
        <v>0.9900000000000001</v>
      </c>
      <c r="AY8" s="221">
        <f t="shared" si="53"/>
        <v>1</v>
      </c>
      <c r="AZ8" s="221">
        <f t="shared" si="54"/>
        <v>1</v>
      </c>
      <c r="BA8" s="221">
        <f t="shared" si="55"/>
        <v>1</v>
      </c>
      <c r="BB8" s="221">
        <f t="shared" si="56"/>
        <v>1</v>
      </c>
      <c r="BC8" s="221">
        <f t="shared" si="57"/>
        <v>1</v>
      </c>
      <c r="BD8" s="80">
        <f t="shared" si="34"/>
        <v>1</v>
      </c>
      <c r="BE8" s="76">
        <v>0.84000000000000008</v>
      </c>
      <c r="BF8" s="50">
        <v>91762.531000000003</v>
      </c>
      <c r="BG8" s="55">
        <v>7420.0103831960987</v>
      </c>
      <c r="BH8" s="55">
        <v>0</v>
      </c>
      <c r="BI8" s="55">
        <v>0</v>
      </c>
      <c r="BJ8" s="55">
        <v>0</v>
      </c>
      <c r="BK8" s="55">
        <v>0</v>
      </c>
      <c r="BL8" s="55">
        <v>0</v>
      </c>
      <c r="BM8" s="55">
        <v>0</v>
      </c>
      <c r="BN8" s="55">
        <v>0</v>
      </c>
      <c r="BO8" s="55">
        <v>0</v>
      </c>
      <c r="BP8" s="55">
        <v>0</v>
      </c>
      <c r="BQ8" s="55">
        <v>0</v>
      </c>
      <c r="BR8" s="55">
        <v>0</v>
      </c>
      <c r="BS8" s="86">
        <f t="shared" si="58"/>
        <v>7420.0103831960987</v>
      </c>
      <c r="BT8" s="230">
        <v>0.14000000000000001</v>
      </c>
      <c r="BU8" s="230">
        <v>0</v>
      </c>
      <c r="BV8" s="230">
        <v>0</v>
      </c>
      <c r="BW8" s="230">
        <v>0</v>
      </c>
      <c r="BX8" s="230">
        <v>0</v>
      </c>
      <c r="BY8" s="230">
        <v>0</v>
      </c>
      <c r="BZ8" s="230">
        <v>0.01</v>
      </c>
      <c r="CA8" s="230">
        <v>0.01</v>
      </c>
      <c r="CB8" s="230">
        <v>0</v>
      </c>
      <c r="CC8" s="230">
        <v>0</v>
      </c>
      <c r="CD8" s="230">
        <v>0</v>
      </c>
      <c r="CE8" s="230">
        <v>0</v>
      </c>
      <c r="CF8" s="80">
        <f t="shared" si="59"/>
        <v>1</v>
      </c>
      <c r="CG8" s="58">
        <v>0</v>
      </c>
      <c r="CH8" s="58">
        <v>0</v>
      </c>
      <c r="CI8" s="58">
        <v>0</v>
      </c>
      <c r="CJ8" s="58">
        <v>0</v>
      </c>
      <c r="CK8" s="58">
        <v>0</v>
      </c>
      <c r="CL8" s="58">
        <v>0</v>
      </c>
      <c r="CM8" s="58">
        <v>0</v>
      </c>
      <c r="CN8" s="58">
        <v>0</v>
      </c>
      <c r="CO8" s="58">
        <v>0</v>
      </c>
      <c r="CP8" s="58">
        <v>0</v>
      </c>
      <c r="CQ8" s="58">
        <v>0</v>
      </c>
      <c r="CR8" s="58">
        <v>0</v>
      </c>
      <c r="CS8" s="11">
        <f t="shared" si="60"/>
        <v>0</v>
      </c>
      <c r="CT8" s="58">
        <v>0</v>
      </c>
      <c r="CU8" s="58">
        <v>0</v>
      </c>
      <c r="CV8" s="58">
        <v>0</v>
      </c>
      <c r="CW8" s="58">
        <v>0</v>
      </c>
      <c r="CX8" s="58">
        <f t="shared" si="61"/>
        <v>99182.541383196105</v>
      </c>
      <c r="CY8" s="63">
        <v>7420.0103831960987</v>
      </c>
      <c r="CZ8" s="63">
        <v>0</v>
      </c>
      <c r="DA8" s="63">
        <v>0</v>
      </c>
      <c r="DB8" s="63">
        <v>0</v>
      </c>
      <c r="DC8" s="63">
        <v>0</v>
      </c>
      <c r="DD8" s="63">
        <v>0</v>
      </c>
      <c r="DE8" s="63">
        <v>0</v>
      </c>
      <c r="DF8" s="63">
        <v>0</v>
      </c>
      <c r="DG8" s="63">
        <v>0</v>
      </c>
      <c r="DH8" s="63">
        <v>0</v>
      </c>
      <c r="DI8" s="63">
        <v>0</v>
      </c>
      <c r="DJ8" s="63">
        <v>0</v>
      </c>
      <c r="DK8" s="63">
        <f t="shared" si="62"/>
        <v>7420.0103831960987</v>
      </c>
      <c r="DL8" s="63">
        <v>0</v>
      </c>
      <c r="DM8" s="63">
        <v>0</v>
      </c>
      <c r="DN8" s="63">
        <v>0</v>
      </c>
      <c r="DO8" s="63">
        <v>0</v>
      </c>
      <c r="DP8" s="63">
        <v>0</v>
      </c>
      <c r="DQ8" s="63">
        <v>0</v>
      </c>
      <c r="DR8" s="63">
        <v>0</v>
      </c>
      <c r="DS8" s="63">
        <v>0</v>
      </c>
      <c r="DT8" s="63">
        <v>0</v>
      </c>
      <c r="DU8" s="63">
        <v>0</v>
      </c>
      <c r="DV8" s="63">
        <v>0</v>
      </c>
      <c r="DW8" s="63">
        <v>0</v>
      </c>
      <c r="DX8" s="63">
        <f t="shared" si="63"/>
        <v>0</v>
      </c>
      <c r="DY8" s="58">
        <v>0</v>
      </c>
      <c r="DZ8" s="58">
        <v>0</v>
      </c>
      <c r="EA8" s="58">
        <v>0</v>
      </c>
      <c r="EB8" s="58">
        <v>0</v>
      </c>
      <c r="EC8" s="58">
        <f t="shared" si="64"/>
        <v>99182.541383196105</v>
      </c>
      <c r="ED8" s="84">
        <v>1627.087</v>
      </c>
      <c r="EE8" s="84">
        <v>664.55700000000002</v>
      </c>
      <c r="EF8" s="84">
        <v>0</v>
      </c>
      <c r="EG8" s="84">
        <v>0</v>
      </c>
      <c r="EH8" s="84">
        <v>4627.8249999999998</v>
      </c>
      <c r="EI8" s="84">
        <v>0</v>
      </c>
      <c r="EJ8" s="84">
        <v>0</v>
      </c>
      <c r="EK8" s="84">
        <v>0</v>
      </c>
      <c r="EL8" s="84">
        <v>0</v>
      </c>
      <c r="EM8" s="84">
        <v>0</v>
      </c>
      <c r="EN8" s="84">
        <v>0</v>
      </c>
      <c r="EO8" s="84">
        <v>0</v>
      </c>
      <c r="EP8" s="83">
        <f t="shared" si="65"/>
        <v>6919.4690000000001</v>
      </c>
      <c r="EQ8" s="79">
        <v>0.11</v>
      </c>
      <c r="ER8" s="79">
        <v>0</v>
      </c>
      <c r="ES8" s="79">
        <v>0</v>
      </c>
      <c r="ET8" s="79">
        <v>0</v>
      </c>
      <c r="EU8" s="79">
        <v>0</v>
      </c>
      <c r="EV8" s="79">
        <v>2.220348510399206E-3</v>
      </c>
      <c r="EW8" s="79">
        <v>0</v>
      </c>
      <c r="EX8" s="79">
        <v>0</v>
      </c>
      <c r="EY8" s="79">
        <v>2.5295109612141653E-2</v>
      </c>
      <c r="EZ8" s="79">
        <v>0</v>
      </c>
      <c r="FA8" s="79">
        <v>1.0955593029792017E-2</v>
      </c>
      <c r="FB8" s="79">
        <v>1.152894884766723E-2</v>
      </c>
      <c r="FC8" s="81">
        <f t="shared" si="66"/>
        <v>0.16000000000000009</v>
      </c>
      <c r="FD8" s="81">
        <f t="shared" si="67"/>
        <v>0.95000000000000007</v>
      </c>
      <c r="FE8" s="81">
        <f t="shared" si="68"/>
        <v>0.95000000000000007</v>
      </c>
      <c r="FF8" s="81">
        <f t="shared" si="69"/>
        <v>0.95000000000000007</v>
      </c>
      <c r="FG8" s="81">
        <f t="shared" si="70"/>
        <v>0.95000000000000007</v>
      </c>
      <c r="FH8" s="81">
        <f t="shared" si="71"/>
        <v>0.95000000000000007</v>
      </c>
      <c r="FI8" s="81">
        <f t="shared" si="72"/>
        <v>0.95222034851039927</v>
      </c>
      <c r="FJ8" s="81">
        <f t="shared" si="73"/>
        <v>0.95222034851039927</v>
      </c>
      <c r="FK8" s="81">
        <f t="shared" si="74"/>
        <v>0.95222034851039927</v>
      </c>
      <c r="FL8" s="81">
        <f t="shared" si="75"/>
        <v>0.97751545812254093</v>
      </c>
      <c r="FM8" s="81">
        <f t="shared" si="76"/>
        <v>0.97751545812254093</v>
      </c>
      <c r="FN8" s="81">
        <f t="shared" si="77"/>
        <v>0.98847105115233291</v>
      </c>
      <c r="FO8" s="81">
        <f t="shared" si="78"/>
        <v>1.0000000000000002</v>
      </c>
      <c r="FP8" s="84">
        <v>0</v>
      </c>
      <c r="FQ8" s="84">
        <v>0</v>
      </c>
      <c r="FR8" s="84">
        <v>0</v>
      </c>
      <c r="FS8" s="84">
        <v>0</v>
      </c>
      <c r="FT8" s="84">
        <v>0</v>
      </c>
      <c r="FU8" s="84">
        <v>0</v>
      </c>
      <c r="FV8" s="84">
        <v>0</v>
      </c>
      <c r="FW8" s="84">
        <v>0</v>
      </c>
      <c r="FX8" s="84">
        <v>0</v>
      </c>
      <c r="FY8" s="84">
        <v>0</v>
      </c>
      <c r="FZ8" s="84">
        <v>0</v>
      </c>
      <c r="GA8" s="84">
        <v>0</v>
      </c>
      <c r="GB8" s="83">
        <f t="shared" si="79"/>
        <v>0</v>
      </c>
      <c r="GC8" s="86">
        <v>0</v>
      </c>
      <c r="GD8" s="86">
        <v>0</v>
      </c>
      <c r="GE8" s="86">
        <v>0</v>
      </c>
      <c r="GF8" s="86">
        <v>0</v>
      </c>
      <c r="GG8" s="86">
        <v>98682</v>
      </c>
      <c r="GH8" s="63">
        <v>1627.087</v>
      </c>
      <c r="GI8" s="63">
        <v>664.55700000000002</v>
      </c>
      <c r="GJ8" s="63">
        <v>0</v>
      </c>
      <c r="GK8" s="63">
        <v>0</v>
      </c>
      <c r="GL8" s="63">
        <v>4627.8249999999998</v>
      </c>
      <c r="GM8" s="63">
        <v>0</v>
      </c>
      <c r="GN8" s="63">
        <v>0</v>
      </c>
      <c r="GO8" s="63">
        <v>0</v>
      </c>
      <c r="GP8" s="63">
        <v>0</v>
      </c>
      <c r="GQ8" s="63">
        <v>0</v>
      </c>
      <c r="GR8" s="63">
        <v>0</v>
      </c>
      <c r="GS8" s="63">
        <v>0</v>
      </c>
      <c r="GT8" s="63">
        <f t="shared" si="80"/>
        <v>6919.4690000000001</v>
      </c>
      <c r="GU8" s="63">
        <v>0</v>
      </c>
      <c r="GV8" s="63">
        <v>0</v>
      </c>
      <c r="GW8" s="63">
        <v>0</v>
      </c>
      <c r="GX8" s="63">
        <v>0</v>
      </c>
      <c r="GY8" s="63">
        <v>0</v>
      </c>
      <c r="GZ8" s="63">
        <v>0</v>
      </c>
      <c r="HA8" s="63">
        <v>0</v>
      </c>
      <c r="HB8" s="63">
        <v>0</v>
      </c>
      <c r="HC8" s="63">
        <v>0</v>
      </c>
      <c r="HD8" s="63">
        <v>0</v>
      </c>
      <c r="HE8" s="63">
        <v>0</v>
      </c>
      <c r="HF8" s="63">
        <v>0</v>
      </c>
      <c r="HG8" s="63">
        <f t="shared" si="81"/>
        <v>0</v>
      </c>
      <c r="HH8" s="58">
        <v>0</v>
      </c>
      <c r="HI8" s="58">
        <v>0</v>
      </c>
      <c r="HJ8" s="58">
        <v>0</v>
      </c>
      <c r="HK8" s="58">
        <v>0</v>
      </c>
      <c r="HL8" s="58">
        <f t="shared" si="82"/>
        <v>98682</v>
      </c>
      <c r="HM8" s="63">
        <v>1627.087</v>
      </c>
      <c r="HN8" s="63">
        <v>664.55700000000002</v>
      </c>
      <c r="HO8" s="63">
        <v>0</v>
      </c>
      <c r="HP8" s="63">
        <v>0</v>
      </c>
      <c r="HQ8" s="63">
        <v>4627.8249999999998</v>
      </c>
      <c r="HR8" s="63">
        <v>0</v>
      </c>
      <c r="HS8" s="63">
        <v>0</v>
      </c>
      <c r="HT8" s="63">
        <v>0</v>
      </c>
      <c r="HU8" s="63">
        <v>0</v>
      </c>
      <c r="HV8" s="63">
        <v>0</v>
      </c>
      <c r="HW8" s="63">
        <v>0</v>
      </c>
      <c r="HX8" s="63">
        <v>0</v>
      </c>
      <c r="HY8" s="63">
        <f t="shared" si="83"/>
        <v>6919.4690000000001</v>
      </c>
      <c r="HZ8" s="63">
        <v>0</v>
      </c>
      <c r="IA8" s="63">
        <v>0</v>
      </c>
      <c r="IB8" s="63">
        <v>0</v>
      </c>
      <c r="IC8" s="63">
        <v>0</v>
      </c>
      <c r="ID8" s="63">
        <v>0</v>
      </c>
      <c r="IE8" s="63">
        <v>0</v>
      </c>
      <c r="IF8" s="63">
        <v>0</v>
      </c>
      <c r="IG8" s="63">
        <v>0</v>
      </c>
      <c r="IH8" s="63">
        <v>0</v>
      </c>
      <c r="II8" s="63">
        <v>0</v>
      </c>
      <c r="IJ8" s="63">
        <v>0</v>
      </c>
      <c r="IK8" s="63">
        <v>0</v>
      </c>
      <c r="IL8" s="63">
        <v>0</v>
      </c>
      <c r="IM8" s="58">
        <v>0</v>
      </c>
      <c r="IN8" s="58">
        <v>0</v>
      </c>
      <c r="IO8" s="58">
        <v>0</v>
      </c>
      <c r="IP8" s="58">
        <v>0</v>
      </c>
      <c r="IQ8" s="58">
        <f t="shared" si="35"/>
        <v>98682</v>
      </c>
      <c r="IR8" s="70">
        <f t="shared" si="84"/>
        <v>7420.0103831960987</v>
      </c>
      <c r="IS8" s="70">
        <f t="shared" si="85"/>
        <v>6919.4690000000001</v>
      </c>
      <c r="IT8" s="92">
        <f t="shared" si="36"/>
        <v>98682</v>
      </c>
      <c r="IU8" s="92">
        <f t="shared" si="37"/>
        <v>99182.541383196105</v>
      </c>
      <c r="IV8" s="92">
        <f t="shared" si="86"/>
        <v>-500.54138319610502</v>
      </c>
      <c r="IW8" s="21">
        <f t="shared" si="38"/>
        <v>500.54138319610502</v>
      </c>
      <c r="IX8" s="70">
        <f t="shared" si="87"/>
        <v>6919.4690000000001</v>
      </c>
      <c r="IY8" s="70">
        <f t="shared" si="88"/>
        <v>6919.4690000000001</v>
      </c>
      <c r="IZ8" s="93">
        <f t="shared" si="39"/>
        <v>98682</v>
      </c>
      <c r="JA8" s="93">
        <f t="shared" si="40"/>
        <v>98682</v>
      </c>
      <c r="JB8" s="92">
        <f t="shared" si="89"/>
        <v>0</v>
      </c>
      <c r="JC8" s="94">
        <f t="shared" si="41"/>
        <v>0</v>
      </c>
      <c r="JD8" s="94">
        <f t="shared" si="90"/>
        <v>6919.4690000000001</v>
      </c>
      <c r="JE8" s="94">
        <f t="shared" si="91"/>
        <v>6919.4690000000001</v>
      </c>
      <c r="JF8" s="94">
        <f t="shared" si="42"/>
        <v>98682</v>
      </c>
      <c r="JG8" s="94">
        <f t="shared" si="43"/>
        <v>98682</v>
      </c>
      <c r="JH8" s="94">
        <f t="shared" si="92"/>
        <v>0</v>
      </c>
      <c r="JI8" s="94">
        <f t="shared" si="44"/>
        <v>0</v>
      </c>
      <c r="JJ8" s="94">
        <f t="shared" si="93"/>
        <v>6919.4690000000001</v>
      </c>
      <c r="JK8" s="94">
        <f t="shared" si="45"/>
        <v>6919.4690000000001</v>
      </c>
      <c r="JL8" s="94">
        <f t="shared" si="94"/>
        <v>98682</v>
      </c>
      <c r="JM8" s="94">
        <f t="shared" si="95"/>
        <v>98682</v>
      </c>
      <c r="JN8" s="94">
        <f t="shared" si="96"/>
        <v>0</v>
      </c>
      <c r="JO8" s="94">
        <f t="shared" si="97"/>
        <v>0</v>
      </c>
      <c r="JP8" s="96">
        <v>13056</v>
      </c>
      <c r="JQ8" s="5" t="s">
        <v>384</v>
      </c>
      <c r="JR8" s="4" t="s">
        <v>394</v>
      </c>
      <c r="JS8" s="4" t="s">
        <v>395</v>
      </c>
      <c r="JT8" s="5" t="s">
        <v>400</v>
      </c>
      <c r="JU8" s="102">
        <v>5</v>
      </c>
      <c r="JV8" s="5" t="s">
        <v>397</v>
      </c>
      <c r="JW8" s="5" t="s">
        <v>401</v>
      </c>
      <c r="JX8" s="103" t="s">
        <v>402</v>
      </c>
      <c r="JY8" s="104" t="s">
        <v>405</v>
      </c>
      <c r="JZ8" s="5"/>
      <c r="KA8" s="5"/>
      <c r="KB8" s="5"/>
      <c r="KC8" s="109">
        <v>43040</v>
      </c>
      <c r="KD8" s="109">
        <v>43474</v>
      </c>
      <c r="KE8" s="109">
        <v>43101</v>
      </c>
      <c r="KF8" s="119">
        <v>0</v>
      </c>
      <c r="KG8" s="119">
        <v>0</v>
      </c>
      <c r="KH8" s="84">
        <v>0</v>
      </c>
      <c r="KI8" s="84">
        <v>0</v>
      </c>
      <c r="KJ8" s="84">
        <v>0</v>
      </c>
      <c r="KK8" s="84"/>
      <c r="KL8" s="120"/>
      <c r="KM8" s="24" t="s">
        <v>489</v>
      </c>
      <c r="KN8" s="120"/>
      <c r="KO8" s="121"/>
      <c r="KP8" s="122" t="s">
        <v>489</v>
      </c>
      <c r="KQ8" s="123"/>
      <c r="KR8" s="122"/>
      <c r="KS8" s="290"/>
    </row>
    <row r="9" spans="1:305" ht="38.25" x14ac:dyDescent="0.25">
      <c r="A9" s="4" t="s">
        <v>5</v>
      </c>
      <c r="B9" s="5" t="s">
        <v>72</v>
      </c>
      <c r="C9" s="24" t="s">
        <v>78</v>
      </c>
      <c r="D9" s="218" t="s">
        <v>144</v>
      </c>
      <c r="E9" s="32" t="s">
        <v>152</v>
      </c>
      <c r="F9" s="31" t="s">
        <v>166</v>
      </c>
      <c r="G9" s="10">
        <v>31213.866999999998</v>
      </c>
      <c r="H9" s="10">
        <v>219629.41500000001</v>
      </c>
      <c r="I9" s="10">
        <v>38958.624000000003</v>
      </c>
      <c r="J9" s="10">
        <v>347555.08799999999</v>
      </c>
      <c r="K9" s="10">
        <v>210601.74600000001</v>
      </c>
      <c r="L9" s="10">
        <v>23715.672999999999</v>
      </c>
      <c r="M9" s="10">
        <v>83806.786999999997</v>
      </c>
      <c r="N9" s="48">
        <v>16101.983</v>
      </c>
      <c r="O9" s="48">
        <v>210399.47500000001</v>
      </c>
      <c r="P9" s="48">
        <v>5534.5690000000004</v>
      </c>
      <c r="Q9" s="48">
        <v>9872.74</v>
      </c>
      <c r="R9" s="48">
        <v>658.54200000000003</v>
      </c>
      <c r="S9" s="11">
        <f t="shared" si="21"/>
        <v>1198048.5089999998</v>
      </c>
      <c r="T9" s="79">
        <v>0.04</v>
      </c>
      <c r="U9" s="79">
        <v>0.17</v>
      </c>
      <c r="V9" s="79">
        <v>0.02</v>
      </c>
      <c r="W9" s="79">
        <v>0.03</v>
      </c>
      <c r="X9" s="79">
        <v>0</v>
      </c>
      <c r="Y9" s="79">
        <v>0.01</v>
      </c>
      <c r="Z9" s="79">
        <v>0</v>
      </c>
      <c r="AA9" s="79">
        <v>0.02</v>
      </c>
      <c r="AB9" s="79">
        <v>0.01</v>
      </c>
      <c r="AC9" s="79">
        <v>0</v>
      </c>
      <c r="AD9" s="79">
        <v>0</v>
      </c>
      <c r="AE9" s="79">
        <v>0</v>
      </c>
      <c r="AF9" s="221">
        <f t="shared" si="22"/>
        <v>0.72004000000000012</v>
      </c>
      <c r="AG9" s="221">
        <f t="shared" si="23"/>
        <v>0.89004000000000016</v>
      </c>
      <c r="AH9" s="221">
        <f t="shared" si="24"/>
        <v>0.91004000000000007</v>
      </c>
      <c r="AI9" s="221">
        <f t="shared" si="25"/>
        <v>0.9400400000000001</v>
      </c>
      <c r="AJ9" s="221">
        <f t="shared" si="26"/>
        <v>0.9400400000000001</v>
      </c>
      <c r="AK9" s="221">
        <f t="shared" si="27"/>
        <v>0.95004000000000011</v>
      </c>
      <c r="AL9" s="221">
        <f t="shared" si="28"/>
        <v>0.95004000000000011</v>
      </c>
      <c r="AM9" s="221">
        <f t="shared" si="29"/>
        <v>0.97004000000000012</v>
      </c>
      <c r="AN9" s="221">
        <f t="shared" si="30"/>
        <v>0.98004000000000013</v>
      </c>
      <c r="AO9" s="221">
        <f t="shared" si="31"/>
        <v>0.98004000000000013</v>
      </c>
      <c r="AP9" s="221">
        <f t="shared" si="32"/>
        <v>0.98004000000000013</v>
      </c>
      <c r="AQ9" s="221">
        <f t="shared" si="33"/>
        <v>0.98004000000000013</v>
      </c>
      <c r="AR9" s="221">
        <f t="shared" si="46"/>
        <v>0.78310824381710908</v>
      </c>
      <c r="AS9" s="221">
        <f t="shared" si="47"/>
        <v>0.81548594997440793</v>
      </c>
      <c r="AT9" s="221">
        <f t="shared" si="48"/>
        <v>0.82556306385659406</v>
      </c>
      <c r="AU9" s="221">
        <f t="shared" si="49"/>
        <v>0.82776567481677721</v>
      </c>
      <c r="AV9" s="221">
        <f t="shared" si="50"/>
        <v>0.83984741215710768</v>
      </c>
      <c r="AW9" s="221">
        <f t="shared" si="51"/>
        <v>0.85473359746666</v>
      </c>
      <c r="AX9" s="221">
        <f t="shared" si="52"/>
        <v>0.86789526663629357</v>
      </c>
      <c r="AY9" s="221">
        <f t="shared" si="53"/>
        <v>0.86843298269296754</v>
      </c>
      <c r="AZ9" s="221">
        <f t="shared" si="54"/>
        <v>0.87848647306638772</v>
      </c>
      <c r="BA9" s="221">
        <f t="shared" si="55"/>
        <v>0.8894961530803368</v>
      </c>
      <c r="BB9" s="221">
        <f t="shared" si="56"/>
        <v>0.89039384641344521</v>
      </c>
      <c r="BC9" s="221">
        <f t="shared" si="57"/>
        <v>0.89039384641344521</v>
      </c>
      <c r="BD9" s="80">
        <f t="shared" si="34"/>
        <v>0.98004000000000013</v>
      </c>
      <c r="BE9" s="76">
        <v>0.68004000000000009</v>
      </c>
      <c r="BF9" s="50">
        <v>1693905.3080000002</v>
      </c>
      <c r="BG9" s="55">
        <v>38617.215359116693</v>
      </c>
      <c r="BH9" s="55">
        <v>123302.50202765968</v>
      </c>
      <c r="BI9" s="55">
        <v>172120.02245545379</v>
      </c>
      <c r="BJ9" s="55">
        <v>211119.5889670575</v>
      </c>
      <c r="BK9" s="55">
        <v>187216.66418899689</v>
      </c>
      <c r="BL9" s="55">
        <v>110682.83397477321</v>
      </c>
      <c r="BM9" s="56">
        <v>203861.48020169945</v>
      </c>
      <c r="BN9" s="55">
        <v>141395.80658485452</v>
      </c>
      <c r="BO9" s="55">
        <v>3030.2996171788436</v>
      </c>
      <c r="BP9" s="55">
        <v>506.32479011485964</v>
      </c>
      <c r="BQ9" s="55">
        <v>837.72816489884758</v>
      </c>
      <c r="BR9" s="55">
        <v>14868.981838997352</v>
      </c>
      <c r="BS9" s="86">
        <f t="shared" si="58"/>
        <v>1207559.4481708016</v>
      </c>
      <c r="BT9" s="230">
        <v>0.10306824381710902</v>
      </c>
      <c r="BU9" s="230">
        <v>3.2377706157298812E-2</v>
      </c>
      <c r="BV9" s="230">
        <v>1.0077113882186184E-2</v>
      </c>
      <c r="BW9" s="230">
        <v>2.2026109601831377E-3</v>
      </c>
      <c r="BX9" s="230">
        <v>1.2081737340330389E-2</v>
      </c>
      <c r="BY9" s="230">
        <v>1.4886185309552331E-2</v>
      </c>
      <c r="BZ9" s="230">
        <v>1.3161669169633664E-2</v>
      </c>
      <c r="CA9" s="230">
        <v>5.3771605667392232E-4</v>
      </c>
      <c r="CB9" s="230">
        <v>1.0053490373420175E-2</v>
      </c>
      <c r="CC9" s="230">
        <v>1.1009680013949117E-2</v>
      </c>
      <c r="CD9" s="230">
        <v>8.976933331083473E-4</v>
      </c>
      <c r="CE9" s="230">
        <v>0</v>
      </c>
      <c r="CF9" s="80">
        <f t="shared" si="59"/>
        <v>0.89039384641344521</v>
      </c>
      <c r="CG9" s="58">
        <v>0</v>
      </c>
      <c r="CH9" s="58">
        <v>0</v>
      </c>
      <c r="CI9" s="58">
        <v>0</v>
      </c>
      <c r="CJ9" s="58">
        <v>0</v>
      </c>
      <c r="CK9" s="58">
        <v>0</v>
      </c>
      <c r="CL9" s="58">
        <v>0</v>
      </c>
      <c r="CM9" s="58">
        <v>0</v>
      </c>
      <c r="CN9" s="58">
        <v>0</v>
      </c>
      <c r="CO9" s="58">
        <v>0</v>
      </c>
      <c r="CP9" s="58">
        <v>0</v>
      </c>
      <c r="CQ9" s="58">
        <v>0</v>
      </c>
      <c r="CR9" s="58">
        <v>0</v>
      </c>
      <c r="CS9" s="11">
        <f t="shared" si="60"/>
        <v>0</v>
      </c>
      <c r="CT9" s="58">
        <v>0</v>
      </c>
      <c r="CU9" s="58">
        <v>0</v>
      </c>
      <c r="CV9" s="58">
        <v>0</v>
      </c>
      <c r="CW9" s="58">
        <v>0</v>
      </c>
      <c r="CX9" s="58">
        <f t="shared" si="61"/>
        <v>2901464.7561708018</v>
      </c>
      <c r="CY9" s="63">
        <v>38617.215359116693</v>
      </c>
      <c r="CZ9" s="63">
        <v>123302.50202765968</v>
      </c>
      <c r="DA9" s="63">
        <v>172120.02245545379</v>
      </c>
      <c r="DB9" s="63">
        <v>211119.5889670575</v>
      </c>
      <c r="DC9" s="63">
        <v>187216.66418899689</v>
      </c>
      <c r="DD9" s="63">
        <v>110682.83397477321</v>
      </c>
      <c r="DE9" s="63">
        <v>203861.48020169945</v>
      </c>
      <c r="DF9" s="63">
        <v>141395.80658485452</v>
      </c>
      <c r="DG9" s="63">
        <v>3030.2996171788436</v>
      </c>
      <c r="DH9" s="63">
        <v>506.32479011485964</v>
      </c>
      <c r="DI9" s="63">
        <v>837.72816489884758</v>
      </c>
      <c r="DJ9" s="63">
        <v>14868.981838997352</v>
      </c>
      <c r="DK9" s="63">
        <f t="shared" si="62"/>
        <v>1207559.4481708016</v>
      </c>
      <c r="DL9" s="63">
        <v>0</v>
      </c>
      <c r="DM9" s="63">
        <v>0</v>
      </c>
      <c r="DN9" s="63">
        <v>0</v>
      </c>
      <c r="DO9" s="63">
        <v>0</v>
      </c>
      <c r="DP9" s="63">
        <v>0</v>
      </c>
      <c r="DQ9" s="63">
        <v>0</v>
      </c>
      <c r="DR9" s="63">
        <v>0</v>
      </c>
      <c r="DS9" s="63">
        <v>0</v>
      </c>
      <c r="DT9" s="63">
        <v>0</v>
      </c>
      <c r="DU9" s="63">
        <v>0</v>
      </c>
      <c r="DV9" s="63">
        <v>0</v>
      </c>
      <c r="DW9" s="63">
        <v>0</v>
      </c>
      <c r="DX9" s="63">
        <f t="shared" si="63"/>
        <v>0</v>
      </c>
      <c r="DY9" s="58">
        <v>0</v>
      </c>
      <c r="DZ9" s="58">
        <v>0</v>
      </c>
      <c r="EA9" s="58">
        <v>0</v>
      </c>
      <c r="EB9" s="58">
        <v>0</v>
      </c>
      <c r="EC9" s="58">
        <f t="shared" si="64"/>
        <v>2901464.7561708018</v>
      </c>
      <c r="ED9" s="84">
        <v>31213.866999999998</v>
      </c>
      <c r="EE9" s="84">
        <v>219629.41500000001</v>
      </c>
      <c r="EF9" s="84">
        <v>38958.624000000003</v>
      </c>
      <c r="EG9" s="84">
        <v>347555.08799999999</v>
      </c>
      <c r="EH9" s="84">
        <v>210601.74600000001</v>
      </c>
      <c r="EI9" s="84">
        <v>23715.672999999999</v>
      </c>
      <c r="EJ9" s="84">
        <v>144072.32699999999</v>
      </c>
      <c r="EK9" s="84">
        <v>109500</v>
      </c>
      <c r="EL9" s="84">
        <v>160172</v>
      </c>
      <c r="EM9" s="84">
        <v>3400</v>
      </c>
      <c r="EN9" s="84">
        <v>900</v>
      </c>
      <c r="EO9" s="84">
        <v>8071.101999999999</v>
      </c>
      <c r="EP9" s="83">
        <f t="shared" si="65"/>
        <v>1297789.8419999999</v>
      </c>
      <c r="EQ9" s="79">
        <v>0.04</v>
      </c>
      <c r="ER9" s="79">
        <v>0.17</v>
      </c>
      <c r="ES9" s="79">
        <v>0.02</v>
      </c>
      <c r="ET9" s="79">
        <v>0.03</v>
      </c>
      <c r="EU9" s="79">
        <v>0</v>
      </c>
      <c r="EV9" s="79">
        <v>7.6886012858626797E-3</v>
      </c>
      <c r="EW9" s="79">
        <v>2.5522701699655159E-2</v>
      </c>
      <c r="EX9" s="79">
        <v>4.4371478013932649E-3</v>
      </c>
      <c r="EY9" s="79">
        <v>3.2675611501542198E-3</v>
      </c>
      <c r="EZ9" s="79">
        <v>1.154E-2</v>
      </c>
      <c r="FA9" s="79">
        <v>7.5044684353820449E-3</v>
      </c>
      <c r="FB9" s="79">
        <v>0</v>
      </c>
      <c r="FC9" s="81">
        <f t="shared" si="66"/>
        <v>0.31996048037244734</v>
      </c>
      <c r="FD9" s="81">
        <f t="shared" si="67"/>
        <v>0.72004000000000012</v>
      </c>
      <c r="FE9" s="81">
        <f t="shared" si="68"/>
        <v>0.89004000000000016</v>
      </c>
      <c r="FF9" s="81">
        <f t="shared" si="69"/>
        <v>0.91004000000000007</v>
      </c>
      <c r="FG9" s="81">
        <f t="shared" si="70"/>
        <v>0.9400400000000001</v>
      </c>
      <c r="FH9" s="81">
        <f t="shared" si="71"/>
        <v>0.9400400000000001</v>
      </c>
      <c r="FI9" s="81">
        <f t="shared" si="72"/>
        <v>0.94772860128586278</v>
      </c>
      <c r="FJ9" s="81">
        <f t="shared" si="73"/>
        <v>0.97325130298551787</v>
      </c>
      <c r="FK9" s="81">
        <f t="shared" si="74"/>
        <v>0.97768845078691125</v>
      </c>
      <c r="FL9" s="81">
        <f t="shared" si="75"/>
        <v>0.98095601193706539</v>
      </c>
      <c r="FM9" s="81">
        <f t="shared" si="76"/>
        <v>0.99249601193706538</v>
      </c>
      <c r="FN9" s="81">
        <f t="shared" si="77"/>
        <v>1.0000004803724474</v>
      </c>
      <c r="FO9" s="81">
        <f t="shared" si="78"/>
        <v>1.0000004803724474</v>
      </c>
      <c r="FP9" s="84">
        <v>0</v>
      </c>
      <c r="FQ9" s="84">
        <v>0</v>
      </c>
      <c r="FR9" s="84">
        <v>0</v>
      </c>
      <c r="FS9" s="84">
        <v>0</v>
      </c>
      <c r="FT9" s="84">
        <v>0</v>
      </c>
      <c r="FU9" s="84">
        <v>0</v>
      </c>
      <c r="FV9" s="84">
        <v>0</v>
      </c>
      <c r="FW9" s="84">
        <v>0</v>
      </c>
      <c r="FX9" s="84">
        <v>0</v>
      </c>
      <c r="FY9" s="84">
        <v>0</v>
      </c>
      <c r="FZ9" s="84">
        <v>0</v>
      </c>
      <c r="GA9" s="84">
        <v>0</v>
      </c>
      <c r="GB9" s="83">
        <f t="shared" si="79"/>
        <v>0</v>
      </c>
      <c r="GC9" s="86">
        <v>0</v>
      </c>
      <c r="GD9" s="86">
        <v>0</v>
      </c>
      <c r="GE9" s="86">
        <v>0</v>
      </c>
      <c r="GF9" s="86">
        <v>0</v>
      </c>
      <c r="GG9" s="86">
        <v>2991695.1500000004</v>
      </c>
      <c r="GH9" s="63">
        <v>31213.866999999998</v>
      </c>
      <c r="GI9" s="63">
        <v>219629.41500000001</v>
      </c>
      <c r="GJ9" s="63">
        <v>38958.624000000003</v>
      </c>
      <c r="GK9" s="63">
        <v>347555.08799999999</v>
      </c>
      <c r="GL9" s="63">
        <v>210601.74600000001</v>
      </c>
      <c r="GM9" s="63">
        <v>23715.672999999999</v>
      </c>
      <c r="GN9" s="63">
        <v>83806.786999999997</v>
      </c>
      <c r="GO9" s="63">
        <v>16101.983</v>
      </c>
      <c r="GP9" s="63">
        <v>210399.47500000001</v>
      </c>
      <c r="GQ9" s="63">
        <v>42229.524999999994</v>
      </c>
      <c r="GR9" s="63">
        <v>45216</v>
      </c>
      <c r="GS9" s="63">
        <v>28361.658999999985</v>
      </c>
      <c r="GT9" s="63">
        <f t="shared" si="80"/>
        <v>1297789.8419999999</v>
      </c>
      <c r="GU9" s="63">
        <v>0</v>
      </c>
      <c r="GV9" s="63">
        <v>0</v>
      </c>
      <c r="GW9" s="63">
        <v>0</v>
      </c>
      <c r="GX9" s="63">
        <v>0</v>
      </c>
      <c r="GY9" s="63">
        <v>0</v>
      </c>
      <c r="GZ9" s="63">
        <v>0</v>
      </c>
      <c r="HA9" s="63">
        <v>0</v>
      </c>
      <c r="HB9" s="63">
        <v>0</v>
      </c>
      <c r="HC9" s="63">
        <v>0</v>
      </c>
      <c r="HD9" s="63">
        <v>0</v>
      </c>
      <c r="HE9" s="63">
        <v>0</v>
      </c>
      <c r="HF9" s="63">
        <v>0</v>
      </c>
      <c r="HG9" s="63">
        <f t="shared" si="81"/>
        <v>0</v>
      </c>
      <c r="HH9" s="58">
        <v>0</v>
      </c>
      <c r="HI9" s="58">
        <v>0</v>
      </c>
      <c r="HJ9" s="58">
        <v>0</v>
      </c>
      <c r="HK9" s="58">
        <v>0</v>
      </c>
      <c r="HL9" s="58">
        <f t="shared" si="82"/>
        <v>2991695.1500000004</v>
      </c>
      <c r="HM9" s="63">
        <v>31213.866999999998</v>
      </c>
      <c r="HN9" s="63">
        <v>219629.41500000001</v>
      </c>
      <c r="HO9" s="63">
        <v>38958.624000000003</v>
      </c>
      <c r="HP9" s="63">
        <v>347555.08799999999</v>
      </c>
      <c r="HQ9" s="63">
        <v>210601.74600000001</v>
      </c>
      <c r="HR9" s="63">
        <v>23715.672999999999</v>
      </c>
      <c r="HS9" s="63">
        <v>83806.786999999997</v>
      </c>
      <c r="HT9" s="63">
        <v>16101.983</v>
      </c>
      <c r="HU9" s="63">
        <v>210399.47500000001</v>
      </c>
      <c r="HV9" s="63">
        <v>5534.5690000000004</v>
      </c>
      <c r="HW9" s="63">
        <v>9872.74</v>
      </c>
      <c r="HX9" s="63">
        <v>100399.875</v>
      </c>
      <c r="HY9" s="63">
        <f t="shared" si="83"/>
        <v>1297789.8419999999</v>
      </c>
      <c r="HZ9" s="63">
        <v>0</v>
      </c>
      <c r="IA9" s="63">
        <v>0</v>
      </c>
      <c r="IB9" s="63">
        <v>0</v>
      </c>
      <c r="IC9" s="63">
        <v>0</v>
      </c>
      <c r="ID9" s="63">
        <v>0</v>
      </c>
      <c r="IE9" s="63">
        <v>0</v>
      </c>
      <c r="IF9" s="63">
        <v>0</v>
      </c>
      <c r="IG9" s="63">
        <v>0</v>
      </c>
      <c r="IH9" s="63">
        <v>0</v>
      </c>
      <c r="II9" s="63">
        <v>0</v>
      </c>
      <c r="IJ9" s="63">
        <v>0</v>
      </c>
      <c r="IK9" s="63">
        <v>0</v>
      </c>
      <c r="IL9" s="63">
        <v>0</v>
      </c>
      <c r="IM9" s="58">
        <v>0</v>
      </c>
      <c r="IN9" s="58">
        <v>0</v>
      </c>
      <c r="IO9" s="58">
        <v>0</v>
      </c>
      <c r="IP9" s="58">
        <v>0</v>
      </c>
      <c r="IQ9" s="58">
        <f t="shared" si="35"/>
        <v>2991695.1500000004</v>
      </c>
      <c r="IR9" s="70">
        <f t="shared" si="84"/>
        <v>1192690.4663318042</v>
      </c>
      <c r="IS9" s="70">
        <f t="shared" si="85"/>
        <v>1197389.9669999999</v>
      </c>
      <c r="IT9" s="92">
        <f t="shared" si="36"/>
        <v>2891295.2750000004</v>
      </c>
      <c r="IU9" s="92">
        <f t="shared" si="37"/>
        <v>2886595.7743318044</v>
      </c>
      <c r="IV9" s="92">
        <f t="shared" si="86"/>
        <v>4699.5006681960076</v>
      </c>
      <c r="IW9" s="21">
        <f t="shared" si="38"/>
        <v>10169.481170801446</v>
      </c>
      <c r="IX9" s="70">
        <f t="shared" si="87"/>
        <v>1289718.74</v>
      </c>
      <c r="IY9" s="70">
        <f t="shared" si="88"/>
        <v>1197389.9669999999</v>
      </c>
      <c r="IZ9" s="93">
        <f t="shared" si="39"/>
        <v>2891295.2750000004</v>
      </c>
      <c r="JA9" s="93">
        <f t="shared" si="40"/>
        <v>2983624.0480000004</v>
      </c>
      <c r="JB9" s="92">
        <f t="shared" si="89"/>
        <v>-92328.773000000045</v>
      </c>
      <c r="JC9" s="94">
        <f t="shared" si="41"/>
        <v>100399.875</v>
      </c>
      <c r="JD9" s="94">
        <f t="shared" si="90"/>
        <v>1269428.183</v>
      </c>
      <c r="JE9" s="94">
        <f t="shared" si="91"/>
        <v>1197389.9669999999</v>
      </c>
      <c r="JF9" s="94">
        <f t="shared" si="42"/>
        <v>2891295.2750000004</v>
      </c>
      <c r="JG9" s="94">
        <f t="shared" si="43"/>
        <v>2963333.4910000004</v>
      </c>
      <c r="JH9" s="94">
        <f t="shared" si="92"/>
        <v>-72038.216000000015</v>
      </c>
      <c r="JI9" s="94">
        <f t="shared" si="44"/>
        <v>100399.875</v>
      </c>
      <c r="JJ9" s="94">
        <f t="shared" si="93"/>
        <v>1197389.9669999999</v>
      </c>
      <c r="JK9" s="94">
        <f t="shared" si="45"/>
        <v>1198048.5089999998</v>
      </c>
      <c r="JL9" s="94">
        <f t="shared" si="94"/>
        <v>2891953.8169999998</v>
      </c>
      <c r="JM9" s="94">
        <f t="shared" si="95"/>
        <v>2891295.2750000004</v>
      </c>
      <c r="JN9" s="94">
        <f t="shared" si="96"/>
        <v>658.54199999943376</v>
      </c>
      <c r="JO9" s="94">
        <f t="shared" si="97"/>
        <v>99741.333000000566</v>
      </c>
      <c r="JP9" s="96">
        <v>13100</v>
      </c>
      <c r="JQ9" s="5" t="s">
        <v>384</v>
      </c>
      <c r="JR9" s="4" t="s">
        <v>394</v>
      </c>
      <c r="JS9" s="4" t="s">
        <v>395</v>
      </c>
      <c r="JT9" s="5" t="s">
        <v>406</v>
      </c>
      <c r="JU9" s="102">
        <v>6</v>
      </c>
      <c r="JV9" s="5" t="s">
        <v>397</v>
      </c>
      <c r="JW9" s="5" t="s">
        <v>401</v>
      </c>
      <c r="JX9" s="103" t="s">
        <v>402</v>
      </c>
      <c r="JY9" s="104" t="s">
        <v>407</v>
      </c>
      <c r="JZ9" s="5"/>
      <c r="KA9" s="5" t="s">
        <v>406</v>
      </c>
      <c r="KB9" s="5" t="s">
        <v>453</v>
      </c>
      <c r="KC9" s="109">
        <v>43497</v>
      </c>
      <c r="KD9" s="109">
        <v>43708</v>
      </c>
      <c r="KE9" s="109"/>
      <c r="KF9" s="119" t="s">
        <v>485</v>
      </c>
      <c r="KG9" s="119">
        <v>1</v>
      </c>
      <c r="KH9" s="84">
        <v>196203</v>
      </c>
      <c r="KI9" s="84">
        <v>11</v>
      </c>
      <c r="KJ9" s="84">
        <v>17836.636363636364</v>
      </c>
      <c r="KK9" s="84" t="s">
        <v>496</v>
      </c>
      <c r="KL9" s="120" t="s">
        <v>497</v>
      </c>
      <c r="KM9" s="24" t="s">
        <v>498</v>
      </c>
      <c r="KN9" s="120"/>
      <c r="KO9" s="121">
        <v>544</v>
      </c>
      <c r="KP9" s="122" t="s">
        <v>498</v>
      </c>
      <c r="KQ9" s="123">
        <v>2017</v>
      </c>
      <c r="KR9" s="122" t="s">
        <v>491</v>
      </c>
      <c r="KS9" s="290" t="s">
        <v>484</v>
      </c>
    </row>
    <row r="10" spans="1:305" ht="26.25" x14ac:dyDescent="0.25">
      <c r="A10" s="4" t="s">
        <v>6</v>
      </c>
      <c r="B10" s="5" t="s">
        <v>72</v>
      </c>
      <c r="C10" s="24" t="s">
        <v>79</v>
      </c>
      <c r="D10" s="218" t="s">
        <v>144</v>
      </c>
      <c r="E10" s="32" t="s">
        <v>153</v>
      </c>
      <c r="F10" s="31" t="s">
        <v>166</v>
      </c>
      <c r="G10" s="10">
        <v>-2346.4160000000002</v>
      </c>
      <c r="H10" s="10">
        <v>1791.0070000000001</v>
      </c>
      <c r="I10" s="10">
        <v>315.84699999999998</v>
      </c>
      <c r="J10" s="10">
        <v>17063.671999999999</v>
      </c>
      <c r="K10" s="10">
        <v>185525.63</v>
      </c>
      <c r="L10" s="10">
        <v>58412.728999999999</v>
      </c>
      <c r="M10" s="10">
        <v>7193.4210000000003</v>
      </c>
      <c r="N10" s="48">
        <v>6804.4229999999998</v>
      </c>
      <c r="O10" s="48">
        <v>-20550.733</v>
      </c>
      <c r="P10" s="48">
        <v>222414.163</v>
      </c>
      <c r="Q10" s="48">
        <v>1556.107</v>
      </c>
      <c r="R10" s="48">
        <v>2008.5409999999999</v>
      </c>
      <c r="S10" s="11">
        <f t="shared" si="21"/>
        <v>480188.391</v>
      </c>
      <c r="T10" s="79">
        <v>0</v>
      </c>
      <c r="U10" s="79">
        <v>0</v>
      </c>
      <c r="V10" s="79">
        <v>0</v>
      </c>
      <c r="W10" s="79">
        <v>0.01</v>
      </c>
      <c r="X10" s="79">
        <v>0.01</v>
      </c>
      <c r="Y10" s="79">
        <v>0</v>
      </c>
      <c r="Z10" s="79">
        <v>0.01</v>
      </c>
      <c r="AA10" s="79">
        <v>0</v>
      </c>
      <c r="AB10" s="79">
        <v>0.01</v>
      </c>
      <c r="AC10" s="79">
        <v>1.0000000000000009E-2</v>
      </c>
      <c r="AD10" s="79">
        <v>0.01</v>
      </c>
      <c r="AE10" s="79">
        <v>0</v>
      </c>
      <c r="AF10" s="221">
        <f t="shared" si="22"/>
        <v>0.29002</v>
      </c>
      <c r="AG10" s="221">
        <f t="shared" si="23"/>
        <v>0.29002</v>
      </c>
      <c r="AH10" s="221">
        <f t="shared" si="24"/>
        <v>0.29002</v>
      </c>
      <c r="AI10" s="221">
        <f t="shared" si="25"/>
        <v>0.30002000000000001</v>
      </c>
      <c r="AJ10" s="221">
        <f t="shared" si="26"/>
        <v>0.31002000000000002</v>
      </c>
      <c r="AK10" s="221">
        <f t="shared" si="27"/>
        <v>0.31002000000000002</v>
      </c>
      <c r="AL10" s="221">
        <f t="shared" si="28"/>
        <v>0.32001999999999997</v>
      </c>
      <c r="AM10" s="221">
        <f t="shared" si="29"/>
        <v>0.32001999999999997</v>
      </c>
      <c r="AN10" s="221">
        <f t="shared" si="30"/>
        <v>0.33001999999999998</v>
      </c>
      <c r="AO10" s="221">
        <f t="shared" si="31"/>
        <v>0.34001999999999999</v>
      </c>
      <c r="AP10" s="221">
        <f t="shared" si="32"/>
        <v>0.35002</v>
      </c>
      <c r="AQ10" s="221">
        <f t="shared" si="33"/>
        <v>0.35002</v>
      </c>
      <c r="AR10" s="221">
        <f t="shared" si="46"/>
        <v>0.29340940350901279</v>
      </c>
      <c r="AS10" s="221">
        <f t="shared" si="47"/>
        <v>0.29642737649931589</v>
      </c>
      <c r="AT10" s="221">
        <f t="shared" si="48"/>
        <v>0.30688555732911726</v>
      </c>
      <c r="AU10" s="221">
        <f t="shared" si="49"/>
        <v>0.31748373531413265</v>
      </c>
      <c r="AV10" s="221">
        <f t="shared" si="50"/>
        <v>0.32884688376106025</v>
      </c>
      <c r="AW10" s="221">
        <f t="shared" si="51"/>
        <v>0.34643115482833975</v>
      </c>
      <c r="AX10" s="221">
        <f t="shared" si="52"/>
        <v>0.34859157073432739</v>
      </c>
      <c r="AY10" s="221">
        <f t="shared" si="53"/>
        <v>0.34871364525554582</v>
      </c>
      <c r="AZ10" s="221">
        <f t="shared" si="54"/>
        <v>0.34966158284694859</v>
      </c>
      <c r="BA10" s="221">
        <f t="shared" si="55"/>
        <v>0.38266671224063409</v>
      </c>
      <c r="BB10" s="221">
        <f t="shared" si="56"/>
        <v>0.41677497644998918</v>
      </c>
      <c r="BC10" s="221">
        <f t="shared" si="57"/>
        <v>0.46007095343028398</v>
      </c>
      <c r="BD10" s="80">
        <f t="shared" si="34"/>
        <v>0.35002</v>
      </c>
      <c r="BE10" s="76">
        <v>0.29002</v>
      </c>
      <c r="BF10" s="50">
        <v>119618.662</v>
      </c>
      <c r="BG10" s="55">
        <v>6031.7472177962773</v>
      </c>
      <c r="BH10" s="55">
        <v>5383.762705095759</v>
      </c>
      <c r="BI10" s="55">
        <v>18704.445157819555</v>
      </c>
      <c r="BJ10" s="55">
        <v>19001.757806267564</v>
      </c>
      <c r="BK10" s="55">
        <v>20424.722066553368</v>
      </c>
      <c r="BL10" s="55">
        <v>31685.142868618888</v>
      </c>
      <c r="BM10" s="55">
        <v>3902.6854292516873</v>
      </c>
      <c r="BN10" s="55">
        <v>221.07295234275946</v>
      </c>
      <c r="BO10" s="55">
        <v>1720.9338019150241</v>
      </c>
      <c r="BP10" s="55">
        <v>60070.428430684951</v>
      </c>
      <c r="BQ10" s="55">
        <v>62231.858650743619</v>
      </c>
      <c r="BR10" s="55">
        <v>79194.610968831519</v>
      </c>
      <c r="BS10" s="86">
        <f t="shared" si="58"/>
        <v>308573.16805592098</v>
      </c>
      <c r="BT10" s="230">
        <v>3.389403509012782E-3</v>
      </c>
      <c r="BU10" s="230">
        <v>3.017972990303082E-3</v>
      </c>
      <c r="BV10" s="230">
        <v>1.0458180829801371E-2</v>
      </c>
      <c r="BW10" s="230">
        <v>1.0598177985015399E-2</v>
      </c>
      <c r="BX10" s="230">
        <v>1.1363148446927599E-2</v>
      </c>
      <c r="BY10" s="230">
        <v>1.7584271067279507E-2</v>
      </c>
      <c r="BZ10" s="230">
        <v>2.1604159059876514E-3</v>
      </c>
      <c r="CA10" s="230">
        <v>1.2207452121843491E-4</v>
      </c>
      <c r="CB10" s="230">
        <v>9.4793759140274507E-4</v>
      </c>
      <c r="CC10" s="230">
        <v>3.3005129393685495E-2</v>
      </c>
      <c r="CD10" s="230">
        <v>3.4108264209355109E-2</v>
      </c>
      <c r="CE10" s="230">
        <v>4.3295976980294804E-2</v>
      </c>
      <c r="CF10" s="80">
        <f t="shared" si="59"/>
        <v>0.46007095343028398</v>
      </c>
      <c r="CG10" s="58">
        <v>36220.801111872097</v>
      </c>
      <c r="CH10" s="58">
        <v>37924.801111872097</v>
      </c>
      <c r="CI10" s="58">
        <v>195120.8011118721</v>
      </c>
      <c r="CJ10" s="58">
        <v>27878.801111872097</v>
      </c>
      <c r="CK10" s="58">
        <v>138678.76394701211</v>
      </c>
      <c r="CL10" s="58">
        <v>77500.801111872104</v>
      </c>
      <c r="CM10" s="58">
        <v>70460.801111872104</v>
      </c>
      <c r="CN10" s="58">
        <v>111360.8011118721</v>
      </c>
      <c r="CO10" s="58">
        <v>71056.801111872104</v>
      </c>
      <c r="CP10" s="58">
        <v>132678.8011118721</v>
      </c>
      <c r="CQ10" s="58">
        <v>30224.801111872097</v>
      </c>
      <c r="CR10" s="58">
        <v>14322.801111872097</v>
      </c>
      <c r="CS10" s="11">
        <f t="shared" si="60"/>
        <v>943429.57617760496</v>
      </c>
      <c r="CT10" s="58">
        <v>0</v>
      </c>
      <c r="CU10" s="58">
        <v>0</v>
      </c>
      <c r="CV10" s="58">
        <v>0</v>
      </c>
      <c r="CW10" s="58">
        <v>0</v>
      </c>
      <c r="CX10" s="58">
        <f t="shared" si="61"/>
        <v>1371621.4062335258</v>
      </c>
      <c r="CY10" s="63">
        <v>6031.7472177962773</v>
      </c>
      <c r="CZ10" s="63">
        <v>5383.762705095759</v>
      </c>
      <c r="DA10" s="63">
        <v>18704.445157819555</v>
      </c>
      <c r="DB10" s="63">
        <v>19001.757806267564</v>
      </c>
      <c r="DC10" s="63">
        <v>20424.722066553368</v>
      </c>
      <c r="DD10" s="63">
        <v>31685.142868618888</v>
      </c>
      <c r="DE10" s="63">
        <v>3902.6854292516873</v>
      </c>
      <c r="DF10" s="63">
        <v>221.07295234275946</v>
      </c>
      <c r="DG10" s="63">
        <v>1720.9338019150241</v>
      </c>
      <c r="DH10" s="63">
        <v>60070.428430684951</v>
      </c>
      <c r="DI10" s="63">
        <v>62231.858650743619</v>
      </c>
      <c r="DJ10" s="63">
        <v>79194.610968831519</v>
      </c>
      <c r="DK10" s="63">
        <f t="shared" si="62"/>
        <v>308573.16805592098</v>
      </c>
      <c r="DL10" s="63">
        <v>36220.801111872097</v>
      </c>
      <c r="DM10" s="63">
        <v>37924.801111872097</v>
      </c>
      <c r="DN10" s="63">
        <v>195120.8011118721</v>
      </c>
      <c r="DO10" s="63">
        <v>27878.801111872097</v>
      </c>
      <c r="DP10" s="63">
        <v>138678.76394701211</v>
      </c>
      <c r="DQ10" s="63">
        <v>77500.801111872104</v>
      </c>
      <c r="DR10" s="63">
        <v>70460.801111872104</v>
      </c>
      <c r="DS10" s="63">
        <v>111360.8011118721</v>
      </c>
      <c r="DT10" s="63">
        <v>71056.801111872104</v>
      </c>
      <c r="DU10" s="63">
        <v>132678.8011118721</v>
      </c>
      <c r="DV10" s="63">
        <v>30224.801111872097</v>
      </c>
      <c r="DW10" s="63">
        <v>14322.801111872097</v>
      </c>
      <c r="DX10" s="63">
        <f t="shared" si="63"/>
        <v>943429.57617760496</v>
      </c>
      <c r="DY10" s="58">
        <v>0</v>
      </c>
      <c r="DZ10" s="58">
        <v>0</v>
      </c>
      <c r="EA10" s="58">
        <v>0</v>
      </c>
      <c r="EB10" s="58">
        <v>0</v>
      </c>
      <c r="EC10" s="58">
        <f t="shared" si="64"/>
        <v>1371621.4062335258</v>
      </c>
      <c r="ED10" s="84">
        <v>-2346.4160000000002</v>
      </c>
      <c r="EE10" s="84">
        <v>1791.0070000000001</v>
      </c>
      <c r="EF10" s="84">
        <v>315.84699999999998</v>
      </c>
      <c r="EG10" s="84">
        <v>17063.671999999999</v>
      </c>
      <c r="EH10" s="84">
        <v>185525.63</v>
      </c>
      <c r="EI10" s="84">
        <v>58412.728999999999</v>
      </c>
      <c r="EJ10" s="84">
        <v>10155.050000000003</v>
      </c>
      <c r="EK10" s="84">
        <v>2952</v>
      </c>
      <c r="EL10" s="84">
        <v>138842</v>
      </c>
      <c r="EM10" s="84">
        <v>44326.666666666664</v>
      </c>
      <c r="EN10" s="84">
        <v>25116.552</v>
      </c>
      <c r="EO10" s="84">
        <v>53392.148106400004</v>
      </c>
      <c r="EP10" s="83">
        <f t="shared" si="65"/>
        <v>535546.88577306666</v>
      </c>
      <c r="EQ10" s="79">
        <v>0</v>
      </c>
      <c r="ER10" s="79">
        <v>0</v>
      </c>
      <c r="ES10" s="79">
        <v>0</v>
      </c>
      <c r="ET10" s="79">
        <v>0.01</v>
      </c>
      <c r="EU10" s="79">
        <v>0.01</v>
      </c>
      <c r="EV10" s="79">
        <v>5.8428407544346235E-3</v>
      </c>
      <c r="EW10" s="79">
        <v>5.9936360564928834E-3</v>
      </c>
      <c r="EX10" s="79">
        <v>1.8142201878642236E-2</v>
      </c>
      <c r="EY10" s="79">
        <v>2.1467333729091469E-2</v>
      </c>
      <c r="EZ10" s="79">
        <v>2.0206570475806901E-2</v>
      </c>
      <c r="FA10" s="79">
        <v>5.4569765732817452E-2</v>
      </c>
      <c r="FB10" s="79">
        <v>5.0868600027868506E-2</v>
      </c>
      <c r="FC10" s="81">
        <f t="shared" si="66"/>
        <v>0.19709094865515406</v>
      </c>
      <c r="FD10" s="81">
        <f t="shared" si="67"/>
        <v>0.29002</v>
      </c>
      <c r="FE10" s="81">
        <f t="shared" si="68"/>
        <v>0.29002</v>
      </c>
      <c r="FF10" s="81">
        <f t="shared" si="69"/>
        <v>0.29002</v>
      </c>
      <c r="FG10" s="81">
        <f t="shared" si="70"/>
        <v>0.30002000000000001</v>
      </c>
      <c r="FH10" s="81">
        <f t="shared" si="71"/>
        <v>0.31002000000000002</v>
      </c>
      <c r="FI10" s="81">
        <f t="shared" si="72"/>
        <v>0.3158628407544346</v>
      </c>
      <c r="FJ10" s="81">
        <f t="shared" si="73"/>
        <v>0.32185647681092749</v>
      </c>
      <c r="FK10" s="81">
        <f t="shared" si="74"/>
        <v>0.33999867868956973</v>
      </c>
      <c r="FL10" s="81">
        <f t="shared" si="75"/>
        <v>0.36146601241866122</v>
      </c>
      <c r="FM10" s="81">
        <f t="shared" si="76"/>
        <v>0.38167258289446815</v>
      </c>
      <c r="FN10" s="81">
        <f t="shared" si="77"/>
        <v>0.43624234862728556</v>
      </c>
      <c r="FO10" s="81">
        <f t="shared" si="78"/>
        <v>0.48711094865515403</v>
      </c>
      <c r="FP10" s="84">
        <v>190720.37601059378</v>
      </c>
      <c r="FQ10" s="84">
        <v>133893.3260105938</v>
      </c>
      <c r="FR10" s="84">
        <v>175227.35934392712</v>
      </c>
      <c r="FS10" s="84">
        <v>81222.659343927124</v>
      </c>
      <c r="FT10" s="84">
        <v>-67504.550656072883</v>
      </c>
      <c r="FU10" s="84">
        <v>177539.7093439271</v>
      </c>
      <c r="FV10" s="84">
        <v>-65237.340656072876</v>
      </c>
      <c r="FW10" s="84">
        <v>274302.65934392711</v>
      </c>
      <c r="FX10" s="84">
        <v>-7848.9906560728705</v>
      </c>
      <c r="FY10" s="84">
        <v>131222.65934392711</v>
      </c>
      <c r="FZ10" s="84">
        <v>9722.6593439271237</v>
      </c>
      <c r="GA10" s="84">
        <v>-89831.340656072876</v>
      </c>
      <c r="GB10" s="83">
        <f t="shared" si="79"/>
        <v>943429.18546045874</v>
      </c>
      <c r="GC10" s="86">
        <v>0</v>
      </c>
      <c r="GD10" s="86">
        <v>0</v>
      </c>
      <c r="GE10" s="86">
        <v>0</v>
      </c>
      <c r="GF10" s="86">
        <v>0</v>
      </c>
      <c r="GG10" s="86">
        <v>1598594.7332335254</v>
      </c>
      <c r="GH10" s="63">
        <v>-2346.4160000000002</v>
      </c>
      <c r="GI10" s="63">
        <v>1791.0070000000001</v>
      </c>
      <c r="GJ10" s="63">
        <v>315.84699999999998</v>
      </c>
      <c r="GK10" s="63">
        <v>17063.671999999999</v>
      </c>
      <c r="GL10" s="63">
        <v>185525.63</v>
      </c>
      <c r="GM10" s="63">
        <v>58412.728999999999</v>
      </c>
      <c r="GN10" s="63">
        <v>7193.4210000000003</v>
      </c>
      <c r="GO10" s="63">
        <v>6804.4229999999998</v>
      </c>
      <c r="GP10" s="63">
        <v>-20550.733</v>
      </c>
      <c r="GQ10" s="63">
        <v>77566.733000000007</v>
      </c>
      <c r="GR10" s="63">
        <v>145556.552</v>
      </c>
      <c r="GS10" s="63">
        <v>318180.19810639997</v>
      </c>
      <c r="GT10" s="63">
        <f t="shared" si="80"/>
        <v>795513.06310639996</v>
      </c>
      <c r="GU10" s="63">
        <v>75940.334236347277</v>
      </c>
      <c r="GV10" s="63">
        <v>75940.334236347277</v>
      </c>
      <c r="GW10" s="63">
        <v>75940.334236347277</v>
      </c>
      <c r="GX10" s="63">
        <v>75940.334236347277</v>
      </c>
      <c r="GY10" s="63">
        <v>75940.334236347277</v>
      </c>
      <c r="GZ10" s="63">
        <v>75940.334236347277</v>
      </c>
      <c r="HA10" s="63">
        <v>75940.334236347277</v>
      </c>
      <c r="HB10" s="63">
        <v>75940.334236347277</v>
      </c>
      <c r="HC10" s="63">
        <v>75940.334236347277</v>
      </c>
      <c r="HD10" s="63">
        <v>0</v>
      </c>
      <c r="HE10" s="63">
        <v>0</v>
      </c>
      <c r="HF10" s="63">
        <v>0</v>
      </c>
      <c r="HG10" s="63">
        <f t="shared" si="81"/>
        <v>683463.00812712545</v>
      </c>
      <c r="HH10" s="58">
        <v>0</v>
      </c>
      <c r="HI10" s="58">
        <v>0</v>
      </c>
      <c r="HJ10" s="58">
        <v>0</v>
      </c>
      <c r="HK10" s="58">
        <v>0</v>
      </c>
      <c r="HL10" s="58">
        <f t="shared" si="82"/>
        <v>1598594.7332335254</v>
      </c>
      <c r="HM10" s="63">
        <v>-2346.4160000000002</v>
      </c>
      <c r="HN10" s="63">
        <v>1791.0070000000001</v>
      </c>
      <c r="HO10" s="63">
        <v>315.84699999999998</v>
      </c>
      <c r="HP10" s="63">
        <v>17063.671999999999</v>
      </c>
      <c r="HQ10" s="63">
        <v>185525.63</v>
      </c>
      <c r="HR10" s="63">
        <v>58412.728999999999</v>
      </c>
      <c r="HS10" s="63">
        <v>7193.4210000000003</v>
      </c>
      <c r="HT10" s="63">
        <v>6804.4229999999998</v>
      </c>
      <c r="HU10" s="63">
        <v>-20550.733</v>
      </c>
      <c r="HV10" s="63">
        <v>222414.163</v>
      </c>
      <c r="HW10" s="63">
        <v>1556.107</v>
      </c>
      <c r="HX10" s="63">
        <v>317333.21310639998</v>
      </c>
      <c r="HY10" s="63">
        <f t="shared" si="83"/>
        <v>795513.06310639996</v>
      </c>
      <c r="HZ10" s="63">
        <v>0</v>
      </c>
      <c r="IA10" s="63">
        <v>0</v>
      </c>
      <c r="IB10" s="63">
        <v>0</v>
      </c>
      <c r="IC10" s="63">
        <v>0</v>
      </c>
      <c r="ID10" s="63">
        <v>0</v>
      </c>
      <c r="IE10" s="63">
        <v>0</v>
      </c>
      <c r="IF10" s="63">
        <v>0</v>
      </c>
      <c r="IG10" s="63">
        <v>0</v>
      </c>
      <c r="IH10" s="63">
        <v>0</v>
      </c>
      <c r="II10" s="63">
        <v>0</v>
      </c>
      <c r="IJ10" s="63">
        <v>0</v>
      </c>
      <c r="IK10" s="63">
        <v>0</v>
      </c>
      <c r="IL10" s="63">
        <v>683463.00812712545</v>
      </c>
      <c r="IM10" s="58">
        <v>0</v>
      </c>
      <c r="IN10" s="58">
        <v>0</v>
      </c>
      <c r="IO10" s="58">
        <v>0</v>
      </c>
      <c r="IP10" s="58">
        <v>0</v>
      </c>
      <c r="IQ10" s="58">
        <f t="shared" si="35"/>
        <v>1598594.7332335254</v>
      </c>
      <c r="IR10" s="70">
        <f t="shared" si="84"/>
        <v>229378.55708708946</v>
      </c>
      <c r="IS10" s="70">
        <f t="shared" si="85"/>
        <v>478179.85</v>
      </c>
      <c r="IT10" s="92">
        <f t="shared" si="36"/>
        <v>597798.51199999999</v>
      </c>
      <c r="IU10" s="92">
        <f t="shared" si="37"/>
        <v>348997.21908708947</v>
      </c>
      <c r="IV10" s="92">
        <f t="shared" si="86"/>
        <v>248801.29291291052</v>
      </c>
      <c r="IW10" s="21">
        <f t="shared" si="38"/>
        <v>773822.89423352585</v>
      </c>
      <c r="IX10" s="70">
        <f t="shared" si="87"/>
        <v>482154.73766666668</v>
      </c>
      <c r="IY10" s="70">
        <f t="shared" si="88"/>
        <v>478179.85</v>
      </c>
      <c r="IZ10" s="93">
        <f t="shared" si="39"/>
        <v>597798.51199999999</v>
      </c>
      <c r="JA10" s="93">
        <f t="shared" si="40"/>
        <v>601773.39966666664</v>
      </c>
      <c r="JB10" s="92">
        <f t="shared" si="89"/>
        <v>-3974.8876666666474</v>
      </c>
      <c r="JC10" s="94">
        <f t="shared" si="41"/>
        <v>1000796.2212335254</v>
      </c>
      <c r="JD10" s="94">
        <f t="shared" si="90"/>
        <v>477332.86499999999</v>
      </c>
      <c r="JE10" s="94">
        <f t="shared" si="91"/>
        <v>478179.85</v>
      </c>
      <c r="JF10" s="94">
        <f t="shared" si="42"/>
        <v>597798.51199999999</v>
      </c>
      <c r="JG10" s="94">
        <f t="shared" si="43"/>
        <v>596951.527</v>
      </c>
      <c r="JH10" s="94">
        <f t="shared" si="92"/>
        <v>846.98499999998603</v>
      </c>
      <c r="JI10" s="94">
        <f t="shared" si="44"/>
        <v>1000796.2212335254</v>
      </c>
      <c r="JJ10" s="94">
        <f t="shared" si="93"/>
        <v>478179.85</v>
      </c>
      <c r="JK10" s="94">
        <f t="shared" si="45"/>
        <v>480188.391</v>
      </c>
      <c r="JL10" s="94">
        <f t="shared" si="94"/>
        <v>599807.05299999996</v>
      </c>
      <c r="JM10" s="94">
        <f t="shared" si="95"/>
        <v>597798.51199999999</v>
      </c>
      <c r="JN10" s="94">
        <f t="shared" si="96"/>
        <v>2008.5409999999683</v>
      </c>
      <c r="JO10" s="94">
        <f t="shared" si="97"/>
        <v>998787.68023352546</v>
      </c>
      <c r="JP10" s="96">
        <v>13103</v>
      </c>
      <c r="JQ10" s="5" t="s">
        <v>384</v>
      </c>
      <c r="JR10" s="4" t="s">
        <v>394</v>
      </c>
      <c r="JS10" s="4" t="s">
        <v>395</v>
      </c>
      <c r="JT10" s="5" t="s">
        <v>400</v>
      </c>
      <c r="JU10" s="102">
        <v>4</v>
      </c>
      <c r="JV10" s="5" t="s">
        <v>397</v>
      </c>
      <c r="JW10" s="5" t="s">
        <v>401</v>
      </c>
      <c r="JX10" s="103" t="s">
        <v>402</v>
      </c>
      <c r="JY10" s="104" t="s">
        <v>408</v>
      </c>
      <c r="JZ10" s="5"/>
      <c r="KA10" s="5" t="s">
        <v>400</v>
      </c>
      <c r="KB10" s="5" t="s">
        <v>79</v>
      </c>
      <c r="KC10" s="109">
        <v>44075</v>
      </c>
      <c r="KD10" s="109">
        <v>44104</v>
      </c>
      <c r="KE10" s="109"/>
      <c r="KF10" s="119">
        <v>0</v>
      </c>
      <c r="KG10" s="119">
        <v>0</v>
      </c>
      <c r="KH10" s="84">
        <v>0</v>
      </c>
      <c r="KI10" s="84">
        <v>0</v>
      </c>
      <c r="KJ10" s="84">
        <v>0</v>
      </c>
      <c r="KK10" s="84" t="s">
        <v>499</v>
      </c>
      <c r="KL10" s="120"/>
      <c r="KM10" s="125" t="s">
        <v>500</v>
      </c>
      <c r="KN10" s="122"/>
      <c r="KO10" s="126"/>
      <c r="KP10" s="122" t="s">
        <v>500</v>
      </c>
      <c r="KQ10" s="123">
        <v>2017</v>
      </c>
      <c r="KR10" s="122" t="s">
        <v>491</v>
      </c>
      <c r="KS10" s="290" t="s">
        <v>484</v>
      </c>
    </row>
    <row r="11" spans="1:305" ht="39" x14ac:dyDescent="0.25">
      <c r="A11" s="4" t="s">
        <v>7</v>
      </c>
      <c r="B11" s="5" t="s">
        <v>72</v>
      </c>
      <c r="C11" s="24" t="s">
        <v>80</v>
      </c>
      <c r="D11" s="218" t="s">
        <v>144</v>
      </c>
      <c r="E11" s="32" t="s">
        <v>153</v>
      </c>
      <c r="F11" s="31" t="s">
        <v>166</v>
      </c>
      <c r="G11" s="10">
        <v>1534.586</v>
      </c>
      <c r="H11" s="10">
        <v>0</v>
      </c>
      <c r="I11" s="10">
        <v>869.99</v>
      </c>
      <c r="J11" s="10">
        <v>19502.772000000001</v>
      </c>
      <c r="K11" s="10">
        <v>6472.7150000000001</v>
      </c>
      <c r="L11" s="10">
        <v>7812.6710000000003</v>
      </c>
      <c r="M11" s="10">
        <v>9096.6260000000002</v>
      </c>
      <c r="N11" s="48">
        <v>8000.9120000000003</v>
      </c>
      <c r="O11" s="48">
        <v>364.73700000000002</v>
      </c>
      <c r="P11" s="48">
        <v>99086.516000000003</v>
      </c>
      <c r="Q11" s="48">
        <v>1399.82</v>
      </c>
      <c r="R11" s="48">
        <v>64052.593999999997</v>
      </c>
      <c r="S11" s="11">
        <f t="shared" si="21"/>
        <v>218193.93900000001</v>
      </c>
      <c r="T11" s="79">
        <v>0</v>
      </c>
      <c r="U11" s="79">
        <v>0</v>
      </c>
      <c r="V11" s="79">
        <v>0.01</v>
      </c>
      <c r="W11" s="79">
        <v>0.01</v>
      </c>
      <c r="X11" s="79">
        <v>0.01</v>
      </c>
      <c r="Y11" s="79">
        <v>0</v>
      </c>
      <c r="Z11" s="79">
        <v>0</v>
      </c>
      <c r="AA11" s="79">
        <v>0.01</v>
      </c>
      <c r="AB11" s="79">
        <v>0</v>
      </c>
      <c r="AC11" s="79">
        <v>1.0000000000000009E-2</v>
      </c>
      <c r="AD11" s="79">
        <v>0.01</v>
      </c>
      <c r="AE11" s="79">
        <v>0</v>
      </c>
      <c r="AF11" s="221">
        <f t="shared" si="22"/>
        <v>0.23002</v>
      </c>
      <c r="AG11" s="221">
        <f t="shared" si="23"/>
        <v>0.23002</v>
      </c>
      <c r="AH11" s="221">
        <f t="shared" si="24"/>
        <v>0.24002000000000001</v>
      </c>
      <c r="AI11" s="221">
        <f t="shared" si="25"/>
        <v>0.25002000000000002</v>
      </c>
      <c r="AJ11" s="221">
        <f t="shared" si="26"/>
        <v>0.26002000000000003</v>
      </c>
      <c r="AK11" s="221">
        <f t="shared" si="27"/>
        <v>0.26002000000000003</v>
      </c>
      <c r="AL11" s="221">
        <f t="shared" si="28"/>
        <v>0.26002000000000003</v>
      </c>
      <c r="AM11" s="221">
        <f t="shared" si="29"/>
        <v>0.27001999999999998</v>
      </c>
      <c r="AN11" s="221">
        <f t="shared" si="30"/>
        <v>0.27001999999999998</v>
      </c>
      <c r="AO11" s="221">
        <f t="shared" si="31"/>
        <v>0.28001999999999999</v>
      </c>
      <c r="AP11" s="221">
        <f t="shared" si="32"/>
        <v>0.29002</v>
      </c>
      <c r="AQ11" s="221">
        <f t="shared" si="33"/>
        <v>0.29002</v>
      </c>
      <c r="AR11" s="221">
        <f t="shared" si="46"/>
        <v>0.2303654159042168</v>
      </c>
      <c r="AS11" s="221">
        <f t="shared" si="47"/>
        <v>0.2327982412255952</v>
      </c>
      <c r="AT11" s="221">
        <f t="shared" si="48"/>
        <v>0.24113407565338521</v>
      </c>
      <c r="AU11" s="221">
        <f t="shared" si="49"/>
        <v>0.24958098284956121</v>
      </c>
      <c r="AV11" s="221">
        <f t="shared" si="50"/>
        <v>0.25863481228503687</v>
      </c>
      <c r="AW11" s="221">
        <f t="shared" si="51"/>
        <v>0.27298226911709944</v>
      </c>
      <c r="AX11" s="221">
        <f t="shared" si="52"/>
        <v>0.27576668442818197</v>
      </c>
      <c r="AY11" s="221">
        <f t="shared" si="53"/>
        <v>0.27622071363025974</v>
      </c>
      <c r="AZ11" s="221">
        <f t="shared" si="54"/>
        <v>0.29897499945655914</v>
      </c>
      <c r="BA11" s="221">
        <f t="shared" si="55"/>
        <v>0.31416171529363091</v>
      </c>
      <c r="BB11" s="221">
        <f t="shared" si="56"/>
        <v>0.34494878641146504</v>
      </c>
      <c r="BC11" s="221">
        <f t="shared" si="57"/>
        <v>0.4197041382791738</v>
      </c>
      <c r="BD11" s="80">
        <f t="shared" si="34"/>
        <v>0.29002</v>
      </c>
      <c r="BE11" s="76">
        <v>0.23002</v>
      </c>
      <c r="BF11" s="50">
        <v>118749.34500000002</v>
      </c>
      <c r="BG11" s="55">
        <v>773.30622454122147</v>
      </c>
      <c r="BH11" s="55">
        <v>5459.7254768486955</v>
      </c>
      <c r="BI11" s="55">
        <v>18755.432387518951</v>
      </c>
      <c r="BJ11" s="55">
        <v>19052.396464377485</v>
      </c>
      <c r="BK11" s="55">
        <v>20472.88758257353</v>
      </c>
      <c r="BL11" s="55">
        <v>32523.370340143385</v>
      </c>
      <c r="BM11" s="55">
        <v>6327.7529067284586</v>
      </c>
      <c r="BN11" s="55">
        <v>1034.3885056750016</v>
      </c>
      <c r="BO11" s="55">
        <v>51968.11281171177</v>
      </c>
      <c r="BP11" s="55">
        <v>34772.224462841245</v>
      </c>
      <c r="BQ11" s="55">
        <v>70666.054892207292</v>
      </c>
      <c r="BR11" s="55">
        <v>172020.29720206646</v>
      </c>
      <c r="BS11" s="86">
        <f t="shared" si="58"/>
        <v>433825.94925723353</v>
      </c>
      <c r="BT11" s="230">
        <v>3.4541590421680783E-4</v>
      </c>
      <c r="BU11" s="230">
        <v>2.4328253213783983E-3</v>
      </c>
      <c r="BV11" s="230">
        <v>8.3358344277900068E-3</v>
      </c>
      <c r="BW11" s="230">
        <v>8.4469071961759835E-3</v>
      </c>
      <c r="BX11" s="230">
        <v>9.0538294354757E-3</v>
      </c>
      <c r="BY11" s="230">
        <v>1.4347456832062571E-2</v>
      </c>
      <c r="BZ11" s="230">
        <v>2.7844153110825154E-3</v>
      </c>
      <c r="CA11" s="230">
        <v>4.5402920207776137E-4</v>
      </c>
      <c r="CB11" s="230">
        <v>2.2754285826299396E-2</v>
      </c>
      <c r="CC11" s="230">
        <v>1.5186715837071775E-2</v>
      </c>
      <c r="CD11" s="230">
        <v>3.078707111783412E-2</v>
      </c>
      <c r="CE11" s="230">
        <v>7.4755351867708764E-2</v>
      </c>
      <c r="CF11" s="80">
        <f t="shared" si="59"/>
        <v>0.4197041382791738</v>
      </c>
      <c r="CG11" s="58">
        <v>61845.326506666672</v>
      </c>
      <c r="CH11" s="58">
        <v>54550.160386666677</v>
      </c>
      <c r="CI11" s="58">
        <v>160644.20250666668</v>
      </c>
      <c r="CJ11" s="58">
        <v>37019.202506666676</v>
      </c>
      <c r="CK11" s="58">
        <v>84916.702506666683</v>
      </c>
      <c r="CL11" s="58">
        <v>78719.202506666683</v>
      </c>
      <c r="CM11" s="58">
        <v>113656.70250666668</v>
      </c>
      <c r="CN11" s="58">
        <v>162522.88750666668</v>
      </c>
      <c r="CO11" s="58">
        <v>80935.202506666683</v>
      </c>
      <c r="CP11" s="58">
        <v>73055.202506666683</v>
      </c>
      <c r="CQ11" s="58">
        <v>88789.202506666683</v>
      </c>
      <c r="CR11" s="58">
        <v>56074.202506666676</v>
      </c>
      <c r="CS11" s="11">
        <f t="shared" si="60"/>
        <v>1052728.1969600001</v>
      </c>
      <c r="CT11" s="58">
        <v>0</v>
      </c>
      <c r="CU11" s="58">
        <v>0</v>
      </c>
      <c r="CV11" s="58">
        <v>0</v>
      </c>
      <c r="CW11" s="58">
        <v>0</v>
      </c>
      <c r="CX11" s="58">
        <f t="shared" si="61"/>
        <v>1605303.4912172337</v>
      </c>
      <c r="CY11" s="63">
        <v>773.30622454122147</v>
      </c>
      <c r="CZ11" s="63">
        <v>5459.7254768486955</v>
      </c>
      <c r="DA11" s="63">
        <v>18755.432387518951</v>
      </c>
      <c r="DB11" s="63">
        <v>19052.396464377485</v>
      </c>
      <c r="DC11" s="63">
        <v>20472.88758257353</v>
      </c>
      <c r="DD11" s="63">
        <v>32523.370340143385</v>
      </c>
      <c r="DE11" s="63">
        <v>6327.7529067284586</v>
      </c>
      <c r="DF11" s="63">
        <v>1034.3885056750016</v>
      </c>
      <c r="DG11" s="63">
        <v>51968.11281171177</v>
      </c>
      <c r="DH11" s="63">
        <v>34772.224462841245</v>
      </c>
      <c r="DI11" s="63">
        <v>70666.054892207292</v>
      </c>
      <c r="DJ11" s="63">
        <v>172020.29720206646</v>
      </c>
      <c r="DK11" s="63">
        <f t="shared" si="62"/>
        <v>433825.94925723353</v>
      </c>
      <c r="DL11" s="63">
        <v>61845.326506666672</v>
      </c>
      <c r="DM11" s="63">
        <v>54550.160386666677</v>
      </c>
      <c r="DN11" s="63">
        <v>160644.20250666668</v>
      </c>
      <c r="DO11" s="63">
        <v>37019.202506666676</v>
      </c>
      <c r="DP11" s="63">
        <v>84916.702506666683</v>
      </c>
      <c r="DQ11" s="63">
        <v>78719.202506666683</v>
      </c>
      <c r="DR11" s="63">
        <v>113656.70250666668</v>
      </c>
      <c r="DS11" s="63">
        <v>162522.88750666668</v>
      </c>
      <c r="DT11" s="63">
        <v>80935.202506666683</v>
      </c>
      <c r="DU11" s="63">
        <v>73055.202506666683</v>
      </c>
      <c r="DV11" s="63">
        <v>88789.202506666683</v>
      </c>
      <c r="DW11" s="63">
        <v>56074.202506666676</v>
      </c>
      <c r="DX11" s="63">
        <f t="shared" si="63"/>
        <v>1052728.1969600001</v>
      </c>
      <c r="DY11" s="58">
        <v>0</v>
      </c>
      <c r="DZ11" s="58">
        <v>0</v>
      </c>
      <c r="EA11" s="58">
        <v>0</v>
      </c>
      <c r="EB11" s="58">
        <v>0</v>
      </c>
      <c r="EC11" s="58">
        <f t="shared" si="64"/>
        <v>1605303.4912172337</v>
      </c>
      <c r="ED11" s="84">
        <v>1534.586</v>
      </c>
      <c r="EE11" s="84">
        <v>0</v>
      </c>
      <c r="EF11" s="84">
        <v>869.99</v>
      </c>
      <c r="EG11" s="84">
        <v>19502.772000000001</v>
      </c>
      <c r="EH11" s="84">
        <v>6472.7150000000001</v>
      </c>
      <c r="EI11" s="84">
        <v>7812.6710000000003</v>
      </c>
      <c r="EJ11" s="84">
        <v>10434.85025</v>
      </c>
      <c r="EK11" s="84">
        <v>11797.3508</v>
      </c>
      <c r="EL11" s="84">
        <v>218452.68413333336</v>
      </c>
      <c r="EM11" s="84">
        <v>42751.684133333336</v>
      </c>
      <c r="EN11" s="84">
        <v>48821.684133333336</v>
      </c>
      <c r="EO11" s="84">
        <v>65374.961807233507</v>
      </c>
      <c r="EP11" s="83">
        <f t="shared" si="65"/>
        <v>433825.94925723353</v>
      </c>
      <c r="EQ11" s="79">
        <v>0</v>
      </c>
      <c r="ER11" s="79">
        <v>0</v>
      </c>
      <c r="ES11" s="79">
        <v>0.01</v>
      </c>
      <c r="ET11" s="79">
        <v>0.01</v>
      </c>
      <c r="EU11" s="79">
        <v>0.01</v>
      </c>
      <c r="EV11" s="79">
        <v>1.4570271354124463E-2</v>
      </c>
      <c r="EW11" s="79">
        <v>2.768310531600545E-2</v>
      </c>
      <c r="EX11" s="79">
        <v>6.0395959380471154E-2</v>
      </c>
      <c r="EY11" s="79">
        <v>5.4780569005711793E-2</v>
      </c>
      <c r="EZ11" s="79">
        <v>0.11682883777316692</v>
      </c>
      <c r="FA11" s="79">
        <v>0.12998372306022876</v>
      </c>
      <c r="FB11" s="79">
        <v>0.12088320090584705</v>
      </c>
      <c r="FC11" s="81">
        <f t="shared" si="66"/>
        <v>0.55512566679555564</v>
      </c>
      <c r="FD11" s="81">
        <f t="shared" si="67"/>
        <v>0.23002</v>
      </c>
      <c r="FE11" s="81">
        <f t="shared" si="68"/>
        <v>0.23002</v>
      </c>
      <c r="FF11" s="81">
        <f t="shared" si="69"/>
        <v>0.24002000000000001</v>
      </c>
      <c r="FG11" s="81">
        <f t="shared" si="70"/>
        <v>0.25002000000000002</v>
      </c>
      <c r="FH11" s="81">
        <f t="shared" si="71"/>
        <v>0.26002000000000003</v>
      </c>
      <c r="FI11" s="81">
        <f t="shared" si="72"/>
        <v>0.27459027135412445</v>
      </c>
      <c r="FJ11" s="81">
        <f t="shared" si="73"/>
        <v>0.30227337667012988</v>
      </c>
      <c r="FK11" s="81">
        <f t="shared" si="74"/>
        <v>0.36266933605060103</v>
      </c>
      <c r="FL11" s="81">
        <f t="shared" si="75"/>
        <v>0.41744990505631285</v>
      </c>
      <c r="FM11" s="81">
        <f t="shared" si="76"/>
        <v>0.53427874282947974</v>
      </c>
      <c r="FN11" s="81">
        <f t="shared" si="77"/>
        <v>0.6642624658897085</v>
      </c>
      <c r="FO11" s="81">
        <f t="shared" si="78"/>
        <v>0.78514566679555564</v>
      </c>
      <c r="FP11" s="84">
        <v>153480.54886777778</v>
      </c>
      <c r="FQ11" s="84">
        <v>136609.56608111109</v>
      </c>
      <c r="FR11" s="84">
        <v>43878.608201111085</v>
      </c>
      <c r="FS11" s="84">
        <v>34678.608201111085</v>
      </c>
      <c r="FT11" s="84">
        <v>132573.60820111108</v>
      </c>
      <c r="FU11" s="84">
        <v>76378.608201111085</v>
      </c>
      <c r="FV11" s="84">
        <v>61318.608201111085</v>
      </c>
      <c r="FW11" s="84">
        <v>120318.60820111108</v>
      </c>
      <c r="FX11" s="84">
        <v>82594.608201111085</v>
      </c>
      <c r="FY11" s="84">
        <v>112569.60820111108</v>
      </c>
      <c r="FZ11" s="84">
        <v>86448.608201111085</v>
      </c>
      <c r="GA11" s="84">
        <v>11878.608201111085</v>
      </c>
      <c r="GB11" s="83">
        <f t="shared" si="79"/>
        <v>1052728.1969599999</v>
      </c>
      <c r="GC11" s="86">
        <v>0</v>
      </c>
      <c r="GD11" s="86">
        <v>0</v>
      </c>
      <c r="GE11" s="86">
        <v>0</v>
      </c>
      <c r="GF11" s="86">
        <v>0</v>
      </c>
      <c r="GG11" s="86">
        <v>1605303.4912172335</v>
      </c>
      <c r="GH11" s="63">
        <v>1534.586</v>
      </c>
      <c r="GI11" s="63">
        <v>0</v>
      </c>
      <c r="GJ11" s="63">
        <v>869.99</v>
      </c>
      <c r="GK11" s="63">
        <v>19502.772000000001</v>
      </c>
      <c r="GL11" s="63">
        <v>6472.7150000000001</v>
      </c>
      <c r="GM11" s="63">
        <v>7812.6710000000003</v>
      </c>
      <c r="GN11" s="63">
        <v>9096.6260000000002</v>
      </c>
      <c r="GO11" s="63">
        <v>8000.9120000000003</v>
      </c>
      <c r="GP11" s="63">
        <v>364.73700000000002</v>
      </c>
      <c r="GQ11" s="63">
        <v>88419.784250000012</v>
      </c>
      <c r="GR11" s="63">
        <v>77218.3508</v>
      </c>
      <c r="GS11" s="63">
        <v>214532.80520723358</v>
      </c>
      <c r="GT11" s="63">
        <f t="shared" si="80"/>
        <v>433825.94925723359</v>
      </c>
      <c r="GU11" s="63">
        <v>116969.82204697405</v>
      </c>
      <c r="GV11" s="63">
        <v>116969.82204697405</v>
      </c>
      <c r="GW11" s="63">
        <v>116969.82204697405</v>
      </c>
      <c r="GX11" s="63">
        <v>116969.82204697405</v>
      </c>
      <c r="GY11" s="63">
        <v>116969.82204697405</v>
      </c>
      <c r="GZ11" s="63">
        <v>116969.82204697405</v>
      </c>
      <c r="HA11" s="63">
        <v>116969.82204697405</v>
      </c>
      <c r="HB11" s="63">
        <v>116969.82204697405</v>
      </c>
      <c r="HC11" s="63">
        <v>116969.82204697405</v>
      </c>
      <c r="HD11" s="63">
        <v>0</v>
      </c>
      <c r="HE11" s="63">
        <v>0</v>
      </c>
      <c r="HF11" s="63">
        <v>0</v>
      </c>
      <c r="HG11" s="63">
        <f t="shared" si="81"/>
        <v>1052728.3984227665</v>
      </c>
      <c r="HH11" s="58">
        <v>0</v>
      </c>
      <c r="HI11" s="58">
        <v>0</v>
      </c>
      <c r="HJ11" s="58">
        <v>0</v>
      </c>
      <c r="HK11" s="58">
        <v>0</v>
      </c>
      <c r="HL11" s="58">
        <f t="shared" si="82"/>
        <v>1605303.6926800001</v>
      </c>
      <c r="HM11" s="63">
        <v>1534.586</v>
      </c>
      <c r="HN11" s="63">
        <v>0</v>
      </c>
      <c r="HO11" s="63">
        <v>869.99</v>
      </c>
      <c r="HP11" s="63">
        <v>19502.772000000001</v>
      </c>
      <c r="HQ11" s="63">
        <v>6472.7150000000001</v>
      </c>
      <c r="HR11" s="63">
        <v>7812.6710000000003</v>
      </c>
      <c r="HS11" s="63">
        <v>9096.6260000000002</v>
      </c>
      <c r="HT11" s="63">
        <v>8000.9120000000003</v>
      </c>
      <c r="HU11" s="63">
        <v>364.73700000000002</v>
      </c>
      <c r="HV11" s="63">
        <v>99086.516000000003</v>
      </c>
      <c r="HW11" s="63">
        <v>1399.82</v>
      </c>
      <c r="HX11" s="63">
        <v>279684.60425723367</v>
      </c>
      <c r="HY11" s="63">
        <f t="shared" si="83"/>
        <v>433825.94925723365</v>
      </c>
      <c r="HZ11" s="63">
        <v>0</v>
      </c>
      <c r="IA11" s="63">
        <v>0</v>
      </c>
      <c r="IB11" s="63">
        <v>0</v>
      </c>
      <c r="IC11" s="63">
        <v>0</v>
      </c>
      <c r="ID11" s="63">
        <v>0</v>
      </c>
      <c r="IE11" s="63">
        <v>0</v>
      </c>
      <c r="IF11" s="63">
        <v>0</v>
      </c>
      <c r="IG11" s="63">
        <v>0</v>
      </c>
      <c r="IH11" s="63">
        <v>0</v>
      </c>
      <c r="II11" s="63">
        <v>0</v>
      </c>
      <c r="IJ11" s="63">
        <v>0</v>
      </c>
      <c r="IK11" s="63">
        <v>0</v>
      </c>
      <c r="IL11" s="63">
        <v>1052728.3984227665</v>
      </c>
      <c r="IM11" s="58">
        <v>0</v>
      </c>
      <c r="IN11" s="58">
        <v>0</v>
      </c>
      <c r="IO11" s="58">
        <v>0</v>
      </c>
      <c r="IP11" s="58">
        <v>0</v>
      </c>
      <c r="IQ11" s="58">
        <f t="shared" si="35"/>
        <v>1605303.6926800001</v>
      </c>
      <c r="IR11" s="70">
        <f t="shared" si="84"/>
        <v>261805.65205516704</v>
      </c>
      <c r="IS11" s="70">
        <f t="shared" si="85"/>
        <v>154141.345</v>
      </c>
      <c r="IT11" s="92">
        <f t="shared" si="36"/>
        <v>272890.69</v>
      </c>
      <c r="IU11" s="92">
        <f t="shared" si="37"/>
        <v>380554.99705516704</v>
      </c>
      <c r="IV11" s="92">
        <f t="shared" si="86"/>
        <v>-107664.30705516704</v>
      </c>
      <c r="IW11" s="21">
        <f t="shared" si="38"/>
        <v>1332412.8012172338</v>
      </c>
      <c r="IX11" s="70">
        <f t="shared" si="87"/>
        <v>368450.98745000002</v>
      </c>
      <c r="IY11" s="70">
        <f t="shared" si="88"/>
        <v>154141.345</v>
      </c>
      <c r="IZ11" s="93">
        <f t="shared" si="39"/>
        <v>272890.69</v>
      </c>
      <c r="JA11" s="93">
        <f t="shared" si="40"/>
        <v>487200.33245000005</v>
      </c>
      <c r="JB11" s="92">
        <f t="shared" si="89"/>
        <v>-214309.64245000004</v>
      </c>
      <c r="JC11" s="94">
        <f t="shared" si="41"/>
        <v>1332412.8012172335</v>
      </c>
      <c r="JD11" s="94">
        <f t="shared" si="90"/>
        <v>219293.14405</v>
      </c>
      <c r="JE11" s="94">
        <f t="shared" si="91"/>
        <v>154141.345</v>
      </c>
      <c r="JF11" s="94">
        <f t="shared" si="42"/>
        <v>272890.69</v>
      </c>
      <c r="JG11" s="94">
        <f t="shared" si="43"/>
        <v>338042.48905000003</v>
      </c>
      <c r="JH11" s="94">
        <f t="shared" si="92"/>
        <v>-65151.799050000031</v>
      </c>
      <c r="JI11" s="94">
        <f t="shared" si="44"/>
        <v>1332413.0026800002</v>
      </c>
      <c r="JJ11" s="94">
        <f t="shared" si="93"/>
        <v>154141.345</v>
      </c>
      <c r="JK11" s="94">
        <f t="shared" si="45"/>
        <v>218193.93900000001</v>
      </c>
      <c r="JL11" s="94">
        <f t="shared" si="94"/>
        <v>336943.28400000004</v>
      </c>
      <c r="JM11" s="94">
        <f t="shared" si="95"/>
        <v>272890.69</v>
      </c>
      <c r="JN11" s="94">
        <f t="shared" si="96"/>
        <v>64052.594000000041</v>
      </c>
      <c r="JO11" s="94">
        <f t="shared" si="97"/>
        <v>1268360.4086800001</v>
      </c>
      <c r="JP11" s="96">
        <v>13192</v>
      </c>
      <c r="JQ11" s="5" t="s">
        <v>384</v>
      </c>
      <c r="JR11" s="4" t="s">
        <v>394</v>
      </c>
      <c r="JS11" s="4" t="s">
        <v>395</v>
      </c>
      <c r="JT11" s="5" t="s">
        <v>400</v>
      </c>
      <c r="JU11" s="102">
        <v>4</v>
      </c>
      <c r="JV11" s="5" t="s">
        <v>397</v>
      </c>
      <c r="JW11" s="5" t="s">
        <v>401</v>
      </c>
      <c r="JX11" s="103" t="s">
        <v>402</v>
      </c>
      <c r="JY11" s="104" t="s">
        <v>409</v>
      </c>
      <c r="JZ11" s="5"/>
      <c r="KA11" s="5" t="s">
        <v>400</v>
      </c>
      <c r="KB11" s="5" t="s">
        <v>454</v>
      </c>
      <c r="KC11" s="109">
        <v>44075</v>
      </c>
      <c r="KD11" s="109">
        <v>44104</v>
      </c>
      <c r="KE11" s="109"/>
      <c r="KF11" s="119">
        <v>0</v>
      </c>
      <c r="KG11" s="119">
        <v>0</v>
      </c>
      <c r="KH11" s="84">
        <v>0</v>
      </c>
      <c r="KI11" s="84">
        <v>0</v>
      </c>
      <c r="KJ11" s="84">
        <v>0</v>
      </c>
      <c r="KK11" s="84" t="s">
        <v>501</v>
      </c>
      <c r="KL11" s="120"/>
      <c r="KM11" s="125" t="s">
        <v>500</v>
      </c>
      <c r="KN11" s="122"/>
      <c r="KO11" s="126"/>
      <c r="KP11" s="122" t="s">
        <v>500</v>
      </c>
      <c r="KQ11" s="123">
        <v>2017</v>
      </c>
      <c r="KR11" s="122" t="s">
        <v>491</v>
      </c>
      <c r="KS11" s="290" t="s">
        <v>484</v>
      </c>
    </row>
    <row r="12" spans="1:305" ht="39" x14ac:dyDescent="0.25">
      <c r="A12" s="4" t="s">
        <v>8</v>
      </c>
      <c r="B12" s="5" t="s">
        <v>72</v>
      </c>
      <c r="C12" s="24" t="s">
        <v>81</v>
      </c>
      <c r="D12" s="218" t="s">
        <v>144</v>
      </c>
      <c r="E12" s="32" t="s">
        <v>153</v>
      </c>
      <c r="F12" s="31" t="s">
        <v>166</v>
      </c>
      <c r="G12" s="10">
        <v>457.887</v>
      </c>
      <c r="H12" s="10">
        <v>996.65499999999997</v>
      </c>
      <c r="I12" s="10">
        <v>9081.3780000000006</v>
      </c>
      <c r="J12" s="10">
        <v>385.37</v>
      </c>
      <c r="K12" s="10">
        <v>371.57400000000001</v>
      </c>
      <c r="L12" s="10">
        <v>31730.991999999998</v>
      </c>
      <c r="M12" s="10">
        <v>0</v>
      </c>
      <c r="N12" s="48">
        <v>2330.6640000000002</v>
      </c>
      <c r="O12" s="48">
        <v>6512.8689999999997</v>
      </c>
      <c r="P12" s="48">
        <v>1639.0160000000001</v>
      </c>
      <c r="Q12" s="48">
        <v>41963.256000000001</v>
      </c>
      <c r="R12" s="48">
        <v>0</v>
      </c>
      <c r="S12" s="11">
        <f t="shared" si="21"/>
        <v>95469.660999999993</v>
      </c>
      <c r="T12" s="79">
        <v>0</v>
      </c>
      <c r="U12" s="79">
        <v>0</v>
      </c>
      <c r="V12" s="79">
        <v>0</v>
      </c>
      <c r="W12" s="79">
        <v>0</v>
      </c>
      <c r="X12" s="79">
        <v>0</v>
      </c>
      <c r="Y12" s="79">
        <v>0</v>
      </c>
      <c r="Z12" s="79">
        <v>0</v>
      </c>
      <c r="AA12" s="79">
        <v>0</v>
      </c>
      <c r="AB12" s="79">
        <v>0.01</v>
      </c>
      <c r="AC12" s="79">
        <v>1.0000000000000009E-2</v>
      </c>
      <c r="AD12" s="79">
        <v>0</v>
      </c>
      <c r="AE12" s="79">
        <v>0</v>
      </c>
      <c r="AF12" s="221">
        <f t="shared" si="22"/>
        <v>0.26001000000000002</v>
      </c>
      <c r="AG12" s="221">
        <f t="shared" si="23"/>
        <v>0.26001000000000002</v>
      </c>
      <c r="AH12" s="221">
        <f t="shared" si="24"/>
        <v>0.26001000000000002</v>
      </c>
      <c r="AI12" s="221">
        <f t="shared" si="25"/>
        <v>0.26001000000000002</v>
      </c>
      <c r="AJ12" s="221">
        <f t="shared" si="26"/>
        <v>0.26001000000000002</v>
      </c>
      <c r="AK12" s="221">
        <f t="shared" si="27"/>
        <v>0.26001000000000002</v>
      </c>
      <c r="AL12" s="221">
        <f t="shared" si="28"/>
        <v>0.26001000000000002</v>
      </c>
      <c r="AM12" s="221">
        <f t="shared" si="29"/>
        <v>0.26001000000000002</v>
      </c>
      <c r="AN12" s="221">
        <f t="shared" si="30"/>
        <v>0.27001000000000003</v>
      </c>
      <c r="AO12" s="221">
        <f t="shared" si="31"/>
        <v>0.28001000000000004</v>
      </c>
      <c r="AP12" s="221">
        <f t="shared" si="32"/>
        <v>0.28001000000000004</v>
      </c>
      <c r="AQ12" s="221">
        <f t="shared" si="33"/>
        <v>0.28001000000000004</v>
      </c>
      <c r="AR12" s="221">
        <f t="shared" si="46"/>
        <v>0.26001000000000002</v>
      </c>
      <c r="AS12" s="221">
        <f t="shared" si="47"/>
        <v>0.26147861293720887</v>
      </c>
      <c r="AT12" s="221">
        <f t="shared" si="48"/>
        <v>0.26326476380678715</v>
      </c>
      <c r="AU12" s="221">
        <f t="shared" si="49"/>
        <v>0.26584475950728914</v>
      </c>
      <c r="AV12" s="221">
        <f t="shared" si="50"/>
        <v>0.26604322071502007</v>
      </c>
      <c r="AW12" s="221">
        <f t="shared" si="51"/>
        <v>0.27795089317887545</v>
      </c>
      <c r="AX12" s="221">
        <f t="shared" si="52"/>
        <v>0.29204163892777096</v>
      </c>
      <c r="AY12" s="221">
        <f t="shared" si="53"/>
        <v>0.30514007863801185</v>
      </c>
      <c r="AZ12" s="221">
        <f t="shared" si="54"/>
        <v>0.32101697525648565</v>
      </c>
      <c r="BA12" s="221">
        <f t="shared" si="55"/>
        <v>0.32855850115026075</v>
      </c>
      <c r="BB12" s="221">
        <f t="shared" si="56"/>
        <v>0.35058293213940761</v>
      </c>
      <c r="BC12" s="221">
        <f t="shared" si="57"/>
        <v>0.40897717007340051</v>
      </c>
      <c r="BD12" s="80">
        <f t="shared" si="34"/>
        <v>0.28001000000000004</v>
      </c>
      <c r="BE12" s="76">
        <v>0.26001000000000002</v>
      </c>
      <c r="BF12" s="50">
        <v>52645.534</v>
      </c>
      <c r="BG12" s="55">
        <v>0</v>
      </c>
      <c r="BH12" s="55">
        <v>3628.7078460678831</v>
      </c>
      <c r="BI12" s="55">
        <v>4424.6703042579275</v>
      </c>
      <c r="BJ12" s="55">
        <v>6407.0135866287446</v>
      </c>
      <c r="BK12" s="55">
        <v>494.09129021781581</v>
      </c>
      <c r="BL12" s="55">
        <v>29718.868699324492</v>
      </c>
      <c r="BM12" s="55">
        <v>35256.098645361177</v>
      </c>
      <c r="BN12" s="55">
        <v>32855.209445537541</v>
      </c>
      <c r="BO12" s="55">
        <v>39923.088270294167</v>
      </c>
      <c r="BP12" s="55">
        <v>19011.334769542034</v>
      </c>
      <c r="BQ12" s="55">
        <v>55658.557144669459</v>
      </c>
      <c r="BR12" s="55">
        <v>147942.23451537665</v>
      </c>
      <c r="BS12" s="86">
        <f t="shared" si="58"/>
        <v>375319.87451727793</v>
      </c>
      <c r="BT12" s="230">
        <v>0</v>
      </c>
      <c r="BU12" s="230">
        <v>1.4686129372088283E-3</v>
      </c>
      <c r="BV12" s="230">
        <v>1.7861508695783048E-3</v>
      </c>
      <c r="BW12" s="230">
        <v>2.5799957005019957E-3</v>
      </c>
      <c r="BX12" s="230">
        <v>1.9846120773092272E-4</v>
      </c>
      <c r="BY12" s="230">
        <v>1.1907672463855365E-2</v>
      </c>
      <c r="BZ12" s="230">
        <v>1.4090745748895517E-2</v>
      </c>
      <c r="CA12" s="230">
        <v>1.3098439710240901E-2</v>
      </c>
      <c r="CB12" s="230">
        <v>1.5876896618473819E-2</v>
      </c>
      <c r="CC12" s="230">
        <v>7.5415258937750647E-3</v>
      </c>
      <c r="CD12" s="230">
        <v>2.2024430989146884E-2</v>
      </c>
      <c r="CE12" s="230">
        <v>5.8394237933992905E-2</v>
      </c>
      <c r="CF12" s="80">
        <f t="shared" si="59"/>
        <v>0.40897717007340051</v>
      </c>
      <c r="CG12" s="58">
        <v>0</v>
      </c>
      <c r="CH12" s="58">
        <v>0</v>
      </c>
      <c r="CI12" s="58">
        <v>0</v>
      </c>
      <c r="CJ12" s="58">
        <v>163749.99999999997</v>
      </c>
      <c r="CK12" s="58">
        <v>163750</v>
      </c>
      <c r="CL12" s="58">
        <v>116249.99999999997</v>
      </c>
      <c r="CM12" s="58">
        <v>113250</v>
      </c>
      <c r="CN12" s="58">
        <v>171750</v>
      </c>
      <c r="CO12" s="58">
        <v>206650.99999999997</v>
      </c>
      <c r="CP12" s="58">
        <v>167750</v>
      </c>
      <c r="CQ12" s="58">
        <v>167750</v>
      </c>
      <c r="CR12" s="58">
        <v>167750</v>
      </c>
      <c r="CS12" s="11">
        <f t="shared" si="60"/>
        <v>1438651</v>
      </c>
      <c r="CT12" s="58">
        <v>403059</v>
      </c>
      <c r="CU12" s="58">
        <v>0</v>
      </c>
      <c r="CV12" s="58">
        <v>0</v>
      </c>
      <c r="CW12" s="58">
        <v>0</v>
      </c>
      <c r="CX12" s="58">
        <f t="shared" si="61"/>
        <v>2269675.4085172778</v>
      </c>
      <c r="CY12" s="63">
        <v>0</v>
      </c>
      <c r="CZ12" s="63">
        <v>3628.7078460678831</v>
      </c>
      <c r="DA12" s="63">
        <v>4424.6703042579275</v>
      </c>
      <c r="DB12" s="63">
        <v>6407.0135866287446</v>
      </c>
      <c r="DC12" s="63">
        <v>494.09129021781581</v>
      </c>
      <c r="DD12" s="63">
        <v>29718.868699324492</v>
      </c>
      <c r="DE12" s="63">
        <v>35256.098645361177</v>
      </c>
      <c r="DF12" s="63">
        <v>32855.209445537541</v>
      </c>
      <c r="DG12" s="63">
        <v>39923.088270294167</v>
      </c>
      <c r="DH12" s="63">
        <v>19011.334769542034</v>
      </c>
      <c r="DI12" s="63">
        <v>55658.557144669459</v>
      </c>
      <c r="DJ12" s="63">
        <v>147942.23451537665</v>
      </c>
      <c r="DK12" s="63">
        <f t="shared" si="62"/>
        <v>375319.87451727793</v>
      </c>
      <c r="DL12" s="63">
        <v>0</v>
      </c>
      <c r="DM12" s="63">
        <v>0</v>
      </c>
      <c r="DN12" s="63">
        <v>0</v>
      </c>
      <c r="DO12" s="63">
        <v>163749.99999999997</v>
      </c>
      <c r="DP12" s="63">
        <v>163750</v>
      </c>
      <c r="DQ12" s="63">
        <v>116249.99999999997</v>
      </c>
      <c r="DR12" s="63">
        <v>113250</v>
      </c>
      <c r="DS12" s="63">
        <v>171750</v>
      </c>
      <c r="DT12" s="63">
        <v>206650.99999999997</v>
      </c>
      <c r="DU12" s="63">
        <v>167750</v>
      </c>
      <c r="DV12" s="63">
        <v>167750</v>
      </c>
      <c r="DW12" s="63">
        <v>167750</v>
      </c>
      <c r="DX12" s="63">
        <f t="shared" si="63"/>
        <v>1438651</v>
      </c>
      <c r="DY12" s="58">
        <v>403059</v>
      </c>
      <c r="DZ12" s="58">
        <v>0</v>
      </c>
      <c r="EA12" s="58">
        <v>0</v>
      </c>
      <c r="EB12" s="58">
        <v>0</v>
      </c>
      <c r="EC12" s="58">
        <f t="shared" si="64"/>
        <v>2269675.4085172778</v>
      </c>
      <c r="ED12" s="84">
        <v>457.887</v>
      </c>
      <c r="EE12" s="84">
        <v>996.65499999999997</v>
      </c>
      <c r="EF12" s="84">
        <v>9081.3780000000006</v>
      </c>
      <c r="EG12" s="84">
        <v>385.37</v>
      </c>
      <c r="EH12" s="84">
        <v>371.57400000000001</v>
      </c>
      <c r="EI12" s="84">
        <v>31730.991999999998</v>
      </c>
      <c r="EJ12" s="84">
        <v>6437.1470000000008</v>
      </c>
      <c r="EK12" s="84">
        <v>2000</v>
      </c>
      <c r="EL12" s="84">
        <v>0</v>
      </c>
      <c r="EM12" s="84">
        <v>99000</v>
      </c>
      <c r="EN12" s="84">
        <v>124250</v>
      </c>
      <c r="EO12" s="84">
        <v>128715.01051727794</v>
      </c>
      <c r="EP12" s="83">
        <f t="shared" si="65"/>
        <v>403426.01351727796</v>
      </c>
      <c r="EQ12" s="79">
        <v>0</v>
      </c>
      <c r="ER12" s="79">
        <v>0</v>
      </c>
      <c r="ES12" s="79">
        <v>0</v>
      </c>
      <c r="ET12" s="79">
        <v>0</v>
      </c>
      <c r="EU12" s="79">
        <v>0</v>
      </c>
      <c r="EV12" s="79">
        <v>1.2813034948166168E-3</v>
      </c>
      <c r="EW12" s="79">
        <v>6.3519097278555694E-3</v>
      </c>
      <c r="EX12" s="79">
        <v>6.4131653736238248E-2</v>
      </c>
      <c r="EY12" s="79">
        <v>6.1182044023340452E-2</v>
      </c>
      <c r="EZ12" s="79">
        <v>6.0999226785970077E-2</v>
      </c>
      <c r="FA12" s="79">
        <v>8.5078077205856154E-2</v>
      </c>
      <c r="FB12" s="79">
        <v>0.13354680477414155</v>
      </c>
      <c r="FC12" s="81">
        <f t="shared" si="66"/>
        <v>0.41257101974821869</v>
      </c>
      <c r="FD12" s="81">
        <f t="shared" si="67"/>
        <v>0.26001000000000002</v>
      </c>
      <c r="FE12" s="81">
        <f t="shared" si="68"/>
        <v>0.26001000000000002</v>
      </c>
      <c r="FF12" s="81">
        <f t="shared" si="69"/>
        <v>0.26001000000000002</v>
      </c>
      <c r="FG12" s="81">
        <f t="shared" si="70"/>
        <v>0.26001000000000002</v>
      </c>
      <c r="FH12" s="81">
        <f t="shared" si="71"/>
        <v>0.26001000000000002</v>
      </c>
      <c r="FI12" s="81">
        <f t="shared" si="72"/>
        <v>0.26129130349481666</v>
      </c>
      <c r="FJ12" s="81">
        <f t="shared" si="73"/>
        <v>0.2676432132226722</v>
      </c>
      <c r="FK12" s="81">
        <f t="shared" si="74"/>
        <v>0.33177486695891045</v>
      </c>
      <c r="FL12" s="81">
        <f t="shared" si="75"/>
        <v>0.39295691098225094</v>
      </c>
      <c r="FM12" s="81">
        <f t="shared" si="76"/>
        <v>0.45395613776822097</v>
      </c>
      <c r="FN12" s="81">
        <f t="shared" si="77"/>
        <v>0.53903421497407722</v>
      </c>
      <c r="FO12" s="81">
        <f t="shared" si="78"/>
        <v>0.67258101974821871</v>
      </c>
      <c r="FP12" s="84">
        <v>116650.68676272209</v>
      </c>
      <c r="FQ12" s="84">
        <v>30750</v>
      </c>
      <c r="FR12" s="84">
        <v>40750</v>
      </c>
      <c r="FS12" s="84">
        <v>167750</v>
      </c>
      <c r="FT12" s="84">
        <v>167750</v>
      </c>
      <c r="FU12" s="84">
        <v>124250</v>
      </c>
      <c r="FV12" s="84">
        <v>115250</v>
      </c>
      <c r="FW12" s="84">
        <v>169750</v>
      </c>
      <c r="FX12" s="84">
        <v>210651</v>
      </c>
      <c r="FY12" s="84">
        <v>190394</v>
      </c>
      <c r="FZ12" s="84">
        <v>100872.66371999972</v>
      </c>
      <c r="GA12" s="84">
        <v>3892</v>
      </c>
      <c r="GB12" s="83">
        <f t="shared" si="79"/>
        <v>1438710.3504827218</v>
      </c>
      <c r="GC12" s="86">
        <v>403000</v>
      </c>
      <c r="GD12" s="86">
        <v>0</v>
      </c>
      <c r="GE12" s="86">
        <v>0</v>
      </c>
      <c r="GF12" s="86">
        <v>0</v>
      </c>
      <c r="GG12" s="86">
        <v>2297781.898</v>
      </c>
      <c r="GH12" s="63">
        <v>457.887</v>
      </c>
      <c r="GI12" s="63">
        <v>996.65499999999997</v>
      </c>
      <c r="GJ12" s="63">
        <v>9081.3780000000006</v>
      </c>
      <c r="GK12" s="63">
        <v>385.37</v>
      </c>
      <c r="GL12" s="63">
        <v>371.57400000000001</v>
      </c>
      <c r="GM12" s="63">
        <v>31730.991999999998</v>
      </c>
      <c r="GN12" s="63">
        <v>0</v>
      </c>
      <c r="GO12" s="63">
        <v>2330.6640000000002</v>
      </c>
      <c r="GP12" s="63">
        <v>6512.8689999999997</v>
      </c>
      <c r="GQ12" s="63">
        <v>144499.62139079999</v>
      </c>
      <c r="GR12" s="63">
        <v>140082.4903908</v>
      </c>
      <c r="GS12" s="63">
        <v>117952.94192439999</v>
      </c>
      <c r="GT12" s="63">
        <f t="shared" si="80"/>
        <v>454402.442706</v>
      </c>
      <c r="GU12" s="63">
        <v>156996.45153359999</v>
      </c>
      <c r="GV12" s="63">
        <v>322985.45153359999</v>
      </c>
      <c r="GW12" s="63">
        <v>104734.4515336</v>
      </c>
      <c r="GX12" s="63">
        <v>103818.83189640001</v>
      </c>
      <c r="GY12" s="63">
        <v>172118.83189639999</v>
      </c>
      <c r="GZ12" s="63">
        <v>208034.45153359999</v>
      </c>
      <c r="HA12" s="63">
        <v>174034.45153359999</v>
      </c>
      <c r="HB12" s="63">
        <v>167733.16072720004</v>
      </c>
      <c r="HC12" s="63">
        <v>139401</v>
      </c>
      <c r="HD12" s="63">
        <v>120500</v>
      </c>
      <c r="HE12" s="63">
        <v>120000</v>
      </c>
      <c r="HF12" s="63">
        <v>376.83910599956198</v>
      </c>
      <c r="HG12" s="63">
        <f t="shared" si="81"/>
        <v>1790733.9212939995</v>
      </c>
      <c r="HH12" s="58">
        <v>0</v>
      </c>
      <c r="HI12" s="58">
        <v>0</v>
      </c>
      <c r="HJ12" s="58">
        <v>0</v>
      </c>
      <c r="HK12" s="58">
        <v>0</v>
      </c>
      <c r="HL12" s="58">
        <f t="shared" si="82"/>
        <v>2297781.8979999996</v>
      </c>
      <c r="HM12" s="63">
        <v>457.887</v>
      </c>
      <c r="HN12" s="63">
        <v>996.65499999999997</v>
      </c>
      <c r="HO12" s="63">
        <v>9081.3780000000006</v>
      </c>
      <c r="HP12" s="63">
        <v>385.37</v>
      </c>
      <c r="HQ12" s="63">
        <v>371.57400000000001</v>
      </c>
      <c r="HR12" s="63">
        <v>31730.991999999998</v>
      </c>
      <c r="HS12" s="63">
        <v>0</v>
      </c>
      <c r="HT12" s="63">
        <v>2330.6640000000002</v>
      </c>
      <c r="HU12" s="63">
        <v>6512.8689999999997</v>
      </c>
      <c r="HV12" s="63">
        <v>1639.0160000000001</v>
      </c>
      <c r="HW12" s="63">
        <v>41963.256000000001</v>
      </c>
      <c r="HX12" s="63">
        <v>358932.7817060001</v>
      </c>
      <c r="HY12" s="63">
        <f t="shared" si="83"/>
        <v>454402.44270600006</v>
      </c>
      <c r="HZ12" s="63">
        <v>0</v>
      </c>
      <c r="IA12" s="63">
        <v>0</v>
      </c>
      <c r="IB12" s="63">
        <v>0</v>
      </c>
      <c r="IC12" s="63">
        <v>0</v>
      </c>
      <c r="ID12" s="63">
        <v>0</v>
      </c>
      <c r="IE12" s="63">
        <v>0</v>
      </c>
      <c r="IF12" s="63">
        <v>0</v>
      </c>
      <c r="IG12" s="63">
        <v>0</v>
      </c>
      <c r="IH12" s="63">
        <v>0</v>
      </c>
      <c r="II12" s="63">
        <v>0</v>
      </c>
      <c r="IJ12" s="63">
        <v>0</v>
      </c>
      <c r="IK12" s="63">
        <v>0</v>
      </c>
      <c r="IL12" s="63">
        <v>1790733.9212939995</v>
      </c>
      <c r="IM12" s="58">
        <v>0</v>
      </c>
      <c r="IN12" s="58">
        <v>0</v>
      </c>
      <c r="IO12" s="58">
        <v>0</v>
      </c>
      <c r="IP12" s="58">
        <v>0</v>
      </c>
      <c r="IQ12" s="58">
        <f t="shared" si="35"/>
        <v>2297781.8979999996</v>
      </c>
      <c r="IR12" s="70">
        <f t="shared" si="84"/>
        <v>227377.64000190125</v>
      </c>
      <c r="IS12" s="70">
        <f t="shared" si="85"/>
        <v>95469.660999999993</v>
      </c>
      <c r="IT12" s="92">
        <f t="shared" si="36"/>
        <v>148115.19500000001</v>
      </c>
      <c r="IU12" s="92">
        <f t="shared" si="37"/>
        <v>280023.17400190124</v>
      </c>
      <c r="IV12" s="92">
        <f t="shared" si="86"/>
        <v>-131907.97900190123</v>
      </c>
      <c r="IW12" s="21">
        <f t="shared" si="38"/>
        <v>2121560.213517278</v>
      </c>
      <c r="IX12" s="70">
        <f t="shared" si="87"/>
        <v>274711.00300000003</v>
      </c>
      <c r="IY12" s="70">
        <f t="shared" si="88"/>
        <v>95469.660999999993</v>
      </c>
      <c r="IZ12" s="93">
        <f t="shared" si="39"/>
        <v>148115.19500000001</v>
      </c>
      <c r="JA12" s="93">
        <f t="shared" si="40"/>
        <v>327356.53700000001</v>
      </c>
      <c r="JB12" s="92">
        <f t="shared" si="89"/>
        <v>-179241.342</v>
      </c>
      <c r="JC12" s="94">
        <f t="shared" si="41"/>
        <v>2149666.7030000002</v>
      </c>
      <c r="JD12" s="94">
        <f t="shared" si="90"/>
        <v>336449.50078160001</v>
      </c>
      <c r="JE12" s="94">
        <f t="shared" si="91"/>
        <v>95469.660999999993</v>
      </c>
      <c r="JF12" s="94">
        <f t="shared" si="42"/>
        <v>148115.19500000001</v>
      </c>
      <c r="JG12" s="94">
        <f t="shared" si="43"/>
        <v>389095.0347816</v>
      </c>
      <c r="JH12" s="94">
        <f t="shared" si="92"/>
        <v>-240979.83978159999</v>
      </c>
      <c r="JI12" s="94">
        <f t="shared" si="44"/>
        <v>2149666.7029999997</v>
      </c>
      <c r="JJ12" s="94">
        <f t="shared" si="93"/>
        <v>95469.660999999993</v>
      </c>
      <c r="JK12" s="94">
        <f t="shared" si="45"/>
        <v>95469.660999999993</v>
      </c>
      <c r="JL12" s="94">
        <f t="shared" si="94"/>
        <v>148115.19500000001</v>
      </c>
      <c r="JM12" s="94">
        <f t="shared" si="95"/>
        <v>148115.19500000001</v>
      </c>
      <c r="JN12" s="94">
        <f t="shared" si="96"/>
        <v>0</v>
      </c>
      <c r="JO12" s="94">
        <f t="shared" si="97"/>
        <v>2149666.7029999997</v>
      </c>
      <c r="JP12" s="96">
        <v>13193</v>
      </c>
      <c r="JQ12" s="5" t="s">
        <v>384</v>
      </c>
      <c r="JR12" s="4" t="s">
        <v>394</v>
      </c>
      <c r="JS12" s="4" t="s">
        <v>395</v>
      </c>
      <c r="JT12" s="5" t="s">
        <v>400</v>
      </c>
      <c r="JU12" s="102">
        <v>4</v>
      </c>
      <c r="JV12" s="5" t="s">
        <v>397</v>
      </c>
      <c r="JW12" s="5" t="s">
        <v>401</v>
      </c>
      <c r="JX12" s="103" t="s">
        <v>402</v>
      </c>
      <c r="JY12" s="104" t="s">
        <v>409</v>
      </c>
      <c r="JZ12" s="5"/>
      <c r="KA12" s="5" t="s">
        <v>400</v>
      </c>
      <c r="KB12" s="5" t="s">
        <v>454</v>
      </c>
      <c r="KC12" s="109">
        <v>44075</v>
      </c>
      <c r="KD12" s="109">
        <v>44104</v>
      </c>
      <c r="KE12" s="109"/>
      <c r="KF12" s="119">
        <v>0</v>
      </c>
      <c r="KG12" s="119">
        <v>0</v>
      </c>
      <c r="KH12" s="84">
        <v>0</v>
      </c>
      <c r="KI12" s="84">
        <v>0</v>
      </c>
      <c r="KJ12" s="84">
        <v>0</v>
      </c>
      <c r="KK12" s="84" t="s">
        <v>502</v>
      </c>
      <c r="KL12" s="120"/>
      <c r="KM12" s="125" t="s">
        <v>500</v>
      </c>
      <c r="KN12" s="122"/>
      <c r="KO12" s="126"/>
      <c r="KP12" s="122" t="s">
        <v>500</v>
      </c>
      <c r="KQ12" s="123">
        <v>2017</v>
      </c>
      <c r="KR12" s="122" t="s">
        <v>483</v>
      </c>
      <c r="KS12" s="290" t="s">
        <v>484</v>
      </c>
    </row>
    <row r="13" spans="1:305" ht="38.25" x14ac:dyDescent="0.25">
      <c r="A13" s="4" t="s">
        <v>9</v>
      </c>
      <c r="B13" s="5" t="s">
        <v>72</v>
      </c>
      <c r="C13" s="24" t="s">
        <v>82</v>
      </c>
      <c r="D13" s="218" t="s">
        <v>144</v>
      </c>
      <c r="E13" s="32" t="s">
        <v>152</v>
      </c>
      <c r="F13" s="31" t="s">
        <v>166</v>
      </c>
      <c r="G13" s="10">
        <v>1147.2370000000001</v>
      </c>
      <c r="H13" s="10">
        <v>50</v>
      </c>
      <c r="I13" s="10">
        <v>9385.2999999999993</v>
      </c>
      <c r="J13" s="10">
        <v>0</v>
      </c>
      <c r="K13" s="10">
        <v>0</v>
      </c>
      <c r="L13" s="10">
        <v>0</v>
      </c>
      <c r="M13" s="10">
        <v>0</v>
      </c>
      <c r="N13" s="48">
        <v>0</v>
      </c>
      <c r="O13" s="48">
        <v>0</v>
      </c>
      <c r="P13" s="48">
        <v>0</v>
      </c>
      <c r="Q13" s="48">
        <v>362.41</v>
      </c>
      <c r="R13" s="48">
        <v>0</v>
      </c>
      <c r="S13" s="11">
        <f t="shared" si="21"/>
        <v>10944.947</v>
      </c>
      <c r="T13" s="79">
        <v>0</v>
      </c>
      <c r="U13" s="79">
        <v>0</v>
      </c>
      <c r="V13" s="79">
        <v>0</v>
      </c>
      <c r="W13" s="79">
        <v>0</v>
      </c>
      <c r="X13" s="79">
        <v>0</v>
      </c>
      <c r="Y13" s="79">
        <v>0.02</v>
      </c>
      <c r="Z13" s="79">
        <v>0</v>
      </c>
      <c r="AA13" s="79">
        <v>0</v>
      </c>
      <c r="AB13" s="79">
        <v>0</v>
      </c>
      <c r="AC13" s="79">
        <v>0</v>
      </c>
      <c r="AD13" s="79">
        <v>0</v>
      </c>
      <c r="AE13" s="79">
        <v>0</v>
      </c>
      <c r="AF13" s="221">
        <f t="shared" si="22"/>
        <v>0.92</v>
      </c>
      <c r="AG13" s="221">
        <f t="shared" si="23"/>
        <v>0.92</v>
      </c>
      <c r="AH13" s="221">
        <f t="shared" si="24"/>
        <v>0.92</v>
      </c>
      <c r="AI13" s="221">
        <f t="shared" si="25"/>
        <v>0.92</v>
      </c>
      <c r="AJ13" s="221">
        <f t="shared" si="26"/>
        <v>0.92</v>
      </c>
      <c r="AK13" s="221">
        <f t="shared" si="27"/>
        <v>0.94000000000000006</v>
      </c>
      <c r="AL13" s="221">
        <f t="shared" si="28"/>
        <v>0.94000000000000006</v>
      </c>
      <c r="AM13" s="221">
        <f t="shared" si="29"/>
        <v>0.94000000000000006</v>
      </c>
      <c r="AN13" s="221">
        <f t="shared" si="30"/>
        <v>0.94000000000000006</v>
      </c>
      <c r="AO13" s="221">
        <f t="shared" si="31"/>
        <v>0.94000000000000006</v>
      </c>
      <c r="AP13" s="221">
        <f t="shared" si="32"/>
        <v>0.94000000000000006</v>
      </c>
      <c r="AQ13" s="221">
        <f t="shared" si="33"/>
        <v>0.94000000000000006</v>
      </c>
      <c r="AR13" s="221">
        <f t="shared" si="46"/>
        <v>0.92</v>
      </c>
      <c r="AS13" s="221">
        <f t="shared" si="47"/>
        <v>0.92</v>
      </c>
      <c r="AT13" s="221">
        <f t="shared" si="48"/>
        <v>0.94220000000000004</v>
      </c>
      <c r="AU13" s="221">
        <f t="shared" si="49"/>
        <v>0.94220000000000004</v>
      </c>
      <c r="AV13" s="221">
        <f t="shared" si="50"/>
        <v>0.94220000000000004</v>
      </c>
      <c r="AW13" s="221">
        <f t="shared" si="51"/>
        <v>0.94220000000000004</v>
      </c>
      <c r="AX13" s="221">
        <f t="shared" si="52"/>
        <v>0.94220000000000004</v>
      </c>
      <c r="AY13" s="221">
        <f t="shared" si="53"/>
        <v>0.94220000000000004</v>
      </c>
      <c r="AZ13" s="221">
        <f t="shared" si="54"/>
        <v>0.94220000000000004</v>
      </c>
      <c r="BA13" s="221">
        <f t="shared" si="55"/>
        <v>0.94220000000000004</v>
      </c>
      <c r="BB13" s="221">
        <f t="shared" si="56"/>
        <v>0.95077968140783042</v>
      </c>
      <c r="BC13" s="221">
        <f t="shared" si="57"/>
        <v>0.99999845375075069</v>
      </c>
      <c r="BD13" s="80">
        <f t="shared" si="34"/>
        <v>0.94000000000000006</v>
      </c>
      <c r="BE13" s="76">
        <v>0.92</v>
      </c>
      <c r="BF13" s="50">
        <v>41001.425999999999</v>
      </c>
      <c r="BG13" s="55">
        <v>0</v>
      </c>
      <c r="BH13" s="55">
        <v>0</v>
      </c>
      <c r="BI13" s="55">
        <v>6233.6462164882141</v>
      </c>
      <c r="BJ13" s="55">
        <v>0</v>
      </c>
      <c r="BK13" s="55">
        <v>0</v>
      </c>
      <c r="BL13" s="55">
        <v>0</v>
      </c>
      <c r="BM13" s="55">
        <v>0</v>
      </c>
      <c r="BN13" s="55">
        <v>0</v>
      </c>
      <c r="BO13" s="55">
        <v>0</v>
      </c>
      <c r="BP13" s="55">
        <v>0</v>
      </c>
      <c r="BQ13" s="55">
        <v>0</v>
      </c>
      <c r="BR13" s="55">
        <v>6409.8250781142169</v>
      </c>
      <c r="BS13" s="86">
        <f t="shared" si="58"/>
        <v>12643.47129460243</v>
      </c>
      <c r="BT13" s="230">
        <v>0</v>
      </c>
      <c r="BU13" s="230">
        <v>0</v>
      </c>
      <c r="BV13" s="230">
        <v>2.2200000000000001E-2</v>
      </c>
      <c r="BW13" s="230">
        <v>0</v>
      </c>
      <c r="BX13" s="230">
        <v>0</v>
      </c>
      <c r="BY13" s="230">
        <v>0</v>
      </c>
      <c r="BZ13" s="230">
        <v>0</v>
      </c>
      <c r="CA13" s="230">
        <v>0</v>
      </c>
      <c r="CB13" s="230">
        <v>0</v>
      </c>
      <c r="CC13" s="230">
        <v>0</v>
      </c>
      <c r="CD13" s="230">
        <v>8.579681407830388E-3</v>
      </c>
      <c r="CE13" s="230">
        <v>4.9218772342920325E-2</v>
      </c>
      <c r="CF13" s="80">
        <f t="shared" si="59"/>
        <v>0.99999845375075069</v>
      </c>
      <c r="CG13" s="58">
        <v>0</v>
      </c>
      <c r="CH13" s="58">
        <v>0</v>
      </c>
      <c r="CI13" s="58">
        <v>0</v>
      </c>
      <c r="CJ13" s="58">
        <v>0</v>
      </c>
      <c r="CK13" s="58">
        <v>0</v>
      </c>
      <c r="CL13" s="58">
        <v>0</v>
      </c>
      <c r="CM13" s="58">
        <v>0</v>
      </c>
      <c r="CN13" s="58">
        <v>0</v>
      </c>
      <c r="CO13" s="58">
        <v>0</v>
      </c>
      <c r="CP13" s="58">
        <v>0</v>
      </c>
      <c r="CQ13" s="58">
        <v>0</v>
      </c>
      <c r="CR13" s="58">
        <v>0</v>
      </c>
      <c r="CS13" s="11">
        <f t="shared" si="60"/>
        <v>0</v>
      </c>
      <c r="CT13" s="58">
        <v>0</v>
      </c>
      <c r="CU13" s="58">
        <v>0</v>
      </c>
      <c r="CV13" s="58">
        <v>0</v>
      </c>
      <c r="CW13" s="58">
        <v>0</v>
      </c>
      <c r="CX13" s="58">
        <f t="shared" si="61"/>
        <v>53644.89729460243</v>
      </c>
      <c r="CY13" s="63">
        <v>0</v>
      </c>
      <c r="CZ13" s="63">
        <v>0</v>
      </c>
      <c r="DA13" s="63">
        <v>6233.6462164882141</v>
      </c>
      <c r="DB13" s="63">
        <v>0</v>
      </c>
      <c r="DC13" s="63">
        <v>0</v>
      </c>
      <c r="DD13" s="63">
        <v>0</v>
      </c>
      <c r="DE13" s="63">
        <v>0</v>
      </c>
      <c r="DF13" s="63">
        <v>0</v>
      </c>
      <c r="DG13" s="63">
        <v>0</v>
      </c>
      <c r="DH13" s="63">
        <v>0</v>
      </c>
      <c r="DI13" s="63">
        <v>0</v>
      </c>
      <c r="DJ13" s="63">
        <v>6409.8250781142169</v>
      </c>
      <c r="DK13" s="63">
        <f t="shared" si="62"/>
        <v>12643.47129460243</v>
      </c>
      <c r="DL13" s="63">
        <v>0</v>
      </c>
      <c r="DM13" s="63">
        <v>0</v>
      </c>
      <c r="DN13" s="63">
        <v>0</v>
      </c>
      <c r="DO13" s="63">
        <v>0</v>
      </c>
      <c r="DP13" s="63">
        <v>0</v>
      </c>
      <c r="DQ13" s="63">
        <v>0</v>
      </c>
      <c r="DR13" s="63">
        <v>0</v>
      </c>
      <c r="DS13" s="63">
        <v>0</v>
      </c>
      <c r="DT13" s="63">
        <v>0</v>
      </c>
      <c r="DU13" s="63">
        <v>0</v>
      </c>
      <c r="DV13" s="63">
        <v>0</v>
      </c>
      <c r="DW13" s="63">
        <v>0</v>
      </c>
      <c r="DX13" s="63">
        <f t="shared" si="63"/>
        <v>0</v>
      </c>
      <c r="DY13" s="58">
        <v>0</v>
      </c>
      <c r="DZ13" s="58">
        <v>0</v>
      </c>
      <c r="EA13" s="58">
        <v>0</v>
      </c>
      <c r="EB13" s="58">
        <v>0</v>
      </c>
      <c r="EC13" s="58">
        <f t="shared" si="64"/>
        <v>53644.89729460243</v>
      </c>
      <c r="ED13" s="84">
        <v>1147.2370000000001</v>
      </c>
      <c r="EE13" s="84">
        <v>50</v>
      </c>
      <c r="EF13" s="84">
        <v>9385.2999999999993</v>
      </c>
      <c r="EG13" s="84">
        <v>0</v>
      </c>
      <c r="EH13" s="84">
        <v>0</v>
      </c>
      <c r="EI13" s="84">
        <v>0</v>
      </c>
      <c r="EJ13" s="84">
        <v>0</v>
      </c>
      <c r="EK13" s="84">
        <v>0</v>
      </c>
      <c r="EL13" s="84">
        <v>0</v>
      </c>
      <c r="EM13" s="84">
        <v>0</v>
      </c>
      <c r="EN13" s="84">
        <v>0</v>
      </c>
      <c r="EO13" s="84">
        <v>2060.9342946024299</v>
      </c>
      <c r="EP13" s="83">
        <f t="shared" si="65"/>
        <v>12643.47129460243</v>
      </c>
      <c r="EQ13" s="79">
        <v>0</v>
      </c>
      <c r="ER13" s="79">
        <v>0</v>
      </c>
      <c r="ES13" s="79">
        <v>0</v>
      </c>
      <c r="ET13" s="79">
        <v>0</v>
      </c>
      <c r="EU13" s="79">
        <v>0</v>
      </c>
      <c r="EV13" s="79">
        <v>0</v>
      </c>
      <c r="EW13" s="79">
        <v>0</v>
      </c>
      <c r="EX13" s="79">
        <v>0</v>
      </c>
      <c r="EY13" s="79">
        <v>0</v>
      </c>
      <c r="EZ13" s="79">
        <v>0</v>
      </c>
      <c r="FA13" s="79">
        <v>0</v>
      </c>
      <c r="FB13" s="79">
        <v>2.9208491816093269E-2</v>
      </c>
      <c r="FC13" s="81">
        <f t="shared" si="66"/>
        <v>2.9208491816093269E-2</v>
      </c>
      <c r="FD13" s="81">
        <f t="shared" si="67"/>
        <v>0.92</v>
      </c>
      <c r="FE13" s="81">
        <f t="shared" si="68"/>
        <v>0.92</v>
      </c>
      <c r="FF13" s="81">
        <f t="shared" si="69"/>
        <v>0.92</v>
      </c>
      <c r="FG13" s="81">
        <f t="shared" si="70"/>
        <v>0.92</v>
      </c>
      <c r="FH13" s="81">
        <f t="shared" si="71"/>
        <v>0.92</v>
      </c>
      <c r="FI13" s="81">
        <f t="shared" si="72"/>
        <v>0.92</v>
      </c>
      <c r="FJ13" s="81">
        <f t="shared" si="73"/>
        <v>0.92</v>
      </c>
      <c r="FK13" s="81">
        <f t="shared" si="74"/>
        <v>0.92</v>
      </c>
      <c r="FL13" s="81">
        <f t="shared" si="75"/>
        <v>0.92</v>
      </c>
      <c r="FM13" s="81">
        <f t="shared" si="76"/>
        <v>0.92</v>
      </c>
      <c r="FN13" s="81">
        <f t="shared" si="77"/>
        <v>0.92</v>
      </c>
      <c r="FO13" s="81">
        <f t="shared" si="78"/>
        <v>0.94920849181609335</v>
      </c>
      <c r="FP13" s="84">
        <v>0</v>
      </c>
      <c r="FQ13" s="84">
        <v>0</v>
      </c>
      <c r="FR13" s="84">
        <v>0</v>
      </c>
      <c r="FS13" s="84">
        <v>0</v>
      </c>
      <c r="FT13" s="84">
        <v>0</v>
      </c>
      <c r="FU13" s="84">
        <v>0</v>
      </c>
      <c r="FV13" s="84">
        <v>0</v>
      </c>
      <c r="FW13" s="84">
        <v>0</v>
      </c>
      <c r="FX13" s="84">
        <v>0</v>
      </c>
      <c r="FY13" s="84">
        <v>0</v>
      </c>
      <c r="FZ13" s="84">
        <v>0</v>
      </c>
      <c r="GA13" s="84">
        <v>0</v>
      </c>
      <c r="GB13" s="83">
        <f t="shared" si="79"/>
        <v>0</v>
      </c>
      <c r="GC13" s="86">
        <v>0</v>
      </c>
      <c r="GD13" s="86">
        <v>0</v>
      </c>
      <c r="GE13" s="86">
        <v>0</v>
      </c>
      <c r="GF13" s="86">
        <v>0</v>
      </c>
      <c r="GG13" s="86">
        <v>53644.89729460243</v>
      </c>
      <c r="GH13" s="63">
        <v>1147.2370000000001</v>
      </c>
      <c r="GI13" s="63">
        <v>50</v>
      </c>
      <c r="GJ13" s="63">
        <v>9385.2999999999993</v>
      </c>
      <c r="GK13" s="63">
        <v>0</v>
      </c>
      <c r="GL13" s="63">
        <v>0</v>
      </c>
      <c r="GM13" s="63">
        <v>0</v>
      </c>
      <c r="GN13" s="63">
        <v>0</v>
      </c>
      <c r="GO13" s="63">
        <v>0</v>
      </c>
      <c r="GP13" s="63">
        <v>0</v>
      </c>
      <c r="GQ13" s="63">
        <v>0</v>
      </c>
      <c r="GR13" s="63">
        <v>0</v>
      </c>
      <c r="GS13" s="63">
        <v>2060.9342946024299</v>
      </c>
      <c r="GT13" s="63">
        <f t="shared" si="80"/>
        <v>12643.47129460243</v>
      </c>
      <c r="GU13" s="63">
        <v>0</v>
      </c>
      <c r="GV13" s="63">
        <v>0</v>
      </c>
      <c r="GW13" s="63">
        <v>0</v>
      </c>
      <c r="GX13" s="63">
        <v>0</v>
      </c>
      <c r="GY13" s="63">
        <v>0</v>
      </c>
      <c r="GZ13" s="63">
        <v>0</v>
      </c>
      <c r="HA13" s="63">
        <v>0</v>
      </c>
      <c r="HB13" s="63">
        <v>0</v>
      </c>
      <c r="HC13" s="63">
        <v>0</v>
      </c>
      <c r="HD13" s="63">
        <v>0</v>
      </c>
      <c r="HE13" s="63">
        <v>0</v>
      </c>
      <c r="HF13" s="63">
        <v>0</v>
      </c>
      <c r="HG13" s="63">
        <f t="shared" si="81"/>
        <v>0</v>
      </c>
      <c r="HH13" s="58">
        <v>0</v>
      </c>
      <c r="HI13" s="58">
        <v>0</v>
      </c>
      <c r="HJ13" s="58">
        <v>0</v>
      </c>
      <c r="HK13" s="58">
        <v>0</v>
      </c>
      <c r="HL13" s="58">
        <f t="shared" si="82"/>
        <v>53644.89729460243</v>
      </c>
      <c r="HM13" s="63">
        <v>1147.2370000000001</v>
      </c>
      <c r="HN13" s="63">
        <v>50</v>
      </c>
      <c r="HO13" s="63">
        <v>9385.2999999999993</v>
      </c>
      <c r="HP13" s="63">
        <v>0</v>
      </c>
      <c r="HQ13" s="63">
        <v>0</v>
      </c>
      <c r="HR13" s="63">
        <v>0</v>
      </c>
      <c r="HS13" s="63">
        <v>0</v>
      </c>
      <c r="HT13" s="63">
        <v>0</v>
      </c>
      <c r="HU13" s="63">
        <v>0</v>
      </c>
      <c r="HV13" s="63">
        <v>0</v>
      </c>
      <c r="HW13" s="63">
        <v>362.41</v>
      </c>
      <c r="HX13" s="63">
        <v>1698.52429460243</v>
      </c>
      <c r="HY13" s="63">
        <f t="shared" si="83"/>
        <v>12643.47129460243</v>
      </c>
      <c r="HZ13" s="63">
        <v>0</v>
      </c>
      <c r="IA13" s="63">
        <v>0</v>
      </c>
      <c r="IB13" s="63">
        <v>0</v>
      </c>
      <c r="IC13" s="63">
        <v>0</v>
      </c>
      <c r="ID13" s="63">
        <v>0</v>
      </c>
      <c r="IE13" s="63">
        <v>0</v>
      </c>
      <c r="IF13" s="63">
        <v>0</v>
      </c>
      <c r="IG13" s="63">
        <v>0</v>
      </c>
      <c r="IH13" s="63">
        <v>0</v>
      </c>
      <c r="II13" s="63">
        <v>0</v>
      </c>
      <c r="IJ13" s="63">
        <v>0</v>
      </c>
      <c r="IK13" s="63">
        <v>0</v>
      </c>
      <c r="IL13" s="63">
        <v>0</v>
      </c>
      <c r="IM13" s="58">
        <v>0</v>
      </c>
      <c r="IN13" s="58">
        <v>0</v>
      </c>
      <c r="IO13" s="58">
        <v>0</v>
      </c>
      <c r="IP13" s="58">
        <v>0</v>
      </c>
      <c r="IQ13" s="58">
        <f t="shared" si="35"/>
        <v>53644.89729460243</v>
      </c>
      <c r="IR13" s="70">
        <f t="shared" si="84"/>
        <v>6233.6462164882141</v>
      </c>
      <c r="IS13" s="70">
        <f t="shared" si="85"/>
        <v>10944.947</v>
      </c>
      <c r="IT13" s="92">
        <f t="shared" si="36"/>
        <v>51946.373</v>
      </c>
      <c r="IU13" s="92">
        <f t="shared" si="37"/>
        <v>47235.072216488217</v>
      </c>
      <c r="IV13" s="92">
        <f t="shared" si="86"/>
        <v>4711.3007835117824</v>
      </c>
      <c r="IW13" s="21">
        <f t="shared" si="38"/>
        <v>1698.52429460243</v>
      </c>
      <c r="IX13" s="70">
        <f t="shared" si="87"/>
        <v>10582.537</v>
      </c>
      <c r="IY13" s="70">
        <f t="shared" si="88"/>
        <v>10944.947</v>
      </c>
      <c r="IZ13" s="93">
        <f t="shared" si="39"/>
        <v>51946.373</v>
      </c>
      <c r="JA13" s="93">
        <f t="shared" si="40"/>
        <v>51583.963000000003</v>
      </c>
      <c r="JB13" s="92">
        <f t="shared" si="89"/>
        <v>362.40999999999622</v>
      </c>
      <c r="JC13" s="94">
        <f t="shared" si="41"/>
        <v>1698.52429460243</v>
      </c>
      <c r="JD13" s="94">
        <f t="shared" si="90"/>
        <v>10582.537</v>
      </c>
      <c r="JE13" s="94">
        <f t="shared" si="91"/>
        <v>10944.947</v>
      </c>
      <c r="JF13" s="94">
        <f t="shared" si="42"/>
        <v>51946.373</v>
      </c>
      <c r="JG13" s="94">
        <f t="shared" si="43"/>
        <v>51583.963000000003</v>
      </c>
      <c r="JH13" s="94">
        <f t="shared" si="92"/>
        <v>362.40999999999622</v>
      </c>
      <c r="JI13" s="94">
        <f t="shared" si="44"/>
        <v>1698.52429460243</v>
      </c>
      <c r="JJ13" s="94">
        <f t="shared" si="93"/>
        <v>10944.947</v>
      </c>
      <c r="JK13" s="94">
        <f t="shared" si="45"/>
        <v>10944.947</v>
      </c>
      <c r="JL13" s="94">
        <f t="shared" si="94"/>
        <v>51946.373</v>
      </c>
      <c r="JM13" s="94">
        <f t="shared" si="95"/>
        <v>51946.373</v>
      </c>
      <c r="JN13" s="94">
        <f t="shared" si="96"/>
        <v>0</v>
      </c>
      <c r="JO13" s="94">
        <f t="shared" si="97"/>
        <v>1698.52429460243</v>
      </c>
      <c r="JP13" s="96">
        <v>13252</v>
      </c>
      <c r="JQ13" s="5" t="s">
        <v>384</v>
      </c>
      <c r="JR13" s="4" t="s">
        <v>394</v>
      </c>
      <c r="JS13" s="4" t="s">
        <v>395</v>
      </c>
      <c r="JT13" s="5" t="s">
        <v>406</v>
      </c>
      <c r="JU13" s="102">
        <v>6</v>
      </c>
      <c r="JV13" s="5" t="s">
        <v>397</v>
      </c>
      <c r="JW13" s="5" t="s">
        <v>401</v>
      </c>
      <c r="JX13" s="103" t="s">
        <v>402</v>
      </c>
      <c r="JY13" s="104" t="s">
        <v>407</v>
      </c>
      <c r="JZ13" s="5"/>
      <c r="KA13" s="5" t="s">
        <v>406</v>
      </c>
      <c r="KB13" s="5" t="s">
        <v>453</v>
      </c>
      <c r="KC13" s="109">
        <v>43497</v>
      </c>
      <c r="KD13" s="109">
        <v>43708</v>
      </c>
      <c r="KE13" s="109"/>
      <c r="KF13" s="119" t="s">
        <v>485</v>
      </c>
      <c r="KG13" s="119">
        <v>0</v>
      </c>
      <c r="KH13" s="84">
        <v>0</v>
      </c>
      <c r="KI13" s="84">
        <v>0</v>
      </c>
      <c r="KJ13" s="84">
        <v>0</v>
      </c>
      <c r="KK13" s="84" t="s">
        <v>496</v>
      </c>
      <c r="KL13" s="120" t="s">
        <v>497</v>
      </c>
      <c r="KM13" s="24" t="s">
        <v>498</v>
      </c>
      <c r="KN13" s="120"/>
      <c r="KO13" s="121">
        <v>544</v>
      </c>
      <c r="KP13" s="122" t="s">
        <v>498</v>
      </c>
      <c r="KQ13" s="123">
        <v>2017</v>
      </c>
      <c r="KR13" s="122" t="s">
        <v>491</v>
      </c>
      <c r="KS13" s="290" t="s">
        <v>484</v>
      </c>
    </row>
    <row r="14" spans="1:305" ht="39" x14ac:dyDescent="0.25">
      <c r="A14" s="4" t="s">
        <v>10</v>
      </c>
      <c r="B14" s="5" t="s">
        <v>72</v>
      </c>
      <c r="C14" s="24" t="s">
        <v>83</v>
      </c>
      <c r="D14" s="218" t="s">
        <v>144</v>
      </c>
      <c r="E14" s="32" t="s">
        <v>153</v>
      </c>
      <c r="F14" s="31" t="s">
        <v>166</v>
      </c>
      <c r="G14" s="10">
        <v>0</v>
      </c>
      <c r="H14" s="10">
        <v>16500</v>
      </c>
      <c r="I14" s="10">
        <v>0</v>
      </c>
      <c r="J14" s="10">
        <v>243</v>
      </c>
      <c r="K14" s="10">
        <v>0</v>
      </c>
      <c r="L14" s="10">
        <v>0</v>
      </c>
      <c r="M14" s="10">
        <v>17700</v>
      </c>
      <c r="N14" s="48">
        <v>1500</v>
      </c>
      <c r="O14" s="48">
        <v>0</v>
      </c>
      <c r="P14" s="48">
        <v>0</v>
      </c>
      <c r="Q14" s="48">
        <v>0</v>
      </c>
      <c r="R14" s="48">
        <v>0</v>
      </c>
      <c r="S14" s="11">
        <f t="shared" si="21"/>
        <v>35943</v>
      </c>
      <c r="T14" s="79">
        <v>0</v>
      </c>
      <c r="U14" s="79">
        <v>0</v>
      </c>
      <c r="V14" s="79">
        <v>0</v>
      </c>
      <c r="W14" s="79">
        <v>0</v>
      </c>
      <c r="X14" s="79">
        <v>0</v>
      </c>
      <c r="Y14" s="79">
        <v>0</v>
      </c>
      <c r="Z14" s="79">
        <v>0</v>
      </c>
      <c r="AA14" s="79">
        <v>0</v>
      </c>
      <c r="AB14" s="79">
        <v>0</v>
      </c>
      <c r="AC14" s="79">
        <v>0</v>
      </c>
      <c r="AD14" s="79">
        <v>0</v>
      </c>
      <c r="AE14" s="79">
        <v>0</v>
      </c>
      <c r="AF14" s="221">
        <f t="shared" si="22"/>
        <v>0.95996999999999999</v>
      </c>
      <c r="AG14" s="221">
        <f t="shared" si="23"/>
        <v>0.95996999999999999</v>
      </c>
      <c r="AH14" s="221">
        <f t="shared" si="24"/>
        <v>0.95996999999999999</v>
      </c>
      <c r="AI14" s="221">
        <f t="shared" si="25"/>
        <v>0.95996999999999999</v>
      </c>
      <c r="AJ14" s="221">
        <f t="shared" si="26"/>
        <v>0.95996999999999999</v>
      </c>
      <c r="AK14" s="221">
        <f t="shared" si="27"/>
        <v>0.95996999999999999</v>
      </c>
      <c r="AL14" s="221">
        <f t="shared" si="28"/>
        <v>0.95996999999999999</v>
      </c>
      <c r="AM14" s="221">
        <f t="shared" si="29"/>
        <v>0.95996999999999999</v>
      </c>
      <c r="AN14" s="221">
        <f t="shared" si="30"/>
        <v>0.95996999999999999</v>
      </c>
      <c r="AO14" s="221">
        <f t="shared" si="31"/>
        <v>0.95996999999999999</v>
      </c>
      <c r="AP14" s="221">
        <f t="shared" si="32"/>
        <v>0.95996999999999999</v>
      </c>
      <c r="AQ14" s="221">
        <f t="shared" si="33"/>
        <v>0.95996999999999999</v>
      </c>
      <c r="AR14" s="221">
        <f t="shared" si="46"/>
        <v>0.95996999999999999</v>
      </c>
      <c r="AS14" s="221">
        <f t="shared" si="47"/>
        <v>0.95996999999999999</v>
      </c>
      <c r="AT14" s="221">
        <f t="shared" si="48"/>
        <v>0.95996999999999999</v>
      </c>
      <c r="AU14" s="221">
        <f t="shared" si="49"/>
        <v>0.95996999999999999</v>
      </c>
      <c r="AV14" s="221">
        <f t="shared" si="50"/>
        <v>0.95996999999999999</v>
      </c>
      <c r="AW14" s="221">
        <f t="shared" si="51"/>
        <v>0.96167000000000002</v>
      </c>
      <c r="AX14" s="221">
        <f t="shared" si="52"/>
        <v>0.98129999999999995</v>
      </c>
      <c r="AY14" s="221">
        <f t="shared" si="53"/>
        <v>0.99997000000000003</v>
      </c>
      <c r="AZ14" s="221">
        <f t="shared" si="54"/>
        <v>0.99997000000000003</v>
      </c>
      <c r="BA14" s="221">
        <f t="shared" si="55"/>
        <v>0.99997000000000003</v>
      </c>
      <c r="BB14" s="221">
        <f t="shared" si="56"/>
        <v>0.99997000000000003</v>
      </c>
      <c r="BC14" s="221">
        <f t="shared" si="57"/>
        <v>0.99997000000000003</v>
      </c>
      <c r="BD14" s="80">
        <f t="shared" si="34"/>
        <v>0.95996999999999999</v>
      </c>
      <c r="BE14" s="76">
        <v>0.95996999999999999</v>
      </c>
      <c r="BF14" s="50">
        <v>74502.990000000005</v>
      </c>
      <c r="BG14" s="55">
        <v>0</v>
      </c>
      <c r="BH14" s="55">
        <v>0</v>
      </c>
      <c r="BI14" s="55">
        <v>0</v>
      </c>
      <c r="BJ14" s="55">
        <v>0</v>
      </c>
      <c r="BK14" s="55">
        <v>0</v>
      </c>
      <c r="BL14" s="55">
        <v>0</v>
      </c>
      <c r="BM14" s="55">
        <v>0</v>
      </c>
      <c r="BN14" s="55">
        <v>0</v>
      </c>
      <c r="BO14" s="55">
        <v>0</v>
      </c>
      <c r="BP14" s="55">
        <v>0</v>
      </c>
      <c r="BQ14" s="55">
        <v>0</v>
      </c>
      <c r="BR14" s="55">
        <v>0</v>
      </c>
      <c r="BS14" s="86">
        <f t="shared" si="58"/>
        <v>0</v>
      </c>
      <c r="BT14" s="230">
        <v>0</v>
      </c>
      <c r="BU14" s="230">
        <v>0</v>
      </c>
      <c r="BV14" s="230">
        <v>0</v>
      </c>
      <c r="BW14" s="230">
        <v>0</v>
      </c>
      <c r="BX14" s="230">
        <v>0</v>
      </c>
      <c r="BY14" s="230">
        <v>1.6999999999999999E-3</v>
      </c>
      <c r="BZ14" s="230">
        <v>1.9629999999999998E-2</v>
      </c>
      <c r="CA14" s="230">
        <v>1.8669999999999999E-2</v>
      </c>
      <c r="CB14" s="230">
        <v>0</v>
      </c>
      <c r="CC14" s="230">
        <v>0</v>
      </c>
      <c r="CD14" s="230">
        <v>0</v>
      </c>
      <c r="CE14" s="230">
        <v>0</v>
      </c>
      <c r="CF14" s="80">
        <f t="shared" si="59"/>
        <v>0.99997000000000003</v>
      </c>
      <c r="CG14" s="58">
        <v>0</v>
      </c>
      <c r="CH14" s="58">
        <v>0</v>
      </c>
      <c r="CI14" s="58">
        <v>0</v>
      </c>
      <c r="CJ14" s="58">
        <v>0</v>
      </c>
      <c r="CK14" s="58">
        <v>0</v>
      </c>
      <c r="CL14" s="58">
        <v>0</v>
      </c>
      <c r="CM14" s="58">
        <v>0</v>
      </c>
      <c r="CN14" s="58">
        <v>0</v>
      </c>
      <c r="CO14" s="58">
        <v>0</v>
      </c>
      <c r="CP14" s="58">
        <v>0</v>
      </c>
      <c r="CQ14" s="58">
        <v>0</v>
      </c>
      <c r="CR14" s="58">
        <v>0</v>
      </c>
      <c r="CS14" s="11">
        <f t="shared" si="60"/>
        <v>0</v>
      </c>
      <c r="CT14" s="58">
        <v>0</v>
      </c>
      <c r="CU14" s="58">
        <v>0</v>
      </c>
      <c r="CV14" s="58">
        <v>0</v>
      </c>
      <c r="CW14" s="58">
        <v>0</v>
      </c>
      <c r="CX14" s="58">
        <f t="shared" si="61"/>
        <v>74502.990000000005</v>
      </c>
      <c r="CY14" s="63">
        <v>0</v>
      </c>
      <c r="CZ14" s="63">
        <v>0</v>
      </c>
      <c r="DA14" s="63">
        <v>0</v>
      </c>
      <c r="DB14" s="63">
        <v>0</v>
      </c>
      <c r="DC14" s="63">
        <v>0</v>
      </c>
      <c r="DD14" s="63">
        <v>0</v>
      </c>
      <c r="DE14" s="63">
        <v>0</v>
      </c>
      <c r="DF14" s="63">
        <v>0</v>
      </c>
      <c r="DG14" s="63">
        <v>0</v>
      </c>
      <c r="DH14" s="63">
        <v>0</v>
      </c>
      <c r="DI14" s="63">
        <v>0</v>
      </c>
      <c r="DJ14" s="63">
        <v>0</v>
      </c>
      <c r="DK14" s="63">
        <f t="shared" si="62"/>
        <v>0</v>
      </c>
      <c r="DL14" s="63">
        <v>0</v>
      </c>
      <c r="DM14" s="63">
        <v>0</v>
      </c>
      <c r="DN14" s="63">
        <v>0</v>
      </c>
      <c r="DO14" s="63">
        <v>0</v>
      </c>
      <c r="DP14" s="63">
        <v>0</v>
      </c>
      <c r="DQ14" s="63">
        <v>0</v>
      </c>
      <c r="DR14" s="63">
        <v>0</v>
      </c>
      <c r="DS14" s="63">
        <v>0</v>
      </c>
      <c r="DT14" s="63">
        <v>0</v>
      </c>
      <c r="DU14" s="63">
        <v>0</v>
      </c>
      <c r="DV14" s="63">
        <v>0</v>
      </c>
      <c r="DW14" s="63">
        <v>0</v>
      </c>
      <c r="DX14" s="63">
        <f t="shared" si="63"/>
        <v>0</v>
      </c>
      <c r="DY14" s="58">
        <v>0</v>
      </c>
      <c r="DZ14" s="58">
        <v>0</v>
      </c>
      <c r="EA14" s="58">
        <v>0</v>
      </c>
      <c r="EB14" s="58">
        <v>0</v>
      </c>
      <c r="EC14" s="58">
        <f t="shared" si="64"/>
        <v>74502.990000000005</v>
      </c>
      <c r="ED14" s="84">
        <v>0</v>
      </c>
      <c r="EE14" s="84">
        <v>16500</v>
      </c>
      <c r="EF14" s="84">
        <v>0</v>
      </c>
      <c r="EG14" s="84">
        <v>243</v>
      </c>
      <c r="EH14" s="84">
        <v>0</v>
      </c>
      <c r="EI14" s="84">
        <v>0</v>
      </c>
      <c r="EJ14" s="84">
        <v>1100</v>
      </c>
      <c r="EK14" s="84">
        <v>16500</v>
      </c>
      <c r="EL14" s="84">
        <v>2057</v>
      </c>
      <c r="EM14" s="84">
        <v>0</v>
      </c>
      <c r="EN14" s="84">
        <v>0</v>
      </c>
      <c r="EO14" s="84">
        <v>0</v>
      </c>
      <c r="EP14" s="83">
        <f t="shared" si="65"/>
        <v>36400</v>
      </c>
      <c r="EQ14" s="79">
        <v>0</v>
      </c>
      <c r="ER14" s="79">
        <v>0</v>
      </c>
      <c r="ES14" s="79">
        <v>0</v>
      </c>
      <c r="ET14" s="79">
        <v>0</v>
      </c>
      <c r="EU14" s="79">
        <v>0</v>
      </c>
      <c r="EV14" s="79">
        <v>0</v>
      </c>
      <c r="EW14" s="79">
        <v>0</v>
      </c>
      <c r="EX14" s="79">
        <v>0</v>
      </c>
      <c r="EY14" s="79">
        <v>0</v>
      </c>
      <c r="EZ14" s="79">
        <v>0</v>
      </c>
      <c r="FA14" s="79">
        <v>0</v>
      </c>
      <c r="FB14" s="79">
        <v>0</v>
      </c>
      <c r="FC14" s="81">
        <f t="shared" si="66"/>
        <v>0</v>
      </c>
      <c r="FD14" s="81">
        <f t="shared" si="67"/>
        <v>0.95996999999999999</v>
      </c>
      <c r="FE14" s="81">
        <f t="shared" si="68"/>
        <v>0.95996999999999999</v>
      </c>
      <c r="FF14" s="81">
        <f t="shared" si="69"/>
        <v>0.95996999999999999</v>
      </c>
      <c r="FG14" s="81">
        <f t="shared" si="70"/>
        <v>0.95996999999999999</v>
      </c>
      <c r="FH14" s="81">
        <f t="shared" si="71"/>
        <v>0.95996999999999999</v>
      </c>
      <c r="FI14" s="81">
        <f t="shared" si="72"/>
        <v>0.95996999999999999</v>
      </c>
      <c r="FJ14" s="81">
        <f t="shared" si="73"/>
        <v>0.95996999999999999</v>
      </c>
      <c r="FK14" s="81">
        <f t="shared" si="74"/>
        <v>0.95996999999999999</v>
      </c>
      <c r="FL14" s="81">
        <f t="shared" si="75"/>
        <v>0.95996999999999999</v>
      </c>
      <c r="FM14" s="81">
        <f t="shared" si="76"/>
        <v>0.95996999999999999</v>
      </c>
      <c r="FN14" s="81">
        <f t="shared" si="77"/>
        <v>0.95996999999999999</v>
      </c>
      <c r="FO14" s="81">
        <f t="shared" si="78"/>
        <v>0.95996999999999999</v>
      </c>
      <c r="FP14" s="84">
        <v>0</v>
      </c>
      <c r="FQ14" s="84">
        <v>0</v>
      </c>
      <c r="FR14" s="84">
        <v>0</v>
      </c>
      <c r="FS14" s="84">
        <v>0</v>
      </c>
      <c r="FT14" s="84">
        <v>0</v>
      </c>
      <c r="FU14" s="84">
        <v>0</v>
      </c>
      <c r="FV14" s="84">
        <v>0</v>
      </c>
      <c r="FW14" s="84">
        <v>0</v>
      </c>
      <c r="FX14" s="84">
        <v>0</v>
      </c>
      <c r="FY14" s="84">
        <v>0</v>
      </c>
      <c r="FZ14" s="84">
        <v>0</v>
      </c>
      <c r="GA14" s="84">
        <v>0</v>
      </c>
      <c r="GB14" s="83">
        <f t="shared" si="79"/>
        <v>0</v>
      </c>
      <c r="GC14" s="86">
        <v>0</v>
      </c>
      <c r="GD14" s="86">
        <v>0</v>
      </c>
      <c r="GE14" s="86">
        <v>0</v>
      </c>
      <c r="GF14" s="86">
        <v>0</v>
      </c>
      <c r="GG14" s="86">
        <v>110902.99</v>
      </c>
      <c r="GH14" s="63">
        <v>0</v>
      </c>
      <c r="GI14" s="63">
        <v>16500</v>
      </c>
      <c r="GJ14" s="63">
        <v>0</v>
      </c>
      <c r="GK14" s="63">
        <v>243</v>
      </c>
      <c r="GL14" s="63">
        <v>0</v>
      </c>
      <c r="GM14" s="63">
        <v>0</v>
      </c>
      <c r="GN14" s="63">
        <v>17700</v>
      </c>
      <c r="GO14" s="63">
        <v>1500</v>
      </c>
      <c r="GP14" s="63">
        <v>0</v>
      </c>
      <c r="GQ14" s="63">
        <v>0</v>
      </c>
      <c r="GR14" s="63">
        <v>0</v>
      </c>
      <c r="GS14" s="63">
        <v>457</v>
      </c>
      <c r="GT14" s="63">
        <f t="shared" si="80"/>
        <v>36400</v>
      </c>
      <c r="GU14" s="63">
        <v>0</v>
      </c>
      <c r="GV14" s="63">
        <v>0</v>
      </c>
      <c r="GW14" s="63">
        <v>0</v>
      </c>
      <c r="GX14" s="63">
        <v>0</v>
      </c>
      <c r="GY14" s="63">
        <v>0</v>
      </c>
      <c r="GZ14" s="63">
        <v>0</v>
      </c>
      <c r="HA14" s="63">
        <v>0</v>
      </c>
      <c r="HB14" s="63">
        <v>0</v>
      </c>
      <c r="HC14" s="63">
        <v>0</v>
      </c>
      <c r="HD14" s="63">
        <v>0</v>
      </c>
      <c r="HE14" s="63">
        <v>0</v>
      </c>
      <c r="HF14" s="63">
        <v>0</v>
      </c>
      <c r="HG14" s="63">
        <f t="shared" si="81"/>
        <v>0</v>
      </c>
      <c r="HH14" s="58">
        <v>0</v>
      </c>
      <c r="HI14" s="58">
        <v>0</v>
      </c>
      <c r="HJ14" s="58">
        <v>0</v>
      </c>
      <c r="HK14" s="58">
        <v>0</v>
      </c>
      <c r="HL14" s="58">
        <f t="shared" si="82"/>
        <v>110902.99</v>
      </c>
      <c r="HM14" s="63">
        <v>0</v>
      </c>
      <c r="HN14" s="63">
        <v>16500</v>
      </c>
      <c r="HO14" s="63">
        <v>0</v>
      </c>
      <c r="HP14" s="63">
        <v>243</v>
      </c>
      <c r="HQ14" s="63">
        <v>0</v>
      </c>
      <c r="HR14" s="63">
        <v>0</v>
      </c>
      <c r="HS14" s="63">
        <v>17700</v>
      </c>
      <c r="HT14" s="63">
        <v>1500</v>
      </c>
      <c r="HU14" s="63">
        <v>0</v>
      </c>
      <c r="HV14" s="63">
        <v>0</v>
      </c>
      <c r="HW14" s="63">
        <v>0</v>
      </c>
      <c r="HX14" s="63">
        <v>457</v>
      </c>
      <c r="HY14" s="63">
        <f t="shared" si="83"/>
        <v>36400</v>
      </c>
      <c r="HZ14" s="63">
        <v>0</v>
      </c>
      <c r="IA14" s="63">
        <v>0</v>
      </c>
      <c r="IB14" s="63">
        <v>0</v>
      </c>
      <c r="IC14" s="63">
        <v>0</v>
      </c>
      <c r="ID14" s="63">
        <v>0</v>
      </c>
      <c r="IE14" s="63">
        <v>0</v>
      </c>
      <c r="IF14" s="63">
        <v>0</v>
      </c>
      <c r="IG14" s="63">
        <v>0</v>
      </c>
      <c r="IH14" s="63">
        <v>0</v>
      </c>
      <c r="II14" s="63">
        <v>0</v>
      </c>
      <c r="IJ14" s="63">
        <v>0</v>
      </c>
      <c r="IK14" s="63">
        <v>0</v>
      </c>
      <c r="IL14" s="63">
        <v>0</v>
      </c>
      <c r="IM14" s="58">
        <v>0</v>
      </c>
      <c r="IN14" s="58">
        <v>0</v>
      </c>
      <c r="IO14" s="58">
        <v>0</v>
      </c>
      <c r="IP14" s="58">
        <v>0</v>
      </c>
      <c r="IQ14" s="58">
        <f t="shared" si="35"/>
        <v>110902.99</v>
      </c>
      <c r="IR14" s="70">
        <f t="shared" si="84"/>
        <v>0</v>
      </c>
      <c r="IS14" s="70">
        <f t="shared" si="85"/>
        <v>35943</v>
      </c>
      <c r="IT14" s="92">
        <f t="shared" si="36"/>
        <v>110445.99</v>
      </c>
      <c r="IU14" s="92">
        <f t="shared" si="37"/>
        <v>74502.990000000005</v>
      </c>
      <c r="IV14" s="92">
        <f t="shared" si="86"/>
        <v>35943</v>
      </c>
      <c r="IW14" s="21">
        <f t="shared" si="38"/>
        <v>-35943</v>
      </c>
      <c r="IX14" s="70">
        <f t="shared" si="87"/>
        <v>36400</v>
      </c>
      <c r="IY14" s="70">
        <f t="shared" si="88"/>
        <v>35943</v>
      </c>
      <c r="IZ14" s="93">
        <f t="shared" si="39"/>
        <v>110445.99</v>
      </c>
      <c r="JA14" s="93">
        <f t="shared" si="40"/>
        <v>110902.99</v>
      </c>
      <c r="JB14" s="92">
        <f t="shared" si="89"/>
        <v>-457</v>
      </c>
      <c r="JC14" s="94">
        <f t="shared" si="41"/>
        <v>457</v>
      </c>
      <c r="JD14" s="94">
        <f t="shared" si="90"/>
        <v>35943</v>
      </c>
      <c r="JE14" s="94">
        <f t="shared" si="91"/>
        <v>35943</v>
      </c>
      <c r="JF14" s="94">
        <f t="shared" si="42"/>
        <v>110445.99</v>
      </c>
      <c r="JG14" s="94">
        <f t="shared" si="43"/>
        <v>110445.99</v>
      </c>
      <c r="JH14" s="94">
        <f t="shared" si="92"/>
        <v>0</v>
      </c>
      <c r="JI14" s="94">
        <f t="shared" si="44"/>
        <v>457</v>
      </c>
      <c r="JJ14" s="94">
        <f t="shared" si="93"/>
        <v>35943</v>
      </c>
      <c r="JK14" s="94">
        <f t="shared" si="45"/>
        <v>35943</v>
      </c>
      <c r="JL14" s="94">
        <f t="shared" si="94"/>
        <v>110445.99</v>
      </c>
      <c r="JM14" s="94">
        <f t="shared" si="95"/>
        <v>110445.99</v>
      </c>
      <c r="JN14" s="94">
        <f t="shared" si="96"/>
        <v>0</v>
      </c>
      <c r="JO14" s="94">
        <f t="shared" si="97"/>
        <v>457</v>
      </c>
      <c r="JP14" s="96">
        <v>13257</v>
      </c>
      <c r="JQ14" s="5" t="s">
        <v>384</v>
      </c>
      <c r="JR14" s="4" t="s">
        <v>394</v>
      </c>
      <c r="JS14" s="4" t="s">
        <v>395</v>
      </c>
      <c r="JT14" s="5" t="s">
        <v>400</v>
      </c>
      <c r="JU14" s="102">
        <v>4</v>
      </c>
      <c r="JV14" s="5" t="s">
        <v>397</v>
      </c>
      <c r="JW14" s="5" t="s">
        <v>401</v>
      </c>
      <c r="JX14" s="103" t="s">
        <v>402</v>
      </c>
      <c r="JY14" s="104" t="s">
        <v>409</v>
      </c>
      <c r="JZ14" s="5"/>
      <c r="KA14" s="5" t="s">
        <v>406</v>
      </c>
      <c r="KB14" s="5" t="s">
        <v>454</v>
      </c>
      <c r="KC14" s="109">
        <v>43497</v>
      </c>
      <c r="KD14" s="109">
        <v>44104</v>
      </c>
      <c r="KE14" s="109"/>
      <c r="KF14" s="119">
        <v>0</v>
      </c>
      <c r="KG14" s="119">
        <v>0</v>
      </c>
      <c r="KH14" s="84">
        <v>0</v>
      </c>
      <c r="KI14" s="84">
        <v>0</v>
      </c>
      <c r="KJ14" s="84">
        <v>0</v>
      </c>
      <c r="KK14" s="84" t="s">
        <v>501</v>
      </c>
      <c r="KL14" s="120"/>
      <c r="KM14" s="125" t="s">
        <v>500</v>
      </c>
      <c r="KN14" s="122"/>
      <c r="KO14" s="126"/>
      <c r="KP14" s="122" t="s">
        <v>500</v>
      </c>
      <c r="KQ14" s="123">
        <v>2017</v>
      </c>
      <c r="KR14" s="122" t="s">
        <v>491</v>
      </c>
      <c r="KS14" s="290" t="s">
        <v>484</v>
      </c>
    </row>
    <row r="15" spans="1:305" ht="39" x14ac:dyDescent="0.25">
      <c r="A15" s="4" t="s">
        <v>11</v>
      </c>
      <c r="B15" s="5" t="s">
        <v>72</v>
      </c>
      <c r="C15" s="24" t="s">
        <v>84</v>
      </c>
      <c r="D15" s="218" t="s">
        <v>144</v>
      </c>
      <c r="E15" s="32" t="s">
        <v>153</v>
      </c>
      <c r="F15" s="31" t="s">
        <v>166</v>
      </c>
      <c r="G15" s="10">
        <v>3616.9789999999998</v>
      </c>
      <c r="H15" s="10">
        <v>4927</v>
      </c>
      <c r="I15" s="10">
        <v>13782.895</v>
      </c>
      <c r="J15" s="10">
        <v>10221.603999999999</v>
      </c>
      <c r="K15" s="10">
        <v>4057.393</v>
      </c>
      <c r="L15" s="10">
        <v>4164.7250000000004</v>
      </c>
      <c r="M15" s="10">
        <v>1299.412</v>
      </c>
      <c r="N15" s="48">
        <v>5444.69</v>
      </c>
      <c r="O15" s="48">
        <v>25444.29</v>
      </c>
      <c r="P15" s="48">
        <v>87459.038</v>
      </c>
      <c r="Q15" s="48">
        <v>0.26900000000000002</v>
      </c>
      <c r="R15" s="48">
        <v>0</v>
      </c>
      <c r="S15" s="11">
        <f t="shared" si="21"/>
        <v>160418.29500000001</v>
      </c>
      <c r="T15" s="79">
        <v>0</v>
      </c>
      <c r="U15" s="79">
        <v>0</v>
      </c>
      <c r="V15" s="79">
        <v>7.5499999999999998E-2</v>
      </c>
      <c r="W15" s="79">
        <v>0</v>
      </c>
      <c r="X15" s="79">
        <v>0</v>
      </c>
      <c r="Y15" s="79">
        <v>0</v>
      </c>
      <c r="Z15" s="79">
        <v>0</v>
      </c>
      <c r="AA15" s="79">
        <v>0</v>
      </c>
      <c r="AB15" s="79">
        <v>0</v>
      </c>
      <c r="AC15" s="79">
        <v>0</v>
      </c>
      <c r="AD15" s="79">
        <v>0</v>
      </c>
      <c r="AE15" s="79">
        <v>0</v>
      </c>
      <c r="AF15" s="221">
        <f t="shared" si="22"/>
        <v>0.64446999999999999</v>
      </c>
      <c r="AG15" s="221">
        <f t="shared" si="23"/>
        <v>0.64446999999999999</v>
      </c>
      <c r="AH15" s="221">
        <f t="shared" si="24"/>
        <v>0.71997</v>
      </c>
      <c r="AI15" s="221">
        <f t="shared" si="25"/>
        <v>0.71997</v>
      </c>
      <c r="AJ15" s="221">
        <f t="shared" si="26"/>
        <v>0.71997</v>
      </c>
      <c r="AK15" s="221">
        <f t="shared" si="27"/>
        <v>0.71997</v>
      </c>
      <c r="AL15" s="221">
        <f t="shared" si="28"/>
        <v>0.71997</v>
      </c>
      <c r="AM15" s="221">
        <f t="shared" si="29"/>
        <v>0.71997</v>
      </c>
      <c r="AN15" s="221">
        <f t="shared" si="30"/>
        <v>0.71997</v>
      </c>
      <c r="AO15" s="221">
        <f t="shared" si="31"/>
        <v>0.71997</v>
      </c>
      <c r="AP15" s="221">
        <f t="shared" si="32"/>
        <v>0.71997</v>
      </c>
      <c r="AQ15" s="221">
        <f t="shared" si="33"/>
        <v>0.71997</v>
      </c>
      <c r="AR15" s="221">
        <f t="shared" si="46"/>
        <v>0.64536548372613833</v>
      </c>
      <c r="AS15" s="221">
        <f t="shared" si="47"/>
        <v>0.64650822505472039</v>
      </c>
      <c r="AT15" s="221">
        <f t="shared" si="48"/>
        <v>0.64650822505472039</v>
      </c>
      <c r="AU15" s="221">
        <f t="shared" si="49"/>
        <v>0.65026518284731893</v>
      </c>
      <c r="AV15" s="221">
        <f t="shared" si="50"/>
        <v>0.6512106838917896</v>
      </c>
      <c r="AW15" s="221">
        <f t="shared" si="51"/>
        <v>0.6512106838917896</v>
      </c>
      <c r="AX15" s="221">
        <f t="shared" si="52"/>
        <v>0.65225950127555665</v>
      </c>
      <c r="AY15" s="221">
        <f t="shared" si="53"/>
        <v>0.65225950127555665</v>
      </c>
      <c r="AZ15" s="221">
        <f t="shared" si="54"/>
        <v>0.65225950127555665</v>
      </c>
      <c r="BA15" s="221">
        <f t="shared" si="55"/>
        <v>0.65225950127555665</v>
      </c>
      <c r="BB15" s="221">
        <f t="shared" si="56"/>
        <v>0.65225950127555665</v>
      </c>
      <c r="BC15" s="221">
        <f t="shared" si="57"/>
        <v>0.66109665465180512</v>
      </c>
      <c r="BD15" s="80">
        <f t="shared" si="34"/>
        <v>0.71997</v>
      </c>
      <c r="BE15" s="76">
        <v>0.64446999999999999</v>
      </c>
      <c r="BF15" s="50">
        <v>785836.21000000008</v>
      </c>
      <c r="BG15" s="55">
        <v>2785.3170070506731</v>
      </c>
      <c r="BH15" s="55">
        <v>3562.997936520137</v>
      </c>
      <c r="BI15" s="55">
        <v>0</v>
      </c>
      <c r="BJ15" s="55">
        <v>11773.239017153828</v>
      </c>
      <c r="BK15" s="55">
        <v>2970.4111304457447</v>
      </c>
      <c r="BL15" s="55">
        <v>0</v>
      </c>
      <c r="BM15" s="55">
        <v>3311.4876011871643</v>
      </c>
      <c r="BN15" s="55">
        <v>0</v>
      </c>
      <c r="BO15" s="55">
        <v>0</v>
      </c>
      <c r="BP15" s="55">
        <v>0</v>
      </c>
      <c r="BQ15" s="55">
        <v>0</v>
      </c>
      <c r="BR15" s="55">
        <v>528713.53911074332</v>
      </c>
      <c r="BS15" s="86">
        <f t="shared" si="58"/>
        <v>553116.99180310091</v>
      </c>
      <c r="BT15" s="230">
        <v>8.954837261383261E-4</v>
      </c>
      <c r="BU15" s="230">
        <v>1.1427413285820635E-3</v>
      </c>
      <c r="BV15" s="230">
        <v>0</v>
      </c>
      <c r="BW15" s="230">
        <v>3.7569577925985653E-3</v>
      </c>
      <c r="BX15" s="230">
        <v>9.4550104447063894E-4</v>
      </c>
      <c r="BY15" s="230">
        <v>0</v>
      </c>
      <c r="BZ15" s="230">
        <v>1.0488173837670995E-3</v>
      </c>
      <c r="CA15" s="230">
        <v>0</v>
      </c>
      <c r="CB15" s="230">
        <v>0</v>
      </c>
      <c r="CC15" s="230">
        <v>0</v>
      </c>
      <c r="CD15" s="230">
        <v>0</v>
      </c>
      <c r="CE15" s="230">
        <v>8.8371533762484564E-3</v>
      </c>
      <c r="CF15" s="80">
        <f t="shared" si="59"/>
        <v>0.66109665465180512</v>
      </c>
      <c r="CG15" s="58">
        <v>0</v>
      </c>
      <c r="CH15" s="58">
        <v>20000</v>
      </c>
      <c r="CI15" s="58">
        <v>223391.57199999999</v>
      </c>
      <c r="CJ15" s="58">
        <v>0</v>
      </c>
      <c r="CK15" s="58">
        <v>0</v>
      </c>
      <c r="CL15" s="58">
        <v>0</v>
      </c>
      <c r="CM15" s="58">
        <v>0</v>
      </c>
      <c r="CN15" s="58">
        <v>7500</v>
      </c>
      <c r="CO15" s="58">
        <v>0</v>
      </c>
      <c r="CP15" s="58">
        <v>0</v>
      </c>
      <c r="CQ15" s="58">
        <v>254105.11900000001</v>
      </c>
      <c r="CR15" s="58">
        <v>0</v>
      </c>
      <c r="CS15" s="11">
        <f t="shared" si="60"/>
        <v>504996.69099999999</v>
      </c>
      <c r="CT15" s="58">
        <v>1000</v>
      </c>
      <c r="CU15" s="58">
        <v>5350</v>
      </c>
      <c r="CV15" s="58">
        <v>21531.599999999999</v>
      </c>
      <c r="CW15" s="58">
        <v>0</v>
      </c>
      <c r="CX15" s="58">
        <f t="shared" si="61"/>
        <v>1871831.492803101</v>
      </c>
      <c r="CY15" s="63">
        <v>2785.3170070506731</v>
      </c>
      <c r="CZ15" s="63">
        <v>3562.997936520137</v>
      </c>
      <c r="DA15" s="63">
        <v>0</v>
      </c>
      <c r="DB15" s="63">
        <v>11773.239017153828</v>
      </c>
      <c r="DC15" s="63">
        <v>2970.4111304457447</v>
      </c>
      <c r="DD15" s="63">
        <v>0</v>
      </c>
      <c r="DE15" s="63">
        <v>3311.4876011871643</v>
      </c>
      <c r="DF15" s="63">
        <v>0</v>
      </c>
      <c r="DG15" s="63">
        <v>0</v>
      </c>
      <c r="DH15" s="63">
        <v>0</v>
      </c>
      <c r="DI15" s="63">
        <v>0</v>
      </c>
      <c r="DJ15" s="63">
        <v>528713.53911074332</v>
      </c>
      <c r="DK15" s="63">
        <f t="shared" si="62"/>
        <v>553116.99180310091</v>
      </c>
      <c r="DL15" s="63">
        <v>0</v>
      </c>
      <c r="DM15" s="63">
        <v>20000</v>
      </c>
      <c r="DN15" s="63">
        <v>223391.57199999999</v>
      </c>
      <c r="DO15" s="63">
        <v>0</v>
      </c>
      <c r="DP15" s="63">
        <v>0</v>
      </c>
      <c r="DQ15" s="63">
        <v>0</v>
      </c>
      <c r="DR15" s="63">
        <v>0</v>
      </c>
      <c r="DS15" s="63">
        <v>7500</v>
      </c>
      <c r="DT15" s="63">
        <v>0</v>
      </c>
      <c r="DU15" s="63">
        <v>0</v>
      </c>
      <c r="DV15" s="63">
        <v>254105.11900000001</v>
      </c>
      <c r="DW15" s="63">
        <v>0</v>
      </c>
      <c r="DX15" s="63">
        <f t="shared" si="63"/>
        <v>504996.69099999999</v>
      </c>
      <c r="DY15" s="58">
        <v>1000</v>
      </c>
      <c r="DZ15" s="58">
        <v>5350</v>
      </c>
      <c r="EA15" s="58">
        <v>21531.599999999999</v>
      </c>
      <c r="EB15" s="58">
        <v>0</v>
      </c>
      <c r="EC15" s="58">
        <f t="shared" si="64"/>
        <v>1871831.492803101</v>
      </c>
      <c r="ED15" s="84">
        <v>3616.9789999999998</v>
      </c>
      <c r="EE15" s="84">
        <v>4927</v>
      </c>
      <c r="EF15" s="84">
        <v>13782.895</v>
      </c>
      <c r="EG15" s="84">
        <v>10221.603999999999</v>
      </c>
      <c r="EH15" s="84">
        <v>4057.393</v>
      </c>
      <c r="EI15" s="84">
        <v>4164.7250000000004</v>
      </c>
      <c r="EJ15" s="84">
        <v>0</v>
      </c>
      <c r="EK15" s="84">
        <v>0</v>
      </c>
      <c r="EL15" s="84">
        <v>0</v>
      </c>
      <c r="EM15" s="84">
        <v>0</v>
      </c>
      <c r="EN15" s="84">
        <v>0</v>
      </c>
      <c r="EO15" s="84">
        <v>512346.3958031009</v>
      </c>
      <c r="EP15" s="83">
        <f t="shared" si="65"/>
        <v>553116.99180310091</v>
      </c>
      <c r="EQ15" s="79">
        <v>0</v>
      </c>
      <c r="ER15" s="79">
        <v>0</v>
      </c>
      <c r="ES15" s="79">
        <v>7.5499999999999998E-2</v>
      </c>
      <c r="ET15" s="79">
        <v>0</v>
      </c>
      <c r="EU15" s="79">
        <v>0</v>
      </c>
      <c r="EV15" s="79">
        <v>1.4668706360289451E-3</v>
      </c>
      <c r="EW15" s="79">
        <v>1.6135576996318393E-3</v>
      </c>
      <c r="EX15" s="79">
        <v>1.5412471753205534E-3</v>
      </c>
      <c r="EY15" s="79">
        <v>3.0163818712707884E-3</v>
      </c>
      <c r="EZ15" s="79">
        <v>1.9108572553002412E-2</v>
      </c>
      <c r="FA15" s="79">
        <v>1.7575589437603147E-2</v>
      </c>
      <c r="FB15" s="79">
        <v>3.7047780627142313E-2</v>
      </c>
      <c r="FC15" s="81">
        <f t="shared" si="66"/>
        <v>0.15687000000000001</v>
      </c>
      <c r="FD15" s="81">
        <f t="shared" si="67"/>
        <v>0.64446999999999999</v>
      </c>
      <c r="FE15" s="81">
        <f t="shared" si="68"/>
        <v>0.64446999999999999</v>
      </c>
      <c r="FF15" s="81">
        <f t="shared" si="69"/>
        <v>0.71997</v>
      </c>
      <c r="FG15" s="81">
        <f t="shared" si="70"/>
        <v>0.71997</v>
      </c>
      <c r="FH15" s="81">
        <f t="shared" si="71"/>
        <v>0.71997</v>
      </c>
      <c r="FI15" s="81">
        <f t="shared" si="72"/>
        <v>0.7214368706360289</v>
      </c>
      <c r="FJ15" s="81">
        <f t="shared" si="73"/>
        <v>0.7230504283356608</v>
      </c>
      <c r="FK15" s="81">
        <f t="shared" si="74"/>
        <v>0.72459167551098136</v>
      </c>
      <c r="FL15" s="81">
        <f t="shared" si="75"/>
        <v>0.72760805738225209</v>
      </c>
      <c r="FM15" s="81">
        <f t="shared" si="76"/>
        <v>0.74671662993525456</v>
      </c>
      <c r="FN15" s="81">
        <f t="shared" si="77"/>
        <v>0.76429221937285763</v>
      </c>
      <c r="FO15" s="81">
        <f t="shared" si="78"/>
        <v>0.80133999999999994</v>
      </c>
      <c r="FP15" s="84">
        <v>0</v>
      </c>
      <c r="FQ15" s="84">
        <v>20000</v>
      </c>
      <c r="FR15" s="84">
        <v>223391.57199999999</v>
      </c>
      <c r="FS15" s="84">
        <v>0</v>
      </c>
      <c r="FT15" s="84">
        <v>0</v>
      </c>
      <c r="FU15" s="84">
        <v>0</v>
      </c>
      <c r="FV15" s="84">
        <v>0</v>
      </c>
      <c r="FW15" s="84">
        <v>7500</v>
      </c>
      <c r="FX15" s="84">
        <v>0</v>
      </c>
      <c r="FY15" s="84">
        <v>0</v>
      </c>
      <c r="FZ15" s="84">
        <v>253948.11900000001</v>
      </c>
      <c r="GA15" s="84">
        <v>0</v>
      </c>
      <c r="GB15" s="83">
        <f t="shared" si="79"/>
        <v>504839.69099999999</v>
      </c>
      <c r="GC15" s="86">
        <v>1000</v>
      </c>
      <c r="GD15" s="86">
        <v>5350</v>
      </c>
      <c r="GE15" s="86">
        <v>21688.238803100678</v>
      </c>
      <c r="GF15" s="86">
        <v>0</v>
      </c>
      <c r="GG15" s="86">
        <v>1871831.1316062016</v>
      </c>
      <c r="GH15" s="63">
        <v>3616.9789999999998</v>
      </c>
      <c r="GI15" s="63">
        <v>4927</v>
      </c>
      <c r="GJ15" s="63">
        <v>13782.895</v>
      </c>
      <c r="GK15" s="63">
        <v>10221.603999999999</v>
      </c>
      <c r="GL15" s="63">
        <v>4057.393</v>
      </c>
      <c r="GM15" s="63">
        <v>4164.7250000000004</v>
      </c>
      <c r="GN15" s="63">
        <v>1299.412</v>
      </c>
      <c r="GO15" s="63">
        <v>5444.69</v>
      </c>
      <c r="GP15" s="63">
        <v>25444.29</v>
      </c>
      <c r="GQ15" s="63">
        <v>1655.25</v>
      </c>
      <c r="GR15" s="63">
        <v>49870.1</v>
      </c>
      <c r="GS15" s="63">
        <v>11695.907000000001</v>
      </c>
      <c r="GT15" s="63">
        <f t="shared" si="80"/>
        <v>136180.245</v>
      </c>
      <c r="GU15" s="63">
        <v>0</v>
      </c>
      <c r="GV15" s="63">
        <v>0</v>
      </c>
      <c r="GW15" s="63">
        <v>0</v>
      </c>
      <c r="GX15" s="63">
        <v>18414.78680310084</v>
      </c>
      <c r="GY15" s="63">
        <v>0</v>
      </c>
      <c r="GZ15" s="63">
        <v>223391.57199999999</v>
      </c>
      <c r="HA15" s="63">
        <v>0</v>
      </c>
      <c r="HB15" s="63">
        <v>427605.96</v>
      </c>
      <c r="HC15" s="63">
        <v>0</v>
      </c>
      <c r="HD15" s="63">
        <v>0</v>
      </c>
      <c r="HE15" s="63">
        <v>252364.11900000001</v>
      </c>
      <c r="HF15" s="63">
        <v>0</v>
      </c>
      <c r="HG15" s="63">
        <f t="shared" si="81"/>
        <v>921776.43780310079</v>
      </c>
      <c r="HH15" s="58">
        <v>1000</v>
      </c>
      <c r="HI15" s="58">
        <v>5350</v>
      </c>
      <c r="HJ15" s="58">
        <v>21688.238803100678</v>
      </c>
      <c r="HK15" s="58">
        <v>0</v>
      </c>
      <c r="HL15" s="58">
        <f t="shared" si="82"/>
        <v>1871831.1316062016</v>
      </c>
      <c r="HM15" s="63">
        <v>3616.9789999999998</v>
      </c>
      <c r="HN15" s="63">
        <v>4927</v>
      </c>
      <c r="HO15" s="63">
        <v>13782.895</v>
      </c>
      <c r="HP15" s="63">
        <v>10221.603999999999</v>
      </c>
      <c r="HQ15" s="63">
        <v>4057.393</v>
      </c>
      <c r="HR15" s="63">
        <v>4164.7250000000004</v>
      </c>
      <c r="HS15" s="63">
        <v>1299.412</v>
      </c>
      <c r="HT15" s="63">
        <v>5444.69</v>
      </c>
      <c r="HU15" s="63">
        <v>25444.29</v>
      </c>
      <c r="HV15" s="63">
        <v>87459.038</v>
      </c>
      <c r="HW15" s="63">
        <v>0.26900000000000002</v>
      </c>
      <c r="HX15" s="63">
        <v>0</v>
      </c>
      <c r="HY15" s="63">
        <f t="shared" si="83"/>
        <v>160418.29500000001</v>
      </c>
      <c r="HZ15" s="63">
        <v>0</v>
      </c>
      <c r="IA15" s="63">
        <v>0</v>
      </c>
      <c r="IB15" s="63">
        <v>0</v>
      </c>
      <c r="IC15" s="63">
        <v>0</v>
      </c>
      <c r="ID15" s="63">
        <v>0</v>
      </c>
      <c r="IE15" s="63">
        <v>0</v>
      </c>
      <c r="IF15" s="63">
        <v>0</v>
      </c>
      <c r="IG15" s="63">
        <v>0</v>
      </c>
      <c r="IH15" s="63">
        <v>0</v>
      </c>
      <c r="II15" s="63">
        <v>0</v>
      </c>
      <c r="IJ15" s="63">
        <v>0</v>
      </c>
      <c r="IK15" s="63">
        <v>0</v>
      </c>
      <c r="IL15" s="63">
        <v>897538.38780310075</v>
      </c>
      <c r="IM15" s="58">
        <v>1000</v>
      </c>
      <c r="IN15" s="58">
        <v>5350</v>
      </c>
      <c r="IO15" s="58">
        <v>21688.238803100678</v>
      </c>
      <c r="IP15" s="58">
        <v>0</v>
      </c>
      <c r="IQ15" s="58">
        <f t="shared" si="35"/>
        <v>1871831.1316062016</v>
      </c>
      <c r="IR15" s="70">
        <f t="shared" si="84"/>
        <v>24403.452692357547</v>
      </c>
      <c r="IS15" s="70">
        <f t="shared" si="85"/>
        <v>160418.29500000001</v>
      </c>
      <c r="IT15" s="92">
        <f t="shared" si="36"/>
        <v>946254.50500000012</v>
      </c>
      <c r="IU15" s="92">
        <f t="shared" si="37"/>
        <v>810239.66269235767</v>
      </c>
      <c r="IV15" s="92">
        <f t="shared" si="86"/>
        <v>136014.84230764245</v>
      </c>
      <c r="IW15" s="21">
        <f t="shared" si="38"/>
        <v>925576.98780310084</v>
      </c>
      <c r="IX15" s="70">
        <f t="shared" si="87"/>
        <v>40770.595999999998</v>
      </c>
      <c r="IY15" s="70">
        <f t="shared" si="88"/>
        <v>160418.29500000001</v>
      </c>
      <c r="IZ15" s="93">
        <f t="shared" si="39"/>
        <v>946254.50500000012</v>
      </c>
      <c r="JA15" s="93">
        <f t="shared" si="40"/>
        <v>826606.8060000001</v>
      </c>
      <c r="JB15" s="92">
        <f t="shared" si="89"/>
        <v>119647.69900000002</v>
      </c>
      <c r="JC15" s="94">
        <f t="shared" si="41"/>
        <v>925576.62660620152</v>
      </c>
      <c r="JD15" s="94">
        <f t="shared" si="90"/>
        <v>124484.33799999999</v>
      </c>
      <c r="JE15" s="94">
        <f t="shared" si="91"/>
        <v>160418.29500000001</v>
      </c>
      <c r="JF15" s="94">
        <f t="shared" si="42"/>
        <v>946254.50500000012</v>
      </c>
      <c r="JG15" s="94">
        <f t="shared" si="43"/>
        <v>910320.54800000007</v>
      </c>
      <c r="JH15" s="94">
        <f t="shared" si="92"/>
        <v>35933.957000000053</v>
      </c>
      <c r="JI15" s="94">
        <f t="shared" si="44"/>
        <v>925576.62660620152</v>
      </c>
      <c r="JJ15" s="94">
        <f t="shared" si="93"/>
        <v>160418.29500000001</v>
      </c>
      <c r="JK15" s="94">
        <f t="shared" si="45"/>
        <v>160418.29500000001</v>
      </c>
      <c r="JL15" s="94">
        <f t="shared" si="94"/>
        <v>946254.50500000012</v>
      </c>
      <c r="JM15" s="94">
        <f t="shared" si="95"/>
        <v>946254.50500000012</v>
      </c>
      <c r="JN15" s="94">
        <f t="shared" si="96"/>
        <v>0</v>
      </c>
      <c r="JO15" s="94">
        <f t="shared" si="97"/>
        <v>925576.62660620152</v>
      </c>
      <c r="JP15" s="96">
        <v>13261</v>
      </c>
      <c r="JQ15" s="5" t="s">
        <v>384</v>
      </c>
      <c r="JR15" s="4" t="s">
        <v>394</v>
      </c>
      <c r="JS15" s="4" t="s">
        <v>395</v>
      </c>
      <c r="JT15" s="5" t="s">
        <v>400</v>
      </c>
      <c r="JU15" s="102">
        <v>5</v>
      </c>
      <c r="JV15" s="5" t="s">
        <v>397</v>
      </c>
      <c r="JW15" s="5" t="s">
        <v>401</v>
      </c>
      <c r="JX15" s="103" t="s">
        <v>402</v>
      </c>
      <c r="JY15" s="104" t="s">
        <v>409</v>
      </c>
      <c r="JZ15" s="5"/>
      <c r="KA15" s="5" t="s">
        <v>400</v>
      </c>
      <c r="KB15" s="5" t="s">
        <v>454</v>
      </c>
      <c r="KC15" s="109">
        <v>44075</v>
      </c>
      <c r="KD15" s="109">
        <v>44104</v>
      </c>
      <c r="KE15" s="109"/>
      <c r="KF15" s="119">
        <v>0</v>
      </c>
      <c r="KG15" s="119">
        <v>0</v>
      </c>
      <c r="KH15" s="84">
        <v>0</v>
      </c>
      <c r="KI15" s="84">
        <v>0</v>
      </c>
      <c r="KJ15" s="84">
        <v>0</v>
      </c>
      <c r="KK15" s="84" t="s">
        <v>502</v>
      </c>
      <c r="KL15" s="120"/>
      <c r="KM15" s="125" t="s">
        <v>500</v>
      </c>
      <c r="KN15" s="122"/>
      <c r="KO15" s="126"/>
      <c r="KP15" s="122" t="s">
        <v>500</v>
      </c>
      <c r="KQ15" s="123">
        <v>2017</v>
      </c>
      <c r="KR15" s="122" t="s">
        <v>483</v>
      </c>
      <c r="KS15" s="290" t="s">
        <v>484</v>
      </c>
    </row>
    <row r="16" spans="1:305" x14ac:dyDescent="0.25">
      <c r="A16" s="4" t="s">
        <v>12</v>
      </c>
      <c r="B16" s="5" t="s">
        <v>71</v>
      </c>
      <c r="C16" s="24" t="s">
        <v>85</v>
      </c>
      <c r="D16" s="218" t="s">
        <v>145</v>
      </c>
      <c r="E16" s="32" t="s">
        <v>770</v>
      </c>
      <c r="F16" s="31" t="s">
        <v>167</v>
      </c>
      <c r="G16" s="10">
        <v>739.30600000000004</v>
      </c>
      <c r="H16" s="10">
        <v>0</v>
      </c>
      <c r="I16" s="10">
        <v>0</v>
      </c>
      <c r="J16" s="10">
        <v>0</v>
      </c>
      <c r="K16" s="10">
        <v>0</v>
      </c>
      <c r="L16" s="10">
        <v>0</v>
      </c>
      <c r="M16" s="10">
        <v>0</v>
      </c>
      <c r="N16" s="48">
        <v>0</v>
      </c>
      <c r="O16" s="48">
        <v>0</v>
      </c>
      <c r="P16" s="48">
        <v>0</v>
      </c>
      <c r="Q16" s="48">
        <v>0</v>
      </c>
      <c r="R16" s="48">
        <v>0</v>
      </c>
      <c r="S16" s="11">
        <f t="shared" si="21"/>
        <v>739.30600000000004</v>
      </c>
      <c r="T16" s="79">
        <v>0</v>
      </c>
      <c r="U16" s="79">
        <v>0</v>
      </c>
      <c r="V16" s="79">
        <v>0</v>
      </c>
      <c r="W16" s="79">
        <v>0</v>
      </c>
      <c r="X16" s="79">
        <v>0</v>
      </c>
      <c r="Y16" s="79">
        <v>0</v>
      </c>
      <c r="Z16" s="79">
        <v>0</v>
      </c>
      <c r="AA16" s="79">
        <v>0</v>
      </c>
      <c r="AB16" s="79">
        <v>0</v>
      </c>
      <c r="AC16" s="79">
        <v>0</v>
      </c>
      <c r="AD16" s="79">
        <v>0</v>
      </c>
      <c r="AE16" s="79">
        <v>0</v>
      </c>
      <c r="AF16" s="221">
        <f t="shared" si="22"/>
        <v>0.98</v>
      </c>
      <c r="AG16" s="221">
        <f t="shared" si="23"/>
        <v>0.98</v>
      </c>
      <c r="AH16" s="221">
        <f t="shared" si="24"/>
        <v>0.98</v>
      </c>
      <c r="AI16" s="221">
        <f t="shared" si="25"/>
        <v>0.98</v>
      </c>
      <c r="AJ16" s="221">
        <f t="shared" si="26"/>
        <v>0.98</v>
      </c>
      <c r="AK16" s="221">
        <f t="shared" si="27"/>
        <v>0.98</v>
      </c>
      <c r="AL16" s="221">
        <f t="shared" si="28"/>
        <v>0.98</v>
      </c>
      <c r="AM16" s="221">
        <f t="shared" si="29"/>
        <v>0.98</v>
      </c>
      <c r="AN16" s="221">
        <f t="shared" si="30"/>
        <v>0.98</v>
      </c>
      <c r="AO16" s="221">
        <f t="shared" si="31"/>
        <v>0.98</v>
      </c>
      <c r="AP16" s="221">
        <f t="shared" si="32"/>
        <v>0.98</v>
      </c>
      <c r="AQ16" s="221">
        <f t="shared" si="33"/>
        <v>0.98</v>
      </c>
      <c r="AR16" s="221">
        <f t="shared" si="46"/>
        <v>0.98</v>
      </c>
      <c r="AS16" s="221">
        <f t="shared" si="47"/>
        <v>0.98</v>
      </c>
      <c r="AT16" s="221">
        <f t="shared" si="48"/>
        <v>1</v>
      </c>
      <c r="AU16" s="221">
        <f t="shared" si="49"/>
        <v>1</v>
      </c>
      <c r="AV16" s="221">
        <f t="shared" si="50"/>
        <v>1</v>
      </c>
      <c r="AW16" s="221">
        <f t="shared" si="51"/>
        <v>1</v>
      </c>
      <c r="AX16" s="221">
        <f t="shared" si="52"/>
        <v>1</v>
      </c>
      <c r="AY16" s="221">
        <f t="shared" si="53"/>
        <v>1</v>
      </c>
      <c r="AZ16" s="221">
        <f t="shared" si="54"/>
        <v>1</v>
      </c>
      <c r="BA16" s="221">
        <f t="shared" si="55"/>
        <v>1</v>
      </c>
      <c r="BB16" s="221">
        <f t="shared" si="56"/>
        <v>1</v>
      </c>
      <c r="BC16" s="221">
        <f t="shared" si="57"/>
        <v>1</v>
      </c>
      <c r="BD16" s="80">
        <f t="shared" si="34"/>
        <v>0.98</v>
      </c>
      <c r="BE16" s="76">
        <v>0.98</v>
      </c>
      <c r="BF16" s="50">
        <v>40079.326000000001</v>
      </c>
      <c r="BG16" s="55">
        <v>0</v>
      </c>
      <c r="BH16" s="55">
        <v>0</v>
      </c>
      <c r="BI16" s="55">
        <v>0</v>
      </c>
      <c r="BJ16" s="55">
        <v>0</v>
      </c>
      <c r="BK16" s="55">
        <v>0</v>
      </c>
      <c r="BL16" s="55">
        <v>0</v>
      </c>
      <c r="BM16" s="55">
        <v>0</v>
      </c>
      <c r="BN16" s="55">
        <v>0</v>
      </c>
      <c r="BO16" s="55">
        <v>0</v>
      </c>
      <c r="BP16" s="55">
        <v>0</v>
      </c>
      <c r="BQ16" s="55">
        <v>0</v>
      </c>
      <c r="BR16" s="55">
        <v>0</v>
      </c>
      <c r="BS16" s="86">
        <f t="shared" si="58"/>
        <v>0</v>
      </c>
      <c r="BT16" s="230">
        <v>0</v>
      </c>
      <c r="BU16" s="230">
        <v>0</v>
      </c>
      <c r="BV16" s="230">
        <v>0.02</v>
      </c>
      <c r="BW16" s="230">
        <v>0</v>
      </c>
      <c r="BX16" s="230">
        <v>0</v>
      </c>
      <c r="BY16" s="230">
        <v>0</v>
      </c>
      <c r="BZ16" s="230">
        <v>0</v>
      </c>
      <c r="CA16" s="230">
        <v>0</v>
      </c>
      <c r="CB16" s="230">
        <v>0</v>
      </c>
      <c r="CC16" s="230">
        <v>0</v>
      </c>
      <c r="CD16" s="230">
        <v>0</v>
      </c>
      <c r="CE16" s="230">
        <v>0</v>
      </c>
      <c r="CF16" s="80">
        <f t="shared" si="59"/>
        <v>1</v>
      </c>
      <c r="CG16" s="58">
        <v>0</v>
      </c>
      <c r="CH16" s="58">
        <v>0</v>
      </c>
      <c r="CI16" s="58">
        <v>0</v>
      </c>
      <c r="CJ16" s="58">
        <v>0</v>
      </c>
      <c r="CK16" s="58">
        <v>0</v>
      </c>
      <c r="CL16" s="58">
        <v>0</v>
      </c>
      <c r="CM16" s="58">
        <v>0</v>
      </c>
      <c r="CN16" s="58">
        <v>0</v>
      </c>
      <c r="CO16" s="58">
        <v>0</v>
      </c>
      <c r="CP16" s="58">
        <v>0</v>
      </c>
      <c r="CQ16" s="58">
        <v>0</v>
      </c>
      <c r="CR16" s="58">
        <v>0</v>
      </c>
      <c r="CS16" s="11">
        <f t="shared" si="60"/>
        <v>0</v>
      </c>
      <c r="CT16" s="58">
        <v>0</v>
      </c>
      <c r="CU16" s="58">
        <v>0</v>
      </c>
      <c r="CV16" s="58">
        <v>0</v>
      </c>
      <c r="CW16" s="58">
        <v>0</v>
      </c>
      <c r="CX16" s="58">
        <f t="shared" si="61"/>
        <v>40079.326000000001</v>
      </c>
      <c r="CY16" s="63">
        <v>0</v>
      </c>
      <c r="CZ16" s="63">
        <v>0</v>
      </c>
      <c r="DA16" s="63">
        <v>0</v>
      </c>
      <c r="DB16" s="63">
        <v>0</v>
      </c>
      <c r="DC16" s="63">
        <v>0</v>
      </c>
      <c r="DD16" s="63">
        <v>0</v>
      </c>
      <c r="DE16" s="63">
        <v>0</v>
      </c>
      <c r="DF16" s="63">
        <v>0</v>
      </c>
      <c r="DG16" s="63">
        <v>0</v>
      </c>
      <c r="DH16" s="63">
        <v>0</v>
      </c>
      <c r="DI16" s="63">
        <v>0</v>
      </c>
      <c r="DJ16" s="63">
        <v>0</v>
      </c>
      <c r="DK16" s="63">
        <f t="shared" si="62"/>
        <v>0</v>
      </c>
      <c r="DL16" s="63">
        <v>0</v>
      </c>
      <c r="DM16" s="63">
        <v>0</v>
      </c>
      <c r="DN16" s="63">
        <v>0</v>
      </c>
      <c r="DO16" s="63">
        <v>0</v>
      </c>
      <c r="DP16" s="63">
        <v>0</v>
      </c>
      <c r="DQ16" s="63">
        <v>0</v>
      </c>
      <c r="DR16" s="63">
        <v>0</v>
      </c>
      <c r="DS16" s="63">
        <v>0</v>
      </c>
      <c r="DT16" s="63">
        <v>0</v>
      </c>
      <c r="DU16" s="63">
        <v>0</v>
      </c>
      <c r="DV16" s="63">
        <v>0</v>
      </c>
      <c r="DW16" s="63">
        <v>0</v>
      </c>
      <c r="DX16" s="63">
        <f t="shared" si="63"/>
        <v>0</v>
      </c>
      <c r="DY16" s="58">
        <v>0</v>
      </c>
      <c r="DZ16" s="58">
        <v>0</v>
      </c>
      <c r="EA16" s="58">
        <v>0</v>
      </c>
      <c r="EB16" s="58">
        <v>0</v>
      </c>
      <c r="EC16" s="58">
        <f t="shared" si="64"/>
        <v>40079.326000000001</v>
      </c>
      <c r="ED16" s="84">
        <v>739.30600000000004</v>
      </c>
      <c r="EE16" s="84">
        <v>0</v>
      </c>
      <c r="EF16" s="84">
        <v>0</v>
      </c>
      <c r="EG16" s="84">
        <v>0</v>
      </c>
      <c r="EH16" s="84">
        <v>0</v>
      </c>
      <c r="EI16" s="84">
        <v>0</v>
      </c>
      <c r="EJ16" s="84">
        <v>0</v>
      </c>
      <c r="EK16" s="84">
        <v>0</v>
      </c>
      <c r="EL16" s="84">
        <v>0</v>
      </c>
      <c r="EM16" s="84">
        <v>0</v>
      </c>
      <c r="EN16" s="84">
        <v>0</v>
      </c>
      <c r="EO16" s="84">
        <v>0</v>
      </c>
      <c r="EP16" s="83">
        <f t="shared" si="65"/>
        <v>739.30600000000004</v>
      </c>
      <c r="EQ16" s="79">
        <v>0</v>
      </c>
      <c r="ER16" s="79">
        <v>0</v>
      </c>
      <c r="ES16" s="79">
        <v>0</v>
      </c>
      <c r="ET16" s="79">
        <v>0</v>
      </c>
      <c r="EU16" s="79">
        <v>0</v>
      </c>
      <c r="EV16" s="79">
        <v>0</v>
      </c>
      <c r="EW16" s="79">
        <v>0</v>
      </c>
      <c r="EX16" s="79">
        <v>0</v>
      </c>
      <c r="EY16" s="79">
        <v>0</v>
      </c>
      <c r="EZ16" s="79">
        <v>0</v>
      </c>
      <c r="FA16" s="79">
        <v>0</v>
      </c>
      <c r="FB16" s="79">
        <v>0</v>
      </c>
      <c r="FC16" s="81">
        <f t="shared" si="66"/>
        <v>0</v>
      </c>
      <c r="FD16" s="81">
        <f t="shared" si="67"/>
        <v>0.98</v>
      </c>
      <c r="FE16" s="81">
        <f t="shared" si="68"/>
        <v>0.98</v>
      </c>
      <c r="FF16" s="81">
        <f t="shared" si="69"/>
        <v>0.98</v>
      </c>
      <c r="FG16" s="81">
        <f t="shared" si="70"/>
        <v>0.98</v>
      </c>
      <c r="FH16" s="81">
        <f t="shared" si="71"/>
        <v>0.98</v>
      </c>
      <c r="FI16" s="81">
        <f t="shared" si="72"/>
        <v>0.98</v>
      </c>
      <c r="FJ16" s="81">
        <f t="shared" si="73"/>
        <v>0.98</v>
      </c>
      <c r="FK16" s="81">
        <f t="shared" si="74"/>
        <v>0.98</v>
      </c>
      <c r="FL16" s="81">
        <f t="shared" si="75"/>
        <v>0.98</v>
      </c>
      <c r="FM16" s="81">
        <f t="shared" si="76"/>
        <v>0.98</v>
      </c>
      <c r="FN16" s="81">
        <f t="shared" si="77"/>
        <v>0.98</v>
      </c>
      <c r="FO16" s="81">
        <f t="shared" si="78"/>
        <v>0.98</v>
      </c>
      <c r="FP16" s="84">
        <v>0</v>
      </c>
      <c r="FQ16" s="84">
        <v>0</v>
      </c>
      <c r="FR16" s="84">
        <v>0</v>
      </c>
      <c r="FS16" s="84">
        <v>0</v>
      </c>
      <c r="FT16" s="84">
        <v>0</v>
      </c>
      <c r="FU16" s="84">
        <v>0</v>
      </c>
      <c r="FV16" s="84">
        <v>0</v>
      </c>
      <c r="FW16" s="84">
        <v>0</v>
      </c>
      <c r="FX16" s="84">
        <v>0</v>
      </c>
      <c r="FY16" s="84">
        <v>0</v>
      </c>
      <c r="FZ16" s="84">
        <v>0</v>
      </c>
      <c r="GA16" s="84">
        <v>0</v>
      </c>
      <c r="GB16" s="83">
        <f t="shared" si="79"/>
        <v>0</v>
      </c>
      <c r="GC16" s="86">
        <v>0</v>
      </c>
      <c r="GD16" s="86">
        <v>0</v>
      </c>
      <c r="GE16" s="86">
        <v>0</v>
      </c>
      <c r="GF16" s="86">
        <v>0</v>
      </c>
      <c r="GG16" s="86">
        <v>40818.631999999998</v>
      </c>
      <c r="GH16" s="63">
        <v>739.30600000000004</v>
      </c>
      <c r="GI16" s="63">
        <v>0</v>
      </c>
      <c r="GJ16" s="63">
        <v>0</v>
      </c>
      <c r="GK16" s="63">
        <v>0</v>
      </c>
      <c r="GL16" s="63">
        <v>0</v>
      </c>
      <c r="GM16" s="63">
        <v>0</v>
      </c>
      <c r="GN16" s="63">
        <v>0</v>
      </c>
      <c r="GO16" s="63">
        <v>0</v>
      </c>
      <c r="GP16" s="63">
        <v>0</v>
      </c>
      <c r="GQ16" s="63">
        <v>0</v>
      </c>
      <c r="GR16" s="63">
        <v>0</v>
      </c>
      <c r="GS16" s="63">
        <v>0</v>
      </c>
      <c r="GT16" s="63">
        <f t="shared" si="80"/>
        <v>739.30600000000004</v>
      </c>
      <c r="GU16" s="63">
        <v>0</v>
      </c>
      <c r="GV16" s="63">
        <v>0</v>
      </c>
      <c r="GW16" s="63">
        <v>0</v>
      </c>
      <c r="GX16" s="63">
        <v>0</v>
      </c>
      <c r="GY16" s="63">
        <v>0</v>
      </c>
      <c r="GZ16" s="63">
        <v>0</v>
      </c>
      <c r="HA16" s="63">
        <v>0</v>
      </c>
      <c r="HB16" s="63">
        <v>0</v>
      </c>
      <c r="HC16" s="63">
        <v>0</v>
      </c>
      <c r="HD16" s="63">
        <v>0</v>
      </c>
      <c r="HE16" s="63">
        <v>0</v>
      </c>
      <c r="HF16" s="63">
        <v>0</v>
      </c>
      <c r="HG16" s="63">
        <f t="shared" si="81"/>
        <v>0</v>
      </c>
      <c r="HH16" s="58">
        <v>0</v>
      </c>
      <c r="HI16" s="58">
        <v>0</v>
      </c>
      <c r="HJ16" s="58">
        <v>0</v>
      </c>
      <c r="HK16" s="58">
        <v>0</v>
      </c>
      <c r="HL16" s="58">
        <f t="shared" si="82"/>
        <v>40818.631999999998</v>
      </c>
      <c r="HM16" s="63">
        <v>739.30600000000004</v>
      </c>
      <c r="HN16" s="63">
        <v>0</v>
      </c>
      <c r="HO16" s="63">
        <v>0</v>
      </c>
      <c r="HP16" s="63">
        <v>0</v>
      </c>
      <c r="HQ16" s="63">
        <v>0</v>
      </c>
      <c r="HR16" s="63">
        <v>0</v>
      </c>
      <c r="HS16" s="63">
        <v>0</v>
      </c>
      <c r="HT16" s="63">
        <v>0</v>
      </c>
      <c r="HU16" s="63">
        <v>0</v>
      </c>
      <c r="HV16" s="63">
        <v>0</v>
      </c>
      <c r="HW16" s="63">
        <v>0</v>
      </c>
      <c r="HX16" s="63">
        <v>0</v>
      </c>
      <c r="HY16" s="63">
        <f t="shared" si="83"/>
        <v>739.30600000000004</v>
      </c>
      <c r="HZ16" s="63">
        <v>0</v>
      </c>
      <c r="IA16" s="63">
        <v>0</v>
      </c>
      <c r="IB16" s="63">
        <v>0</v>
      </c>
      <c r="IC16" s="63">
        <v>0</v>
      </c>
      <c r="ID16" s="63">
        <v>0</v>
      </c>
      <c r="IE16" s="63">
        <v>0</v>
      </c>
      <c r="IF16" s="63">
        <v>0</v>
      </c>
      <c r="IG16" s="63">
        <v>0</v>
      </c>
      <c r="IH16" s="63">
        <v>0</v>
      </c>
      <c r="II16" s="63">
        <v>0</v>
      </c>
      <c r="IJ16" s="63">
        <v>0</v>
      </c>
      <c r="IK16" s="63">
        <v>0</v>
      </c>
      <c r="IL16" s="63">
        <v>0</v>
      </c>
      <c r="IM16" s="58">
        <v>0</v>
      </c>
      <c r="IN16" s="58">
        <v>0</v>
      </c>
      <c r="IO16" s="58">
        <v>0</v>
      </c>
      <c r="IP16" s="58">
        <v>0</v>
      </c>
      <c r="IQ16" s="58">
        <f t="shared" si="35"/>
        <v>40818.631999999998</v>
      </c>
      <c r="IR16" s="70">
        <f t="shared" si="84"/>
        <v>0</v>
      </c>
      <c r="IS16" s="70">
        <f t="shared" si="85"/>
        <v>739.30600000000004</v>
      </c>
      <c r="IT16" s="92">
        <f t="shared" si="36"/>
        <v>40818.631999999998</v>
      </c>
      <c r="IU16" s="92">
        <f t="shared" si="37"/>
        <v>40079.326000000001</v>
      </c>
      <c r="IV16" s="92">
        <f t="shared" si="86"/>
        <v>739.30599999999686</v>
      </c>
      <c r="IW16" s="21">
        <f t="shared" si="38"/>
        <v>-739.30599999999686</v>
      </c>
      <c r="IX16" s="70">
        <f t="shared" si="87"/>
        <v>739.30600000000004</v>
      </c>
      <c r="IY16" s="70">
        <f t="shared" si="88"/>
        <v>739.30600000000004</v>
      </c>
      <c r="IZ16" s="93">
        <f t="shared" si="39"/>
        <v>40818.631999999998</v>
      </c>
      <c r="JA16" s="93">
        <f t="shared" si="40"/>
        <v>40818.631999999998</v>
      </c>
      <c r="JB16" s="92">
        <f t="shared" si="89"/>
        <v>0</v>
      </c>
      <c r="JC16" s="94">
        <f t="shared" si="41"/>
        <v>0</v>
      </c>
      <c r="JD16" s="94">
        <f t="shared" si="90"/>
        <v>739.30600000000004</v>
      </c>
      <c r="JE16" s="94">
        <f t="shared" si="91"/>
        <v>739.30600000000004</v>
      </c>
      <c r="JF16" s="94">
        <f t="shared" si="42"/>
        <v>40818.631999999998</v>
      </c>
      <c r="JG16" s="94">
        <f t="shared" si="43"/>
        <v>40818.631999999998</v>
      </c>
      <c r="JH16" s="94">
        <f t="shared" si="92"/>
        <v>0</v>
      </c>
      <c r="JI16" s="94">
        <f t="shared" si="44"/>
        <v>0</v>
      </c>
      <c r="JJ16" s="94">
        <f t="shared" si="93"/>
        <v>739.30600000000004</v>
      </c>
      <c r="JK16" s="94">
        <f t="shared" si="45"/>
        <v>739.30600000000004</v>
      </c>
      <c r="JL16" s="94">
        <f t="shared" si="94"/>
        <v>40818.631999999998</v>
      </c>
      <c r="JM16" s="94">
        <f t="shared" si="95"/>
        <v>40818.631999999998</v>
      </c>
      <c r="JN16" s="94">
        <f t="shared" si="96"/>
        <v>0</v>
      </c>
      <c r="JO16" s="94">
        <f t="shared" si="97"/>
        <v>0</v>
      </c>
      <c r="JP16" s="96">
        <v>13251</v>
      </c>
      <c r="JQ16" s="5" t="s">
        <v>384</v>
      </c>
      <c r="JR16" s="4" t="s">
        <v>394</v>
      </c>
      <c r="JS16" s="4" t="s">
        <v>410</v>
      </c>
      <c r="JT16" s="5" t="s">
        <v>406</v>
      </c>
      <c r="JU16" s="102">
        <v>6</v>
      </c>
      <c r="JV16" s="5" t="s">
        <v>397</v>
      </c>
      <c r="JW16" s="5" t="s">
        <v>401</v>
      </c>
      <c r="JX16" s="103" t="s">
        <v>411</v>
      </c>
      <c r="JY16" s="104">
        <v>0</v>
      </c>
      <c r="JZ16" s="5"/>
      <c r="KA16" s="5" t="s">
        <v>406</v>
      </c>
      <c r="KB16" s="5"/>
      <c r="KC16" s="109">
        <v>43435</v>
      </c>
      <c r="KD16" s="109">
        <v>43830</v>
      </c>
      <c r="KE16" s="109"/>
      <c r="KF16" s="120"/>
      <c r="KG16" s="120"/>
      <c r="KH16" s="120">
        <v>0</v>
      </c>
      <c r="KI16" s="120">
        <v>0</v>
      </c>
      <c r="KJ16" s="120">
        <v>0</v>
      </c>
      <c r="KK16" s="120"/>
      <c r="KL16" s="120"/>
      <c r="KM16" s="24"/>
      <c r="KN16" s="120"/>
      <c r="KO16" s="121"/>
      <c r="KP16" s="122"/>
      <c r="KQ16" s="123">
        <v>2017</v>
      </c>
      <c r="KR16" s="122"/>
      <c r="KS16" s="290" t="s">
        <v>484</v>
      </c>
    </row>
    <row r="17" spans="1:305" ht="39" x14ac:dyDescent="0.25">
      <c r="A17" s="4" t="s">
        <v>13</v>
      </c>
      <c r="B17" s="5" t="s">
        <v>72</v>
      </c>
      <c r="C17" s="24" t="s">
        <v>86</v>
      </c>
      <c r="D17" s="218" t="s">
        <v>144</v>
      </c>
      <c r="E17" s="32" t="s">
        <v>154</v>
      </c>
      <c r="F17" s="31" t="s">
        <v>172</v>
      </c>
      <c r="G17" s="10">
        <v>0</v>
      </c>
      <c r="H17" s="10">
        <v>0</v>
      </c>
      <c r="I17" s="10">
        <v>0</v>
      </c>
      <c r="J17" s="10">
        <v>0</v>
      </c>
      <c r="K17" s="10">
        <v>0</v>
      </c>
      <c r="L17" s="10">
        <v>0</v>
      </c>
      <c r="M17" s="10">
        <v>0</v>
      </c>
      <c r="N17" s="48">
        <v>0</v>
      </c>
      <c r="O17" s="48">
        <v>0</v>
      </c>
      <c r="P17" s="48">
        <v>0</v>
      </c>
      <c r="Q17" s="48">
        <v>0</v>
      </c>
      <c r="R17" s="48">
        <v>0</v>
      </c>
      <c r="S17" s="11">
        <f t="shared" si="21"/>
        <v>0</v>
      </c>
      <c r="T17" s="79">
        <v>0</v>
      </c>
      <c r="U17" s="79">
        <v>0</v>
      </c>
      <c r="V17" s="79">
        <v>0</v>
      </c>
      <c r="W17" s="79">
        <v>0</v>
      </c>
      <c r="X17" s="79">
        <v>0</v>
      </c>
      <c r="Y17" s="79">
        <v>0</v>
      </c>
      <c r="Z17" s="79">
        <v>0</v>
      </c>
      <c r="AA17" s="79">
        <v>0</v>
      </c>
      <c r="AB17" s="79">
        <v>0</v>
      </c>
      <c r="AC17" s="79">
        <v>0</v>
      </c>
      <c r="AD17" s="79">
        <v>0</v>
      </c>
      <c r="AE17" s="79">
        <v>0</v>
      </c>
      <c r="AF17" s="221">
        <f t="shared" si="22"/>
        <v>0.99</v>
      </c>
      <c r="AG17" s="221">
        <f t="shared" si="23"/>
        <v>0.99</v>
      </c>
      <c r="AH17" s="221">
        <f t="shared" si="24"/>
        <v>0.99</v>
      </c>
      <c r="AI17" s="221">
        <f t="shared" si="25"/>
        <v>0.99</v>
      </c>
      <c r="AJ17" s="221">
        <f t="shared" si="26"/>
        <v>0.99</v>
      </c>
      <c r="AK17" s="221">
        <f t="shared" si="27"/>
        <v>0.99</v>
      </c>
      <c r="AL17" s="221">
        <f t="shared" si="28"/>
        <v>0.99</v>
      </c>
      <c r="AM17" s="221">
        <f t="shared" si="29"/>
        <v>0.99</v>
      </c>
      <c r="AN17" s="221">
        <f t="shared" si="30"/>
        <v>0.99</v>
      </c>
      <c r="AO17" s="221">
        <f t="shared" si="31"/>
        <v>0.99</v>
      </c>
      <c r="AP17" s="221">
        <f t="shared" si="32"/>
        <v>0.99</v>
      </c>
      <c r="AQ17" s="221">
        <f t="shared" si="33"/>
        <v>0.99</v>
      </c>
      <c r="AR17" s="221">
        <f t="shared" si="46"/>
        <v>0.99</v>
      </c>
      <c r="AS17" s="221">
        <f t="shared" si="47"/>
        <v>0.99</v>
      </c>
      <c r="AT17" s="221">
        <f t="shared" si="48"/>
        <v>0.99</v>
      </c>
      <c r="AU17" s="221">
        <f t="shared" si="49"/>
        <v>0.995</v>
      </c>
      <c r="AV17" s="221">
        <f t="shared" si="50"/>
        <v>0.99749999999999994</v>
      </c>
      <c r="AW17" s="221">
        <f t="shared" si="51"/>
        <v>1</v>
      </c>
      <c r="AX17" s="221">
        <f t="shared" si="52"/>
        <v>1</v>
      </c>
      <c r="AY17" s="221">
        <f t="shared" si="53"/>
        <v>1</v>
      </c>
      <c r="AZ17" s="221">
        <f t="shared" si="54"/>
        <v>1</v>
      </c>
      <c r="BA17" s="221">
        <f t="shared" si="55"/>
        <v>1</v>
      </c>
      <c r="BB17" s="221">
        <f t="shared" si="56"/>
        <v>1</v>
      </c>
      <c r="BC17" s="221">
        <f t="shared" si="57"/>
        <v>1</v>
      </c>
      <c r="BD17" s="80">
        <f t="shared" si="34"/>
        <v>0.99</v>
      </c>
      <c r="BE17" s="76">
        <v>0.99</v>
      </c>
      <c r="BF17" s="50">
        <v>677853.853</v>
      </c>
      <c r="BG17" s="55">
        <v>0</v>
      </c>
      <c r="BH17" s="55">
        <v>0</v>
      </c>
      <c r="BI17" s="55">
        <v>0</v>
      </c>
      <c r="BJ17" s="55">
        <v>28499.999999999996</v>
      </c>
      <c r="BK17" s="55">
        <v>0</v>
      </c>
      <c r="BL17" s="55">
        <v>0</v>
      </c>
      <c r="BM17" s="55">
        <v>0</v>
      </c>
      <c r="BN17" s="55">
        <v>0</v>
      </c>
      <c r="BO17" s="55">
        <v>0</v>
      </c>
      <c r="BP17" s="55">
        <v>0</v>
      </c>
      <c r="BQ17" s="55">
        <v>0</v>
      </c>
      <c r="BR17" s="55">
        <v>0</v>
      </c>
      <c r="BS17" s="86">
        <f t="shared" si="58"/>
        <v>28499.999999999996</v>
      </c>
      <c r="BT17" s="230">
        <v>0</v>
      </c>
      <c r="BU17" s="230">
        <v>0</v>
      </c>
      <c r="BV17" s="230">
        <v>0</v>
      </c>
      <c r="BW17" s="230">
        <v>5.0000000000000001E-3</v>
      </c>
      <c r="BX17" s="230">
        <v>2.5000000000000001E-3</v>
      </c>
      <c r="BY17" s="230">
        <v>2.5000000000000001E-3</v>
      </c>
      <c r="BZ17" s="230">
        <v>0</v>
      </c>
      <c r="CA17" s="230">
        <v>0</v>
      </c>
      <c r="CB17" s="230">
        <v>0</v>
      </c>
      <c r="CC17" s="230">
        <v>0</v>
      </c>
      <c r="CD17" s="230">
        <v>0</v>
      </c>
      <c r="CE17" s="230">
        <v>0</v>
      </c>
      <c r="CF17" s="80">
        <f t="shared" si="59"/>
        <v>1</v>
      </c>
      <c r="CG17" s="58">
        <v>0</v>
      </c>
      <c r="CH17" s="58">
        <v>0</v>
      </c>
      <c r="CI17" s="58">
        <v>0</v>
      </c>
      <c r="CJ17" s="58">
        <v>0</v>
      </c>
      <c r="CK17" s="58">
        <v>0</v>
      </c>
      <c r="CL17" s="58">
        <v>0</v>
      </c>
      <c r="CM17" s="58">
        <v>0</v>
      </c>
      <c r="CN17" s="58">
        <v>0</v>
      </c>
      <c r="CO17" s="58">
        <v>0</v>
      </c>
      <c r="CP17" s="58">
        <v>0</v>
      </c>
      <c r="CQ17" s="58">
        <v>0</v>
      </c>
      <c r="CR17" s="58">
        <v>0</v>
      </c>
      <c r="CS17" s="11">
        <f t="shared" si="60"/>
        <v>0</v>
      </c>
      <c r="CT17" s="58">
        <v>0</v>
      </c>
      <c r="CU17" s="58">
        <v>0</v>
      </c>
      <c r="CV17" s="58">
        <v>0</v>
      </c>
      <c r="CW17" s="58">
        <v>0</v>
      </c>
      <c r="CX17" s="58">
        <f t="shared" si="61"/>
        <v>706353.853</v>
      </c>
      <c r="CY17" s="63">
        <v>0</v>
      </c>
      <c r="CZ17" s="63">
        <v>0</v>
      </c>
      <c r="DA17" s="63">
        <v>0</v>
      </c>
      <c r="DB17" s="63">
        <v>28499.999999999996</v>
      </c>
      <c r="DC17" s="63">
        <v>0</v>
      </c>
      <c r="DD17" s="63">
        <v>0</v>
      </c>
      <c r="DE17" s="63">
        <v>0</v>
      </c>
      <c r="DF17" s="63">
        <v>0</v>
      </c>
      <c r="DG17" s="63">
        <v>0</v>
      </c>
      <c r="DH17" s="63">
        <v>0</v>
      </c>
      <c r="DI17" s="63">
        <v>0</v>
      </c>
      <c r="DJ17" s="63">
        <v>0</v>
      </c>
      <c r="DK17" s="63">
        <f t="shared" si="62"/>
        <v>28499.999999999996</v>
      </c>
      <c r="DL17" s="63">
        <v>0</v>
      </c>
      <c r="DM17" s="63">
        <v>0</v>
      </c>
      <c r="DN17" s="63">
        <v>0</v>
      </c>
      <c r="DO17" s="63">
        <v>0</v>
      </c>
      <c r="DP17" s="63">
        <v>0</v>
      </c>
      <c r="DQ17" s="63">
        <v>0</v>
      </c>
      <c r="DR17" s="63">
        <v>0</v>
      </c>
      <c r="DS17" s="63">
        <v>0</v>
      </c>
      <c r="DT17" s="63">
        <v>0</v>
      </c>
      <c r="DU17" s="63">
        <v>0</v>
      </c>
      <c r="DV17" s="63">
        <v>0</v>
      </c>
      <c r="DW17" s="63">
        <v>0</v>
      </c>
      <c r="DX17" s="63">
        <f t="shared" si="63"/>
        <v>0</v>
      </c>
      <c r="DY17" s="58">
        <v>0</v>
      </c>
      <c r="DZ17" s="58">
        <v>0</v>
      </c>
      <c r="EA17" s="58">
        <v>0</v>
      </c>
      <c r="EB17" s="58">
        <v>0</v>
      </c>
      <c r="EC17" s="58">
        <f t="shared" si="64"/>
        <v>706353.853</v>
      </c>
      <c r="ED17" s="84">
        <v>0</v>
      </c>
      <c r="EE17" s="84">
        <v>0</v>
      </c>
      <c r="EF17" s="84">
        <v>0</v>
      </c>
      <c r="EG17" s="84">
        <v>0</v>
      </c>
      <c r="EH17" s="84">
        <v>0</v>
      </c>
      <c r="EI17" s="84">
        <v>0</v>
      </c>
      <c r="EJ17" s="84">
        <v>0</v>
      </c>
      <c r="EK17" s="84">
        <v>0</v>
      </c>
      <c r="EL17" s="84">
        <v>0</v>
      </c>
      <c r="EM17" s="84">
        <v>0</v>
      </c>
      <c r="EN17" s="84">
        <v>0</v>
      </c>
      <c r="EO17" s="84">
        <v>28499.999999999996</v>
      </c>
      <c r="EP17" s="83">
        <f t="shared" si="65"/>
        <v>28499.999999999996</v>
      </c>
      <c r="EQ17" s="79">
        <v>0</v>
      </c>
      <c r="ER17" s="79">
        <v>0</v>
      </c>
      <c r="ES17" s="79">
        <v>0</v>
      </c>
      <c r="ET17" s="79">
        <v>0</v>
      </c>
      <c r="EU17" s="79">
        <v>0</v>
      </c>
      <c r="EV17" s="79">
        <v>0</v>
      </c>
      <c r="EW17" s="79">
        <v>0</v>
      </c>
      <c r="EX17" s="79">
        <v>0</v>
      </c>
      <c r="EY17" s="79">
        <v>0</v>
      </c>
      <c r="EZ17" s="79">
        <v>0</v>
      </c>
      <c r="FA17" s="79">
        <v>0</v>
      </c>
      <c r="FB17" s="79">
        <v>0.01</v>
      </c>
      <c r="FC17" s="81">
        <f t="shared" si="66"/>
        <v>0.01</v>
      </c>
      <c r="FD17" s="81">
        <f t="shared" si="67"/>
        <v>0.99</v>
      </c>
      <c r="FE17" s="81">
        <f t="shared" si="68"/>
        <v>0.99</v>
      </c>
      <c r="FF17" s="81">
        <f t="shared" si="69"/>
        <v>0.99</v>
      </c>
      <c r="FG17" s="81">
        <f t="shared" si="70"/>
        <v>0.99</v>
      </c>
      <c r="FH17" s="81">
        <f t="shared" si="71"/>
        <v>0.99</v>
      </c>
      <c r="FI17" s="81">
        <f t="shared" si="72"/>
        <v>0.99</v>
      </c>
      <c r="FJ17" s="81">
        <f t="shared" si="73"/>
        <v>0.99</v>
      </c>
      <c r="FK17" s="81">
        <f t="shared" si="74"/>
        <v>0.99</v>
      </c>
      <c r="FL17" s="81">
        <f t="shared" si="75"/>
        <v>0.99</v>
      </c>
      <c r="FM17" s="81">
        <f t="shared" si="76"/>
        <v>0.99</v>
      </c>
      <c r="FN17" s="81">
        <f t="shared" si="77"/>
        <v>0.99</v>
      </c>
      <c r="FO17" s="81">
        <f t="shared" si="78"/>
        <v>1</v>
      </c>
      <c r="FP17" s="84">
        <v>0</v>
      </c>
      <c r="FQ17" s="84">
        <v>0</v>
      </c>
      <c r="FR17" s="84">
        <v>0</v>
      </c>
      <c r="FS17" s="84">
        <v>0</v>
      </c>
      <c r="FT17" s="84">
        <v>0</v>
      </c>
      <c r="FU17" s="84">
        <v>0</v>
      </c>
      <c r="FV17" s="84">
        <v>0</v>
      </c>
      <c r="FW17" s="84">
        <v>0</v>
      </c>
      <c r="FX17" s="84">
        <v>0</v>
      </c>
      <c r="FY17" s="84">
        <v>0</v>
      </c>
      <c r="FZ17" s="84">
        <v>0</v>
      </c>
      <c r="GA17" s="84">
        <v>0</v>
      </c>
      <c r="GB17" s="83">
        <f t="shared" si="79"/>
        <v>0</v>
      </c>
      <c r="GC17" s="86">
        <v>0</v>
      </c>
      <c r="GD17" s="86">
        <v>0</v>
      </c>
      <c r="GE17" s="86">
        <v>0</v>
      </c>
      <c r="GF17" s="86">
        <v>0</v>
      </c>
      <c r="GG17" s="86">
        <v>706353.853</v>
      </c>
      <c r="GH17" s="63">
        <v>0</v>
      </c>
      <c r="GI17" s="63">
        <v>0</v>
      </c>
      <c r="GJ17" s="63">
        <v>0</v>
      </c>
      <c r="GK17" s="63">
        <v>0</v>
      </c>
      <c r="GL17" s="63">
        <v>0</v>
      </c>
      <c r="GM17" s="63">
        <v>0</v>
      </c>
      <c r="GN17" s="63">
        <v>0</v>
      </c>
      <c r="GO17" s="63">
        <v>0</v>
      </c>
      <c r="GP17" s="63">
        <v>0</v>
      </c>
      <c r="GQ17" s="63">
        <v>0</v>
      </c>
      <c r="GR17" s="63">
        <v>0</v>
      </c>
      <c r="GS17" s="63">
        <v>28500</v>
      </c>
      <c r="GT17" s="63">
        <f t="shared" si="80"/>
        <v>28500</v>
      </c>
      <c r="GU17" s="63">
        <v>0</v>
      </c>
      <c r="GV17" s="63">
        <v>0</v>
      </c>
      <c r="GW17" s="63">
        <v>0</v>
      </c>
      <c r="GX17" s="63">
        <v>0</v>
      </c>
      <c r="GY17" s="63">
        <v>0</v>
      </c>
      <c r="GZ17" s="63">
        <v>0</v>
      </c>
      <c r="HA17" s="63">
        <v>0</v>
      </c>
      <c r="HB17" s="63">
        <v>0</v>
      </c>
      <c r="HC17" s="63">
        <v>0</v>
      </c>
      <c r="HD17" s="63">
        <v>0</v>
      </c>
      <c r="HE17" s="63">
        <v>0</v>
      </c>
      <c r="HF17" s="63">
        <v>0</v>
      </c>
      <c r="HG17" s="63">
        <f t="shared" si="81"/>
        <v>0</v>
      </c>
      <c r="HH17" s="58">
        <v>0</v>
      </c>
      <c r="HI17" s="58">
        <v>0</v>
      </c>
      <c r="HJ17" s="58">
        <v>0</v>
      </c>
      <c r="HK17" s="58">
        <v>0</v>
      </c>
      <c r="HL17" s="58">
        <f t="shared" si="82"/>
        <v>706353.853</v>
      </c>
      <c r="HM17" s="63">
        <v>0</v>
      </c>
      <c r="HN17" s="63">
        <v>0</v>
      </c>
      <c r="HO17" s="63">
        <v>0</v>
      </c>
      <c r="HP17" s="63">
        <v>0</v>
      </c>
      <c r="HQ17" s="63">
        <v>0</v>
      </c>
      <c r="HR17" s="63">
        <v>0</v>
      </c>
      <c r="HS17" s="63">
        <v>0</v>
      </c>
      <c r="HT17" s="63">
        <v>0</v>
      </c>
      <c r="HU17" s="63">
        <v>0</v>
      </c>
      <c r="HV17" s="63">
        <v>0</v>
      </c>
      <c r="HW17" s="63">
        <v>0</v>
      </c>
      <c r="HX17" s="63">
        <v>0</v>
      </c>
      <c r="HY17" s="63">
        <f t="shared" si="83"/>
        <v>0</v>
      </c>
      <c r="HZ17" s="63">
        <v>0</v>
      </c>
      <c r="IA17" s="63">
        <v>0</v>
      </c>
      <c r="IB17" s="63">
        <v>0</v>
      </c>
      <c r="IC17" s="63">
        <v>0</v>
      </c>
      <c r="ID17" s="63">
        <v>0</v>
      </c>
      <c r="IE17" s="63">
        <v>0</v>
      </c>
      <c r="IF17" s="63">
        <v>0</v>
      </c>
      <c r="IG17" s="63">
        <v>0</v>
      </c>
      <c r="IH17" s="63">
        <v>0</v>
      </c>
      <c r="II17" s="63">
        <v>0</v>
      </c>
      <c r="IJ17" s="63">
        <v>0</v>
      </c>
      <c r="IK17" s="63">
        <v>0</v>
      </c>
      <c r="IL17" s="63">
        <v>0</v>
      </c>
      <c r="IM17" s="58">
        <v>0</v>
      </c>
      <c r="IN17" s="58">
        <v>0</v>
      </c>
      <c r="IO17" s="58">
        <v>0</v>
      </c>
      <c r="IP17" s="58">
        <v>0</v>
      </c>
      <c r="IQ17" s="58">
        <f t="shared" si="35"/>
        <v>677853.853</v>
      </c>
      <c r="IR17" s="70">
        <f t="shared" si="84"/>
        <v>28499.999999999996</v>
      </c>
      <c r="IS17" s="70">
        <f t="shared" si="85"/>
        <v>0</v>
      </c>
      <c r="IT17" s="92">
        <f t="shared" si="36"/>
        <v>677853.853</v>
      </c>
      <c r="IU17" s="92">
        <f t="shared" si="37"/>
        <v>706353.853</v>
      </c>
      <c r="IV17" s="92">
        <f t="shared" si="86"/>
        <v>-28500</v>
      </c>
      <c r="IW17" s="21">
        <f t="shared" si="38"/>
        <v>28500</v>
      </c>
      <c r="IX17" s="70">
        <f t="shared" si="87"/>
        <v>0</v>
      </c>
      <c r="IY17" s="70">
        <f t="shared" si="88"/>
        <v>0</v>
      </c>
      <c r="IZ17" s="93">
        <f t="shared" si="39"/>
        <v>677853.853</v>
      </c>
      <c r="JA17" s="93">
        <f t="shared" si="40"/>
        <v>677853.853</v>
      </c>
      <c r="JB17" s="92">
        <f t="shared" si="89"/>
        <v>0</v>
      </c>
      <c r="JC17" s="94">
        <f t="shared" si="41"/>
        <v>28500</v>
      </c>
      <c r="JD17" s="94">
        <f t="shared" si="90"/>
        <v>0</v>
      </c>
      <c r="JE17" s="94">
        <f t="shared" si="91"/>
        <v>0</v>
      </c>
      <c r="JF17" s="94">
        <f t="shared" si="42"/>
        <v>677853.853</v>
      </c>
      <c r="JG17" s="94">
        <f t="shared" si="43"/>
        <v>677853.853</v>
      </c>
      <c r="JH17" s="94">
        <f t="shared" si="92"/>
        <v>0</v>
      </c>
      <c r="JI17" s="94">
        <f t="shared" si="44"/>
        <v>28500</v>
      </c>
      <c r="JJ17" s="94">
        <f t="shared" si="93"/>
        <v>0</v>
      </c>
      <c r="JK17" s="94">
        <f t="shared" si="45"/>
        <v>0</v>
      </c>
      <c r="JL17" s="94">
        <f t="shared" si="94"/>
        <v>677853.853</v>
      </c>
      <c r="JM17" s="94">
        <f t="shared" si="95"/>
        <v>677853.853</v>
      </c>
      <c r="JN17" s="94">
        <f t="shared" si="96"/>
        <v>0</v>
      </c>
      <c r="JO17" s="94">
        <f t="shared" si="97"/>
        <v>0</v>
      </c>
      <c r="JP17" s="96">
        <v>11710</v>
      </c>
      <c r="JQ17" s="5" t="s">
        <v>384</v>
      </c>
      <c r="JR17" s="4" t="s">
        <v>394</v>
      </c>
      <c r="JS17" s="4" t="s">
        <v>395</v>
      </c>
      <c r="JT17" s="5" t="s">
        <v>406</v>
      </c>
      <c r="JU17" s="102">
        <v>6</v>
      </c>
      <c r="JV17" s="5" t="s">
        <v>397</v>
      </c>
      <c r="JW17" s="5" t="s">
        <v>401</v>
      </c>
      <c r="JX17" s="103" t="s">
        <v>412</v>
      </c>
      <c r="JY17" s="104" t="s">
        <v>413</v>
      </c>
      <c r="JZ17" s="5" t="s">
        <v>414</v>
      </c>
      <c r="KA17" s="5" t="s">
        <v>406</v>
      </c>
      <c r="KB17" s="5"/>
      <c r="KC17" s="109">
        <v>42614</v>
      </c>
      <c r="KD17" s="109">
        <v>43889</v>
      </c>
      <c r="KE17" s="109"/>
      <c r="KF17" s="119">
        <v>0</v>
      </c>
      <c r="KG17" s="119">
        <v>0</v>
      </c>
      <c r="KH17" s="84">
        <v>0</v>
      </c>
      <c r="KI17" s="84">
        <v>0</v>
      </c>
      <c r="KJ17" s="84">
        <v>0</v>
      </c>
      <c r="KK17" s="84"/>
      <c r="KL17" s="120"/>
      <c r="KM17" s="24"/>
      <c r="KN17" s="120"/>
      <c r="KO17" s="121"/>
      <c r="KP17" s="122"/>
      <c r="KQ17" s="123"/>
      <c r="KR17" s="122" t="s">
        <v>495</v>
      </c>
      <c r="KS17" s="290" t="s">
        <v>503</v>
      </c>
    </row>
    <row r="18" spans="1:305" ht="38.25" x14ac:dyDescent="0.25">
      <c r="A18" s="4" t="s">
        <v>14</v>
      </c>
      <c r="B18" s="5" t="s">
        <v>71</v>
      </c>
      <c r="C18" s="24" t="s">
        <v>87</v>
      </c>
      <c r="D18" s="218" t="s">
        <v>145</v>
      </c>
      <c r="E18" s="32" t="s">
        <v>87</v>
      </c>
      <c r="F18" s="31" t="s">
        <v>169</v>
      </c>
      <c r="G18" s="10">
        <v>0</v>
      </c>
      <c r="H18" s="10">
        <v>0</v>
      </c>
      <c r="I18" s="10">
        <v>0</v>
      </c>
      <c r="J18" s="10">
        <v>0</v>
      </c>
      <c r="K18" s="10">
        <v>0</v>
      </c>
      <c r="L18" s="10">
        <v>0</v>
      </c>
      <c r="M18" s="10">
        <v>0</v>
      </c>
      <c r="N18" s="48">
        <v>0</v>
      </c>
      <c r="O18" s="48">
        <v>0</v>
      </c>
      <c r="P18" s="48">
        <v>0</v>
      </c>
      <c r="Q18" s="48">
        <v>0</v>
      </c>
      <c r="R18" s="48">
        <v>0</v>
      </c>
      <c r="S18" s="11">
        <f t="shared" si="21"/>
        <v>0</v>
      </c>
      <c r="T18" s="79">
        <v>0</v>
      </c>
      <c r="U18" s="79">
        <v>0</v>
      </c>
      <c r="V18" s="79">
        <v>0</v>
      </c>
      <c r="W18" s="79">
        <v>0</v>
      </c>
      <c r="X18" s="79">
        <v>0</v>
      </c>
      <c r="Y18" s="79">
        <v>0</v>
      </c>
      <c r="Z18" s="79">
        <v>0</v>
      </c>
      <c r="AA18" s="79">
        <v>0</v>
      </c>
      <c r="AB18" s="79">
        <v>0</v>
      </c>
      <c r="AC18" s="79">
        <v>0</v>
      </c>
      <c r="AD18" s="79">
        <v>0</v>
      </c>
      <c r="AE18" s="79">
        <v>0</v>
      </c>
      <c r="AF18" s="221">
        <f t="shared" si="22"/>
        <v>0.41000000000000003</v>
      </c>
      <c r="AG18" s="221">
        <f t="shared" si="23"/>
        <v>0.41000000000000003</v>
      </c>
      <c r="AH18" s="221">
        <f t="shared" si="24"/>
        <v>0.41000000000000003</v>
      </c>
      <c r="AI18" s="221">
        <f t="shared" si="25"/>
        <v>0.41000000000000003</v>
      </c>
      <c r="AJ18" s="221">
        <f t="shared" si="26"/>
        <v>0.41000000000000003</v>
      </c>
      <c r="AK18" s="221">
        <f t="shared" si="27"/>
        <v>0.41000000000000003</v>
      </c>
      <c r="AL18" s="221">
        <f t="shared" si="28"/>
        <v>0.41000000000000003</v>
      </c>
      <c r="AM18" s="221">
        <f t="shared" si="29"/>
        <v>0.41000000000000003</v>
      </c>
      <c r="AN18" s="221">
        <f t="shared" si="30"/>
        <v>0.41000000000000003</v>
      </c>
      <c r="AO18" s="221">
        <f t="shared" si="31"/>
        <v>0.41000000000000003</v>
      </c>
      <c r="AP18" s="221">
        <f t="shared" si="32"/>
        <v>0.41000000000000003</v>
      </c>
      <c r="AQ18" s="221">
        <f t="shared" si="33"/>
        <v>0.41000000000000003</v>
      </c>
      <c r="AR18" s="221">
        <f t="shared" si="46"/>
        <v>0.41000000000000003</v>
      </c>
      <c r="AS18" s="221">
        <f t="shared" si="47"/>
        <v>0.41000000000000003</v>
      </c>
      <c r="AT18" s="221">
        <f t="shared" si="48"/>
        <v>0.41000000000000003</v>
      </c>
      <c r="AU18" s="221">
        <f t="shared" si="49"/>
        <v>0.41000000000000003</v>
      </c>
      <c r="AV18" s="221">
        <f t="shared" si="50"/>
        <v>0.41000000000000003</v>
      </c>
      <c r="AW18" s="221">
        <f t="shared" si="51"/>
        <v>0.41000000000000003</v>
      </c>
      <c r="AX18" s="221">
        <f t="shared" si="52"/>
        <v>0.41000000000000003</v>
      </c>
      <c r="AY18" s="221">
        <f t="shared" si="53"/>
        <v>0.41000000000000003</v>
      </c>
      <c r="AZ18" s="221">
        <f t="shared" si="54"/>
        <v>0.41000000000000003</v>
      </c>
      <c r="BA18" s="221">
        <f t="shared" si="55"/>
        <v>0.41000000000000003</v>
      </c>
      <c r="BB18" s="221">
        <f t="shared" si="56"/>
        <v>0.98</v>
      </c>
      <c r="BC18" s="221">
        <f t="shared" si="57"/>
        <v>1</v>
      </c>
      <c r="BD18" s="80">
        <f t="shared" si="34"/>
        <v>0.41000000000000003</v>
      </c>
      <c r="BE18" s="76">
        <v>0.41000000000000003</v>
      </c>
      <c r="BF18" s="50">
        <v>1874492.2880000002</v>
      </c>
      <c r="BG18" s="55">
        <v>0</v>
      </c>
      <c r="BH18" s="55">
        <v>0</v>
      </c>
      <c r="BI18" s="55">
        <v>0</v>
      </c>
      <c r="BJ18" s="55">
        <v>13540.29</v>
      </c>
      <c r="BK18" s="55">
        <v>0</v>
      </c>
      <c r="BL18" s="55">
        <v>0</v>
      </c>
      <c r="BM18" s="55">
        <v>0</v>
      </c>
      <c r="BN18" s="55">
        <v>0</v>
      </c>
      <c r="BO18" s="55">
        <v>0</v>
      </c>
      <c r="BP18" s="55">
        <v>0</v>
      </c>
      <c r="BQ18" s="55">
        <v>0</v>
      </c>
      <c r="BR18" s="55">
        <v>0</v>
      </c>
      <c r="BS18" s="86">
        <f t="shared" si="58"/>
        <v>13540.29</v>
      </c>
      <c r="BT18" s="230">
        <v>0</v>
      </c>
      <c r="BU18" s="230">
        <v>0</v>
      </c>
      <c r="BV18" s="230">
        <v>0</v>
      </c>
      <c r="BW18" s="230">
        <v>0</v>
      </c>
      <c r="BX18" s="230">
        <v>0</v>
      </c>
      <c r="BY18" s="230">
        <v>0</v>
      </c>
      <c r="BZ18" s="230">
        <v>0</v>
      </c>
      <c r="CA18" s="230">
        <v>0</v>
      </c>
      <c r="CB18" s="230">
        <v>0</v>
      </c>
      <c r="CC18" s="230">
        <v>0</v>
      </c>
      <c r="CD18" s="230">
        <v>0.56999999999999995</v>
      </c>
      <c r="CE18" s="230">
        <v>0.02</v>
      </c>
      <c r="CF18" s="80">
        <f t="shared" si="59"/>
        <v>1</v>
      </c>
      <c r="CG18" s="58">
        <v>0</v>
      </c>
      <c r="CH18" s="58">
        <v>0</v>
      </c>
      <c r="CI18" s="58">
        <v>0</v>
      </c>
      <c r="CJ18" s="58">
        <v>0</v>
      </c>
      <c r="CK18" s="58">
        <v>0</v>
      </c>
      <c r="CL18" s="58">
        <v>0</v>
      </c>
      <c r="CM18" s="58">
        <v>0</v>
      </c>
      <c r="CN18" s="58">
        <v>0</v>
      </c>
      <c r="CO18" s="58">
        <v>0</v>
      </c>
      <c r="CP18" s="58">
        <v>0</v>
      </c>
      <c r="CQ18" s="58">
        <v>0</v>
      </c>
      <c r="CR18" s="58">
        <v>0</v>
      </c>
      <c r="CS18" s="11">
        <f t="shared" si="60"/>
        <v>0</v>
      </c>
      <c r="CT18" s="58">
        <v>0</v>
      </c>
      <c r="CU18" s="58">
        <v>0</v>
      </c>
      <c r="CV18" s="58">
        <v>0</v>
      </c>
      <c r="CW18" s="58">
        <v>0</v>
      </c>
      <c r="CX18" s="58">
        <f t="shared" si="61"/>
        <v>1888032.5780000002</v>
      </c>
      <c r="CY18" s="63">
        <v>0</v>
      </c>
      <c r="CZ18" s="63">
        <v>0</v>
      </c>
      <c r="DA18" s="63">
        <v>0</v>
      </c>
      <c r="DB18" s="63">
        <v>13540.29</v>
      </c>
      <c r="DC18" s="63">
        <v>0</v>
      </c>
      <c r="DD18" s="63">
        <v>0</v>
      </c>
      <c r="DE18" s="63">
        <v>0</v>
      </c>
      <c r="DF18" s="63">
        <v>0</v>
      </c>
      <c r="DG18" s="63">
        <v>0</v>
      </c>
      <c r="DH18" s="63">
        <v>0</v>
      </c>
      <c r="DI18" s="63">
        <v>0</v>
      </c>
      <c r="DJ18" s="63">
        <v>0</v>
      </c>
      <c r="DK18" s="63">
        <f t="shared" si="62"/>
        <v>13540.29</v>
      </c>
      <c r="DL18" s="63">
        <v>0</v>
      </c>
      <c r="DM18" s="63">
        <v>0</v>
      </c>
      <c r="DN18" s="63">
        <v>0</v>
      </c>
      <c r="DO18" s="63">
        <v>0</v>
      </c>
      <c r="DP18" s="63">
        <v>0</v>
      </c>
      <c r="DQ18" s="63">
        <v>0</v>
      </c>
      <c r="DR18" s="63">
        <v>0</v>
      </c>
      <c r="DS18" s="63">
        <v>0</v>
      </c>
      <c r="DT18" s="63">
        <v>0</v>
      </c>
      <c r="DU18" s="63">
        <v>0</v>
      </c>
      <c r="DV18" s="63">
        <v>0</v>
      </c>
      <c r="DW18" s="63">
        <v>0</v>
      </c>
      <c r="DX18" s="63">
        <f t="shared" si="63"/>
        <v>0</v>
      </c>
      <c r="DY18" s="58">
        <v>0</v>
      </c>
      <c r="DZ18" s="58">
        <v>0</v>
      </c>
      <c r="EA18" s="58">
        <v>0</v>
      </c>
      <c r="EB18" s="58">
        <v>0</v>
      </c>
      <c r="EC18" s="58">
        <f t="shared" si="64"/>
        <v>1888032.5780000002</v>
      </c>
      <c r="ED18" s="84">
        <v>0</v>
      </c>
      <c r="EE18" s="84">
        <v>0</v>
      </c>
      <c r="EF18" s="84">
        <v>0</v>
      </c>
      <c r="EG18" s="84">
        <v>0</v>
      </c>
      <c r="EH18" s="84">
        <v>0</v>
      </c>
      <c r="EI18" s="84">
        <v>0</v>
      </c>
      <c r="EJ18" s="84">
        <v>0</v>
      </c>
      <c r="EK18" s="84">
        <v>0</v>
      </c>
      <c r="EL18" s="84">
        <v>0</v>
      </c>
      <c r="EM18" s="84">
        <v>0</v>
      </c>
      <c r="EN18" s="84">
        <v>0</v>
      </c>
      <c r="EO18" s="84">
        <v>13540.29</v>
      </c>
      <c r="EP18" s="83">
        <f t="shared" si="65"/>
        <v>13540.29</v>
      </c>
      <c r="EQ18" s="79">
        <v>0</v>
      </c>
      <c r="ER18" s="79">
        <v>0</v>
      </c>
      <c r="ES18" s="79">
        <v>0</v>
      </c>
      <c r="ET18" s="79">
        <v>0</v>
      </c>
      <c r="EU18" s="79">
        <v>0</v>
      </c>
      <c r="EV18" s="79">
        <v>0</v>
      </c>
      <c r="EW18" s="79">
        <v>0</v>
      </c>
      <c r="EX18" s="79">
        <v>0</v>
      </c>
      <c r="EY18" s="79">
        <v>0</v>
      </c>
      <c r="EZ18" s="79">
        <v>0</v>
      </c>
      <c r="FA18" s="79">
        <v>0</v>
      </c>
      <c r="FB18" s="79">
        <v>0.57999999999999996</v>
      </c>
      <c r="FC18" s="81">
        <f t="shared" si="66"/>
        <v>0.57999999999999996</v>
      </c>
      <c r="FD18" s="81">
        <f t="shared" si="67"/>
        <v>0.41000000000000003</v>
      </c>
      <c r="FE18" s="81">
        <f t="shared" si="68"/>
        <v>0.41000000000000003</v>
      </c>
      <c r="FF18" s="81">
        <f t="shared" si="69"/>
        <v>0.41000000000000003</v>
      </c>
      <c r="FG18" s="81">
        <f t="shared" si="70"/>
        <v>0.41000000000000003</v>
      </c>
      <c r="FH18" s="81">
        <f t="shared" si="71"/>
        <v>0.41000000000000003</v>
      </c>
      <c r="FI18" s="81">
        <f t="shared" si="72"/>
        <v>0.41000000000000003</v>
      </c>
      <c r="FJ18" s="81">
        <f t="shared" si="73"/>
        <v>0.41000000000000003</v>
      </c>
      <c r="FK18" s="81">
        <f t="shared" si="74"/>
        <v>0.41000000000000003</v>
      </c>
      <c r="FL18" s="81">
        <f t="shared" si="75"/>
        <v>0.41000000000000003</v>
      </c>
      <c r="FM18" s="81">
        <f t="shared" si="76"/>
        <v>0.41000000000000003</v>
      </c>
      <c r="FN18" s="81">
        <f t="shared" si="77"/>
        <v>0.41000000000000003</v>
      </c>
      <c r="FO18" s="81">
        <f t="shared" si="78"/>
        <v>0.99</v>
      </c>
      <c r="FP18" s="84">
        <v>0</v>
      </c>
      <c r="FQ18" s="84">
        <v>0</v>
      </c>
      <c r="FR18" s="84">
        <v>0</v>
      </c>
      <c r="FS18" s="84">
        <v>0</v>
      </c>
      <c r="FT18" s="84">
        <v>0</v>
      </c>
      <c r="FU18" s="84">
        <v>0</v>
      </c>
      <c r="FV18" s="84">
        <v>0</v>
      </c>
      <c r="FW18" s="84">
        <v>0</v>
      </c>
      <c r="FX18" s="84">
        <v>0</v>
      </c>
      <c r="FY18" s="84">
        <v>0</v>
      </c>
      <c r="FZ18" s="84">
        <v>0</v>
      </c>
      <c r="GA18" s="84">
        <v>0</v>
      </c>
      <c r="GB18" s="83">
        <f t="shared" si="79"/>
        <v>0</v>
      </c>
      <c r="GC18" s="86">
        <v>0</v>
      </c>
      <c r="GD18" s="86">
        <v>0</v>
      </c>
      <c r="GE18" s="86">
        <v>0</v>
      </c>
      <c r="GF18" s="86">
        <v>0</v>
      </c>
      <c r="GG18" s="86">
        <v>1888032.5780000002</v>
      </c>
      <c r="GH18" s="63">
        <v>0</v>
      </c>
      <c r="GI18" s="63">
        <v>0</v>
      </c>
      <c r="GJ18" s="63">
        <v>0</v>
      </c>
      <c r="GK18" s="63">
        <v>0</v>
      </c>
      <c r="GL18" s="63">
        <v>0</v>
      </c>
      <c r="GM18" s="63">
        <v>0</v>
      </c>
      <c r="GN18" s="63">
        <v>0</v>
      </c>
      <c r="GO18" s="63">
        <v>0</v>
      </c>
      <c r="GP18" s="63">
        <v>0</v>
      </c>
      <c r="GQ18" s="63">
        <v>0</v>
      </c>
      <c r="GR18" s="63">
        <v>0</v>
      </c>
      <c r="GS18" s="63">
        <v>0</v>
      </c>
      <c r="GT18" s="63">
        <f t="shared" si="80"/>
        <v>0</v>
      </c>
      <c r="GU18" s="63">
        <v>0</v>
      </c>
      <c r="GV18" s="63">
        <v>0</v>
      </c>
      <c r="GW18" s="63">
        <v>0</v>
      </c>
      <c r="GX18" s="63">
        <v>0</v>
      </c>
      <c r="GY18" s="63">
        <v>0</v>
      </c>
      <c r="GZ18" s="63">
        <v>0</v>
      </c>
      <c r="HA18" s="63">
        <v>0</v>
      </c>
      <c r="HB18" s="63">
        <v>0</v>
      </c>
      <c r="HC18" s="63">
        <v>0</v>
      </c>
      <c r="HD18" s="63">
        <v>0</v>
      </c>
      <c r="HE18" s="63">
        <v>0</v>
      </c>
      <c r="HF18" s="63">
        <v>0</v>
      </c>
      <c r="HG18" s="63">
        <f t="shared" si="81"/>
        <v>0</v>
      </c>
      <c r="HH18" s="58">
        <v>0</v>
      </c>
      <c r="HI18" s="58">
        <v>0</v>
      </c>
      <c r="HJ18" s="58">
        <v>0</v>
      </c>
      <c r="HK18" s="58">
        <v>0</v>
      </c>
      <c r="HL18" s="58">
        <f t="shared" si="82"/>
        <v>1874492.2880000002</v>
      </c>
      <c r="HM18" s="63">
        <v>0</v>
      </c>
      <c r="HN18" s="63">
        <v>0</v>
      </c>
      <c r="HO18" s="63">
        <v>0</v>
      </c>
      <c r="HP18" s="63">
        <v>0</v>
      </c>
      <c r="HQ18" s="63">
        <v>0</v>
      </c>
      <c r="HR18" s="63">
        <v>0</v>
      </c>
      <c r="HS18" s="63">
        <v>0</v>
      </c>
      <c r="HT18" s="63">
        <v>0</v>
      </c>
      <c r="HU18" s="63">
        <v>0</v>
      </c>
      <c r="HV18" s="63">
        <v>0</v>
      </c>
      <c r="HW18" s="63">
        <v>0</v>
      </c>
      <c r="HX18" s="63">
        <v>0</v>
      </c>
      <c r="HY18" s="63">
        <f t="shared" si="83"/>
        <v>0</v>
      </c>
      <c r="HZ18" s="63">
        <v>0</v>
      </c>
      <c r="IA18" s="63">
        <v>0</v>
      </c>
      <c r="IB18" s="63">
        <v>0</v>
      </c>
      <c r="IC18" s="63">
        <v>0</v>
      </c>
      <c r="ID18" s="63">
        <v>0</v>
      </c>
      <c r="IE18" s="63">
        <v>0</v>
      </c>
      <c r="IF18" s="63">
        <v>0</v>
      </c>
      <c r="IG18" s="63">
        <v>0</v>
      </c>
      <c r="IH18" s="63">
        <v>0</v>
      </c>
      <c r="II18" s="63">
        <v>0</v>
      </c>
      <c r="IJ18" s="63">
        <v>0</v>
      </c>
      <c r="IK18" s="63">
        <v>0</v>
      </c>
      <c r="IL18" s="63">
        <v>0</v>
      </c>
      <c r="IM18" s="58">
        <v>0</v>
      </c>
      <c r="IN18" s="58">
        <v>0</v>
      </c>
      <c r="IO18" s="58">
        <v>0</v>
      </c>
      <c r="IP18" s="58">
        <v>0</v>
      </c>
      <c r="IQ18" s="58">
        <f t="shared" si="35"/>
        <v>1874492.2880000002</v>
      </c>
      <c r="IR18" s="70">
        <f t="shared" si="84"/>
        <v>13540.29</v>
      </c>
      <c r="IS18" s="70">
        <f t="shared" si="85"/>
        <v>0</v>
      </c>
      <c r="IT18" s="92">
        <f t="shared" si="36"/>
        <v>1874492.2880000002</v>
      </c>
      <c r="IU18" s="92">
        <f t="shared" si="37"/>
        <v>1888032.5780000002</v>
      </c>
      <c r="IV18" s="92">
        <f t="shared" si="86"/>
        <v>-13540.290000000037</v>
      </c>
      <c r="IW18" s="21">
        <f t="shared" si="38"/>
        <v>13540.290000000037</v>
      </c>
      <c r="IX18" s="70">
        <f t="shared" si="87"/>
        <v>0</v>
      </c>
      <c r="IY18" s="70">
        <f t="shared" si="88"/>
        <v>0</v>
      </c>
      <c r="IZ18" s="93">
        <f t="shared" si="39"/>
        <v>1874492.2880000002</v>
      </c>
      <c r="JA18" s="93">
        <f t="shared" si="40"/>
        <v>1874492.2880000002</v>
      </c>
      <c r="JB18" s="92">
        <f t="shared" si="89"/>
        <v>0</v>
      </c>
      <c r="JC18" s="94">
        <f t="shared" si="41"/>
        <v>13540.290000000037</v>
      </c>
      <c r="JD18" s="94">
        <f t="shared" si="90"/>
        <v>0</v>
      </c>
      <c r="JE18" s="94">
        <f t="shared" si="91"/>
        <v>0</v>
      </c>
      <c r="JF18" s="94">
        <f t="shared" si="42"/>
        <v>1874492.2880000002</v>
      </c>
      <c r="JG18" s="94">
        <f t="shared" si="43"/>
        <v>1874492.2880000002</v>
      </c>
      <c r="JH18" s="94">
        <f t="shared" si="92"/>
        <v>0</v>
      </c>
      <c r="JI18" s="94">
        <f t="shared" si="44"/>
        <v>0</v>
      </c>
      <c r="JJ18" s="94">
        <f t="shared" si="93"/>
        <v>0</v>
      </c>
      <c r="JK18" s="94">
        <f t="shared" si="45"/>
        <v>0</v>
      </c>
      <c r="JL18" s="94">
        <f t="shared" si="94"/>
        <v>1874492.2880000002</v>
      </c>
      <c r="JM18" s="94">
        <f t="shared" si="95"/>
        <v>1874492.2880000002</v>
      </c>
      <c r="JN18" s="94">
        <f t="shared" si="96"/>
        <v>0</v>
      </c>
      <c r="JO18" s="94">
        <f t="shared" si="97"/>
        <v>0</v>
      </c>
      <c r="JP18" s="96">
        <v>12961</v>
      </c>
      <c r="JQ18" s="5" t="s">
        <v>384</v>
      </c>
      <c r="JR18" s="4" t="s">
        <v>394</v>
      </c>
      <c r="JS18" s="4" t="s">
        <v>395</v>
      </c>
      <c r="JT18" s="5" t="s">
        <v>400</v>
      </c>
      <c r="JU18" s="102">
        <v>5</v>
      </c>
      <c r="JV18" s="5" t="s">
        <v>397</v>
      </c>
      <c r="JW18" s="5" t="s">
        <v>401</v>
      </c>
      <c r="JX18" s="103" t="s">
        <v>402</v>
      </c>
      <c r="JY18" s="104" t="s">
        <v>405</v>
      </c>
      <c r="JZ18" s="5" t="s">
        <v>415</v>
      </c>
      <c r="KA18" s="5" t="s">
        <v>455</v>
      </c>
      <c r="KB18" s="5" t="s">
        <v>456</v>
      </c>
      <c r="KC18" s="109">
        <v>42552</v>
      </c>
      <c r="KD18" s="109"/>
      <c r="KE18" s="109" t="s">
        <v>464</v>
      </c>
      <c r="KF18" s="119">
        <v>0</v>
      </c>
      <c r="KG18" s="119">
        <v>0</v>
      </c>
      <c r="KH18" s="84">
        <v>197162</v>
      </c>
      <c r="KI18" s="84">
        <v>8</v>
      </c>
      <c r="KJ18" s="84">
        <v>24645.25</v>
      </c>
      <c r="KK18" s="84"/>
      <c r="KL18" s="120"/>
      <c r="KM18" s="24"/>
      <c r="KN18" s="120"/>
      <c r="KO18" s="121">
        <v>925</v>
      </c>
      <c r="KP18" s="122"/>
      <c r="KQ18" s="123"/>
      <c r="KR18" s="122" t="s">
        <v>491</v>
      </c>
      <c r="KS18" s="290" t="s">
        <v>484</v>
      </c>
    </row>
    <row r="19" spans="1:305" ht="26.25" x14ac:dyDescent="0.25">
      <c r="A19" s="4" t="s">
        <v>15</v>
      </c>
      <c r="B19" s="5" t="s">
        <v>71</v>
      </c>
      <c r="C19" s="24" t="s">
        <v>88</v>
      </c>
      <c r="D19" s="218" t="s">
        <v>144</v>
      </c>
      <c r="E19" s="32" t="s">
        <v>155</v>
      </c>
      <c r="F19" s="31" t="s">
        <v>362</v>
      </c>
      <c r="G19" s="10">
        <v>26840.170999999998</v>
      </c>
      <c r="H19" s="10">
        <v>27887.005000000001</v>
      </c>
      <c r="I19" s="10">
        <v>55556.313999999998</v>
      </c>
      <c r="J19" s="10">
        <v>330.51</v>
      </c>
      <c r="K19" s="10">
        <v>24234.885999999999</v>
      </c>
      <c r="L19" s="10">
        <v>225857.35800000001</v>
      </c>
      <c r="M19" s="10">
        <v>239142.603</v>
      </c>
      <c r="N19" s="48">
        <v>210187.89600000001</v>
      </c>
      <c r="O19" s="48">
        <v>1152.1880000000001</v>
      </c>
      <c r="P19" s="48">
        <v>74331.952000000005</v>
      </c>
      <c r="Q19" s="48">
        <v>2063.348</v>
      </c>
      <c r="R19" s="48">
        <v>539.10199999999998</v>
      </c>
      <c r="S19" s="11">
        <f t="shared" si="21"/>
        <v>888123.33299999998</v>
      </c>
      <c r="T19" s="79">
        <v>0.02</v>
      </c>
      <c r="U19" s="79">
        <v>0.3</v>
      </c>
      <c r="V19" s="79">
        <v>0</v>
      </c>
      <c r="W19" s="79">
        <v>0</v>
      </c>
      <c r="X19" s="79">
        <v>0</v>
      </c>
      <c r="Y19" s="79">
        <v>0.55500000000000005</v>
      </c>
      <c r="Z19" s="79">
        <v>0</v>
      </c>
      <c r="AA19" s="79">
        <v>0.02</v>
      </c>
      <c r="AB19" s="79">
        <v>0.02</v>
      </c>
      <c r="AC19" s="79">
        <v>7.0000000000000062E-2</v>
      </c>
      <c r="AD19" s="79">
        <v>0</v>
      </c>
      <c r="AE19" s="79">
        <v>0</v>
      </c>
      <c r="AF19" s="221">
        <f t="shared" si="22"/>
        <v>2.5000000000000001E-2</v>
      </c>
      <c r="AG19" s="221">
        <f t="shared" si="23"/>
        <v>0.32500000000000001</v>
      </c>
      <c r="AH19" s="221">
        <f t="shared" si="24"/>
        <v>0.32500000000000001</v>
      </c>
      <c r="AI19" s="221">
        <f t="shared" si="25"/>
        <v>0.32500000000000001</v>
      </c>
      <c r="AJ19" s="221">
        <f t="shared" si="26"/>
        <v>0.32500000000000001</v>
      </c>
      <c r="AK19" s="221">
        <f t="shared" si="27"/>
        <v>0.88</v>
      </c>
      <c r="AL19" s="221">
        <f t="shared" si="28"/>
        <v>0.88</v>
      </c>
      <c r="AM19" s="221">
        <f t="shared" si="29"/>
        <v>0.9</v>
      </c>
      <c r="AN19" s="221">
        <f t="shared" si="30"/>
        <v>0.92</v>
      </c>
      <c r="AO19" s="221">
        <f t="shared" si="31"/>
        <v>0.9900000000000001</v>
      </c>
      <c r="AP19" s="221">
        <f t="shared" si="32"/>
        <v>0.9900000000000001</v>
      </c>
      <c r="AQ19" s="221">
        <f t="shared" si="33"/>
        <v>0.9900000000000001</v>
      </c>
      <c r="AR19" s="221">
        <f t="shared" si="46"/>
        <v>5.0000000000000001E-3</v>
      </c>
      <c r="AS19" s="221">
        <f t="shared" si="47"/>
        <v>5.0000000000000001E-3</v>
      </c>
      <c r="AT19" s="221">
        <f t="shared" si="48"/>
        <v>0.20400000000000001</v>
      </c>
      <c r="AU19" s="221">
        <f t="shared" si="49"/>
        <v>0.40300000000000002</v>
      </c>
      <c r="AV19" s="221">
        <f t="shared" si="50"/>
        <v>0.60199999999999998</v>
      </c>
      <c r="AW19" s="221">
        <f t="shared" si="51"/>
        <v>0.80100000000000005</v>
      </c>
      <c r="AX19" s="221">
        <f t="shared" si="52"/>
        <v>1</v>
      </c>
      <c r="AY19" s="221">
        <f t="shared" si="53"/>
        <v>1</v>
      </c>
      <c r="AZ19" s="221">
        <f t="shared" si="54"/>
        <v>1</v>
      </c>
      <c r="BA19" s="221">
        <f t="shared" si="55"/>
        <v>1</v>
      </c>
      <c r="BB19" s="221">
        <f t="shared" si="56"/>
        <v>1</v>
      </c>
      <c r="BC19" s="221">
        <f t="shared" si="57"/>
        <v>1</v>
      </c>
      <c r="BD19" s="80">
        <f t="shared" si="34"/>
        <v>0.9900000000000001</v>
      </c>
      <c r="BE19" s="76">
        <v>5.0000000000000001E-3</v>
      </c>
      <c r="BF19" s="50">
        <v>818295.89099999995</v>
      </c>
      <c r="BG19" s="55">
        <v>0</v>
      </c>
      <c r="BH19" s="55">
        <v>0</v>
      </c>
      <c r="BI19" s="55">
        <v>268207.62641971244</v>
      </c>
      <c r="BJ19" s="55">
        <v>268711.67917930428</v>
      </c>
      <c r="BK19" s="55">
        <v>269226.88257482363</v>
      </c>
      <c r="BL19" s="55">
        <v>269733.42955560976</v>
      </c>
      <c r="BM19" s="55">
        <v>270251.20053177036</v>
      </c>
      <c r="BN19" s="55">
        <v>0</v>
      </c>
      <c r="BO19" s="55">
        <v>0</v>
      </c>
      <c r="BP19" s="55">
        <v>0</v>
      </c>
      <c r="BQ19" s="55">
        <v>0</v>
      </c>
      <c r="BR19" s="55">
        <v>0</v>
      </c>
      <c r="BS19" s="86">
        <f t="shared" si="58"/>
        <v>1346130.8182612206</v>
      </c>
      <c r="BT19" s="230">
        <v>0</v>
      </c>
      <c r="BU19" s="230">
        <v>0</v>
      </c>
      <c r="BV19" s="230">
        <v>0.19900000000000001</v>
      </c>
      <c r="BW19" s="230">
        <v>0.19900000000000001</v>
      </c>
      <c r="BX19" s="230">
        <v>0.19900000000000001</v>
      </c>
      <c r="BY19" s="230">
        <v>0.19900000000000001</v>
      </c>
      <c r="BZ19" s="230">
        <v>0.19900000000000001</v>
      </c>
      <c r="CA19" s="230">
        <v>0</v>
      </c>
      <c r="CB19" s="230">
        <v>0</v>
      </c>
      <c r="CC19" s="230">
        <v>0</v>
      </c>
      <c r="CD19" s="230">
        <v>0</v>
      </c>
      <c r="CE19" s="230">
        <v>0</v>
      </c>
      <c r="CF19" s="80">
        <f t="shared" si="59"/>
        <v>1</v>
      </c>
      <c r="CG19" s="58">
        <v>0</v>
      </c>
      <c r="CH19" s="58">
        <v>0</v>
      </c>
      <c r="CI19" s="58">
        <v>0</v>
      </c>
      <c r="CJ19" s="58">
        <v>0</v>
      </c>
      <c r="CK19" s="58">
        <v>0</v>
      </c>
      <c r="CL19" s="58">
        <v>0</v>
      </c>
      <c r="CM19" s="58">
        <v>0</v>
      </c>
      <c r="CN19" s="58">
        <v>0</v>
      </c>
      <c r="CO19" s="58">
        <v>0</v>
      </c>
      <c r="CP19" s="58">
        <v>0</v>
      </c>
      <c r="CQ19" s="58">
        <v>0</v>
      </c>
      <c r="CR19" s="58">
        <v>0</v>
      </c>
      <c r="CS19" s="11">
        <f t="shared" si="60"/>
        <v>0</v>
      </c>
      <c r="CT19" s="58">
        <v>0</v>
      </c>
      <c r="CU19" s="58">
        <v>0</v>
      </c>
      <c r="CV19" s="58">
        <v>0</v>
      </c>
      <c r="CW19" s="58">
        <v>0</v>
      </c>
      <c r="CX19" s="58">
        <f t="shared" si="61"/>
        <v>2164426.7092612204</v>
      </c>
      <c r="CY19" s="63">
        <v>0</v>
      </c>
      <c r="CZ19" s="63">
        <v>0</v>
      </c>
      <c r="DA19" s="63">
        <v>268207.62641971244</v>
      </c>
      <c r="DB19" s="63">
        <v>268711.67917930428</v>
      </c>
      <c r="DC19" s="63">
        <v>269226.88257482363</v>
      </c>
      <c r="DD19" s="63">
        <v>269733.42955560976</v>
      </c>
      <c r="DE19" s="63">
        <v>270251.20053177036</v>
      </c>
      <c r="DF19" s="63">
        <v>0</v>
      </c>
      <c r="DG19" s="63">
        <v>0</v>
      </c>
      <c r="DH19" s="63">
        <v>0</v>
      </c>
      <c r="DI19" s="63">
        <v>0</v>
      </c>
      <c r="DJ19" s="63">
        <v>0</v>
      </c>
      <c r="DK19" s="63">
        <f t="shared" si="62"/>
        <v>1346130.8182612206</v>
      </c>
      <c r="DL19" s="63">
        <v>0</v>
      </c>
      <c r="DM19" s="63">
        <v>0</v>
      </c>
      <c r="DN19" s="63">
        <v>0</v>
      </c>
      <c r="DO19" s="63">
        <v>0</v>
      </c>
      <c r="DP19" s="63">
        <v>0</v>
      </c>
      <c r="DQ19" s="63">
        <v>0</v>
      </c>
      <c r="DR19" s="63">
        <v>0</v>
      </c>
      <c r="DS19" s="63">
        <v>0</v>
      </c>
      <c r="DT19" s="63">
        <v>0</v>
      </c>
      <c r="DU19" s="63">
        <v>0</v>
      </c>
      <c r="DV19" s="63">
        <v>0</v>
      </c>
      <c r="DW19" s="63">
        <v>0</v>
      </c>
      <c r="DX19" s="63">
        <f t="shared" si="63"/>
        <v>0</v>
      </c>
      <c r="DY19" s="58">
        <v>0</v>
      </c>
      <c r="DZ19" s="58">
        <v>0</v>
      </c>
      <c r="EA19" s="58">
        <v>0</v>
      </c>
      <c r="EB19" s="58">
        <v>0</v>
      </c>
      <c r="EC19" s="58">
        <f t="shared" si="64"/>
        <v>2164426.7092612204</v>
      </c>
      <c r="ED19" s="84">
        <v>26840.170999999998</v>
      </c>
      <c r="EE19" s="84">
        <v>27887.005000000001</v>
      </c>
      <c r="EF19" s="84">
        <v>55556.313999999998</v>
      </c>
      <c r="EG19" s="84">
        <v>330.51</v>
      </c>
      <c r="EH19" s="84">
        <v>24234.885999999999</v>
      </c>
      <c r="EI19" s="84">
        <v>225857.35800000001</v>
      </c>
      <c r="EJ19" s="84">
        <v>469659.21519224998</v>
      </c>
      <c r="EK19" s="84">
        <v>216209.49903400001</v>
      </c>
      <c r="EL19" s="84">
        <v>9325</v>
      </c>
      <c r="EM19" s="84">
        <v>98719.038090000002</v>
      </c>
      <c r="EN19" s="84">
        <v>2040</v>
      </c>
      <c r="EO19" s="84">
        <v>181970.88968375005</v>
      </c>
      <c r="EP19" s="83">
        <f t="shared" si="65"/>
        <v>1338629.8859999999</v>
      </c>
      <c r="EQ19" s="79">
        <v>0.02</v>
      </c>
      <c r="ER19" s="79">
        <v>0.3</v>
      </c>
      <c r="ES19" s="79">
        <v>0</v>
      </c>
      <c r="ET19" s="79">
        <v>0</v>
      </c>
      <c r="EU19" s="79">
        <v>0</v>
      </c>
      <c r="EV19" s="79">
        <v>0</v>
      </c>
      <c r="EW19" s="79">
        <v>0</v>
      </c>
      <c r="EX19" s="79">
        <v>0</v>
      </c>
      <c r="EY19" s="79">
        <v>0</v>
      </c>
      <c r="EZ19" s="79">
        <v>0.65500000000000003</v>
      </c>
      <c r="FA19" s="79">
        <v>0</v>
      </c>
      <c r="FB19" s="79">
        <v>0</v>
      </c>
      <c r="FC19" s="81">
        <f t="shared" si="66"/>
        <v>0.97500000000000009</v>
      </c>
      <c r="FD19" s="81">
        <f t="shared" si="67"/>
        <v>2.5000000000000001E-2</v>
      </c>
      <c r="FE19" s="81">
        <f t="shared" si="68"/>
        <v>0.32500000000000001</v>
      </c>
      <c r="FF19" s="81">
        <f t="shared" si="69"/>
        <v>0.32500000000000001</v>
      </c>
      <c r="FG19" s="81">
        <f t="shared" si="70"/>
        <v>0.32500000000000001</v>
      </c>
      <c r="FH19" s="81">
        <f t="shared" si="71"/>
        <v>0.32500000000000001</v>
      </c>
      <c r="FI19" s="81">
        <f t="shared" si="72"/>
        <v>0.32500000000000001</v>
      </c>
      <c r="FJ19" s="81">
        <f t="shared" si="73"/>
        <v>0.32500000000000001</v>
      </c>
      <c r="FK19" s="81">
        <f t="shared" si="74"/>
        <v>0.32500000000000001</v>
      </c>
      <c r="FL19" s="81">
        <f t="shared" si="75"/>
        <v>0.32500000000000001</v>
      </c>
      <c r="FM19" s="81">
        <f t="shared" si="76"/>
        <v>0.98000000000000009</v>
      </c>
      <c r="FN19" s="81">
        <f t="shared" si="77"/>
        <v>0.98000000000000009</v>
      </c>
      <c r="FO19" s="81">
        <f t="shared" si="78"/>
        <v>0.98000000000000009</v>
      </c>
      <c r="FP19" s="84">
        <v>0</v>
      </c>
      <c r="FQ19" s="84">
        <v>0</v>
      </c>
      <c r="FR19" s="84">
        <v>0</v>
      </c>
      <c r="FS19" s="84">
        <v>0</v>
      </c>
      <c r="FT19" s="84">
        <v>0</v>
      </c>
      <c r="FU19" s="84">
        <v>0</v>
      </c>
      <c r="FV19" s="84">
        <v>0</v>
      </c>
      <c r="FW19" s="84">
        <v>0</v>
      </c>
      <c r="FX19" s="84">
        <v>0</v>
      </c>
      <c r="FY19" s="84">
        <v>0</v>
      </c>
      <c r="FZ19" s="84">
        <v>1788</v>
      </c>
      <c r="GA19" s="84">
        <v>0</v>
      </c>
      <c r="GB19" s="83">
        <f t="shared" si="79"/>
        <v>1788</v>
      </c>
      <c r="GC19" s="86">
        <v>1848</v>
      </c>
      <c r="GD19" s="86">
        <v>1908</v>
      </c>
      <c r="GE19" s="86">
        <v>1956.9322612206452</v>
      </c>
      <c r="GF19" s="86">
        <v>0</v>
      </c>
      <c r="GG19" s="86">
        <v>2164426.7092612204</v>
      </c>
      <c r="GH19" s="63">
        <v>26840.170999999998</v>
      </c>
      <c r="GI19" s="63">
        <v>27887.005000000001</v>
      </c>
      <c r="GJ19" s="63">
        <v>55556.313999999998</v>
      </c>
      <c r="GK19" s="63">
        <v>330.51</v>
      </c>
      <c r="GL19" s="63">
        <v>24234.885999999999</v>
      </c>
      <c r="GM19" s="63">
        <v>225857.35800000001</v>
      </c>
      <c r="GN19" s="63">
        <v>239142.603</v>
      </c>
      <c r="GO19" s="63">
        <v>210187.89600000001</v>
      </c>
      <c r="GP19" s="63">
        <v>1152.1880000000001</v>
      </c>
      <c r="GQ19" s="63">
        <v>121331.81200000001</v>
      </c>
      <c r="GR19" s="63">
        <v>157811</v>
      </c>
      <c r="GS19" s="63">
        <v>246092.981</v>
      </c>
      <c r="GT19" s="63">
        <f t="shared" si="80"/>
        <v>1336424.7239999999</v>
      </c>
      <c r="GU19" s="63">
        <v>0</v>
      </c>
      <c r="GV19" s="63">
        <v>0</v>
      </c>
      <c r="GW19" s="63">
        <v>0</v>
      </c>
      <c r="GX19" s="63">
        <v>0</v>
      </c>
      <c r="GY19" s="63">
        <v>855</v>
      </c>
      <c r="GZ19" s="63">
        <v>0</v>
      </c>
      <c r="HA19" s="63">
        <v>1350.162</v>
      </c>
      <c r="HB19" s="63">
        <v>0</v>
      </c>
      <c r="HC19" s="63">
        <v>0</v>
      </c>
      <c r="HD19" s="63">
        <v>0</v>
      </c>
      <c r="HE19" s="63">
        <v>1788</v>
      </c>
      <c r="HF19" s="63">
        <v>0</v>
      </c>
      <c r="HG19" s="63">
        <f t="shared" si="81"/>
        <v>3993.1620000000003</v>
      </c>
      <c r="HH19" s="58">
        <v>1848</v>
      </c>
      <c r="HI19" s="58">
        <v>1908</v>
      </c>
      <c r="HJ19" s="58">
        <v>1956.9322612206452</v>
      </c>
      <c r="HK19" s="58">
        <v>0</v>
      </c>
      <c r="HL19" s="58">
        <f t="shared" si="82"/>
        <v>2164426.7092612204</v>
      </c>
      <c r="HM19" s="63">
        <v>26840.170999999998</v>
      </c>
      <c r="HN19" s="63">
        <v>27887.005000000001</v>
      </c>
      <c r="HO19" s="63">
        <v>55556.313999999998</v>
      </c>
      <c r="HP19" s="63">
        <v>330.51</v>
      </c>
      <c r="HQ19" s="63">
        <v>24234.885999999999</v>
      </c>
      <c r="HR19" s="63">
        <v>225857.35800000001</v>
      </c>
      <c r="HS19" s="63">
        <v>239142.603</v>
      </c>
      <c r="HT19" s="63">
        <v>210187.89600000001</v>
      </c>
      <c r="HU19" s="63">
        <v>1152.1880000000001</v>
      </c>
      <c r="HV19" s="63">
        <v>74331.952000000005</v>
      </c>
      <c r="HW19" s="63">
        <v>2063.348</v>
      </c>
      <c r="HX19" s="63">
        <v>448840.49300000002</v>
      </c>
      <c r="HY19" s="63">
        <f t="shared" si="83"/>
        <v>1336424.7239999999</v>
      </c>
      <c r="HZ19" s="63">
        <v>0</v>
      </c>
      <c r="IA19" s="63">
        <v>0</v>
      </c>
      <c r="IB19" s="63">
        <v>0</v>
      </c>
      <c r="IC19" s="63">
        <v>0</v>
      </c>
      <c r="ID19" s="63">
        <v>0</v>
      </c>
      <c r="IE19" s="63">
        <v>0</v>
      </c>
      <c r="IF19" s="63">
        <v>0</v>
      </c>
      <c r="IG19" s="63">
        <v>0</v>
      </c>
      <c r="IH19" s="63">
        <v>0</v>
      </c>
      <c r="II19" s="63">
        <v>0</v>
      </c>
      <c r="IJ19" s="63">
        <v>0</v>
      </c>
      <c r="IK19" s="63">
        <v>0</v>
      </c>
      <c r="IL19" s="63">
        <v>3993.1620000000003</v>
      </c>
      <c r="IM19" s="58">
        <v>1848</v>
      </c>
      <c r="IN19" s="58">
        <v>1908</v>
      </c>
      <c r="IO19" s="58">
        <v>1956.9322612206452</v>
      </c>
      <c r="IP19" s="58">
        <v>0</v>
      </c>
      <c r="IQ19" s="58">
        <f t="shared" si="35"/>
        <v>2164426.7092612204</v>
      </c>
      <c r="IR19" s="70">
        <f t="shared" si="84"/>
        <v>1346130.8182612206</v>
      </c>
      <c r="IS19" s="70">
        <f t="shared" si="85"/>
        <v>887584.23100000003</v>
      </c>
      <c r="IT19" s="92">
        <f t="shared" si="36"/>
        <v>1705880.122</v>
      </c>
      <c r="IU19" s="92">
        <f t="shared" si="37"/>
        <v>2164426.7092612204</v>
      </c>
      <c r="IV19" s="92">
        <f t="shared" si="86"/>
        <v>-458546.58726122044</v>
      </c>
      <c r="IW19" s="21">
        <f t="shared" si="38"/>
        <v>458546.58726122044</v>
      </c>
      <c r="IX19" s="70">
        <f t="shared" si="87"/>
        <v>1156658.9963162499</v>
      </c>
      <c r="IY19" s="70">
        <f t="shared" si="88"/>
        <v>887584.23100000003</v>
      </c>
      <c r="IZ19" s="93">
        <f t="shared" si="39"/>
        <v>1705880.122</v>
      </c>
      <c r="JA19" s="93">
        <f t="shared" si="40"/>
        <v>1974954.8873162498</v>
      </c>
      <c r="JB19" s="92">
        <f t="shared" si="89"/>
        <v>-269074.7653162498</v>
      </c>
      <c r="JC19" s="94">
        <f t="shared" si="41"/>
        <v>458546.58726122044</v>
      </c>
      <c r="JD19" s="94">
        <f t="shared" si="90"/>
        <v>1090331.743</v>
      </c>
      <c r="JE19" s="94">
        <f t="shared" si="91"/>
        <v>887584.23100000003</v>
      </c>
      <c r="JF19" s="94">
        <f t="shared" si="42"/>
        <v>1705880.122</v>
      </c>
      <c r="JG19" s="94">
        <f t="shared" si="43"/>
        <v>1908627.6340000001</v>
      </c>
      <c r="JH19" s="94">
        <f t="shared" si="92"/>
        <v>-202747.5120000001</v>
      </c>
      <c r="JI19" s="94">
        <f t="shared" si="44"/>
        <v>458546.58726122044</v>
      </c>
      <c r="JJ19" s="94">
        <f t="shared" si="93"/>
        <v>887584.23100000003</v>
      </c>
      <c r="JK19" s="94">
        <f t="shared" si="45"/>
        <v>888123.33299999998</v>
      </c>
      <c r="JL19" s="94">
        <f t="shared" si="94"/>
        <v>1706419.2239999999</v>
      </c>
      <c r="JM19" s="94">
        <f t="shared" si="95"/>
        <v>1705880.122</v>
      </c>
      <c r="JN19" s="94">
        <f t="shared" si="96"/>
        <v>539.1019999999553</v>
      </c>
      <c r="JO19" s="94">
        <f t="shared" si="97"/>
        <v>458007.48526122048</v>
      </c>
      <c r="JP19" s="96">
        <v>13038</v>
      </c>
      <c r="JQ19" s="5" t="s">
        <v>384</v>
      </c>
      <c r="JR19" s="4" t="s">
        <v>394</v>
      </c>
      <c r="JS19" s="4" t="s">
        <v>395</v>
      </c>
      <c r="JT19" s="5" t="s">
        <v>400</v>
      </c>
      <c r="JU19" s="102">
        <v>6</v>
      </c>
      <c r="JV19" s="5" t="s">
        <v>397</v>
      </c>
      <c r="JW19" s="5" t="s">
        <v>398</v>
      </c>
      <c r="JX19" s="103" t="s">
        <v>416</v>
      </c>
      <c r="JY19" s="104" t="s">
        <v>417</v>
      </c>
      <c r="JZ19" s="5" t="s">
        <v>418</v>
      </c>
      <c r="KA19" s="5" t="s">
        <v>457</v>
      </c>
      <c r="KB19" s="5"/>
      <c r="KC19" s="109"/>
      <c r="KD19" s="109">
        <v>43769</v>
      </c>
      <c r="KE19" s="109">
        <v>43756</v>
      </c>
      <c r="KF19" s="119" t="s">
        <v>504</v>
      </c>
      <c r="KG19" s="119">
        <v>1</v>
      </c>
      <c r="KH19" s="84">
        <v>0</v>
      </c>
      <c r="KI19" s="84">
        <v>0</v>
      </c>
      <c r="KJ19" s="84">
        <v>0</v>
      </c>
      <c r="KK19" s="84"/>
      <c r="KL19" s="120" t="s">
        <v>505</v>
      </c>
      <c r="KM19" s="24" t="s">
        <v>506</v>
      </c>
      <c r="KN19" s="120"/>
      <c r="KO19" s="121">
        <v>318</v>
      </c>
      <c r="KP19" s="122"/>
      <c r="KQ19" s="123" t="s">
        <v>507</v>
      </c>
      <c r="KR19" s="122"/>
      <c r="KS19" s="290" t="s">
        <v>484</v>
      </c>
    </row>
    <row r="20" spans="1:305" ht="26.25" x14ac:dyDescent="0.25">
      <c r="A20" s="4" t="s">
        <v>16</v>
      </c>
      <c r="B20" s="5" t="s">
        <v>71</v>
      </c>
      <c r="C20" s="24" t="s">
        <v>89</v>
      </c>
      <c r="D20" s="218" t="s">
        <v>144</v>
      </c>
      <c r="E20" s="32" t="s">
        <v>89</v>
      </c>
      <c r="F20" s="31" t="s">
        <v>166</v>
      </c>
      <c r="G20" s="10">
        <v>1253.223</v>
      </c>
      <c r="H20" s="10">
        <v>71.62</v>
      </c>
      <c r="I20" s="10">
        <v>4024.5680000000002</v>
      </c>
      <c r="J20" s="10">
        <v>24.981000000000002</v>
      </c>
      <c r="K20" s="10">
        <v>0</v>
      </c>
      <c r="L20" s="10">
        <v>0</v>
      </c>
      <c r="M20" s="10">
        <v>0</v>
      </c>
      <c r="N20" s="48">
        <v>0</v>
      </c>
      <c r="O20" s="48">
        <v>19.344999999999999</v>
      </c>
      <c r="P20" s="48">
        <v>534.41399999999999</v>
      </c>
      <c r="Q20" s="48">
        <v>396.77199999999999</v>
      </c>
      <c r="R20" s="48">
        <v>676.58699999999999</v>
      </c>
      <c r="S20" s="11">
        <f t="shared" si="21"/>
        <v>7001.51</v>
      </c>
      <c r="T20" s="79">
        <v>0</v>
      </c>
      <c r="U20" s="79">
        <v>0</v>
      </c>
      <c r="V20" s="79">
        <v>0</v>
      </c>
      <c r="W20" s="79">
        <v>0</v>
      </c>
      <c r="X20" s="79">
        <v>0</v>
      </c>
      <c r="Y20" s="79">
        <v>0</v>
      </c>
      <c r="Z20" s="79">
        <v>0</v>
      </c>
      <c r="AA20" s="79">
        <v>0</v>
      </c>
      <c r="AB20" s="79">
        <v>0</v>
      </c>
      <c r="AC20" s="79">
        <v>0.1283</v>
      </c>
      <c r="AD20" s="79">
        <v>0</v>
      </c>
      <c r="AE20" s="79">
        <v>0</v>
      </c>
      <c r="AF20" s="221">
        <f t="shared" si="22"/>
        <v>1.6999999999999999E-3</v>
      </c>
      <c r="AG20" s="221">
        <f t="shared" si="23"/>
        <v>1.6999999999999999E-3</v>
      </c>
      <c r="AH20" s="221">
        <f t="shared" si="24"/>
        <v>1.6999999999999999E-3</v>
      </c>
      <c r="AI20" s="221">
        <f t="shared" si="25"/>
        <v>1.6999999999999999E-3</v>
      </c>
      <c r="AJ20" s="221">
        <f t="shared" si="26"/>
        <v>1.6999999999999999E-3</v>
      </c>
      <c r="AK20" s="221">
        <f t="shared" si="27"/>
        <v>1.6999999999999999E-3</v>
      </c>
      <c r="AL20" s="221">
        <f t="shared" si="28"/>
        <v>1.6999999999999999E-3</v>
      </c>
      <c r="AM20" s="221">
        <f t="shared" si="29"/>
        <v>1.6999999999999999E-3</v>
      </c>
      <c r="AN20" s="221">
        <f t="shared" si="30"/>
        <v>1.6999999999999999E-3</v>
      </c>
      <c r="AO20" s="221">
        <f t="shared" si="31"/>
        <v>0.13</v>
      </c>
      <c r="AP20" s="221">
        <f t="shared" si="32"/>
        <v>0.13</v>
      </c>
      <c r="AQ20" s="221">
        <f t="shared" si="33"/>
        <v>0.13</v>
      </c>
      <c r="AR20" s="221">
        <f t="shared" si="46"/>
        <v>1.6999999999999999E-3</v>
      </c>
      <c r="AS20" s="221">
        <f t="shared" si="47"/>
        <v>1.6999999999999999E-3</v>
      </c>
      <c r="AT20" s="221">
        <f t="shared" si="48"/>
        <v>0.15840417903191037</v>
      </c>
      <c r="AU20" s="221">
        <f t="shared" si="49"/>
        <v>0.3151083580638207</v>
      </c>
      <c r="AV20" s="221">
        <f t="shared" si="50"/>
        <v>0.3151083580638207</v>
      </c>
      <c r="AW20" s="221">
        <f t="shared" si="51"/>
        <v>0.3151083580638207</v>
      </c>
      <c r="AX20" s="221">
        <f t="shared" si="52"/>
        <v>0.3151083580638207</v>
      </c>
      <c r="AY20" s="221">
        <f t="shared" si="53"/>
        <v>0.3151083580638207</v>
      </c>
      <c r="AZ20" s="221">
        <f t="shared" si="54"/>
        <v>0.3151083580638207</v>
      </c>
      <c r="BA20" s="221">
        <f t="shared" si="55"/>
        <v>0.3151083580638207</v>
      </c>
      <c r="BB20" s="221">
        <f t="shared" si="56"/>
        <v>0.32510835806382071</v>
      </c>
      <c r="BC20" s="221">
        <f t="shared" si="57"/>
        <v>0.33510835806382072</v>
      </c>
      <c r="BD20" s="80">
        <f t="shared" si="34"/>
        <v>0.13</v>
      </c>
      <c r="BE20" s="76">
        <v>1.6999999999999999E-3</v>
      </c>
      <c r="BF20" s="50">
        <v>51581</v>
      </c>
      <c r="BG20" s="55">
        <v>0</v>
      </c>
      <c r="BH20" s="55">
        <v>0</v>
      </c>
      <c r="BI20" s="55">
        <v>34145.190870938735</v>
      </c>
      <c r="BJ20" s="55">
        <v>34183.206129486382</v>
      </c>
      <c r="BK20" s="55">
        <v>0</v>
      </c>
      <c r="BL20" s="55">
        <v>0</v>
      </c>
      <c r="BM20" s="55">
        <v>0</v>
      </c>
      <c r="BN20" s="55">
        <v>0</v>
      </c>
      <c r="BO20" s="55">
        <v>0</v>
      </c>
      <c r="BP20" s="55">
        <v>0</v>
      </c>
      <c r="BQ20" s="55">
        <v>0</v>
      </c>
      <c r="BR20" s="55">
        <v>0</v>
      </c>
      <c r="BS20" s="86">
        <f t="shared" si="58"/>
        <v>68328.397000425117</v>
      </c>
      <c r="BT20" s="230">
        <v>0</v>
      </c>
      <c r="BU20" s="230">
        <v>0</v>
      </c>
      <c r="BV20" s="230">
        <v>0.15670417903191036</v>
      </c>
      <c r="BW20" s="230">
        <v>0.15670417903191036</v>
      </c>
      <c r="BX20" s="230">
        <v>0</v>
      </c>
      <c r="BY20" s="230">
        <v>0</v>
      </c>
      <c r="BZ20" s="230">
        <v>0</v>
      </c>
      <c r="CA20" s="230">
        <v>0</v>
      </c>
      <c r="CB20" s="230">
        <v>0</v>
      </c>
      <c r="CC20" s="230">
        <v>0</v>
      </c>
      <c r="CD20" s="230">
        <v>0.01</v>
      </c>
      <c r="CE20" s="230">
        <v>0.01</v>
      </c>
      <c r="CF20" s="80">
        <f t="shared" si="59"/>
        <v>0.33510835806382072</v>
      </c>
      <c r="CG20" s="58">
        <v>0</v>
      </c>
      <c r="CH20" s="58">
        <v>0</v>
      </c>
      <c r="CI20" s="58">
        <v>0</v>
      </c>
      <c r="CJ20" s="58">
        <v>0</v>
      </c>
      <c r="CK20" s="58">
        <v>0</v>
      </c>
      <c r="CL20" s="58">
        <v>0</v>
      </c>
      <c r="CM20" s="58">
        <v>0</v>
      </c>
      <c r="CN20" s="58">
        <v>0</v>
      </c>
      <c r="CO20" s="58">
        <v>0</v>
      </c>
      <c r="CP20" s="58">
        <v>0</v>
      </c>
      <c r="CQ20" s="58">
        <v>0</v>
      </c>
      <c r="CR20" s="58">
        <v>0</v>
      </c>
      <c r="CS20" s="11">
        <f t="shared" si="60"/>
        <v>0</v>
      </c>
      <c r="CT20" s="58">
        <v>0</v>
      </c>
      <c r="CU20" s="58">
        <v>0</v>
      </c>
      <c r="CV20" s="58">
        <v>0</v>
      </c>
      <c r="CW20" s="58">
        <v>0</v>
      </c>
      <c r="CX20" s="58">
        <f t="shared" si="61"/>
        <v>119909.39700042512</v>
      </c>
      <c r="CY20" s="63">
        <v>0</v>
      </c>
      <c r="CZ20" s="63">
        <v>0</v>
      </c>
      <c r="DA20" s="63">
        <v>34145.190870938735</v>
      </c>
      <c r="DB20" s="63">
        <v>34183.206129486382</v>
      </c>
      <c r="DC20" s="63">
        <v>0</v>
      </c>
      <c r="DD20" s="63">
        <v>0</v>
      </c>
      <c r="DE20" s="63">
        <v>0</v>
      </c>
      <c r="DF20" s="63">
        <v>0</v>
      </c>
      <c r="DG20" s="63">
        <v>0</v>
      </c>
      <c r="DH20" s="63">
        <v>0</v>
      </c>
      <c r="DI20" s="63">
        <v>0</v>
      </c>
      <c r="DJ20" s="63">
        <v>0</v>
      </c>
      <c r="DK20" s="63">
        <f t="shared" si="62"/>
        <v>68328.397000425117</v>
      </c>
      <c r="DL20" s="63">
        <v>0</v>
      </c>
      <c r="DM20" s="63">
        <v>0</v>
      </c>
      <c r="DN20" s="63">
        <v>0</v>
      </c>
      <c r="DO20" s="63">
        <v>0</v>
      </c>
      <c r="DP20" s="63">
        <v>0</v>
      </c>
      <c r="DQ20" s="63">
        <v>0</v>
      </c>
      <c r="DR20" s="63">
        <v>0</v>
      </c>
      <c r="DS20" s="63">
        <v>0</v>
      </c>
      <c r="DT20" s="63">
        <v>0</v>
      </c>
      <c r="DU20" s="63">
        <v>0</v>
      </c>
      <c r="DV20" s="63">
        <v>0</v>
      </c>
      <c r="DW20" s="63">
        <v>0</v>
      </c>
      <c r="DX20" s="63">
        <f t="shared" si="63"/>
        <v>0</v>
      </c>
      <c r="DY20" s="58">
        <v>0</v>
      </c>
      <c r="DZ20" s="58">
        <v>0</v>
      </c>
      <c r="EA20" s="58">
        <v>0</v>
      </c>
      <c r="EB20" s="58">
        <v>0</v>
      </c>
      <c r="EC20" s="58">
        <f t="shared" si="64"/>
        <v>119909.39700042512</v>
      </c>
      <c r="ED20" s="84">
        <v>1253.223</v>
      </c>
      <c r="EE20" s="84">
        <v>71.62</v>
      </c>
      <c r="EF20" s="84">
        <v>4024.5680000000002</v>
      </c>
      <c r="EG20" s="84">
        <v>24.981000000000002</v>
      </c>
      <c r="EH20" s="84">
        <v>0</v>
      </c>
      <c r="EI20" s="84">
        <v>0</v>
      </c>
      <c r="EJ20" s="84">
        <v>0</v>
      </c>
      <c r="EK20" s="84">
        <v>0</v>
      </c>
      <c r="EL20" s="84">
        <v>0</v>
      </c>
      <c r="EM20" s="84">
        <v>0</v>
      </c>
      <c r="EN20" s="84">
        <v>0</v>
      </c>
      <c r="EO20" s="84">
        <v>0</v>
      </c>
      <c r="EP20" s="83">
        <f t="shared" si="65"/>
        <v>5374.3919999999998</v>
      </c>
      <c r="EQ20" s="79">
        <v>0</v>
      </c>
      <c r="ER20" s="79">
        <v>0</v>
      </c>
      <c r="ES20" s="79">
        <v>0</v>
      </c>
      <c r="ET20" s="79">
        <v>0</v>
      </c>
      <c r="EU20" s="79">
        <v>0</v>
      </c>
      <c r="EV20" s="79">
        <v>0</v>
      </c>
      <c r="EW20" s="79">
        <v>0</v>
      </c>
      <c r="EX20" s="79">
        <v>0</v>
      </c>
      <c r="EY20" s="79">
        <v>0</v>
      </c>
      <c r="EZ20" s="79">
        <v>0</v>
      </c>
      <c r="FA20" s="79">
        <v>0</v>
      </c>
      <c r="FB20" s="79">
        <v>0.99829999999999997</v>
      </c>
      <c r="FC20" s="81">
        <f t="shared" si="66"/>
        <v>0.99829999999999997</v>
      </c>
      <c r="FD20" s="81">
        <f t="shared" si="67"/>
        <v>1.6999999999999999E-3</v>
      </c>
      <c r="FE20" s="81">
        <f t="shared" si="68"/>
        <v>1.6999999999999999E-3</v>
      </c>
      <c r="FF20" s="81">
        <f t="shared" si="69"/>
        <v>1.6999999999999999E-3</v>
      </c>
      <c r="FG20" s="81">
        <f t="shared" si="70"/>
        <v>1.6999999999999999E-3</v>
      </c>
      <c r="FH20" s="81">
        <f t="shared" si="71"/>
        <v>1.6999999999999999E-3</v>
      </c>
      <c r="FI20" s="81">
        <f t="shared" si="72"/>
        <v>1.6999999999999999E-3</v>
      </c>
      <c r="FJ20" s="81">
        <f t="shared" si="73"/>
        <v>1.6999999999999999E-3</v>
      </c>
      <c r="FK20" s="81">
        <f t="shared" si="74"/>
        <v>1.6999999999999999E-3</v>
      </c>
      <c r="FL20" s="81">
        <f t="shared" si="75"/>
        <v>1.6999999999999999E-3</v>
      </c>
      <c r="FM20" s="81">
        <f t="shared" si="76"/>
        <v>1.6999999999999999E-3</v>
      </c>
      <c r="FN20" s="81">
        <f t="shared" si="77"/>
        <v>1.6999999999999999E-3</v>
      </c>
      <c r="FO20" s="81">
        <f t="shared" si="78"/>
        <v>1</v>
      </c>
      <c r="FP20" s="84">
        <v>0</v>
      </c>
      <c r="FQ20" s="84">
        <v>0</v>
      </c>
      <c r="FR20" s="84">
        <v>0</v>
      </c>
      <c r="FS20" s="84">
        <v>0</v>
      </c>
      <c r="FT20" s="84">
        <v>0</v>
      </c>
      <c r="FU20" s="84">
        <v>0</v>
      </c>
      <c r="FV20" s="84">
        <v>0</v>
      </c>
      <c r="FW20" s="84">
        <v>0</v>
      </c>
      <c r="FX20" s="84">
        <v>0</v>
      </c>
      <c r="FY20" s="84">
        <v>0</v>
      </c>
      <c r="FZ20" s="84">
        <v>0</v>
      </c>
      <c r="GA20" s="84">
        <v>0</v>
      </c>
      <c r="GB20" s="83">
        <f t="shared" si="79"/>
        <v>0</v>
      </c>
      <c r="GC20" s="86">
        <v>0</v>
      </c>
      <c r="GD20" s="86">
        <v>0</v>
      </c>
      <c r="GE20" s="86">
        <v>0</v>
      </c>
      <c r="GF20" s="86">
        <v>0</v>
      </c>
      <c r="GG20" s="86">
        <v>56955.392</v>
      </c>
      <c r="GH20" s="63">
        <v>1253.223</v>
      </c>
      <c r="GI20" s="63">
        <v>71.62</v>
      </c>
      <c r="GJ20" s="63">
        <v>4024.5680000000002</v>
      </c>
      <c r="GK20" s="63">
        <v>24.981000000000002</v>
      </c>
      <c r="GL20" s="63">
        <v>0</v>
      </c>
      <c r="GM20" s="63">
        <v>0</v>
      </c>
      <c r="GN20" s="63">
        <v>0</v>
      </c>
      <c r="GO20" s="63">
        <v>0</v>
      </c>
      <c r="GP20" s="63">
        <v>19.344999999999999</v>
      </c>
      <c r="GQ20" s="63">
        <v>0</v>
      </c>
      <c r="GR20" s="63">
        <v>0</v>
      </c>
      <c r="GS20" s="63">
        <v>0</v>
      </c>
      <c r="GT20" s="63">
        <f t="shared" si="80"/>
        <v>5393.7370000000001</v>
      </c>
      <c r="GU20" s="63">
        <v>0</v>
      </c>
      <c r="GV20" s="63">
        <v>0</v>
      </c>
      <c r="GW20" s="63">
        <v>0</v>
      </c>
      <c r="GX20" s="63">
        <v>0</v>
      </c>
      <c r="GY20" s="63">
        <v>0</v>
      </c>
      <c r="GZ20" s="63">
        <v>0</v>
      </c>
      <c r="HA20" s="63">
        <v>0</v>
      </c>
      <c r="HB20" s="63">
        <v>0</v>
      </c>
      <c r="HC20" s="63">
        <v>0</v>
      </c>
      <c r="HD20" s="63">
        <v>0</v>
      </c>
      <c r="HE20" s="63">
        <v>0</v>
      </c>
      <c r="HF20" s="63">
        <v>0</v>
      </c>
      <c r="HG20" s="63">
        <f t="shared" si="81"/>
        <v>0</v>
      </c>
      <c r="HH20" s="58">
        <v>0</v>
      </c>
      <c r="HI20" s="58">
        <v>0</v>
      </c>
      <c r="HJ20" s="58">
        <v>0</v>
      </c>
      <c r="HK20" s="58">
        <v>0</v>
      </c>
      <c r="HL20" s="58">
        <f t="shared" si="82"/>
        <v>56974.737000000001</v>
      </c>
      <c r="HM20" s="63">
        <v>1253.223</v>
      </c>
      <c r="HN20" s="63">
        <v>71.62</v>
      </c>
      <c r="HO20" s="63">
        <v>4024.5680000000002</v>
      </c>
      <c r="HP20" s="63">
        <v>24.981000000000002</v>
      </c>
      <c r="HQ20" s="63">
        <v>0</v>
      </c>
      <c r="HR20" s="63">
        <v>0</v>
      </c>
      <c r="HS20" s="63">
        <v>0</v>
      </c>
      <c r="HT20" s="63">
        <v>0</v>
      </c>
      <c r="HU20" s="63">
        <v>19.344999999999999</v>
      </c>
      <c r="HV20" s="63">
        <v>534.41399999999999</v>
      </c>
      <c r="HW20" s="63">
        <v>396.77199999999999</v>
      </c>
      <c r="HX20" s="63">
        <v>0</v>
      </c>
      <c r="HY20" s="63">
        <f t="shared" si="83"/>
        <v>6324.9229999999998</v>
      </c>
      <c r="HZ20" s="63">
        <v>0</v>
      </c>
      <c r="IA20" s="63">
        <v>0</v>
      </c>
      <c r="IB20" s="63">
        <v>0</v>
      </c>
      <c r="IC20" s="63">
        <v>0</v>
      </c>
      <c r="ID20" s="63">
        <v>0</v>
      </c>
      <c r="IE20" s="63">
        <v>0</v>
      </c>
      <c r="IF20" s="63">
        <v>0</v>
      </c>
      <c r="IG20" s="63">
        <v>0</v>
      </c>
      <c r="IH20" s="63">
        <v>0</v>
      </c>
      <c r="II20" s="63">
        <v>0</v>
      </c>
      <c r="IJ20" s="63">
        <v>0</v>
      </c>
      <c r="IK20" s="63">
        <v>0</v>
      </c>
      <c r="IL20" s="63">
        <v>0</v>
      </c>
      <c r="IM20" s="58">
        <v>0</v>
      </c>
      <c r="IN20" s="58">
        <v>0</v>
      </c>
      <c r="IO20" s="58">
        <v>0</v>
      </c>
      <c r="IP20" s="58">
        <v>0</v>
      </c>
      <c r="IQ20" s="58">
        <f t="shared" si="35"/>
        <v>57905.923000000003</v>
      </c>
      <c r="IR20" s="70">
        <f t="shared" si="84"/>
        <v>68328.397000425117</v>
      </c>
      <c r="IS20" s="70">
        <f t="shared" si="85"/>
        <v>6324.9229999999998</v>
      </c>
      <c r="IT20" s="92">
        <f t="shared" si="36"/>
        <v>57905.923000000003</v>
      </c>
      <c r="IU20" s="92">
        <f t="shared" si="37"/>
        <v>119909.39700042512</v>
      </c>
      <c r="IV20" s="92">
        <f t="shared" si="86"/>
        <v>-62003.474000425114</v>
      </c>
      <c r="IW20" s="21">
        <f t="shared" si="38"/>
        <v>62003.474000425114</v>
      </c>
      <c r="IX20" s="70">
        <f t="shared" si="87"/>
        <v>5374.3919999999998</v>
      </c>
      <c r="IY20" s="70">
        <f t="shared" si="88"/>
        <v>6324.9229999999998</v>
      </c>
      <c r="IZ20" s="93">
        <f t="shared" si="39"/>
        <v>57905.923000000003</v>
      </c>
      <c r="JA20" s="93">
        <f t="shared" si="40"/>
        <v>56955.392</v>
      </c>
      <c r="JB20" s="92">
        <f t="shared" si="89"/>
        <v>950.53100000000268</v>
      </c>
      <c r="JC20" s="94">
        <f t="shared" si="41"/>
        <v>-950.53100000000268</v>
      </c>
      <c r="JD20" s="94">
        <f t="shared" si="90"/>
        <v>5393.7370000000001</v>
      </c>
      <c r="JE20" s="94">
        <f t="shared" si="91"/>
        <v>6324.9229999999998</v>
      </c>
      <c r="JF20" s="94">
        <f t="shared" si="42"/>
        <v>57905.923000000003</v>
      </c>
      <c r="JG20" s="94">
        <f t="shared" si="43"/>
        <v>56974.737000000001</v>
      </c>
      <c r="JH20" s="94">
        <f t="shared" si="92"/>
        <v>931.18600000000151</v>
      </c>
      <c r="JI20" s="94">
        <f t="shared" si="44"/>
        <v>-931.18600000000151</v>
      </c>
      <c r="JJ20" s="94">
        <f t="shared" si="93"/>
        <v>6324.9229999999998</v>
      </c>
      <c r="JK20" s="94">
        <f t="shared" si="45"/>
        <v>7001.51</v>
      </c>
      <c r="JL20" s="94">
        <f t="shared" si="94"/>
        <v>58582.51</v>
      </c>
      <c r="JM20" s="94">
        <f t="shared" si="95"/>
        <v>57905.923000000003</v>
      </c>
      <c r="JN20" s="94">
        <f t="shared" si="96"/>
        <v>676.58699999999953</v>
      </c>
      <c r="JO20" s="94">
        <f t="shared" si="97"/>
        <v>-676.58699999999953</v>
      </c>
      <c r="JP20" s="96">
        <v>13907</v>
      </c>
      <c r="JQ20" s="5" t="s">
        <v>384</v>
      </c>
      <c r="JR20" s="4" t="s">
        <v>394</v>
      </c>
      <c r="JS20" s="4" t="s">
        <v>395</v>
      </c>
      <c r="JT20" s="5" t="s">
        <v>406</v>
      </c>
      <c r="JU20" s="102">
        <v>5</v>
      </c>
      <c r="JV20" s="5" t="s">
        <v>397</v>
      </c>
      <c r="JW20" s="5" t="s">
        <v>398</v>
      </c>
      <c r="JX20" s="103" t="s">
        <v>419</v>
      </c>
      <c r="JY20" s="19" t="s">
        <v>419</v>
      </c>
      <c r="JZ20" s="105"/>
      <c r="KA20" s="5" t="s">
        <v>458</v>
      </c>
      <c r="KB20" s="5"/>
      <c r="KC20" s="109"/>
      <c r="KD20" s="109" t="s">
        <v>465</v>
      </c>
      <c r="KE20" s="109"/>
      <c r="KF20" s="119">
        <v>0</v>
      </c>
      <c r="KG20" s="119">
        <v>0</v>
      </c>
      <c r="KH20" s="84">
        <v>0</v>
      </c>
      <c r="KI20" s="84">
        <v>0</v>
      </c>
      <c r="KJ20" s="84">
        <v>0</v>
      </c>
      <c r="KK20" s="84"/>
      <c r="KL20" s="120"/>
      <c r="KM20" s="24" t="s">
        <v>508</v>
      </c>
      <c r="KN20" s="120"/>
      <c r="KO20" s="121"/>
      <c r="KP20" s="122"/>
      <c r="KQ20" s="123" t="s">
        <v>509</v>
      </c>
      <c r="KR20" s="122"/>
      <c r="KS20" s="290"/>
    </row>
    <row r="21" spans="1:305" ht="26.25" x14ac:dyDescent="0.25">
      <c r="A21" s="4" t="s">
        <v>17</v>
      </c>
      <c r="B21" s="5" t="s">
        <v>71</v>
      </c>
      <c r="C21" s="24" t="s">
        <v>90</v>
      </c>
      <c r="D21" s="218" t="s">
        <v>144</v>
      </c>
      <c r="E21" s="32" t="s">
        <v>156</v>
      </c>
      <c r="F21" s="31" t="s">
        <v>179</v>
      </c>
      <c r="G21" s="10">
        <v>0</v>
      </c>
      <c r="H21" s="10">
        <v>0</v>
      </c>
      <c r="I21" s="10">
        <v>0</v>
      </c>
      <c r="J21" s="10">
        <v>0</v>
      </c>
      <c r="K21" s="10">
        <v>0</v>
      </c>
      <c r="L21" s="10">
        <v>0</v>
      </c>
      <c r="M21" s="10">
        <v>0</v>
      </c>
      <c r="N21" s="48">
        <v>15000</v>
      </c>
      <c r="O21" s="48">
        <v>0</v>
      </c>
      <c r="P21" s="48">
        <v>0</v>
      </c>
      <c r="Q21" s="48">
        <v>0</v>
      </c>
      <c r="R21" s="48">
        <v>0</v>
      </c>
      <c r="S21" s="11">
        <f t="shared" si="21"/>
        <v>15000</v>
      </c>
      <c r="T21" s="79">
        <v>0</v>
      </c>
      <c r="U21" s="79">
        <v>0</v>
      </c>
      <c r="V21" s="79">
        <v>0</v>
      </c>
      <c r="W21" s="79">
        <v>0</v>
      </c>
      <c r="X21" s="79">
        <v>0</v>
      </c>
      <c r="Y21" s="79">
        <v>0</v>
      </c>
      <c r="Z21" s="79">
        <v>0</v>
      </c>
      <c r="AA21" s="79">
        <v>0</v>
      </c>
      <c r="AB21" s="79">
        <v>0</v>
      </c>
      <c r="AC21" s="79">
        <v>5.0000000000000044E-2</v>
      </c>
      <c r="AD21" s="79">
        <v>0</v>
      </c>
      <c r="AE21" s="79">
        <v>0</v>
      </c>
      <c r="AF21" s="221">
        <f t="shared" si="22"/>
        <v>0.55000000000000004</v>
      </c>
      <c r="AG21" s="221">
        <f t="shared" si="23"/>
        <v>0.55000000000000004</v>
      </c>
      <c r="AH21" s="221">
        <f t="shared" si="24"/>
        <v>0.55000000000000004</v>
      </c>
      <c r="AI21" s="221">
        <f t="shared" si="25"/>
        <v>0.55000000000000004</v>
      </c>
      <c r="AJ21" s="221">
        <f t="shared" si="26"/>
        <v>0.55000000000000004</v>
      </c>
      <c r="AK21" s="221">
        <f t="shared" si="27"/>
        <v>0.55000000000000004</v>
      </c>
      <c r="AL21" s="221">
        <f t="shared" si="28"/>
        <v>0.55000000000000004</v>
      </c>
      <c r="AM21" s="221">
        <f t="shared" si="29"/>
        <v>0.55000000000000004</v>
      </c>
      <c r="AN21" s="221">
        <f t="shared" si="30"/>
        <v>0.55000000000000004</v>
      </c>
      <c r="AO21" s="221">
        <f t="shared" si="31"/>
        <v>0.60000000000000009</v>
      </c>
      <c r="AP21" s="221">
        <f t="shared" si="32"/>
        <v>0.60000000000000009</v>
      </c>
      <c r="AQ21" s="221">
        <f t="shared" si="33"/>
        <v>0.60000000000000009</v>
      </c>
      <c r="AR21" s="221">
        <f t="shared" si="46"/>
        <v>0.55000000000000004</v>
      </c>
      <c r="AS21" s="221">
        <f t="shared" si="47"/>
        <v>0.98</v>
      </c>
      <c r="AT21" s="221">
        <f t="shared" si="48"/>
        <v>0.98</v>
      </c>
      <c r="AU21" s="221">
        <f t="shared" si="49"/>
        <v>0.98</v>
      </c>
      <c r="AV21" s="221">
        <f t="shared" si="50"/>
        <v>0.98</v>
      </c>
      <c r="AW21" s="221">
        <f t="shared" si="51"/>
        <v>0.98</v>
      </c>
      <c r="AX21" s="221">
        <f t="shared" si="52"/>
        <v>0.98</v>
      </c>
      <c r="AY21" s="221">
        <f t="shared" si="53"/>
        <v>0.99</v>
      </c>
      <c r="AZ21" s="221">
        <f t="shared" si="54"/>
        <v>1</v>
      </c>
      <c r="BA21" s="221">
        <f t="shared" si="55"/>
        <v>1</v>
      </c>
      <c r="BB21" s="221">
        <f t="shared" si="56"/>
        <v>1</v>
      </c>
      <c r="BC21" s="221">
        <f t="shared" si="57"/>
        <v>1</v>
      </c>
      <c r="BD21" s="80">
        <f t="shared" si="34"/>
        <v>0.60000000000000009</v>
      </c>
      <c r="BE21" s="76">
        <v>0.55000000000000004</v>
      </c>
      <c r="BF21" s="50">
        <v>1971.8520000000001</v>
      </c>
      <c r="BG21" s="55">
        <v>0</v>
      </c>
      <c r="BH21" s="55">
        <v>14308.436211312319</v>
      </c>
      <c r="BI21" s="55">
        <v>15739.741598845152</v>
      </c>
      <c r="BJ21" s="55">
        <v>0</v>
      </c>
      <c r="BK21" s="55">
        <v>0</v>
      </c>
      <c r="BL21" s="55">
        <v>0</v>
      </c>
      <c r="BM21" s="55">
        <v>0</v>
      </c>
      <c r="BN21" s="55">
        <v>0</v>
      </c>
      <c r="BO21" s="55">
        <v>0</v>
      </c>
      <c r="BP21" s="55">
        <v>0</v>
      </c>
      <c r="BQ21" s="55">
        <v>0</v>
      </c>
      <c r="BR21" s="55">
        <v>0</v>
      </c>
      <c r="BS21" s="86">
        <f t="shared" si="58"/>
        <v>30048.177810157471</v>
      </c>
      <c r="BT21" s="230">
        <v>0</v>
      </c>
      <c r="BU21" s="230">
        <v>0.43</v>
      </c>
      <c r="BV21" s="230">
        <v>0</v>
      </c>
      <c r="BW21" s="230">
        <v>0</v>
      </c>
      <c r="BX21" s="230">
        <v>0</v>
      </c>
      <c r="BY21" s="230">
        <v>0</v>
      </c>
      <c r="BZ21" s="230">
        <v>0</v>
      </c>
      <c r="CA21" s="230">
        <v>0.01</v>
      </c>
      <c r="CB21" s="230">
        <v>0.01</v>
      </c>
      <c r="CC21" s="230">
        <v>0</v>
      </c>
      <c r="CD21" s="230">
        <v>0</v>
      </c>
      <c r="CE21" s="230">
        <v>0</v>
      </c>
      <c r="CF21" s="80">
        <f t="shared" si="59"/>
        <v>1</v>
      </c>
      <c r="CG21" s="58">
        <v>0</v>
      </c>
      <c r="CH21" s="58">
        <v>0</v>
      </c>
      <c r="CI21" s="58">
        <v>0</v>
      </c>
      <c r="CJ21" s="58">
        <v>0</v>
      </c>
      <c r="CK21" s="58">
        <v>0</v>
      </c>
      <c r="CL21" s="58">
        <v>0</v>
      </c>
      <c r="CM21" s="58">
        <v>0</v>
      </c>
      <c r="CN21" s="58">
        <v>0</v>
      </c>
      <c r="CO21" s="58">
        <v>0</v>
      </c>
      <c r="CP21" s="58">
        <v>0</v>
      </c>
      <c r="CQ21" s="58">
        <v>0</v>
      </c>
      <c r="CR21" s="58">
        <v>0</v>
      </c>
      <c r="CS21" s="11">
        <f t="shared" si="60"/>
        <v>0</v>
      </c>
      <c r="CT21" s="58">
        <v>0</v>
      </c>
      <c r="CU21" s="58">
        <v>0</v>
      </c>
      <c r="CV21" s="58">
        <v>0</v>
      </c>
      <c r="CW21" s="58">
        <v>0</v>
      </c>
      <c r="CX21" s="58">
        <f t="shared" si="61"/>
        <v>32020.02981015747</v>
      </c>
      <c r="CY21" s="63">
        <v>0</v>
      </c>
      <c r="CZ21" s="63">
        <v>14308.436211312319</v>
      </c>
      <c r="DA21" s="63">
        <v>15739.741598845152</v>
      </c>
      <c r="DB21" s="63">
        <v>0</v>
      </c>
      <c r="DC21" s="63">
        <v>0</v>
      </c>
      <c r="DD21" s="63">
        <v>0</v>
      </c>
      <c r="DE21" s="63">
        <v>0</v>
      </c>
      <c r="DF21" s="63">
        <v>0</v>
      </c>
      <c r="DG21" s="63">
        <v>0</v>
      </c>
      <c r="DH21" s="63">
        <v>0</v>
      </c>
      <c r="DI21" s="63">
        <v>0</v>
      </c>
      <c r="DJ21" s="63">
        <v>0</v>
      </c>
      <c r="DK21" s="63">
        <f t="shared" si="62"/>
        <v>30048.177810157471</v>
      </c>
      <c r="DL21" s="63">
        <v>0</v>
      </c>
      <c r="DM21" s="63">
        <v>0</v>
      </c>
      <c r="DN21" s="63">
        <v>0</v>
      </c>
      <c r="DO21" s="63">
        <v>0</v>
      </c>
      <c r="DP21" s="63">
        <v>0</v>
      </c>
      <c r="DQ21" s="63">
        <v>0</v>
      </c>
      <c r="DR21" s="63">
        <v>0</v>
      </c>
      <c r="DS21" s="63">
        <v>0</v>
      </c>
      <c r="DT21" s="63">
        <v>0</v>
      </c>
      <c r="DU21" s="63">
        <v>0</v>
      </c>
      <c r="DV21" s="63">
        <v>0</v>
      </c>
      <c r="DW21" s="63">
        <v>0</v>
      </c>
      <c r="DX21" s="63">
        <f t="shared" si="63"/>
        <v>0</v>
      </c>
      <c r="DY21" s="58">
        <v>0</v>
      </c>
      <c r="DZ21" s="58">
        <v>0</v>
      </c>
      <c r="EA21" s="58">
        <v>0</v>
      </c>
      <c r="EB21" s="58">
        <v>0</v>
      </c>
      <c r="EC21" s="58">
        <f t="shared" si="64"/>
        <v>32020.02981015747</v>
      </c>
      <c r="ED21" s="84">
        <v>0</v>
      </c>
      <c r="EE21" s="84">
        <v>0</v>
      </c>
      <c r="EF21" s="84">
        <v>0</v>
      </c>
      <c r="EG21" s="84">
        <v>0</v>
      </c>
      <c r="EH21" s="84">
        <v>0</v>
      </c>
      <c r="EI21" s="84">
        <v>0</v>
      </c>
      <c r="EJ21" s="84">
        <v>19188</v>
      </c>
      <c r="EK21" s="84">
        <v>5000</v>
      </c>
      <c r="EL21" s="84">
        <v>4486</v>
      </c>
      <c r="EM21" s="84">
        <v>0</v>
      </c>
      <c r="EN21" s="84">
        <v>0</v>
      </c>
      <c r="EO21" s="84">
        <v>1374.177810157471</v>
      </c>
      <c r="EP21" s="83">
        <f t="shared" si="65"/>
        <v>30048.177810157471</v>
      </c>
      <c r="EQ21" s="79">
        <v>0</v>
      </c>
      <c r="ER21" s="79">
        <v>0</v>
      </c>
      <c r="ES21" s="79">
        <v>0</v>
      </c>
      <c r="ET21" s="79">
        <v>0</v>
      </c>
      <c r="EU21" s="79">
        <v>0</v>
      </c>
      <c r="EV21" s="79">
        <v>0</v>
      </c>
      <c r="EW21" s="79">
        <v>0.43</v>
      </c>
      <c r="EX21" s="79">
        <v>0</v>
      </c>
      <c r="EY21" s="79">
        <v>0</v>
      </c>
      <c r="EZ21" s="79">
        <v>0</v>
      </c>
      <c r="FA21" s="79">
        <v>0</v>
      </c>
      <c r="FB21" s="79">
        <v>0.02</v>
      </c>
      <c r="FC21" s="81">
        <f t="shared" si="66"/>
        <v>0.45</v>
      </c>
      <c r="FD21" s="81">
        <f t="shared" si="67"/>
        <v>0.55000000000000004</v>
      </c>
      <c r="FE21" s="81">
        <f t="shared" si="68"/>
        <v>0.55000000000000004</v>
      </c>
      <c r="FF21" s="81">
        <f t="shared" si="69"/>
        <v>0.55000000000000004</v>
      </c>
      <c r="FG21" s="81">
        <f t="shared" si="70"/>
        <v>0.55000000000000004</v>
      </c>
      <c r="FH21" s="81">
        <f t="shared" si="71"/>
        <v>0.55000000000000004</v>
      </c>
      <c r="FI21" s="81">
        <f t="shared" si="72"/>
        <v>0.55000000000000004</v>
      </c>
      <c r="FJ21" s="81">
        <f t="shared" si="73"/>
        <v>0.98</v>
      </c>
      <c r="FK21" s="81">
        <f t="shared" si="74"/>
        <v>0.98</v>
      </c>
      <c r="FL21" s="81">
        <f t="shared" si="75"/>
        <v>0.98</v>
      </c>
      <c r="FM21" s="81">
        <f t="shared" si="76"/>
        <v>0.98</v>
      </c>
      <c r="FN21" s="81">
        <f t="shared" si="77"/>
        <v>0.98</v>
      </c>
      <c r="FO21" s="81">
        <f t="shared" si="78"/>
        <v>1</v>
      </c>
      <c r="FP21" s="84">
        <v>0</v>
      </c>
      <c r="FQ21" s="84">
        <v>0</v>
      </c>
      <c r="FR21" s="84">
        <v>0</v>
      </c>
      <c r="FS21" s="84">
        <v>0</v>
      </c>
      <c r="FT21" s="84">
        <v>0</v>
      </c>
      <c r="FU21" s="84">
        <v>0</v>
      </c>
      <c r="FV21" s="84">
        <v>0</v>
      </c>
      <c r="FW21" s="84">
        <v>0</v>
      </c>
      <c r="FX21" s="84">
        <v>0</v>
      </c>
      <c r="FY21" s="84">
        <v>0</v>
      </c>
      <c r="FZ21" s="84">
        <v>0</v>
      </c>
      <c r="GA21" s="84">
        <v>0</v>
      </c>
      <c r="GB21" s="83">
        <f t="shared" si="79"/>
        <v>0</v>
      </c>
      <c r="GC21" s="86">
        <v>0</v>
      </c>
      <c r="GD21" s="86">
        <v>0</v>
      </c>
      <c r="GE21" s="86">
        <v>0</v>
      </c>
      <c r="GF21" s="86">
        <v>0</v>
      </c>
      <c r="GG21" s="86">
        <v>32020.02981015747</v>
      </c>
      <c r="GH21" s="63">
        <v>0</v>
      </c>
      <c r="GI21" s="63">
        <v>0</v>
      </c>
      <c r="GJ21" s="63">
        <v>0</v>
      </c>
      <c r="GK21" s="63">
        <v>0</v>
      </c>
      <c r="GL21" s="63">
        <v>0</v>
      </c>
      <c r="GM21" s="63">
        <v>0</v>
      </c>
      <c r="GN21" s="63">
        <v>0</v>
      </c>
      <c r="GO21" s="63">
        <v>15000</v>
      </c>
      <c r="GP21" s="63">
        <v>0</v>
      </c>
      <c r="GQ21" s="63">
        <v>8703.177810157471</v>
      </c>
      <c r="GR21" s="63">
        <v>5000</v>
      </c>
      <c r="GS21" s="63">
        <v>1345</v>
      </c>
      <c r="GT21" s="63">
        <f t="shared" si="80"/>
        <v>30048.177810157471</v>
      </c>
      <c r="GU21" s="63">
        <v>0</v>
      </c>
      <c r="GV21" s="63">
        <v>0</v>
      </c>
      <c r="GW21" s="63">
        <v>0</v>
      </c>
      <c r="GX21" s="63">
        <v>0</v>
      </c>
      <c r="GY21" s="63">
        <v>0</v>
      </c>
      <c r="GZ21" s="63">
        <v>0</v>
      </c>
      <c r="HA21" s="63">
        <v>0</v>
      </c>
      <c r="HB21" s="63">
        <v>0</v>
      </c>
      <c r="HC21" s="63">
        <v>0</v>
      </c>
      <c r="HD21" s="63">
        <v>0</v>
      </c>
      <c r="HE21" s="63">
        <v>0</v>
      </c>
      <c r="HF21" s="63">
        <v>0</v>
      </c>
      <c r="HG21" s="63">
        <f t="shared" si="81"/>
        <v>0</v>
      </c>
      <c r="HH21" s="58">
        <v>0</v>
      </c>
      <c r="HI21" s="58">
        <v>0</v>
      </c>
      <c r="HJ21" s="58">
        <v>0</v>
      </c>
      <c r="HK21" s="58">
        <v>0</v>
      </c>
      <c r="HL21" s="58">
        <f t="shared" si="82"/>
        <v>32020.02981015747</v>
      </c>
      <c r="HM21" s="63">
        <v>0</v>
      </c>
      <c r="HN21" s="63">
        <v>0</v>
      </c>
      <c r="HO21" s="63">
        <v>0</v>
      </c>
      <c r="HP21" s="63">
        <v>0</v>
      </c>
      <c r="HQ21" s="63">
        <v>0</v>
      </c>
      <c r="HR21" s="63">
        <v>0</v>
      </c>
      <c r="HS21" s="63">
        <v>0</v>
      </c>
      <c r="HT21" s="63">
        <v>15000</v>
      </c>
      <c r="HU21" s="63">
        <v>0</v>
      </c>
      <c r="HV21" s="63">
        <v>0</v>
      </c>
      <c r="HW21" s="63">
        <v>0</v>
      </c>
      <c r="HX21" s="63">
        <v>15048.1778101575</v>
      </c>
      <c r="HY21" s="63">
        <f t="shared" si="83"/>
        <v>30048.1778101575</v>
      </c>
      <c r="HZ21" s="63">
        <v>0</v>
      </c>
      <c r="IA21" s="63">
        <v>0</v>
      </c>
      <c r="IB21" s="63">
        <v>0</v>
      </c>
      <c r="IC21" s="63">
        <v>0</v>
      </c>
      <c r="ID21" s="63">
        <v>0</v>
      </c>
      <c r="IE21" s="63">
        <v>0</v>
      </c>
      <c r="IF21" s="63">
        <v>0</v>
      </c>
      <c r="IG21" s="63">
        <v>0</v>
      </c>
      <c r="IH21" s="63">
        <v>0</v>
      </c>
      <c r="II21" s="63">
        <v>0</v>
      </c>
      <c r="IJ21" s="63">
        <v>0</v>
      </c>
      <c r="IK21" s="63">
        <v>0</v>
      </c>
      <c r="IL21" s="63">
        <v>-2.9103830456733704E-11</v>
      </c>
      <c r="IM21" s="58">
        <v>0</v>
      </c>
      <c r="IN21" s="58">
        <v>0</v>
      </c>
      <c r="IO21" s="58">
        <v>0</v>
      </c>
      <c r="IP21" s="58">
        <v>0</v>
      </c>
      <c r="IQ21" s="58">
        <f t="shared" si="35"/>
        <v>32020.02981015747</v>
      </c>
      <c r="IR21" s="70">
        <f t="shared" si="84"/>
        <v>30048.177810157471</v>
      </c>
      <c r="IS21" s="70">
        <f t="shared" si="85"/>
        <v>15000</v>
      </c>
      <c r="IT21" s="92">
        <f t="shared" si="36"/>
        <v>16971.851999999999</v>
      </c>
      <c r="IU21" s="92">
        <f t="shared" si="37"/>
        <v>32020.02981015747</v>
      </c>
      <c r="IV21" s="92">
        <f t="shared" si="86"/>
        <v>-15048.177810157471</v>
      </c>
      <c r="IW21" s="21">
        <f t="shared" si="38"/>
        <v>15048.177810157471</v>
      </c>
      <c r="IX21" s="70">
        <f t="shared" si="87"/>
        <v>28674</v>
      </c>
      <c r="IY21" s="70">
        <f t="shared" si="88"/>
        <v>15000</v>
      </c>
      <c r="IZ21" s="93">
        <f t="shared" si="39"/>
        <v>16971.851999999999</v>
      </c>
      <c r="JA21" s="93">
        <f t="shared" si="40"/>
        <v>30645.851999999999</v>
      </c>
      <c r="JB21" s="92">
        <f t="shared" si="89"/>
        <v>-13674</v>
      </c>
      <c r="JC21" s="94">
        <f t="shared" si="41"/>
        <v>15048.177810157471</v>
      </c>
      <c r="JD21" s="94">
        <f t="shared" si="90"/>
        <v>28703.177810157471</v>
      </c>
      <c r="JE21" s="94">
        <f t="shared" si="91"/>
        <v>15000</v>
      </c>
      <c r="JF21" s="94">
        <f t="shared" si="42"/>
        <v>16971.851999999999</v>
      </c>
      <c r="JG21" s="94">
        <f t="shared" si="43"/>
        <v>30675.02981015747</v>
      </c>
      <c r="JH21" s="94">
        <f t="shared" si="92"/>
        <v>-13703.177810157471</v>
      </c>
      <c r="JI21" s="94">
        <f t="shared" si="44"/>
        <v>15048.177810157471</v>
      </c>
      <c r="JJ21" s="94">
        <f t="shared" si="93"/>
        <v>15000</v>
      </c>
      <c r="JK21" s="94">
        <f t="shared" si="45"/>
        <v>15000</v>
      </c>
      <c r="JL21" s="94">
        <f t="shared" si="94"/>
        <v>16971.851999999999</v>
      </c>
      <c r="JM21" s="94">
        <f t="shared" si="95"/>
        <v>16971.851999999999</v>
      </c>
      <c r="JN21" s="94">
        <f t="shared" si="96"/>
        <v>0</v>
      </c>
      <c r="JO21" s="94">
        <f t="shared" si="97"/>
        <v>15048.177810157471</v>
      </c>
      <c r="JP21" s="96">
        <v>13921</v>
      </c>
      <c r="JQ21" s="5" t="s">
        <v>384</v>
      </c>
      <c r="JR21" s="4" t="s">
        <v>394</v>
      </c>
      <c r="JS21" s="4" t="s">
        <v>395</v>
      </c>
      <c r="JT21" s="5" t="s">
        <v>406</v>
      </c>
      <c r="JU21" s="102"/>
      <c r="JV21" s="5" t="s">
        <v>397</v>
      </c>
      <c r="JW21" s="105" t="s">
        <v>401</v>
      </c>
      <c r="JX21" s="103" t="s">
        <v>411</v>
      </c>
      <c r="JY21" s="104" t="s">
        <v>420</v>
      </c>
      <c r="JZ21" s="105"/>
      <c r="KA21" s="5" t="s">
        <v>458</v>
      </c>
      <c r="KB21" s="5"/>
      <c r="KC21" s="109">
        <v>43617</v>
      </c>
      <c r="KD21" s="109">
        <v>43769</v>
      </c>
      <c r="KE21" s="109" t="s">
        <v>466</v>
      </c>
      <c r="KF21" s="119">
        <v>0</v>
      </c>
      <c r="KG21" s="119">
        <v>0</v>
      </c>
      <c r="KH21" s="84">
        <v>49555</v>
      </c>
      <c r="KI21" s="84">
        <v>2</v>
      </c>
      <c r="KJ21" s="84">
        <v>24777.5</v>
      </c>
      <c r="KK21" s="84"/>
      <c r="KL21" s="120"/>
      <c r="KM21" s="24"/>
      <c r="KN21" s="120"/>
      <c r="KO21" s="121"/>
      <c r="KP21" s="122"/>
      <c r="KQ21" s="123" t="s">
        <v>510</v>
      </c>
      <c r="KR21" s="122"/>
      <c r="KS21" s="290"/>
    </row>
    <row r="22" spans="1:305" ht="25.5" x14ac:dyDescent="0.25">
      <c r="A22" s="4" t="s">
        <v>18</v>
      </c>
      <c r="B22" s="5" t="s">
        <v>71</v>
      </c>
      <c r="C22" s="24" t="s">
        <v>91</v>
      </c>
      <c r="D22" s="218" t="s">
        <v>146</v>
      </c>
      <c r="E22" s="32" t="s">
        <v>770</v>
      </c>
      <c r="F22" s="31" t="s">
        <v>170</v>
      </c>
      <c r="G22" s="10">
        <v>0</v>
      </c>
      <c r="H22" s="10">
        <v>0</v>
      </c>
      <c r="I22" s="10">
        <v>2634.1959999999999</v>
      </c>
      <c r="J22" s="10">
        <v>-0.18</v>
      </c>
      <c r="K22" s="10">
        <v>0</v>
      </c>
      <c r="L22" s="10">
        <v>0</v>
      </c>
      <c r="M22" s="10">
        <v>0</v>
      </c>
      <c r="N22" s="48">
        <v>0</v>
      </c>
      <c r="O22" s="48">
        <v>0</v>
      </c>
      <c r="P22" s="48">
        <v>0</v>
      </c>
      <c r="Q22" s="48">
        <v>0</v>
      </c>
      <c r="R22" s="48">
        <v>0</v>
      </c>
      <c r="S22" s="11">
        <f t="shared" si="21"/>
        <v>2634.0160000000001</v>
      </c>
      <c r="T22" s="79">
        <v>0</v>
      </c>
      <c r="U22" s="79">
        <v>0</v>
      </c>
      <c r="V22" s="79">
        <v>0</v>
      </c>
      <c r="W22" s="79">
        <v>0</v>
      </c>
      <c r="X22" s="79">
        <v>0.03</v>
      </c>
      <c r="Y22" s="79">
        <v>0</v>
      </c>
      <c r="Z22" s="79">
        <v>0</v>
      </c>
      <c r="AA22" s="79">
        <v>0</v>
      </c>
      <c r="AB22" s="79">
        <v>0</v>
      </c>
      <c r="AC22" s="79">
        <v>0</v>
      </c>
      <c r="AD22" s="79">
        <v>0</v>
      </c>
      <c r="AE22" s="79">
        <v>0</v>
      </c>
      <c r="AF22" s="221">
        <f t="shared" si="22"/>
        <v>0.96</v>
      </c>
      <c r="AG22" s="221">
        <f t="shared" si="23"/>
        <v>0.96</v>
      </c>
      <c r="AH22" s="221">
        <f t="shared" si="24"/>
        <v>0.96</v>
      </c>
      <c r="AI22" s="221">
        <f t="shared" si="25"/>
        <v>0.96</v>
      </c>
      <c r="AJ22" s="221">
        <f t="shared" si="26"/>
        <v>0.99</v>
      </c>
      <c r="AK22" s="221">
        <f t="shared" si="27"/>
        <v>0.99</v>
      </c>
      <c r="AL22" s="221">
        <f t="shared" si="28"/>
        <v>0.99</v>
      </c>
      <c r="AM22" s="221">
        <f t="shared" si="29"/>
        <v>0.99</v>
      </c>
      <c r="AN22" s="221">
        <f t="shared" si="30"/>
        <v>0.99</v>
      </c>
      <c r="AO22" s="221">
        <f t="shared" si="31"/>
        <v>0.99</v>
      </c>
      <c r="AP22" s="221">
        <f t="shared" si="32"/>
        <v>0.99</v>
      </c>
      <c r="AQ22" s="221">
        <f t="shared" si="33"/>
        <v>0.99</v>
      </c>
      <c r="AR22" s="221">
        <f t="shared" si="46"/>
        <v>0.96</v>
      </c>
      <c r="AS22" s="221">
        <f t="shared" si="47"/>
        <v>0.96</v>
      </c>
      <c r="AT22" s="221">
        <f t="shared" si="48"/>
        <v>0.96</v>
      </c>
      <c r="AU22" s="221">
        <f t="shared" si="49"/>
        <v>0.96</v>
      </c>
      <c r="AV22" s="221">
        <f t="shared" si="50"/>
        <v>0.96</v>
      </c>
      <c r="AW22" s="221">
        <f t="shared" si="51"/>
        <v>0.96</v>
      </c>
      <c r="AX22" s="221">
        <f t="shared" si="52"/>
        <v>0.96</v>
      </c>
      <c r="AY22" s="221">
        <f t="shared" si="53"/>
        <v>0.96</v>
      </c>
      <c r="AZ22" s="221">
        <f t="shared" si="54"/>
        <v>0.96</v>
      </c>
      <c r="BA22" s="221">
        <f t="shared" si="55"/>
        <v>0.96</v>
      </c>
      <c r="BB22" s="221">
        <f t="shared" si="56"/>
        <v>0.96</v>
      </c>
      <c r="BC22" s="221">
        <f t="shared" si="57"/>
        <v>0.96</v>
      </c>
      <c r="BD22" s="80">
        <f t="shared" si="34"/>
        <v>0.99</v>
      </c>
      <c r="BE22" s="76">
        <v>0.96</v>
      </c>
      <c r="BF22" s="50">
        <v>186248.97700000001</v>
      </c>
      <c r="BG22" s="55">
        <v>0</v>
      </c>
      <c r="BH22" s="55">
        <v>0</v>
      </c>
      <c r="BI22" s="55">
        <v>2017.5099999999948</v>
      </c>
      <c r="BJ22" s="55">
        <v>0</v>
      </c>
      <c r="BK22" s="55">
        <v>0</v>
      </c>
      <c r="BL22" s="55">
        <v>0</v>
      </c>
      <c r="BM22" s="55">
        <v>0</v>
      </c>
      <c r="BN22" s="55">
        <v>0</v>
      </c>
      <c r="BO22" s="55">
        <v>0</v>
      </c>
      <c r="BP22" s="55">
        <v>0</v>
      </c>
      <c r="BQ22" s="55">
        <v>0</v>
      </c>
      <c r="BR22" s="55">
        <v>0</v>
      </c>
      <c r="BS22" s="86">
        <f t="shared" si="58"/>
        <v>2017.5099999999948</v>
      </c>
      <c r="BT22" s="230">
        <v>0</v>
      </c>
      <c r="BU22" s="230">
        <v>0</v>
      </c>
      <c r="BV22" s="230">
        <v>0</v>
      </c>
      <c r="BW22" s="230">
        <v>0</v>
      </c>
      <c r="BX22" s="230">
        <v>0</v>
      </c>
      <c r="BY22" s="230">
        <v>0</v>
      </c>
      <c r="BZ22" s="230">
        <v>0</v>
      </c>
      <c r="CA22" s="230">
        <v>0</v>
      </c>
      <c r="CB22" s="230">
        <v>0</v>
      </c>
      <c r="CC22" s="230">
        <v>0</v>
      </c>
      <c r="CD22" s="230">
        <v>0</v>
      </c>
      <c r="CE22" s="230">
        <v>0</v>
      </c>
      <c r="CF22" s="80">
        <f t="shared" si="59"/>
        <v>0.96</v>
      </c>
      <c r="CG22" s="58">
        <v>0</v>
      </c>
      <c r="CH22" s="58">
        <v>0</v>
      </c>
      <c r="CI22" s="58">
        <v>0</v>
      </c>
      <c r="CJ22" s="58">
        <v>0</v>
      </c>
      <c r="CK22" s="58">
        <v>0</v>
      </c>
      <c r="CL22" s="58">
        <v>0</v>
      </c>
      <c r="CM22" s="58">
        <v>0</v>
      </c>
      <c r="CN22" s="58">
        <v>0</v>
      </c>
      <c r="CO22" s="58">
        <v>0</v>
      </c>
      <c r="CP22" s="58">
        <v>0</v>
      </c>
      <c r="CQ22" s="58">
        <v>0</v>
      </c>
      <c r="CR22" s="58">
        <v>0</v>
      </c>
      <c r="CS22" s="11">
        <f t="shared" si="60"/>
        <v>0</v>
      </c>
      <c r="CT22" s="58">
        <v>0</v>
      </c>
      <c r="CU22" s="58">
        <v>0</v>
      </c>
      <c r="CV22" s="58">
        <v>0</v>
      </c>
      <c r="CW22" s="58">
        <v>0</v>
      </c>
      <c r="CX22" s="58">
        <f t="shared" si="61"/>
        <v>188266.48700000002</v>
      </c>
      <c r="CY22" s="63">
        <v>0</v>
      </c>
      <c r="CZ22" s="63">
        <v>0</v>
      </c>
      <c r="DA22" s="63">
        <v>2017.5099999999948</v>
      </c>
      <c r="DB22" s="63">
        <v>0</v>
      </c>
      <c r="DC22" s="63">
        <v>0</v>
      </c>
      <c r="DD22" s="63">
        <v>0</v>
      </c>
      <c r="DE22" s="63">
        <v>0</v>
      </c>
      <c r="DF22" s="63">
        <v>0</v>
      </c>
      <c r="DG22" s="63">
        <v>0</v>
      </c>
      <c r="DH22" s="63">
        <v>0</v>
      </c>
      <c r="DI22" s="63">
        <v>0</v>
      </c>
      <c r="DJ22" s="63">
        <v>0</v>
      </c>
      <c r="DK22" s="63">
        <f t="shared" si="62"/>
        <v>2017.5099999999948</v>
      </c>
      <c r="DL22" s="63">
        <v>0</v>
      </c>
      <c r="DM22" s="63">
        <v>0</v>
      </c>
      <c r="DN22" s="63">
        <v>0</v>
      </c>
      <c r="DO22" s="63">
        <v>0</v>
      </c>
      <c r="DP22" s="63">
        <v>0</v>
      </c>
      <c r="DQ22" s="63">
        <v>0</v>
      </c>
      <c r="DR22" s="63">
        <v>0</v>
      </c>
      <c r="DS22" s="63">
        <v>0</v>
      </c>
      <c r="DT22" s="63">
        <v>0</v>
      </c>
      <c r="DU22" s="63">
        <v>0</v>
      </c>
      <c r="DV22" s="63">
        <v>0</v>
      </c>
      <c r="DW22" s="63">
        <v>0</v>
      </c>
      <c r="DX22" s="63">
        <f t="shared" si="63"/>
        <v>0</v>
      </c>
      <c r="DY22" s="58">
        <v>0</v>
      </c>
      <c r="DZ22" s="58">
        <v>0</v>
      </c>
      <c r="EA22" s="58">
        <v>0</v>
      </c>
      <c r="EB22" s="58">
        <v>0</v>
      </c>
      <c r="EC22" s="58">
        <f t="shared" si="64"/>
        <v>188266.48700000002</v>
      </c>
      <c r="ED22" s="84">
        <v>0</v>
      </c>
      <c r="EE22" s="84">
        <v>0</v>
      </c>
      <c r="EF22" s="84">
        <v>2634.1959999999999</v>
      </c>
      <c r="EG22" s="84">
        <v>-0.18</v>
      </c>
      <c r="EH22" s="84">
        <v>0</v>
      </c>
      <c r="EI22" s="84">
        <v>0</v>
      </c>
      <c r="EJ22" s="84">
        <v>0</v>
      </c>
      <c r="EK22" s="84">
        <v>0</v>
      </c>
      <c r="EL22" s="84">
        <v>0</v>
      </c>
      <c r="EM22" s="84">
        <v>0</v>
      </c>
      <c r="EN22" s="84">
        <v>0</v>
      </c>
      <c r="EO22" s="84">
        <v>0</v>
      </c>
      <c r="EP22" s="83">
        <f t="shared" si="65"/>
        <v>2634.0160000000001</v>
      </c>
      <c r="EQ22" s="79">
        <v>0</v>
      </c>
      <c r="ER22" s="79">
        <v>0</v>
      </c>
      <c r="ES22" s="79">
        <v>0</v>
      </c>
      <c r="ET22" s="79">
        <v>0</v>
      </c>
      <c r="EU22" s="79">
        <v>0.03</v>
      </c>
      <c r="EV22" s="79">
        <v>0</v>
      </c>
      <c r="EW22" s="79">
        <v>0</v>
      </c>
      <c r="EX22" s="79">
        <v>0</v>
      </c>
      <c r="EY22" s="79">
        <v>0</v>
      </c>
      <c r="EZ22" s="79">
        <v>0</v>
      </c>
      <c r="FA22" s="79">
        <v>0</v>
      </c>
      <c r="FB22" s="79">
        <v>0.01</v>
      </c>
      <c r="FC22" s="81">
        <f t="shared" si="66"/>
        <v>0.04</v>
      </c>
      <c r="FD22" s="81">
        <f t="shared" si="67"/>
        <v>0.96</v>
      </c>
      <c r="FE22" s="81">
        <f t="shared" si="68"/>
        <v>0.96</v>
      </c>
      <c r="FF22" s="81">
        <f t="shared" si="69"/>
        <v>0.96</v>
      </c>
      <c r="FG22" s="81">
        <f t="shared" si="70"/>
        <v>0.96</v>
      </c>
      <c r="FH22" s="81">
        <f t="shared" si="71"/>
        <v>0.99</v>
      </c>
      <c r="FI22" s="81">
        <f t="shared" si="72"/>
        <v>0.99</v>
      </c>
      <c r="FJ22" s="81">
        <f t="shared" si="73"/>
        <v>0.99</v>
      </c>
      <c r="FK22" s="81">
        <f t="shared" si="74"/>
        <v>0.99</v>
      </c>
      <c r="FL22" s="81">
        <f t="shared" si="75"/>
        <v>0.99</v>
      </c>
      <c r="FM22" s="81">
        <f t="shared" si="76"/>
        <v>0.99</v>
      </c>
      <c r="FN22" s="81">
        <f t="shared" si="77"/>
        <v>0.99</v>
      </c>
      <c r="FO22" s="81">
        <f t="shared" si="78"/>
        <v>1</v>
      </c>
      <c r="FP22" s="84">
        <v>0</v>
      </c>
      <c r="FQ22" s="84">
        <v>0</v>
      </c>
      <c r="FR22" s="84">
        <v>0</v>
      </c>
      <c r="FS22" s="84">
        <v>0</v>
      </c>
      <c r="FT22" s="84">
        <v>0</v>
      </c>
      <c r="FU22" s="84">
        <v>0</v>
      </c>
      <c r="FV22" s="84">
        <v>0</v>
      </c>
      <c r="FW22" s="84">
        <v>0</v>
      </c>
      <c r="FX22" s="84">
        <v>0</v>
      </c>
      <c r="FY22" s="84">
        <v>0</v>
      </c>
      <c r="FZ22" s="84">
        <v>0</v>
      </c>
      <c r="GA22" s="84">
        <v>0</v>
      </c>
      <c r="GB22" s="83">
        <f t="shared" si="79"/>
        <v>0</v>
      </c>
      <c r="GC22" s="86">
        <v>0</v>
      </c>
      <c r="GD22" s="86">
        <v>0</v>
      </c>
      <c r="GE22" s="86">
        <v>0</v>
      </c>
      <c r="GF22" s="86">
        <v>0</v>
      </c>
      <c r="GG22" s="86">
        <v>188882.99300000002</v>
      </c>
      <c r="GH22" s="63">
        <v>0</v>
      </c>
      <c r="GI22" s="63">
        <v>0</v>
      </c>
      <c r="GJ22" s="63">
        <v>2634.1959999999999</v>
      </c>
      <c r="GK22" s="63">
        <v>-0.18</v>
      </c>
      <c r="GL22" s="63">
        <v>0</v>
      </c>
      <c r="GM22" s="63">
        <v>0</v>
      </c>
      <c r="GN22" s="63">
        <v>0</v>
      </c>
      <c r="GO22" s="63">
        <v>0</v>
      </c>
      <c r="GP22" s="63">
        <v>0</v>
      </c>
      <c r="GQ22" s="63">
        <v>0</v>
      </c>
      <c r="GR22" s="63">
        <v>0</v>
      </c>
      <c r="GS22" s="63">
        <v>0</v>
      </c>
      <c r="GT22" s="63">
        <f t="shared" si="80"/>
        <v>2634.0160000000001</v>
      </c>
      <c r="GU22" s="63">
        <v>0</v>
      </c>
      <c r="GV22" s="63">
        <v>0</v>
      </c>
      <c r="GW22" s="63">
        <v>0</v>
      </c>
      <c r="GX22" s="63">
        <v>0</v>
      </c>
      <c r="GY22" s="63">
        <v>0</v>
      </c>
      <c r="GZ22" s="63">
        <v>0</v>
      </c>
      <c r="HA22" s="63">
        <v>0</v>
      </c>
      <c r="HB22" s="63">
        <v>0</v>
      </c>
      <c r="HC22" s="63">
        <v>0</v>
      </c>
      <c r="HD22" s="63">
        <v>0</v>
      </c>
      <c r="HE22" s="63">
        <v>0</v>
      </c>
      <c r="HF22" s="63">
        <v>0</v>
      </c>
      <c r="HG22" s="63">
        <f t="shared" si="81"/>
        <v>0</v>
      </c>
      <c r="HH22" s="58">
        <v>0</v>
      </c>
      <c r="HI22" s="58">
        <v>0</v>
      </c>
      <c r="HJ22" s="58">
        <v>0</v>
      </c>
      <c r="HK22" s="58">
        <v>0</v>
      </c>
      <c r="HL22" s="58">
        <f t="shared" si="82"/>
        <v>188882.99300000002</v>
      </c>
      <c r="HM22" s="63">
        <v>0</v>
      </c>
      <c r="HN22" s="63">
        <v>0</v>
      </c>
      <c r="HO22" s="63">
        <v>2634.1959999999999</v>
      </c>
      <c r="HP22" s="63">
        <v>-0.18</v>
      </c>
      <c r="HQ22" s="63">
        <v>0</v>
      </c>
      <c r="HR22" s="63">
        <v>0</v>
      </c>
      <c r="HS22" s="63">
        <v>0</v>
      </c>
      <c r="HT22" s="63">
        <v>0</v>
      </c>
      <c r="HU22" s="63">
        <v>0</v>
      </c>
      <c r="HV22" s="63">
        <v>0</v>
      </c>
      <c r="HW22" s="63">
        <v>0</v>
      </c>
      <c r="HX22" s="63">
        <v>0</v>
      </c>
      <c r="HY22" s="63">
        <f t="shared" si="83"/>
        <v>2634.0160000000001</v>
      </c>
      <c r="HZ22" s="63">
        <v>0</v>
      </c>
      <c r="IA22" s="63">
        <v>0</v>
      </c>
      <c r="IB22" s="63">
        <v>0</v>
      </c>
      <c r="IC22" s="63">
        <v>0</v>
      </c>
      <c r="ID22" s="63">
        <v>0</v>
      </c>
      <c r="IE22" s="63">
        <v>0</v>
      </c>
      <c r="IF22" s="63">
        <v>0</v>
      </c>
      <c r="IG22" s="63">
        <v>0</v>
      </c>
      <c r="IH22" s="63">
        <v>0</v>
      </c>
      <c r="II22" s="63">
        <v>0</v>
      </c>
      <c r="IJ22" s="63">
        <v>0</v>
      </c>
      <c r="IK22" s="63">
        <v>0</v>
      </c>
      <c r="IL22" s="63">
        <v>0</v>
      </c>
      <c r="IM22" s="58">
        <v>0</v>
      </c>
      <c r="IN22" s="58">
        <v>0</v>
      </c>
      <c r="IO22" s="58">
        <v>0</v>
      </c>
      <c r="IP22" s="58">
        <v>0</v>
      </c>
      <c r="IQ22" s="58">
        <f t="shared" si="35"/>
        <v>188882.99300000002</v>
      </c>
      <c r="IR22" s="70">
        <f t="shared" si="84"/>
        <v>2017.5099999999948</v>
      </c>
      <c r="IS22" s="70">
        <f t="shared" si="85"/>
        <v>2634.0160000000001</v>
      </c>
      <c r="IT22" s="92">
        <f t="shared" si="36"/>
        <v>188882.99300000002</v>
      </c>
      <c r="IU22" s="92">
        <f t="shared" si="37"/>
        <v>188266.48700000002</v>
      </c>
      <c r="IV22" s="92">
        <f t="shared" si="86"/>
        <v>616.50599999999395</v>
      </c>
      <c r="IW22" s="21">
        <f t="shared" si="38"/>
        <v>-616.50599999999395</v>
      </c>
      <c r="IX22" s="70">
        <f t="shared" si="87"/>
        <v>2634.0160000000001</v>
      </c>
      <c r="IY22" s="70">
        <f t="shared" si="88"/>
        <v>2634.0160000000001</v>
      </c>
      <c r="IZ22" s="93">
        <f t="shared" si="39"/>
        <v>188882.99300000002</v>
      </c>
      <c r="JA22" s="93">
        <f t="shared" si="40"/>
        <v>188882.99300000002</v>
      </c>
      <c r="JB22" s="92">
        <f t="shared" si="89"/>
        <v>0</v>
      </c>
      <c r="JC22" s="94">
        <f t="shared" si="41"/>
        <v>0</v>
      </c>
      <c r="JD22" s="94">
        <f t="shared" si="90"/>
        <v>2634.0160000000001</v>
      </c>
      <c r="JE22" s="94">
        <f t="shared" si="91"/>
        <v>2634.0160000000001</v>
      </c>
      <c r="JF22" s="94">
        <f t="shared" si="42"/>
        <v>188882.99300000002</v>
      </c>
      <c r="JG22" s="94">
        <f t="shared" si="43"/>
        <v>188882.99300000002</v>
      </c>
      <c r="JH22" s="94">
        <f t="shared" si="92"/>
        <v>0</v>
      </c>
      <c r="JI22" s="94">
        <f t="shared" si="44"/>
        <v>0</v>
      </c>
      <c r="JJ22" s="94">
        <f t="shared" si="93"/>
        <v>2634.0160000000001</v>
      </c>
      <c r="JK22" s="94">
        <f t="shared" si="45"/>
        <v>2634.0160000000001</v>
      </c>
      <c r="JL22" s="94">
        <f t="shared" si="94"/>
        <v>188882.99300000002</v>
      </c>
      <c r="JM22" s="94">
        <f t="shared" si="95"/>
        <v>188882.99300000002</v>
      </c>
      <c r="JN22" s="94">
        <f t="shared" si="96"/>
        <v>0</v>
      </c>
      <c r="JO22" s="94">
        <f t="shared" si="97"/>
        <v>0</v>
      </c>
      <c r="JP22" s="96">
        <v>12955</v>
      </c>
      <c r="JQ22" s="5" t="s">
        <v>384</v>
      </c>
      <c r="JR22" s="4" t="s">
        <v>394</v>
      </c>
      <c r="JS22" s="4" t="s">
        <v>410</v>
      </c>
      <c r="JT22" s="5" t="s">
        <v>406</v>
      </c>
      <c r="JU22" s="102">
        <v>6</v>
      </c>
      <c r="JV22" s="5" t="s">
        <v>397</v>
      </c>
      <c r="JW22" s="5" t="s">
        <v>401</v>
      </c>
      <c r="JX22" s="103" t="s">
        <v>411</v>
      </c>
      <c r="JY22" s="104" t="s">
        <v>411</v>
      </c>
      <c r="JZ22" s="5"/>
      <c r="KA22" s="5" t="s">
        <v>424</v>
      </c>
      <c r="KB22" s="5" t="s">
        <v>406</v>
      </c>
      <c r="KC22" s="109">
        <v>42917</v>
      </c>
      <c r="KD22" s="109"/>
      <c r="KE22" s="109"/>
      <c r="KF22" s="127"/>
      <c r="KG22" s="127"/>
      <c r="KH22" s="127">
        <v>0</v>
      </c>
      <c r="KI22" s="127">
        <v>0</v>
      </c>
      <c r="KJ22" s="127">
        <v>0</v>
      </c>
      <c r="KK22" s="127"/>
      <c r="KL22" s="127"/>
      <c r="KM22" s="127"/>
      <c r="KN22" s="127"/>
      <c r="KO22" s="128"/>
      <c r="KP22" s="122"/>
      <c r="KQ22" s="123">
        <v>2016</v>
      </c>
      <c r="KR22" s="122" t="s">
        <v>495</v>
      </c>
      <c r="KS22" s="290" t="s">
        <v>484</v>
      </c>
    </row>
    <row r="23" spans="1:305" ht="39" x14ac:dyDescent="0.25">
      <c r="A23" s="4" t="s">
        <v>19</v>
      </c>
      <c r="B23" s="5" t="s">
        <v>71</v>
      </c>
      <c r="C23" s="24" t="s">
        <v>92</v>
      </c>
      <c r="D23" s="218" t="s">
        <v>147</v>
      </c>
      <c r="E23" s="32" t="s">
        <v>770</v>
      </c>
      <c r="F23" s="31" t="s">
        <v>171</v>
      </c>
      <c r="G23" s="10">
        <v>0</v>
      </c>
      <c r="H23" s="10">
        <v>0</v>
      </c>
      <c r="I23" s="10">
        <v>5475.7359999999999</v>
      </c>
      <c r="J23" s="10">
        <v>36378.258999999998</v>
      </c>
      <c r="K23" s="10">
        <v>3.9510000000000001</v>
      </c>
      <c r="L23" s="10">
        <v>1610.2670000000001</v>
      </c>
      <c r="M23" s="10">
        <v>567.52</v>
      </c>
      <c r="N23" s="48">
        <v>1883.2439999999999</v>
      </c>
      <c r="O23" s="48">
        <v>-20.692</v>
      </c>
      <c r="P23" s="48">
        <v>15.03</v>
      </c>
      <c r="Q23" s="48">
        <v>0</v>
      </c>
      <c r="R23" s="48">
        <v>0</v>
      </c>
      <c r="S23" s="11">
        <f t="shared" si="21"/>
        <v>45913.314999999988</v>
      </c>
      <c r="T23" s="79">
        <v>0</v>
      </c>
      <c r="U23" s="79">
        <v>7.0000000000000007E-2</v>
      </c>
      <c r="V23" s="79">
        <v>0</v>
      </c>
      <c r="W23" s="79">
        <v>0.02</v>
      </c>
      <c r="X23" s="79">
        <v>0.14000000000000001</v>
      </c>
      <c r="Y23" s="79">
        <v>0.12</v>
      </c>
      <c r="Z23" s="79">
        <v>0</v>
      </c>
      <c r="AA23" s="79">
        <v>0</v>
      </c>
      <c r="AB23" s="79">
        <v>0</v>
      </c>
      <c r="AC23" s="79">
        <v>0</v>
      </c>
      <c r="AD23" s="79">
        <v>0</v>
      </c>
      <c r="AE23" s="79">
        <v>0</v>
      </c>
      <c r="AF23" s="221">
        <f t="shared" si="22"/>
        <v>0.6</v>
      </c>
      <c r="AG23" s="221">
        <f t="shared" si="23"/>
        <v>0.66999999999999993</v>
      </c>
      <c r="AH23" s="221">
        <f t="shared" si="24"/>
        <v>0.66999999999999993</v>
      </c>
      <c r="AI23" s="221">
        <f t="shared" si="25"/>
        <v>0.69</v>
      </c>
      <c r="AJ23" s="221">
        <f t="shared" si="26"/>
        <v>0.83000000000000007</v>
      </c>
      <c r="AK23" s="221">
        <f t="shared" si="27"/>
        <v>0.95</v>
      </c>
      <c r="AL23" s="221">
        <f t="shared" si="28"/>
        <v>0.95</v>
      </c>
      <c r="AM23" s="221">
        <f t="shared" si="29"/>
        <v>0.95</v>
      </c>
      <c r="AN23" s="221">
        <f t="shared" si="30"/>
        <v>0.95</v>
      </c>
      <c r="AO23" s="221">
        <f t="shared" si="31"/>
        <v>0.95</v>
      </c>
      <c r="AP23" s="221">
        <f t="shared" si="32"/>
        <v>0.95</v>
      </c>
      <c r="AQ23" s="221">
        <f t="shared" si="33"/>
        <v>0.95</v>
      </c>
      <c r="AR23" s="221">
        <f t="shared" si="46"/>
        <v>0.64278074866310153</v>
      </c>
      <c r="AS23" s="221">
        <f t="shared" si="47"/>
        <v>0.68856951871657746</v>
      </c>
      <c r="AT23" s="221">
        <f t="shared" si="48"/>
        <v>0.76318951871657759</v>
      </c>
      <c r="AU23" s="221">
        <f t="shared" si="49"/>
        <v>0.79730099547511313</v>
      </c>
      <c r="AV23" s="221">
        <f t="shared" si="50"/>
        <v>0.8280702262443439</v>
      </c>
      <c r="AW23" s="221">
        <f t="shared" si="51"/>
        <v>0.83737311085972854</v>
      </c>
      <c r="AX23" s="221">
        <f t="shared" si="52"/>
        <v>0.83941638009049768</v>
      </c>
      <c r="AY23" s="221">
        <f t="shared" si="53"/>
        <v>0.83941638009049768</v>
      </c>
      <c r="AZ23" s="221">
        <f t="shared" si="54"/>
        <v>0.83941638009049768</v>
      </c>
      <c r="BA23" s="221">
        <f t="shared" si="55"/>
        <v>0.9832439662973943</v>
      </c>
      <c r="BB23" s="221">
        <f t="shared" si="56"/>
        <v>0.99057155250429085</v>
      </c>
      <c r="BC23" s="221">
        <f t="shared" si="57"/>
        <v>0.99999155250429084</v>
      </c>
      <c r="BD23" s="80">
        <f t="shared" si="34"/>
        <v>0.95</v>
      </c>
      <c r="BE23" s="76">
        <v>0.6</v>
      </c>
      <c r="BF23" s="50">
        <v>12402.696</v>
      </c>
      <c r="BG23" s="55">
        <v>0</v>
      </c>
      <c r="BH23" s="55">
        <v>13692.523700669444</v>
      </c>
      <c r="BI23" s="55">
        <v>0</v>
      </c>
      <c r="BJ23" s="55">
        <v>4053.692737887437</v>
      </c>
      <c r="BK23" s="55">
        <v>0</v>
      </c>
      <c r="BL23" s="55">
        <v>0</v>
      </c>
      <c r="BM23" s="55">
        <v>29679.033726402966</v>
      </c>
      <c r="BN23" s="55">
        <v>0</v>
      </c>
      <c r="BO23" s="55">
        <v>0</v>
      </c>
      <c r="BP23" s="55">
        <v>0</v>
      </c>
      <c r="BQ23" s="55">
        <v>0</v>
      </c>
      <c r="BR23" s="55">
        <v>173.06448672849612</v>
      </c>
      <c r="BS23" s="86">
        <f t="shared" si="58"/>
        <v>47598.314651688343</v>
      </c>
      <c r="BT23" s="230">
        <v>4.2780748663101602E-2</v>
      </c>
      <c r="BU23" s="230">
        <v>4.5788770053475938E-2</v>
      </c>
      <c r="BV23" s="230">
        <v>7.4620000000000006E-2</v>
      </c>
      <c r="BW23" s="230">
        <v>3.4111476758535583E-2</v>
      </c>
      <c r="BX23" s="230">
        <v>3.0769230769230771E-2</v>
      </c>
      <c r="BY23" s="230">
        <v>9.3028846153846156E-3</v>
      </c>
      <c r="BZ23" s="230">
        <v>2.0432692307692309E-3</v>
      </c>
      <c r="CA23" s="230">
        <v>0</v>
      </c>
      <c r="CB23" s="230">
        <v>0</v>
      </c>
      <c r="CC23" s="230">
        <v>0.14382758620689653</v>
      </c>
      <c r="CD23" s="230">
        <v>7.3275862068965499E-3</v>
      </c>
      <c r="CE23" s="230">
        <v>9.4199999999999996E-3</v>
      </c>
      <c r="CF23" s="80">
        <f t="shared" si="59"/>
        <v>0.99999155250429084</v>
      </c>
      <c r="CG23" s="58">
        <v>0</v>
      </c>
      <c r="CH23" s="58">
        <v>0</v>
      </c>
      <c r="CI23" s="58">
        <v>0</v>
      </c>
      <c r="CJ23" s="58">
        <v>0</v>
      </c>
      <c r="CK23" s="58">
        <v>0</v>
      </c>
      <c r="CL23" s="58">
        <v>0</v>
      </c>
      <c r="CM23" s="58">
        <v>0</v>
      </c>
      <c r="CN23" s="58">
        <v>0</v>
      </c>
      <c r="CO23" s="58">
        <v>0</v>
      </c>
      <c r="CP23" s="58">
        <v>0</v>
      </c>
      <c r="CQ23" s="58">
        <v>0</v>
      </c>
      <c r="CR23" s="58">
        <v>0</v>
      </c>
      <c r="CS23" s="11">
        <f t="shared" si="60"/>
        <v>0</v>
      </c>
      <c r="CT23" s="58">
        <v>0</v>
      </c>
      <c r="CU23" s="58">
        <v>0</v>
      </c>
      <c r="CV23" s="58">
        <v>0</v>
      </c>
      <c r="CW23" s="58">
        <v>0</v>
      </c>
      <c r="CX23" s="58">
        <f t="shared" si="61"/>
        <v>60001.010651688339</v>
      </c>
      <c r="CY23" s="63">
        <v>0</v>
      </c>
      <c r="CZ23" s="63">
        <v>13692.523700669444</v>
      </c>
      <c r="DA23" s="63">
        <v>0</v>
      </c>
      <c r="DB23" s="63">
        <v>4053.692737887437</v>
      </c>
      <c r="DC23" s="63">
        <v>0</v>
      </c>
      <c r="DD23" s="63">
        <v>0</v>
      </c>
      <c r="DE23" s="63">
        <v>29679.033726402966</v>
      </c>
      <c r="DF23" s="63">
        <v>0</v>
      </c>
      <c r="DG23" s="63">
        <v>0</v>
      </c>
      <c r="DH23" s="63">
        <v>0</v>
      </c>
      <c r="DI23" s="63">
        <v>0</v>
      </c>
      <c r="DJ23" s="63">
        <v>173.06448672849612</v>
      </c>
      <c r="DK23" s="63">
        <f t="shared" si="62"/>
        <v>47598.314651688343</v>
      </c>
      <c r="DL23" s="63">
        <v>0</v>
      </c>
      <c r="DM23" s="63">
        <v>0</v>
      </c>
      <c r="DN23" s="63">
        <v>0</v>
      </c>
      <c r="DO23" s="63">
        <v>0</v>
      </c>
      <c r="DP23" s="63">
        <v>0</v>
      </c>
      <c r="DQ23" s="63">
        <v>0</v>
      </c>
      <c r="DR23" s="63">
        <v>0</v>
      </c>
      <c r="DS23" s="63">
        <v>0</v>
      </c>
      <c r="DT23" s="63">
        <v>0</v>
      </c>
      <c r="DU23" s="63">
        <v>0</v>
      </c>
      <c r="DV23" s="63">
        <v>0</v>
      </c>
      <c r="DW23" s="63">
        <v>0</v>
      </c>
      <c r="DX23" s="63">
        <f t="shared" si="63"/>
        <v>0</v>
      </c>
      <c r="DY23" s="58">
        <v>0</v>
      </c>
      <c r="DZ23" s="58">
        <v>0</v>
      </c>
      <c r="EA23" s="58">
        <v>0</v>
      </c>
      <c r="EB23" s="58">
        <v>0</v>
      </c>
      <c r="EC23" s="58">
        <f t="shared" si="64"/>
        <v>60001.010651688339</v>
      </c>
      <c r="ED23" s="84">
        <v>0</v>
      </c>
      <c r="EE23" s="84">
        <v>0</v>
      </c>
      <c r="EF23" s="84">
        <v>5475.7359999999999</v>
      </c>
      <c r="EG23" s="84">
        <v>36378.258999999998</v>
      </c>
      <c r="EH23" s="84">
        <v>3.9510000000000001</v>
      </c>
      <c r="EI23" s="84">
        <v>1610.2670000000001</v>
      </c>
      <c r="EJ23" s="84">
        <v>3957.0371649598455</v>
      </c>
      <c r="EK23" s="84">
        <v>0</v>
      </c>
      <c r="EL23" s="84">
        <v>0</v>
      </c>
      <c r="EM23" s="84">
        <v>0</v>
      </c>
      <c r="EN23" s="84">
        <v>0</v>
      </c>
      <c r="EO23" s="84">
        <v>173.06448672849612</v>
      </c>
      <c r="EP23" s="83">
        <f t="shared" si="65"/>
        <v>47598.314651688335</v>
      </c>
      <c r="EQ23" s="79">
        <v>0</v>
      </c>
      <c r="ER23" s="79">
        <v>7.0000000000000007E-2</v>
      </c>
      <c r="ES23" s="79">
        <v>0</v>
      </c>
      <c r="ET23" s="79">
        <v>0.02</v>
      </c>
      <c r="EU23" s="79">
        <v>0.14000000000000001</v>
      </c>
      <c r="EV23" s="79">
        <v>0</v>
      </c>
      <c r="EW23" s="79">
        <v>0.15</v>
      </c>
      <c r="EX23" s="79">
        <v>0</v>
      </c>
      <c r="EY23" s="79">
        <v>0</v>
      </c>
      <c r="EZ23" s="79">
        <v>0</v>
      </c>
      <c r="FA23" s="79">
        <v>0</v>
      </c>
      <c r="FB23" s="79">
        <v>0.02</v>
      </c>
      <c r="FC23" s="81">
        <f t="shared" si="66"/>
        <v>0.4</v>
      </c>
      <c r="FD23" s="81">
        <f t="shared" si="67"/>
        <v>0.6</v>
      </c>
      <c r="FE23" s="81">
        <f t="shared" si="68"/>
        <v>0.66999999999999993</v>
      </c>
      <c r="FF23" s="81">
        <f t="shared" si="69"/>
        <v>0.66999999999999993</v>
      </c>
      <c r="FG23" s="81">
        <f t="shared" si="70"/>
        <v>0.69</v>
      </c>
      <c r="FH23" s="81">
        <f t="shared" si="71"/>
        <v>0.83000000000000007</v>
      </c>
      <c r="FI23" s="81">
        <f t="shared" si="72"/>
        <v>0.83000000000000007</v>
      </c>
      <c r="FJ23" s="81">
        <f t="shared" si="73"/>
        <v>0.98</v>
      </c>
      <c r="FK23" s="81">
        <f t="shared" si="74"/>
        <v>0.98</v>
      </c>
      <c r="FL23" s="81">
        <f t="shared" si="75"/>
        <v>0.98</v>
      </c>
      <c r="FM23" s="81">
        <f t="shared" si="76"/>
        <v>0.98</v>
      </c>
      <c r="FN23" s="81">
        <f t="shared" si="77"/>
        <v>0.98</v>
      </c>
      <c r="FO23" s="81">
        <f t="shared" si="78"/>
        <v>1</v>
      </c>
      <c r="FP23" s="84">
        <v>0</v>
      </c>
      <c r="FQ23" s="84">
        <v>0</v>
      </c>
      <c r="FR23" s="84">
        <v>0</v>
      </c>
      <c r="FS23" s="84">
        <v>0</v>
      </c>
      <c r="FT23" s="84">
        <v>0</v>
      </c>
      <c r="FU23" s="84">
        <v>0</v>
      </c>
      <c r="FV23" s="84">
        <v>0</v>
      </c>
      <c r="FW23" s="84">
        <v>0</v>
      </c>
      <c r="FX23" s="84">
        <v>0</v>
      </c>
      <c r="FY23" s="84">
        <v>0</v>
      </c>
      <c r="FZ23" s="84">
        <v>0</v>
      </c>
      <c r="GA23" s="84">
        <v>0</v>
      </c>
      <c r="GB23" s="83">
        <f t="shared" si="79"/>
        <v>0</v>
      </c>
      <c r="GC23" s="86">
        <v>0</v>
      </c>
      <c r="GD23" s="86">
        <v>0</v>
      </c>
      <c r="GE23" s="86">
        <v>0</v>
      </c>
      <c r="GF23" s="86">
        <v>0</v>
      </c>
      <c r="GG23" s="86">
        <v>60001.010651688339</v>
      </c>
      <c r="GH23" s="63">
        <v>0</v>
      </c>
      <c r="GI23" s="63">
        <v>0</v>
      </c>
      <c r="GJ23" s="63">
        <v>5475.7359999999999</v>
      </c>
      <c r="GK23" s="63">
        <v>36378.258999999998</v>
      </c>
      <c r="GL23" s="63">
        <v>3.9510000000000001</v>
      </c>
      <c r="GM23" s="63">
        <v>1610.2670000000001</v>
      </c>
      <c r="GN23" s="63">
        <v>567.52</v>
      </c>
      <c r="GO23" s="63">
        <v>1883.2439999999999</v>
      </c>
      <c r="GP23" s="63">
        <v>-20.692</v>
      </c>
      <c r="GQ23" s="63">
        <v>1700.0296516883436</v>
      </c>
      <c r="GR23" s="63">
        <v>0</v>
      </c>
      <c r="GS23" s="63">
        <v>0</v>
      </c>
      <c r="GT23" s="63">
        <f t="shared" si="80"/>
        <v>47598.314651688335</v>
      </c>
      <c r="GU23" s="63">
        <v>0</v>
      </c>
      <c r="GV23" s="63">
        <v>0</v>
      </c>
      <c r="GW23" s="63">
        <v>0</v>
      </c>
      <c r="GX23" s="63">
        <v>0</v>
      </c>
      <c r="GY23" s="63">
        <v>0</v>
      </c>
      <c r="GZ23" s="63">
        <v>0</v>
      </c>
      <c r="HA23" s="63">
        <v>0</v>
      </c>
      <c r="HB23" s="63">
        <v>0</v>
      </c>
      <c r="HC23" s="63">
        <v>0</v>
      </c>
      <c r="HD23" s="63">
        <v>0</v>
      </c>
      <c r="HE23" s="63">
        <v>0</v>
      </c>
      <c r="HF23" s="63">
        <v>0</v>
      </c>
      <c r="HG23" s="63">
        <f t="shared" si="81"/>
        <v>0</v>
      </c>
      <c r="HH23" s="58">
        <v>0</v>
      </c>
      <c r="HI23" s="58">
        <v>0</v>
      </c>
      <c r="HJ23" s="58">
        <v>0</v>
      </c>
      <c r="HK23" s="58">
        <v>0</v>
      </c>
      <c r="HL23" s="58">
        <f t="shared" si="82"/>
        <v>60001.010651688339</v>
      </c>
      <c r="HM23" s="63">
        <v>0</v>
      </c>
      <c r="HN23" s="63">
        <v>0</v>
      </c>
      <c r="HO23" s="63">
        <v>5475.7359999999999</v>
      </c>
      <c r="HP23" s="63">
        <v>36378.258999999998</v>
      </c>
      <c r="HQ23" s="63">
        <v>3.9510000000000001</v>
      </c>
      <c r="HR23" s="63">
        <v>1610.2670000000001</v>
      </c>
      <c r="HS23" s="63">
        <v>567.52</v>
      </c>
      <c r="HT23" s="63">
        <v>1883.2439999999999</v>
      </c>
      <c r="HU23" s="63">
        <v>-20.692</v>
      </c>
      <c r="HV23" s="63">
        <v>15.03</v>
      </c>
      <c r="HW23" s="63">
        <v>0</v>
      </c>
      <c r="HX23" s="63">
        <v>1684.9996516883475</v>
      </c>
      <c r="HY23" s="63">
        <f t="shared" si="83"/>
        <v>47598.314651688335</v>
      </c>
      <c r="HZ23" s="63">
        <v>0</v>
      </c>
      <c r="IA23" s="63">
        <v>0</v>
      </c>
      <c r="IB23" s="63">
        <v>0</v>
      </c>
      <c r="IC23" s="63">
        <v>0</v>
      </c>
      <c r="ID23" s="63">
        <v>0</v>
      </c>
      <c r="IE23" s="63">
        <v>0</v>
      </c>
      <c r="IF23" s="63">
        <v>0</v>
      </c>
      <c r="IG23" s="63">
        <v>0</v>
      </c>
      <c r="IH23" s="63">
        <v>0</v>
      </c>
      <c r="II23" s="63">
        <v>0</v>
      </c>
      <c r="IJ23" s="63">
        <v>0</v>
      </c>
      <c r="IK23" s="63">
        <v>0</v>
      </c>
      <c r="IL23" s="63">
        <v>0</v>
      </c>
      <c r="IM23" s="58">
        <v>0</v>
      </c>
      <c r="IN23" s="58">
        <v>0</v>
      </c>
      <c r="IO23" s="58">
        <v>0</v>
      </c>
      <c r="IP23" s="58">
        <v>0</v>
      </c>
      <c r="IQ23" s="58">
        <f t="shared" si="35"/>
        <v>60001.010651688339</v>
      </c>
      <c r="IR23" s="70">
        <f t="shared" si="84"/>
        <v>47425.250164959849</v>
      </c>
      <c r="IS23" s="70">
        <f t="shared" si="85"/>
        <v>45913.314999999988</v>
      </c>
      <c r="IT23" s="92">
        <f t="shared" si="36"/>
        <v>58316.010999999984</v>
      </c>
      <c r="IU23" s="92">
        <f t="shared" si="37"/>
        <v>59827.946164959852</v>
      </c>
      <c r="IV23" s="92">
        <f t="shared" si="86"/>
        <v>-1511.9351649598684</v>
      </c>
      <c r="IW23" s="21">
        <f t="shared" si="38"/>
        <v>1684.9996516883548</v>
      </c>
      <c r="IX23" s="70">
        <f t="shared" si="87"/>
        <v>47425.250164959842</v>
      </c>
      <c r="IY23" s="70">
        <f t="shared" si="88"/>
        <v>45913.314999999988</v>
      </c>
      <c r="IZ23" s="93">
        <f t="shared" si="39"/>
        <v>58316.010999999984</v>
      </c>
      <c r="JA23" s="93">
        <f t="shared" si="40"/>
        <v>59827.946164959838</v>
      </c>
      <c r="JB23" s="92">
        <f t="shared" si="89"/>
        <v>-1511.9351649598539</v>
      </c>
      <c r="JC23" s="94">
        <f t="shared" si="41"/>
        <v>1684.9996516883548</v>
      </c>
      <c r="JD23" s="94">
        <f t="shared" si="90"/>
        <v>47598.314651688335</v>
      </c>
      <c r="JE23" s="94">
        <f t="shared" si="91"/>
        <v>45913.314999999988</v>
      </c>
      <c r="JF23" s="94">
        <f t="shared" si="42"/>
        <v>58316.010999999984</v>
      </c>
      <c r="JG23" s="94">
        <f t="shared" si="43"/>
        <v>60001.010651688339</v>
      </c>
      <c r="JH23" s="94">
        <f t="shared" si="92"/>
        <v>-1684.9996516883548</v>
      </c>
      <c r="JI23" s="94">
        <f t="shared" si="44"/>
        <v>1684.9996516883548</v>
      </c>
      <c r="JJ23" s="94">
        <f t="shared" si="93"/>
        <v>45913.314999999988</v>
      </c>
      <c r="JK23" s="94">
        <f t="shared" si="45"/>
        <v>45913.314999999988</v>
      </c>
      <c r="JL23" s="94">
        <f t="shared" si="94"/>
        <v>58316.010999999984</v>
      </c>
      <c r="JM23" s="94">
        <f t="shared" si="95"/>
        <v>58316.010999999984</v>
      </c>
      <c r="JN23" s="94">
        <f t="shared" si="96"/>
        <v>0</v>
      </c>
      <c r="JO23" s="94">
        <f t="shared" si="97"/>
        <v>1684.9996516883548</v>
      </c>
      <c r="JP23" s="96">
        <v>13241</v>
      </c>
      <c r="JQ23" s="5" t="s">
        <v>384</v>
      </c>
      <c r="JR23" s="4" t="s">
        <v>394</v>
      </c>
      <c r="JS23" s="4" t="s">
        <v>410</v>
      </c>
      <c r="JT23" s="5" t="s">
        <v>406</v>
      </c>
      <c r="JU23" s="102"/>
      <c r="JV23" s="5" t="s">
        <v>397</v>
      </c>
      <c r="JW23" s="5" t="s">
        <v>421</v>
      </c>
      <c r="JX23" s="103" t="s">
        <v>422</v>
      </c>
      <c r="JY23" s="104" t="s">
        <v>423</v>
      </c>
      <c r="JZ23" s="5"/>
      <c r="KA23" s="5" t="s">
        <v>406</v>
      </c>
      <c r="KB23" s="5"/>
      <c r="KC23" s="109">
        <v>43800</v>
      </c>
      <c r="KD23" s="109">
        <v>43800</v>
      </c>
      <c r="KE23" s="109"/>
      <c r="KF23" s="120"/>
      <c r="KG23" s="120"/>
      <c r="KH23" s="120">
        <v>0</v>
      </c>
      <c r="KI23" s="120">
        <v>0</v>
      </c>
      <c r="KJ23" s="120">
        <v>0</v>
      </c>
      <c r="KK23" s="120"/>
      <c r="KL23" s="120"/>
      <c r="KM23" s="24"/>
      <c r="KN23" s="120"/>
      <c r="KO23" s="121"/>
      <c r="KP23" s="122"/>
      <c r="KQ23" s="123">
        <v>2017</v>
      </c>
      <c r="KR23" s="122"/>
      <c r="KS23" s="290" t="s">
        <v>484</v>
      </c>
    </row>
    <row r="24" spans="1:305" ht="26.25" x14ac:dyDescent="0.25">
      <c r="A24" s="4" t="s">
        <v>20</v>
      </c>
      <c r="B24" s="5" t="s">
        <v>71</v>
      </c>
      <c r="C24" s="24" t="s">
        <v>93</v>
      </c>
      <c r="D24" s="218" t="s">
        <v>146</v>
      </c>
      <c r="E24" s="32" t="s">
        <v>770</v>
      </c>
      <c r="F24" s="31" t="s">
        <v>170</v>
      </c>
      <c r="G24" s="10">
        <v>181.56</v>
      </c>
      <c r="H24" s="10">
        <v>0</v>
      </c>
      <c r="I24" s="10">
        <v>551.31500000000005</v>
      </c>
      <c r="J24" s="10">
        <v>0</v>
      </c>
      <c r="K24" s="10">
        <v>0</v>
      </c>
      <c r="L24" s="10">
        <v>0</v>
      </c>
      <c r="M24" s="10">
        <v>0</v>
      </c>
      <c r="N24" s="48">
        <v>0</v>
      </c>
      <c r="O24" s="48">
        <v>0</v>
      </c>
      <c r="P24" s="48">
        <v>0</v>
      </c>
      <c r="Q24" s="48">
        <v>0</v>
      </c>
      <c r="R24" s="48">
        <v>0</v>
      </c>
      <c r="S24" s="11">
        <f t="shared" si="21"/>
        <v>732.875</v>
      </c>
      <c r="T24" s="79">
        <v>0</v>
      </c>
      <c r="U24" s="79">
        <v>0</v>
      </c>
      <c r="V24" s="79">
        <v>0</v>
      </c>
      <c r="W24" s="79">
        <v>0</v>
      </c>
      <c r="X24" s="79">
        <v>0</v>
      </c>
      <c r="Y24" s="79">
        <v>0</v>
      </c>
      <c r="Z24" s="79">
        <v>0</v>
      </c>
      <c r="AA24" s="79">
        <v>0</v>
      </c>
      <c r="AB24" s="79">
        <v>0</v>
      </c>
      <c r="AC24" s="79">
        <v>0</v>
      </c>
      <c r="AD24" s="79">
        <v>0</v>
      </c>
      <c r="AE24" s="79">
        <v>0</v>
      </c>
      <c r="AF24" s="221">
        <f t="shared" si="22"/>
        <v>0.9</v>
      </c>
      <c r="AG24" s="221">
        <f t="shared" si="23"/>
        <v>0.9</v>
      </c>
      <c r="AH24" s="221">
        <f t="shared" si="24"/>
        <v>0.9</v>
      </c>
      <c r="AI24" s="221">
        <f t="shared" si="25"/>
        <v>0.9</v>
      </c>
      <c r="AJ24" s="221">
        <f t="shared" si="26"/>
        <v>0.9</v>
      </c>
      <c r="AK24" s="221">
        <f t="shared" si="27"/>
        <v>0.9</v>
      </c>
      <c r="AL24" s="221">
        <f t="shared" si="28"/>
        <v>0.9</v>
      </c>
      <c r="AM24" s="221">
        <f t="shared" si="29"/>
        <v>0.9</v>
      </c>
      <c r="AN24" s="221">
        <f t="shared" si="30"/>
        <v>0.9</v>
      </c>
      <c r="AO24" s="221">
        <f t="shared" si="31"/>
        <v>0.9</v>
      </c>
      <c r="AP24" s="221">
        <f t="shared" si="32"/>
        <v>0.9</v>
      </c>
      <c r="AQ24" s="221">
        <f t="shared" si="33"/>
        <v>0.9</v>
      </c>
      <c r="AR24" s="221">
        <f t="shared" si="46"/>
        <v>0.9</v>
      </c>
      <c r="AS24" s="221">
        <f t="shared" si="47"/>
        <v>0.9</v>
      </c>
      <c r="AT24" s="221">
        <f t="shared" si="48"/>
        <v>0.9</v>
      </c>
      <c r="AU24" s="221">
        <f t="shared" si="49"/>
        <v>0.9</v>
      </c>
      <c r="AV24" s="221">
        <f t="shared" si="50"/>
        <v>0.9</v>
      </c>
      <c r="AW24" s="221">
        <f t="shared" si="51"/>
        <v>0.9</v>
      </c>
      <c r="AX24" s="221">
        <f t="shared" si="52"/>
        <v>0.9</v>
      </c>
      <c r="AY24" s="221">
        <f t="shared" si="53"/>
        <v>0.9</v>
      </c>
      <c r="AZ24" s="221">
        <f t="shared" si="54"/>
        <v>0.9</v>
      </c>
      <c r="BA24" s="221">
        <f t="shared" si="55"/>
        <v>0.9</v>
      </c>
      <c r="BB24" s="221">
        <f t="shared" si="56"/>
        <v>0.9</v>
      </c>
      <c r="BC24" s="221">
        <f t="shared" si="57"/>
        <v>0.9</v>
      </c>
      <c r="BD24" s="80">
        <f t="shared" si="34"/>
        <v>0.9</v>
      </c>
      <c r="BE24" s="76">
        <v>0.9</v>
      </c>
      <c r="BF24" s="50">
        <v>74631.824999999997</v>
      </c>
      <c r="BG24" s="55">
        <v>2121</v>
      </c>
      <c r="BH24" s="55">
        <v>0</v>
      </c>
      <c r="BI24" s="55">
        <v>0</v>
      </c>
      <c r="BJ24" s="55">
        <v>0</v>
      </c>
      <c r="BK24" s="55">
        <v>0</v>
      </c>
      <c r="BL24" s="55">
        <v>0</v>
      </c>
      <c r="BM24" s="55">
        <v>0</v>
      </c>
      <c r="BN24" s="55">
        <v>0</v>
      </c>
      <c r="BO24" s="55">
        <v>0</v>
      </c>
      <c r="BP24" s="55">
        <v>0</v>
      </c>
      <c r="BQ24" s="55">
        <v>0</v>
      </c>
      <c r="BR24" s="55">
        <v>0</v>
      </c>
      <c r="BS24" s="86">
        <f t="shared" si="58"/>
        <v>2121</v>
      </c>
      <c r="BT24" s="230">
        <v>0</v>
      </c>
      <c r="BU24" s="230">
        <v>0</v>
      </c>
      <c r="BV24" s="230">
        <v>0</v>
      </c>
      <c r="BW24" s="230">
        <v>0</v>
      </c>
      <c r="BX24" s="230">
        <v>0</v>
      </c>
      <c r="BY24" s="230">
        <v>0</v>
      </c>
      <c r="BZ24" s="230">
        <v>0</v>
      </c>
      <c r="CA24" s="230">
        <v>0</v>
      </c>
      <c r="CB24" s="230">
        <v>0</v>
      </c>
      <c r="CC24" s="230">
        <v>0</v>
      </c>
      <c r="CD24" s="230">
        <v>0</v>
      </c>
      <c r="CE24" s="230">
        <v>0</v>
      </c>
      <c r="CF24" s="80">
        <f t="shared" si="59"/>
        <v>0.9</v>
      </c>
      <c r="CG24" s="58">
        <v>0</v>
      </c>
      <c r="CH24" s="58">
        <v>0</v>
      </c>
      <c r="CI24" s="58">
        <v>0</v>
      </c>
      <c r="CJ24" s="58">
        <v>0</v>
      </c>
      <c r="CK24" s="58">
        <v>0</v>
      </c>
      <c r="CL24" s="58">
        <v>0</v>
      </c>
      <c r="CM24" s="58">
        <v>0</v>
      </c>
      <c r="CN24" s="58">
        <v>0</v>
      </c>
      <c r="CO24" s="58">
        <v>0</v>
      </c>
      <c r="CP24" s="58">
        <v>0</v>
      </c>
      <c r="CQ24" s="58">
        <v>0</v>
      </c>
      <c r="CR24" s="58">
        <v>0</v>
      </c>
      <c r="CS24" s="11">
        <f t="shared" si="60"/>
        <v>0</v>
      </c>
      <c r="CT24" s="58">
        <v>0</v>
      </c>
      <c r="CU24" s="58">
        <v>0</v>
      </c>
      <c r="CV24" s="58">
        <v>0</v>
      </c>
      <c r="CW24" s="58">
        <v>0</v>
      </c>
      <c r="CX24" s="58">
        <f t="shared" si="61"/>
        <v>76752.824999999997</v>
      </c>
      <c r="CY24" s="63">
        <v>2121</v>
      </c>
      <c r="CZ24" s="63">
        <v>0</v>
      </c>
      <c r="DA24" s="63">
        <v>0</v>
      </c>
      <c r="DB24" s="63">
        <v>0</v>
      </c>
      <c r="DC24" s="63">
        <v>0</v>
      </c>
      <c r="DD24" s="63">
        <v>0</v>
      </c>
      <c r="DE24" s="63">
        <v>0</v>
      </c>
      <c r="DF24" s="63">
        <v>0</v>
      </c>
      <c r="DG24" s="63">
        <v>0</v>
      </c>
      <c r="DH24" s="63">
        <v>0</v>
      </c>
      <c r="DI24" s="63">
        <v>0</v>
      </c>
      <c r="DJ24" s="63">
        <v>0</v>
      </c>
      <c r="DK24" s="63">
        <f t="shared" si="62"/>
        <v>2121</v>
      </c>
      <c r="DL24" s="63">
        <v>0</v>
      </c>
      <c r="DM24" s="63">
        <v>0</v>
      </c>
      <c r="DN24" s="63">
        <v>0</v>
      </c>
      <c r="DO24" s="63">
        <v>0</v>
      </c>
      <c r="DP24" s="63">
        <v>0</v>
      </c>
      <c r="DQ24" s="63">
        <v>0</v>
      </c>
      <c r="DR24" s="63">
        <v>0</v>
      </c>
      <c r="DS24" s="63">
        <v>0</v>
      </c>
      <c r="DT24" s="63">
        <v>0</v>
      </c>
      <c r="DU24" s="63">
        <v>0</v>
      </c>
      <c r="DV24" s="63">
        <v>0</v>
      </c>
      <c r="DW24" s="63">
        <v>0</v>
      </c>
      <c r="DX24" s="63">
        <f t="shared" si="63"/>
        <v>0</v>
      </c>
      <c r="DY24" s="58">
        <v>0</v>
      </c>
      <c r="DZ24" s="58">
        <v>0</v>
      </c>
      <c r="EA24" s="58">
        <v>0</v>
      </c>
      <c r="EB24" s="58">
        <v>0</v>
      </c>
      <c r="EC24" s="58">
        <f t="shared" si="64"/>
        <v>76752.824999999997</v>
      </c>
      <c r="ED24" s="84">
        <v>181.56</v>
      </c>
      <c r="EE24" s="84">
        <v>0</v>
      </c>
      <c r="EF24" s="84">
        <v>551.31500000000005</v>
      </c>
      <c r="EG24" s="84">
        <v>0</v>
      </c>
      <c r="EH24" s="84">
        <v>0</v>
      </c>
      <c r="EI24" s="84">
        <v>0</v>
      </c>
      <c r="EJ24" s="84">
        <v>0</v>
      </c>
      <c r="EK24" s="84">
        <v>0</v>
      </c>
      <c r="EL24" s="84">
        <v>0</v>
      </c>
      <c r="EM24" s="84">
        <v>0</v>
      </c>
      <c r="EN24" s="84">
        <v>0</v>
      </c>
      <c r="EO24" s="84">
        <v>0</v>
      </c>
      <c r="EP24" s="83">
        <f t="shared" si="65"/>
        <v>732.875</v>
      </c>
      <c r="EQ24" s="79">
        <v>0</v>
      </c>
      <c r="ER24" s="79">
        <v>0</v>
      </c>
      <c r="ES24" s="79">
        <v>0</v>
      </c>
      <c r="ET24" s="79">
        <v>0</v>
      </c>
      <c r="EU24" s="79">
        <v>0</v>
      </c>
      <c r="EV24" s="79">
        <v>0</v>
      </c>
      <c r="EW24" s="79">
        <v>0</v>
      </c>
      <c r="EX24" s="79">
        <v>0</v>
      </c>
      <c r="EY24" s="79">
        <v>0</v>
      </c>
      <c r="EZ24" s="79">
        <v>0</v>
      </c>
      <c r="FA24" s="79">
        <v>0</v>
      </c>
      <c r="FB24" s="79">
        <v>0.1</v>
      </c>
      <c r="FC24" s="81">
        <f t="shared" si="66"/>
        <v>0.1</v>
      </c>
      <c r="FD24" s="81">
        <f t="shared" si="67"/>
        <v>0.9</v>
      </c>
      <c r="FE24" s="81">
        <f t="shared" si="68"/>
        <v>0.9</v>
      </c>
      <c r="FF24" s="81">
        <f t="shared" si="69"/>
        <v>0.9</v>
      </c>
      <c r="FG24" s="81">
        <f t="shared" si="70"/>
        <v>0.9</v>
      </c>
      <c r="FH24" s="81">
        <f t="shared" si="71"/>
        <v>0.9</v>
      </c>
      <c r="FI24" s="81">
        <f t="shared" si="72"/>
        <v>0.9</v>
      </c>
      <c r="FJ24" s="81">
        <f t="shared" si="73"/>
        <v>0.9</v>
      </c>
      <c r="FK24" s="81">
        <f t="shared" si="74"/>
        <v>0.9</v>
      </c>
      <c r="FL24" s="81">
        <f t="shared" si="75"/>
        <v>0.9</v>
      </c>
      <c r="FM24" s="81">
        <f t="shared" si="76"/>
        <v>0.9</v>
      </c>
      <c r="FN24" s="81">
        <f t="shared" si="77"/>
        <v>0.9</v>
      </c>
      <c r="FO24" s="81">
        <f t="shared" si="78"/>
        <v>1</v>
      </c>
      <c r="FP24" s="84">
        <v>0</v>
      </c>
      <c r="FQ24" s="84">
        <v>0</v>
      </c>
      <c r="FR24" s="84">
        <v>0</v>
      </c>
      <c r="FS24" s="84">
        <v>0</v>
      </c>
      <c r="FT24" s="84">
        <v>0</v>
      </c>
      <c r="FU24" s="84">
        <v>0</v>
      </c>
      <c r="FV24" s="84">
        <v>0</v>
      </c>
      <c r="FW24" s="84">
        <v>0</v>
      </c>
      <c r="FX24" s="84">
        <v>0</v>
      </c>
      <c r="FY24" s="84">
        <v>0</v>
      </c>
      <c r="FZ24" s="84">
        <v>0</v>
      </c>
      <c r="GA24" s="84">
        <v>0</v>
      </c>
      <c r="GB24" s="83">
        <f t="shared" si="79"/>
        <v>0</v>
      </c>
      <c r="GC24" s="86">
        <v>0</v>
      </c>
      <c r="GD24" s="86">
        <v>0</v>
      </c>
      <c r="GE24" s="86">
        <v>0</v>
      </c>
      <c r="GF24" s="86">
        <v>0</v>
      </c>
      <c r="GG24" s="86">
        <v>75364.7</v>
      </c>
      <c r="GH24" s="63">
        <v>181.56</v>
      </c>
      <c r="GI24" s="63">
        <v>0</v>
      </c>
      <c r="GJ24" s="63">
        <v>551.31500000000005</v>
      </c>
      <c r="GK24" s="63">
        <v>0</v>
      </c>
      <c r="GL24" s="63">
        <v>0</v>
      </c>
      <c r="GM24" s="63">
        <v>0</v>
      </c>
      <c r="GN24" s="63">
        <v>0</v>
      </c>
      <c r="GO24" s="63">
        <v>0</v>
      </c>
      <c r="GP24" s="63">
        <v>0</v>
      </c>
      <c r="GQ24" s="63">
        <v>0</v>
      </c>
      <c r="GR24" s="63">
        <v>0</v>
      </c>
      <c r="GS24" s="63">
        <v>0</v>
      </c>
      <c r="GT24" s="63">
        <f t="shared" si="80"/>
        <v>732.875</v>
      </c>
      <c r="GU24" s="63">
        <v>0</v>
      </c>
      <c r="GV24" s="63">
        <v>0</v>
      </c>
      <c r="GW24" s="63">
        <v>0</v>
      </c>
      <c r="GX24" s="63">
        <v>0</v>
      </c>
      <c r="GY24" s="63">
        <v>0</v>
      </c>
      <c r="GZ24" s="63">
        <v>0</v>
      </c>
      <c r="HA24" s="63">
        <v>0</v>
      </c>
      <c r="HB24" s="63">
        <v>0</v>
      </c>
      <c r="HC24" s="63">
        <v>0</v>
      </c>
      <c r="HD24" s="63">
        <v>0</v>
      </c>
      <c r="HE24" s="63">
        <v>0</v>
      </c>
      <c r="HF24" s="63">
        <v>0</v>
      </c>
      <c r="HG24" s="63">
        <f t="shared" si="81"/>
        <v>0</v>
      </c>
      <c r="HH24" s="58">
        <v>0</v>
      </c>
      <c r="HI24" s="58">
        <v>0</v>
      </c>
      <c r="HJ24" s="58">
        <v>0</v>
      </c>
      <c r="HK24" s="58">
        <v>0</v>
      </c>
      <c r="HL24" s="58">
        <f t="shared" si="82"/>
        <v>75364.7</v>
      </c>
      <c r="HM24" s="63">
        <v>181.56</v>
      </c>
      <c r="HN24" s="63">
        <v>0</v>
      </c>
      <c r="HO24" s="63">
        <v>551.31500000000005</v>
      </c>
      <c r="HP24" s="63">
        <v>0</v>
      </c>
      <c r="HQ24" s="63">
        <v>0</v>
      </c>
      <c r="HR24" s="63">
        <v>0</v>
      </c>
      <c r="HS24" s="63">
        <v>0</v>
      </c>
      <c r="HT24" s="63">
        <v>0</v>
      </c>
      <c r="HU24" s="63">
        <v>0</v>
      </c>
      <c r="HV24" s="63">
        <v>0</v>
      </c>
      <c r="HW24" s="63">
        <v>0</v>
      </c>
      <c r="HX24" s="63">
        <v>0</v>
      </c>
      <c r="HY24" s="63">
        <f t="shared" si="83"/>
        <v>732.875</v>
      </c>
      <c r="HZ24" s="63">
        <v>0</v>
      </c>
      <c r="IA24" s="63">
        <v>0</v>
      </c>
      <c r="IB24" s="63">
        <v>0</v>
      </c>
      <c r="IC24" s="63">
        <v>0</v>
      </c>
      <c r="ID24" s="63">
        <v>0</v>
      </c>
      <c r="IE24" s="63">
        <v>0</v>
      </c>
      <c r="IF24" s="63">
        <v>0</v>
      </c>
      <c r="IG24" s="63">
        <v>0</v>
      </c>
      <c r="IH24" s="63">
        <v>0</v>
      </c>
      <c r="II24" s="63">
        <v>0</v>
      </c>
      <c r="IJ24" s="63">
        <v>0</v>
      </c>
      <c r="IK24" s="63">
        <v>0</v>
      </c>
      <c r="IL24" s="63">
        <v>0</v>
      </c>
      <c r="IM24" s="58">
        <v>0</v>
      </c>
      <c r="IN24" s="58">
        <v>0</v>
      </c>
      <c r="IO24" s="58">
        <v>0</v>
      </c>
      <c r="IP24" s="58">
        <v>0</v>
      </c>
      <c r="IQ24" s="58">
        <f t="shared" si="35"/>
        <v>75364.7</v>
      </c>
      <c r="IR24" s="70">
        <f t="shared" si="84"/>
        <v>2121</v>
      </c>
      <c r="IS24" s="70">
        <f t="shared" si="85"/>
        <v>732.875</v>
      </c>
      <c r="IT24" s="92">
        <f t="shared" si="36"/>
        <v>75364.7</v>
      </c>
      <c r="IU24" s="92">
        <f t="shared" si="37"/>
        <v>76752.824999999997</v>
      </c>
      <c r="IV24" s="92">
        <f t="shared" si="86"/>
        <v>-1388.125</v>
      </c>
      <c r="IW24" s="21">
        <f t="shared" si="38"/>
        <v>1388.125</v>
      </c>
      <c r="IX24" s="70">
        <f t="shared" si="87"/>
        <v>732.875</v>
      </c>
      <c r="IY24" s="70">
        <f t="shared" si="88"/>
        <v>732.875</v>
      </c>
      <c r="IZ24" s="93">
        <f t="shared" si="39"/>
        <v>75364.7</v>
      </c>
      <c r="JA24" s="93">
        <f t="shared" si="40"/>
        <v>75364.7</v>
      </c>
      <c r="JB24" s="92">
        <f t="shared" si="89"/>
        <v>0</v>
      </c>
      <c r="JC24" s="94">
        <f t="shared" si="41"/>
        <v>0</v>
      </c>
      <c r="JD24" s="94">
        <f t="shared" si="90"/>
        <v>732.875</v>
      </c>
      <c r="JE24" s="94">
        <f t="shared" si="91"/>
        <v>732.875</v>
      </c>
      <c r="JF24" s="94">
        <f t="shared" si="42"/>
        <v>75364.7</v>
      </c>
      <c r="JG24" s="94">
        <f t="shared" si="43"/>
        <v>75364.7</v>
      </c>
      <c r="JH24" s="94">
        <f t="shared" si="92"/>
        <v>0</v>
      </c>
      <c r="JI24" s="94">
        <f t="shared" si="44"/>
        <v>0</v>
      </c>
      <c r="JJ24" s="94">
        <f t="shared" si="93"/>
        <v>732.875</v>
      </c>
      <c r="JK24" s="94">
        <f t="shared" si="45"/>
        <v>732.875</v>
      </c>
      <c r="JL24" s="94">
        <f t="shared" si="94"/>
        <v>75364.7</v>
      </c>
      <c r="JM24" s="94">
        <f t="shared" si="95"/>
        <v>75364.7</v>
      </c>
      <c r="JN24" s="94">
        <f t="shared" si="96"/>
        <v>0</v>
      </c>
      <c r="JO24" s="94">
        <f t="shared" si="97"/>
        <v>0</v>
      </c>
      <c r="JP24" s="96">
        <v>13058</v>
      </c>
      <c r="JQ24" s="5" t="s">
        <v>384</v>
      </c>
      <c r="JR24" s="4" t="s">
        <v>394</v>
      </c>
      <c r="JS24" s="4" t="s">
        <v>410</v>
      </c>
      <c r="JT24" s="5" t="s">
        <v>424</v>
      </c>
      <c r="JU24" s="102"/>
      <c r="JV24" s="5" t="s">
        <v>397</v>
      </c>
      <c r="JW24" s="5" t="s">
        <v>425</v>
      </c>
      <c r="JX24" s="103" t="s">
        <v>426</v>
      </c>
      <c r="JY24" s="104" t="s">
        <v>426</v>
      </c>
      <c r="JZ24" s="5"/>
      <c r="KA24" s="5"/>
      <c r="KB24" s="5"/>
      <c r="KC24" s="109">
        <v>43160</v>
      </c>
      <c r="KD24" s="109"/>
      <c r="KE24" s="109"/>
      <c r="KF24" s="120"/>
      <c r="KG24" s="120"/>
      <c r="KH24" s="120">
        <v>0</v>
      </c>
      <c r="KI24" s="120">
        <v>0</v>
      </c>
      <c r="KJ24" s="120">
        <v>0</v>
      </c>
      <c r="KK24" s="120"/>
      <c r="KL24" s="120"/>
      <c r="KM24" s="24"/>
      <c r="KN24" s="120"/>
      <c r="KO24" s="121"/>
      <c r="KP24" s="122"/>
      <c r="KQ24" s="123"/>
      <c r="KR24" s="122"/>
      <c r="KS24" s="290"/>
    </row>
    <row r="25" spans="1:305" ht="39" x14ac:dyDescent="0.25">
      <c r="A25" s="4" t="s">
        <v>21</v>
      </c>
      <c r="B25" s="5" t="s">
        <v>72</v>
      </c>
      <c r="C25" s="24" t="s">
        <v>94</v>
      </c>
      <c r="D25" s="218" t="s">
        <v>144</v>
      </c>
      <c r="E25" s="32" t="s">
        <v>154</v>
      </c>
      <c r="F25" s="31" t="s">
        <v>172</v>
      </c>
      <c r="G25" s="10">
        <v>-709.38800000000003</v>
      </c>
      <c r="H25" s="10">
        <v>134.27000000000001</v>
      </c>
      <c r="I25" s="10">
        <v>8206.9560000000001</v>
      </c>
      <c r="J25" s="10">
        <v>242173.99799999999</v>
      </c>
      <c r="K25" s="10">
        <v>86694.782000000007</v>
      </c>
      <c r="L25" s="10">
        <v>234430.79199999999</v>
      </c>
      <c r="M25" s="10">
        <v>221714.17</v>
      </c>
      <c r="N25" s="48">
        <v>89513.907999999996</v>
      </c>
      <c r="O25" s="48">
        <v>261053.57500000001</v>
      </c>
      <c r="P25" s="48">
        <v>343190.69799999997</v>
      </c>
      <c r="Q25" s="48">
        <v>669440.86199999996</v>
      </c>
      <c r="R25" s="48">
        <v>157878.372</v>
      </c>
      <c r="S25" s="11">
        <f t="shared" si="21"/>
        <v>2313722.9949999996</v>
      </c>
      <c r="T25" s="79">
        <v>0.01</v>
      </c>
      <c r="U25" s="79">
        <v>0.01</v>
      </c>
      <c r="V25" s="79">
        <v>7.0000000000000007E-2</v>
      </c>
      <c r="W25" s="79">
        <v>0.01</v>
      </c>
      <c r="X25" s="79">
        <v>0.01</v>
      </c>
      <c r="Y25" s="79">
        <v>0</v>
      </c>
      <c r="Z25" s="79">
        <v>0.12</v>
      </c>
      <c r="AA25" s="79">
        <v>0.01</v>
      </c>
      <c r="AB25" s="79">
        <v>0.01</v>
      </c>
      <c r="AC25" s="79">
        <v>5.0000000000000044E-2</v>
      </c>
      <c r="AD25" s="79">
        <v>0.08</v>
      </c>
      <c r="AE25" s="79">
        <v>0</v>
      </c>
      <c r="AF25" s="221">
        <f t="shared" si="22"/>
        <v>0.31000000000000005</v>
      </c>
      <c r="AG25" s="221">
        <f t="shared" si="23"/>
        <v>0.32000000000000006</v>
      </c>
      <c r="AH25" s="221">
        <f t="shared" si="24"/>
        <v>0.39000000000000007</v>
      </c>
      <c r="AI25" s="221">
        <f t="shared" si="25"/>
        <v>0.4</v>
      </c>
      <c r="AJ25" s="221">
        <f t="shared" si="26"/>
        <v>0.41000000000000003</v>
      </c>
      <c r="AK25" s="221">
        <f t="shared" si="27"/>
        <v>0.41000000000000003</v>
      </c>
      <c r="AL25" s="221">
        <f t="shared" si="28"/>
        <v>0.53</v>
      </c>
      <c r="AM25" s="221">
        <f t="shared" si="29"/>
        <v>0.54</v>
      </c>
      <c r="AN25" s="221">
        <f t="shared" si="30"/>
        <v>0.55000000000000004</v>
      </c>
      <c r="AO25" s="221">
        <f t="shared" si="31"/>
        <v>0.60000000000000009</v>
      </c>
      <c r="AP25" s="221">
        <f t="shared" si="32"/>
        <v>0.68000000000000016</v>
      </c>
      <c r="AQ25" s="221">
        <f t="shared" si="33"/>
        <v>0.68000000000000016</v>
      </c>
      <c r="AR25" s="221">
        <f t="shared" si="46"/>
        <v>0.32387063004955641</v>
      </c>
      <c r="AS25" s="221">
        <f t="shared" si="47"/>
        <v>0.34427147090358046</v>
      </c>
      <c r="AT25" s="221">
        <f t="shared" si="48"/>
        <v>0.39357244767878707</v>
      </c>
      <c r="AU25" s="221">
        <f t="shared" si="49"/>
        <v>0.45197001291673355</v>
      </c>
      <c r="AV25" s="221">
        <f t="shared" si="50"/>
        <v>0.49351672843623107</v>
      </c>
      <c r="AW25" s="221">
        <f t="shared" si="51"/>
        <v>0.54657347764054343</v>
      </c>
      <c r="AX25" s="221">
        <f t="shared" si="52"/>
        <v>0.63804379025926339</v>
      </c>
      <c r="AY25" s="221">
        <f t="shared" si="53"/>
        <v>0.72879334070628365</v>
      </c>
      <c r="AZ25" s="221">
        <f t="shared" si="54"/>
        <v>0.78431207841217054</v>
      </c>
      <c r="BA25" s="221">
        <f t="shared" si="55"/>
        <v>0.82185186279558653</v>
      </c>
      <c r="BB25" s="221">
        <f t="shared" si="56"/>
        <v>0.85781293530658265</v>
      </c>
      <c r="BC25" s="221">
        <f t="shared" si="57"/>
        <v>0.85844610851744618</v>
      </c>
      <c r="BD25" s="80">
        <f t="shared" si="34"/>
        <v>0.68000000000000016</v>
      </c>
      <c r="BE25" s="76">
        <v>0.30000000000000004</v>
      </c>
      <c r="BF25" s="50">
        <v>353589.4800000001</v>
      </c>
      <c r="BG25" s="55">
        <v>9861.9260865857104</v>
      </c>
      <c r="BH25" s="55">
        <v>6956.9954799238867</v>
      </c>
      <c r="BI25" s="55">
        <v>279449.49183922494</v>
      </c>
      <c r="BJ25" s="55">
        <v>324403.32036773494</v>
      </c>
      <c r="BK25" s="55">
        <v>36223.243103989618</v>
      </c>
      <c r="BL25" s="55">
        <v>427489.68012006301</v>
      </c>
      <c r="BM25" s="55">
        <v>250299.49847928644</v>
      </c>
      <c r="BN25" s="55">
        <v>653598.65197904198</v>
      </c>
      <c r="BO25" s="55">
        <v>336279.83998558449</v>
      </c>
      <c r="BP25" s="55">
        <v>190096.18645008144</v>
      </c>
      <c r="BQ25" s="55">
        <v>383545.85664312576</v>
      </c>
      <c r="BR25" s="55">
        <v>133692.75193000937</v>
      </c>
      <c r="BS25" s="86">
        <f t="shared" si="58"/>
        <v>3031897.442464652</v>
      </c>
      <c r="BT25" s="230">
        <v>2.3870630049556359E-2</v>
      </c>
      <c r="BU25" s="230">
        <v>2.0400840854024029E-2</v>
      </c>
      <c r="BV25" s="230">
        <v>4.9300976775206638E-2</v>
      </c>
      <c r="BW25" s="230">
        <v>5.8397565237946501E-2</v>
      </c>
      <c r="BX25" s="230">
        <v>4.1546715519497519E-2</v>
      </c>
      <c r="BY25" s="230">
        <v>5.3056749204312338E-2</v>
      </c>
      <c r="BZ25" s="230">
        <v>9.147031261871999E-2</v>
      </c>
      <c r="CA25" s="230">
        <v>9.0749550447020308E-2</v>
      </c>
      <c r="CB25" s="230">
        <v>5.5518737705886834E-2</v>
      </c>
      <c r="CC25" s="230">
        <v>3.7539784383415938E-2</v>
      </c>
      <c r="CD25" s="230">
        <v>3.596107251099611E-2</v>
      </c>
      <c r="CE25" s="230">
        <v>6.3317321086356392E-4</v>
      </c>
      <c r="CF25" s="80">
        <f t="shared" si="59"/>
        <v>0.85844610851744618</v>
      </c>
      <c r="CG25" s="58">
        <v>684884</v>
      </c>
      <c r="CH25" s="58">
        <v>264477.55662500206</v>
      </c>
      <c r="CI25" s="58">
        <v>0</v>
      </c>
      <c r="CJ25" s="58">
        <v>0</v>
      </c>
      <c r="CK25" s="58">
        <v>0</v>
      </c>
      <c r="CL25" s="58">
        <v>0</v>
      </c>
      <c r="CM25" s="58">
        <v>0</v>
      </c>
      <c r="CN25" s="58">
        <v>0</v>
      </c>
      <c r="CO25" s="58">
        <v>0</v>
      </c>
      <c r="CP25" s="58">
        <v>0</v>
      </c>
      <c r="CQ25" s="58">
        <v>0</v>
      </c>
      <c r="CR25" s="58">
        <v>0</v>
      </c>
      <c r="CS25" s="11">
        <f t="shared" si="60"/>
        <v>949361.55662500206</v>
      </c>
      <c r="CT25" s="58">
        <v>0</v>
      </c>
      <c r="CU25" s="58">
        <v>0</v>
      </c>
      <c r="CV25" s="58">
        <v>0</v>
      </c>
      <c r="CW25" s="58">
        <v>0</v>
      </c>
      <c r="CX25" s="58">
        <f t="shared" si="61"/>
        <v>4334848.4790896541</v>
      </c>
      <c r="CY25" s="63">
        <v>9861.9260865857104</v>
      </c>
      <c r="CZ25" s="63">
        <v>6956.9954799238867</v>
      </c>
      <c r="DA25" s="63">
        <v>279449.49183922494</v>
      </c>
      <c r="DB25" s="63">
        <v>324403.32036773494</v>
      </c>
      <c r="DC25" s="63">
        <v>36223.243103989618</v>
      </c>
      <c r="DD25" s="63">
        <v>427489.68012006301</v>
      </c>
      <c r="DE25" s="63">
        <v>250299.49847928644</v>
      </c>
      <c r="DF25" s="63">
        <v>653598.65197904198</v>
      </c>
      <c r="DG25" s="63">
        <v>336279.83998558449</v>
      </c>
      <c r="DH25" s="63">
        <v>190096.18645008144</v>
      </c>
      <c r="DI25" s="63">
        <v>383545.85664312576</v>
      </c>
      <c r="DJ25" s="63">
        <v>133692.75193000937</v>
      </c>
      <c r="DK25" s="63">
        <f t="shared" si="62"/>
        <v>3031897.442464652</v>
      </c>
      <c r="DL25" s="63">
        <v>684884</v>
      </c>
      <c r="DM25" s="63">
        <v>264477.55662500206</v>
      </c>
      <c r="DN25" s="63">
        <v>0</v>
      </c>
      <c r="DO25" s="63">
        <v>0</v>
      </c>
      <c r="DP25" s="63">
        <v>0</v>
      </c>
      <c r="DQ25" s="63">
        <v>0</v>
      </c>
      <c r="DR25" s="63">
        <v>0</v>
      </c>
      <c r="DS25" s="63">
        <v>0</v>
      </c>
      <c r="DT25" s="63">
        <v>0</v>
      </c>
      <c r="DU25" s="63">
        <v>0</v>
      </c>
      <c r="DV25" s="63">
        <v>0</v>
      </c>
      <c r="DW25" s="63">
        <v>0</v>
      </c>
      <c r="DX25" s="63">
        <f t="shared" si="63"/>
        <v>949361.55662500206</v>
      </c>
      <c r="DY25" s="58">
        <v>0</v>
      </c>
      <c r="DZ25" s="58">
        <v>0</v>
      </c>
      <c r="EA25" s="58">
        <v>0</v>
      </c>
      <c r="EB25" s="58">
        <v>0</v>
      </c>
      <c r="EC25" s="58">
        <f t="shared" si="64"/>
        <v>4334848.4790896541</v>
      </c>
      <c r="ED25" s="84">
        <v>-709.38800000000003</v>
      </c>
      <c r="EE25" s="84">
        <v>134.27000000000001</v>
      </c>
      <c r="EF25" s="84">
        <v>8206.9560000000001</v>
      </c>
      <c r="EG25" s="84">
        <v>242173.99799999999</v>
      </c>
      <c r="EH25" s="84">
        <v>86694.782000000007</v>
      </c>
      <c r="EI25" s="84">
        <v>234430.79199999999</v>
      </c>
      <c r="EJ25" s="84">
        <v>41305.294435000018</v>
      </c>
      <c r="EK25" s="84">
        <v>93816</v>
      </c>
      <c r="EL25" s="84">
        <v>259527.68124999999</v>
      </c>
      <c r="EM25" s="84">
        <v>889907</v>
      </c>
      <c r="EN25" s="84">
        <v>504416.0567796519</v>
      </c>
      <c r="EO25" s="84">
        <v>671994</v>
      </c>
      <c r="EP25" s="83">
        <f t="shared" si="65"/>
        <v>3031897.442464652</v>
      </c>
      <c r="EQ25" s="79">
        <v>0.01</v>
      </c>
      <c r="ER25" s="79">
        <v>0.01</v>
      </c>
      <c r="ES25" s="79">
        <v>7.0000000000000007E-2</v>
      </c>
      <c r="ET25" s="79">
        <v>0.01</v>
      </c>
      <c r="EU25" s="79">
        <v>0.01</v>
      </c>
      <c r="EV25" s="79">
        <v>3.9489644248190868E-2</v>
      </c>
      <c r="EW25" s="79">
        <v>5.9525230278504093E-2</v>
      </c>
      <c r="EX25" s="79">
        <v>4.8317800609736263E-2</v>
      </c>
      <c r="EY25" s="79">
        <v>7.5518330060431155E-2</v>
      </c>
      <c r="EZ25" s="79">
        <v>0.12145143266320212</v>
      </c>
      <c r="FA25" s="79">
        <v>9.4694643651473898E-2</v>
      </c>
      <c r="FB25" s="79">
        <v>3.3036421434073628E-2</v>
      </c>
      <c r="FC25" s="81">
        <f t="shared" si="66"/>
        <v>0.58203350294561196</v>
      </c>
      <c r="FD25" s="81">
        <f t="shared" si="67"/>
        <v>0.31000000000000005</v>
      </c>
      <c r="FE25" s="81">
        <f t="shared" si="68"/>
        <v>0.32000000000000006</v>
      </c>
      <c r="FF25" s="81">
        <f t="shared" si="69"/>
        <v>0.39000000000000007</v>
      </c>
      <c r="FG25" s="81">
        <f t="shared" si="70"/>
        <v>0.4</v>
      </c>
      <c r="FH25" s="81">
        <f t="shared" si="71"/>
        <v>0.41000000000000003</v>
      </c>
      <c r="FI25" s="81">
        <f t="shared" si="72"/>
        <v>0.44948964424819093</v>
      </c>
      <c r="FJ25" s="81">
        <f t="shared" si="73"/>
        <v>0.50901487452669503</v>
      </c>
      <c r="FK25" s="81">
        <f t="shared" si="74"/>
        <v>0.55733267513643125</v>
      </c>
      <c r="FL25" s="81">
        <f t="shared" si="75"/>
        <v>0.63285100519686244</v>
      </c>
      <c r="FM25" s="81">
        <f t="shared" si="76"/>
        <v>0.75430243786006457</v>
      </c>
      <c r="FN25" s="81">
        <f t="shared" si="77"/>
        <v>0.84899708151153841</v>
      </c>
      <c r="FO25" s="81">
        <f t="shared" si="78"/>
        <v>0.882033502945612</v>
      </c>
      <c r="FP25" s="84">
        <v>26500</v>
      </c>
      <c r="FQ25" s="84">
        <v>317186</v>
      </c>
      <c r="FR25" s="84">
        <v>328827</v>
      </c>
      <c r="FS25" s="84">
        <v>224505</v>
      </c>
      <c r="FT25" s="84">
        <v>1390</v>
      </c>
      <c r="FU25" s="84">
        <v>0</v>
      </c>
      <c r="FV25" s="84">
        <v>0</v>
      </c>
      <c r="FW25" s="84">
        <v>0</v>
      </c>
      <c r="FX25" s="84">
        <v>0</v>
      </c>
      <c r="FY25" s="84">
        <v>0</v>
      </c>
      <c r="FZ25" s="84">
        <v>0</v>
      </c>
      <c r="GA25" s="84">
        <v>50953.556625002064</v>
      </c>
      <c r="GB25" s="83">
        <f t="shared" si="79"/>
        <v>949361.55662500206</v>
      </c>
      <c r="GC25" s="86">
        <v>0</v>
      </c>
      <c r="GD25" s="86">
        <v>0</v>
      </c>
      <c r="GE25" s="86">
        <v>0</v>
      </c>
      <c r="GF25" s="86">
        <v>0</v>
      </c>
      <c r="GG25" s="86">
        <v>4334848.4790896541</v>
      </c>
      <c r="GH25" s="63">
        <v>-709.38800000000003</v>
      </c>
      <c r="GI25" s="63">
        <v>134.27000000000001</v>
      </c>
      <c r="GJ25" s="63">
        <v>8206.9560000000001</v>
      </c>
      <c r="GK25" s="63">
        <v>242173.99799999999</v>
      </c>
      <c r="GL25" s="63">
        <v>86694.782000000007</v>
      </c>
      <c r="GM25" s="63">
        <v>234430.79199999999</v>
      </c>
      <c r="GN25" s="63">
        <v>221714.17</v>
      </c>
      <c r="GO25" s="63">
        <v>89513.907999999996</v>
      </c>
      <c r="GP25" s="63">
        <v>261053.57500000001</v>
      </c>
      <c r="GQ25" s="63">
        <v>825952.51143499999</v>
      </c>
      <c r="GR25" s="63">
        <v>657442.68125000002</v>
      </c>
      <c r="GS25" s="63">
        <v>405289.18677965179</v>
      </c>
      <c r="GT25" s="63">
        <f t="shared" si="80"/>
        <v>3031897.442464652</v>
      </c>
      <c r="GU25" s="63">
        <v>334206</v>
      </c>
      <c r="GV25" s="63">
        <v>156454.81322034821</v>
      </c>
      <c r="GW25" s="63">
        <v>109593</v>
      </c>
      <c r="GX25" s="63">
        <v>40118</v>
      </c>
      <c r="GY25" s="63">
        <v>1390</v>
      </c>
      <c r="GZ25" s="63">
        <v>0</v>
      </c>
      <c r="HA25" s="63">
        <v>0</v>
      </c>
      <c r="HB25" s="63">
        <v>0</v>
      </c>
      <c r="HC25" s="63">
        <v>0</v>
      </c>
      <c r="HD25" s="63">
        <v>0</v>
      </c>
      <c r="HE25" s="63">
        <v>0</v>
      </c>
      <c r="HF25" s="63">
        <v>307599.74340465385</v>
      </c>
      <c r="HG25" s="63">
        <f t="shared" si="81"/>
        <v>949361.55662500206</v>
      </c>
      <c r="HH25" s="58">
        <v>0</v>
      </c>
      <c r="HI25" s="58">
        <v>0</v>
      </c>
      <c r="HJ25" s="58">
        <v>0</v>
      </c>
      <c r="HK25" s="58">
        <v>0</v>
      </c>
      <c r="HL25" s="58">
        <f t="shared" si="82"/>
        <v>4334848.4790896541</v>
      </c>
      <c r="HM25" s="63">
        <v>-709.38800000000003</v>
      </c>
      <c r="HN25" s="63">
        <v>134.27000000000001</v>
      </c>
      <c r="HO25" s="63">
        <v>8206.9560000000001</v>
      </c>
      <c r="HP25" s="63">
        <v>242173.99799999999</v>
      </c>
      <c r="HQ25" s="63">
        <v>86694.782000000007</v>
      </c>
      <c r="HR25" s="63">
        <v>234430.79199999999</v>
      </c>
      <c r="HS25" s="63">
        <v>221714.17</v>
      </c>
      <c r="HT25" s="63">
        <v>89513.907999999996</v>
      </c>
      <c r="HU25" s="63">
        <v>261053.57500000001</v>
      </c>
      <c r="HV25" s="63">
        <v>343190.69799999997</v>
      </c>
      <c r="HW25" s="63">
        <v>669440.86199999996</v>
      </c>
      <c r="HX25" s="63">
        <v>625240.90568500012</v>
      </c>
      <c r="HY25" s="63">
        <f t="shared" si="83"/>
        <v>2781085.5286849998</v>
      </c>
      <c r="HZ25" s="63">
        <v>0</v>
      </c>
      <c r="IA25" s="63">
        <v>0</v>
      </c>
      <c r="IB25" s="63">
        <v>0</v>
      </c>
      <c r="IC25" s="63">
        <v>0</v>
      </c>
      <c r="ID25" s="63">
        <v>0</v>
      </c>
      <c r="IE25" s="63">
        <v>0</v>
      </c>
      <c r="IF25" s="63">
        <v>0</v>
      </c>
      <c r="IG25" s="63">
        <v>0</v>
      </c>
      <c r="IH25" s="63">
        <v>0</v>
      </c>
      <c r="II25" s="63">
        <v>0</v>
      </c>
      <c r="IJ25" s="63">
        <v>0</v>
      </c>
      <c r="IK25" s="63">
        <v>0</v>
      </c>
      <c r="IL25" s="63">
        <v>1228673</v>
      </c>
      <c r="IM25" s="58">
        <v>0</v>
      </c>
      <c r="IN25" s="58">
        <v>0</v>
      </c>
      <c r="IO25" s="58">
        <v>0</v>
      </c>
      <c r="IP25" s="58">
        <v>0</v>
      </c>
      <c r="IQ25" s="58">
        <f t="shared" si="35"/>
        <v>4363348.0086850002</v>
      </c>
      <c r="IR25" s="70">
        <f t="shared" si="84"/>
        <v>2898204.6905346424</v>
      </c>
      <c r="IS25" s="70">
        <f t="shared" si="85"/>
        <v>2155844.6229999997</v>
      </c>
      <c r="IT25" s="92">
        <f t="shared" si="36"/>
        <v>2509434.1029999997</v>
      </c>
      <c r="IU25" s="92">
        <f t="shared" si="37"/>
        <v>3251794.1705346424</v>
      </c>
      <c r="IV25" s="92">
        <f t="shared" si="86"/>
        <v>-742360.06753464276</v>
      </c>
      <c r="IW25" s="21">
        <f t="shared" si="38"/>
        <v>1825414.3760896544</v>
      </c>
      <c r="IX25" s="70">
        <f t="shared" si="87"/>
        <v>2359903.442464652</v>
      </c>
      <c r="IY25" s="70">
        <f t="shared" si="88"/>
        <v>2155844.6229999997</v>
      </c>
      <c r="IZ25" s="93">
        <f t="shared" si="39"/>
        <v>2509434.1029999997</v>
      </c>
      <c r="JA25" s="93">
        <f t="shared" si="40"/>
        <v>2713492.922464652</v>
      </c>
      <c r="JB25" s="92">
        <f t="shared" si="89"/>
        <v>-204058.81946465233</v>
      </c>
      <c r="JC25" s="94">
        <f t="shared" si="41"/>
        <v>1825414.3760896544</v>
      </c>
      <c r="JD25" s="94">
        <f t="shared" si="90"/>
        <v>2626608.2556850002</v>
      </c>
      <c r="JE25" s="94">
        <f t="shared" si="91"/>
        <v>2155844.6229999997</v>
      </c>
      <c r="JF25" s="94">
        <f t="shared" si="42"/>
        <v>2509434.1029999997</v>
      </c>
      <c r="JG25" s="94">
        <f t="shared" si="43"/>
        <v>2980197.7356850002</v>
      </c>
      <c r="JH25" s="94">
        <f t="shared" si="92"/>
        <v>-470763.63268500054</v>
      </c>
      <c r="JI25" s="94">
        <f t="shared" si="44"/>
        <v>1825414.3760896544</v>
      </c>
      <c r="JJ25" s="94">
        <f t="shared" si="93"/>
        <v>2155844.6229999997</v>
      </c>
      <c r="JK25" s="94">
        <f t="shared" si="45"/>
        <v>2313722.9949999996</v>
      </c>
      <c r="JL25" s="94">
        <f t="shared" si="94"/>
        <v>2667312.4749999996</v>
      </c>
      <c r="JM25" s="94">
        <f t="shared" si="95"/>
        <v>2509434.1029999997</v>
      </c>
      <c r="JN25" s="94">
        <f t="shared" si="96"/>
        <v>157878.37199999997</v>
      </c>
      <c r="JO25" s="94">
        <f t="shared" si="97"/>
        <v>1696035.5336850006</v>
      </c>
      <c r="JP25" s="96">
        <v>10074</v>
      </c>
      <c r="JQ25" s="5" t="s">
        <v>384</v>
      </c>
      <c r="JR25" s="4" t="s">
        <v>394</v>
      </c>
      <c r="JS25" s="4" t="s">
        <v>395</v>
      </c>
      <c r="JT25" s="5" t="s">
        <v>406</v>
      </c>
      <c r="JU25" s="102">
        <v>6</v>
      </c>
      <c r="JV25" s="5" t="s">
        <v>397</v>
      </c>
      <c r="JW25" s="5" t="s">
        <v>401</v>
      </c>
      <c r="JX25" s="103" t="s">
        <v>427</v>
      </c>
      <c r="JY25" s="104" t="s">
        <v>428</v>
      </c>
      <c r="JZ25" s="5" t="s">
        <v>429</v>
      </c>
      <c r="KA25" s="5" t="s">
        <v>406</v>
      </c>
      <c r="KB25" s="5"/>
      <c r="KC25" s="109">
        <v>43800</v>
      </c>
      <c r="KD25" s="109">
        <v>43889</v>
      </c>
      <c r="KE25" s="109"/>
      <c r="KF25" s="119" t="s">
        <v>511</v>
      </c>
      <c r="KG25" s="119">
        <v>1</v>
      </c>
      <c r="KH25" s="84">
        <v>0</v>
      </c>
      <c r="KI25" s="84">
        <v>0</v>
      </c>
      <c r="KJ25" s="84">
        <v>0</v>
      </c>
      <c r="KK25" s="84" t="s">
        <v>512</v>
      </c>
      <c r="KL25" s="120"/>
      <c r="KM25" s="24" t="s">
        <v>513</v>
      </c>
      <c r="KN25" s="120"/>
      <c r="KO25" s="124">
        <v>1023</v>
      </c>
      <c r="KP25" s="122"/>
      <c r="KQ25" s="123"/>
      <c r="KR25" s="122" t="s">
        <v>491</v>
      </c>
      <c r="KS25" s="290" t="s">
        <v>514</v>
      </c>
    </row>
    <row r="26" spans="1:305" ht="25.5" x14ac:dyDescent="0.25">
      <c r="A26" s="4" t="s">
        <v>22</v>
      </c>
      <c r="B26" s="5" t="s">
        <v>71</v>
      </c>
      <c r="C26" s="24" t="s">
        <v>95</v>
      </c>
      <c r="D26" s="218" t="s">
        <v>144</v>
      </c>
      <c r="E26" s="32" t="s">
        <v>149</v>
      </c>
      <c r="F26" s="31" t="s">
        <v>172</v>
      </c>
      <c r="G26" s="10">
        <v>0</v>
      </c>
      <c r="H26" s="10">
        <v>0</v>
      </c>
      <c r="I26" s="10">
        <v>11663.246999999999</v>
      </c>
      <c r="J26" s="10">
        <v>0</v>
      </c>
      <c r="K26" s="10">
        <v>0</v>
      </c>
      <c r="L26" s="10">
        <v>0</v>
      </c>
      <c r="M26" s="10">
        <v>0</v>
      </c>
      <c r="N26" s="48">
        <v>0</v>
      </c>
      <c r="O26" s="48">
        <v>0</v>
      </c>
      <c r="P26" s="48">
        <v>0</v>
      </c>
      <c r="Q26" s="48">
        <v>0</v>
      </c>
      <c r="R26" s="48">
        <v>0</v>
      </c>
      <c r="S26" s="11">
        <f t="shared" si="21"/>
        <v>11663.246999999999</v>
      </c>
      <c r="T26" s="79">
        <v>0</v>
      </c>
      <c r="U26" s="79">
        <v>0</v>
      </c>
      <c r="V26" s="79">
        <v>0.11</v>
      </c>
      <c r="W26" s="79">
        <v>0.01</v>
      </c>
      <c r="X26" s="79">
        <v>0</v>
      </c>
      <c r="Y26" s="79">
        <v>0</v>
      </c>
      <c r="Z26" s="79">
        <v>0</v>
      </c>
      <c r="AA26" s="79">
        <v>0.02</v>
      </c>
      <c r="AB26" s="79">
        <v>0</v>
      </c>
      <c r="AC26" s="79">
        <v>0</v>
      </c>
      <c r="AD26" s="79">
        <v>0</v>
      </c>
      <c r="AE26" s="79">
        <v>0</v>
      </c>
      <c r="AF26" s="221">
        <f t="shared" si="22"/>
        <v>0.84</v>
      </c>
      <c r="AG26" s="221">
        <f t="shared" si="23"/>
        <v>0.84</v>
      </c>
      <c r="AH26" s="221">
        <f t="shared" si="24"/>
        <v>0.95</v>
      </c>
      <c r="AI26" s="221">
        <f t="shared" si="25"/>
        <v>0.96</v>
      </c>
      <c r="AJ26" s="221">
        <f t="shared" si="26"/>
        <v>0.96</v>
      </c>
      <c r="AK26" s="221">
        <f t="shared" si="27"/>
        <v>0.96</v>
      </c>
      <c r="AL26" s="221">
        <f t="shared" si="28"/>
        <v>0.96</v>
      </c>
      <c r="AM26" s="221">
        <f t="shared" si="29"/>
        <v>0.98</v>
      </c>
      <c r="AN26" s="221">
        <f t="shared" si="30"/>
        <v>0.98</v>
      </c>
      <c r="AO26" s="221">
        <f t="shared" si="31"/>
        <v>0.98</v>
      </c>
      <c r="AP26" s="221">
        <f t="shared" si="32"/>
        <v>0.98</v>
      </c>
      <c r="AQ26" s="221">
        <f t="shared" si="33"/>
        <v>0.98</v>
      </c>
      <c r="AR26" s="221">
        <f t="shared" si="46"/>
        <v>0.84</v>
      </c>
      <c r="AS26" s="221">
        <f t="shared" si="47"/>
        <v>0.84</v>
      </c>
      <c r="AT26" s="221">
        <f t="shared" si="48"/>
        <v>0.84</v>
      </c>
      <c r="AU26" s="221">
        <f t="shared" si="49"/>
        <v>0.84</v>
      </c>
      <c r="AV26" s="221">
        <f t="shared" si="50"/>
        <v>0.84</v>
      </c>
      <c r="AW26" s="221">
        <f t="shared" si="51"/>
        <v>0.84</v>
      </c>
      <c r="AX26" s="221">
        <f t="shared" si="52"/>
        <v>0.84</v>
      </c>
      <c r="AY26" s="221">
        <f t="shared" si="53"/>
        <v>0.84</v>
      </c>
      <c r="AZ26" s="221">
        <f t="shared" si="54"/>
        <v>0.84</v>
      </c>
      <c r="BA26" s="221">
        <f t="shared" si="55"/>
        <v>0.84</v>
      </c>
      <c r="BB26" s="221">
        <f t="shared" si="56"/>
        <v>0.84</v>
      </c>
      <c r="BC26" s="221">
        <f t="shared" si="57"/>
        <v>0.84</v>
      </c>
      <c r="BD26" s="80">
        <f t="shared" si="34"/>
        <v>0.98</v>
      </c>
      <c r="BE26" s="76">
        <v>0.84</v>
      </c>
      <c r="BF26" s="50">
        <v>999346.92499999981</v>
      </c>
      <c r="BG26" s="55">
        <v>0</v>
      </c>
      <c r="BH26" s="55">
        <v>0</v>
      </c>
      <c r="BI26" s="55">
        <v>0</v>
      </c>
      <c r="BJ26" s="55">
        <v>30000</v>
      </c>
      <c r="BK26" s="55">
        <v>0</v>
      </c>
      <c r="BL26" s="55">
        <v>0</v>
      </c>
      <c r="BM26" s="55">
        <v>0</v>
      </c>
      <c r="BN26" s="55">
        <v>0</v>
      </c>
      <c r="BO26" s="55">
        <v>0</v>
      </c>
      <c r="BP26" s="55">
        <v>0</v>
      </c>
      <c r="BQ26" s="55">
        <v>0</v>
      </c>
      <c r="BR26" s="55">
        <v>0</v>
      </c>
      <c r="BS26" s="86">
        <f t="shared" si="58"/>
        <v>30000</v>
      </c>
      <c r="BT26" s="230">
        <v>0</v>
      </c>
      <c r="BU26" s="230">
        <v>0</v>
      </c>
      <c r="BV26" s="230">
        <v>0</v>
      </c>
      <c r="BW26" s="230">
        <v>0</v>
      </c>
      <c r="BX26" s="230">
        <v>0</v>
      </c>
      <c r="BY26" s="230">
        <v>0</v>
      </c>
      <c r="BZ26" s="230">
        <v>0</v>
      </c>
      <c r="CA26" s="230">
        <v>0</v>
      </c>
      <c r="CB26" s="230">
        <v>0</v>
      </c>
      <c r="CC26" s="230">
        <v>0</v>
      </c>
      <c r="CD26" s="230">
        <v>0</v>
      </c>
      <c r="CE26" s="230">
        <v>0</v>
      </c>
      <c r="CF26" s="80">
        <f t="shared" si="59"/>
        <v>0.84</v>
      </c>
      <c r="CG26" s="58">
        <v>0</v>
      </c>
      <c r="CH26" s="58">
        <v>0</v>
      </c>
      <c r="CI26" s="58">
        <v>0</v>
      </c>
      <c r="CJ26" s="58">
        <v>0</v>
      </c>
      <c r="CK26" s="58">
        <v>0</v>
      </c>
      <c r="CL26" s="58">
        <v>0</v>
      </c>
      <c r="CM26" s="58">
        <v>0</v>
      </c>
      <c r="CN26" s="58">
        <v>0</v>
      </c>
      <c r="CO26" s="58">
        <v>0</v>
      </c>
      <c r="CP26" s="58">
        <v>0</v>
      </c>
      <c r="CQ26" s="58">
        <v>0</v>
      </c>
      <c r="CR26" s="58">
        <v>0</v>
      </c>
      <c r="CS26" s="11">
        <f t="shared" si="60"/>
        <v>0</v>
      </c>
      <c r="CT26" s="58">
        <v>0</v>
      </c>
      <c r="CU26" s="58">
        <v>0</v>
      </c>
      <c r="CV26" s="58">
        <v>0</v>
      </c>
      <c r="CW26" s="58">
        <v>0</v>
      </c>
      <c r="CX26" s="58">
        <f t="shared" si="61"/>
        <v>1029346.9249999998</v>
      </c>
      <c r="CY26" s="63">
        <v>0</v>
      </c>
      <c r="CZ26" s="63">
        <v>0</v>
      </c>
      <c r="DA26" s="63">
        <v>0</v>
      </c>
      <c r="DB26" s="63">
        <v>30000</v>
      </c>
      <c r="DC26" s="63">
        <v>0</v>
      </c>
      <c r="DD26" s="63">
        <v>0</v>
      </c>
      <c r="DE26" s="63">
        <v>0</v>
      </c>
      <c r="DF26" s="63">
        <v>0</v>
      </c>
      <c r="DG26" s="63">
        <v>0</v>
      </c>
      <c r="DH26" s="63">
        <v>0</v>
      </c>
      <c r="DI26" s="63">
        <v>0</v>
      </c>
      <c r="DJ26" s="63">
        <v>0</v>
      </c>
      <c r="DK26" s="63">
        <f t="shared" si="62"/>
        <v>30000</v>
      </c>
      <c r="DL26" s="63">
        <v>0</v>
      </c>
      <c r="DM26" s="63">
        <v>0</v>
      </c>
      <c r="DN26" s="63">
        <v>0</v>
      </c>
      <c r="DO26" s="63">
        <v>0</v>
      </c>
      <c r="DP26" s="63">
        <v>0</v>
      </c>
      <c r="DQ26" s="63">
        <v>0</v>
      </c>
      <c r="DR26" s="63">
        <v>0</v>
      </c>
      <c r="DS26" s="63">
        <v>0</v>
      </c>
      <c r="DT26" s="63">
        <v>0</v>
      </c>
      <c r="DU26" s="63">
        <v>0</v>
      </c>
      <c r="DV26" s="63">
        <v>0</v>
      </c>
      <c r="DW26" s="63">
        <v>0</v>
      </c>
      <c r="DX26" s="63">
        <f t="shared" si="63"/>
        <v>0</v>
      </c>
      <c r="DY26" s="58">
        <v>0</v>
      </c>
      <c r="DZ26" s="58">
        <v>0</v>
      </c>
      <c r="EA26" s="58">
        <v>0</v>
      </c>
      <c r="EB26" s="58">
        <v>0</v>
      </c>
      <c r="EC26" s="58">
        <f t="shared" si="64"/>
        <v>1029346.9249999998</v>
      </c>
      <c r="ED26" s="84">
        <v>0</v>
      </c>
      <c r="EE26" s="84">
        <v>0</v>
      </c>
      <c r="EF26" s="84">
        <v>11663.246999999999</v>
      </c>
      <c r="EG26" s="84">
        <v>0</v>
      </c>
      <c r="EH26" s="84">
        <v>0</v>
      </c>
      <c r="EI26" s="84">
        <v>0</v>
      </c>
      <c r="EJ26" s="84">
        <v>0</v>
      </c>
      <c r="EK26" s="84">
        <v>18337</v>
      </c>
      <c r="EL26" s="84">
        <v>0</v>
      </c>
      <c r="EM26" s="84">
        <v>0</v>
      </c>
      <c r="EN26" s="84">
        <v>0</v>
      </c>
      <c r="EO26" s="84">
        <v>0</v>
      </c>
      <c r="EP26" s="83">
        <f t="shared" si="65"/>
        <v>30000.246999999999</v>
      </c>
      <c r="EQ26" s="79">
        <v>0</v>
      </c>
      <c r="ER26" s="79">
        <v>0</v>
      </c>
      <c r="ES26" s="79">
        <v>0.11</v>
      </c>
      <c r="ET26" s="79">
        <v>0.01</v>
      </c>
      <c r="EU26" s="79">
        <v>0</v>
      </c>
      <c r="EV26" s="79">
        <v>0</v>
      </c>
      <c r="EW26" s="79">
        <v>0</v>
      </c>
      <c r="EX26" s="79">
        <v>2.8040498967343098E-2</v>
      </c>
      <c r="EY26" s="79">
        <v>0</v>
      </c>
      <c r="EZ26" s="79">
        <v>0</v>
      </c>
      <c r="FA26" s="79">
        <v>0</v>
      </c>
      <c r="FB26" s="79">
        <v>1.1959501032656972E-2</v>
      </c>
      <c r="FC26" s="81">
        <f t="shared" si="66"/>
        <v>0.16000000000000006</v>
      </c>
      <c r="FD26" s="81">
        <f t="shared" si="67"/>
        <v>0.84</v>
      </c>
      <c r="FE26" s="81">
        <f t="shared" si="68"/>
        <v>0.84</v>
      </c>
      <c r="FF26" s="81">
        <f t="shared" si="69"/>
        <v>0.95</v>
      </c>
      <c r="FG26" s="81">
        <f t="shared" si="70"/>
        <v>0.96</v>
      </c>
      <c r="FH26" s="81">
        <f t="shared" si="71"/>
        <v>0.96</v>
      </c>
      <c r="FI26" s="81">
        <f t="shared" si="72"/>
        <v>0.96</v>
      </c>
      <c r="FJ26" s="81">
        <f t="shared" si="73"/>
        <v>0.96</v>
      </c>
      <c r="FK26" s="81">
        <f t="shared" si="74"/>
        <v>0.98804049896734303</v>
      </c>
      <c r="FL26" s="81">
        <f t="shared" si="75"/>
        <v>0.98804049896734303</v>
      </c>
      <c r="FM26" s="81">
        <f t="shared" si="76"/>
        <v>0.98804049896734303</v>
      </c>
      <c r="FN26" s="81">
        <f t="shared" si="77"/>
        <v>0.98804049896734303</v>
      </c>
      <c r="FO26" s="81">
        <f t="shared" si="78"/>
        <v>1</v>
      </c>
      <c r="FP26" s="84">
        <v>0</v>
      </c>
      <c r="FQ26" s="84">
        <v>0</v>
      </c>
      <c r="FR26" s="84">
        <v>0</v>
      </c>
      <c r="FS26" s="84">
        <v>0</v>
      </c>
      <c r="FT26" s="84">
        <v>0</v>
      </c>
      <c r="FU26" s="84">
        <v>0</v>
      </c>
      <c r="FV26" s="84">
        <v>0</v>
      </c>
      <c r="FW26" s="84">
        <v>0</v>
      </c>
      <c r="FX26" s="84">
        <v>0</v>
      </c>
      <c r="FY26" s="84">
        <v>0</v>
      </c>
      <c r="FZ26" s="84">
        <v>0</v>
      </c>
      <c r="GA26" s="84">
        <v>0</v>
      </c>
      <c r="GB26" s="83">
        <f t="shared" si="79"/>
        <v>0</v>
      </c>
      <c r="GC26" s="86">
        <v>0</v>
      </c>
      <c r="GD26" s="86">
        <v>0</v>
      </c>
      <c r="GE26" s="86">
        <v>0</v>
      </c>
      <c r="GF26" s="86">
        <v>0</v>
      </c>
      <c r="GG26" s="86">
        <v>1029347.1719999998</v>
      </c>
      <c r="GH26" s="63">
        <v>0</v>
      </c>
      <c r="GI26" s="63">
        <v>0</v>
      </c>
      <c r="GJ26" s="63">
        <v>11663.246999999999</v>
      </c>
      <c r="GK26" s="63">
        <v>0</v>
      </c>
      <c r="GL26" s="63">
        <v>0</v>
      </c>
      <c r="GM26" s="63">
        <v>0</v>
      </c>
      <c r="GN26" s="63">
        <v>0</v>
      </c>
      <c r="GO26" s="63">
        <v>0</v>
      </c>
      <c r="GP26" s="63">
        <v>0</v>
      </c>
      <c r="GQ26" s="63">
        <v>0</v>
      </c>
      <c r="GR26" s="63">
        <v>0</v>
      </c>
      <c r="GS26" s="63">
        <v>0</v>
      </c>
      <c r="GT26" s="63">
        <f t="shared" si="80"/>
        <v>11663.246999999999</v>
      </c>
      <c r="GU26" s="63">
        <v>0</v>
      </c>
      <c r="GV26" s="63">
        <v>0</v>
      </c>
      <c r="GW26" s="63">
        <v>0</v>
      </c>
      <c r="GX26" s="63">
        <v>0</v>
      </c>
      <c r="GY26" s="63">
        <v>0</v>
      </c>
      <c r="GZ26" s="63">
        <v>0</v>
      </c>
      <c r="HA26" s="63">
        <v>0</v>
      </c>
      <c r="HB26" s="63">
        <v>0</v>
      </c>
      <c r="HC26" s="63">
        <v>0</v>
      </c>
      <c r="HD26" s="63">
        <v>0</v>
      </c>
      <c r="HE26" s="63">
        <v>0</v>
      </c>
      <c r="HF26" s="63">
        <v>0</v>
      </c>
      <c r="HG26" s="63">
        <f t="shared" si="81"/>
        <v>0</v>
      </c>
      <c r="HH26" s="58">
        <v>0</v>
      </c>
      <c r="HI26" s="58">
        <v>0</v>
      </c>
      <c r="HJ26" s="58">
        <v>0</v>
      </c>
      <c r="HK26" s="58">
        <v>0</v>
      </c>
      <c r="HL26" s="58">
        <f t="shared" si="82"/>
        <v>1011010.1719999998</v>
      </c>
      <c r="HM26" s="63">
        <v>0</v>
      </c>
      <c r="HN26" s="63">
        <v>0</v>
      </c>
      <c r="HO26" s="63">
        <v>11663.246999999999</v>
      </c>
      <c r="HP26" s="63">
        <v>0</v>
      </c>
      <c r="HQ26" s="63">
        <v>0</v>
      </c>
      <c r="HR26" s="63">
        <v>0</v>
      </c>
      <c r="HS26" s="63">
        <v>0</v>
      </c>
      <c r="HT26" s="63">
        <v>0</v>
      </c>
      <c r="HU26" s="63">
        <v>0</v>
      </c>
      <c r="HV26" s="63">
        <v>0</v>
      </c>
      <c r="HW26" s="63">
        <v>0</v>
      </c>
      <c r="HX26" s="63">
        <v>0</v>
      </c>
      <c r="HY26" s="63">
        <f t="shared" si="83"/>
        <v>11663.246999999999</v>
      </c>
      <c r="HZ26" s="63">
        <v>0</v>
      </c>
      <c r="IA26" s="63">
        <v>0</v>
      </c>
      <c r="IB26" s="63">
        <v>0</v>
      </c>
      <c r="IC26" s="63">
        <v>0</v>
      </c>
      <c r="ID26" s="63">
        <v>0</v>
      </c>
      <c r="IE26" s="63">
        <v>0</v>
      </c>
      <c r="IF26" s="63">
        <v>0</v>
      </c>
      <c r="IG26" s="63">
        <v>0</v>
      </c>
      <c r="IH26" s="63">
        <v>0</v>
      </c>
      <c r="II26" s="63">
        <v>0</v>
      </c>
      <c r="IJ26" s="63">
        <v>0</v>
      </c>
      <c r="IK26" s="63">
        <v>0</v>
      </c>
      <c r="IL26" s="63">
        <v>0</v>
      </c>
      <c r="IM26" s="58">
        <v>0</v>
      </c>
      <c r="IN26" s="58">
        <v>0</v>
      </c>
      <c r="IO26" s="58">
        <v>0</v>
      </c>
      <c r="IP26" s="58">
        <v>0</v>
      </c>
      <c r="IQ26" s="58">
        <f t="shared" si="35"/>
        <v>1011010.1719999998</v>
      </c>
      <c r="IR26" s="70">
        <f t="shared" si="84"/>
        <v>30000</v>
      </c>
      <c r="IS26" s="70">
        <f t="shared" si="85"/>
        <v>11663.246999999999</v>
      </c>
      <c r="IT26" s="92">
        <f t="shared" si="36"/>
        <v>1011010.1719999998</v>
      </c>
      <c r="IU26" s="92">
        <f t="shared" si="37"/>
        <v>1029346.9249999998</v>
      </c>
      <c r="IV26" s="92">
        <f t="shared" si="86"/>
        <v>-18336.753000000026</v>
      </c>
      <c r="IW26" s="21">
        <f t="shared" si="38"/>
        <v>18336.753000000026</v>
      </c>
      <c r="IX26" s="70">
        <f t="shared" si="87"/>
        <v>30000.246999999999</v>
      </c>
      <c r="IY26" s="70">
        <f t="shared" si="88"/>
        <v>11663.246999999999</v>
      </c>
      <c r="IZ26" s="93">
        <f t="shared" si="39"/>
        <v>1011010.1719999998</v>
      </c>
      <c r="JA26" s="93">
        <f t="shared" si="40"/>
        <v>1029347.1719999998</v>
      </c>
      <c r="JB26" s="92">
        <f t="shared" si="89"/>
        <v>-18337</v>
      </c>
      <c r="JC26" s="94">
        <f t="shared" si="41"/>
        <v>18337</v>
      </c>
      <c r="JD26" s="94">
        <f t="shared" si="90"/>
        <v>11663.246999999999</v>
      </c>
      <c r="JE26" s="94">
        <f t="shared" si="91"/>
        <v>11663.246999999999</v>
      </c>
      <c r="JF26" s="94">
        <f t="shared" si="42"/>
        <v>1011010.1719999998</v>
      </c>
      <c r="JG26" s="94">
        <f t="shared" si="43"/>
        <v>1011010.1719999998</v>
      </c>
      <c r="JH26" s="94">
        <f t="shared" si="92"/>
        <v>0</v>
      </c>
      <c r="JI26" s="94">
        <f t="shared" si="44"/>
        <v>0</v>
      </c>
      <c r="JJ26" s="94">
        <f t="shared" si="93"/>
        <v>11663.246999999999</v>
      </c>
      <c r="JK26" s="94">
        <f t="shared" si="45"/>
        <v>11663.246999999999</v>
      </c>
      <c r="JL26" s="94">
        <f t="shared" si="94"/>
        <v>1011010.1719999998</v>
      </c>
      <c r="JM26" s="94">
        <f t="shared" si="95"/>
        <v>1011010.1719999998</v>
      </c>
      <c r="JN26" s="94">
        <f t="shared" si="96"/>
        <v>0</v>
      </c>
      <c r="JO26" s="94">
        <f t="shared" si="97"/>
        <v>0</v>
      </c>
      <c r="JP26" s="96">
        <v>11985</v>
      </c>
      <c r="JQ26" s="5" t="s">
        <v>384</v>
      </c>
      <c r="JR26" s="4" t="s">
        <v>394</v>
      </c>
      <c r="JS26" s="4" t="s">
        <v>395</v>
      </c>
      <c r="JT26" s="5" t="s">
        <v>406</v>
      </c>
      <c r="JU26" s="102"/>
      <c r="JV26" s="5" t="s">
        <v>397</v>
      </c>
      <c r="JW26" s="5" t="s">
        <v>398</v>
      </c>
      <c r="JX26" s="103" t="s">
        <v>399</v>
      </c>
      <c r="JY26" s="104" t="s">
        <v>399</v>
      </c>
      <c r="JZ26" s="5" t="s">
        <v>149</v>
      </c>
      <c r="KA26" s="5" t="s">
        <v>406</v>
      </c>
      <c r="KB26" s="5"/>
      <c r="KC26" s="109">
        <v>42887</v>
      </c>
      <c r="KD26" s="109">
        <v>42923</v>
      </c>
      <c r="KE26" s="109">
        <v>42924</v>
      </c>
      <c r="KF26" s="119">
        <v>0</v>
      </c>
      <c r="KG26" s="119">
        <v>0</v>
      </c>
      <c r="KH26" s="84">
        <v>0</v>
      </c>
      <c r="KI26" s="84">
        <v>0</v>
      </c>
      <c r="KJ26" s="84">
        <v>0</v>
      </c>
      <c r="KK26" s="84"/>
      <c r="KL26" s="120"/>
      <c r="KM26" s="24"/>
      <c r="KN26" s="120"/>
      <c r="KO26" s="121"/>
      <c r="KP26" s="122"/>
      <c r="KQ26" s="123"/>
      <c r="KR26" s="122" t="s">
        <v>491</v>
      </c>
      <c r="KS26" s="290" t="s">
        <v>484</v>
      </c>
    </row>
    <row r="27" spans="1:305" ht="25.5" x14ac:dyDescent="0.25">
      <c r="A27" s="4" t="s">
        <v>23</v>
      </c>
      <c r="B27" s="5" t="s">
        <v>71</v>
      </c>
      <c r="C27" s="24" t="s">
        <v>96</v>
      </c>
      <c r="D27" s="218" t="s">
        <v>144</v>
      </c>
      <c r="E27" s="32" t="s">
        <v>770</v>
      </c>
      <c r="F27" s="31" t="s">
        <v>172</v>
      </c>
      <c r="G27" s="10">
        <v>0</v>
      </c>
      <c r="H27" s="10">
        <v>0</v>
      </c>
      <c r="I27" s="10">
        <v>0</v>
      </c>
      <c r="J27" s="10">
        <v>0</v>
      </c>
      <c r="K27" s="10">
        <v>0</v>
      </c>
      <c r="L27" s="10">
        <v>0</v>
      </c>
      <c r="M27" s="10">
        <v>0</v>
      </c>
      <c r="N27" s="48">
        <v>0</v>
      </c>
      <c r="O27" s="48">
        <v>0</v>
      </c>
      <c r="P27" s="48">
        <v>0</v>
      </c>
      <c r="Q27" s="48">
        <v>0</v>
      </c>
      <c r="R27" s="48">
        <v>0</v>
      </c>
      <c r="S27" s="11">
        <f t="shared" si="21"/>
        <v>0</v>
      </c>
      <c r="T27" s="79">
        <v>0</v>
      </c>
      <c r="U27" s="79">
        <v>0</v>
      </c>
      <c r="V27" s="79">
        <v>0</v>
      </c>
      <c r="W27" s="79">
        <v>0</v>
      </c>
      <c r="X27" s="79">
        <v>0</v>
      </c>
      <c r="Y27" s="79">
        <v>0</v>
      </c>
      <c r="Z27" s="79">
        <v>0</v>
      </c>
      <c r="AA27" s="79">
        <v>0</v>
      </c>
      <c r="AB27" s="79">
        <v>0</v>
      </c>
      <c r="AC27" s="79">
        <v>0</v>
      </c>
      <c r="AD27" s="79">
        <v>0</v>
      </c>
      <c r="AE27" s="79">
        <v>0</v>
      </c>
      <c r="AF27" s="221">
        <f t="shared" si="22"/>
        <v>0</v>
      </c>
      <c r="AG27" s="221">
        <f t="shared" si="23"/>
        <v>0</v>
      </c>
      <c r="AH27" s="221">
        <f t="shared" si="24"/>
        <v>0</v>
      </c>
      <c r="AI27" s="221">
        <f t="shared" si="25"/>
        <v>0</v>
      </c>
      <c r="AJ27" s="221">
        <f t="shared" si="26"/>
        <v>0</v>
      </c>
      <c r="AK27" s="221">
        <f t="shared" si="27"/>
        <v>0</v>
      </c>
      <c r="AL27" s="221">
        <f t="shared" si="28"/>
        <v>0</v>
      </c>
      <c r="AM27" s="221">
        <f t="shared" si="29"/>
        <v>0</v>
      </c>
      <c r="AN27" s="221">
        <f t="shared" si="30"/>
        <v>0</v>
      </c>
      <c r="AO27" s="221">
        <f t="shared" si="31"/>
        <v>0</v>
      </c>
      <c r="AP27" s="221">
        <f t="shared" si="32"/>
        <v>0</v>
      </c>
      <c r="AQ27" s="221">
        <f t="shared" si="33"/>
        <v>0</v>
      </c>
      <c r="AR27" s="221">
        <f t="shared" si="46"/>
        <v>0</v>
      </c>
      <c r="AS27" s="221">
        <f t="shared" si="47"/>
        <v>0</v>
      </c>
      <c r="AT27" s="221">
        <f t="shared" si="48"/>
        <v>0</v>
      </c>
      <c r="AU27" s="221">
        <f t="shared" si="49"/>
        <v>0</v>
      </c>
      <c r="AV27" s="221">
        <f t="shared" si="50"/>
        <v>0</v>
      </c>
      <c r="AW27" s="221">
        <f t="shared" si="51"/>
        <v>0</v>
      </c>
      <c r="AX27" s="221">
        <f t="shared" si="52"/>
        <v>0</v>
      </c>
      <c r="AY27" s="221">
        <f t="shared" si="53"/>
        <v>0</v>
      </c>
      <c r="AZ27" s="221">
        <f t="shared" si="54"/>
        <v>0</v>
      </c>
      <c r="BA27" s="221">
        <f t="shared" si="55"/>
        <v>0</v>
      </c>
      <c r="BB27" s="221">
        <f t="shared" si="56"/>
        <v>0</v>
      </c>
      <c r="BC27" s="221">
        <f t="shared" si="57"/>
        <v>0</v>
      </c>
      <c r="BD27" s="80">
        <f t="shared" si="34"/>
        <v>0</v>
      </c>
      <c r="BE27" s="76">
        <v>0</v>
      </c>
      <c r="BF27" s="50">
        <v>2310565.1979999999</v>
      </c>
      <c r="BG27" s="55">
        <v>0</v>
      </c>
      <c r="BH27" s="55">
        <v>0</v>
      </c>
      <c r="BI27" s="55">
        <v>0</v>
      </c>
      <c r="BJ27" s="55">
        <v>0</v>
      </c>
      <c r="BK27" s="55">
        <v>0</v>
      </c>
      <c r="BL27" s="55">
        <v>0</v>
      </c>
      <c r="BM27" s="55">
        <v>0</v>
      </c>
      <c r="BN27" s="55">
        <v>0</v>
      </c>
      <c r="BO27" s="55">
        <v>0</v>
      </c>
      <c r="BP27" s="55">
        <v>0</v>
      </c>
      <c r="BQ27" s="55">
        <v>0</v>
      </c>
      <c r="BR27" s="55">
        <v>0</v>
      </c>
      <c r="BS27" s="86">
        <f t="shared" si="58"/>
        <v>0</v>
      </c>
      <c r="BT27" s="230">
        <v>0</v>
      </c>
      <c r="BU27" s="230">
        <v>0</v>
      </c>
      <c r="BV27" s="230">
        <v>0</v>
      </c>
      <c r="BW27" s="230">
        <v>0</v>
      </c>
      <c r="BX27" s="230">
        <v>0</v>
      </c>
      <c r="BY27" s="230">
        <v>0</v>
      </c>
      <c r="BZ27" s="230">
        <v>0</v>
      </c>
      <c r="CA27" s="230">
        <v>0</v>
      </c>
      <c r="CB27" s="230">
        <v>0</v>
      </c>
      <c r="CC27" s="230">
        <v>0</v>
      </c>
      <c r="CD27" s="230">
        <v>0</v>
      </c>
      <c r="CE27" s="230">
        <v>0</v>
      </c>
      <c r="CF27" s="80">
        <f t="shared" si="59"/>
        <v>0</v>
      </c>
      <c r="CG27" s="58">
        <v>0</v>
      </c>
      <c r="CH27" s="58">
        <v>0</v>
      </c>
      <c r="CI27" s="58">
        <v>0</v>
      </c>
      <c r="CJ27" s="58">
        <v>0</v>
      </c>
      <c r="CK27" s="58">
        <v>0</v>
      </c>
      <c r="CL27" s="58">
        <v>0</v>
      </c>
      <c r="CM27" s="58">
        <v>0</v>
      </c>
      <c r="CN27" s="58">
        <v>0</v>
      </c>
      <c r="CO27" s="58">
        <v>0</v>
      </c>
      <c r="CP27" s="58">
        <v>0</v>
      </c>
      <c r="CQ27" s="58">
        <v>0</v>
      </c>
      <c r="CR27" s="58">
        <v>0</v>
      </c>
      <c r="CS27" s="11">
        <f t="shared" si="60"/>
        <v>0</v>
      </c>
      <c r="CT27" s="58">
        <v>0</v>
      </c>
      <c r="CU27" s="58">
        <v>0</v>
      </c>
      <c r="CV27" s="58">
        <v>0</v>
      </c>
      <c r="CW27" s="58">
        <v>0</v>
      </c>
      <c r="CX27" s="58">
        <f t="shared" si="61"/>
        <v>2310565.1979999999</v>
      </c>
      <c r="CY27" s="63">
        <v>0</v>
      </c>
      <c r="CZ27" s="63">
        <v>0</v>
      </c>
      <c r="DA27" s="63">
        <v>0</v>
      </c>
      <c r="DB27" s="63">
        <v>0</v>
      </c>
      <c r="DC27" s="63">
        <v>0</v>
      </c>
      <c r="DD27" s="63">
        <v>0</v>
      </c>
      <c r="DE27" s="63">
        <v>0</v>
      </c>
      <c r="DF27" s="63">
        <v>0</v>
      </c>
      <c r="DG27" s="63">
        <v>0</v>
      </c>
      <c r="DH27" s="63">
        <v>0</v>
      </c>
      <c r="DI27" s="63">
        <v>0</v>
      </c>
      <c r="DJ27" s="63">
        <v>0</v>
      </c>
      <c r="DK27" s="63">
        <f t="shared" si="62"/>
        <v>0</v>
      </c>
      <c r="DL27" s="63">
        <v>0</v>
      </c>
      <c r="DM27" s="63">
        <v>0</v>
      </c>
      <c r="DN27" s="63">
        <v>0</v>
      </c>
      <c r="DO27" s="63">
        <v>0</v>
      </c>
      <c r="DP27" s="63">
        <v>0</v>
      </c>
      <c r="DQ27" s="63">
        <v>0</v>
      </c>
      <c r="DR27" s="63">
        <v>0</v>
      </c>
      <c r="DS27" s="63">
        <v>0</v>
      </c>
      <c r="DT27" s="63">
        <v>0</v>
      </c>
      <c r="DU27" s="63">
        <v>0</v>
      </c>
      <c r="DV27" s="63">
        <v>0</v>
      </c>
      <c r="DW27" s="63">
        <v>0</v>
      </c>
      <c r="DX27" s="63">
        <f t="shared" si="63"/>
        <v>0</v>
      </c>
      <c r="DY27" s="58">
        <v>0</v>
      </c>
      <c r="DZ27" s="58">
        <v>0</v>
      </c>
      <c r="EA27" s="58">
        <v>0</v>
      </c>
      <c r="EB27" s="58">
        <v>0</v>
      </c>
      <c r="EC27" s="58">
        <f t="shared" si="64"/>
        <v>2310565.1979999999</v>
      </c>
      <c r="ED27" s="84">
        <v>0</v>
      </c>
      <c r="EE27" s="84">
        <v>0</v>
      </c>
      <c r="EF27" s="84">
        <v>0</v>
      </c>
      <c r="EG27" s="84">
        <v>0</v>
      </c>
      <c r="EH27" s="84">
        <v>0</v>
      </c>
      <c r="EI27" s="84">
        <v>0</v>
      </c>
      <c r="EJ27" s="84">
        <v>0</v>
      </c>
      <c r="EK27" s="84">
        <v>0</v>
      </c>
      <c r="EL27" s="84">
        <v>0</v>
      </c>
      <c r="EM27" s="84">
        <v>0</v>
      </c>
      <c r="EN27" s="84">
        <v>0</v>
      </c>
      <c r="EO27" s="84">
        <v>0</v>
      </c>
      <c r="EP27" s="83">
        <f t="shared" si="65"/>
        <v>0</v>
      </c>
      <c r="EQ27" s="79">
        <v>0</v>
      </c>
      <c r="ER27" s="79">
        <v>0</v>
      </c>
      <c r="ES27" s="79">
        <v>0</v>
      </c>
      <c r="ET27" s="79">
        <v>0</v>
      </c>
      <c r="EU27" s="79">
        <v>0</v>
      </c>
      <c r="EV27" s="79">
        <v>0</v>
      </c>
      <c r="EW27" s="79">
        <v>0</v>
      </c>
      <c r="EX27" s="79">
        <v>0</v>
      </c>
      <c r="EY27" s="79">
        <v>0</v>
      </c>
      <c r="EZ27" s="79">
        <v>0</v>
      </c>
      <c r="FA27" s="79">
        <v>0</v>
      </c>
      <c r="FB27" s="79">
        <v>0</v>
      </c>
      <c r="FC27" s="81">
        <f t="shared" si="66"/>
        <v>0</v>
      </c>
      <c r="FD27" s="81">
        <f t="shared" si="67"/>
        <v>0</v>
      </c>
      <c r="FE27" s="81">
        <f t="shared" si="68"/>
        <v>0</v>
      </c>
      <c r="FF27" s="81">
        <f t="shared" si="69"/>
        <v>0</v>
      </c>
      <c r="FG27" s="81">
        <f t="shared" si="70"/>
        <v>0</v>
      </c>
      <c r="FH27" s="81">
        <f t="shared" si="71"/>
        <v>0</v>
      </c>
      <c r="FI27" s="81">
        <f t="shared" si="72"/>
        <v>0</v>
      </c>
      <c r="FJ27" s="81">
        <f t="shared" si="73"/>
        <v>0</v>
      </c>
      <c r="FK27" s="81">
        <f t="shared" si="74"/>
        <v>0</v>
      </c>
      <c r="FL27" s="81">
        <f t="shared" si="75"/>
        <v>0</v>
      </c>
      <c r="FM27" s="81">
        <f t="shared" si="76"/>
        <v>0</v>
      </c>
      <c r="FN27" s="81">
        <f t="shared" si="77"/>
        <v>0</v>
      </c>
      <c r="FO27" s="81">
        <f t="shared" si="78"/>
        <v>0</v>
      </c>
      <c r="FP27" s="84">
        <v>0</v>
      </c>
      <c r="FQ27" s="84">
        <v>0</v>
      </c>
      <c r="FR27" s="84">
        <v>0</v>
      </c>
      <c r="FS27" s="84">
        <v>0</v>
      </c>
      <c r="FT27" s="84">
        <v>0</v>
      </c>
      <c r="FU27" s="84">
        <v>0</v>
      </c>
      <c r="FV27" s="84">
        <v>0</v>
      </c>
      <c r="FW27" s="84">
        <v>0</v>
      </c>
      <c r="FX27" s="84">
        <v>0</v>
      </c>
      <c r="FY27" s="84">
        <v>0</v>
      </c>
      <c r="FZ27" s="84">
        <v>0</v>
      </c>
      <c r="GA27" s="84">
        <v>0</v>
      </c>
      <c r="GB27" s="83">
        <f t="shared" si="79"/>
        <v>0</v>
      </c>
      <c r="GC27" s="86">
        <v>0</v>
      </c>
      <c r="GD27" s="86">
        <v>0</v>
      </c>
      <c r="GE27" s="86">
        <v>0</v>
      </c>
      <c r="GF27" s="86">
        <v>0</v>
      </c>
      <c r="GG27" s="86">
        <v>2310565.1979999999</v>
      </c>
      <c r="GH27" s="63">
        <v>0</v>
      </c>
      <c r="GI27" s="63">
        <v>0</v>
      </c>
      <c r="GJ27" s="63">
        <v>0</v>
      </c>
      <c r="GK27" s="63">
        <v>0</v>
      </c>
      <c r="GL27" s="63">
        <v>0</v>
      </c>
      <c r="GM27" s="63">
        <v>0</v>
      </c>
      <c r="GN27" s="63">
        <v>0</v>
      </c>
      <c r="GO27" s="63">
        <v>0</v>
      </c>
      <c r="GP27" s="63">
        <v>0</v>
      </c>
      <c r="GQ27" s="63">
        <v>0</v>
      </c>
      <c r="GR27" s="63">
        <v>0</v>
      </c>
      <c r="GS27" s="63">
        <v>0</v>
      </c>
      <c r="GT27" s="63">
        <f t="shared" si="80"/>
        <v>0</v>
      </c>
      <c r="GU27" s="63">
        <v>0</v>
      </c>
      <c r="GV27" s="63">
        <v>0</v>
      </c>
      <c r="GW27" s="63">
        <v>0</v>
      </c>
      <c r="GX27" s="63">
        <v>0</v>
      </c>
      <c r="GY27" s="63">
        <v>0</v>
      </c>
      <c r="GZ27" s="63">
        <v>0</v>
      </c>
      <c r="HA27" s="63">
        <v>0</v>
      </c>
      <c r="HB27" s="63">
        <v>0</v>
      </c>
      <c r="HC27" s="63">
        <v>0</v>
      </c>
      <c r="HD27" s="63">
        <v>0</v>
      </c>
      <c r="HE27" s="63">
        <v>0</v>
      </c>
      <c r="HF27" s="63">
        <v>0</v>
      </c>
      <c r="HG27" s="63">
        <f t="shared" si="81"/>
        <v>0</v>
      </c>
      <c r="HH27" s="58">
        <v>0</v>
      </c>
      <c r="HI27" s="58">
        <v>0</v>
      </c>
      <c r="HJ27" s="58">
        <v>0</v>
      </c>
      <c r="HK27" s="58">
        <v>0</v>
      </c>
      <c r="HL27" s="58">
        <f t="shared" si="82"/>
        <v>2310565.1979999999</v>
      </c>
      <c r="HM27" s="63">
        <v>0</v>
      </c>
      <c r="HN27" s="63">
        <v>0</v>
      </c>
      <c r="HO27" s="63">
        <v>0</v>
      </c>
      <c r="HP27" s="63">
        <v>0</v>
      </c>
      <c r="HQ27" s="63">
        <v>0</v>
      </c>
      <c r="HR27" s="63">
        <v>0</v>
      </c>
      <c r="HS27" s="63">
        <v>0</v>
      </c>
      <c r="HT27" s="63">
        <v>0</v>
      </c>
      <c r="HU27" s="63">
        <v>0</v>
      </c>
      <c r="HV27" s="63">
        <v>0</v>
      </c>
      <c r="HW27" s="63">
        <v>0</v>
      </c>
      <c r="HX27" s="63">
        <v>0</v>
      </c>
      <c r="HY27" s="63">
        <f t="shared" si="83"/>
        <v>0</v>
      </c>
      <c r="HZ27" s="63">
        <v>0</v>
      </c>
      <c r="IA27" s="63">
        <v>0</v>
      </c>
      <c r="IB27" s="63">
        <v>0</v>
      </c>
      <c r="IC27" s="63">
        <v>0</v>
      </c>
      <c r="ID27" s="63">
        <v>0</v>
      </c>
      <c r="IE27" s="63">
        <v>0</v>
      </c>
      <c r="IF27" s="63">
        <v>0</v>
      </c>
      <c r="IG27" s="63">
        <v>0</v>
      </c>
      <c r="IH27" s="63">
        <v>0</v>
      </c>
      <c r="II27" s="63">
        <v>0</v>
      </c>
      <c r="IJ27" s="63">
        <v>0</v>
      </c>
      <c r="IK27" s="63">
        <v>0</v>
      </c>
      <c r="IL27" s="63">
        <v>0</v>
      </c>
      <c r="IM27" s="58">
        <v>0</v>
      </c>
      <c r="IN27" s="58">
        <v>0</v>
      </c>
      <c r="IO27" s="58">
        <v>0</v>
      </c>
      <c r="IP27" s="58">
        <v>0</v>
      </c>
      <c r="IQ27" s="58">
        <f t="shared" si="35"/>
        <v>2310565.1979999999</v>
      </c>
      <c r="IR27" s="70">
        <f t="shared" si="84"/>
        <v>0</v>
      </c>
      <c r="IS27" s="70">
        <f t="shared" si="85"/>
        <v>0</v>
      </c>
      <c r="IT27" s="92">
        <f t="shared" si="36"/>
        <v>2310565.1979999999</v>
      </c>
      <c r="IU27" s="92">
        <f t="shared" si="37"/>
        <v>2310565.1979999999</v>
      </c>
      <c r="IV27" s="92">
        <f t="shared" si="86"/>
        <v>0</v>
      </c>
      <c r="IW27" s="21">
        <f t="shared" si="38"/>
        <v>0</v>
      </c>
      <c r="IX27" s="70">
        <f t="shared" si="87"/>
        <v>0</v>
      </c>
      <c r="IY27" s="70">
        <f t="shared" si="88"/>
        <v>0</v>
      </c>
      <c r="IZ27" s="93">
        <f t="shared" si="39"/>
        <v>2310565.1979999999</v>
      </c>
      <c r="JA27" s="93">
        <f t="shared" si="40"/>
        <v>2310565.1979999999</v>
      </c>
      <c r="JB27" s="92">
        <f t="shared" si="89"/>
        <v>0</v>
      </c>
      <c r="JC27" s="94">
        <f t="shared" si="41"/>
        <v>0</v>
      </c>
      <c r="JD27" s="94">
        <f t="shared" si="90"/>
        <v>0</v>
      </c>
      <c r="JE27" s="94">
        <f t="shared" si="91"/>
        <v>0</v>
      </c>
      <c r="JF27" s="94">
        <f t="shared" si="42"/>
        <v>2310565.1979999999</v>
      </c>
      <c r="JG27" s="94">
        <f t="shared" si="43"/>
        <v>2310565.1979999999</v>
      </c>
      <c r="JH27" s="94">
        <f t="shared" si="92"/>
        <v>0</v>
      </c>
      <c r="JI27" s="94">
        <f t="shared" si="44"/>
        <v>0</v>
      </c>
      <c r="JJ27" s="94">
        <f t="shared" si="93"/>
        <v>0</v>
      </c>
      <c r="JK27" s="94">
        <f t="shared" si="45"/>
        <v>0</v>
      </c>
      <c r="JL27" s="94">
        <f t="shared" si="94"/>
        <v>2310565.1979999999</v>
      </c>
      <c r="JM27" s="94">
        <f t="shared" si="95"/>
        <v>2310565.1979999999</v>
      </c>
      <c r="JN27" s="94">
        <f t="shared" si="96"/>
        <v>0</v>
      </c>
      <c r="JO27" s="94">
        <f t="shared" si="97"/>
        <v>0</v>
      </c>
      <c r="JP27" s="96">
        <v>11987</v>
      </c>
      <c r="JQ27" s="5" t="s">
        <v>384</v>
      </c>
      <c r="JR27" s="4" t="s">
        <v>394</v>
      </c>
      <c r="JS27" s="4" t="s">
        <v>395</v>
      </c>
      <c r="JT27" s="5" t="s">
        <v>406</v>
      </c>
      <c r="JU27" s="102"/>
      <c r="JV27" s="5" t="s">
        <v>397</v>
      </c>
      <c r="JW27" s="5" t="s">
        <v>398</v>
      </c>
      <c r="JX27" s="103" t="s">
        <v>399</v>
      </c>
      <c r="JY27" s="104" t="s">
        <v>399</v>
      </c>
      <c r="JZ27" s="5" t="s">
        <v>149</v>
      </c>
      <c r="KA27" s="5" t="s">
        <v>406</v>
      </c>
      <c r="KB27" s="5"/>
      <c r="KC27" s="109">
        <v>42887</v>
      </c>
      <c r="KD27" s="109"/>
      <c r="KE27" s="109">
        <v>42924</v>
      </c>
      <c r="KF27" s="119">
        <v>0</v>
      </c>
      <c r="KG27" s="119">
        <v>0</v>
      </c>
      <c r="KH27" s="84">
        <v>278557</v>
      </c>
      <c r="KI27" s="84">
        <v>12</v>
      </c>
      <c r="KJ27" s="84">
        <v>23213.083333333332</v>
      </c>
      <c r="KK27" s="84"/>
      <c r="KL27" s="120"/>
      <c r="KM27" s="24"/>
      <c r="KN27" s="120"/>
      <c r="KO27" s="121"/>
      <c r="KP27" s="122"/>
      <c r="KQ27" s="123"/>
      <c r="KR27" s="122" t="s">
        <v>491</v>
      </c>
      <c r="KS27" s="290" t="s">
        <v>503</v>
      </c>
    </row>
    <row r="28" spans="1:305" ht="26.25" x14ac:dyDescent="0.25">
      <c r="A28" s="4" t="s">
        <v>24</v>
      </c>
      <c r="B28" s="5" t="s">
        <v>72</v>
      </c>
      <c r="C28" s="24" t="s">
        <v>97</v>
      </c>
      <c r="D28" s="218" t="s">
        <v>144</v>
      </c>
      <c r="E28" s="32" t="s">
        <v>157</v>
      </c>
      <c r="F28" s="31" t="s">
        <v>172</v>
      </c>
      <c r="G28" s="10">
        <v>-1657.0940000000001</v>
      </c>
      <c r="H28" s="10">
        <v>653.16</v>
      </c>
      <c r="I28" s="10">
        <v>0</v>
      </c>
      <c r="J28" s="10">
        <v>0</v>
      </c>
      <c r="K28" s="10">
        <v>0</v>
      </c>
      <c r="L28" s="10">
        <v>0</v>
      </c>
      <c r="M28" s="10">
        <v>0</v>
      </c>
      <c r="N28" s="48">
        <v>0</v>
      </c>
      <c r="O28" s="48">
        <v>0</v>
      </c>
      <c r="P28" s="48">
        <v>0</v>
      </c>
      <c r="Q28" s="48">
        <v>0</v>
      </c>
      <c r="R28" s="48">
        <v>0</v>
      </c>
      <c r="S28" s="11">
        <f t="shared" si="21"/>
        <v>-1003.9340000000001</v>
      </c>
      <c r="T28" s="79">
        <v>0</v>
      </c>
      <c r="U28" s="79">
        <v>0</v>
      </c>
      <c r="V28" s="79">
        <v>0</v>
      </c>
      <c r="W28" s="79">
        <v>0</v>
      </c>
      <c r="X28" s="79">
        <v>0</v>
      </c>
      <c r="Y28" s="79">
        <v>0</v>
      </c>
      <c r="Z28" s="79">
        <v>0</v>
      </c>
      <c r="AA28" s="79">
        <v>0</v>
      </c>
      <c r="AB28" s="79">
        <v>0</v>
      </c>
      <c r="AC28" s="79">
        <v>0</v>
      </c>
      <c r="AD28" s="79">
        <v>0</v>
      </c>
      <c r="AE28" s="79">
        <v>0</v>
      </c>
      <c r="AF28" s="221">
        <f t="shared" si="22"/>
        <v>0.15</v>
      </c>
      <c r="AG28" s="221">
        <f t="shared" si="23"/>
        <v>0.15</v>
      </c>
      <c r="AH28" s="221">
        <f t="shared" si="24"/>
        <v>0.15</v>
      </c>
      <c r="AI28" s="221">
        <f t="shared" si="25"/>
        <v>0.15</v>
      </c>
      <c r="AJ28" s="221">
        <f t="shared" si="26"/>
        <v>0.15</v>
      </c>
      <c r="AK28" s="221">
        <f t="shared" si="27"/>
        <v>0.15</v>
      </c>
      <c r="AL28" s="221">
        <f t="shared" si="28"/>
        <v>0.15</v>
      </c>
      <c r="AM28" s="221">
        <f t="shared" si="29"/>
        <v>0.15</v>
      </c>
      <c r="AN28" s="221">
        <f t="shared" si="30"/>
        <v>0.15</v>
      </c>
      <c r="AO28" s="221">
        <f t="shared" si="31"/>
        <v>0.15</v>
      </c>
      <c r="AP28" s="221">
        <f t="shared" si="32"/>
        <v>0.15</v>
      </c>
      <c r="AQ28" s="221">
        <f t="shared" si="33"/>
        <v>0.15</v>
      </c>
      <c r="AR28" s="221">
        <f t="shared" si="46"/>
        <v>0.15</v>
      </c>
      <c r="AS28" s="221">
        <f t="shared" si="47"/>
        <v>0.15</v>
      </c>
      <c r="AT28" s="221">
        <f t="shared" si="48"/>
        <v>0.15</v>
      </c>
      <c r="AU28" s="221">
        <f t="shared" si="49"/>
        <v>0.15</v>
      </c>
      <c r="AV28" s="221">
        <f t="shared" si="50"/>
        <v>0.15</v>
      </c>
      <c r="AW28" s="221">
        <f t="shared" si="51"/>
        <v>0.15</v>
      </c>
      <c r="AX28" s="221">
        <f t="shared" si="52"/>
        <v>0.15</v>
      </c>
      <c r="AY28" s="221">
        <f t="shared" si="53"/>
        <v>0.15</v>
      </c>
      <c r="AZ28" s="221">
        <f t="shared" si="54"/>
        <v>0.15</v>
      </c>
      <c r="BA28" s="221">
        <f t="shared" si="55"/>
        <v>0.15</v>
      </c>
      <c r="BB28" s="221">
        <f t="shared" si="56"/>
        <v>0.15</v>
      </c>
      <c r="BC28" s="221">
        <f t="shared" si="57"/>
        <v>0.15</v>
      </c>
      <c r="BD28" s="80">
        <f t="shared" si="34"/>
        <v>0.15</v>
      </c>
      <c r="BE28" s="76">
        <v>0.15</v>
      </c>
      <c r="BF28" s="50">
        <v>556318.61800000002</v>
      </c>
      <c r="BG28" s="55">
        <v>0</v>
      </c>
      <c r="BH28" s="55">
        <v>0</v>
      </c>
      <c r="BI28" s="55">
        <v>0</v>
      </c>
      <c r="BJ28" s="55">
        <v>0</v>
      </c>
      <c r="BK28" s="55">
        <v>-361770.277</v>
      </c>
      <c r="BL28" s="55">
        <v>0</v>
      </c>
      <c r="BM28" s="55">
        <v>0</v>
      </c>
      <c r="BN28" s="55">
        <v>0</v>
      </c>
      <c r="BO28" s="55">
        <v>0</v>
      </c>
      <c r="BP28" s="55">
        <v>0</v>
      </c>
      <c r="BQ28" s="55">
        <v>0</v>
      </c>
      <c r="BR28" s="55">
        <v>0</v>
      </c>
      <c r="BS28" s="86">
        <f t="shared" si="58"/>
        <v>-361770.277</v>
      </c>
      <c r="BT28" s="230">
        <v>0</v>
      </c>
      <c r="BU28" s="230">
        <v>0</v>
      </c>
      <c r="BV28" s="230">
        <v>0</v>
      </c>
      <c r="BW28" s="230">
        <v>0</v>
      </c>
      <c r="BX28" s="230">
        <v>0</v>
      </c>
      <c r="BY28" s="230">
        <v>0</v>
      </c>
      <c r="BZ28" s="230">
        <v>0</v>
      </c>
      <c r="CA28" s="230">
        <v>0</v>
      </c>
      <c r="CB28" s="230">
        <v>0</v>
      </c>
      <c r="CC28" s="230">
        <v>0</v>
      </c>
      <c r="CD28" s="230">
        <v>0</v>
      </c>
      <c r="CE28" s="230">
        <v>0</v>
      </c>
      <c r="CF28" s="80">
        <f t="shared" si="59"/>
        <v>0.15</v>
      </c>
      <c r="CG28" s="58">
        <v>0</v>
      </c>
      <c r="CH28" s="58">
        <v>0</v>
      </c>
      <c r="CI28" s="58">
        <v>0</v>
      </c>
      <c r="CJ28" s="58">
        <v>0</v>
      </c>
      <c r="CK28" s="58">
        <v>0</v>
      </c>
      <c r="CL28" s="58">
        <v>0</v>
      </c>
      <c r="CM28" s="58">
        <v>0</v>
      </c>
      <c r="CN28" s="58">
        <v>0</v>
      </c>
      <c r="CO28" s="58">
        <v>0</v>
      </c>
      <c r="CP28" s="58">
        <v>0</v>
      </c>
      <c r="CQ28" s="58">
        <v>0</v>
      </c>
      <c r="CR28" s="58">
        <v>0</v>
      </c>
      <c r="CS28" s="11">
        <f t="shared" si="60"/>
        <v>0</v>
      </c>
      <c r="CT28" s="58">
        <v>0</v>
      </c>
      <c r="CU28" s="58">
        <v>0</v>
      </c>
      <c r="CV28" s="58">
        <v>0</v>
      </c>
      <c r="CW28" s="58">
        <v>0</v>
      </c>
      <c r="CX28" s="58">
        <f t="shared" si="61"/>
        <v>194548.34100000001</v>
      </c>
      <c r="CY28" s="63">
        <v>0</v>
      </c>
      <c r="CZ28" s="63">
        <v>0</v>
      </c>
      <c r="DA28" s="63">
        <v>0</v>
      </c>
      <c r="DB28" s="63">
        <v>0</v>
      </c>
      <c r="DC28" s="63">
        <v>-361770.277</v>
      </c>
      <c r="DD28" s="63">
        <v>0</v>
      </c>
      <c r="DE28" s="63">
        <v>0</v>
      </c>
      <c r="DF28" s="63">
        <v>0</v>
      </c>
      <c r="DG28" s="63">
        <v>0</v>
      </c>
      <c r="DH28" s="63">
        <v>0</v>
      </c>
      <c r="DI28" s="63">
        <v>0</v>
      </c>
      <c r="DJ28" s="63">
        <v>0</v>
      </c>
      <c r="DK28" s="63">
        <f t="shared" si="62"/>
        <v>-361770.277</v>
      </c>
      <c r="DL28" s="63">
        <v>0</v>
      </c>
      <c r="DM28" s="63">
        <v>0</v>
      </c>
      <c r="DN28" s="63">
        <v>0</v>
      </c>
      <c r="DO28" s="63">
        <v>0</v>
      </c>
      <c r="DP28" s="63">
        <v>0</v>
      </c>
      <c r="DQ28" s="63">
        <v>0</v>
      </c>
      <c r="DR28" s="63">
        <v>0</v>
      </c>
      <c r="DS28" s="63">
        <v>0</v>
      </c>
      <c r="DT28" s="63">
        <v>0</v>
      </c>
      <c r="DU28" s="63">
        <v>0</v>
      </c>
      <c r="DV28" s="63">
        <v>0</v>
      </c>
      <c r="DW28" s="63">
        <v>0</v>
      </c>
      <c r="DX28" s="63">
        <f t="shared" si="63"/>
        <v>0</v>
      </c>
      <c r="DY28" s="58">
        <v>0</v>
      </c>
      <c r="DZ28" s="58">
        <v>0</v>
      </c>
      <c r="EA28" s="58">
        <v>0</v>
      </c>
      <c r="EB28" s="58">
        <v>0</v>
      </c>
      <c r="EC28" s="58">
        <f t="shared" si="64"/>
        <v>194548.34100000001</v>
      </c>
      <c r="ED28" s="84">
        <v>-1657.0940000000001</v>
      </c>
      <c r="EE28" s="84">
        <v>653.16</v>
      </c>
      <c r="EF28" s="84">
        <v>0</v>
      </c>
      <c r="EG28" s="84">
        <v>0</v>
      </c>
      <c r="EH28" s="84">
        <v>0</v>
      </c>
      <c r="EI28" s="84">
        <v>0</v>
      </c>
      <c r="EJ28" s="84">
        <v>0</v>
      </c>
      <c r="EK28" s="84">
        <v>0</v>
      </c>
      <c r="EL28" s="84">
        <v>0</v>
      </c>
      <c r="EM28" s="84">
        <v>0</v>
      </c>
      <c r="EN28" s="84">
        <v>0</v>
      </c>
      <c r="EO28" s="84">
        <v>-360766.34299999999</v>
      </c>
      <c r="EP28" s="83">
        <f t="shared" si="65"/>
        <v>-361770.277</v>
      </c>
      <c r="EQ28" s="79">
        <v>0</v>
      </c>
      <c r="ER28" s="79">
        <v>0</v>
      </c>
      <c r="ES28" s="79">
        <v>0</v>
      </c>
      <c r="ET28" s="79">
        <v>0</v>
      </c>
      <c r="EU28" s="79">
        <v>0</v>
      </c>
      <c r="EV28" s="79">
        <v>0</v>
      </c>
      <c r="EW28" s="79">
        <v>0</v>
      </c>
      <c r="EX28" s="79">
        <v>0</v>
      </c>
      <c r="EY28" s="79">
        <v>0</v>
      </c>
      <c r="EZ28" s="79">
        <v>0</v>
      </c>
      <c r="FA28" s="79">
        <v>0</v>
      </c>
      <c r="FB28" s="79">
        <v>0</v>
      </c>
      <c r="FC28" s="81">
        <f t="shared" si="66"/>
        <v>0</v>
      </c>
      <c r="FD28" s="81">
        <f t="shared" si="67"/>
        <v>0.15</v>
      </c>
      <c r="FE28" s="81">
        <f t="shared" si="68"/>
        <v>0.15</v>
      </c>
      <c r="FF28" s="81">
        <f t="shared" si="69"/>
        <v>0.15</v>
      </c>
      <c r="FG28" s="81">
        <f t="shared" si="70"/>
        <v>0.15</v>
      </c>
      <c r="FH28" s="81">
        <f t="shared" si="71"/>
        <v>0.15</v>
      </c>
      <c r="FI28" s="81">
        <f t="shared" si="72"/>
        <v>0.15</v>
      </c>
      <c r="FJ28" s="81">
        <f t="shared" si="73"/>
        <v>0.15</v>
      </c>
      <c r="FK28" s="81">
        <f t="shared" si="74"/>
        <v>0.15</v>
      </c>
      <c r="FL28" s="81">
        <f t="shared" si="75"/>
        <v>0.15</v>
      </c>
      <c r="FM28" s="81">
        <f t="shared" si="76"/>
        <v>0.15</v>
      </c>
      <c r="FN28" s="81">
        <f t="shared" si="77"/>
        <v>0.15</v>
      </c>
      <c r="FO28" s="81">
        <f t="shared" si="78"/>
        <v>0.15</v>
      </c>
      <c r="FP28" s="84">
        <v>0</v>
      </c>
      <c r="FQ28" s="84">
        <v>0</v>
      </c>
      <c r="FR28" s="84">
        <v>0</v>
      </c>
      <c r="FS28" s="84">
        <v>0</v>
      </c>
      <c r="FT28" s="84">
        <v>0</v>
      </c>
      <c r="FU28" s="84">
        <v>0</v>
      </c>
      <c r="FV28" s="84">
        <v>0</v>
      </c>
      <c r="FW28" s="84">
        <v>0</v>
      </c>
      <c r="FX28" s="84">
        <v>0</v>
      </c>
      <c r="FY28" s="84">
        <v>0</v>
      </c>
      <c r="FZ28" s="84">
        <v>0</v>
      </c>
      <c r="GA28" s="84">
        <v>0</v>
      </c>
      <c r="GB28" s="83">
        <f t="shared" si="79"/>
        <v>0</v>
      </c>
      <c r="GC28" s="86">
        <v>0</v>
      </c>
      <c r="GD28" s="86">
        <v>0</v>
      </c>
      <c r="GE28" s="86">
        <v>0</v>
      </c>
      <c r="GF28" s="86">
        <v>0</v>
      </c>
      <c r="GG28" s="86">
        <v>194548.34100000001</v>
      </c>
      <c r="GH28" s="63">
        <v>-1657.0940000000001</v>
      </c>
      <c r="GI28" s="63">
        <v>653.16</v>
      </c>
      <c r="GJ28" s="63">
        <v>0</v>
      </c>
      <c r="GK28" s="63">
        <v>0</v>
      </c>
      <c r="GL28" s="63">
        <v>0</v>
      </c>
      <c r="GM28" s="63">
        <v>0</v>
      </c>
      <c r="GN28" s="63">
        <v>0</v>
      </c>
      <c r="GO28" s="63">
        <v>0</v>
      </c>
      <c r="GP28" s="63">
        <v>0</v>
      </c>
      <c r="GQ28" s="63">
        <v>0</v>
      </c>
      <c r="GR28" s="63">
        <v>-360766.34299999999</v>
      </c>
      <c r="GS28" s="63">
        <v>0</v>
      </c>
      <c r="GT28" s="63">
        <f t="shared" si="80"/>
        <v>-361770.277</v>
      </c>
      <c r="GU28" s="63">
        <v>0</v>
      </c>
      <c r="GV28" s="63">
        <v>0</v>
      </c>
      <c r="GW28" s="63">
        <v>0</v>
      </c>
      <c r="GX28" s="63">
        <v>0</v>
      </c>
      <c r="GY28" s="63">
        <v>0</v>
      </c>
      <c r="GZ28" s="63">
        <v>0</v>
      </c>
      <c r="HA28" s="63">
        <v>0</v>
      </c>
      <c r="HB28" s="63">
        <v>0</v>
      </c>
      <c r="HC28" s="63">
        <v>0</v>
      </c>
      <c r="HD28" s="63">
        <v>0</v>
      </c>
      <c r="HE28" s="63">
        <v>0</v>
      </c>
      <c r="HF28" s="63">
        <v>0</v>
      </c>
      <c r="HG28" s="63">
        <f t="shared" si="81"/>
        <v>0</v>
      </c>
      <c r="HH28" s="58">
        <v>0</v>
      </c>
      <c r="HI28" s="58">
        <v>0</v>
      </c>
      <c r="HJ28" s="58">
        <v>0</v>
      </c>
      <c r="HK28" s="58">
        <v>0</v>
      </c>
      <c r="HL28" s="58">
        <f t="shared" si="82"/>
        <v>194548.34100000001</v>
      </c>
      <c r="HM28" s="63">
        <v>-1657.0940000000001</v>
      </c>
      <c r="HN28" s="63">
        <v>653.16</v>
      </c>
      <c r="HO28" s="63">
        <v>0</v>
      </c>
      <c r="HP28" s="63">
        <v>0</v>
      </c>
      <c r="HQ28" s="63">
        <v>0</v>
      </c>
      <c r="HR28" s="63">
        <v>0</v>
      </c>
      <c r="HS28" s="63">
        <v>0</v>
      </c>
      <c r="HT28" s="63">
        <v>0</v>
      </c>
      <c r="HU28" s="63">
        <v>0</v>
      </c>
      <c r="HV28" s="63">
        <v>0</v>
      </c>
      <c r="HW28" s="63">
        <v>0</v>
      </c>
      <c r="HX28" s="63">
        <v>0</v>
      </c>
      <c r="HY28" s="63">
        <f t="shared" si="83"/>
        <v>-1003.9340000000001</v>
      </c>
      <c r="HZ28" s="63">
        <v>0</v>
      </c>
      <c r="IA28" s="63">
        <v>0</v>
      </c>
      <c r="IB28" s="63">
        <v>0</v>
      </c>
      <c r="IC28" s="63">
        <v>0</v>
      </c>
      <c r="ID28" s="63">
        <v>0</v>
      </c>
      <c r="IE28" s="63">
        <v>0</v>
      </c>
      <c r="IF28" s="63">
        <v>0</v>
      </c>
      <c r="IG28" s="63">
        <v>0</v>
      </c>
      <c r="IH28" s="63">
        <v>0</v>
      </c>
      <c r="II28" s="63">
        <v>0</v>
      </c>
      <c r="IJ28" s="63">
        <v>0</v>
      </c>
      <c r="IK28" s="63">
        <v>0</v>
      </c>
      <c r="IL28" s="63">
        <v>0</v>
      </c>
      <c r="IM28" s="58">
        <v>0</v>
      </c>
      <c r="IN28" s="58">
        <v>0</v>
      </c>
      <c r="IO28" s="58">
        <v>0</v>
      </c>
      <c r="IP28" s="58">
        <v>0</v>
      </c>
      <c r="IQ28" s="58">
        <f t="shared" si="35"/>
        <v>555314.68400000001</v>
      </c>
      <c r="IR28" s="70">
        <f t="shared" si="84"/>
        <v>-361770.277</v>
      </c>
      <c r="IS28" s="70">
        <f t="shared" si="85"/>
        <v>-1003.9340000000001</v>
      </c>
      <c r="IT28" s="92">
        <f t="shared" si="36"/>
        <v>555314.68400000001</v>
      </c>
      <c r="IU28" s="92">
        <f t="shared" si="37"/>
        <v>194548.34100000001</v>
      </c>
      <c r="IV28" s="92">
        <f t="shared" si="86"/>
        <v>360766.34299999999</v>
      </c>
      <c r="IW28" s="21">
        <f t="shared" si="38"/>
        <v>-360766.34299999999</v>
      </c>
      <c r="IX28" s="70">
        <f t="shared" si="87"/>
        <v>-1003.9340000000001</v>
      </c>
      <c r="IY28" s="70">
        <f t="shared" si="88"/>
        <v>-1003.9340000000001</v>
      </c>
      <c r="IZ28" s="93">
        <f t="shared" si="39"/>
        <v>555314.68400000001</v>
      </c>
      <c r="JA28" s="93">
        <f t="shared" si="40"/>
        <v>555314.68400000001</v>
      </c>
      <c r="JB28" s="92">
        <f t="shared" si="89"/>
        <v>0</v>
      </c>
      <c r="JC28" s="94">
        <f t="shared" si="41"/>
        <v>-360766.34299999999</v>
      </c>
      <c r="JD28" s="94">
        <f t="shared" si="90"/>
        <v>-361770.277</v>
      </c>
      <c r="JE28" s="94">
        <f t="shared" si="91"/>
        <v>-1003.9340000000001</v>
      </c>
      <c r="JF28" s="94">
        <f t="shared" si="42"/>
        <v>555314.68400000001</v>
      </c>
      <c r="JG28" s="94">
        <f t="shared" si="43"/>
        <v>194548.34100000001</v>
      </c>
      <c r="JH28" s="94">
        <f t="shared" si="92"/>
        <v>360766.34299999999</v>
      </c>
      <c r="JI28" s="94">
        <f t="shared" si="44"/>
        <v>-360766.34299999999</v>
      </c>
      <c r="JJ28" s="94">
        <f t="shared" si="93"/>
        <v>-1003.9340000000001</v>
      </c>
      <c r="JK28" s="94">
        <f t="shared" si="45"/>
        <v>-1003.9340000000001</v>
      </c>
      <c r="JL28" s="94">
        <f t="shared" si="94"/>
        <v>555314.68400000001</v>
      </c>
      <c r="JM28" s="94">
        <f t="shared" si="95"/>
        <v>555314.68400000001</v>
      </c>
      <c r="JN28" s="94">
        <f t="shared" si="96"/>
        <v>0</v>
      </c>
      <c r="JO28" s="94">
        <f t="shared" si="97"/>
        <v>0</v>
      </c>
      <c r="JP28" s="96">
        <v>12342</v>
      </c>
      <c r="JQ28" s="5" t="s">
        <v>384</v>
      </c>
      <c r="JR28" s="4" t="s">
        <v>394</v>
      </c>
      <c r="JS28" s="4" t="s">
        <v>395</v>
      </c>
      <c r="JT28" s="5" t="s">
        <v>406</v>
      </c>
      <c r="JU28" s="102">
        <v>6</v>
      </c>
      <c r="JV28" s="5" t="s">
        <v>397</v>
      </c>
      <c r="JW28" s="5" t="s">
        <v>401</v>
      </c>
      <c r="JX28" s="103" t="s">
        <v>402</v>
      </c>
      <c r="JY28" s="104" t="s">
        <v>430</v>
      </c>
      <c r="JZ28" s="5"/>
      <c r="KA28" s="5" t="s">
        <v>406</v>
      </c>
      <c r="KB28" s="5"/>
      <c r="KC28" s="109">
        <v>43464</v>
      </c>
      <c r="KD28" s="109">
        <v>43754</v>
      </c>
      <c r="KE28" s="109"/>
      <c r="KF28" s="119" t="s">
        <v>511</v>
      </c>
      <c r="KG28" s="119">
        <v>0</v>
      </c>
      <c r="KH28" s="84">
        <v>0</v>
      </c>
      <c r="KI28" s="84">
        <v>0</v>
      </c>
      <c r="KJ28" s="84">
        <v>0</v>
      </c>
      <c r="KK28" s="84" t="s">
        <v>515</v>
      </c>
      <c r="KL28" s="120"/>
      <c r="KM28" s="24" t="s">
        <v>506</v>
      </c>
      <c r="KN28" s="120"/>
      <c r="KO28" s="121">
        <v>655</v>
      </c>
      <c r="KP28" s="122"/>
      <c r="KQ28" s="123">
        <v>2015</v>
      </c>
      <c r="KR28" s="122" t="s">
        <v>491</v>
      </c>
      <c r="KS28" s="290" t="s">
        <v>484</v>
      </c>
    </row>
    <row r="29" spans="1:305" ht="39" x14ac:dyDescent="0.25">
      <c r="A29" s="4" t="s">
        <v>25</v>
      </c>
      <c r="B29" s="5" t="s">
        <v>71</v>
      </c>
      <c r="C29" s="24" t="s">
        <v>98</v>
      </c>
      <c r="D29" s="218" t="s">
        <v>144</v>
      </c>
      <c r="E29" s="32" t="s">
        <v>158</v>
      </c>
      <c r="F29" s="31" t="s">
        <v>172</v>
      </c>
      <c r="G29" s="10">
        <v>35.49</v>
      </c>
      <c r="H29" s="10">
        <v>0</v>
      </c>
      <c r="I29" s="10">
        <v>1378839.852</v>
      </c>
      <c r="J29" s="10">
        <v>-78458.289000000004</v>
      </c>
      <c r="K29" s="10">
        <v>68.33</v>
      </c>
      <c r="L29" s="10">
        <v>-69755.785000000003</v>
      </c>
      <c r="M29" s="10">
        <v>12.3</v>
      </c>
      <c r="N29" s="48">
        <v>-6995.01</v>
      </c>
      <c r="O29" s="48">
        <v>24.65</v>
      </c>
      <c r="P29" s="48">
        <v>103.89100000000001</v>
      </c>
      <c r="Q29" s="48">
        <v>0</v>
      </c>
      <c r="R29" s="48">
        <v>0</v>
      </c>
      <c r="S29" s="11">
        <f t="shared" si="21"/>
        <v>1223875.429</v>
      </c>
      <c r="T29" s="79">
        <v>0</v>
      </c>
      <c r="U29" s="79">
        <v>0</v>
      </c>
      <c r="V29" s="79">
        <v>0</v>
      </c>
      <c r="W29" s="79">
        <v>0</v>
      </c>
      <c r="X29" s="79">
        <v>0</v>
      </c>
      <c r="Y29" s="79">
        <v>0</v>
      </c>
      <c r="Z29" s="79">
        <v>0</v>
      </c>
      <c r="AA29" s="79">
        <v>0.05</v>
      </c>
      <c r="AB29" s="79">
        <v>1.6799999999999999E-2</v>
      </c>
      <c r="AC29" s="79">
        <v>3.1999999999999806E-3</v>
      </c>
      <c r="AD29" s="79">
        <v>0.04</v>
      </c>
      <c r="AE29" s="79">
        <v>0</v>
      </c>
      <c r="AF29" s="221">
        <f t="shared" si="22"/>
        <v>0.8299700000000001</v>
      </c>
      <c r="AG29" s="221">
        <f t="shared" si="23"/>
        <v>0.8299700000000001</v>
      </c>
      <c r="AH29" s="221">
        <f t="shared" si="24"/>
        <v>0.8299700000000001</v>
      </c>
      <c r="AI29" s="221">
        <f t="shared" si="25"/>
        <v>0.8299700000000001</v>
      </c>
      <c r="AJ29" s="221">
        <f t="shared" si="26"/>
        <v>0.8299700000000001</v>
      </c>
      <c r="AK29" s="221">
        <f t="shared" si="27"/>
        <v>0.8299700000000001</v>
      </c>
      <c r="AL29" s="221">
        <f t="shared" si="28"/>
        <v>0.8299700000000001</v>
      </c>
      <c r="AM29" s="221">
        <f t="shared" si="29"/>
        <v>0.87997000000000014</v>
      </c>
      <c r="AN29" s="221">
        <f t="shared" si="30"/>
        <v>0.89677000000000007</v>
      </c>
      <c r="AO29" s="221">
        <f t="shared" si="31"/>
        <v>0.89997000000000005</v>
      </c>
      <c r="AP29" s="221">
        <f t="shared" si="32"/>
        <v>0.93997000000000008</v>
      </c>
      <c r="AQ29" s="221">
        <f t="shared" si="33"/>
        <v>0.93997000000000008</v>
      </c>
      <c r="AR29" s="221">
        <f t="shared" si="46"/>
        <v>0.8299700000000001</v>
      </c>
      <c r="AS29" s="221">
        <f t="shared" si="47"/>
        <v>0.8299700000000001</v>
      </c>
      <c r="AT29" s="221">
        <f t="shared" si="48"/>
        <v>0.84540362250395129</v>
      </c>
      <c r="AU29" s="221">
        <f t="shared" si="49"/>
        <v>0.867451654652453</v>
      </c>
      <c r="AV29" s="221">
        <f t="shared" si="50"/>
        <v>0.867451654652453</v>
      </c>
      <c r="AW29" s="221">
        <f t="shared" si="51"/>
        <v>0.867451654652453</v>
      </c>
      <c r="AX29" s="221">
        <f t="shared" si="52"/>
        <v>0.867451654652453</v>
      </c>
      <c r="AY29" s="221">
        <f t="shared" si="53"/>
        <v>0.867451654652453</v>
      </c>
      <c r="AZ29" s="221">
        <f t="shared" si="54"/>
        <v>0.867451654652453</v>
      </c>
      <c r="BA29" s="221">
        <f t="shared" si="55"/>
        <v>0.867451654652453</v>
      </c>
      <c r="BB29" s="221">
        <f t="shared" si="56"/>
        <v>0.89611404576503406</v>
      </c>
      <c r="BC29" s="221">
        <f t="shared" si="57"/>
        <v>0.92092147752366227</v>
      </c>
      <c r="BD29" s="80">
        <f t="shared" si="34"/>
        <v>0.93997000000000008</v>
      </c>
      <c r="BE29" s="76">
        <v>0.8299700000000001</v>
      </c>
      <c r="BF29" s="50">
        <v>5740504.1239999998</v>
      </c>
      <c r="BG29" s="55">
        <v>0</v>
      </c>
      <c r="BH29" s="55">
        <v>0</v>
      </c>
      <c r="BI29" s="55">
        <v>300604.28710274928</v>
      </c>
      <c r="BJ29" s="55">
        <v>430497.87938629149</v>
      </c>
      <c r="BK29" s="55">
        <v>0</v>
      </c>
      <c r="BL29" s="55">
        <v>0</v>
      </c>
      <c r="BM29" s="55">
        <v>0</v>
      </c>
      <c r="BN29" s="55">
        <v>0</v>
      </c>
      <c r="BO29" s="55">
        <v>0</v>
      </c>
      <c r="BP29" s="55">
        <v>0</v>
      </c>
      <c r="BQ29" s="55">
        <v>569513.71196891146</v>
      </c>
      <c r="BR29" s="55">
        <v>494161.04246381513</v>
      </c>
      <c r="BS29" s="86">
        <f t="shared" si="58"/>
        <v>1794776.9209217674</v>
      </c>
      <c r="BT29" s="230">
        <v>0</v>
      </c>
      <c r="BU29" s="230">
        <v>0</v>
      </c>
      <c r="BV29" s="230">
        <v>1.5433622503951177E-2</v>
      </c>
      <c r="BW29" s="230">
        <v>2.2048032148501682E-2</v>
      </c>
      <c r="BX29" s="230">
        <v>0</v>
      </c>
      <c r="BY29" s="230">
        <v>0</v>
      </c>
      <c r="BZ29" s="230">
        <v>0</v>
      </c>
      <c r="CA29" s="230">
        <v>0</v>
      </c>
      <c r="CB29" s="230">
        <v>0</v>
      </c>
      <c r="CC29" s="230">
        <v>0</v>
      </c>
      <c r="CD29" s="230">
        <v>2.8662391112581086E-2</v>
      </c>
      <c r="CE29" s="230">
        <v>2.4807431758628273E-2</v>
      </c>
      <c r="CF29" s="80">
        <f t="shared" si="59"/>
        <v>0.92092147752366227</v>
      </c>
      <c r="CG29" s="58">
        <v>1087600</v>
      </c>
      <c r="CH29" s="58">
        <v>472143.245405372</v>
      </c>
      <c r="CI29" s="58">
        <v>0</v>
      </c>
      <c r="CJ29" s="58">
        <v>0</v>
      </c>
      <c r="CK29" s="58">
        <v>0</v>
      </c>
      <c r="CL29" s="58">
        <v>0</v>
      </c>
      <c r="CM29" s="58">
        <v>0</v>
      </c>
      <c r="CN29" s="58">
        <v>0</v>
      </c>
      <c r="CO29" s="58">
        <v>0</v>
      </c>
      <c r="CP29" s="58">
        <v>0</v>
      </c>
      <c r="CQ29" s="58">
        <v>0</v>
      </c>
      <c r="CR29" s="58">
        <v>0</v>
      </c>
      <c r="CS29" s="11">
        <f t="shared" si="60"/>
        <v>1559743.245405372</v>
      </c>
      <c r="CT29" s="58">
        <v>0</v>
      </c>
      <c r="CU29" s="58">
        <v>0</v>
      </c>
      <c r="CV29" s="58">
        <v>0</v>
      </c>
      <c r="CW29" s="58">
        <v>0</v>
      </c>
      <c r="CX29" s="58">
        <f t="shared" si="61"/>
        <v>9095024.2903271392</v>
      </c>
      <c r="CY29" s="63">
        <v>0</v>
      </c>
      <c r="CZ29" s="63">
        <v>0</v>
      </c>
      <c r="DA29" s="63">
        <v>300604.28710274928</v>
      </c>
      <c r="DB29" s="63">
        <v>430497.87938629149</v>
      </c>
      <c r="DC29" s="63">
        <v>0</v>
      </c>
      <c r="DD29" s="63">
        <v>0</v>
      </c>
      <c r="DE29" s="63">
        <v>0</v>
      </c>
      <c r="DF29" s="63">
        <v>0</v>
      </c>
      <c r="DG29" s="63">
        <v>0</v>
      </c>
      <c r="DH29" s="63">
        <v>0</v>
      </c>
      <c r="DI29" s="63">
        <v>569513.71196891146</v>
      </c>
      <c r="DJ29" s="63">
        <v>494161.04246381513</v>
      </c>
      <c r="DK29" s="63">
        <f t="shared" si="62"/>
        <v>1794776.9209217674</v>
      </c>
      <c r="DL29" s="63">
        <v>1087600</v>
      </c>
      <c r="DM29" s="63">
        <v>472143.245405372</v>
      </c>
      <c r="DN29" s="63">
        <v>0</v>
      </c>
      <c r="DO29" s="63">
        <v>0</v>
      </c>
      <c r="DP29" s="63">
        <v>0</v>
      </c>
      <c r="DQ29" s="63">
        <v>0</v>
      </c>
      <c r="DR29" s="63">
        <v>0</v>
      </c>
      <c r="DS29" s="63">
        <v>0</v>
      </c>
      <c r="DT29" s="63">
        <v>0</v>
      </c>
      <c r="DU29" s="63">
        <v>0</v>
      </c>
      <c r="DV29" s="63">
        <v>0</v>
      </c>
      <c r="DW29" s="63">
        <v>0</v>
      </c>
      <c r="DX29" s="63">
        <f t="shared" si="63"/>
        <v>1559743.245405372</v>
      </c>
      <c r="DY29" s="58">
        <v>0</v>
      </c>
      <c r="DZ29" s="58">
        <v>0</v>
      </c>
      <c r="EA29" s="58">
        <v>0</v>
      </c>
      <c r="EB29" s="58">
        <v>0</v>
      </c>
      <c r="EC29" s="58">
        <f t="shared" si="64"/>
        <v>9095024.2903271392</v>
      </c>
      <c r="ED29" s="84">
        <v>35.49</v>
      </c>
      <c r="EE29" s="84">
        <v>0</v>
      </c>
      <c r="EF29" s="84">
        <v>1378839.852</v>
      </c>
      <c r="EG29" s="84">
        <v>-78458.289000000004</v>
      </c>
      <c r="EH29" s="84">
        <v>68.33</v>
      </c>
      <c r="EI29" s="84">
        <v>74211.581999999995</v>
      </c>
      <c r="EJ29" s="84">
        <v>245985.41800000001</v>
      </c>
      <c r="EK29" s="84">
        <v>352845</v>
      </c>
      <c r="EL29" s="84">
        <v>192694</v>
      </c>
      <c r="EM29" s="84">
        <v>136729</v>
      </c>
      <c r="EN29" s="84">
        <v>279636.52999999997</v>
      </c>
      <c r="EO29" s="84">
        <v>7800</v>
      </c>
      <c r="EP29" s="83">
        <f t="shared" si="65"/>
        <v>2590386.9129999997</v>
      </c>
      <c r="EQ29" s="79">
        <v>0</v>
      </c>
      <c r="ER29" s="79">
        <v>0</v>
      </c>
      <c r="ES29" s="79">
        <v>0</v>
      </c>
      <c r="ET29" s="79">
        <v>0</v>
      </c>
      <c r="EU29" s="79">
        <v>0</v>
      </c>
      <c r="EV29" s="79">
        <v>0.01</v>
      </c>
      <c r="EW29" s="79">
        <v>0.03</v>
      </c>
      <c r="EX29" s="79">
        <v>0.05</v>
      </c>
      <c r="EY29" s="79">
        <v>0.03</v>
      </c>
      <c r="EZ29" s="79">
        <v>0.01</v>
      </c>
      <c r="FA29" s="79">
        <v>0.01</v>
      </c>
      <c r="FB29" s="79">
        <v>0.01</v>
      </c>
      <c r="FC29" s="81">
        <f t="shared" si="66"/>
        <v>0.15000000000000002</v>
      </c>
      <c r="FD29" s="81">
        <f t="shared" si="67"/>
        <v>0.8299700000000001</v>
      </c>
      <c r="FE29" s="81">
        <f t="shared" si="68"/>
        <v>0.8299700000000001</v>
      </c>
      <c r="FF29" s="81">
        <f t="shared" si="69"/>
        <v>0.8299700000000001</v>
      </c>
      <c r="FG29" s="81">
        <f t="shared" si="70"/>
        <v>0.8299700000000001</v>
      </c>
      <c r="FH29" s="81">
        <f t="shared" si="71"/>
        <v>0.8299700000000001</v>
      </c>
      <c r="FI29" s="81">
        <f t="shared" si="72"/>
        <v>0.83997000000000011</v>
      </c>
      <c r="FJ29" s="81">
        <f t="shared" si="73"/>
        <v>0.86997000000000013</v>
      </c>
      <c r="FK29" s="81">
        <f t="shared" si="74"/>
        <v>0.91997000000000007</v>
      </c>
      <c r="FL29" s="81">
        <f t="shared" si="75"/>
        <v>0.94997000000000009</v>
      </c>
      <c r="FM29" s="81">
        <f t="shared" si="76"/>
        <v>0.9599700000000001</v>
      </c>
      <c r="FN29" s="81">
        <f t="shared" si="77"/>
        <v>0.96997000000000011</v>
      </c>
      <c r="FO29" s="81">
        <f t="shared" si="78"/>
        <v>0.97997000000000012</v>
      </c>
      <c r="FP29" s="84">
        <v>383768.39899999998</v>
      </c>
      <c r="FQ29" s="84">
        <v>206709.6413271394</v>
      </c>
      <c r="FR29" s="84">
        <v>0</v>
      </c>
      <c r="FS29" s="84">
        <v>0</v>
      </c>
      <c r="FT29" s="84">
        <v>0</v>
      </c>
      <c r="FU29" s="84">
        <v>0</v>
      </c>
      <c r="FV29" s="84">
        <v>0</v>
      </c>
      <c r="FW29" s="84">
        <v>0</v>
      </c>
      <c r="FX29" s="84">
        <v>0</v>
      </c>
      <c r="FY29" s="84">
        <v>0</v>
      </c>
      <c r="FZ29" s="84">
        <v>0</v>
      </c>
      <c r="GA29" s="84">
        <v>0</v>
      </c>
      <c r="GB29" s="83">
        <f t="shared" si="79"/>
        <v>590478.04032713943</v>
      </c>
      <c r="GC29" s="86">
        <v>0</v>
      </c>
      <c r="GD29" s="86">
        <v>0</v>
      </c>
      <c r="GE29" s="86">
        <v>0</v>
      </c>
      <c r="GF29" s="86">
        <v>0</v>
      </c>
      <c r="GG29" s="86">
        <v>8921369.0773271397</v>
      </c>
      <c r="GH29" s="63">
        <v>35.49</v>
      </c>
      <c r="GI29" s="63">
        <v>0</v>
      </c>
      <c r="GJ29" s="63">
        <v>1378839.852</v>
      </c>
      <c r="GK29" s="63">
        <v>-78458.289000000004</v>
      </c>
      <c r="GL29" s="63">
        <v>68.33</v>
      </c>
      <c r="GM29" s="63">
        <v>-69755.785000000003</v>
      </c>
      <c r="GN29" s="63">
        <v>12.3</v>
      </c>
      <c r="GO29" s="63">
        <v>-6995.01</v>
      </c>
      <c r="GP29" s="63">
        <v>413817.84899999999</v>
      </c>
      <c r="GQ29" s="63">
        <v>0</v>
      </c>
      <c r="GR29" s="63">
        <v>225369.201</v>
      </c>
      <c r="GS29" s="63">
        <v>135413.65000000014</v>
      </c>
      <c r="GT29" s="63">
        <f t="shared" si="80"/>
        <v>1998347.5880000002</v>
      </c>
      <c r="GU29" s="63">
        <v>313409.3</v>
      </c>
      <c r="GV29" s="63">
        <v>78944</v>
      </c>
      <c r="GW29" s="63">
        <v>197921.99132713999</v>
      </c>
      <c r="GX29" s="63">
        <v>0</v>
      </c>
      <c r="GY29" s="63">
        <v>0</v>
      </c>
      <c r="GZ29" s="63">
        <v>0</v>
      </c>
      <c r="HA29" s="63">
        <v>0</v>
      </c>
      <c r="HB29" s="63">
        <v>0</v>
      </c>
      <c r="HC29" s="63">
        <v>0</v>
      </c>
      <c r="HD29" s="63">
        <v>0</v>
      </c>
      <c r="HE29" s="63">
        <v>0</v>
      </c>
      <c r="HF29" s="63">
        <v>0</v>
      </c>
      <c r="HG29" s="63">
        <f t="shared" si="81"/>
        <v>590275.29132713994</v>
      </c>
      <c r="HH29" s="58">
        <v>0</v>
      </c>
      <c r="HI29" s="58">
        <v>0</v>
      </c>
      <c r="HJ29" s="58">
        <v>0</v>
      </c>
      <c r="HK29" s="58">
        <v>0</v>
      </c>
      <c r="HL29" s="58">
        <f t="shared" si="82"/>
        <v>8329127.0033271406</v>
      </c>
      <c r="HM29" s="63">
        <v>35.49</v>
      </c>
      <c r="HN29" s="63">
        <v>0</v>
      </c>
      <c r="HO29" s="63">
        <v>1378839.852</v>
      </c>
      <c r="HP29" s="63">
        <v>-78458.289000000004</v>
      </c>
      <c r="HQ29" s="63">
        <v>68.33</v>
      </c>
      <c r="HR29" s="63">
        <v>-69755.785000000003</v>
      </c>
      <c r="HS29" s="63">
        <v>12.3</v>
      </c>
      <c r="HT29" s="63">
        <v>-6995.01</v>
      </c>
      <c r="HU29" s="63">
        <v>24.65</v>
      </c>
      <c r="HV29" s="63">
        <v>103.89100000000001</v>
      </c>
      <c r="HW29" s="63">
        <v>0</v>
      </c>
      <c r="HX29" s="63">
        <v>284835.288</v>
      </c>
      <c r="HY29" s="63">
        <f t="shared" si="83"/>
        <v>1508710.7169999999</v>
      </c>
      <c r="HZ29" s="63">
        <v>0</v>
      </c>
      <c r="IA29" s="63">
        <v>0</v>
      </c>
      <c r="IB29" s="63">
        <v>0</v>
      </c>
      <c r="IC29" s="63">
        <v>0</v>
      </c>
      <c r="ID29" s="63">
        <v>0</v>
      </c>
      <c r="IE29" s="63">
        <v>0</v>
      </c>
      <c r="IF29" s="63">
        <v>0</v>
      </c>
      <c r="IG29" s="63">
        <v>0</v>
      </c>
      <c r="IH29" s="63">
        <v>0</v>
      </c>
      <c r="II29" s="63">
        <v>0</v>
      </c>
      <c r="IJ29" s="63">
        <v>0</v>
      </c>
      <c r="IK29" s="63">
        <v>0</v>
      </c>
      <c r="IL29" s="63">
        <v>422894.9903271395</v>
      </c>
      <c r="IM29" s="58">
        <v>0</v>
      </c>
      <c r="IN29" s="58">
        <v>0</v>
      </c>
      <c r="IO29" s="58">
        <v>0</v>
      </c>
      <c r="IP29" s="58">
        <v>0</v>
      </c>
      <c r="IQ29" s="58">
        <f t="shared" si="35"/>
        <v>7672109.8313271394</v>
      </c>
      <c r="IR29" s="70">
        <f t="shared" si="84"/>
        <v>1300615.8784579523</v>
      </c>
      <c r="IS29" s="70">
        <f t="shared" si="85"/>
        <v>1223875.429</v>
      </c>
      <c r="IT29" s="92">
        <f t="shared" si="36"/>
        <v>6964379.5529999994</v>
      </c>
      <c r="IU29" s="92">
        <f t="shared" si="37"/>
        <v>7041120.0024579521</v>
      </c>
      <c r="IV29" s="92">
        <f t="shared" si="86"/>
        <v>-76740.449457952753</v>
      </c>
      <c r="IW29" s="21">
        <f t="shared" si="38"/>
        <v>2130644.7373271398</v>
      </c>
      <c r="IX29" s="70">
        <f t="shared" si="87"/>
        <v>2582586.9129999997</v>
      </c>
      <c r="IY29" s="70">
        <f t="shared" si="88"/>
        <v>1223875.429</v>
      </c>
      <c r="IZ29" s="93">
        <f t="shared" si="39"/>
        <v>6964379.5529999994</v>
      </c>
      <c r="JA29" s="93">
        <f t="shared" si="40"/>
        <v>8323091.0369999995</v>
      </c>
      <c r="JB29" s="92">
        <f t="shared" si="89"/>
        <v>-1358711.4840000002</v>
      </c>
      <c r="JC29" s="94">
        <f t="shared" si="41"/>
        <v>1956989.5243271403</v>
      </c>
      <c r="JD29" s="94">
        <f t="shared" si="90"/>
        <v>1862933.9380000001</v>
      </c>
      <c r="JE29" s="94">
        <f t="shared" si="91"/>
        <v>1223875.429</v>
      </c>
      <c r="JF29" s="94">
        <f t="shared" si="42"/>
        <v>6964379.5529999994</v>
      </c>
      <c r="JG29" s="94">
        <f t="shared" si="43"/>
        <v>7603438.0619999999</v>
      </c>
      <c r="JH29" s="94">
        <f t="shared" si="92"/>
        <v>-639058.50900000054</v>
      </c>
      <c r="JI29" s="94">
        <f t="shared" si="44"/>
        <v>1364747.4503271412</v>
      </c>
      <c r="JJ29" s="94">
        <f t="shared" si="93"/>
        <v>1223875.429</v>
      </c>
      <c r="JK29" s="94">
        <f t="shared" si="45"/>
        <v>1223875.429</v>
      </c>
      <c r="JL29" s="94">
        <f t="shared" si="94"/>
        <v>6964379.5529999994</v>
      </c>
      <c r="JM29" s="94">
        <f t="shared" si="95"/>
        <v>6964379.5529999994</v>
      </c>
      <c r="JN29" s="94">
        <f t="shared" si="96"/>
        <v>0</v>
      </c>
      <c r="JO29" s="94">
        <f t="shared" si="97"/>
        <v>707730.27832714003</v>
      </c>
      <c r="JP29" s="96">
        <v>12738</v>
      </c>
      <c r="JQ29" s="5" t="s">
        <v>384</v>
      </c>
      <c r="JR29" s="4" t="s">
        <v>394</v>
      </c>
      <c r="JS29" s="4" t="s">
        <v>395</v>
      </c>
      <c r="JT29" s="5" t="s">
        <v>406</v>
      </c>
      <c r="JU29" s="102">
        <v>6</v>
      </c>
      <c r="JV29" s="5" t="s">
        <v>397</v>
      </c>
      <c r="JW29" s="5" t="s">
        <v>431</v>
      </c>
      <c r="JX29" s="103" t="s">
        <v>432</v>
      </c>
      <c r="JY29" s="104" t="s">
        <v>432</v>
      </c>
      <c r="JZ29" s="5"/>
      <c r="KA29" s="5" t="s">
        <v>406</v>
      </c>
      <c r="KB29" s="5" t="s">
        <v>406</v>
      </c>
      <c r="KC29" s="109">
        <v>43435</v>
      </c>
      <c r="KD29" s="109">
        <v>43829</v>
      </c>
      <c r="KE29" s="109"/>
      <c r="KF29" s="119">
        <v>0</v>
      </c>
      <c r="KG29" s="119">
        <v>0</v>
      </c>
      <c r="KH29" s="84">
        <v>443649</v>
      </c>
      <c r="KI29" s="84">
        <v>18</v>
      </c>
      <c r="KJ29" s="84">
        <v>24647.166666666668</v>
      </c>
      <c r="KK29" s="84"/>
      <c r="KL29" s="120"/>
      <c r="KM29" s="24"/>
      <c r="KN29" s="120"/>
      <c r="KO29" s="124">
        <v>350</v>
      </c>
      <c r="KP29" s="122"/>
      <c r="KQ29" s="123">
        <v>2016</v>
      </c>
      <c r="KR29" s="122" t="s">
        <v>495</v>
      </c>
      <c r="KS29" s="290" t="s">
        <v>484</v>
      </c>
    </row>
    <row r="30" spans="1:305" ht="39" x14ac:dyDescent="0.25">
      <c r="A30" s="4" t="s">
        <v>26</v>
      </c>
      <c r="B30" s="5" t="s">
        <v>71</v>
      </c>
      <c r="C30" s="24" t="s">
        <v>99</v>
      </c>
      <c r="D30" s="218" t="s">
        <v>144</v>
      </c>
      <c r="E30" s="32" t="s">
        <v>159</v>
      </c>
      <c r="F30" s="31" t="s">
        <v>179</v>
      </c>
      <c r="G30" s="10">
        <v>1246.326</v>
      </c>
      <c r="H30" s="10">
        <v>19455.523000000001</v>
      </c>
      <c r="I30" s="10">
        <v>7798.9960000000001</v>
      </c>
      <c r="J30" s="10">
        <v>3775.6849999999999</v>
      </c>
      <c r="K30" s="10">
        <v>0</v>
      </c>
      <c r="L30" s="10">
        <v>0</v>
      </c>
      <c r="M30" s="10">
        <v>0</v>
      </c>
      <c r="N30" s="48">
        <v>0</v>
      </c>
      <c r="O30" s="48">
        <v>0</v>
      </c>
      <c r="P30" s="48">
        <v>0</v>
      </c>
      <c r="Q30" s="48">
        <v>9446.9590000000007</v>
      </c>
      <c r="R30" s="48">
        <v>0</v>
      </c>
      <c r="S30" s="11">
        <f t="shared" si="21"/>
        <v>41723.489000000001</v>
      </c>
      <c r="T30" s="79">
        <v>0</v>
      </c>
      <c r="U30" s="79">
        <v>0</v>
      </c>
      <c r="V30" s="79">
        <v>0</v>
      </c>
      <c r="W30" s="79">
        <v>0</v>
      </c>
      <c r="X30" s="79">
        <v>0</v>
      </c>
      <c r="Y30" s="79">
        <v>0</v>
      </c>
      <c r="Z30" s="79">
        <v>7.0000000000000007E-2</v>
      </c>
      <c r="AA30" s="79">
        <v>0</v>
      </c>
      <c r="AB30" s="79">
        <v>0</v>
      </c>
      <c r="AC30" s="79">
        <v>0</v>
      </c>
      <c r="AD30" s="79">
        <v>0.54</v>
      </c>
      <c r="AE30" s="79">
        <v>0</v>
      </c>
      <c r="AF30" s="221">
        <f t="shared" si="22"/>
        <v>0.36</v>
      </c>
      <c r="AG30" s="221">
        <f t="shared" si="23"/>
        <v>0.36</v>
      </c>
      <c r="AH30" s="221">
        <f t="shared" si="24"/>
        <v>0.36</v>
      </c>
      <c r="AI30" s="221">
        <f t="shared" si="25"/>
        <v>0.36</v>
      </c>
      <c r="AJ30" s="221">
        <f t="shared" si="26"/>
        <v>0.36</v>
      </c>
      <c r="AK30" s="221">
        <f t="shared" si="27"/>
        <v>0.36</v>
      </c>
      <c r="AL30" s="221">
        <f t="shared" si="28"/>
        <v>0.43</v>
      </c>
      <c r="AM30" s="221">
        <f t="shared" si="29"/>
        <v>0.43</v>
      </c>
      <c r="AN30" s="221">
        <f t="shared" si="30"/>
        <v>0.43</v>
      </c>
      <c r="AO30" s="221">
        <f t="shared" si="31"/>
        <v>0.43</v>
      </c>
      <c r="AP30" s="221">
        <f t="shared" si="32"/>
        <v>0.97000000000000008</v>
      </c>
      <c r="AQ30" s="221">
        <f t="shared" si="33"/>
        <v>0.97000000000000008</v>
      </c>
      <c r="AR30" s="221">
        <f t="shared" si="46"/>
        <v>0.40752989828992958</v>
      </c>
      <c r="AS30" s="221">
        <f t="shared" si="47"/>
        <v>0.56445400692969705</v>
      </c>
      <c r="AT30" s="221">
        <f t="shared" si="48"/>
        <v>0.57803397786967703</v>
      </c>
      <c r="AU30" s="221">
        <f t="shared" si="49"/>
        <v>0.57893930926567561</v>
      </c>
      <c r="AV30" s="221">
        <f t="shared" si="50"/>
        <v>0.9</v>
      </c>
      <c r="AW30" s="221">
        <f t="shared" si="51"/>
        <v>0.9</v>
      </c>
      <c r="AX30" s="221">
        <f t="shared" si="52"/>
        <v>0.9</v>
      </c>
      <c r="AY30" s="221">
        <f t="shared" si="53"/>
        <v>0.9</v>
      </c>
      <c r="AZ30" s="221">
        <f t="shared" si="54"/>
        <v>0.9</v>
      </c>
      <c r="BA30" s="221">
        <f t="shared" si="55"/>
        <v>0.9</v>
      </c>
      <c r="BB30" s="221">
        <f t="shared" si="56"/>
        <v>0.91</v>
      </c>
      <c r="BC30" s="221">
        <f t="shared" si="57"/>
        <v>0.92</v>
      </c>
      <c r="BD30" s="80">
        <f t="shared" si="34"/>
        <v>0.97000000000000008</v>
      </c>
      <c r="BE30" s="76">
        <v>0.36</v>
      </c>
      <c r="BF30" s="50">
        <v>12638.723</v>
      </c>
      <c r="BG30" s="55">
        <v>6257.4833284301885</v>
      </c>
      <c r="BH30" s="55">
        <v>20709.670535136371</v>
      </c>
      <c r="BI30" s="55">
        <v>1796.6044284698607</v>
      </c>
      <c r="BJ30" s="55">
        <v>120.08343696667787</v>
      </c>
      <c r="BK30" s="55">
        <v>42693.08807940207</v>
      </c>
      <c r="BL30" s="55">
        <v>0</v>
      </c>
      <c r="BM30" s="55">
        <v>0</v>
      </c>
      <c r="BN30" s="55">
        <v>0</v>
      </c>
      <c r="BO30" s="55">
        <v>0</v>
      </c>
      <c r="BP30" s="55">
        <v>0</v>
      </c>
      <c r="BQ30" s="55">
        <v>0</v>
      </c>
      <c r="BR30" s="55">
        <v>0</v>
      </c>
      <c r="BS30" s="86">
        <f t="shared" si="58"/>
        <v>71576.92980840517</v>
      </c>
      <c r="BT30" s="230">
        <v>4.7529898289929588E-2</v>
      </c>
      <c r="BU30" s="230">
        <v>0.15692410863976752</v>
      </c>
      <c r="BV30" s="230">
        <v>1.3579970939979882E-2</v>
      </c>
      <c r="BW30" s="230">
        <v>9.0533139599865888E-4</v>
      </c>
      <c r="BX30" s="230">
        <v>0.32106069073432436</v>
      </c>
      <c r="BY30" s="230">
        <v>0</v>
      </c>
      <c r="BZ30" s="230">
        <v>0</v>
      </c>
      <c r="CA30" s="230">
        <v>0</v>
      </c>
      <c r="CB30" s="230">
        <v>0</v>
      </c>
      <c r="CC30" s="230">
        <v>0</v>
      </c>
      <c r="CD30" s="230">
        <v>0.01</v>
      </c>
      <c r="CE30" s="230">
        <v>0.01</v>
      </c>
      <c r="CF30" s="80">
        <f t="shared" si="59"/>
        <v>0.92</v>
      </c>
      <c r="CG30" s="58">
        <v>0</v>
      </c>
      <c r="CH30" s="58">
        <v>0</v>
      </c>
      <c r="CI30" s="58">
        <v>0</v>
      </c>
      <c r="CJ30" s="58">
        <v>0</v>
      </c>
      <c r="CK30" s="58">
        <v>0</v>
      </c>
      <c r="CL30" s="58">
        <v>0</v>
      </c>
      <c r="CM30" s="58">
        <v>0</v>
      </c>
      <c r="CN30" s="58">
        <v>0</v>
      </c>
      <c r="CO30" s="58">
        <v>0</v>
      </c>
      <c r="CP30" s="58">
        <v>0</v>
      </c>
      <c r="CQ30" s="58">
        <v>0</v>
      </c>
      <c r="CR30" s="58">
        <v>0</v>
      </c>
      <c r="CS30" s="11">
        <f t="shared" si="60"/>
        <v>0</v>
      </c>
      <c r="CT30" s="58">
        <v>0</v>
      </c>
      <c r="CU30" s="58">
        <v>0</v>
      </c>
      <c r="CV30" s="58">
        <v>0</v>
      </c>
      <c r="CW30" s="58">
        <v>0</v>
      </c>
      <c r="CX30" s="58">
        <f t="shared" si="61"/>
        <v>84215.652808405168</v>
      </c>
      <c r="CY30" s="63">
        <v>6257.4833284301885</v>
      </c>
      <c r="CZ30" s="63">
        <v>20709.670535136371</v>
      </c>
      <c r="DA30" s="63">
        <v>1796.6044284698607</v>
      </c>
      <c r="DB30" s="63">
        <v>120.08343696667787</v>
      </c>
      <c r="DC30" s="63">
        <v>42693.08807940207</v>
      </c>
      <c r="DD30" s="63">
        <v>0</v>
      </c>
      <c r="DE30" s="63">
        <v>0</v>
      </c>
      <c r="DF30" s="63">
        <v>0</v>
      </c>
      <c r="DG30" s="63">
        <v>0</v>
      </c>
      <c r="DH30" s="63">
        <v>0</v>
      </c>
      <c r="DI30" s="63">
        <v>0</v>
      </c>
      <c r="DJ30" s="63">
        <v>0</v>
      </c>
      <c r="DK30" s="63">
        <f t="shared" si="62"/>
        <v>71576.92980840517</v>
      </c>
      <c r="DL30" s="63">
        <v>0</v>
      </c>
      <c r="DM30" s="63">
        <v>0</v>
      </c>
      <c r="DN30" s="63">
        <v>0</v>
      </c>
      <c r="DO30" s="63">
        <v>0</v>
      </c>
      <c r="DP30" s="63">
        <v>0</v>
      </c>
      <c r="DQ30" s="63">
        <v>0</v>
      </c>
      <c r="DR30" s="63">
        <v>0</v>
      </c>
      <c r="DS30" s="63">
        <v>0</v>
      </c>
      <c r="DT30" s="63">
        <v>0</v>
      </c>
      <c r="DU30" s="63">
        <v>0</v>
      </c>
      <c r="DV30" s="63">
        <v>0</v>
      </c>
      <c r="DW30" s="63">
        <v>0</v>
      </c>
      <c r="DX30" s="63">
        <f t="shared" si="63"/>
        <v>0</v>
      </c>
      <c r="DY30" s="58">
        <v>0</v>
      </c>
      <c r="DZ30" s="58">
        <v>0</v>
      </c>
      <c r="EA30" s="58">
        <v>0</v>
      </c>
      <c r="EB30" s="58">
        <v>0</v>
      </c>
      <c r="EC30" s="58">
        <f t="shared" si="64"/>
        <v>84215.652808405168</v>
      </c>
      <c r="ED30" s="84">
        <v>1246.326</v>
      </c>
      <c r="EE30" s="84">
        <v>19455.523000000001</v>
      </c>
      <c r="EF30" s="84">
        <v>7798.9960000000001</v>
      </c>
      <c r="EG30" s="84">
        <v>3775.6849999999999</v>
      </c>
      <c r="EH30" s="84">
        <v>0</v>
      </c>
      <c r="EI30" s="84">
        <v>0</v>
      </c>
      <c r="EJ30" s="84">
        <v>14797.212</v>
      </c>
      <c r="EK30" s="84">
        <v>13036.106</v>
      </c>
      <c r="EL30" s="84">
        <v>8036.1059999999998</v>
      </c>
      <c r="EM30" s="84">
        <v>3036.1060000000002</v>
      </c>
      <c r="EN30" s="84">
        <v>0</v>
      </c>
      <c r="EO30" s="84">
        <v>394.86980840517208</v>
      </c>
      <c r="EP30" s="83">
        <f t="shared" si="65"/>
        <v>71576.92980840517</v>
      </c>
      <c r="EQ30" s="79">
        <v>0</v>
      </c>
      <c r="ER30" s="79">
        <v>0</v>
      </c>
      <c r="ES30" s="79">
        <v>0</v>
      </c>
      <c r="ET30" s="79">
        <v>0</v>
      </c>
      <c r="EU30" s="79">
        <v>0</v>
      </c>
      <c r="EV30" s="79">
        <v>0</v>
      </c>
      <c r="EW30" s="79">
        <v>0.54</v>
      </c>
      <c r="EX30" s="79">
        <v>0</v>
      </c>
      <c r="EY30" s="79">
        <v>0</v>
      </c>
      <c r="EZ30" s="79">
        <v>0</v>
      </c>
      <c r="FA30" s="79">
        <v>0</v>
      </c>
      <c r="FB30" s="79">
        <v>0.02</v>
      </c>
      <c r="FC30" s="81">
        <f t="shared" si="66"/>
        <v>0.56000000000000005</v>
      </c>
      <c r="FD30" s="81">
        <f t="shared" si="67"/>
        <v>0.36</v>
      </c>
      <c r="FE30" s="81">
        <f t="shared" si="68"/>
        <v>0.36</v>
      </c>
      <c r="FF30" s="81">
        <f t="shared" si="69"/>
        <v>0.36</v>
      </c>
      <c r="FG30" s="81">
        <f t="shared" si="70"/>
        <v>0.36</v>
      </c>
      <c r="FH30" s="81">
        <f t="shared" si="71"/>
        <v>0.36</v>
      </c>
      <c r="FI30" s="81">
        <f t="shared" si="72"/>
        <v>0.36</v>
      </c>
      <c r="FJ30" s="81">
        <f t="shared" si="73"/>
        <v>0.9</v>
      </c>
      <c r="FK30" s="81">
        <f t="shared" si="74"/>
        <v>0.9</v>
      </c>
      <c r="FL30" s="81">
        <f t="shared" si="75"/>
        <v>0.9</v>
      </c>
      <c r="FM30" s="81">
        <f t="shared" si="76"/>
        <v>0.9</v>
      </c>
      <c r="FN30" s="81">
        <f t="shared" si="77"/>
        <v>0.9</v>
      </c>
      <c r="FO30" s="81">
        <f t="shared" si="78"/>
        <v>0.92</v>
      </c>
      <c r="FP30" s="84">
        <v>0</v>
      </c>
      <c r="FQ30" s="84">
        <v>0</v>
      </c>
      <c r="FR30" s="84">
        <v>0</v>
      </c>
      <c r="FS30" s="84">
        <v>0</v>
      </c>
      <c r="FT30" s="84">
        <v>0</v>
      </c>
      <c r="FU30" s="84">
        <v>0</v>
      </c>
      <c r="FV30" s="84">
        <v>0</v>
      </c>
      <c r="FW30" s="84">
        <v>0</v>
      </c>
      <c r="FX30" s="84">
        <v>0</v>
      </c>
      <c r="FY30" s="84">
        <v>0</v>
      </c>
      <c r="FZ30" s="84">
        <v>0</v>
      </c>
      <c r="GA30" s="84">
        <v>0</v>
      </c>
      <c r="GB30" s="83">
        <f t="shared" si="79"/>
        <v>0</v>
      </c>
      <c r="GC30" s="86">
        <v>0</v>
      </c>
      <c r="GD30" s="86">
        <v>0</v>
      </c>
      <c r="GE30" s="86">
        <v>0</v>
      </c>
      <c r="GF30" s="86">
        <v>0</v>
      </c>
      <c r="GG30" s="86">
        <v>84215.652808405168</v>
      </c>
      <c r="GH30" s="63">
        <v>1246.326</v>
      </c>
      <c r="GI30" s="63">
        <v>19455.523000000001</v>
      </c>
      <c r="GJ30" s="63">
        <v>7798.9960000000001</v>
      </c>
      <c r="GK30" s="63">
        <v>3775.6849999999999</v>
      </c>
      <c r="GL30" s="63">
        <v>0</v>
      </c>
      <c r="GM30" s="63">
        <v>0</v>
      </c>
      <c r="GN30" s="63">
        <v>0</v>
      </c>
      <c r="GO30" s="63">
        <v>0</v>
      </c>
      <c r="GP30" s="63">
        <v>0</v>
      </c>
      <c r="GQ30" s="63">
        <v>25000</v>
      </c>
      <c r="GR30" s="63">
        <v>14300.399808405171</v>
      </c>
      <c r="GS30" s="63">
        <v>0</v>
      </c>
      <c r="GT30" s="63">
        <f t="shared" si="80"/>
        <v>71576.92980840517</v>
      </c>
      <c r="GU30" s="63">
        <v>0</v>
      </c>
      <c r="GV30" s="63">
        <v>0</v>
      </c>
      <c r="GW30" s="63">
        <v>0</v>
      </c>
      <c r="GX30" s="63">
        <v>0</v>
      </c>
      <c r="GY30" s="63">
        <v>0</v>
      </c>
      <c r="GZ30" s="63">
        <v>0</v>
      </c>
      <c r="HA30" s="63">
        <v>0</v>
      </c>
      <c r="HB30" s="63">
        <v>0</v>
      </c>
      <c r="HC30" s="63">
        <v>0</v>
      </c>
      <c r="HD30" s="63">
        <v>0</v>
      </c>
      <c r="HE30" s="63">
        <v>0</v>
      </c>
      <c r="HF30" s="63">
        <v>0</v>
      </c>
      <c r="HG30" s="63">
        <f t="shared" si="81"/>
        <v>0</v>
      </c>
      <c r="HH30" s="58">
        <v>0</v>
      </c>
      <c r="HI30" s="58">
        <v>0</v>
      </c>
      <c r="HJ30" s="58">
        <v>0</v>
      </c>
      <c r="HK30" s="58">
        <v>0</v>
      </c>
      <c r="HL30" s="58">
        <f t="shared" si="82"/>
        <v>84215.652808405168</v>
      </c>
      <c r="HM30" s="63">
        <v>1246.326</v>
      </c>
      <c r="HN30" s="63">
        <v>19455.523000000001</v>
      </c>
      <c r="HO30" s="63">
        <v>7798.9960000000001</v>
      </c>
      <c r="HP30" s="63">
        <v>3775.6849999999999</v>
      </c>
      <c r="HQ30" s="63">
        <v>0</v>
      </c>
      <c r="HR30" s="63">
        <v>0</v>
      </c>
      <c r="HS30" s="63">
        <v>0</v>
      </c>
      <c r="HT30" s="63">
        <v>0</v>
      </c>
      <c r="HU30" s="63">
        <v>0</v>
      </c>
      <c r="HV30" s="63">
        <v>0</v>
      </c>
      <c r="HW30" s="63">
        <v>9446.9590000000007</v>
      </c>
      <c r="HX30" s="63">
        <v>29853.440808405197</v>
      </c>
      <c r="HY30" s="63">
        <f t="shared" si="83"/>
        <v>71576.929808405199</v>
      </c>
      <c r="HZ30" s="63">
        <v>0</v>
      </c>
      <c r="IA30" s="63">
        <v>0</v>
      </c>
      <c r="IB30" s="63">
        <v>0</v>
      </c>
      <c r="IC30" s="63">
        <v>0</v>
      </c>
      <c r="ID30" s="63">
        <v>0</v>
      </c>
      <c r="IE30" s="63">
        <v>0</v>
      </c>
      <c r="IF30" s="63">
        <v>0</v>
      </c>
      <c r="IG30" s="63">
        <v>0</v>
      </c>
      <c r="IH30" s="63">
        <v>0</v>
      </c>
      <c r="II30" s="63">
        <v>0</v>
      </c>
      <c r="IJ30" s="63">
        <v>0</v>
      </c>
      <c r="IK30" s="63">
        <v>0</v>
      </c>
      <c r="IL30" s="63">
        <v>0</v>
      </c>
      <c r="IM30" s="58">
        <v>0</v>
      </c>
      <c r="IN30" s="58">
        <v>0</v>
      </c>
      <c r="IO30" s="58">
        <v>0</v>
      </c>
      <c r="IP30" s="58">
        <v>0</v>
      </c>
      <c r="IQ30" s="58">
        <f t="shared" si="35"/>
        <v>84215.652808405197</v>
      </c>
      <c r="IR30" s="70">
        <f t="shared" si="84"/>
        <v>71576.92980840517</v>
      </c>
      <c r="IS30" s="70">
        <f t="shared" si="85"/>
        <v>41723.489000000001</v>
      </c>
      <c r="IT30" s="92">
        <f t="shared" si="36"/>
        <v>54362.212</v>
      </c>
      <c r="IU30" s="92">
        <f t="shared" si="37"/>
        <v>84215.652808405168</v>
      </c>
      <c r="IV30" s="92">
        <f t="shared" si="86"/>
        <v>-29853.440808405168</v>
      </c>
      <c r="IW30" s="21">
        <f t="shared" si="38"/>
        <v>29853.440808405168</v>
      </c>
      <c r="IX30" s="70">
        <f t="shared" si="87"/>
        <v>71182.06</v>
      </c>
      <c r="IY30" s="70">
        <f t="shared" si="88"/>
        <v>41723.489000000001</v>
      </c>
      <c r="IZ30" s="93">
        <f t="shared" si="39"/>
        <v>54362.212</v>
      </c>
      <c r="JA30" s="93">
        <f t="shared" si="40"/>
        <v>83820.782999999996</v>
      </c>
      <c r="JB30" s="92">
        <f t="shared" si="89"/>
        <v>-29458.570999999996</v>
      </c>
      <c r="JC30" s="94">
        <f t="shared" si="41"/>
        <v>29853.440808405168</v>
      </c>
      <c r="JD30" s="94">
        <f t="shared" si="90"/>
        <v>71576.92980840517</v>
      </c>
      <c r="JE30" s="94">
        <f t="shared" si="91"/>
        <v>41723.489000000001</v>
      </c>
      <c r="JF30" s="94">
        <f t="shared" si="42"/>
        <v>54362.212</v>
      </c>
      <c r="JG30" s="94">
        <f t="shared" si="43"/>
        <v>84215.652808405168</v>
      </c>
      <c r="JH30" s="94">
        <f t="shared" si="92"/>
        <v>-29853.440808405168</v>
      </c>
      <c r="JI30" s="94">
        <f t="shared" si="44"/>
        <v>29853.440808405168</v>
      </c>
      <c r="JJ30" s="94">
        <f t="shared" si="93"/>
        <v>41723.489000000001</v>
      </c>
      <c r="JK30" s="94">
        <f t="shared" si="45"/>
        <v>41723.489000000001</v>
      </c>
      <c r="JL30" s="94">
        <f t="shared" si="94"/>
        <v>54362.212</v>
      </c>
      <c r="JM30" s="94">
        <f t="shared" si="95"/>
        <v>54362.212</v>
      </c>
      <c r="JN30" s="94">
        <f t="shared" si="96"/>
        <v>0</v>
      </c>
      <c r="JO30" s="94">
        <f t="shared" si="97"/>
        <v>29853.440808405197</v>
      </c>
      <c r="JP30" s="96">
        <v>13073</v>
      </c>
      <c r="JQ30" s="5" t="s">
        <v>384</v>
      </c>
      <c r="JR30" s="4" t="s">
        <v>394</v>
      </c>
      <c r="JS30" s="4" t="s">
        <v>395</v>
      </c>
      <c r="JT30" s="5" t="s">
        <v>406</v>
      </c>
      <c r="JU30" s="102">
        <v>6</v>
      </c>
      <c r="JV30" s="5" t="s">
        <v>397</v>
      </c>
      <c r="JW30" s="5" t="s">
        <v>398</v>
      </c>
      <c r="JX30" s="103" t="s">
        <v>433</v>
      </c>
      <c r="JY30" s="104" t="s">
        <v>433</v>
      </c>
      <c r="JZ30" s="5"/>
      <c r="KA30" s="5" t="s">
        <v>406</v>
      </c>
      <c r="KB30" s="5" t="s">
        <v>459</v>
      </c>
      <c r="KC30" s="109"/>
      <c r="KD30" s="109">
        <v>43769</v>
      </c>
      <c r="KE30" s="109" t="s">
        <v>466</v>
      </c>
      <c r="KF30" s="119">
        <v>0</v>
      </c>
      <c r="KG30" s="119">
        <v>0</v>
      </c>
      <c r="KH30" s="84">
        <v>443649</v>
      </c>
      <c r="KI30" s="84">
        <v>18</v>
      </c>
      <c r="KJ30" s="84">
        <v>24647.166666666668</v>
      </c>
      <c r="KK30" s="84"/>
      <c r="KL30" s="120"/>
      <c r="KM30" s="24"/>
      <c r="KN30" s="120"/>
      <c r="KO30" s="121"/>
      <c r="KP30" s="122"/>
      <c r="KQ30" s="123"/>
      <c r="KR30" s="122"/>
      <c r="KS30" s="290"/>
    </row>
    <row r="31" spans="1:305" ht="39" x14ac:dyDescent="0.25">
      <c r="A31" s="4" t="s">
        <v>27</v>
      </c>
      <c r="B31" s="5" t="s">
        <v>72</v>
      </c>
      <c r="C31" s="24" t="s">
        <v>100</v>
      </c>
      <c r="D31" s="218" t="s">
        <v>144</v>
      </c>
      <c r="E31" s="32" t="s">
        <v>157</v>
      </c>
      <c r="F31" s="31" t="s">
        <v>172</v>
      </c>
      <c r="G31" s="10">
        <v>54745.906000000003</v>
      </c>
      <c r="H31" s="10">
        <v>820060.15599999996</v>
      </c>
      <c r="I31" s="10">
        <v>618741.08499999996</v>
      </c>
      <c r="J31" s="10">
        <v>1326842.567</v>
      </c>
      <c r="K31" s="10">
        <v>32858.425000000003</v>
      </c>
      <c r="L31" s="10">
        <v>610235.91700000002</v>
      </c>
      <c r="M31" s="10">
        <v>79272.645999999993</v>
      </c>
      <c r="N31" s="48">
        <v>10978.272000000001</v>
      </c>
      <c r="O31" s="48">
        <v>47350.877</v>
      </c>
      <c r="P31" s="48">
        <v>641657.53899999999</v>
      </c>
      <c r="Q31" s="48">
        <v>29934.245999999999</v>
      </c>
      <c r="R31" s="48">
        <v>129.309</v>
      </c>
      <c r="S31" s="11">
        <f t="shared" si="21"/>
        <v>4272806.9450000003</v>
      </c>
      <c r="T31" s="79">
        <v>0.05</v>
      </c>
      <c r="U31" s="79">
        <v>0.08</v>
      </c>
      <c r="V31" s="79">
        <v>0.11</v>
      </c>
      <c r="W31" s="79">
        <v>0.04</v>
      </c>
      <c r="X31" s="79">
        <v>0</v>
      </c>
      <c r="Y31" s="79">
        <v>0.02</v>
      </c>
      <c r="Z31" s="79">
        <v>0.02</v>
      </c>
      <c r="AA31" s="79">
        <v>0.03</v>
      </c>
      <c r="AB31" s="79">
        <v>0.01</v>
      </c>
      <c r="AC31" s="79">
        <v>0</v>
      </c>
      <c r="AD31" s="79">
        <v>0</v>
      </c>
      <c r="AE31" s="79">
        <v>0</v>
      </c>
      <c r="AF31" s="221">
        <f t="shared" si="22"/>
        <v>0.67</v>
      </c>
      <c r="AG31" s="221">
        <f t="shared" si="23"/>
        <v>0.75</v>
      </c>
      <c r="AH31" s="221">
        <f t="shared" si="24"/>
        <v>0.86</v>
      </c>
      <c r="AI31" s="221">
        <f t="shared" si="25"/>
        <v>0.89999999999999991</v>
      </c>
      <c r="AJ31" s="221">
        <f t="shared" si="26"/>
        <v>0.89999999999999991</v>
      </c>
      <c r="AK31" s="221">
        <f t="shared" si="27"/>
        <v>0.91999999999999993</v>
      </c>
      <c r="AL31" s="221">
        <f t="shared" si="28"/>
        <v>0.94</v>
      </c>
      <c r="AM31" s="221">
        <f t="shared" si="29"/>
        <v>0.97</v>
      </c>
      <c r="AN31" s="221">
        <f t="shared" si="30"/>
        <v>0.98</v>
      </c>
      <c r="AO31" s="221">
        <f t="shared" si="31"/>
        <v>0.98</v>
      </c>
      <c r="AP31" s="221">
        <f t="shared" si="32"/>
        <v>0.98</v>
      </c>
      <c r="AQ31" s="221">
        <f t="shared" si="33"/>
        <v>0.98</v>
      </c>
      <c r="AR31" s="221">
        <f t="shared" si="46"/>
        <v>0.62408173889884422</v>
      </c>
      <c r="AS31" s="221">
        <f t="shared" si="47"/>
        <v>0.62687438954081953</v>
      </c>
      <c r="AT31" s="221">
        <f t="shared" si="48"/>
        <v>0.63430287041609312</v>
      </c>
      <c r="AU31" s="221">
        <f t="shared" si="49"/>
        <v>0.68251074657703337</v>
      </c>
      <c r="AV31" s="221">
        <f t="shared" si="50"/>
        <v>0.71110756245278928</v>
      </c>
      <c r="AW31" s="221">
        <f t="shared" si="51"/>
        <v>0.82428670615434041</v>
      </c>
      <c r="AX31" s="221">
        <f t="shared" si="52"/>
        <v>0.85314740287783231</v>
      </c>
      <c r="AY31" s="221">
        <f t="shared" si="53"/>
        <v>0.85416887901989835</v>
      </c>
      <c r="AZ31" s="221">
        <f t="shared" si="54"/>
        <v>0.85450268610914792</v>
      </c>
      <c r="BA31" s="221">
        <f t="shared" si="55"/>
        <v>0.85483649319839761</v>
      </c>
      <c r="BB31" s="221">
        <f t="shared" si="56"/>
        <v>0.85517030028764718</v>
      </c>
      <c r="BC31" s="221">
        <f t="shared" si="57"/>
        <v>0.91467624649121126</v>
      </c>
      <c r="BD31" s="80">
        <f t="shared" si="34"/>
        <v>0.98</v>
      </c>
      <c r="BE31" s="76">
        <v>0.62</v>
      </c>
      <c r="BF31" s="50">
        <v>3302661.9040000001</v>
      </c>
      <c r="BG31" s="55">
        <v>81179.721572397815</v>
      </c>
      <c r="BH31" s="55">
        <v>55676.208122239652</v>
      </c>
      <c r="BI31" s="55">
        <v>148481.09856357073</v>
      </c>
      <c r="BJ31" s="55">
        <v>965968.6851339665</v>
      </c>
      <c r="BK31" s="55">
        <v>574457.14262850257</v>
      </c>
      <c r="BL31" s="55">
        <v>2279188.1746678376</v>
      </c>
      <c r="BM31" s="55">
        <v>582660.35804610502</v>
      </c>
      <c r="BN31" s="55">
        <v>20673.846548657224</v>
      </c>
      <c r="BO31" s="55">
        <v>6772.7095961155765</v>
      </c>
      <c r="BP31" s="55">
        <v>6789.8053617971245</v>
      </c>
      <c r="BQ31" s="55">
        <v>6806.615036054669</v>
      </c>
      <c r="BR31" s="55">
        <v>1216440.6662239721</v>
      </c>
      <c r="BS31" s="86">
        <f t="shared" si="58"/>
        <v>5945095.0315012159</v>
      </c>
      <c r="BT31" s="230">
        <v>4.0817388988442435E-3</v>
      </c>
      <c r="BU31" s="230">
        <v>2.7926506419752493E-3</v>
      </c>
      <c r="BV31" s="230">
        <v>7.4284808752736794E-3</v>
      </c>
      <c r="BW31" s="230">
        <v>4.8207876160940237E-2</v>
      </c>
      <c r="BX31" s="230">
        <v>2.8596815875755847E-2</v>
      </c>
      <c r="BY31" s="230">
        <v>0.11317914370155113</v>
      </c>
      <c r="BZ31" s="230">
        <v>2.8860696723491942E-2</v>
      </c>
      <c r="CA31" s="230">
        <v>1.0214761420660056E-3</v>
      </c>
      <c r="CB31" s="230">
        <v>3.3380708924959544E-4</v>
      </c>
      <c r="CC31" s="230">
        <v>3.3380708924959544E-4</v>
      </c>
      <c r="CD31" s="230">
        <v>3.3380708924959544E-4</v>
      </c>
      <c r="CE31" s="230">
        <v>5.9505946203564107E-2</v>
      </c>
      <c r="CF31" s="80">
        <f t="shared" si="59"/>
        <v>0.91467624649121126</v>
      </c>
      <c r="CG31" s="58">
        <v>6734.2070000000003</v>
      </c>
      <c r="CH31" s="58">
        <v>800627.20699999994</v>
      </c>
      <c r="CI31" s="58">
        <v>449868.75673999963</v>
      </c>
      <c r="CJ31" s="58">
        <v>684153.20700000005</v>
      </c>
      <c r="CK31" s="58">
        <v>6734.2070000000003</v>
      </c>
      <c r="CL31" s="58">
        <v>6734.2070000000003</v>
      </c>
      <c r="CM31" s="58">
        <v>6734.2070000000003</v>
      </c>
      <c r="CN31" s="58">
        <v>6734.2070000000003</v>
      </c>
      <c r="CO31" s="58">
        <v>6734.2070000000003</v>
      </c>
      <c r="CP31" s="58">
        <v>6734.2070000000003</v>
      </c>
      <c r="CQ31" s="58">
        <v>6734.2070000000003</v>
      </c>
      <c r="CR31" s="58">
        <v>6734.2070000000003</v>
      </c>
      <c r="CS31" s="11">
        <f t="shared" si="60"/>
        <v>1995257.0337399989</v>
      </c>
      <c r="CT31" s="58">
        <v>0</v>
      </c>
      <c r="CU31" s="58">
        <v>0</v>
      </c>
      <c r="CV31" s="58">
        <v>0</v>
      </c>
      <c r="CW31" s="58">
        <v>0</v>
      </c>
      <c r="CX31" s="58">
        <f t="shared" si="61"/>
        <v>11243013.969241215</v>
      </c>
      <c r="CY31" s="63">
        <v>81179.721572397815</v>
      </c>
      <c r="CZ31" s="63">
        <v>55676.208122239652</v>
      </c>
      <c r="DA31" s="63">
        <v>148481.09856357073</v>
      </c>
      <c r="DB31" s="63">
        <v>965968.6851339665</v>
      </c>
      <c r="DC31" s="63">
        <v>574457.14262850257</v>
      </c>
      <c r="DD31" s="63">
        <v>2279188.1746678376</v>
      </c>
      <c r="DE31" s="63">
        <v>582660.35804610502</v>
      </c>
      <c r="DF31" s="63">
        <v>20673.846548657224</v>
      </c>
      <c r="DG31" s="63">
        <v>6772.7095961155765</v>
      </c>
      <c r="DH31" s="63">
        <v>6789.8053617971245</v>
      </c>
      <c r="DI31" s="63">
        <v>6806.615036054669</v>
      </c>
      <c r="DJ31" s="63">
        <v>1216440.6662239721</v>
      </c>
      <c r="DK31" s="63">
        <f t="shared" si="62"/>
        <v>5945095.0315012159</v>
      </c>
      <c r="DL31" s="63">
        <v>6734.2070000000003</v>
      </c>
      <c r="DM31" s="63">
        <v>800627.20699999994</v>
      </c>
      <c r="DN31" s="63">
        <v>449868.75673999963</v>
      </c>
      <c r="DO31" s="63">
        <v>684153.20700000005</v>
      </c>
      <c r="DP31" s="63">
        <v>6734.2070000000003</v>
      </c>
      <c r="DQ31" s="63">
        <v>6734.2070000000003</v>
      </c>
      <c r="DR31" s="63">
        <v>6734.2070000000003</v>
      </c>
      <c r="DS31" s="63">
        <v>6734.2070000000003</v>
      </c>
      <c r="DT31" s="63">
        <v>6734.2070000000003</v>
      </c>
      <c r="DU31" s="63">
        <v>6734.2070000000003</v>
      </c>
      <c r="DV31" s="63">
        <v>6734.2070000000003</v>
      </c>
      <c r="DW31" s="63">
        <v>6734.2070000000003</v>
      </c>
      <c r="DX31" s="63">
        <f t="shared" si="63"/>
        <v>1995257.0337399989</v>
      </c>
      <c r="DY31" s="58">
        <v>0</v>
      </c>
      <c r="DZ31" s="58">
        <v>0</v>
      </c>
      <c r="EA31" s="58">
        <v>0</v>
      </c>
      <c r="EB31" s="58">
        <v>0</v>
      </c>
      <c r="EC31" s="58">
        <f t="shared" si="64"/>
        <v>11243013.969241215</v>
      </c>
      <c r="ED31" s="84">
        <v>54745.906000000003</v>
      </c>
      <c r="EE31" s="84">
        <v>820060.15599999996</v>
      </c>
      <c r="EF31" s="84">
        <v>618741.08499999996</v>
      </c>
      <c r="EG31" s="84">
        <v>1326842.567</v>
      </c>
      <c r="EH31" s="84">
        <v>32858.425000000003</v>
      </c>
      <c r="EI31" s="84">
        <v>610235.91700000002</v>
      </c>
      <c r="EJ31" s="84">
        <v>152213.08299999998</v>
      </c>
      <c r="EK31" s="84">
        <v>76216</v>
      </c>
      <c r="EL31" s="84">
        <v>327598</v>
      </c>
      <c r="EM31" s="84">
        <v>589098</v>
      </c>
      <c r="EN31" s="84">
        <v>15798</v>
      </c>
      <c r="EO31" s="84">
        <v>820688.34299999999</v>
      </c>
      <c r="EP31" s="83">
        <f t="shared" si="65"/>
        <v>5445095.4819999998</v>
      </c>
      <c r="EQ31" s="79">
        <v>0.05</v>
      </c>
      <c r="ER31" s="79">
        <v>0.08</v>
      </c>
      <c r="ES31" s="79">
        <v>0.11</v>
      </c>
      <c r="ET31" s="79">
        <v>0.04</v>
      </c>
      <c r="EU31" s="79">
        <v>0</v>
      </c>
      <c r="EV31" s="79">
        <v>0.01</v>
      </c>
      <c r="EW31" s="79">
        <v>7.0000000000000007E-2</v>
      </c>
      <c r="EX31" s="79">
        <v>0</v>
      </c>
      <c r="EY31" s="79">
        <v>0</v>
      </c>
      <c r="EZ31" s="79">
        <v>0</v>
      </c>
      <c r="FA31" s="79">
        <v>0.01</v>
      </c>
      <c r="FB31" s="79">
        <v>0.01</v>
      </c>
      <c r="FC31" s="81">
        <f t="shared" si="66"/>
        <v>0.38</v>
      </c>
      <c r="FD31" s="81">
        <f t="shared" si="67"/>
        <v>0.67</v>
      </c>
      <c r="FE31" s="81">
        <f t="shared" si="68"/>
        <v>0.75</v>
      </c>
      <c r="FF31" s="81">
        <f t="shared" si="69"/>
        <v>0.86</v>
      </c>
      <c r="FG31" s="81">
        <f t="shared" si="70"/>
        <v>0.89999999999999991</v>
      </c>
      <c r="FH31" s="81">
        <f t="shared" si="71"/>
        <v>0.89999999999999991</v>
      </c>
      <c r="FI31" s="81">
        <f t="shared" si="72"/>
        <v>0.90999999999999992</v>
      </c>
      <c r="FJ31" s="81">
        <f t="shared" si="73"/>
        <v>0.98</v>
      </c>
      <c r="FK31" s="81">
        <f t="shared" si="74"/>
        <v>0.98</v>
      </c>
      <c r="FL31" s="81">
        <f t="shared" si="75"/>
        <v>0.98</v>
      </c>
      <c r="FM31" s="81">
        <f t="shared" si="76"/>
        <v>0.98</v>
      </c>
      <c r="FN31" s="81">
        <f t="shared" si="77"/>
        <v>0.99</v>
      </c>
      <c r="FO31" s="81">
        <f t="shared" si="78"/>
        <v>1</v>
      </c>
      <c r="FP31" s="84">
        <v>15000</v>
      </c>
      <c r="FQ31" s="84">
        <v>15000</v>
      </c>
      <c r="FR31" s="84">
        <v>15000</v>
      </c>
      <c r="FS31" s="84">
        <v>15000</v>
      </c>
      <c r="FT31" s="84">
        <v>15000</v>
      </c>
      <c r="FU31" s="84">
        <v>15000</v>
      </c>
      <c r="FV31" s="84">
        <v>15000</v>
      </c>
      <c r="FW31" s="84">
        <v>15000</v>
      </c>
      <c r="FX31" s="84">
        <v>15000</v>
      </c>
      <c r="FY31" s="84">
        <v>15000</v>
      </c>
      <c r="FZ31" s="84">
        <v>208172</v>
      </c>
      <c r="GA31" s="84">
        <v>1637085</v>
      </c>
      <c r="GB31" s="83">
        <f t="shared" si="79"/>
        <v>1995257</v>
      </c>
      <c r="GC31" s="86">
        <v>0</v>
      </c>
      <c r="GD31" s="86">
        <v>0</v>
      </c>
      <c r="GE31" s="86">
        <v>0</v>
      </c>
      <c r="GF31" s="86">
        <v>0</v>
      </c>
      <c r="GG31" s="86">
        <v>10743014.386</v>
      </c>
      <c r="GH31" s="63">
        <v>54745.906000000003</v>
      </c>
      <c r="GI31" s="63">
        <v>820060.15599999996</v>
      </c>
      <c r="GJ31" s="63">
        <v>618741.08499999996</v>
      </c>
      <c r="GK31" s="63">
        <v>1326842.567</v>
      </c>
      <c r="GL31" s="63">
        <v>32858.425000000003</v>
      </c>
      <c r="GM31" s="63">
        <v>610235.91700000002</v>
      </c>
      <c r="GN31" s="63">
        <v>79272.645999999993</v>
      </c>
      <c r="GO31" s="63">
        <v>10978.272000000001</v>
      </c>
      <c r="GP31" s="63">
        <v>47350.877</v>
      </c>
      <c r="GQ31" s="63">
        <v>653769.12300000002</v>
      </c>
      <c r="GR31" s="63">
        <v>36598</v>
      </c>
      <c r="GS31" s="63">
        <v>1153642.5080000004</v>
      </c>
      <c r="GT31" s="63">
        <f t="shared" si="80"/>
        <v>5445095.4819999998</v>
      </c>
      <c r="GU31" s="63">
        <v>0</v>
      </c>
      <c r="GV31" s="63">
        <v>377146.5130000012</v>
      </c>
      <c r="GW31" s="63">
        <v>0</v>
      </c>
      <c r="GX31" s="63">
        <v>0</v>
      </c>
      <c r="GY31" s="63">
        <v>0</v>
      </c>
      <c r="GZ31" s="63">
        <v>0</v>
      </c>
      <c r="HA31" s="63">
        <v>0</v>
      </c>
      <c r="HB31" s="63">
        <v>0</v>
      </c>
      <c r="HC31" s="63">
        <v>0</v>
      </c>
      <c r="HD31" s="63">
        <v>0</v>
      </c>
      <c r="HE31" s="63">
        <v>0</v>
      </c>
      <c r="HF31" s="63">
        <v>1618110.4869999997</v>
      </c>
      <c r="HG31" s="63">
        <f t="shared" si="81"/>
        <v>1995257.0000000009</v>
      </c>
      <c r="HH31" s="58">
        <v>0</v>
      </c>
      <c r="HI31" s="58">
        <v>0</v>
      </c>
      <c r="HJ31" s="58">
        <v>0</v>
      </c>
      <c r="HK31" s="58">
        <v>0</v>
      </c>
      <c r="HL31" s="58">
        <f t="shared" si="82"/>
        <v>10743014.386</v>
      </c>
      <c r="HM31" s="63">
        <v>54745.906000000003</v>
      </c>
      <c r="HN31" s="63">
        <v>820060.15599999996</v>
      </c>
      <c r="HO31" s="63">
        <v>618741.08499999996</v>
      </c>
      <c r="HP31" s="63">
        <v>1326842.567</v>
      </c>
      <c r="HQ31" s="63">
        <v>32858.425000000003</v>
      </c>
      <c r="HR31" s="63">
        <v>610235.91700000002</v>
      </c>
      <c r="HS31" s="63">
        <v>79272.645999999993</v>
      </c>
      <c r="HT31" s="63">
        <v>10978.272000000001</v>
      </c>
      <c r="HU31" s="63">
        <v>47350.877</v>
      </c>
      <c r="HV31" s="63">
        <v>641657.53899999999</v>
      </c>
      <c r="HW31" s="63">
        <v>29934.245999999999</v>
      </c>
      <c r="HX31" s="63">
        <v>395778.75399999972</v>
      </c>
      <c r="HY31" s="63">
        <f t="shared" si="83"/>
        <v>4668456.3899999997</v>
      </c>
      <c r="HZ31" s="63">
        <v>0</v>
      </c>
      <c r="IA31" s="63">
        <v>0</v>
      </c>
      <c r="IB31" s="63">
        <v>0</v>
      </c>
      <c r="IC31" s="63">
        <v>0</v>
      </c>
      <c r="ID31" s="63">
        <v>0</v>
      </c>
      <c r="IE31" s="63">
        <v>0</v>
      </c>
      <c r="IF31" s="63">
        <v>0</v>
      </c>
      <c r="IG31" s="63">
        <v>0</v>
      </c>
      <c r="IH31" s="63">
        <v>0</v>
      </c>
      <c r="II31" s="63">
        <v>0</v>
      </c>
      <c r="IJ31" s="63">
        <v>0</v>
      </c>
      <c r="IK31" s="63">
        <v>0</v>
      </c>
      <c r="IL31" s="63">
        <v>1995257.0000000009</v>
      </c>
      <c r="IM31" s="58">
        <v>0</v>
      </c>
      <c r="IN31" s="58">
        <v>0</v>
      </c>
      <c r="IO31" s="58">
        <v>0</v>
      </c>
      <c r="IP31" s="58">
        <v>0</v>
      </c>
      <c r="IQ31" s="58">
        <f t="shared" si="35"/>
        <v>9966375.2939999998</v>
      </c>
      <c r="IR31" s="70">
        <f t="shared" si="84"/>
        <v>4728654.3652772438</v>
      </c>
      <c r="IS31" s="70">
        <f t="shared" si="85"/>
        <v>4272677.6359999999</v>
      </c>
      <c r="IT31" s="92">
        <f t="shared" si="36"/>
        <v>7575339.54</v>
      </c>
      <c r="IU31" s="92">
        <f t="shared" si="37"/>
        <v>8031316.2692772439</v>
      </c>
      <c r="IV31" s="92">
        <f t="shared" si="86"/>
        <v>-455976.72927724384</v>
      </c>
      <c r="IW31" s="21">
        <f t="shared" si="38"/>
        <v>3667674.4292412149</v>
      </c>
      <c r="IX31" s="70">
        <f t="shared" si="87"/>
        <v>4624407.1389999995</v>
      </c>
      <c r="IY31" s="70">
        <f t="shared" si="88"/>
        <v>4272677.6359999999</v>
      </c>
      <c r="IZ31" s="93">
        <f t="shared" si="39"/>
        <v>7575339.54</v>
      </c>
      <c r="JA31" s="93">
        <f t="shared" si="40"/>
        <v>7927069.0429999996</v>
      </c>
      <c r="JB31" s="92">
        <f t="shared" si="89"/>
        <v>-351729.50299999956</v>
      </c>
      <c r="JC31" s="94">
        <f t="shared" si="41"/>
        <v>3167674.8459999999</v>
      </c>
      <c r="JD31" s="94">
        <f t="shared" si="90"/>
        <v>4291452.9739999995</v>
      </c>
      <c r="JE31" s="94">
        <f t="shared" si="91"/>
        <v>4272677.6359999999</v>
      </c>
      <c r="JF31" s="94">
        <f t="shared" si="42"/>
        <v>7575339.54</v>
      </c>
      <c r="JG31" s="94">
        <f t="shared" si="43"/>
        <v>7594114.8779999996</v>
      </c>
      <c r="JH31" s="94">
        <f t="shared" si="92"/>
        <v>-18775.337999999523</v>
      </c>
      <c r="JI31" s="94">
        <f t="shared" si="44"/>
        <v>3167674.8459999999</v>
      </c>
      <c r="JJ31" s="94">
        <f t="shared" si="93"/>
        <v>4272677.6359999999</v>
      </c>
      <c r="JK31" s="94">
        <f t="shared" si="45"/>
        <v>4272806.9450000003</v>
      </c>
      <c r="JL31" s="94">
        <f t="shared" si="94"/>
        <v>7575468.8490000004</v>
      </c>
      <c r="JM31" s="94">
        <f t="shared" si="95"/>
        <v>7575339.54</v>
      </c>
      <c r="JN31" s="94">
        <f t="shared" si="96"/>
        <v>129.30900000035763</v>
      </c>
      <c r="JO31" s="94">
        <f t="shared" si="97"/>
        <v>2390906.4449999994</v>
      </c>
      <c r="JP31" s="96">
        <v>13104</v>
      </c>
      <c r="JQ31" s="5" t="s">
        <v>384</v>
      </c>
      <c r="JR31" s="4" t="s">
        <v>394</v>
      </c>
      <c r="JS31" s="4" t="s">
        <v>395</v>
      </c>
      <c r="JT31" s="5" t="s">
        <v>406</v>
      </c>
      <c r="JU31" s="102">
        <v>6</v>
      </c>
      <c r="JV31" s="5" t="s">
        <v>397</v>
      </c>
      <c r="JW31" s="5" t="s">
        <v>401</v>
      </c>
      <c r="JX31" s="103" t="s">
        <v>402</v>
      </c>
      <c r="JY31" s="104" t="s">
        <v>434</v>
      </c>
      <c r="JZ31" s="5"/>
      <c r="KA31" s="5" t="s">
        <v>406</v>
      </c>
      <c r="KB31" s="5" t="s">
        <v>100</v>
      </c>
      <c r="KC31" s="109">
        <v>43585</v>
      </c>
      <c r="KD31" s="109">
        <v>43754</v>
      </c>
      <c r="KE31" s="109"/>
      <c r="KF31" s="119" t="s">
        <v>511</v>
      </c>
      <c r="KG31" s="119">
        <v>1</v>
      </c>
      <c r="KH31" s="84">
        <v>0</v>
      </c>
      <c r="KI31" s="84">
        <v>0</v>
      </c>
      <c r="KJ31" s="84">
        <v>0</v>
      </c>
      <c r="KK31" s="84" t="s">
        <v>515</v>
      </c>
      <c r="KL31" s="120"/>
      <c r="KM31" s="24" t="s">
        <v>506</v>
      </c>
      <c r="KN31" s="120"/>
      <c r="KO31" s="121">
        <v>656</v>
      </c>
      <c r="KP31" s="122"/>
      <c r="KQ31" s="123">
        <v>2017</v>
      </c>
      <c r="KR31" s="122" t="s">
        <v>491</v>
      </c>
      <c r="KS31" s="290" t="s">
        <v>484</v>
      </c>
    </row>
    <row r="32" spans="1:305" ht="39" x14ac:dyDescent="0.25">
      <c r="A32" s="4" t="s">
        <v>28</v>
      </c>
      <c r="B32" s="6" t="s">
        <v>72</v>
      </c>
      <c r="C32" s="26" t="s">
        <v>101</v>
      </c>
      <c r="D32" s="219" t="s">
        <v>144</v>
      </c>
      <c r="E32" s="34" t="s">
        <v>157</v>
      </c>
      <c r="F32" s="31" t="s">
        <v>172</v>
      </c>
      <c r="G32" s="12">
        <v>0</v>
      </c>
      <c r="H32" s="12">
        <v>0</v>
      </c>
      <c r="I32" s="12">
        <v>6332.8639999999996</v>
      </c>
      <c r="J32" s="12">
        <v>0</v>
      </c>
      <c r="K32" s="12">
        <v>-930</v>
      </c>
      <c r="L32" s="12">
        <v>5776.4380000000001</v>
      </c>
      <c r="M32" s="12">
        <v>0</v>
      </c>
      <c r="N32" s="48">
        <v>10663.972</v>
      </c>
      <c r="O32" s="48">
        <v>0</v>
      </c>
      <c r="P32" s="48">
        <v>0</v>
      </c>
      <c r="Q32" s="48">
        <v>0</v>
      </c>
      <c r="R32" s="48">
        <v>0</v>
      </c>
      <c r="S32" s="11">
        <f t="shared" si="21"/>
        <v>21843.273999999998</v>
      </c>
      <c r="T32" s="79">
        <v>0</v>
      </c>
      <c r="U32" s="79">
        <v>0</v>
      </c>
      <c r="V32" s="79">
        <v>0</v>
      </c>
      <c r="W32" s="79">
        <v>0.01</v>
      </c>
      <c r="X32" s="79">
        <v>0.02</v>
      </c>
      <c r="Y32" s="79">
        <v>0</v>
      </c>
      <c r="Z32" s="79">
        <v>0.25</v>
      </c>
      <c r="AA32" s="79">
        <v>0.01</v>
      </c>
      <c r="AB32" s="79">
        <v>0</v>
      </c>
      <c r="AC32" s="79">
        <v>0</v>
      </c>
      <c r="AD32" s="79">
        <v>0</v>
      </c>
      <c r="AE32" s="79">
        <v>0</v>
      </c>
      <c r="AF32" s="221">
        <f t="shared" si="22"/>
        <v>0.67999999999999994</v>
      </c>
      <c r="AG32" s="221">
        <f t="shared" si="23"/>
        <v>0.67999999999999994</v>
      </c>
      <c r="AH32" s="221">
        <f t="shared" si="24"/>
        <v>0.67999999999999994</v>
      </c>
      <c r="AI32" s="221">
        <f t="shared" si="25"/>
        <v>0.69</v>
      </c>
      <c r="AJ32" s="221">
        <f t="shared" si="26"/>
        <v>0.71</v>
      </c>
      <c r="AK32" s="221">
        <f t="shared" si="27"/>
        <v>0.71</v>
      </c>
      <c r="AL32" s="221">
        <f t="shared" si="28"/>
        <v>0.96</v>
      </c>
      <c r="AM32" s="221">
        <f t="shared" si="29"/>
        <v>0.97</v>
      </c>
      <c r="AN32" s="221">
        <f t="shared" si="30"/>
        <v>0.97</v>
      </c>
      <c r="AO32" s="221">
        <f t="shared" si="31"/>
        <v>0.97</v>
      </c>
      <c r="AP32" s="221">
        <f t="shared" si="32"/>
        <v>0.97</v>
      </c>
      <c r="AQ32" s="221">
        <f t="shared" si="33"/>
        <v>0.97</v>
      </c>
      <c r="AR32" s="221">
        <f t="shared" si="46"/>
        <v>0.67999999999999994</v>
      </c>
      <c r="AS32" s="221">
        <f t="shared" si="47"/>
        <v>0.67999999999999994</v>
      </c>
      <c r="AT32" s="221">
        <f t="shared" si="48"/>
        <v>0.68771792469457604</v>
      </c>
      <c r="AU32" s="221">
        <f t="shared" si="49"/>
        <v>0.69079767349096943</v>
      </c>
      <c r="AV32" s="221">
        <f t="shared" si="50"/>
        <v>0.69480505746699928</v>
      </c>
      <c r="AW32" s="221">
        <f t="shared" si="51"/>
        <v>0.69772710828285445</v>
      </c>
      <c r="AX32" s="221">
        <f t="shared" si="52"/>
        <v>0.70134488548343699</v>
      </c>
      <c r="AY32" s="221">
        <f t="shared" si="53"/>
        <v>0.70134488548343699</v>
      </c>
      <c r="AZ32" s="221">
        <f t="shared" si="54"/>
        <v>0.70412779102234668</v>
      </c>
      <c r="BA32" s="221">
        <f t="shared" si="55"/>
        <v>0.70412779102234668</v>
      </c>
      <c r="BB32" s="221">
        <f t="shared" si="56"/>
        <v>0.70412779102234668</v>
      </c>
      <c r="BC32" s="221">
        <f t="shared" si="57"/>
        <v>0.71618704835762181</v>
      </c>
      <c r="BD32" s="80">
        <f t="shared" si="34"/>
        <v>0.97</v>
      </c>
      <c r="BE32" s="76">
        <v>0.67999999999999994</v>
      </c>
      <c r="BF32" s="51">
        <v>157754.848</v>
      </c>
      <c r="BG32" s="57">
        <v>0</v>
      </c>
      <c r="BH32" s="57">
        <v>0</v>
      </c>
      <c r="BI32" s="57">
        <v>4954.378871711363</v>
      </c>
      <c r="BJ32" s="57">
        <v>0</v>
      </c>
      <c r="BK32" s="57">
        <v>6973.6443544582025</v>
      </c>
      <c r="BL32" s="57">
        <v>0</v>
      </c>
      <c r="BM32" s="57">
        <v>15388.063989023252</v>
      </c>
      <c r="BN32" s="57">
        <v>0</v>
      </c>
      <c r="BO32" s="57">
        <v>2867.6989607922683</v>
      </c>
      <c r="BP32" s="57">
        <v>0</v>
      </c>
      <c r="BQ32" s="57">
        <v>1011.2474363082681</v>
      </c>
      <c r="BR32" s="57">
        <v>1712.017566855578</v>
      </c>
      <c r="BS32" s="86">
        <f t="shared" si="58"/>
        <v>32907.051179148933</v>
      </c>
      <c r="BT32" s="230">
        <v>0</v>
      </c>
      <c r="BU32" s="230">
        <v>0</v>
      </c>
      <c r="BV32" s="230">
        <v>7.7179246945761112E-3</v>
      </c>
      <c r="BW32" s="230">
        <v>3.0797487963933516E-3</v>
      </c>
      <c r="BX32" s="230">
        <v>4.0073839760299042E-3</v>
      </c>
      <c r="BY32" s="230">
        <v>2.922050815855138E-3</v>
      </c>
      <c r="BZ32" s="230">
        <v>3.6177772005825518E-3</v>
      </c>
      <c r="CA32" s="230">
        <v>0</v>
      </c>
      <c r="CB32" s="230">
        <v>2.7829055389096552E-3</v>
      </c>
      <c r="CC32" s="230">
        <v>0</v>
      </c>
      <c r="CD32" s="230">
        <v>0</v>
      </c>
      <c r="CE32" s="230">
        <v>1.2059257335275173E-2</v>
      </c>
      <c r="CF32" s="80">
        <f t="shared" si="59"/>
        <v>0.71618704835762181</v>
      </c>
      <c r="CG32" s="59">
        <v>12319.6939836207</v>
      </c>
      <c r="CH32" s="59">
        <v>11335.322</v>
      </c>
      <c r="CI32" s="59">
        <v>224354.04199999999</v>
      </c>
      <c r="CJ32" s="59">
        <v>2000</v>
      </c>
      <c r="CK32" s="59">
        <v>0</v>
      </c>
      <c r="CL32" s="59">
        <v>4000</v>
      </c>
      <c r="CM32" s="59">
        <v>0</v>
      </c>
      <c r="CN32" s="59">
        <v>0</v>
      </c>
      <c r="CO32" s="59">
        <v>0</v>
      </c>
      <c r="CP32" s="59">
        <v>1000</v>
      </c>
      <c r="CQ32" s="59">
        <v>0</v>
      </c>
      <c r="CR32" s="59">
        <v>9002</v>
      </c>
      <c r="CS32" s="11">
        <f t="shared" si="60"/>
        <v>264011.05798362067</v>
      </c>
      <c r="CT32" s="59">
        <v>0</v>
      </c>
      <c r="CU32" s="59">
        <v>0</v>
      </c>
      <c r="CV32" s="59">
        <v>0</v>
      </c>
      <c r="CW32" s="59">
        <v>0</v>
      </c>
      <c r="CX32" s="58">
        <f t="shared" si="61"/>
        <v>454672.95716276963</v>
      </c>
      <c r="CY32" s="63">
        <v>0</v>
      </c>
      <c r="CZ32" s="63">
        <v>0</v>
      </c>
      <c r="DA32" s="63">
        <v>4954.378871711363</v>
      </c>
      <c r="DB32" s="63">
        <v>0</v>
      </c>
      <c r="DC32" s="63">
        <v>6973.6443544582025</v>
      </c>
      <c r="DD32" s="63">
        <v>0</v>
      </c>
      <c r="DE32" s="63">
        <v>15388.063989023252</v>
      </c>
      <c r="DF32" s="63">
        <v>0</v>
      </c>
      <c r="DG32" s="63">
        <v>2867.6989607922683</v>
      </c>
      <c r="DH32" s="63">
        <v>0</v>
      </c>
      <c r="DI32" s="63">
        <v>1011.2474363082681</v>
      </c>
      <c r="DJ32" s="63">
        <v>1712.017566855578</v>
      </c>
      <c r="DK32" s="63">
        <f t="shared" si="62"/>
        <v>32907.051179148933</v>
      </c>
      <c r="DL32" s="63">
        <v>12319.6939836207</v>
      </c>
      <c r="DM32" s="63">
        <v>11335.322</v>
      </c>
      <c r="DN32" s="63">
        <v>224354.04199999999</v>
      </c>
      <c r="DO32" s="63">
        <v>2000</v>
      </c>
      <c r="DP32" s="63">
        <v>0</v>
      </c>
      <c r="DQ32" s="63">
        <v>4000</v>
      </c>
      <c r="DR32" s="63">
        <v>0</v>
      </c>
      <c r="DS32" s="63">
        <v>0</v>
      </c>
      <c r="DT32" s="63">
        <v>0</v>
      </c>
      <c r="DU32" s="63">
        <v>1000</v>
      </c>
      <c r="DV32" s="63">
        <v>0</v>
      </c>
      <c r="DW32" s="63">
        <v>9002</v>
      </c>
      <c r="DX32" s="63">
        <f t="shared" si="63"/>
        <v>264011.05798362067</v>
      </c>
      <c r="DY32" s="58">
        <v>0</v>
      </c>
      <c r="DZ32" s="58">
        <v>0</v>
      </c>
      <c r="EA32" s="58">
        <v>0</v>
      </c>
      <c r="EB32" s="58">
        <v>0</v>
      </c>
      <c r="EC32" s="58">
        <f t="shared" si="64"/>
        <v>454672.95716276963</v>
      </c>
      <c r="ED32" s="85">
        <v>0</v>
      </c>
      <c r="EE32" s="85">
        <v>0</v>
      </c>
      <c r="EF32" s="85">
        <v>6332.8639999999996</v>
      </c>
      <c r="EG32" s="85">
        <v>0</v>
      </c>
      <c r="EH32" s="85">
        <v>-930</v>
      </c>
      <c r="EI32" s="85">
        <v>5776.4380000000001</v>
      </c>
      <c r="EJ32" s="85">
        <v>23.561999999999898</v>
      </c>
      <c r="EK32" s="85">
        <v>7000</v>
      </c>
      <c r="EL32" s="85">
        <v>0</v>
      </c>
      <c r="EM32" s="85">
        <v>0</v>
      </c>
      <c r="EN32" s="85">
        <v>1000</v>
      </c>
      <c r="EO32" s="85">
        <v>13704.187179148932</v>
      </c>
      <c r="EP32" s="83">
        <f t="shared" si="65"/>
        <v>32907.051179148933</v>
      </c>
      <c r="EQ32" s="79">
        <v>0</v>
      </c>
      <c r="ER32" s="79">
        <v>0</v>
      </c>
      <c r="ES32" s="79">
        <v>0</v>
      </c>
      <c r="ET32" s="79">
        <v>0.01</v>
      </c>
      <c r="EU32" s="79">
        <v>0.02</v>
      </c>
      <c r="EV32" s="79">
        <v>2.922050815855138E-3</v>
      </c>
      <c r="EW32" s="79">
        <v>3.6177772005825518E-3</v>
      </c>
      <c r="EX32" s="79">
        <v>0</v>
      </c>
      <c r="EY32" s="79">
        <v>2.7829055389096552E-3</v>
      </c>
      <c r="EZ32" s="79">
        <v>0</v>
      </c>
      <c r="FA32" s="79">
        <v>0</v>
      </c>
      <c r="FB32" s="79">
        <v>1.2059257335275173E-2</v>
      </c>
      <c r="FC32" s="81">
        <f t="shared" si="66"/>
        <v>5.1381990890622516E-2</v>
      </c>
      <c r="FD32" s="81">
        <f t="shared" si="67"/>
        <v>0.67999999999999994</v>
      </c>
      <c r="FE32" s="81">
        <f t="shared" si="68"/>
        <v>0.67999999999999994</v>
      </c>
      <c r="FF32" s="81">
        <f t="shared" si="69"/>
        <v>0.67999999999999994</v>
      </c>
      <c r="FG32" s="81">
        <f t="shared" si="70"/>
        <v>0.69</v>
      </c>
      <c r="FH32" s="81">
        <f t="shared" si="71"/>
        <v>0.71</v>
      </c>
      <c r="FI32" s="81">
        <f t="shared" si="72"/>
        <v>0.71292205081585502</v>
      </c>
      <c r="FJ32" s="81">
        <f t="shared" si="73"/>
        <v>0.71653982801643767</v>
      </c>
      <c r="FK32" s="81">
        <f t="shared" si="74"/>
        <v>0.71653982801643767</v>
      </c>
      <c r="FL32" s="81">
        <f t="shared" si="75"/>
        <v>0.71932273355534726</v>
      </c>
      <c r="FM32" s="81">
        <f t="shared" si="76"/>
        <v>0.71932273355534726</v>
      </c>
      <c r="FN32" s="81">
        <f t="shared" si="77"/>
        <v>0.71932273355534726</v>
      </c>
      <c r="FO32" s="81">
        <f t="shared" si="78"/>
        <v>0.7313819908906225</v>
      </c>
      <c r="FP32" s="85">
        <v>0</v>
      </c>
      <c r="FQ32" s="85">
        <v>8435.3220000000001</v>
      </c>
      <c r="FR32" s="85">
        <v>0</v>
      </c>
      <c r="FS32" s="85">
        <v>6736</v>
      </c>
      <c r="FT32" s="85">
        <v>0</v>
      </c>
      <c r="FU32" s="85">
        <v>4000</v>
      </c>
      <c r="FV32" s="85">
        <v>0</v>
      </c>
      <c r="FW32" s="85">
        <v>0</v>
      </c>
      <c r="FX32" s="85">
        <v>0</v>
      </c>
      <c r="FY32" s="85">
        <v>1000</v>
      </c>
      <c r="FZ32" s="85">
        <v>0</v>
      </c>
      <c r="GA32" s="85">
        <v>0</v>
      </c>
      <c r="GB32" s="83">
        <f t="shared" si="79"/>
        <v>20171.322</v>
      </c>
      <c r="GC32" s="89">
        <v>243839.86499999999</v>
      </c>
      <c r="GD32" s="89">
        <v>0</v>
      </c>
      <c r="GE32" s="89">
        <v>0</v>
      </c>
      <c r="GF32" s="89">
        <v>0</v>
      </c>
      <c r="GG32" s="86">
        <v>454673.08617914893</v>
      </c>
      <c r="GH32" s="63">
        <v>0</v>
      </c>
      <c r="GI32" s="63">
        <v>0</v>
      </c>
      <c r="GJ32" s="63">
        <v>6332.8639999999996</v>
      </c>
      <c r="GK32" s="63">
        <v>0</v>
      </c>
      <c r="GL32" s="63">
        <v>-930</v>
      </c>
      <c r="GM32" s="63">
        <v>5776.4380000000001</v>
      </c>
      <c r="GN32" s="63">
        <v>0</v>
      </c>
      <c r="GO32" s="63">
        <v>10663.972</v>
      </c>
      <c r="GP32" s="63">
        <v>0</v>
      </c>
      <c r="GQ32" s="63">
        <v>0</v>
      </c>
      <c r="GR32" s="63">
        <v>0</v>
      </c>
      <c r="GS32" s="63">
        <v>16738</v>
      </c>
      <c r="GT32" s="63">
        <f t="shared" si="80"/>
        <v>38581.273999999998</v>
      </c>
      <c r="GU32" s="63">
        <v>0</v>
      </c>
      <c r="GV32" s="63">
        <v>8435.3220000000001</v>
      </c>
      <c r="GW32" s="63">
        <v>1061.49</v>
      </c>
      <c r="GX32" s="63">
        <v>0</v>
      </c>
      <c r="GY32" s="63">
        <v>0</v>
      </c>
      <c r="GZ32" s="63">
        <v>0</v>
      </c>
      <c r="HA32" s="63">
        <v>4000</v>
      </c>
      <c r="HB32" s="63">
        <v>0</v>
      </c>
      <c r="HC32" s="63">
        <v>0</v>
      </c>
      <c r="HD32" s="63">
        <v>0</v>
      </c>
      <c r="HE32" s="63">
        <v>0</v>
      </c>
      <c r="HF32" s="63">
        <v>991.15217914892105</v>
      </c>
      <c r="HG32" s="63">
        <f t="shared" si="81"/>
        <v>14487.964179148921</v>
      </c>
      <c r="HH32" s="58">
        <v>243839.86499999999</v>
      </c>
      <c r="HI32" s="58">
        <v>0</v>
      </c>
      <c r="HJ32" s="58">
        <v>0</v>
      </c>
      <c r="HK32" s="58">
        <v>0</v>
      </c>
      <c r="HL32" s="58">
        <f t="shared" si="82"/>
        <v>454663.95117914892</v>
      </c>
      <c r="HM32" s="63">
        <v>0</v>
      </c>
      <c r="HN32" s="63">
        <v>0</v>
      </c>
      <c r="HO32" s="63">
        <v>6332.8639999999996</v>
      </c>
      <c r="HP32" s="63">
        <v>0</v>
      </c>
      <c r="HQ32" s="63">
        <v>-930</v>
      </c>
      <c r="HR32" s="63">
        <v>5776.4380000000001</v>
      </c>
      <c r="HS32" s="63">
        <v>0</v>
      </c>
      <c r="HT32" s="63">
        <v>10663.972</v>
      </c>
      <c r="HU32" s="63">
        <v>0</v>
      </c>
      <c r="HV32" s="63">
        <v>0</v>
      </c>
      <c r="HW32" s="63">
        <v>0</v>
      </c>
      <c r="HX32" s="63">
        <v>16738</v>
      </c>
      <c r="HY32" s="63">
        <f t="shared" si="83"/>
        <v>38581.273999999998</v>
      </c>
      <c r="HZ32" s="63">
        <v>0</v>
      </c>
      <c r="IA32" s="63">
        <v>0</v>
      </c>
      <c r="IB32" s="63">
        <v>0</v>
      </c>
      <c r="IC32" s="63">
        <v>0</v>
      </c>
      <c r="ID32" s="63">
        <v>0</v>
      </c>
      <c r="IE32" s="63">
        <v>0</v>
      </c>
      <c r="IF32" s="63">
        <v>0</v>
      </c>
      <c r="IG32" s="63">
        <v>0</v>
      </c>
      <c r="IH32" s="63">
        <v>0</v>
      </c>
      <c r="II32" s="63">
        <v>0</v>
      </c>
      <c r="IJ32" s="63">
        <v>0</v>
      </c>
      <c r="IK32" s="63">
        <v>0</v>
      </c>
      <c r="IL32" s="63">
        <v>14487.964179148921</v>
      </c>
      <c r="IM32" s="58">
        <v>243839.86499999999</v>
      </c>
      <c r="IN32" s="58">
        <v>0</v>
      </c>
      <c r="IO32" s="58">
        <v>0</v>
      </c>
      <c r="IP32" s="58">
        <v>0</v>
      </c>
      <c r="IQ32" s="58">
        <f t="shared" si="35"/>
        <v>454663.95117914892</v>
      </c>
      <c r="IR32" s="70">
        <f t="shared" si="84"/>
        <v>31195.033612293359</v>
      </c>
      <c r="IS32" s="70">
        <f t="shared" si="85"/>
        <v>21843.273999999998</v>
      </c>
      <c r="IT32" s="92">
        <f t="shared" si="36"/>
        <v>179598.122</v>
      </c>
      <c r="IU32" s="92">
        <f t="shared" si="37"/>
        <v>188949.88161229336</v>
      </c>
      <c r="IV32" s="92">
        <f t="shared" si="86"/>
        <v>-9351.759612293361</v>
      </c>
      <c r="IW32" s="21">
        <f t="shared" si="38"/>
        <v>275074.83516276965</v>
      </c>
      <c r="IX32" s="70">
        <f t="shared" si="87"/>
        <v>19202.864000000001</v>
      </c>
      <c r="IY32" s="70">
        <f t="shared" si="88"/>
        <v>21843.273999999998</v>
      </c>
      <c r="IZ32" s="93">
        <f t="shared" si="39"/>
        <v>179598.122</v>
      </c>
      <c r="JA32" s="93">
        <f t="shared" si="40"/>
        <v>176957.712</v>
      </c>
      <c r="JB32" s="92">
        <f t="shared" si="89"/>
        <v>2640.4100000000035</v>
      </c>
      <c r="JC32" s="94">
        <f t="shared" si="41"/>
        <v>275074.9641791489</v>
      </c>
      <c r="JD32" s="94">
        <f t="shared" si="90"/>
        <v>21843.273999999998</v>
      </c>
      <c r="JE32" s="94">
        <f t="shared" si="91"/>
        <v>21843.273999999998</v>
      </c>
      <c r="JF32" s="94">
        <f t="shared" si="42"/>
        <v>179598.122</v>
      </c>
      <c r="JG32" s="94">
        <f t="shared" si="43"/>
        <v>179598.122</v>
      </c>
      <c r="JH32" s="94">
        <f t="shared" si="92"/>
        <v>0</v>
      </c>
      <c r="JI32" s="94">
        <f t="shared" si="44"/>
        <v>275065.82917914889</v>
      </c>
      <c r="JJ32" s="94">
        <f t="shared" si="93"/>
        <v>21843.273999999998</v>
      </c>
      <c r="JK32" s="94">
        <f t="shared" si="45"/>
        <v>21843.273999999998</v>
      </c>
      <c r="JL32" s="94">
        <f t="shared" si="94"/>
        <v>179598.122</v>
      </c>
      <c r="JM32" s="94">
        <f t="shared" si="95"/>
        <v>179598.122</v>
      </c>
      <c r="JN32" s="94">
        <f t="shared" si="96"/>
        <v>0</v>
      </c>
      <c r="JO32" s="94">
        <f t="shared" si="97"/>
        <v>275065.82917914889</v>
      </c>
      <c r="JP32" s="96">
        <v>13258</v>
      </c>
      <c r="JQ32" s="6" t="s">
        <v>384</v>
      </c>
      <c r="JR32" s="106" t="s">
        <v>394</v>
      </c>
      <c r="JS32" s="106" t="s">
        <v>395</v>
      </c>
      <c r="JT32" s="6" t="s">
        <v>406</v>
      </c>
      <c r="JU32" s="17">
        <v>6</v>
      </c>
      <c r="JV32" s="6" t="s">
        <v>397</v>
      </c>
      <c r="JW32" s="6" t="s">
        <v>401</v>
      </c>
      <c r="JX32" s="103" t="s">
        <v>402</v>
      </c>
      <c r="JY32" s="7" t="s">
        <v>434</v>
      </c>
      <c r="JZ32" s="6"/>
      <c r="KA32" s="6" t="s">
        <v>406</v>
      </c>
      <c r="KB32" s="6" t="s">
        <v>100</v>
      </c>
      <c r="KC32" s="110">
        <v>43585</v>
      </c>
      <c r="KD32" s="109">
        <v>43754</v>
      </c>
      <c r="KE32" s="110"/>
      <c r="KF32" s="129" t="s">
        <v>511</v>
      </c>
      <c r="KG32" s="129">
        <v>0</v>
      </c>
      <c r="KH32" s="85">
        <v>0</v>
      </c>
      <c r="KI32" s="85">
        <v>0</v>
      </c>
      <c r="KJ32" s="85">
        <v>0</v>
      </c>
      <c r="KK32" s="85" t="s">
        <v>515</v>
      </c>
      <c r="KL32" s="130"/>
      <c r="KM32" s="26" t="s">
        <v>506</v>
      </c>
      <c r="KN32" s="130"/>
      <c r="KO32" s="131">
        <v>655</v>
      </c>
      <c r="KP32" s="132"/>
      <c r="KQ32" s="133">
        <v>2017</v>
      </c>
      <c r="KR32" s="132" t="s">
        <v>491</v>
      </c>
      <c r="KS32" s="291" t="s">
        <v>484</v>
      </c>
    </row>
    <row r="33" spans="1:305" ht="26.25" x14ac:dyDescent="0.25">
      <c r="A33" s="4" t="s">
        <v>29</v>
      </c>
      <c r="B33" s="6" t="s">
        <v>71</v>
      </c>
      <c r="C33" s="26" t="s">
        <v>102</v>
      </c>
      <c r="D33" s="219" t="s">
        <v>145</v>
      </c>
      <c r="E33" s="32" t="s">
        <v>770</v>
      </c>
      <c r="F33" s="33" t="s">
        <v>167</v>
      </c>
      <c r="G33" s="12">
        <v>10657.5</v>
      </c>
      <c r="H33" s="12">
        <v>0</v>
      </c>
      <c r="I33" s="12">
        <v>0</v>
      </c>
      <c r="J33" s="12">
        <v>0</v>
      </c>
      <c r="K33" s="12">
        <v>0</v>
      </c>
      <c r="L33" s="12">
        <v>0</v>
      </c>
      <c r="M33" s="12">
        <v>0</v>
      </c>
      <c r="N33" s="48">
        <v>0</v>
      </c>
      <c r="O33" s="48">
        <v>0</v>
      </c>
      <c r="P33" s="48">
        <v>0</v>
      </c>
      <c r="Q33" s="48">
        <v>0</v>
      </c>
      <c r="R33" s="48">
        <v>0</v>
      </c>
      <c r="S33" s="11">
        <f t="shared" si="21"/>
        <v>10657.5</v>
      </c>
      <c r="T33" s="79">
        <v>0</v>
      </c>
      <c r="U33" s="79">
        <v>0</v>
      </c>
      <c r="V33" s="79">
        <v>0</v>
      </c>
      <c r="W33" s="79">
        <v>0.02</v>
      </c>
      <c r="X33" s="79">
        <v>0</v>
      </c>
      <c r="Y33" s="79">
        <v>0</v>
      </c>
      <c r="Z33" s="79">
        <v>0</v>
      </c>
      <c r="AA33" s="79">
        <v>0</v>
      </c>
      <c r="AB33" s="79">
        <v>0</v>
      </c>
      <c r="AC33" s="79">
        <v>0</v>
      </c>
      <c r="AD33" s="79">
        <v>0</v>
      </c>
      <c r="AE33" s="79">
        <v>0</v>
      </c>
      <c r="AF33" s="221">
        <f t="shared" si="22"/>
        <v>0.98</v>
      </c>
      <c r="AG33" s="221">
        <f t="shared" si="23"/>
        <v>0.98</v>
      </c>
      <c r="AH33" s="221">
        <f t="shared" si="24"/>
        <v>0.98</v>
      </c>
      <c r="AI33" s="221">
        <f t="shared" si="25"/>
        <v>1</v>
      </c>
      <c r="AJ33" s="221">
        <f t="shared" si="26"/>
        <v>1</v>
      </c>
      <c r="AK33" s="221">
        <f t="shared" si="27"/>
        <v>1</v>
      </c>
      <c r="AL33" s="221">
        <f t="shared" si="28"/>
        <v>1</v>
      </c>
      <c r="AM33" s="221">
        <f t="shared" si="29"/>
        <v>1</v>
      </c>
      <c r="AN33" s="221">
        <f t="shared" si="30"/>
        <v>1</v>
      </c>
      <c r="AO33" s="221">
        <f t="shared" si="31"/>
        <v>1</v>
      </c>
      <c r="AP33" s="221">
        <f t="shared" si="32"/>
        <v>1</v>
      </c>
      <c r="AQ33" s="221">
        <f t="shared" si="33"/>
        <v>1</v>
      </c>
      <c r="AR33" s="221">
        <f t="shared" si="46"/>
        <v>1</v>
      </c>
      <c r="AS33" s="221">
        <f t="shared" si="47"/>
        <v>1</v>
      </c>
      <c r="AT33" s="221">
        <f t="shared" si="48"/>
        <v>1</v>
      </c>
      <c r="AU33" s="221">
        <f t="shared" si="49"/>
        <v>1</v>
      </c>
      <c r="AV33" s="221">
        <f t="shared" si="50"/>
        <v>1</v>
      </c>
      <c r="AW33" s="221">
        <f t="shared" si="51"/>
        <v>1</v>
      </c>
      <c r="AX33" s="221">
        <f t="shared" si="52"/>
        <v>1</v>
      </c>
      <c r="AY33" s="221">
        <f t="shared" si="53"/>
        <v>1</v>
      </c>
      <c r="AZ33" s="221">
        <f t="shared" si="54"/>
        <v>1</v>
      </c>
      <c r="BA33" s="221">
        <f t="shared" si="55"/>
        <v>1</v>
      </c>
      <c r="BB33" s="221">
        <f t="shared" si="56"/>
        <v>1</v>
      </c>
      <c r="BC33" s="221">
        <f t="shared" si="57"/>
        <v>1</v>
      </c>
      <c r="BD33" s="80">
        <f t="shared" si="34"/>
        <v>1</v>
      </c>
      <c r="BE33" s="76">
        <v>0.98</v>
      </c>
      <c r="BF33" s="51">
        <v>88655.842999999979</v>
      </c>
      <c r="BG33" s="57">
        <v>0</v>
      </c>
      <c r="BH33" s="57">
        <v>0</v>
      </c>
      <c r="BI33" s="57">
        <v>0</v>
      </c>
      <c r="BJ33" s="57">
        <v>10700.000000000002</v>
      </c>
      <c r="BK33" s="57">
        <v>0</v>
      </c>
      <c r="BL33" s="57">
        <v>0</v>
      </c>
      <c r="BM33" s="57">
        <v>0</v>
      </c>
      <c r="BN33" s="57">
        <v>0</v>
      </c>
      <c r="BO33" s="57">
        <v>0</v>
      </c>
      <c r="BP33" s="57">
        <v>0</v>
      </c>
      <c r="BQ33" s="57">
        <v>0</v>
      </c>
      <c r="BR33" s="57">
        <v>0</v>
      </c>
      <c r="BS33" s="86">
        <f t="shared" si="58"/>
        <v>10700.000000000002</v>
      </c>
      <c r="BT33" s="230">
        <v>0.02</v>
      </c>
      <c r="BU33" s="230">
        <v>0</v>
      </c>
      <c r="BV33" s="230">
        <v>0</v>
      </c>
      <c r="BW33" s="230">
        <v>0</v>
      </c>
      <c r="BX33" s="230">
        <v>0</v>
      </c>
      <c r="BY33" s="230">
        <v>0</v>
      </c>
      <c r="BZ33" s="230">
        <v>0</v>
      </c>
      <c r="CA33" s="230">
        <v>0</v>
      </c>
      <c r="CB33" s="230">
        <v>0</v>
      </c>
      <c r="CC33" s="230">
        <v>0</v>
      </c>
      <c r="CD33" s="230">
        <v>0</v>
      </c>
      <c r="CE33" s="230">
        <v>0</v>
      </c>
      <c r="CF33" s="80">
        <f t="shared" si="59"/>
        <v>1</v>
      </c>
      <c r="CG33" s="59">
        <v>0</v>
      </c>
      <c r="CH33" s="59">
        <v>0</v>
      </c>
      <c r="CI33" s="59">
        <v>0</v>
      </c>
      <c r="CJ33" s="59">
        <v>0</v>
      </c>
      <c r="CK33" s="59">
        <v>0</v>
      </c>
      <c r="CL33" s="59">
        <v>0</v>
      </c>
      <c r="CM33" s="59">
        <v>0</v>
      </c>
      <c r="CN33" s="59">
        <v>0</v>
      </c>
      <c r="CO33" s="59">
        <v>0</v>
      </c>
      <c r="CP33" s="59">
        <v>0</v>
      </c>
      <c r="CQ33" s="59">
        <v>0</v>
      </c>
      <c r="CR33" s="59">
        <v>0</v>
      </c>
      <c r="CS33" s="11">
        <f t="shared" si="60"/>
        <v>0</v>
      </c>
      <c r="CT33" s="59">
        <v>0</v>
      </c>
      <c r="CU33" s="59">
        <v>0</v>
      </c>
      <c r="CV33" s="59">
        <v>0</v>
      </c>
      <c r="CW33" s="59">
        <v>0</v>
      </c>
      <c r="CX33" s="58">
        <f t="shared" si="61"/>
        <v>99355.842999999979</v>
      </c>
      <c r="CY33" s="63">
        <v>0</v>
      </c>
      <c r="CZ33" s="63">
        <v>0</v>
      </c>
      <c r="DA33" s="63">
        <v>0</v>
      </c>
      <c r="DB33" s="63">
        <v>10700.000000000002</v>
      </c>
      <c r="DC33" s="63">
        <v>0</v>
      </c>
      <c r="DD33" s="63">
        <v>0</v>
      </c>
      <c r="DE33" s="63">
        <v>0</v>
      </c>
      <c r="DF33" s="63">
        <v>0</v>
      </c>
      <c r="DG33" s="63">
        <v>0</v>
      </c>
      <c r="DH33" s="63">
        <v>0</v>
      </c>
      <c r="DI33" s="63">
        <v>0</v>
      </c>
      <c r="DJ33" s="63">
        <v>0</v>
      </c>
      <c r="DK33" s="63">
        <f t="shared" si="62"/>
        <v>10700.000000000002</v>
      </c>
      <c r="DL33" s="63">
        <v>0</v>
      </c>
      <c r="DM33" s="63">
        <v>0</v>
      </c>
      <c r="DN33" s="63">
        <v>0</v>
      </c>
      <c r="DO33" s="63">
        <v>0</v>
      </c>
      <c r="DP33" s="63">
        <v>0</v>
      </c>
      <c r="DQ33" s="63">
        <v>0</v>
      </c>
      <c r="DR33" s="63">
        <v>0</v>
      </c>
      <c r="DS33" s="63">
        <v>0</v>
      </c>
      <c r="DT33" s="63">
        <v>0</v>
      </c>
      <c r="DU33" s="63">
        <v>0</v>
      </c>
      <c r="DV33" s="63">
        <v>0</v>
      </c>
      <c r="DW33" s="63">
        <v>0</v>
      </c>
      <c r="DX33" s="63">
        <f t="shared" si="63"/>
        <v>0</v>
      </c>
      <c r="DY33" s="58">
        <v>0</v>
      </c>
      <c r="DZ33" s="58">
        <v>0</v>
      </c>
      <c r="EA33" s="58">
        <v>0</v>
      </c>
      <c r="EB33" s="58">
        <v>0</v>
      </c>
      <c r="EC33" s="58">
        <f t="shared" si="64"/>
        <v>99355.842999999979</v>
      </c>
      <c r="ED33" s="85">
        <v>10657.5</v>
      </c>
      <c r="EE33" s="85">
        <v>0</v>
      </c>
      <c r="EF33" s="85">
        <v>0</v>
      </c>
      <c r="EG33" s="85">
        <v>0</v>
      </c>
      <c r="EH33" s="85">
        <v>0</v>
      </c>
      <c r="EI33" s="85">
        <v>0</v>
      </c>
      <c r="EJ33" s="85">
        <v>0</v>
      </c>
      <c r="EK33" s="85">
        <v>0</v>
      </c>
      <c r="EL33" s="85">
        <v>0</v>
      </c>
      <c r="EM33" s="85">
        <v>0</v>
      </c>
      <c r="EN33" s="85">
        <v>0</v>
      </c>
      <c r="EO33" s="85">
        <v>0</v>
      </c>
      <c r="EP33" s="83">
        <f t="shared" si="65"/>
        <v>10657.5</v>
      </c>
      <c r="EQ33" s="79">
        <v>0</v>
      </c>
      <c r="ER33" s="79">
        <v>0</v>
      </c>
      <c r="ES33" s="79">
        <v>0</v>
      </c>
      <c r="ET33" s="79">
        <v>0.02</v>
      </c>
      <c r="EU33" s="79">
        <v>0</v>
      </c>
      <c r="EV33" s="79">
        <v>0</v>
      </c>
      <c r="EW33" s="79">
        <v>0</v>
      </c>
      <c r="EX33" s="79">
        <v>0</v>
      </c>
      <c r="EY33" s="79">
        <v>0</v>
      </c>
      <c r="EZ33" s="79">
        <v>0</v>
      </c>
      <c r="FA33" s="79">
        <v>0</v>
      </c>
      <c r="FB33" s="79">
        <v>0</v>
      </c>
      <c r="FC33" s="81">
        <f t="shared" si="66"/>
        <v>0.02</v>
      </c>
      <c r="FD33" s="81">
        <f t="shared" si="67"/>
        <v>0.98</v>
      </c>
      <c r="FE33" s="81">
        <f t="shared" si="68"/>
        <v>0.98</v>
      </c>
      <c r="FF33" s="81">
        <f t="shared" si="69"/>
        <v>0.98</v>
      </c>
      <c r="FG33" s="81">
        <f t="shared" si="70"/>
        <v>1</v>
      </c>
      <c r="FH33" s="81">
        <f t="shared" si="71"/>
        <v>1</v>
      </c>
      <c r="FI33" s="81">
        <f t="shared" si="72"/>
        <v>1</v>
      </c>
      <c r="FJ33" s="81">
        <f t="shared" si="73"/>
        <v>1</v>
      </c>
      <c r="FK33" s="81">
        <f t="shared" si="74"/>
        <v>1</v>
      </c>
      <c r="FL33" s="81">
        <f t="shared" si="75"/>
        <v>1</v>
      </c>
      <c r="FM33" s="81">
        <f t="shared" si="76"/>
        <v>1</v>
      </c>
      <c r="FN33" s="81">
        <f t="shared" si="77"/>
        <v>1</v>
      </c>
      <c r="FO33" s="81">
        <f t="shared" si="78"/>
        <v>1</v>
      </c>
      <c r="FP33" s="85">
        <v>0</v>
      </c>
      <c r="FQ33" s="85">
        <v>0</v>
      </c>
      <c r="FR33" s="85">
        <v>0</v>
      </c>
      <c r="FS33" s="85">
        <v>0</v>
      </c>
      <c r="FT33" s="85">
        <v>0</v>
      </c>
      <c r="FU33" s="85">
        <v>0</v>
      </c>
      <c r="FV33" s="85">
        <v>0</v>
      </c>
      <c r="FW33" s="85">
        <v>0</v>
      </c>
      <c r="FX33" s="85">
        <v>0</v>
      </c>
      <c r="FY33" s="85">
        <v>0</v>
      </c>
      <c r="FZ33" s="85">
        <v>0</v>
      </c>
      <c r="GA33" s="85">
        <v>0</v>
      </c>
      <c r="GB33" s="83">
        <f t="shared" si="79"/>
        <v>0</v>
      </c>
      <c r="GC33" s="89">
        <v>0</v>
      </c>
      <c r="GD33" s="89">
        <v>0</v>
      </c>
      <c r="GE33" s="89">
        <v>0</v>
      </c>
      <c r="GF33" s="89">
        <v>0</v>
      </c>
      <c r="GG33" s="86">
        <v>99313.342999999979</v>
      </c>
      <c r="GH33" s="63">
        <v>10657.5</v>
      </c>
      <c r="GI33" s="63">
        <v>0</v>
      </c>
      <c r="GJ33" s="63">
        <v>0</v>
      </c>
      <c r="GK33" s="63">
        <v>0</v>
      </c>
      <c r="GL33" s="63">
        <v>0</v>
      </c>
      <c r="GM33" s="63">
        <v>0</v>
      </c>
      <c r="GN33" s="63">
        <v>0</v>
      </c>
      <c r="GO33" s="63">
        <v>0</v>
      </c>
      <c r="GP33" s="63">
        <v>0</v>
      </c>
      <c r="GQ33" s="63">
        <v>0</v>
      </c>
      <c r="GR33" s="63">
        <v>0</v>
      </c>
      <c r="GS33" s="63">
        <v>0</v>
      </c>
      <c r="GT33" s="63">
        <f t="shared" si="80"/>
        <v>10657.5</v>
      </c>
      <c r="GU33" s="63">
        <v>0</v>
      </c>
      <c r="GV33" s="63">
        <v>0</v>
      </c>
      <c r="GW33" s="63">
        <v>0</v>
      </c>
      <c r="GX33" s="63">
        <v>0</v>
      </c>
      <c r="GY33" s="63">
        <v>0</v>
      </c>
      <c r="GZ33" s="63">
        <v>0</v>
      </c>
      <c r="HA33" s="63">
        <v>0</v>
      </c>
      <c r="HB33" s="63">
        <v>0</v>
      </c>
      <c r="HC33" s="63">
        <v>0</v>
      </c>
      <c r="HD33" s="63">
        <v>0</v>
      </c>
      <c r="HE33" s="63">
        <v>0</v>
      </c>
      <c r="HF33" s="63">
        <v>0</v>
      </c>
      <c r="HG33" s="63">
        <f t="shared" si="81"/>
        <v>0</v>
      </c>
      <c r="HH33" s="58">
        <v>0</v>
      </c>
      <c r="HI33" s="58">
        <v>0</v>
      </c>
      <c r="HJ33" s="58">
        <v>0</v>
      </c>
      <c r="HK33" s="58">
        <v>0</v>
      </c>
      <c r="HL33" s="58">
        <f t="shared" si="82"/>
        <v>99313.342999999979</v>
      </c>
      <c r="HM33" s="63">
        <v>10657.5</v>
      </c>
      <c r="HN33" s="63">
        <v>0</v>
      </c>
      <c r="HO33" s="63">
        <v>0</v>
      </c>
      <c r="HP33" s="63">
        <v>0</v>
      </c>
      <c r="HQ33" s="63">
        <v>0</v>
      </c>
      <c r="HR33" s="63">
        <v>0</v>
      </c>
      <c r="HS33" s="63">
        <v>0</v>
      </c>
      <c r="HT33" s="63">
        <v>0</v>
      </c>
      <c r="HU33" s="63">
        <v>0</v>
      </c>
      <c r="HV33" s="63">
        <v>0</v>
      </c>
      <c r="HW33" s="63">
        <v>0</v>
      </c>
      <c r="HX33" s="63">
        <v>0</v>
      </c>
      <c r="HY33" s="63">
        <f t="shared" si="83"/>
        <v>10657.5</v>
      </c>
      <c r="HZ33" s="63">
        <v>0</v>
      </c>
      <c r="IA33" s="63">
        <v>0</v>
      </c>
      <c r="IB33" s="63">
        <v>0</v>
      </c>
      <c r="IC33" s="63">
        <v>0</v>
      </c>
      <c r="ID33" s="63">
        <v>0</v>
      </c>
      <c r="IE33" s="63">
        <v>0</v>
      </c>
      <c r="IF33" s="63">
        <v>0</v>
      </c>
      <c r="IG33" s="63">
        <v>0</v>
      </c>
      <c r="IH33" s="63">
        <v>0</v>
      </c>
      <c r="II33" s="63">
        <v>0</v>
      </c>
      <c r="IJ33" s="63">
        <v>0</v>
      </c>
      <c r="IK33" s="63">
        <v>0</v>
      </c>
      <c r="IL33" s="63">
        <v>0</v>
      </c>
      <c r="IM33" s="58">
        <v>0</v>
      </c>
      <c r="IN33" s="58">
        <v>0</v>
      </c>
      <c r="IO33" s="58">
        <v>0</v>
      </c>
      <c r="IP33" s="58">
        <v>0</v>
      </c>
      <c r="IQ33" s="58">
        <f t="shared" si="35"/>
        <v>99313.342999999979</v>
      </c>
      <c r="IR33" s="70">
        <f t="shared" si="84"/>
        <v>10700.000000000002</v>
      </c>
      <c r="IS33" s="70">
        <f t="shared" si="85"/>
        <v>10657.5</v>
      </c>
      <c r="IT33" s="92">
        <f t="shared" si="36"/>
        <v>99313.342999999979</v>
      </c>
      <c r="IU33" s="92">
        <f t="shared" si="37"/>
        <v>99355.842999999979</v>
      </c>
      <c r="IV33" s="92">
        <f t="shared" si="86"/>
        <v>-42.5</v>
      </c>
      <c r="IW33" s="21">
        <f t="shared" si="38"/>
        <v>42.5</v>
      </c>
      <c r="IX33" s="70">
        <f t="shared" si="87"/>
        <v>10657.5</v>
      </c>
      <c r="IY33" s="70">
        <f t="shared" si="88"/>
        <v>10657.5</v>
      </c>
      <c r="IZ33" s="93">
        <f t="shared" si="39"/>
        <v>99313.342999999979</v>
      </c>
      <c r="JA33" s="93">
        <f t="shared" si="40"/>
        <v>99313.342999999979</v>
      </c>
      <c r="JB33" s="92">
        <f t="shared" si="89"/>
        <v>0</v>
      </c>
      <c r="JC33" s="94">
        <f t="shared" si="41"/>
        <v>0</v>
      </c>
      <c r="JD33" s="94">
        <f t="shared" si="90"/>
        <v>10657.5</v>
      </c>
      <c r="JE33" s="94">
        <f t="shared" si="91"/>
        <v>10657.5</v>
      </c>
      <c r="JF33" s="94">
        <f t="shared" si="42"/>
        <v>99313.342999999979</v>
      </c>
      <c r="JG33" s="94">
        <f t="shared" si="43"/>
        <v>99313.342999999979</v>
      </c>
      <c r="JH33" s="94">
        <f t="shared" si="92"/>
        <v>0</v>
      </c>
      <c r="JI33" s="94">
        <f t="shared" si="44"/>
        <v>0</v>
      </c>
      <c r="JJ33" s="94">
        <f t="shared" si="93"/>
        <v>10657.5</v>
      </c>
      <c r="JK33" s="94">
        <f t="shared" si="45"/>
        <v>10657.5</v>
      </c>
      <c r="JL33" s="94">
        <f t="shared" si="94"/>
        <v>99313.342999999979</v>
      </c>
      <c r="JM33" s="94">
        <f t="shared" si="95"/>
        <v>99313.342999999979</v>
      </c>
      <c r="JN33" s="94">
        <f t="shared" si="96"/>
        <v>0</v>
      </c>
      <c r="JO33" s="94">
        <f t="shared" si="97"/>
        <v>0</v>
      </c>
      <c r="JP33" s="96">
        <v>13913</v>
      </c>
      <c r="JQ33" s="6" t="s">
        <v>384</v>
      </c>
      <c r="JR33" s="106" t="s">
        <v>394</v>
      </c>
      <c r="JS33" s="106" t="s">
        <v>410</v>
      </c>
      <c r="JT33" s="6" t="s">
        <v>406</v>
      </c>
      <c r="JU33" s="17"/>
      <c r="JV33" s="6" t="s">
        <v>397</v>
      </c>
      <c r="JW33" s="105" t="s">
        <v>401</v>
      </c>
      <c r="JX33" s="103" t="s">
        <v>412</v>
      </c>
      <c r="JY33" s="7" t="s">
        <v>412</v>
      </c>
      <c r="JZ33" s="105"/>
      <c r="KA33" s="6" t="s">
        <v>458</v>
      </c>
      <c r="KB33" s="6"/>
      <c r="KC33" s="110"/>
      <c r="KD33" s="109">
        <v>43830</v>
      </c>
      <c r="KE33" s="110"/>
      <c r="KF33" s="130"/>
      <c r="KG33" s="130"/>
      <c r="KH33" s="130">
        <v>0</v>
      </c>
      <c r="KI33" s="130">
        <v>0</v>
      </c>
      <c r="KJ33" s="130">
        <v>0</v>
      </c>
      <c r="KK33" s="130"/>
      <c r="KL33" s="130"/>
      <c r="KM33" s="26"/>
      <c r="KN33" s="130"/>
      <c r="KO33" s="131"/>
      <c r="KP33" s="132"/>
      <c r="KQ33" s="133" t="s">
        <v>516</v>
      </c>
      <c r="KR33" s="132"/>
      <c r="KS33" s="291"/>
    </row>
    <row r="34" spans="1:305" ht="38.25" x14ac:dyDescent="0.25">
      <c r="A34" s="4" t="s">
        <v>30</v>
      </c>
      <c r="B34" s="6" t="s">
        <v>71</v>
      </c>
      <c r="C34" s="26" t="s">
        <v>103</v>
      </c>
      <c r="D34" s="219" t="s">
        <v>145</v>
      </c>
      <c r="E34" s="32" t="s">
        <v>770</v>
      </c>
      <c r="F34" s="33" t="s">
        <v>173</v>
      </c>
      <c r="G34" s="12">
        <v>0</v>
      </c>
      <c r="H34" s="12">
        <v>0</v>
      </c>
      <c r="I34" s="12">
        <v>0</v>
      </c>
      <c r="J34" s="12">
        <v>0</v>
      </c>
      <c r="K34" s="12">
        <v>0</v>
      </c>
      <c r="L34" s="12">
        <v>0</v>
      </c>
      <c r="M34" s="12">
        <v>0</v>
      </c>
      <c r="N34" s="48">
        <v>0</v>
      </c>
      <c r="O34" s="48">
        <v>0</v>
      </c>
      <c r="P34" s="48">
        <v>0</v>
      </c>
      <c r="Q34" s="48">
        <v>0</v>
      </c>
      <c r="R34" s="48">
        <v>0</v>
      </c>
      <c r="S34" s="11">
        <f t="shared" si="21"/>
        <v>0</v>
      </c>
      <c r="T34" s="79">
        <v>0</v>
      </c>
      <c r="U34" s="79">
        <v>0</v>
      </c>
      <c r="V34" s="79">
        <v>0</v>
      </c>
      <c r="W34" s="79">
        <v>0</v>
      </c>
      <c r="X34" s="79">
        <v>0</v>
      </c>
      <c r="Y34" s="79">
        <v>0</v>
      </c>
      <c r="Z34" s="79">
        <v>0</v>
      </c>
      <c r="AA34" s="79">
        <v>0</v>
      </c>
      <c r="AB34" s="79">
        <v>0</v>
      </c>
      <c r="AC34" s="79">
        <v>0</v>
      </c>
      <c r="AD34" s="79">
        <v>0</v>
      </c>
      <c r="AE34" s="79">
        <v>0</v>
      </c>
      <c r="AF34" s="221">
        <f t="shared" si="22"/>
        <v>0.52</v>
      </c>
      <c r="AG34" s="221">
        <f t="shared" si="23"/>
        <v>0.52</v>
      </c>
      <c r="AH34" s="221">
        <f t="shared" si="24"/>
        <v>0.52</v>
      </c>
      <c r="AI34" s="221">
        <f t="shared" si="25"/>
        <v>0.52</v>
      </c>
      <c r="AJ34" s="221">
        <f t="shared" si="26"/>
        <v>0.52</v>
      </c>
      <c r="AK34" s="221">
        <f t="shared" si="27"/>
        <v>0.52</v>
      </c>
      <c r="AL34" s="221">
        <f t="shared" si="28"/>
        <v>0.52</v>
      </c>
      <c r="AM34" s="221">
        <f t="shared" si="29"/>
        <v>0.52</v>
      </c>
      <c r="AN34" s="221">
        <f t="shared" si="30"/>
        <v>0.52</v>
      </c>
      <c r="AO34" s="221">
        <f t="shared" si="31"/>
        <v>0.52</v>
      </c>
      <c r="AP34" s="221">
        <f t="shared" si="32"/>
        <v>0.52</v>
      </c>
      <c r="AQ34" s="221">
        <f t="shared" si="33"/>
        <v>0.52</v>
      </c>
      <c r="AR34" s="221">
        <f t="shared" si="46"/>
        <v>0.52</v>
      </c>
      <c r="AS34" s="221">
        <f t="shared" si="47"/>
        <v>0.52</v>
      </c>
      <c r="AT34" s="221">
        <f t="shared" si="48"/>
        <v>0.52</v>
      </c>
      <c r="AU34" s="221">
        <f t="shared" si="49"/>
        <v>0.52</v>
      </c>
      <c r="AV34" s="221">
        <f t="shared" si="50"/>
        <v>0.52</v>
      </c>
      <c r="AW34" s="221">
        <f t="shared" si="51"/>
        <v>0.52</v>
      </c>
      <c r="AX34" s="221">
        <f t="shared" si="52"/>
        <v>0.52</v>
      </c>
      <c r="AY34" s="221">
        <f t="shared" si="53"/>
        <v>0.52</v>
      </c>
      <c r="AZ34" s="221">
        <f t="shared" si="54"/>
        <v>0.52</v>
      </c>
      <c r="BA34" s="221">
        <f t="shared" si="55"/>
        <v>0.52</v>
      </c>
      <c r="BB34" s="221">
        <f t="shared" si="56"/>
        <v>0.52</v>
      </c>
      <c r="BC34" s="221">
        <f t="shared" si="57"/>
        <v>0.98</v>
      </c>
      <c r="BD34" s="80">
        <f t="shared" si="34"/>
        <v>0.52</v>
      </c>
      <c r="BE34" s="76">
        <v>0.52</v>
      </c>
      <c r="BF34" s="51">
        <v>18343.738000000001</v>
      </c>
      <c r="BG34" s="57">
        <v>0</v>
      </c>
      <c r="BH34" s="57">
        <v>0</v>
      </c>
      <c r="BI34" s="57">
        <v>0</v>
      </c>
      <c r="BJ34" s="57">
        <v>0</v>
      </c>
      <c r="BK34" s="57">
        <v>0</v>
      </c>
      <c r="BL34" s="57">
        <v>0</v>
      </c>
      <c r="BM34" s="57">
        <v>0</v>
      </c>
      <c r="BN34" s="57">
        <v>0</v>
      </c>
      <c r="BO34" s="57">
        <v>0</v>
      </c>
      <c r="BP34" s="57">
        <v>0</v>
      </c>
      <c r="BQ34" s="57">
        <v>0</v>
      </c>
      <c r="BR34" s="57">
        <v>16488</v>
      </c>
      <c r="BS34" s="86">
        <f t="shared" si="58"/>
        <v>16488</v>
      </c>
      <c r="BT34" s="230">
        <v>0</v>
      </c>
      <c r="BU34" s="230">
        <v>0</v>
      </c>
      <c r="BV34" s="230">
        <v>0</v>
      </c>
      <c r="BW34" s="230">
        <v>0</v>
      </c>
      <c r="BX34" s="230">
        <v>0</v>
      </c>
      <c r="BY34" s="230">
        <v>0</v>
      </c>
      <c r="BZ34" s="230">
        <v>0</v>
      </c>
      <c r="CA34" s="230">
        <v>0</v>
      </c>
      <c r="CB34" s="230">
        <v>0</v>
      </c>
      <c r="CC34" s="230">
        <v>0</v>
      </c>
      <c r="CD34" s="230">
        <v>0</v>
      </c>
      <c r="CE34" s="230">
        <v>0.46</v>
      </c>
      <c r="CF34" s="80">
        <f t="shared" si="59"/>
        <v>0.98</v>
      </c>
      <c r="CG34" s="59">
        <v>0</v>
      </c>
      <c r="CH34" s="59">
        <v>0</v>
      </c>
      <c r="CI34" s="59">
        <v>0</v>
      </c>
      <c r="CJ34" s="59">
        <v>0</v>
      </c>
      <c r="CK34" s="59">
        <v>0</v>
      </c>
      <c r="CL34" s="59">
        <v>0</v>
      </c>
      <c r="CM34" s="59">
        <v>0</v>
      </c>
      <c r="CN34" s="59">
        <v>0</v>
      </c>
      <c r="CO34" s="59">
        <v>0</v>
      </c>
      <c r="CP34" s="59">
        <v>0</v>
      </c>
      <c r="CQ34" s="59">
        <v>0</v>
      </c>
      <c r="CR34" s="59">
        <v>0</v>
      </c>
      <c r="CS34" s="11">
        <f t="shared" si="60"/>
        <v>0</v>
      </c>
      <c r="CT34" s="59">
        <v>0</v>
      </c>
      <c r="CU34" s="59">
        <v>0</v>
      </c>
      <c r="CV34" s="59">
        <v>0</v>
      </c>
      <c r="CW34" s="59">
        <v>0</v>
      </c>
      <c r="CX34" s="58">
        <f t="shared" si="61"/>
        <v>34831.737999999998</v>
      </c>
      <c r="CY34" s="63">
        <v>0</v>
      </c>
      <c r="CZ34" s="63">
        <v>0</v>
      </c>
      <c r="DA34" s="63">
        <v>0</v>
      </c>
      <c r="DB34" s="63">
        <v>0</v>
      </c>
      <c r="DC34" s="63">
        <v>0</v>
      </c>
      <c r="DD34" s="63">
        <v>0</v>
      </c>
      <c r="DE34" s="63">
        <v>0</v>
      </c>
      <c r="DF34" s="63">
        <v>0</v>
      </c>
      <c r="DG34" s="63">
        <v>0</v>
      </c>
      <c r="DH34" s="63">
        <v>0</v>
      </c>
      <c r="DI34" s="63">
        <v>0</v>
      </c>
      <c r="DJ34" s="63">
        <v>16488</v>
      </c>
      <c r="DK34" s="63">
        <f t="shared" si="62"/>
        <v>16488</v>
      </c>
      <c r="DL34" s="63">
        <v>0</v>
      </c>
      <c r="DM34" s="63">
        <v>0</v>
      </c>
      <c r="DN34" s="63">
        <v>0</v>
      </c>
      <c r="DO34" s="63">
        <v>0</v>
      </c>
      <c r="DP34" s="63">
        <v>0</v>
      </c>
      <c r="DQ34" s="63">
        <v>0</v>
      </c>
      <c r="DR34" s="63">
        <v>0</v>
      </c>
      <c r="DS34" s="63">
        <v>0</v>
      </c>
      <c r="DT34" s="63">
        <v>0</v>
      </c>
      <c r="DU34" s="63">
        <v>0</v>
      </c>
      <c r="DV34" s="63">
        <v>0</v>
      </c>
      <c r="DW34" s="63">
        <v>0</v>
      </c>
      <c r="DX34" s="63">
        <f t="shared" si="63"/>
        <v>0</v>
      </c>
      <c r="DY34" s="58">
        <v>0</v>
      </c>
      <c r="DZ34" s="58">
        <v>0</v>
      </c>
      <c r="EA34" s="58">
        <v>0</v>
      </c>
      <c r="EB34" s="58">
        <v>0</v>
      </c>
      <c r="EC34" s="58">
        <f t="shared" si="64"/>
        <v>34831.737999999998</v>
      </c>
      <c r="ED34" s="85">
        <v>0</v>
      </c>
      <c r="EE34" s="85">
        <v>0</v>
      </c>
      <c r="EF34" s="85">
        <v>0</v>
      </c>
      <c r="EG34" s="85">
        <v>0</v>
      </c>
      <c r="EH34" s="85">
        <v>0</v>
      </c>
      <c r="EI34" s="85">
        <v>0</v>
      </c>
      <c r="EJ34" s="85">
        <v>0</v>
      </c>
      <c r="EK34" s="85">
        <v>0</v>
      </c>
      <c r="EL34" s="85">
        <v>0</v>
      </c>
      <c r="EM34" s="85">
        <v>0</v>
      </c>
      <c r="EN34" s="85">
        <v>0</v>
      </c>
      <c r="EO34" s="85">
        <v>16488</v>
      </c>
      <c r="EP34" s="83">
        <f t="shared" si="65"/>
        <v>16488</v>
      </c>
      <c r="EQ34" s="79">
        <v>0</v>
      </c>
      <c r="ER34" s="79">
        <v>0</v>
      </c>
      <c r="ES34" s="79">
        <v>0</v>
      </c>
      <c r="ET34" s="79">
        <v>0</v>
      </c>
      <c r="EU34" s="79">
        <v>0</v>
      </c>
      <c r="EV34" s="79">
        <v>0</v>
      </c>
      <c r="EW34" s="79">
        <v>0</v>
      </c>
      <c r="EX34" s="79">
        <v>0</v>
      </c>
      <c r="EY34" s="79">
        <v>0</v>
      </c>
      <c r="EZ34" s="79">
        <v>0</v>
      </c>
      <c r="FA34" s="79">
        <v>0</v>
      </c>
      <c r="FB34" s="79">
        <v>0.46</v>
      </c>
      <c r="FC34" s="81">
        <f t="shared" si="66"/>
        <v>0.46</v>
      </c>
      <c r="FD34" s="81">
        <f t="shared" si="67"/>
        <v>0.52</v>
      </c>
      <c r="FE34" s="81">
        <f t="shared" si="68"/>
        <v>0.52</v>
      </c>
      <c r="FF34" s="81">
        <f t="shared" si="69"/>
        <v>0.52</v>
      </c>
      <c r="FG34" s="81">
        <f t="shared" si="70"/>
        <v>0.52</v>
      </c>
      <c r="FH34" s="81">
        <f t="shared" si="71"/>
        <v>0.52</v>
      </c>
      <c r="FI34" s="81">
        <f t="shared" si="72"/>
        <v>0.52</v>
      </c>
      <c r="FJ34" s="81">
        <f t="shared" si="73"/>
        <v>0.52</v>
      </c>
      <c r="FK34" s="81">
        <f t="shared" si="74"/>
        <v>0.52</v>
      </c>
      <c r="FL34" s="81">
        <f t="shared" si="75"/>
        <v>0.52</v>
      </c>
      <c r="FM34" s="81">
        <f t="shared" si="76"/>
        <v>0.52</v>
      </c>
      <c r="FN34" s="81">
        <f t="shared" si="77"/>
        <v>0.52</v>
      </c>
      <c r="FO34" s="81">
        <f t="shared" si="78"/>
        <v>0.98</v>
      </c>
      <c r="FP34" s="85">
        <v>0</v>
      </c>
      <c r="FQ34" s="85">
        <v>0</v>
      </c>
      <c r="FR34" s="85">
        <v>0</v>
      </c>
      <c r="FS34" s="85">
        <v>0</v>
      </c>
      <c r="FT34" s="85">
        <v>0</v>
      </c>
      <c r="FU34" s="85">
        <v>0</v>
      </c>
      <c r="FV34" s="85">
        <v>0</v>
      </c>
      <c r="FW34" s="85">
        <v>0</v>
      </c>
      <c r="FX34" s="85">
        <v>0</v>
      </c>
      <c r="FY34" s="85">
        <v>0</v>
      </c>
      <c r="FZ34" s="85">
        <v>0</v>
      </c>
      <c r="GA34" s="85">
        <v>0</v>
      </c>
      <c r="GB34" s="83">
        <f t="shared" si="79"/>
        <v>0</v>
      </c>
      <c r="GC34" s="89">
        <v>0</v>
      </c>
      <c r="GD34" s="89">
        <v>0</v>
      </c>
      <c r="GE34" s="89">
        <v>0</v>
      </c>
      <c r="GF34" s="89">
        <v>0</v>
      </c>
      <c r="GG34" s="86">
        <v>34831.737999999998</v>
      </c>
      <c r="GH34" s="63">
        <v>0</v>
      </c>
      <c r="GI34" s="63">
        <v>0</v>
      </c>
      <c r="GJ34" s="63">
        <v>0</v>
      </c>
      <c r="GK34" s="63">
        <v>0</v>
      </c>
      <c r="GL34" s="63">
        <v>0</v>
      </c>
      <c r="GM34" s="63">
        <v>0</v>
      </c>
      <c r="GN34" s="63">
        <v>0</v>
      </c>
      <c r="GO34" s="63">
        <v>0</v>
      </c>
      <c r="GP34" s="63">
        <v>0</v>
      </c>
      <c r="GQ34" s="63">
        <v>0</v>
      </c>
      <c r="GR34" s="63">
        <v>0</v>
      </c>
      <c r="GS34" s="63">
        <v>16488</v>
      </c>
      <c r="GT34" s="63">
        <f t="shared" si="80"/>
        <v>16488</v>
      </c>
      <c r="GU34" s="63">
        <v>0</v>
      </c>
      <c r="GV34" s="63">
        <v>0</v>
      </c>
      <c r="GW34" s="63">
        <v>0</v>
      </c>
      <c r="GX34" s="63">
        <v>0</v>
      </c>
      <c r="GY34" s="63">
        <v>0</v>
      </c>
      <c r="GZ34" s="63">
        <v>0</v>
      </c>
      <c r="HA34" s="63">
        <v>0</v>
      </c>
      <c r="HB34" s="63">
        <v>0</v>
      </c>
      <c r="HC34" s="63">
        <v>0</v>
      </c>
      <c r="HD34" s="63">
        <v>0</v>
      </c>
      <c r="HE34" s="63">
        <v>0</v>
      </c>
      <c r="HF34" s="63">
        <v>0</v>
      </c>
      <c r="HG34" s="63">
        <f t="shared" si="81"/>
        <v>0</v>
      </c>
      <c r="HH34" s="58">
        <v>0</v>
      </c>
      <c r="HI34" s="58">
        <v>0</v>
      </c>
      <c r="HJ34" s="58">
        <v>0</v>
      </c>
      <c r="HK34" s="58">
        <v>0</v>
      </c>
      <c r="HL34" s="58">
        <f t="shared" si="82"/>
        <v>34831.737999999998</v>
      </c>
      <c r="HM34" s="63">
        <v>0</v>
      </c>
      <c r="HN34" s="63">
        <v>0</v>
      </c>
      <c r="HO34" s="63">
        <v>0</v>
      </c>
      <c r="HP34" s="63">
        <v>0</v>
      </c>
      <c r="HQ34" s="63">
        <v>0</v>
      </c>
      <c r="HR34" s="63">
        <v>0</v>
      </c>
      <c r="HS34" s="63">
        <v>0</v>
      </c>
      <c r="HT34" s="63">
        <v>0</v>
      </c>
      <c r="HU34" s="63">
        <v>0</v>
      </c>
      <c r="HV34" s="63">
        <v>0</v>
      </c>
      <c r="HW34" s="63">
        <v>0</v>
      </c>
      <c r="HX34" s="63">
        <v>16488</v>
      </c>
      <c r="HY34" s="63">
        <f t="shared" si="83"/>
        <v>16488</v>
      </c>
      <c r="HZ34" s="63">
        <v>0</v>
      </c>
      <c r="IA34" s="63">
        <v>0</v>
      </c>
      <c r="IB34" s="63">
        <v>0</v>
      </c>
      <c r="IC34" s="63">
        <v>0</v>
      </c>
      <c r="ID34" s="63">
        <v>0</v>
      </c>
      <c r="IE34" s="63">
        <v>0</v>
      </c>
      <c r="IF34" s="63">
        <v>0</v>
      </c>
      <c r="IG34" s="63">
        <v>0</v>
      </c>
      <c r="IH34" s="63">
        <v>0</v>
      </c>
      <c r="II34" s="63">
        <v>0</v>
      </c>
      <c r="IJ34" s="63">
        <v>0</v>
      </c>
      <c r="IK34" s="63">
        <v>0</v>
      </c>
      <c r="IL34" s="63">
        <v>0</v>
      </c>
      <c r="IM34" s="58">
        <v>0</v>
      </c>
      <c r="IN34" s="58">
        <v>0</v>
      </c>
      <c r="IO34" s="58">
        <v>0</v>
      </c>
      <c r="IP34" s="58">
        <v>0</v>
      </c>
      <c r="IQ34" s="58">
        <f t="shared" si="35"/>
        <v>34831.737999999998</v>
      </c>
      <c r="IR34" s="70">
        <f t="shared" si="84"/>
        <v>0</v>
      </c>
      <c r="IS34" s="70">
        <f t="shared" si="85"/>
        <v>0</v>
      </c>
      <c r="IT34" s="92">
        <f t="shared" si="36"/>
        <v>18343.738000000001</v>
      </c>
      <c r="IU34" s="92">
        <f t="shared" si="37"/>
        <v>18343.738000000001</v>
      </c>
      <c r="IV34" s="92">
        <f t="shared" si="86"/>
        <v>0</v>
      </c>
      <c r="IW34" s="21">
        <f t="shared" si="38"/>
        <v>16487.999999999996</v>
      </c>
      <c r="IX34" s="70">
        <f t="shared" si="87"/>
        <v>0</v>
      </c>
      <c r="IY34" s="70">
        <f t="shared" si="88"/>
        <v>0</v>
      </c>
      <c r="IZ34" s="93">
        <f t="shared" si="39"/>
        <v>18343.738000000001</v>
      </c>
      <c r="JA34" s="93">
        <f t="shared" si="40"/>
        <v>18343.738000000001</v>
      </c>
      <c r="JB34" s="92">
        <f t="shared" si="89"/>
        <v>0</v>
      </c>
      <c r="JC34" s="94">
        <f t="shared" si="41"/>
        <v>16487.999999999996</v>
      </c>
      <c r="JD34" s="94">
        <f t="shared" si="90"/>
        <v>0</v>
      </c>
      <c r="JE34" s="94">
        <f t="shared" si="91"/>
        <v>0</v>
      </c>
      <c r="JF34" s="94">
        <f t="shared" si="42"/>
        <v>18343.738000000001</v>
      </c>
      <c r="JG34" s="94">
        <f t="shared" si="43"/>
        <v>18343.738000000001</v>
      </c>
      <c r="JH34" s="94">
        <f t="shared" si="92"/>
        <v>0</v>
      </c>
      <c r="JI34" s="94">
        <f t="shared" si="44"/>
        <v>16487.999999999996</v>
      </c>
      <c r="JJ34" s="94">
        <f t="shared" si="93"/>
        <v>0</v>
      </c>
      <c r="JK34" s="94">
        <f t="shared" si="45"/>
        <v>0</v>
      </c>
      <c r="JL34" s="94">
        <f t="shared" si="94"/>
        <v>18343.738000000001</v>
      </c>
      <c r="JM34" s="94">
        <f t="shared" si="95"/>
        <v>18343.738000000001</v>
      </c>
      <c r="JN34" s="94">
        <f t="shared" si="96"/>
        <v>0</v>
      </c>
      <c r="JO34" s="94">
        <f t="shared" si="97"/>
        <v>16487.999999999996</v>
      </c>
      <c r="JP34" s="96">
        <v>12325</v>
      </c>
      <c r="JQ34" s="6" t="s">
        <v>384</v>
      </c>
      <c r="JR34" s="106" t="s">
        <v>394</v>
      </c>
      <c r="JS34" s="106" t="s">
        <v>410</v>
      </c>
      <c r="JT34" s="6" t="s">
        <v>435</v>
      </c>
      <c r="JU34" s="17"/>
      <c r="JV34" s="6" t="s">
        <v>397</v>
      </c>
      <c r="JW34" s="6" t="s">
        <v>401</v>
      </c>
      <c r="JX34" s="103" t="s">
        <v>412</v>
      </c>
      <c r="JY34" s="7" t="s">
        <v>412</v>
      </c>
      <c r="JZ34" s="6"/>
      <c r="KA34" s="6" t="s">
        <v>435</v>
      </c>
      <c r="KB34" s="6"/>
      <c r="KC34" s="110">
        <v>42430</v>
      </c>
      <c r="KD34" s="109"/>
      <c r="KE34" s="110"/>
      <c r="KF34" s="130"/>
      <c r="KG34" s="130"/>
      <c r="KH34" s="130">
        <v>0</v>
      </c>
      <c r="KI34" s="130">
        <v>0</v>
      </c>
      <c r="KJ34" s="130">
        <v>0</v>
      </c>
      <c r="KK34" s="130"/>
      <c r="KL34" s="130"/>
      <c r="KM34" s="26"/>
      <c r="KN34" s="130"/>
      <c r="KO34" s="131"/>
      <c r="KP34" s="132" t="s">
        <v>517</v>
      </c>
      <c r="KQ34" s="133">
        <v>2015</v>
      </c>
      <c r="KR34" s="132" t="s">
        <v>518</v>
      </c>
      <c r="KS34" s="291" t="s">
        <v>484</v>
      </c>
    </row>
    <row r="35" spans="1:305" ht="39" x14ac:dyDescent="0.25">
      <c r="A35" s="4" t="s">
        <v>31</v>
      </c>
      <c r="B35" s="6" t="s">
        <v>71</v>
      </c>
      <c r="C35" s="26" t="s">
        <v>104</v>
      </c>
      <c r="D35" s="219" t="s">
        <v>147</v>
      </c>
      <c r="E35" s="32" t="s">
        <v>770</v>
      </c>
      <c r="F35" s="33" t="s">
        <v>174</v>
      </c>
      <c r="G35" s="12">
        <v>0.501</v>
      </c>
      <c r="H35" s="12">
        <v>0</v>
      </c>
      <c r="I35" s="12">
        <v>0</v>
      </c>
      <c r="J35" s="12">
        <v>0</v>
      </c>
      <c r="K35" s="12">
        <v>0</v>
      </c>
      <c r="L35" s="12">
        <v>0</v>
      </c>
      <c r="M35" s="12">
        <v>0</v>
      </c>
      <c r="N35" s="48">
        <v>0</v>
      </c>
      <c r="O35" s="48">
        <v>0</v>
      </c>
      <c r="P35" s="48">
        <v>0</v>
      </c>
      <c r="Q35" s="48">
        <v>0</v>
      </c>
      <c r="R35" s="48">
        <v>0</v>
      </c>
      <c r="S35" s="11">
        <f t="shared" si="21"/>
        <v>0.501</v>
      </c>
      <c r="T35" s="79">
        <v>0</v>
      </c>
      <c r="U35" s="79">
        <v>0</v>
      </c>
      <c r="V35" s="79">
        <v>0</v>
      </c>
      <c r="W35" s="79">
        <v>0</v>
      </c>
      <c r="X35" s="79">
        <v>0</v>
      </c>
      <c r="Y35" s="79">
        <v>0</v>
      </c>
      <c r="Z35" s="79">
        <v>0</v>
      </c>
      <c r="AA35" s="79">
        <v>0</v>
      </c>
      <c r="AB35" s="79">
        <v>0</v>
      </c>
      <c r="AC35" s="79">
        <v>0</v>
      </c>
      <c r="AD35" s="79">
        <v>0</v>
      </c>
      <c r="AE35" s="79">
        <v>0</v>
      </c>
      <c r="AF35" s="221">
        <f t="shared" si="22"/>
        <v>0</v>
      </c>
      <c r="AG35" s="221">
        <f t="shared" si="23"/>
        <v>0</v>
      </c>
      <c r="AH35" s="221">
        <f t="shared" si="24"/>
        <v>0</v>
      </c>
      <c r="AI35" s="221">
        <f t="shared" si="25"/>
        <v>0</v>
      </c>
      <c r="AJ35" s="221">
        <f t="shared" si="26"/>
        <v>0</v>
      </c>
      <c r="AK35" s="221">
        <f t="shared" si="27"/>
        <v>0</v>
      </c>
      <c r="AL35" s="221">
        <f t="shared" si="28"/>
        <v>0</v>
      </c>
      <c r="AM35" s="221">
        <f t="shared" si="29"/>
        <v>0</v>
      </c>
      <c r="AN35" s="221">
        <f t="shared" si="30"/>
        <v>0</v>
      </c>
      <c r="AO35" s="221">
        <f t="shared" si="31"/>
        <v>0</v>
      </c>
      <c r="AP35" s="221">
        <f t="shared" si="32"/>
        <v>0</v>
      </c>
      <c r="AQ35" s="221">
        <f t="shared" si="33"/>
        <v>0</v>
      </c>
      <c r="AR35" s="221">
        <f t="shared" si="46"/>
        <v>0</v>
      </c>
      <c r="AS35" s="221">
        <f t="shared" si="47"/>
        <v>0</v>
      </c>
      <c r="AT35" s="221">
        <f t="shared" si="48"/>
        <v>0</v>
      </c>
      <c r="AU35" s="221">
        <f t="shared" si="49"/>
        <v>0</v>
      </c>
      <c r="AV35" s="221">
        <f t="shared" si="50"/>
        <v>0</v>
      </c>
      <c r="AW35" s="221">
        <f t="shared" si="51"/>
        <v>0</v>
      </c>
      <c r="AX35" s="221">
        <f t="shared" si="52"/>
        <v>0</v>
      </c>
      <c r="AY35" s="221">
        <f t="shared" si="53"/>
        <v>0</v>
      </c>
      <c r="AZ35" s="221">
        <f t="shared" si="54"/>
        <v>0</v>
      </c>
      <c r="BA35" s="221">
        <f t="shared" si="55"/>
        <v>0</v>
      </c>
      <c r="BB35" s="221">
        <f t="shared" si="56"/>
        <v>0</v>
      </c>
      <c r="BC35" s="221">
        <f t="shared" si="57"/>
        <v>0</v>
      </c>
      <c r="BD35" s="80">
        <f t="shared" si="34"/>
        <v>0</v>
      </c>
      <c r="BE35" s="76">
        <v>0</v>
      </c>
      <c r="BF35" s="51">
        <v>20030.437000000002</v>
      </c>
      <c r="BG35" s="57">
        <v>0</v>
      </c>
      <c r="BH35" s="57">
        <v>0</v>
      </c>
      <c r="BI35" s="57">
        <v>0</v>
      </c>
      <c r="BJ35" s="57">
        <v>0</v>
      </c>
      <c r="BK35" s="57">
        <v>0</v>
      </c>
      <c r="BL35" s="57">
        <v>0</v>
      </c>
      <c r="BM35" s="57">
        <v>0</v>
      </c>
      <c r="BN35" s="57">
        <v>0</v>
      </c>
      <c r="BO35" s="57">
        <v>0</v>
      </c>
      <c r="BP35" s="57">
        <v>0</v>
      </c>
      <c r="BQ35" s="57">
        <v>0</v>
      </c>
      <c r="BR35" s="57">
        <v>0</v>
      </c>
      <c r="BS35" s="86">
        <f t="shared" si="58"/>
        <v>0</v>
      </c>
      <c r="BT35" s="230">
        <v>0</v>
      </c>
      <c r="BU35" s="230">
        <v>0</v>
      </c>
      <c r="BV35" s="230">
        <v>0</v>
      </c>
      <c r="BW35" s="230">
        <v>0</v>
      </c>
      <c r="BX35" s="230">
        <v>0</v>
      </c>
      <c r="BY35" s="230">
        <v>0</v>
      </c>
      <c r="BZ35" s="230">
        <v>0</v>
      </c>
      <c r="CA35" s="230">
        <v>0</v>
      </c>
      <c r="CB35" s="230">
        <v>0</v>
      </c>
      <c r="CC35" s="230">
        <v>0</v>
      </c>
      <c r="CD35" s="230">
        <v>0</v>
      </c>
      <c r="CE35" s="230">
        <v>0</v>
      </c>
      <c r="CF35" s="80">
        <f t="shared" si="59"/>
        <v>0</v>
      </c>
      <c r="CG35" s="59">
        <v>0</v>
      </c>
      <c r="CH35" s="59">
        <v>0</v>
      </c>
      <c r="CI35" s="59">
        <v>0</v>
      </c>
      <c r="CJ35" s="59">
        <v>0</v>
      </c>
      <c r="CK35" s="59">
        <v>0</v>
      </c>
      <c r="CL35" s="59">
        <v>0</v>
      </c>
      <c r="CM35" s="59">
        <v>0</v>
      </c>
      <c r="CN35" s="59">
        <v>0</v>
      </c>
      <c r="CO35" s="59">
        <v>0</v>
      </c>
      <c r="CP35" s="59">
        <v>0</v>
      </c>
      <c r="CQ35" s="59">
        <v>0</v>
      </c>
      <c r="CR35" s="59">
        <v>0</v>
      </c>
      <c r="CS35" s="11">
        <f t="shared" si="60"/>
        <v>0</v>
      </c>
      <c r="CT35" s="59">
        <v>0</v>
      </c>
      <c r="CU35" s="59">
        <v>0</v>
      </c>
      <c r="CV35" s="59">
        <v>0</v>
      </c>
      <c r="CW35" s="59">
        <v>0</v>
      </c>
      <c r="CX35" s="58">
        <f t="shared" si="61"/>
        <v>20030.437000000002</v>
      </c>
      <c r="CY35" s="63">
        <v>0</v>
      </c>
      <c r="CZ35" s="63">
        <v>0</v>
      </c>
      <c r="DA35" s="63">
        <v>0</v>
      </c>
      <c r="DB35" s="63">
        <v>0</v>
      </c>
      <c r="DC35" s="63">
        <v>0</v>
      </c>
      <c r="DD35" s="63">
        <v>0</v>
      </c>
      <c r="DE35" s="63">
        <v>0</v>
      </c>
      <c r="DF35" s="63">
        <v>0</v>
      </c>
      <c r="DG35" s="63">
        <v>0</v>
      </c>
      <c r="DH35" s="63">
        <v>0</v>
      </c>
      <c r="DI35" s="63">
        <v>0</v>
      </c>
      <c r="DJ35" s="63">
        <v>0</v>
      </c>
      <c r="DK35" s="63">
        <f t="shared" si="62"/>
        <v>0</v>
      </c>
      <c r="DL35" s="63">
        <v>0</v>
      </c>
      <c r="DM35" s="63">
        <v>0</v>
      </c>
      <c r="DN35" s="63">
        <v>0</v>
      </c>
      <c r="DO35" s="63">
        <v>0</v>
      </c>
      <c r="DP35" s="63">
        <v>0</v>
      </c>
      <c r="DQ35" s="63">
        <v>0</v>
      </c>
      <c r="DR35" s="63">
        <v>0</v>
      </c>
      <c r="DS35" s="63">
        <v>0</v>
      </c>
      <c r="DT35" s="63">
        <v>0</v>
      </c>
      <c r="DU35" s="63">
        <v>0</v>
      </c>
      <c r="DV35" s="63">
        <v>0</v>
      </c>
      <c r="DW35" s="63">
        <v>0</v>
      </c>
      <c r="DX35" s="63">
        <f t="shared" si="63"/>
        <v>0</v>
      </c>
      <c r="DY35" s="58">
        <v>0</v>
      </c>
      <c r="DZ35" s="58">
        <v>0</v>
      </c>
      <c r="EA35" s="58">
        <v>0</v>
      </c>
      <c r="EB35" s="58">
        <v>0</v>
      </c>
      <c r="EC35" s="58">
        <f t="shared" si="64"/>
        <v>20030.437000000002</v>
      </c>
      <c r="ED35" s="85">
        <v>0.501</v>
      </c>
      <c r="EE35" s="85">
        <v>0</v>
      </c>
      <c r="EF35" s="85">
        <v>0</v>
      </c>
      <c r="EG35" s="85">
        <v>0</v>
      </c>
      <c r="EH35" s="85">
        <v>0</v>
      </c>
      <c r="EI35" s="85">
        <v>0</v>
      </c>
      <c r="EJ35" s="85">
        <v>0</v>
      </c>
      <c r="EK35" s="85">
        <v>0</v>
      </c>
      <c r="EL35" s="85">
        <v>0</v>
      </c>
      <c r="EM35" s="85">
        <v>0</v>
      </c>
      <c r="EN35" s="85">
        <v>0</v>
      </c>
      <c r="EO35" s="85">
        <v>0</v>
      </c>
      <c r="EP35" s="83">
        <f t="shared" si="65"/>
        <v>0.501</v>
      </c>
      <c r="EQ35" s="79">
        <v>0</v>
      </c>
      <c r="ER35" s="79">
        <v>0</v>
      </c>
      <c r="ES35" s="79">
        <v>0</v>
      </c>
      <c r="ET35" s="79">
        <v>0</v>
      </c>
      <c r="EU35" s="79">
        <v>0</v>
      </c>
      <c r="EV35" s="79">
        <v>0</v>
      </c>
      <c r="EW35" s="79">
        <v>0</v>
      </c>
      <c r="EX35" s="79">
        <v>0</v>
      </c>
      <c r="EY35" s="79">
        <v>0</v>
      </c>
      <c r="EZ35" s="79">
        <v>0</v>
      </c>
      <c r="FA35" s="79">
        <v>0</v>
      </c>
      <c r="FB35" s="79">
        <v>0</v>
      </c>
      <c r="FC35" s="81">
        <f t="shared" si="66"/>
        <v>0</v>
      </c>
      <c r="FD35" s="81">
        <f t="shared" si="67"/>
        <v>0</v>
      </c>
      <c r="FE35" s="81">
        <f t="shared" si="68"/>
        <v>0</v>
      </c>
      <c r="FF35" s="81">
        <f t="shared" si="69"/>
        <v>0</v>
      </c>
      <c r="FG35" s="81">
        <f t="shared" si="70"/>
        <v>0</v>
      </c>
      <c r="FH35" s="81">
        <f t="shared" si="71"/>
        <v>0</v>
      </c>
      <c r="FI35" s="81">
        <f t="shared" si="72"/>
        <v>0</v>
      </c>
      <c r="FJ35" s="81">
        <f t="shared" si="73"/>
        <v>0</v>
      </c>
      <c r="FK35" s="81">
        <f t="shared" si="74"/>
        <v>0</v>
      </c>
      <c r="FL35" s="81">
        <f t="shared" si="75"/>
        <v>0</v>
      </c>
      <c r="FM35" s="81">
        <f t="shared" si="76"/>
        <v>0</v>
      </c>
      <c r="FN35" s="81">
        <f t="shared" si="77"/>
        <v>0</v>
      </c>
      <c r="FO35" s="81">
        <f t="shared" si="78"/>
        <v>0</v>
      </c>
      <c r="FP35" s="85">
        <v>0</v>
      </c>
      <c r="FQ35" s="85">
        <v>0</v>
      </c>
      <c r="FR35" s="85">
        <v>0</v>
      </c>
      <c r="FS35" s="85">
        <v>0</v>
      </c>
      <c r="FT35" s="85">
        <v>0</v>
      </c>
      <c r="FU35" s="85">
        <v>0</v>
      </c>
      <c r="FV35" s="85">
        <v>0</v>
      </c>
      <c r="FW35" s="85">
        <v>0</v>
      </c>
      <c r="FX35" s="85">
        <v>0</v>
      </c>
      <c r="FY35" s="85">
        <v>0</v>
      </c>
      <c r="FZ35" s="85">
        <v>0</v>
      </c>
      <c r="GA35" s="85">
        <v>0</v>
      </c>
      <c r="GB35" s="83">
        <f t="shared" si="79"/>
        <v>0</v>
      </c>
      <c r="GC35" s="89">
        <v>0</v>
      </c>
      <c r="GD35" s="89">
        <v>0</v>
      </c>
      <c r="GE35" s="89">
        <v>0</v>
      </c>
      <c r="GF35" s="89">
        <v>0</v>
      </c>
      <c r="GG35" s="86">
        <v>20030.938000000002</v>
      </c>
      <c r="GH35" s="63">
        <v>0.501</v>
      </c>
      <c r="GI35" s="63">
        <v>0</v>
      </c>
      <c r="GJ35" s="63">
        <v>0</v>
      </c>
      <c r="GK35" s="63">
        <v>0</v>
      </c>
      <c r="GL35" s="63">
        <v>0</v>
      </c>
      <c r="GM35" s="63">
        <v>0</v>
      </c>
      <c r="GN35" s="63">
        <v>0</v>
      </c>
      <c r="GO35" s="63">
        <v>0</v>
      </c>
      <c r="GP35" s="63">
        <v>0</v>
      </c>
      <c r="GQ35" s="63">
        <v>0</v>
      </c>
      <c r="GR35" s="63">
        <v>0</v>
      </c>
      <c r="GS35" s="63">
        <v>0</v>
      </c>
      <c r="GT35" s="63">
        <f t="shared" si="80"/>
        <v>0.501</v>
      </c>
      <c r="GU35" s="63">
        <v>0</v>
      </c>
      <c r="GV35" s="63">
        <v>0</v>
      </c>
      <c r="GW35" s="63">
        <v>0</v>
      </c>
      <c r="GX35" s="63">
        <v>0</v>
      </c>
      <c r="GY35" s="63">
        <v>0</v>
      </c>
      <c r="GZ35" s="63">
        <v>0</v>
      </c>
      <c r="HA35" s="63">
        <v>0</v>
      </c>
      <c r="HB35" s="63">
        <v>0</v>
      </c>
      <c r="HC35" s="63">
        <v>0</v>
      </c>
      <c r="HD35" s="63">
        <v>0</v>
      </c>
      <c r="HE35" s="63">
        <v>0</v>
      </c>
      <c r="HF35" s="63">
        <v>0</v>
      </c>
      <c r="HG35" s="63">
        <f t="shared" si="81"/>
        <v>0</v>
      </c>
      <c r="HH35" s="58">
        <v>0</v>
      </c>
      <c r="HI35" s="58">
        <v>0</v>
      </c>
      <c r="HJ35" s="58">
        <v>0</v>
      </c>
      <c r="HK35" s="58">
        <v>0</v>
      </c>
      <c r="HL35" s="58">
        <f t="shared" si="82"/>
        <v>20030.938000000002</v>
      </c>
      <c r="HM35" s="63">
        <v>0.501</v>
      </c>
      <c r="HN35" s="63">
        <v>0</v>
      </c>
      <c r="HO35" s="63">
        <v>0</v>
      </c>
      <c r="HP35" s="63">
        <v>0</v>
      </c>
      <c r="HQ35" s="63">
        <v>0</v>
      </c>
      <c r="HR35" s="63">
        <v>0</v>
      </c>
      <c r="HS35" s="63">
        <v>0</v>
      </c>
      <c r="HT35" s="63">
        <v>0</v>
      </c>
      <c r="HU35" s="63">
        <v>0</v>
      </c>
      <c r="HV35" s="63">
        <v>0</v>
      </c>
      <c r="HW35" s="63">
        <v>0</v>
      </c>
      <c r="HX35" s="63">
        <v>0</v>
      </c>
      <c r="HY35" s="63">
        <f t="shared" si="83"/>
        <v>0.501</v>
      </c>
      <c r="HZ35" s="63">
        <v>0</v>
      </c>
      <c r="IA35" s="63">
        <v>0</v>
      </c>
      <c r="IB35" s="63">
        <v>0</v>
      </c>
      <c r="IC35" s="63">
        <v>0</v>
      </c>
      <c r="ID35" s="63">
        <v>0</v>
      </c>
      <c r="IE35" s="63">
        <v>0</v>
      </c>
      <c r="IF35" s="63">
        <v>0</v>
      </c>
      <c r="IG35" s="63">
        <v>0</v>
      </c>
      <c r="IH35" s="63">
        <v>0</v>
      </c>
      <c r="II35" s="63">
        <v>0</v>
      </c>
      <c r="IJ35" s="63">
        <v>0</v>
      </c>
      <c r="IK35" s="63">
        <v>0</v>
      </c>
      <c r="IL35" s="63">
        <v>0</v>
      </c>
      <c r="IM35" s="58">
        <v>0</v>
      </c>
      <c r="IN35" s="58">
        <v>0</v>
      </c>
      <c r="IO35" s="58">
        <v>0</v>
      </c>
      <c r="IP35" s="58">
        <v>0</v>
      </c>
      <c r="IQ35" s="58">
        <f t="shared" si="35"/>
        <v>20030.938000000002</v>
      </c>
      <c r="IR35" s="70">
        <f t="shared" si="84"/>
        <v>0</v>
      </c>
      <c r="IS35" s="70">
        <f t="shared" si="85"/>
        <v>0.501</v>
      </c>
      <c r="IT35" s="92">
        <f t="shared" si="36"/>
        <v>20030.938000000002</v>
      </c>
      <c r="IU35" s="92">
        <f t="shared" si="37"/>
        <v>20030.437000000002</v>
      </c>
      <c r="IV35" s="92">
        <f t="shared" si="86"/>
        <v>0.50100000000020373</v>
      </c>
      <c r="IW35" s="21">
        <f t="shared" si="38"/>
        <v>-0.50100000000020373</v>
      </c>
      <c r="IX35" s="70">
        <f t="shared" si="87"/>
        <v>0.501</v>
      </c>
      <c r="IY35" s="70">
        <f t="shared" si="88"/>
        <v>0.501</v>
      </c>
      <c r="IZ35" s="93">
        <f t="shared" si="39"/>
        <v>20030.938000000002</v>
      </c>
      <c r="JA35" s="93">
        <f t="shared" si="40"/>
        <v>20030.938000000002</v>
      </c>
      <c r="JB35" s="92">
        <f t="shared" si="89"/>
        <v>0</v>
      </c>
      <c r="JC35" s="94">
        <f t="shared" si="41"/>
        <v>0</v>
      </c>
      <c r="JD35" s="94">
        <f t="shared" si="90"/>
        <v>0.501</v>
      </c>
      <c r="JE35" s="94">
        <f t="shared" si="91"/>
        <v>0.501</v>
      </c>
      <c r="JF35" s="94">
        <f t="shared" si="42"/>
        <v>20030.938000000002</v>
      </c>
      <c r="JG35" s="94">
        <f t="shared" si="43"/>
        <v>20030.938000000002</v>
      </c>
      <c r="JH35" s="94">
        <f t="shared" si="92"/>
        <v>0</v>
      </c>
      <c r="JI35" s="94">
        <f t="shared" si="44"/>
        <v>0</v>
      </c>
      <c r="JJ35" s="94">
        <f t="shared" si="93"/>
        <v>0.501</v>
      </c>
      <c r="JK35" s="94">
        <f t="shared" si="45"/>
        <v>0.501</v>
      </c>
      <c r="JL35" s="94">
        <f t="shared" si="94"/>
        <v>20030.938000000002</v>
      </c>
      <c r="JM35" s="94">
        <f t="shared" si="95"/>
        <v>20030.938000000002</v>
      </c>
      <c r="JN35" s="94">
        <f t="shared" si="96"/>
        <v>0</v>
      </c>
      <c r="JO35" s="94">
        <f t="shared" si="97"/>
        <v>0</v>
      </c>
      <c r="JP35" s="96">
        <v>13244</v>
      </c>
      <c r="JQ35" s="6" t="s">
        <v>384</v>
      </c>
      <c r="JR35" s="106" t="s">
        <v>394</v>
      </c>
      <c r="JS35" s="106" t="s">
        <v>410</v>
      </c>
      <c r="JT35" s="6" t="s">
        <v>406</v>
      </c>
      <c r="JU35" s="17"/>
      <c r="JV35" s="6" t="s">
        <v>397</v>
      </c>
      <c r="JW35" s="6" t="s">
        <v>421</v>
      </c>
      <c r="JX35" s="103" t="s">
        <v>422</v>
      </c>
      <c r="JY35" s="7" t="s">
        <v>423</v>
      </c>
      <c r="JZ35" s="6"/>
      <c r="KA35" s="6" t="s">
        <v>406</v>
      </c>
      <c r="KB35" s="6"/>
      <c r="KC35" s="110">
        <v>43435</v>
      </c>
      <c r="KD35" s="110">
        <v>43435</v>
      </c>
      <c r="KE35" s="110"/>
      <c r="KF35" s="130"/>
      <c r="KG35" s="130"/>
      <c r="KH35" s="130">
        <v>0</v>
      </c>
      <c r="KI35" s="130">
        <v>0</v>
      </c>
      <c r="KJ35" s="130">
        <v>0</v>
      </c>
      <c r="KK35" s="130"/>
      <c r="KL35" s="130"/>
      <c r="KM35" s="26"/>
      <c r="KN35" s="130"/>
      <c r="KO35" s="131"/>
      <c r="KP35" s="132"/>
      <c r="KQ35" s="133">
        <v>2017</v>
      </c>
      <c r="KR35" s="132"/>
      <c r="KS35" s="291" t="s">
        <v>484</v>
      </c>
    </row>
    <row r="36" spans="1:305" ht="51.75" x14ac:dyDescent="0.25">
      <c r="A36" s="4" t="s">
        <v>32</v>
      </c>
      <c r="B36" s="6" t="s">
        <v>72</v>
      </c>
      <c r="C36" s="26" t="s">
        <v>105</v>
      </c>
      <c r="D36" s="219" t="s">
        <v>144</v>
      </c>
      <c r="E36" s="34" t="s">
        <v>160</v>
      </c>
      <c r="F36" s="33" t="s">
        <v>175</v>
      </c>
      <c r="G36" s="12">
        <v>25404.132000000001</v>
      </c>
      <c r="H36" s="12">
        <v>26867.048999999999</v>
      </c>
      <c r="I36" s="12">
        <v>453043.217</v>
      </c>
      <c r="J36" s="12">
        <v>988350.23899999994</v>
      </c>
      <c r="K36" s="12">
        <v>209362.804</v>
      </c>
      <c r="L36" s="12">
        <v>266587.55499999999</v>
      </c>
      <c r="M36" s="12">
        <v>316292.15000000002</v>
      </c>
      <c r="N36" s="48">
        <v>214660.83</v>
      </c>
      <c r="O36" s="48">
        <v>238878.83900000001</v>
      </c>
      <c r="P36" s="48">
        <v>307923.33399999997</v>
      </c>
      <c r="Q36" s="48">
        <v>25906.627</v>
      </c>
      <c r="R36" s="48">
        <v>0</v>
      </c>
      <c r="S36" s="11">
        <f t="shared" si="21"/>
        <v>3073276.7759999996</v>
      </c>
      <c r="T36" s="79">
        <v>0.01</v>
      </c>
      <c r="U36" s="79">
        <v>0.14000000000000001</v>
      </c>
      <c r="V36" s="79">
        <v>0.1</v>
      </c>
      <c r="W36" s="79">
        <v>0.12</v>
      </c>
      <c r="X36" s="79">
        <v>0.04</v>
      </c>
      <c r="Y36" s="79">
        <v>0.04</v>
      </c>
      <c r="Z36" s="79">
        <v>0.03</v>
      </c>
      <c r="AA36" s="79">
        <v>0.09</v>
      </c>
      <c r="AB36" s="79">
        <v>0.04</v>
      </c>
      <c r="AC36" s="79">
        <v>0</v>
      </c>
      <c r="AD36" s="79">
        <v>0</v>
      </c>
      <c r="AE36" s="79">
        <v>0</v>
      </c>
      <c r="AF36" s="221">
        <f t="shared" si="22"/>
        <v>0.35000000000000009</v>
      </c>
      <c r="AG36" s="221">
        <f t="shared" si="23"/>
        <v>0.4900000000000001</v>
      </c>
      <c r="AH36" s="221">
        <f t="shared" si="24"/>
        <v>0.59000000000000008</v>
      </c>
      <c r="AI36" s="221">
        <f t="shared" si="25"/>
        <v>0.71000000000000008</v>
      </c>
      <c r="AJ36" s="221">
        <f t="shared" si="26"/>
        <v>0.75</v>
      </c>
      <c r="AK36" s="221">
        <f t="shared" si="27"/>
        <v>0.79</v>
      </c>
      <c r="AL36" s="221">
        <f t="shared" si="28"/>
        <v>0.82000000000000006</v>
      </c>
      <c r="AM36" s="221">
        <f t="shared" si="29"/>
        <v>0.91</v>
      </c>
      <c r="AN36" s="221">
        <f t="shared" si="30"/>
        <v>0.95000000000000007</v>
      </c>
      <c r="AO36" s="221">
        <f t="shared" si="31"/>
        <v>0.95000000000000007</v>
      </c>
      <c r="AP36" s="221">
        <f t="shared" si="32"/>
        <v>0.95000000000000007</v>
      </c>
      <c r="AQ36" s="221">
        <f t="shared" si="33"/>
        <v>0.95000000000000007</v>
      </c>
      <c r="AR36" s="221">
        <f t="shared" si="46"/>
        <v>0.40042216905991324</v>
      </c>
      <c r="AS36" s="221">
        <f t="shared" si="47"/>
        <v>0.44254858601454239</v>
      </c>
      <c r="AT36" s="221">
        <f t="shared" si="48"/>
        <v>0.49216862631986752</v>
      </c>
      <c r="AU36" s="221">
        <f t="shared" si="49"/>
        <v>0.54737447945239059</v>
      </c>
      <c r="AV36" s="221">
        <f t="shared" si="50"/>
        <v>0.61801248371668649</v>
      </c>
      <c r="AW36" s="221">
        <f t="shared" si="51"/>
        <v>0.70329651560653117</v>
      </c>
      <c r="AX36" s="221">
        <f t="shared" si="52"/>
        <v>0.76092860603524182</v>
      </c>
      <c r="AY36" s="221">
        <f t="shared" si="53"/>
        <v>0.76529470205542083</v>
      </c>
      <c r="AZ36" s="221">
        <f t="shared" si="54"/>
        <v>0.78484410435648155</v>
      </c>
      <c r="BA36" s="221">
        <f t="shared" si="55"/>
        <v>0.81442270822375684</v>
      </c>
      <c r="BB36" s="221">
        <f t="shared" si="56"/>
        <v>0.83311717764694582</v>
      </c>
      <c r="BC36" s="221">
        <f t="shared" si="57"/>
        <v>0.8535903221975264</v>
      </c>
      <c r="BD36" s="80">
        <f t="shared" si="34"/>
        <v>0.95000000000000007</v>
      </c>
      <c r="BE36" s="76">
        <v>0.34000000000000008</v>
      </c>
      <c r="BF36" s="51">
        <v>1570831.399</v>
      </c>
      <c r="BG36" s="57">
        <v>31272.359408394655</v>
      </c>
      <c r="BH36" s="57">
        <v>28734.45656695863</v>
      </c>
      <c r="BI36" s="57">
        <v>363882.48277537408</v>
      </c>
      <c r="BJ36" s="57">
        <v>680373.78861271066</v>
      </c>
      <c r="BK36" s="57">
        <v>41634.925819256219</v>
      </c>
      <c r="BL36" s="57">
        <v>680020.84440095106</v>
      </c>
      <c r="BM36" s="57">
        <v>21671.480703557307</v>
      </c>
      <c r="BN36" s="57">
        <v>391132.46819287899</v>
      </c>
      <c r="BO36" s="57">
        <v>390933.99285937403</v>
      </c>
      <c r="BP36" s="57">
        <v>0</v>
      </c>
      <c r="BQ36" s="57">
        <v>0</v>
      </c>
      <c r="BR36" s="57">
        <v>1519.8952608387017</v>
      </c>
      <c r="BS36" s="86">
        <f t="shared" si="58"/>
        <v>2631176.6946002943</v>
      </c>
      <c r="BT36" s="230">
        <v>6.0422169059913163E-2</v>
      </c>
      <c r="BU36" s="230">
        <v>4.2126416954629174E-2</v>
      </c>
      <c r="BV36" s="230">
        <v>4.9620040305325089E-2</v>
      </c>
      <c r="BW36" s="230">
        <v>5.5205853132523075E-2</v>
      </c>
      <c r="BX36" s="230">
        <v>7.0638004264295853E-2</v>
      </c>
      <c r="BY36" s="230">
        <v>8.5284031889844666E-2</v>
      </c>
      <c r="BZ36" s="230">
        <v>5.7632090428710654E-2</v>
      </c>
      <c r="CA36" s="230">
        <v>4.3660960201790553E-3</v>
      </c>
      <c r="CB36" s="230">
        <v>1.9549402301060795E-2</v>
      </c>
      <c r="CC36" s="230">
        <v>2.9578603867275205E-2</v>
      </c>
      <c r="CD36" s="230">
        <v>1.8694469423188947E-2</v>
      </c>
      <c r="CE36" s="230">
        <v>2.0473144550580542E-2</v>
      </c>
      <c r="CF36" s="80">
        <f t="shared" si="59"/>
        <v>0.8535903221975264</v>
      </c>
      <c r="CG36" s="59">
        <v>739519</v>
      </c>
      <c r="CH36" s="59">
        <v>421145.98574251297</v>
      </c>
      <c r="CI36" s="59">
        <v>421145.98574251297</v>
      </c>
      <c r="CJ36" s="59">
        <v>0</v>
      </c>
      <c r="CK36" s="59">
        <v>0</v>
      </c>
      <c r="CL36" s="59">
        <v>0</v>
      </c>
      <c r="CM36" s="59">
        <v>0</v>
      </c>
      <c r="CN36" s="59">
        <v>0</v>
      </c>
      <c r="CO36" s="59">
        <v>0</v>
      </c>
      <c r="CP36" s="59">
        <v>0</v>
      </c>
      <c r="CQ36" s="59">
        <v>0</v>
      </c>
      <c r="CR36" s="59">
        <v>0</v>
      </c>
      <c r="CS36" s="11">
        <f t="shared" si="60"/>
        <v>1581810.9714850262</v>
      </c>
      <c r="CT36" s="59">
        <v>0</v>
      </c>
      <c r="CU36" s="59">
        <v>0</v>
      </c>
      <c r="CV36" s="59">
        <v>0</v>
      </c>
      <c r="CW36" s="59">
        <v>0</v>
      </c>
      <c r="CX36" s="58">
        <f t="shared" si="61"/>
        <v>5783819.0650853207</v>
      </c>
      <c r="CY36" s="63">
        <v>31272.359408394655</v>
      </c>
      <c r="CZ36" s="63">
        <v>28734.45656695863</v>
      </c>
      <c r="DA36" s="63">
        <v>363882.48277537408</v>
      </c>
      <c r="DB36" s="63">
        <v>680373.78861271066</v>
      </c>
      <c r="DC36" s="63">
        <v>41634.925819256219</v>
      </c>
      <c r="DD36" s="63">
        <v>680020.84440095106</v>
      </c>
      <c r="DE36" s="63">
        <v>21671.480703557307</v>
      </c>
      <c r="DF36" s="63">
        <v>391132.46819287899</v>
      </c>
      <c r="DG36" s="63">
        <v>390933.99285937403</v>
      </c>
      <c r="DH36" s="63">
        <v>0</v>
      </c>
      <c r="DI36" s="63">
        <v>0</v>
      </c>
      <c r="DJ36" s="63">
        <v>1519.8952608387017</v>
      </c>
      <c r="DK36" s="63">
        <f t="shared" si="62"/>
        <v>2631176.6946002943</v>
      </c>
      <c r="DL36" s="63">
        <v>739519</v>
      </c>
      <c r="DM36" s="63">
        <v>421145.98574251297</v>
      </c>
      <c r="DN36" s="63">
        <v>421145.98574251297</v>
      </c>
      <c r="DO36" s="63">
        <v>0</v>
      </c>
      <c r="DP36" s="63">
        <v>0</v>
      </c>
      <c r="DQ36" s="63">
        <v>0</v>
      </c>
      <c r="DR36" s="63">
        <v>0</v>
      </c>
      <c r="DS36" s="63">
        <v>0</v>
      </c>
      <c r="DT36" s="63">
        <v>0</v>
      </c>
      <c r="DU36" s="63">
        <v>0</v>
      </c>
      <c r="DV36" s="63">
        <v>0</v>
      </c>
      <c r="DW36" s="63">
        <v>0</v>
      </c>
      <c r="DX36" s="63">
        <f t="shared" si="63"/>
        <v>1581810.9714850262</v>
      </c>
      <c r="DY36" s="58">
        <v>0</v>
      </c>
      <c r="DZ36" s="58">
        <v>0</v>
      </c>
      <c r="EA36" s="58">
        <v>0</v>
      </c>
      <c r="EB36" s="58">
        <v>0</v>
      </c>
      <c r="EC36" s="58">
        <f t="shared" si="64"/>
        <v>5783819.0650853207</v>
      </c>
      <c r="ED36" s="85">
        <v>25404.132000000001</v>
      </c>
      <c r="EE36" s="85">
        <v>26867.048999999999</v>
      </c>
      <c r="EF36" s="85">
        <v>453043.217</v>
      </c>
      <c r="EG36" s="85">
        <v>988350.23899999994</v>
      </c>
      <c r="EH36" s="85">
        <v>209362.804</v>
      </c>
      <c r="EI36" s="85">
        <v>266587.55499999999</v>
      </c>
      <c r="EJ36" s="85">
        <v>89412.445000000007</v>
      </c>
      <c r="EK36" s="85">
        <v>6000</v>
      </c>
      <c r="EL36" s="85">
        <v>366100</v>
      </c>
      <c r="EM36" s="85">
        <v>23050</v>
      </c>
      <c r="EN36" s="85">
        <v>151007</v>
      </c>
      <c r="EO36" s="85">
        <v>25992.253600294702</v>
      </c>
      <c r="EP36" s="83">
        <f t="shared" si="65"/>
        <v>2631176.6946002943</v>
      </c>
      <c r="EQ36" s="79">
        <v>0.01</v>
      </c>
      <c r="ER36" s="79">
        <v>0.14000000000000001</v>
      </c>
      <c r="ES36" s="79">
        <v>0.1</v>
      </c>
      <c r="ET36" s="79">
        <v>0.12</v>
      </c>
      <c r="EU36" s="79">
        <v>0.04</v>
      </c>
      <c r="EV36" s="79">
        <v>6.9107929515418495E-3</v>
      </c>
      <c r="EW36" s="79">
        <v>3.8059838472834062E-2</v>
      </c>
      <c r="EX36" s="79">
        <v>5.8370044052863432E-2</v>
      </c>
      <c r="EY36" s="79">
        <v>3.1571218795888402E-2</v>
      </c>
      <c r="EZ36" s="79">
        <v>4.0381791483113071E-3</v>
      </c>
      <c r="FA36" s="79">
        <v>3.6710719530102789E-3</v>
      </c>
      <c r="FB36" s="79">
        <v>2.0778267254038179E-2</v>
      </c>
      <c r="FC36" s="81">
        <f t="shared" si="66"/>
        <v>0.57339941262848748</v>
      </c>
      <c r="FD36" s="81">
        <f t="shared" si="67"/>
        <v>0.35000000000000009</v>
      </c>
      <c r="FE36" s="81">
        <f t="shared" si="68"/>
        <v>0.4900000000000001</v>
      </c>
      <c r="FF36" s="81">
        <f t="shared" si="69"/>
        <v>0.59000000000000008</v>
      </c>
      <c r="FG36" s="81">
        <f t="shared" si="70"/>
        <v>0.71000000000000008</v>
      </c>
      <c r="FH36" s="81">
        <f t="shared" si="71"/>
        <v>0.75</v>
      </c>
      <c r="FI36" s="81">
        <f t="shared" si="72"/>
        <v>0.75691079295154196</v>
      </c>
      <c r="FJ36" s="81">
        <f t="shared" si="73"/>
        <v>0.79497063142437596</v>
      </c>
      <c r="FK36" s="81">
        <f t="shared" si="74"/>
        <v>0.85334067547723935</v>
      </c>
      <c r="FL36" s="81">
        <f t="shared" si="75"/>
        <v>0.88491189427312777</v>
      </c>
      <c r="FM36" s="81">
        <f t="shared" si="76"/>
        <v>0.88895007342143906</v>
      </c>
      <c r="FN36" s="81">
        <f t="shared" si="77"/>
        <v>0.89262114537444937</v>
      </c>
      <c r="FO36" s="81">
        <f t="shared" si="78"/>
        <v>0.91339941262848756</v>
      </c>
      <c r="FP36" s="85">
        <v>251127</v>
      </c>
      <c r="FQ36" s="85">
        <v>390132</v>
      </c>
      <c r="FR36" s="85">
        <v>154689</v>
      </c>
      <c r="FS36" s="85">
        <v>785862.9714850263</v>
      </c>
      <c r="FT36" s="85">
        <v>0</v>
      </c>
      <c r="FU36" s="85">
        <v>0</v>
      </c>
      <c r="FV36" s="85">
        <v>0</v>
      </c>
      <c r="FW36" s="85">
        <v>0</v>
      </c>
      <c r="FX36" s="85">
        <v>0</v>
      </c>
      <c r="FY36" s="85">
        <v>0</v>
      </c>
      <c r="FZ36" s="85">
        <v>0</v>
      </c>
      <c r="GA36" s="85">
        <v>0</v>
      </c>
      <c r="GB36" s="83">
        <f t="shared" si="79"/>
        <v>1581810.9714850262</v>
      </c>
      <c r="GC36" s="89">
        <v>0</v>
      </c>
      <c r="GD36" s="89">
        <v>0</v>
      </c>
      <c r="GE36" s="89">
        <v>0</v>
      </c>
      <c r="GF36" s="89">
        <v>0</v>
      </c>
      <c r="GG36" s="86">
        <v>5783819.0650853207</v>
      </c>
      <c r="GH36" s="63">
        <v>25404.132000000001</v>
      </c>
      <c r="GI36" s="63">
        <v>26867.048999999999</v>
      </c>
      <c r="GJ36" s="63">
        <v>453043.217</v>
      </c>
      <c r="GK36" s="63">
        <v>988350.23899999994</v>
      </c>
      <c r="GL36" s="63">
        <v>209362.804</v>
      </c>
      <c r="GM36" s="63">
        <v>266587.55499999999</v>
      </c>
      <c r="GN36" s="63">
        <v>316292.15000000002</v>
      </c>
      <c r="GO36" s="63">
        <v>214660.83</v>
      </c>
      <c r="GP36" s="63">
        <v>238878.83900000001</v>
      </c>
      <c r="GQ36" s="63">
        <v>0</v>
      </c>
      <c r="GR36" s="63">
        <v>148144.16099999999</v>
      </c>
      <c r="GS36" s="63">
        <v>39650</v>
      </c>
      <c r="GT36" s="63">
        <f t="shared" si="80"/>
        <v>2927240.9759999998</v>
      </c>
      <c r="GU36" s="63">
        <v>215316</v>
      </c>
      <c r="GV36" s="63">
        <v>378600</v>
      </c>
      <c r="GW36" s="63">
        <v>691830.69008532097</v>
      </c>
      <c r="GX36" s="63">
        <v>0</v>
      </c>
      <c r="GY36" s="63">
        <v>0</v>
      </c>
      <c r="GZ36" s="63">
        <v>0</v>
      </c>
      <c r="HA36" s="63">
        <v>0</v>
      </c>
      <c r="HB36" s="63">
        <v>0</v>
      </c>
      <c r="HC36" s="63">
        <v>0</v>
      </c>
      <c r="HD36" s="63">
        <v>0</v>
      </c>
      <c r="HE36" s="63">
        <v>0</v>
      </c>
      <c r="HF36" s="63">
        <v>0</v>
      </c>
      <c r="HG36" s="63">
        <f t="shared" si="81"/>
        <v>1285746.690085321</v>
      </c>
      <c r="HH36" s="58">
        <v>0</v>
      </c>
      <c r="HI36" s="58">
        <v>0</v>
      </c>
      <c r="HJ36" s="58">
        <v>0</v>
      </c>
      <c r="HK36" s="58">
        <v>0</v>
      </c>
      <c r="HL36" s="58">
        <f t="shared" si="82"/>
        <v>5783819.0650853207</v>
      </c>
      <c r="HM36" s="63">
        <v>25404.132000000001</v>
      </c>
      <c r="HN36" s="63">
        <v>26867.048999999999</v>
      </c>
      <c r="HO36" s="63">
        <v>453043.217</v>
      </c>
      <c r="HP36" s="63">
        <v>988350.23899999994</v>
      </c>
      <c r="HQ36" s="63">
        <v>209362.804</v>
      </c>
      <c r="HR36" s="63">
        <v>266587.55499999999</v>
      </c>
      <c r="HS36" s="63">
        <v>316292.15000000002</v>
      </c>
      <c r="HT36" s="63">
        <v>214660.83</v>
      </c>
      <c r="HU36" s="63">
        <v>238878.83900000001</v>
      </c>
      <c r="HV36" s="63">
        <v>307923.33399999997</v>
      </c>
      <c r="HW36" s="63">
        <v>25906.627</v>
      </c>
      <c r="HX36" s="63">
        <v>229293.37300000014</v>
      </c>
      <c r="HY36" s="63">
        <f t="shared" si="83"/>
        <v>3302570.1489999997</v>
      </c>
      <c r="HZ36" s="63">
        <v>0</v>
      </c>
      <c r="IA36" s="63">
        <v>0</v>
      </c>
      <c r="IB36" s="63">
        <v>0</v>
      </c>
      <c r="IC36" s="63">
        <v>0</v>
      </c>
      <c r="ID36" s="63">
        <v>0</v>
      </c>
      <c r="IE36" s="63">
        <v>0</v>
      </c>
      <c r="IF36" s="63">
        <v>0</v>
      </c>
      <c r="IG36" s="63">
        <v>0</v>
      </c>
      <c r="IH36" s="63">
        <v>0</v>
      </c>
      <c r="II36" s="63">
        <v>0</v>
      </c>
      <c r="IJ36" s="63">
        <v>0</v>
      </c>
      <c r="IK36" s="63">
        <v>0</v>
      </c>
      <c r="IL36" s="63">
        <v>910417.51708532101</v>
      </c>
      <c r="IM36" s="58">
        <v>0</v>
      </c>
      <c r="IN36" s="58">
        <v>0</v>
      </c>
      <c r="IO36" s="58">
        <v>0</v>
      </c>
      <c r="IP36" s="58">
        <v>0</v>
      </c>
      <c r="IQ36" s="58">
        <f t="shared" si="35"/>
        <v>5783819.0650853207</v>
      </c>
      <c r="IR36" s="70">
        <f t="shared" si="84"/>
        <v>2629656.7993394556</v>
      </c>
      <c r="IS36" s="70">
        <f t="shared" si="85"/>
        <v>3073276.7759999996</v>
      </c>
      <c r="IT36" s="92">
        <f t="shared" si="36"/>
        <v>4644108.1749999998</v>
      </c>
      <c r="IU36" s="92">
        <f t="shared" si="37"/>
        <v>4200488.1983394558</v>
      </c>
      <c r="IV36" s="92">
        <f t="shared" si="86"/>
        <v>443619.97666054405</v>
      </c>
      <c r="IW36" s="21">
        <f t="shared" si="38"/>
        <v>1139710.8900853209</v>
      </c>
      <c r="IX36" s="70">
        <f t="shared" si="87"/>
        <v>2605184.4409999996</v>
      </c>
      <c r="IY36" s="70">
        <f t="shared" si="88"/>
        <v>3073276.7759999996</v>
      </c>
      <c r="IZ36" s="93">
        <f t="shared" si="39"/>
        <v>4644108.1749999998</v>
      </c>
      <c r="JA36" s="93">
        <f t="shared" si="40"/>
        <v>4176015.84</v>
      </c>
      <c r="JB36" s="92">
        <f t="shared" si="89"/>
        <v>468092.33499999996</v>
      </c>
      <c r="JC36" s="94">
        <f t="shared" si="41"/>
        <v>1139710.8900853209</v>
      </c>
      <c r="JD36" s="94">
        <f t="shared" si="90"/>
        <v>2887590.9759999998</v>
      </c>
      <c r="JE36" s="94">
        <f t="shared" si="91"/>
        <v>3073276.7759999996</v>
      </c>
      <c r="JF36" s="94">
        <f t="shared" si="42"/>
        <v>4644108.1749999998</v>
      </c>
      <c r="JG36" s="94">
        <f t="shared" si="43"/>
        <v>4458422.375</v>
      </c>
      <c r="JH36" s="94">
        <f t="shared" si="92"/>
        <v>185685.79999999981</v>
      </c>
      <c r="JI36" s="94">
        <f t="shared" si="44"/>
        <v>1139710.8900853209</v>
      </c>
      <c r="JJ36" s="94">
        <f t="shared" si="93"/>
        <v>3073276.7759999996</v>
      </c>
      <c r="JK36" s="94">
        <f t="shared" si="45"/>
        <v>3073276.7759999996</v>
      </c>
      <c r="JL36" s="94">
        <f t="shared" si="94"/>
        <v>4644108.1749999998</v>
      </c>
      <c r="JM36" s="94">
        <f t="shared" si="95"/>
        <v>4644108.1749999998</v>
      </c>
      <c r="JN36" s="94">
        <f t="shared" si="96"/>
        <v>0</v>
      </c>
      <c r="JO36" s="94">
        <f t="shared" si="97"/>
        <v>1139710.8900853209</v>
      </c>
      <c r="JP36" s="96">
        <v>11833</v>
      </c>
      <c r="JQ36" s="6" t="s">
        <v>384</v>
      </c>
      <c r="JR36" s="106" t="s">
        <v>394</v>
      </c>
      <c r="JS36" s="106" t="s">
        <v>395</v>
      </c>
      <c r="JT36" s="6" t="s">
        <v>406</v>
      </c>
      <c r="JU36" s="17">
        <v>6</v>
      </c>
      <c r="JV36" s="6" t="s">
        <v>397</v>
      </c>
      <c r="JW36" s="6" t="s">
        <v>401</v>
      </c>
      <c r="JX36" s="103" t="s">
        <v>436</v>
      </c>
      <c r="JY36" s="7" t="s">
        <v>437</v>
      </c>
      <c r="JZ36" s="6" t="s">
        <v>438</v>
      </c>
      <c r="KA36" s="6" t="s">
        <v>406</v>
      </c>
      <c r="KB36" s="6"/>
      <c r="KC36" s="110">
        <v>43556</v>
      </c>
      <c r="KD36" s="109">
        <v>44926</v>
      </c>
      <c r="KE36" s="110"/>
      <c r="KF36" s="129" t="s">
        <v>519</v>
      </c>
      <c r="KG36" s="129">
        <v>2</v>
      </c>
      <c r="KH36" s="85">
        <v>0</v>
      </c>
      <c r="KI36" s="85">
        <v>0</v>
      </c>
      <c r="KJ36" s="85">
        <v>0</v>
      </c>
      <c r="KK36" s="85" t="s">
        <v>520</v>
      </c>
      <c r="KL36" s="130" t="s">
        <v>521</v>
      </c>
      <c r="KM36" s="26" t="s">
        <v>506</v>
      </c>
      <c r="KN36" s="130"/>
      <c r="KO36" s="134">
        <v>943</v>
      </c>
      <c r="KP36" s="132"/>
      <c r="KQ36" s="133"/>
      <c r="KR36" s="132" t="s">
        <v>491</v>
      </c>
      <c r="KS36" s="291" t="s">
        <v>484</v>
      </c>
    </row>
    <row r="37" spans="1:305" ht="51.75" x14ac:dyDescent="0.25">
      <c r="A37" s="4" t="s">
        <v>33</v>
      </c>
      <c r="B37" s="6" t="s">
        <v>72</v>
      </c>
      <c r="C37" s="26" t="s">
        <v>106</v>
      </c>
      <c r="D37" s="219" t="s">
        <v>144</v>
      </c>
      <c r="E37" s="34" t="s">
        <v>160</v>
      </c>
      <c r="F37" s="33" t="s">
        <v>175</v>
      </c>
      <c r="G37" s="12">
        <v>402497.62699999998</v>
      </c>
      <c r="H37" s="12">
        <v>178327.93700000001</v>
      </c>
      <c r="I37" s="12">
        <v>608144.05200000003</v>
      </c>
      <c r="J37" s="12">
        <v>525314.24</v>
      </c>
      <c r="K37" s="12">
        <v>357529.59100000001</v>
      </c>
      <c r="L37" s="12">
        <v>304157.86</v>
      </c>
      <c r="M37" s="12">
        <v>378357.58</v>
      </c>
      <c r="N37" s="48">
        <v>348613.75900000002</v>
      </c>
      <c r="O37" s="48">
        <v>946892.20900000003</v>
      </c>
      <c r="P37" s="48">
        <v>466943.86900000001</v>
      </c>
      <c r="Q37" s="48">
        <v>485055.12</v>
      </c>
      <c r="R37" s="48">
        <v>0</v>
      </c>
      <c r="S37" s="11">
        <f t="shared" si="21"/>
        <v>5001833.8440000005</v>
      </c>
      <c r="T37" s="79">
        <v>0.02</v>
      </c>
      <c r="U37" s="79">
        <v>0.01</v>
      </c>
      <c r="V37" s="79">
        <v>0.02</v>
      </c>
      <c r="W37" s="79">
        <v>0.01</v>
      </c>
      <c r="X37" s="79">
        <v>0.01</v>
      </c>
      <c r="Y37" s="79">
        <v>7.0000000000000007E-2</v>
      </c>
      <c r="Z37" s="79">
        <v>0.02</v>
      </c>
      <c r="AA37" s="79">
        <v>3.8999999999999998E-3</v>
      </c>
      <c r="AB37" s="79">
        <v>1.61E-2</v>
      </c>
      <c r="AC37" s="79">
        <v>1.0000000000000009E-2</v>
      </c>
      <c r="AD37" s="79">
        <v>0.02</v>
      </c>
      <c r="AE37" s="79">
        <v>0</v>
      </c>
      <c r="AF37" s="221">
        <f t="shared" ref="AF37:AF68" si="98">BE37+SUM(T37)</f>
        <v>0.69003000000000003</v>
      </c>
      <c r="AG37" s="221">
        <f t="shared" ref="AG37:AG68" si="99">BE37+SUM(T37:U37)</f>
        <v>0.70003000000000004</v>
      </c>
      <c r="AH37" s="221">
        <f t="shared" ref="AH37:AH68" si="100">BE37+SUM(T37:V37)</f>
        <v>0.72003000000000006</v>
      </c>
      <c r="AI37" s="221">
        <f t="shared" ref="AI37:AI68" si="101">BE37+SUM(T37:W37)</f>
        <v>0.73003000000000007</v>
      </c>
      <c r="AJ37" s="221">
        <f t="shared" ref="AJ37:AJ68" si="102">BE37+SUM(T37:X37)</f>
        <v>0.74002999999999997</v>
      </c>
      <c r="AK37" s="221">
        <f t="shared" ref="AK37:AK68" si="103">BE37+SUM(T37:Y37)</f>
        <v>0.81003000000000003</v>
      </c>
      <c r="AL37" s="221">
        <f t="shared" ref="AL37:AL68" si="104">BE37+SUM(T37:Z37)</f>
        <v>0.83003000000000005</v>
      </c>
      <c r="AM37" s="221">
        <f t="shared" ref="AM37:AM68" si="105">BE37+SUM(T37:AA37)</f>
        <v>0.83393000000000006</v>
      </c>
      <c r="AN37" s="221">
        <f t="shared" ref="AN37:AN68" si="106">BE37+SUM(T37:AB37)</f>
        <v>0.85003000000000006</v>
      </c>
      <c r="AO37" s="221">
        <f t="shared" ref="AO37:AO68" si="107">BE37+SUM(T37:AC37)</f>
        <v>0.86003000000000007</v>
      </c>
      <c r="AP37" s="221">
        <f t="shared" ref="AP37:AP68" si="108">BE37+SUM(T37:AD37)</f>
        <v>0.88002999999999998</v>
      </c>
      <c r="AQ37" s="221">
        <f t="shared" ref="AQ37:AQ68" si="109">BE37+SUM(T37:AE37)</f>
        <v>0.88002999999999998</v>
      </c>
      <c r="AR37" s="221">
        <f t="shared" si="46"/>
        <v>0.68993616199348518</v>
      </c>
      <c r="AS37" s="221">
        <f t="shared" si="47"/>
        <v>0.72633199343289634</v>
      </c>
      <c r="AT37" s="221">
        <f t="shared" si="48"/>
        <v>0.76688156616464287</v>
      </c>
      <c r="AU37" s="221">
        <f t="shared" si="49"/>
        <v>0.80389553100878219</v>
      </c>
      <c r="AV37" s="221">
        <f t="shared" si="50"/>
        <v>0.82442411655137138</v>
      </c>
      <c r="AW37" s="221">
        <f t="shared" si="51"/>
        <v>0.84100282037132956</v>
      </c>
      <c r="AX37" s="221">
        <f t="shared" si="52"/>
        <v>0.85007465613692879</v>
      </c>
      <c r="AY37" s="221">
        <f t="shared" si="53"/>
        <v>0.85031337847816479</v>
      </c>
      <c r="AZ37" s="221">
        <f t="shared" si="54"/>
        <v>0.8505521008194008</v>
      </c>
      <c r="BA37" s="221">
        <f t="shared" si="55"/>
        <v>0.85077301612302192</v>
      </c>
      <c r="BB37" s="221">
        <f t="shared" si="56"/>
        <v>0.85077301612302192</v>
      </c>
      <c r="BC37" s="221">
        <f t="shared" si="57"/>
        <v>0.85077301612302192</v>
      </c>
      <c r="BD37" s="80">
        <f t="shared" ref="BD37:BD68" si="110">BE37+SUM(T37:AE37)</f>
        <v>0.88002999999999998</v>
      </c>
      <c r="BE37" s="76">
        <v>0.67003000000000001</v>
      </c>
      <c r="BF37" s="51">
        <v>8545235.8469999991</v>
      </c>
      <c r="BG37" s="57">
        <v>337878.23735466029</v>
      </c>
      <c r="BH37" s="57">
        <v>619262.85984219017</v>
      </c>
      <c r="BI37" s="57">
        <v>691715.95580156904</v>
      </c>
      <c r="BJ37" s="57">
        <v>632966.90866152756</v>
      </c>
      <c r="BK37" s="57">
        <v>351939.85014780291</v>
      </c>
      <c r="BL37" s="57">
        <v>284927.71863346396</v>
      </c>
      <c r="BM37" s="57">
        <v>156305.47415390026</v>
      </c>
      <c r="BN37" s="57">
        <v>4123.4095711499958</v>
      </c>
      <c r="BO37" s="57">
        <v>4133.6177375187517</v>
      </c>
      <c r="BP37" s="57">
        <v>3834.9342282093621</v>
      </c>
      <c r="BQ37" s="57">
        <v>0</v>
      </c>
      <c r="BR37" s="57">
        <v>-478506.41264370905</v>
      </c>
      <c r="BS37" s="86">
        <f t="shared" si="58"/>
        <v>2608582.5534882825</v>
      </c>
      <c r="BT37" s="230">
        <v>1.9906161993485178E-2</v>
      </c>
      <c r="BU37" s="230">
        <v>3.6395831439411178E-2</v>
      </c>
      <c r="BV37" s="230">
        <v>4.0549572731746461E-2</v>
      </c>
      <c r="BW37" s="230">
        <v>3.7013964844139352E-2</v>
      </c>
      <c r="BX37" s="230">
        <v>2.0528585542589198E-2</v>
      </c>
      <c r="BY37" s="230">
        <v>1.6578703819958164E-2</v>
      </c>
      <c r="BZ37" s="230">
        <v>9.07183576559931E-3</v>
      </c>
      <c r="CA37" s="230">
        <v>2.3872234123594661E-4</v>
      </c>
      <c r="CB37" s="230">
        <v>2.3872234123594661E-4</v>
      </c>
      <c r="CC37" s="230">
        <v>2.2091530362113048E-4</v>
      </c>
      <c r="CD37" s="230">
        <v>0</v>
      </c>
      <c r="CE37" s="230">
        <v>0</v>
      </c>
      <c r="CF37" s="80">
        <f t="shared" si="59"/>
        <v>0.85077301612302192</v>
      </c>
      <c r="CG37" s="59">
        <v>0</v>
      </c>
      <c r="CH37" s="59">
        <v>0</v>
      </c>
      <c r="CI37" s="59">
        <v>261086</v>
      </c>
      <c r="CJ37" s="59">
        <v>261086</v>
      </c>
      <c r="CK37" s="59">
        <v>261086</v>
      </c>
      <c r="CL37" s="59">
        <v>261086</v>
      </c>
      <c r="CM37" s="59">
        <v>261086</v>
      </c>
      <c r="CN37" s="59">
        <v>261086</v>
      </c>
      <c r="CO37" s="59">
        <v>261086</v>
      </c>
      <c r="CP37" s="59">
        <v>261086</v>
      </c>
      <c r="CQ37" s="59">
        <v>261086</v>
      </c>
      <c r="CR37" s="59">
        <v>316329.79539253749</v>
      </c>
      <c r="CS37" s="11">
        <f t="shared" si="60"/>
        <v>2666103.7953925375</v>
      </c>
      <c r="CT37" s="59">
        <v>0</v>
      </c>
      <c r="CU37" s="59">
        <v>0</v>
      </c>
      <c r="CV37" s="59">
        <v>0</v>
      </c>
      <c r="CW37" s="59">
        <v>0</v>
      </c>
      <c r="CX37" s="58">
        <f t="shared" ref="CX37:CX68" si="111">SUM(BF37,BS37,CS37,CT37:CV37)</f>
        <v>13819922.195880819</v>
      </c>
      <c r="CY37" s="63">
        <v>337878.23735466029</v>
      </c>
      <c r="CZ37" s="63">
        <v>619262.85984219017</v>
      </c>
      <c r="DA37" s="63">
        <v>691715.95580156904</v>
      </c>
      <c r="DB37" s="63">
        <v>632966.90866152756</v>
      </c>
      <c r="DC37" s="63">
        <v>351939.85014780291</v>
      </c>
      <c r="DD37" s="63">
        <v>284927.71863346396</v>
      </c>
      <c r="DE37" s="63">
        <v>156305.47415390026</v>
      </c>
      <c r="DF37" s="63">
        <v>4123.4095711499958</v>
      </c>
      <c r="DG37" s="63">
        <v>4133.6177375187517</v>
      </c>
      <c r="DH37" s="63">
        <v>3834.9342282093621</v>
      </c>
      <c r="DI37" s="63">
        <v>0</v>
      </c>
      <c r="DJ37" s="63">
        <v>-478506.41264370905</v>
      </c>
      <c r="DK37" s="63">
        <f t="shared" si="62"/>
        <v>2608582.5534882825</v>
      </c>
      <c r="DL37" s="63">
        <v>0</v>
      </c>
      <c r="DM37" s="63">
        <v>0</v>
      </c>
      <c r="DN37" s="63">
        <v>261086</v>
      </c>
      <c r="DO37" s="63">
        <v>261086</v>
      </c>
      <c r="DP37" s="63">
        <v>261086</v>
      </c>
      <c r="DQ37" s="63">
        <v>261086</v>
      </c>
      <c r="DR37" s="63">
        <v>261086</v>
      </c>
      <c r="DS37" s="63">
        <v>261086</v>
      </c>
      <c r="DT37" s="63">
        <v>261086</v>
      </c>
      <c r="DU37" s="63">
        <v>261086</v>
      </c>
      <c r="DV37" s="63">
        <v>261086</v>
      </c>
      <c r="DW37" s="63">
        <v>316329.79539253749</v>
      </c>
      <c r="DX37" s="63">
        <f t="shared" si="63"/>
        <v>2666103.7953925375</v>
      </c>
      <c r="DY37" s="58">
        <v>0</v>
      </c>
      <c r="DZ37" s="58">
        <v>0</v>
      </c>
      <c r="EA37" s="58">
        <v>0</v>
      </c>
      <c r="EB37" s="58">
        <v>0</v>
      </c>
      <c r="EC37" s="58">
        <f t="shared" si="64"/>
        <v>13819922.195880819</v>
      </c>
      <c r="ED37" s="85">
        <v>402497.62699999998</v>
      </c>
      <c r="EE37" s="85">
        <v>178327.93700000001</v>
      </c>
      <c r="EF37" s="85">
        <v>608144.05200000003</v>
      </c>
      <c r="EG37" s="85">
        <v>525314.24</v>
      </c>
      <c r="EH37" s="85">
        <v>357529.59100000001</v>
      </c>
      <c r="EI37" s="85">
        <v>304157.86</v>
      </c>
      <c r="EJ37" s="85">
        <v>99848.140000000014</v>
      </c>
      <c r="EK37" s="85">
        <v>427003</v>
      </c>
      <c r="EL37" s="85">
        <v>707107.94781513745</v>
      </c>
      <c r="EM37" s="85">
        <v>57003</v>
      </c>
      <c r="EN37" s="85">
        <v>4400</v>
      </c>
      <c r="EO37" s="85">
        <v>4400</v>
      </c>
      <c r="EP37" s="83">
        <f t="shared" si="65"/>
        <v>3675733.3948151376</v>
      </c>
      <c r="EQ37" s="79">
        <v>0.02</v>
      </c>
      <c r="ER37" s="79">
        <v>0.01</v>
      </c>
      <c r="ES37" s="79">
        <v>0.02</v>
      </c>
      <c r="ET37" s="79">
        <v>0.01</v>
      </c>
      <c r="EU37" s="79">
        <v>0.01</v>
      </c>
      <c r="EV37" s="79">
        <v>4.6086043737011494E-2</v>
      </c>
      <c r="EW37" s="79">
        <v>3.2194179019404454E-2</v>
      </c>
      <c r="EX37" s="79">
        <v>3.2765797756150412E-2</v>
      </c>
      <c r="EY37" s="79">
        <v>2.6264829480884089E-2</v>
      </c>
      <c r="EZ37" s="79">
        <v>2.9118143743738077E-2</v>
      </c>
      <c r="FA37" s="79">
        <v>2.5957990660657584E-2</v>
      </c>
      <c r="FB37" s="79">
        <v>3.208138468673552E-2</v>
      </c>
      <c r="FC37" s="81">
        <f t="shared" si="66"/>
        <v>0.29446836908458163</v>
      </c>
      <c r="FD37" s="81">
        <f t="shared" si="67"/>
        <v>0.69003000000000003</v>
      </c>
      <c r="FE37" s="81">
        <f t="shared" si="68"/>
        <v>0.70003000000000004</v>
      </c>
      <c r="FF37" s="81">
        <f t="shared" si="69"/>
        <v>0.72003000000000006</v>
      </c>
      <c r="FG37" s="81">
        <f t="shared" si="70"/>
        <v>0.73003000000000007</v>
      </c>
      <c r="FH37" s="81">
        <f t="shared" si="71"/>
        <v>0.74002999999999997</v>
      </c>
      <c r="FI37" s="81">
        <f t="shared" si="72"/>
        <v>0.78611604373701149</v>
      </c>
      <c r="FJ37" s="81">
        <f t="shared" si="73"/>
        <v>0.81831022275641596</v>
      </c>
      <c r="FK37" s="81">
        <f t="shared" si="74"/>
        <v>0.85107602051256637</v>
      </c>
      <c r="FL37" s="81">
        <f t="shared" si="75"/>
        <v>0.87734084999345052</v>
      </c>
      <c r="FM37" s="81">
        <f t="shared" si="76"/>
        <v>0.90645899373718852</v>
      </c>
      <c r="FN37" s="81">
        <f t="shared" si="77"/>
        <v>0.93241698439784615</v>
      </c>
      <c r="FO37" s="81">
        <f t="shared" si="78"/>
        <v>0.96449836908458164</v>
      </c>
      <c r="FP37" s="85">
        <v>349001.67996807181</v>
      </c>
      <c r="FQ37" s="85">
        <v>308539.67996807181</v>
      </c>
      <c r="FR37" s="85">
        <v>308539.67996807181</v>
      </c>
      <c r="FS37" s="85">
        <v>304139.67996807181</v>
      </c>
      <c r="FT37" s="85">
        <v>304139.67996807181</v>
      </c>
      <c r="FU37" s="85">
        <v>89319.35993614397</v>
      </c>
      <c r="FV37" s="85">
        <v>0</v>
      </c>
      <c r="FW37" s="85">
        <v>0</v>
      </c>
      <c r="FX37" s="85">
        <v>0</v>
      </c>
      <c r="FY37" s="85">
        <v>0</v>
      </c>
      <c r="FZ37" s="85">
        <v>0</v>
      </c>
      <c r="GA37" s="85">
        <v>0</v>
      </c>
      <c r="GB37" s="83">
        <f t="shared" si="79"/>
        <v>1663679.7597765031</v>
      </c>
      <c r="GC37" s="89">
        <v>0</v>
      </c>
      <c r="GD37" s="89">
        <v>0</v>
      </c>
      <c r="GE37" s="89">
        <v>0</v>
      </c>
      <c r="GF37" s="89">
        <v>0</v>
      </c>
      <c r="GG37" s="86">
        <v>13884649.00159164</v>
      </c>
      <c r="GH37" s="63">
        <v>402497.62699999998</v>
      </c>
      <c r="GI37" s="63">
        <v>178327.93700000001</v>
      </c>
      <c r="GJ37" s="63">
        <v>608144.05200000003</v>
      </c>
      <c r="GK37" s="63">
        <v>525314.24</v>
      </c>
      <c r="GL37" s="63">
        <v>357529.59100000001</v>
      </c>
      <c r="GM37" s="63">
        <v>304157.86</v>
      </c>
      <c r="GN37" s="63">
        <v>378357.58</v>
      </c>
      <c r="GO37" s="63">
        <v>348613.75900000002</v>
      </c>
      <c r="GP37" s="63">
        <v>946892.20900000003</v>
      </c>
      <c r="GQ37" s="63">
        <v>277570.22996807192</v>
      </c>
      <c r="GR37" s="63">
        <v>343539.67996807181</v>
      </c>
      <c r="GS37" s="63">
        <v>149675</v>
      </c>
      <c r="GT37" s="63">
        <f t="shared" si="80"/>
        <v>4820619.7649361445</v>
      </c>
      <c r="GU37" s="63">
        <v>210253.70968742401</v>
      </c>
      <c r="GV37" s="63">
        <v>210253.70968742401</v>
      </c>
      <c r="GW37" s="63">
        <v>98285.970280647802</v>
      </c>
      <c r="GX37" s="63">
        <v>0</v>
      </c>
      <c r="GY37" s="63">
        <v>0</v>
      </c>
      <c r="GZ37" s="63">
        <v>0</v>
      </c>
      <c r="HA37" s="63">
        <v>0</v>
      </c>
      <c r="HB37" s="63">
        <v>0</v>
      </c>
      <c r="HC37" s="63">
        <v>0</v>
      </c>
      <c r="HD37" s="63">
        <v>0</v>
      </c>
      <c r="HE37" s="63">
        <v>0</v>
      </c>
      <c r="HF37" s="63">
        <v>0</v>
      </c>
      <c r="HG37" s="63">
        <f t="shared" si="81"/>
        <v>518793.38965549582</v>
      </c>
      <c r="HH37" s="58">
        <v>0</v>
      </c>
      <c r="HI37" s="58">
        <v>0</v>
      </c>
      <c r="HJ37" s="58">
        <v>0</v>
      </c>
      <c r="HK37" s="58">
        <v>0</v>
      </c>
      <c r="HL37" s="58">
        <f t="shared" si="82"/>
        <v>13884649.00159164</v>
      </c>
      <c r="HM37" s="63">
        <v>402497.62699999998</v>
      </c>
      <c r="HN37" s="63">
        <v>178327.93700000001</v>
      </c>
      <c r="HO37" s="63">
        <v>608144.05200000003</v>
      </c>
      <c r="HP37" s="63">
        <v>525314.24</v>
      </c>
      <c r="HQ37" s="63">
        <v>357529.59100000001</v>
      </c>
      <c r="HR37" s="63">
        <v>304157.86</v>
      </c>
      <c r="HS37" s="63">
        <v>378357.58</v>
      </c>
      <c r="HT37" s="63">
        <v>348613.75900000002</v>
      </c>
      <c r="HU37" s="63">
        <v>946892.20900000003</v>
      </c>
      <c r="HV37" s="63">
        <v>466943.86900000001</v>
      </c>
      <c r="HW37" s="63">
        <v>485055.12</v>
      </c>
      <c r="HX37" s="63">
        <v>138553.87999999989</v>
      </c>
      <c r="HY37" s="63">
        <f t="shared" si="83"/>
        <v>5140387.7240000004</v>
      </c>
      <c r="HZ37" s="63">
        <v>0</v>
      </c>
      <c r="IA37" s="63">
        <v>0</v>
      </c>
      <c r="IB37" s="63">
        <v>0</v>
      </c>
      <c r="IC37" s="63">
        <v>0</v>
      </c>
      <c r="ID37" s="63">
        <v>0</v>
      </c>
      <c r="IE37" s="63">
        <v>0</v>
      </c>
      <c r="IF37" s="63">
        <v>0</v>
      </c>
      <c r="IG37" s="63">
        <v>0</v>
      </c>
      <c r="IH37" s="63">
        <v>0</v>
      </c>
      <c r="II37" s="63">
        <v>0</v>
      </c>
      <c r="IJ37" s="63">
        <v>0</v>
      </c>
      <c r="IK37" s="63">
        <v>0</v>
      </c>
      <c r="IL37" s="63">
        <v>199025.43059164268</v>
      </c>
      <c r="IM37" s="58">
        <v>0</v>
      </c>
      <c r="IN37" s="58">
        <v>0</v>
      </c>
      <c r="IO37" s="58">
        <v>0</v>
      </c>
      <c r="IP37" s="58">
        <v>0</v>
      </c>
      <c r="IQ37" s="58">
        <f t="shared" ref="IQ37:IQ68" si="112">SUM(BF37,HY37,IL37,IM37:IP37)</f>
        <v>13884649.001591641</v>
      </c>
      <c r="IR37" s="70">
        <f t="shared" si="84"/>
        <v>3087088.9661319917</v>
      </c>
      <c r="IS37" s="70">
        <f t="shared" si="85"/>
        <v>5001833.8440000005</v>
      </c>
      <c r="IT37" s="92">
        <f t="shared" ref="IT37:IT68" si="113">BF37+IS37</f>
        <v>13547069.691</v>
      </c>
      <c r="IU37" s="92">
        <f t="shared" ref="IU37:IU68" si="114">BF37+IR37</f>
        <v>11632324.813131992</v>
      </c>
      <c r="IV37" s="92">
        <f t="shared" si="86"/>
        <v>1914744.8778680079</v>
      </c>
      <c r="IW37" s="21">
        <f t="shared" ref="IW37:IW68" si="115">CX37-IT37</f>
        <v>272852.50488081947</v>
      </c>
      <c r="IX37" s="70">
        <f t="shared" si="87"/>
        <v>3671333.3948151376</v>
      </c>
      <c r="IY37" s="70">
        <f t="shared" si="88"/>
        <v>5001833.8440000005</v>
      </c>
      <c r="IZ37" s="93">
        <f t="shared" ref="IZ37:IZ68" si="116">BF37+IY37</f>
        <v>13547069.691</v>
      </c>
      <c r="JA37" s="93">
        <f t="shared" ref="JA37:JA68" si="117">BF37+IX37</f>
        <v>12216569.241815137</v>
      </c>
      <c r="JB37" s="92">
        <f t="shared" si="89"/>
        <v>1330500.4491848629</v>
      </c>
      <c r="JC37" s="94">
        <f t="shared" ref="JC37:JC68" si="118">GG37-IZ37</f>
        <v>337579.31059163995</v>
      </c>
      <c r="JD37" s="94">
        <f t="shared" si="90"/>
        <v>4670944.7649361445</v>
      </c>
      <c r="JE37" s="94">
        <f t="shared" si="91"/>
        <v>5001833.8440000005</v>
      </c>
      <c r="JF37" s="94">
        <f t="shared" ref="JF37:JF68" si="119">BF37+JE37</f>
        <v>13547069.691</v>
      </c>
      <c r="JG37" s="94">
        <f t="shared" ref="JG37:JG68" si="120">BF37+JD37</f>
        <v>13216180.611936145</v>
      </c>
      <c r="JH37" s="94">
        <f t="shared" si="92"/>
        <v>330889.07906385511</v>
      </c>
      <c r="JI37" s="94">
        <f t="shared" ref="JI37:JI68" si="121">HL37-JF37</f>
        <v>337579.31059163995</v>
      </c>
      <c r="JJ37" s="94">
        <f t="shared" si="93"/>
        <v>5001833.8440000005</v>
      </c>
      <c r="JK37" s="94">
        <f t="shared" ref="JK37:JK68" si="122">SUM(G37:R37)</f>
        <v>5001833.8440000005</v>
      </c>
      <c r="JL37" s="94">
        <f t="shared" si="94"/>
        <v>13547069.691</v>
      </c>
      <c r="JM37" s="94">
        <f t="shared" si="95"/>
        <v>13547069.691</v>
      </c>
      <c r="JN37" s="94">
        <f t="shared" si="96"/>
        <v>0</v>
      </c>
      <c r="JO37" s="94">
        <f t="shared" si="97"/>
        <v>337579.31059164181</v>
      </c>
      <c r="JP37" s="96">
        <v>12392</v>
      </c>
      <c r="JQ37" s="6" t="s">
        <v>384</v>
      </c>
      <c r="JR37" s="106" t="s">
        <v>394</v>
      </c>
      <c r="JS37" s="106" t="s">
        <v>395</v>
      </c>
      <c r="JT37" s="6" t="s">
        <v>406</v>
      </c>
      <c r="JU37" s="17">
        <v>6</v>
      </c>
      <c r="JV37" s="6" t="s">
        <v>397</v>
      </c>
      <c r="JW37" s="6" t="s">
        <v>401</v>
      </c>
      <c r="JX37" s="103" t="s">
        <v>436</v>
      </c>
      <c r="JY37" s="7" t="s">
        <v>437</v>
      </c>
      <c r="JZ37" s="6" t="s">
        <v>438</v>
      </c>
      <c r="KA37" s="6" t="s">
        <v>406</v>
      </c>
      <c r="KB37" s="6"/>
      <c r="KC37" s="110">
        <v>43556</v>
      </c>
      <c r="KD37" s="109">
        <v>44926</v>
      </c>
      <c r="KE37" s="110"/>
      <c r="KF37" s="129" t="s">
        <v>519</v>
      </c>
      <c r="KG37" s="129">
        <v>2</v>
      </c>
      <c r="KH37" s="85">
        <v>0</v>
      </c>
      <c r="KI37" s="85">
        <v>0</v>
      </c>
      <c r="KJ37" s="85">
        <v>0</v>
      </c>
      <c r="KK37" s="85" t="s">
        <v>522</v>
      </c>
      <c r="KL37" s="130" t="s">
        <v>493</v>
      </c>
      <c r="KM37" s="26" t="s">
        <v>506</v>
      </c>
      <c r="KN37" s="130"/>
      <c r="KO37" s="134" t="s">
        <v>523</v>
      </c>
      <c r="KP37" s="132"/>
      <c r="KQ37" s="133"/>
      <c r="KR37" s="132" t="s">
        <v>483</v>
      </c>
      <c r="KS37" s="291" t="s">
        <v>484</v>
      </c>
    </row>
    <row r="38" spans="1:305" ht="51.75" x14ac:dyDescent="0.25">
      <c r="A38" s="4" t="s">
        <v>34</v>
      </c>
      <c r="B38" s="6" t="s">
        <v>72</v>
      </c>
      <c r="C38" s="26" t="s">
        <v>107</v>
      </c>
      <c r="D38" s="219" t="s">
        <v>144</v>
      </c>
      <c r="E38" s="34" t="s">
        <v>160</v>
      </c>
      <c r="F38" s="33" t="s">
        <v>175</v>
      </c>
      <c r="G38" s="12">
        <v>9099.3369999999995</v>
      </c>
      <c r="H38" s="12">
        <v>4010</v>
      </c>
      <c r="I38" s="12">
        <v>69278.486000000004</v>
      </c>
      <c r="J38" s="12">
        <v>76135.616999999998</v>
      </c>
      <c r="K38" s="12">
        <v>274718.67599999998</v>
      </c>
      <c r="L38" s="12">
        <v>113502.27800000001</v>
      </c>
      <c r="M38" s="12">
        <v>11148.035</v>
      </c>
      <c r="N38" s="48">
        <v>63547.413</v>
      </c>
      <c r="O38" s="48">
        <v>5889.1189999999997</v>
      </c>
      <c r="P38" s="48">
        <v>178902.8</v>
      </c>
      <c r="Q38" s="48">
        <v>3000</v>
      </c>
      <c r="R38" s="48">
        <v>533.29999999999995</v>
      </c>
      <c r="S38" s="11">
        <f t="shared" si="21"/>
        <v>809765.06099999999</v>
      </c>
      <c r="T38" s="79">
        <v>0</v>
      </c>
      <c r="U38" s="79">
        <v>0.01</v>
      </c>
      <c r="V38" s="79">
        <v>0</v>
      </c>
      <c r="W38" s="79">
        <v>0</v>
      </c>
      <c r="X38" s="79">
        <v>0</v>
      </c>
      <c r="Y38" s="79">
        <v>0.04</v>
      </c>
      <c r="Z38" s="79">
        <v>0</v>
      </c>
      <c r="AA38" s="79">
        <v>1.4999999999999999E-2</v>
      </c>
      <c r="AB38" s="79">
        <v>0</v>
      </c>
      <c r="AC38" s="79">
        <v>0</v>
      </c>
      <c r="AD38" s="79">
        <v>0</v>
      </c>
      <c r="AE38" s="79">
        <v>0</v>
      </c>
      <c r="AF38" s="221">
        <f t="shared" si="98"/>
        <v>0.87300000000000011</v>
      </c>
      <c r="AG38" s="221">
        <f t="shared" si="99"/>
        <v>0.88300000000000012</v>
      </c>
      <c r="AH38" s="221">
        <f t="shared" si="100"/>
        <v>0.88300000000000012</v>
      </c>
      <c r="AI38" s="221">
        <f t="shared" si="101"/>
        <v>0.88300000000000012</v>
      </c>
      <c r="AJ38" s="221">
        <f t="shared" si="102"/>
        <v>0.88300000000000012</v>
      </c>
      <c r="AK38" s="221">
        <f t="shared" si="103"/>
        <v>0.92300000000000015</v>
      </c>
      <c r="AL38" s="221">
        <f t="shared" si="104"/>
        <v>0.92300000000000015</v>
      </c>
      <c r="AM38" s="221">
        <f t="shared" si="105"/>
        <v>0.93800000000000017</v>
      </c>
      <c r="AN38" s="221">
        <f t="shared" si="106"/>
        <v>0.93800000000000017</v>
      </c>
      <c r="AO38" s="221">
        <f t="shared" si="107"/>
        <v>0.93800000000000017</v>
      </c>
      <c r="AP38" s="221">
        <f t="shared" si="108"/>
        <v>0.93800000000000017</v>
      </c>
      <c r="AQ38" s="221">
        <f t="shared" si="109"/>
        <v>0.93800000000000017</v>
      </c>
      <c r="AR38" s="221">
        <f t="shared" si="46"/>
        <v>0.87351333975950329</v>
      </c>
      <c r="AS38" s="221">
        <f t="shared" si="47"/>
        <v>0.87403424384743744</v>
      </c>
      <c r="AT38" s="221">
        <f t="shared" si="48"/>
        <v>0.88366536724824096</v>
      </c>
      <c r="AU38" s="221">
        <f t="shared" si="49"/>
        <v>0.89803312124957546</v>
      </c>
      <c r="AV38" s="221">
        <f t="shared" si="50"/>
        <v>0.91341657646555963</v>
      </c>
      <c r="AW38" s="221">
        <f t="shared" si="51"/>
        <v>0.91379888060055336</v>
      </c>
      <c r="AX38" s="221">
        <f t="shared" si="52"/>
        <v>0.91379888060055336</v>
      </c>
      <c r="AY38" s="221">
        <f t="shared" si="53"/>
        <v>0.91379888060055336</v>
      </c>
      <c r="AZ38" s="221">
        <f t="shared" si="54"/>
        <v>0.91896192735165405</v>
      </c>
      <c r="BA38" s="221">
        <f t="shared" si="55"/>
        <v>0.93905683255927763</v>
      </c>
      <c r="BB38" s="221">
        <f t="shared" si="56"/>
        <v>0.94243875375345287</v>
      </c>
      <c r="BC38" s="221">
        <f t="shared" si="57"/>
        <v>0.95353033850115354</v>
      </c>
      <c r="BD38" s="80">
        <f t="shared" si="110"/>
        <v>0.93800000000000017</v>
      </c>
      <c r="BE38" s="76">
        <v>0.87300000000000011</v>
      </c>
      <c r="BF38" s="51">
        <v>4534583.9570000004</v>
      </c>
      <c r="BG38" s="57">
        <v>3435.8080821187455</v>
      </c>
      <c r="BH38" s="57">
        <v>3494.8815656683246</v>
      </c>
      <c r="BI38" s="57">
        <v>64784.299448314508</v>
      </c>
      <c r="BJ38" s="57">
        <v>96884.787152216697</v>
      </c>
      <c r="BK38" s="57">
        <v>68975.055085319764</v>
      </c>
      <c r="BL38" s="57">
        <v>2590.8628959693397</v>
      </c>
      <c r="BM38" s="57">
        <v>0</v>
      </c>
      <c r="BN38" s="57">
        <v>0</v>
      </c>
      <c r="BO38" s="57">
        <v>35252.880825640539</v>
      </c>
      <c r="BP38" s="57">
        <v>137552.78500565203</v>
      </c>
      <c r="BQ38" s="57">
        <v>23207.094639976636</v>
      </c>
      <c r="BR38" s="57">
        <v>76303.739767074323</v>
      </c>
      <c r="BS38" s="86">
        <f t="shared" si="58"/>
        <v>512482.19446795085</v>
      </c>
      <c r="BT38" s="230">
        <v>5.1333975950314378E-4</v>
      </c>
      <c r="BU38" s="230">
        <v>5.2090408793415051E-4</v>
      </c>
      <c r="BV38" s="230">
        <v>9.6311234008036074E-3</v>
      </c>
      <c r="BW38" s="230">
        <v>1.43677540013344E-2</v>
      </c>
      <c r="BX38" s="230">
        <v>1.5383455215984186E-2</v>
      </c>
      <c r="BY38" s="230">
        <v>3.8230413499373101E-4</v>
      </c>
      <c r="BZ38" s="230">
        <v>0</v>
      </c>
      <c r="CA38" s="230">
        <v>0</v>
      </c>
      <c r="CB38" s="230">
        <v>5.1630467511007208E-3</v>
      </c>
      <c r="CC38" s="230">
        <v>2.009490520762356E-2</v>
      </c>
      <c r="CD38" s="230">
        <v>3.3819211941753125E-3</v>
      </c>
      <c r="CE38" s="230">
        <v>1.1091584747700688E-2</v>
      </c>
      <c r="CF38" s="80">
        <f t="shared" si="59"/>
        <v>0.95353033850115354</v>
      </c>
      <c r="CG38" s="59">
        <v>0</v>
      </c>
      <c r="CH38" s="59">
        <v>0</v>
      </c>
      <c r="CI38" s="59">
        <v>0</v>
      </c>
      <c r="CJ38" s="59">
        <v>7291.079999999999</v>
      </c>
      <c r="CK38" s="59">
        <v>1500</v>
      </c>
      <c r="CL38" s="59">
        <v>0</v>
      </c>
      <c r="CM38" s="59">
        <v>0</v>
      </c>
      <c r="CN38" s="59">
        <v>0</v>
      </c>
      <c r="CO38" s="59">
        <v>51010.424999999996</v>
      </c>
      <c r="CP38" s="59">
        <v>24216</v>
      </c>
      <c r="CQ38" s="59">
        <v>535177.272</v>
      </c>
      <c r="CR38" s="59">
        <v>55221.744999999995</v>
      </c>
      <c r="CS38" s="11">
        <f t="shared" si="60"/>
        <v>674416.522</v>
      </c>
      <c r="CT38" s="59">
        <v>81587.14499999999</v>
      </c>
      <c r="CU38" s="59">
        <v>56493.743999999999</v>
      </c>
      <c r="CV38" s="59">
        <v>0</v>
      </c>
      <c r="CW38" s="59">
        <v>0</v>
      </c>
      <c r="CX38" s="58">
        <f t="shared" si="111"/>
        <v>5859563.5624679504</v>
      </c>
      <c r="CY38" s="63">
        <v>3435.8080821187455</v>
      </c>
      <c r="CZ38" s="63">
        <v>3494.8815656683246</v>
      </c>
      <c r="DA38" s="63">
        <v>64784.299448314508</v>
      </c>
      <c r="DB38" s="63">
        <v>96884.787152216697</v>
      </c>
      <c r="DC38" s="63">
        <v>68975.055085319764</v>
      </c>
      <c r="DD38" s="63">
        <v>2590.8628959693397</v>
      </c>
      <c r="DE38" s="63">
        <v>0</v>
      </c>
      <c r="DF38" s="63">
        <v>0</v>
      </c>
      <c r="DG38" s="63">
        <v>35252.880825640539</v>
      </c>
      <c r="DH38" s="63">
        <v>137552.78500565203</v>
      </c>
      <c r="DI38" s="63">
        <v>23207.094639976636</v>
      </c>
      <c r="DJ38" s="63">
        <v>76303.739767074323</v>
      </c>
      <c r="DK38" s="63">
        <f t="shared" si="62"/>
        <v>512482.19446795085</v>
      </c>
      <c r="DL38" s="63">
        <v>0</v>
      </c>
      <c r="DM38" s="63">
        <v>0</v>
      </c>
      <c r="DN38" s="63">
        <v>0</v>
      </c>
      <c r="DO38" s="63">
        <v>7291.079999999999</v>
      </c>
      <c r="DP38" s="63">
        <v>1500</v>
      </c>
      <c r="DQ38" s="63">
        <v>0</v>
      </c>
      <c r="DR38" s="63">
        <v>0</v>
      </c>
      <c r="DS38" s="63">
        <v>0</v>
      </c>
      <c r="DT38" s="63">
        <v>51010.424999999996</v>
      </c>
      <c r="DU38" s="63">
        <v>24216</v>
      </c>
      <c r="DV38" s="63">
        <v>535177.272</v>
      </c>
      <c r="DW38" s="63">
        <v>55221.744999999995</v>
      </c>
      <c r="DX38" s="63">
        <f t="shared" si="63"/>
        <v>674416.522</v>
      </c>
      <c r="DY38" s="58">
        <v>81587.14499999999</v>
      </c>
      <c r="DZ38" s="58">
        <v>56493.743999999999</v>
      </c>
      <c r="EA38" s="58">
        <v>0</v>
      </c>
      <c r="EB38" s="58">
        <v>0</v>
      </c>
      <c r="EC38" s="58">
        <f t="shared" si="64"/>
        <v>5859563.5624679504</v>
      </c>
      <c r="ED38" s="85">
        <v>9099.3369999999995</v>
      </c>
      <c r="EE38" s="85">
        <v>4010</v>
      </c>
      <c r="EF38" s="85">
        <v>69278.486000000004</v>
      </c>
      <c r="EG38" s="85">
        <v>76135.616999999998</v>
      </c>
      <c r="EH38" s="85">
        <v>274718.67599999998</v>
      </c>
      <c r="EI38" s="85">
        <v>113502.27800000001</v>
      </c>
      <c r="EJ38" s="85">
        <v>725.7219999999943</v>
      </c>
      <c r="EK38" s="85">
        <v>6876</v>
      </c>
      <c r="EL38" s="85">
        <v>35113</v>
      </c>
      <c r="EM38" s="85">
        <v>74803</v>
      </c>
      <c r="EN38" s="85">
        <v>25500</v>
      </c>
      <c r="EO38" s="85">
        <v>2010.157467950834</v>
      </c>
      <c r="EP38" s="83">
        <f t="shared" si="65"/>
        <v>691772.27346795076</v>
      </c>
      <c r="EQ38" s="79">
        <v>0</v>
      </c>
      <c r="ER38" s="79">
        <v>0.01</v>
      </c>
      <c r="ES38" s="79">
        <v>0</v>
      </c>
      <c r="ET38" s="79">
        <v>0</v>
      </c>
      <c r="EU38" s="79">
        <v>0</v>
      </c>
      <c r="EV38" s="79">
        <v>0</v>
      </c>
      <c r="EW38" s="79">
        <v>0</v>
      </c>
      <c r="EX38" s="79">
        <v>3.1681528662420378E-3</v>
      </c>
      <c r="EY38" s="79">
        <v>8.9006369426751584E-3</v>
      </c>
      <c r="EZ38" s="79">
        <v>1.8554140127388534E-2</v>
      </c>
      <c r="FA38" s="79">
        <v>2.1118471337579613E-2</v>
      </c>
      <c r="FB38" s="79">
        <v>5.5834394904458592E-3</v>
      </c>
      <c r="FC38" s="81">
        <f t="shared" si="66"/>
        <v>6.7324840764331206E-2</v>
      </c>
      <c r="FD38" s="81">
        <f t="shared" si="67"/>
        <v>0.87300000000000011</v>
      </c>
      <c r="FE38" s="81">
        <f t="shared" si="68"/>
        <v>0.88300000000000012</v>
      </c>
      <c r="FF38" s="81">
        <f t="shared" si="69"/>
        <v>0.88300000000000012</v>
      </c>
      <c r="FG38" s="81">
        <f t="shared" si="70"/>
        <v>0.88300000000000012</v>
      </c>
      <c r="FH38" s="81">
        <f t="shared" si="71"/>
        <v>0.88300000000000012</v>
      </c>
      <c r="FI38" s="81">
        <f t="shared" si="72"/>
        <v>0.88300000000000012</v>
      </c>
      <c r="FJ38" s="81">
        <f t="shared" si="73"/>
        <v>0.88300000000000012</v>
      </c>
      <c r="FK38" s="81">
        <f t="shared" si="74"/>
        <v>0.88616815286624218</v>
      </c>
      <c r="FL38" s="81">
        <f t="shared" si="75"/>
        <v>0.89506878980891735</v>
      </c>
      <c r="FM38" s="81">
        <f t="shared" si="76"/>
        <v>0.91362292993630589</v>
      </c>
      <c r="FN38" s="81">
        <f t="shared" si="77"/>
        <v>0.9347414012738855</v>
      </c>
      <c r="FO38" s="81">
        <f t="shared" si="78"/>
        <v>0.94032484076433132</v>
      </c>
      <c r="FP38" s="85">
        <v>0</v>
      </c>
      <c r="FQ38" s="85">
        <v>0</v>
      </c>
      <c r="FR38" s="85">
        <v>0</v>
      </c>
      <c r="FS38" s="85">
        <v>7291</v>
      </c>
      <c r="FT38" s="85">
        <v>1500</v>
      </c>
      <c r="FU38" s="85">
        <v>0</v>
      </c>
      <c r="FV38" s="85">
        <v>0</v>
      </c>
      <c r="FW38" s="85">
        <v>0</v>
      </c>
      <c r="FX38" s="85">
        <v>51010</v>
      </c>
      <c r="FY38" s="85">
        <v>24216</v>
      </c>
      <c r="FZ38" s="85">
        <v>535177</v>
      </c>
      <c r="GA38" s="85">
        <v>55222</v>
      </c>
      <c r="GB38" s="83">
        <f t="shared" si="79"/>
        <v>674416</v>
      </c>
      <c r="GC38" s="89">
        <v>81587.14499999999</v>
      </c>
      <c r="GD38" s="89">
        <v>56494.413289179749</v>
      </c>
      <c r="GE38" s="89">
        <v>0</v>
      </c>
      <c r="GF38" s="89">
        <v>0</v>
      </c>
      <c r="GG38" s="86">
        <v>6038853.4317571307</v>
      </c>
      <c r="GH38" s="63">
        <v>9099.3369999999995</v>
      </c>
      <c r="GI38" s="63">
        <v>4010</v>
      </c>
      <c r="GJ38" s="63">
        <v>69278.486000000004</v>
      </c>
      <c r="GK38" s="63">
        <v>76135.616999999998</v>
      </c>
      <c r="GL38" s="63">
        <v>274718.67599999998</v>
      </c>
      <c r="GM38" s="63">
        <v>113502.27800000001</v>
      </c>
      <c r="GN38" s="63">
        <v>11148.035</v>
      </c>
      <c r="GO38" s="63">
        <v>63547.413</v>
      </c>
      <c r="GP38" s="63">
        <v>5889.1189999999997</v>
      </c>
      <c r="GQ38" s="63">
        <v>148676.88099999999</v>
      </c>
      <c r="GR38" s="63">
        <v>25590</v>
      </c>
      <c r="GS38" s="63">
        <v>68574</v>
      </c>
      <c r="GT38" s="63">
        <f t="shared" si="80"/>
        <v>870169.84199999995</v>
      </c>
      <c r="GU38" s="63">
        <v>11151</v>
      </c>
      <c r="GV38" s="63">
        <v>0</v>
      </c>
      <c r="GW38" s="63">
        <v>0</v>
      </c>
      <c r="GX38" s="63">
        <v>3715</v>
      </c>
      <c r="GY38" s="63">
        <v>45076</v>
      </c>
      <c r="GZ38" s="63">
        <v>0</v>
      </c>
      <c r="HA38" s="63">
        <v>65692</v>
      </c>
      <c r="HB38" s="63">
        <v>0</v>
      </c>
      <c r="HC38" s="63">
        <v>34872</v>
      </c>
      <c r="HD38" s="63">
        <v>24216</v>
      </c>
      <c r="HE38" s="63">
        <v>311296.43146795081</v>
      </c>
      <c r="HF38" s="63">
        <v>0</v>
      </c>
      <c r="HG38" s="63">
        <f t="shared" si="81"/>
        <v>496018.43146795081</v>
      </c>
      <c r="HH38" s="58">
        <v>81587.14499999999</v>
      </c>
      <c r="HI38" s="58">
        <v>56494.413289179749</v>
      </c>
      <c r="HJ38" s="58">
        <v>0</v>
      </c>
      <c r="HK38" s="58">
        <v>0</v>
      </c>
      <c r="HL38" s="58">
        <f t="shared" si="82"/>
        <v>6038853.7887571305</v>
      </c>
      <c r="HM38" s="63">
        <v>9099.3369999999995</v>
      </c>
      <c r="HN38" s="63">
        <v>4010</v>
      </c>
      <c r="HO38" s="63">
        <v>69278.486000000004</v>
      </c>
      <c r="HP38" s="63">
        <v>76135.616999999998</v>
      </c>
      <c r="HQ38" s="63">
        <v>274718.67599999998</v>
      </c>
      <c r="HR38" s="63">
        <v>113502.27800000001</v>
      </c>
      <c r="HS38" s="63">
        <v>11148.035</v>
      </c>
      <c r="HT38" s="63">
        <v>63547.413</v>
      </c>
      <c r="HU38" s="63">
        <v>5889.1189999999997</v>
      </c>
      <c r="HV38" s="63">
        <v>178902.8</v>
      </c>
      <c r="HW38" s="63">
        <v>3000</v>
      </c>
      <c r="HX38" s="63">
        <v>41164</v>
      </c>
      <c r="HY38" s="63">
        <f t="shared" si="83"/>
        <v>850395.76099999994</v>
      </c>
      <c r="HZ38" s="63">
        <v>0</v>
      </c>
      <c r="IA38" s="63">
        <v>0</v>
      </c>
      <c r="IB38" s="63">
        <v>0</v>
      </c>
      <c r="IC38" s="63">
        <v>0</v>
      </c>
      <c r="ID38" s="63">
        <v>0</v>
      </c>
      <c r="IE38" s="63">
        <v>0</v>
      </c>
      <c r="IF38" s="63">
        <v>0</v>
      </c>
      <c r="IG38" s="63">
        <v>0</v>
      </c>
      <c r="IH38" s="63">
        <v>0</v>
      </c>
      <c r="II38" s="63">
        <v>0</v>
      </c>
      <c r="IJ38" s="63">
        <v>0</v>
      </c>
      <c r="IK38" s="63">
        <v>0</v>
      </c>
      <c r="IL38" s="63">
        <v>515792.51246795082</v>
      </c>
      <c r="IM38" s="58">
        <v>81587.14499999999</v>
      </c>
      <c r="IN38" s="58">
        <v>56494.413289179749</v>
      </c>
      <c r="IO38" s="58">
        <v>0</v>
      </c>
      <c r="IP38" s="58">
        <v>0</v>
      </c>
      <c r="IQ38" s="58">
        <f t="shared" si="112"/>
        <v>6038853.7887571305</v>
      </c>
      <c r="IR38" s="70">
        <f t="shared" si="84"/>
        <v>436178.45470087649</v>
      </c>
      <c r="IS38" s="70">
        <f t="shared" si="85"/>
        <v>809231.76099999994</v>
      </c>
      <c r="IT38" s="92">
        <f t="shared" si="113"/>
        <v>5343815.7180000003</v>
      </c>
      <c r="IU38" s="92">
        <f t="shared" si="114"/>
        <v>4970762.4117008764</v>
      </c>
      <c r="IV38" s="92">
        <f t="shared" si="86"/>
        <v>373053.30629912391</v>
      </c>
      <c r="IW38" s="21">
        <f t="shared" si="115"/>
        <v>515747.84446795005</v>
      </c>
      <c r="IX38" s="70">
        <f t="shared" si="87"/>
        <v>689762.11599999992</v>
      </c>
      <c r="IY38" s="70">
        <f t="shared" si="88"/>
        <v>809231.76099999994</v>
      </c>
      <c r="IZ38" s="93">
        <f t="shared" si="116"/>
        <v>5343815.7180000003</v>
      </c>
      <c r="JA38" s="93">
        <f t="shared" si="117"/>
        <v>5224346.0730000008</v>
      </c>
      <c r="JB38" s="92">
        <f t="shared" si="89"/>
        <v>119469.64499999955</v>
      </c>
      <c r="JC38" s="94">
        <f t="shared" si="118"/>
        <v>695037.71375713032</v>
      </c>
      <c r="JD38" s="94">
        <f t="shared" si="90"/>
        <v>801595.84199999995</v>
      </c>
      <c r="JE38" s="94">
        <f t="shared" si="91"/>
        <v>809231.76099999994</v>
      </c>
      <c r="JF38" s="94">
        <f t="shared" si="119"/>
        <v>5343815.7180000003</v>
      </c>
      <c r="JG38" s="94">
        <f t="shared" si="120"/>
        <v>5336179.7990000006</v>
      </c>
      <c r="JH38" s="94">
        <f t="shared" si="92"/>
        <v>7635.9189999997616</v>
      </c>
      <c r="JI38" s="94">
        <f t="shared" si="121"/>
        <v>695038.07075713016</v>
      </c>
      <c r="JJ38" s="94">
        <f t="shared" si="93"/>
        <v>809231.76099999994</v>
      </c>
      <c r="JK38" s="94">
        <f t="shared" si="122"/>
        <v>809765.06099999999</v>
      </c>
      <c r="JL38" s="94">
        <f t="shared" si="94"/>
        <v>5344349.0180000002</v>
      </c>
      <c r="JM38" s="94">
        <f t="shared" si="95"/>
        <v>5343815.7180000003</v>
      </c>
      <c r="JN38" s="94">
        <f t="shared" si="96"/>
        <v>533.29999999981374</v>
      </c>
      <c r="JO38" s="94">
        <f t="shared" si="97"/>
        <v>694504.77075713035</v>
      </c>
      <c r="JP38" s="96">
        <v>12393</v>
      </c>
      <c r="JQ38" s="6" t="s">
        <v>384</v>
      </c>
      <c r="JR38" s="106" t="s">
        <v>394</v>
      </c>
      <c r="JS38" s="106" t="s">
        <v>395</v>
      </c>
      <c r="JT38" s="6" t="s">
        <v>406</v>
      </c>
      <c r="JU38" s="17">
        <v>6</v>
      </c>
      <c r="JV38" s="6" t="s">
        <v>397</v>
      </c>
      <c r="JW38" s="6" t="s">
        <v>401</v>
      </c>
      <c r="JX38" s="103" t="s">
        <v>436</v>
      </c>
      <c r="JY38" s="7" t="s">
        <v>437</v>
      </c>
      <c r="JZ38" s="6" t="s">
        <v>438</v>
      </c>
      <c r="KA38" s="6" t="s">
        <v>406</v>
      </c>
      <c r="KB38" s="6"/>
      <c r="KC38" s="110">
        <v>43556</v>
      </c>
      <c r="KD38" s="109">
        <v>44926</v>
      </c>
      <c r="KE38" s="110"/>
      <c r="KF38" s="129" t="s">
        <v>519</v>
      </c>
      <c r="KG38" s="129">
        <v>0</v>
      </c>
      <c r="KH38" s="85">
        <v>0</v>
      </c>
      <c r="KI38" s="85">
        <v>0</v>
      </c>
      <c r="KJ38" s="85">
        <v>0</v>
      </c>
      <c r="KK38" s="85" t="s">
        <v>522</v>
      </c>
      <c r="KL38" s="130" t="s">
        <v>493</v>
      </c>
      <c r="KM38" s="26" t="s">
        <v>506</v>
      </c>
      <c r="KN38" s="130"/>
      <c r="KO38" s="134">
        <v>943</v>
      </c>
      <c r="KP38" s="132"/>
      <c r="KQ38" s="133"/>
      <c r="KR38" s="132" t="s">
        <v>165</v>
      </c>
      <c r="KS38" s="291" t="s">
        <v>484</v>
      </c>
    </row>
    <row r="39" spans="1:305" ht="51.75" x14ac:dyDescent="0.25">
      <c r="A39" s="4" t="s">
        <v>35</v>
      </c>
      <c r="B39" s="6" t="s">
        <v>72</v>
      </c>
      <c r="C39" s="26" t="s">
        <v>108</v>
      </c>
      <c r="D39" s="219" t="s">
        <v>144</v>
      </c>
      <c r="E39" s="34" t="s">
        <v>160</v>
      </c>
      <c r="F39" s="33" t="s">
        <v>175</v>
      </c>
      <c r="G39" s="12">
        <v>28606.733</v>
      </c>
      <c r="H39" s="12">
        <v>15445.603999999999</v>
      </c>
      <c r="I39" s="12">
        <v>19736.888999999999</v>
      </c>
      <c r="J39" s="12">
        <v>759433.28700000001</v>
      </c>
      <c r="K39" s="12">
        <v>30661.557000000001</v>
      </c>
      <c r="L39" s="12">
        <v>29603.439999999999</v>
      </c>
      <c r="M39" s="12">
        <v>32243.940999999999</v>
      </c>
      <c r="N39" s="48">
        <v>4023.6080000000002</v>
      </c>
      <c r="O39" s="48">
        <v>20191.149000000001</v>
      </c>
      <c r="P39" s="48">
        <v>42784.79</v>
      </c>
      <c r="Q39" s="48">
        <v>14258.28</v>
      </c>
      <c r="R39" s="48">
        <v>503.86799999999999</v>
      </c>
      <c r="S39" s="11">
        <f t="shared" si="21"/>
        <v>997493.14600000007</v>
      </c>
      <c r="T39" s="79">
        <v>0.01</v>
      </c>
      <c r="U39" s="79">
        <v>0</v>
      </c>
      <c r="V39" s="79">
        <v>0.01</v>
      </c>
      <c r="W39" s="79">
        <v>0</v>
      </c>
      <c r="X39" s="79">
        <v>0</v>
      </c>
      <c r="Y39" s="79">
        <v>0</v>
      </c>
      <c r="Z39" s="79">
        <v>0</v>
      </c>
      <c r="AA39" s="79">
        <v>0</v>
      </c>
      <c r="AB39" s="79">
        <v>0</v>
      </c>
      <c r="AC39" s="79">
        <v>0</v>
      </c>
      <c r="AD39" s="79">
        <v>0</v>
      </c>
      <c r="AE39" s="79">
        <v>0</v>
      </c>
      <c r="AF39" s="221">
        <f t="shared" si="98"/>
        <v>0.27</v>
      </c>
      <c r="AG39" s="221">
        <f t="shared" si="99"/>
        <v>0.27</v>
      </c>
      <c r="AH39" s="221">
        <f t="shared" si="100"/>
        <v>0.28000000000000003</v>
      </c>
      <c r="AI39" s="221">
        <f t="shared" si="101"/>
        <v>0.28000000000000003</v>
      </c>
      <c r="AJ39" s="221">
        <f t="shared" si="102"/>
        <v>0.28000000000000003</v>
      </c>
      <c r="AK39" s="221">
        <f t="shared" si="103"/>
        <v>0.28000000000000003</v>
      </c>
      <c r="AL39" s="221">
        <f t="shared" si="104"/>
        <v>0.28000000000000003</v>
      </c>
      <c r="AM39" s="221">
        <f t="shared" si="105"/>
        <v>0.28000000000000003</v>
      </c>
      <c r="AN39" s="221">
        <f t="shared" si="106"/>
        <v>0.28000000000000003</v>
      </c>
      <c r="AO39" s="221">
        <f t="shared" si="107"/>
        <v>0.28000000000000003</v>
      </c>
      <c r="AP39" s="221">
        <f t="shared" si="108"/>
        <v>0.28000000000000003</v>
      </c>
      <c r="AQ39" s="221">
        <f t="shared" si="109"/>
        <v>0.28000000000000003</v>
      </c>
      <c r="AR39" s="221">
        <f t="shared" si="46"/>
        <v>0.26006637191064008</v>
      </c>
      <c r="AS39" s="221">
        <f t="shared" si="47"/>
        <v>0.26015537664280847</v>
      </c>
      <c r="AT39" s="221">
        <f t="shared" si="48"/>
        <v>0.26236098160528909</v>
      </c>
      <c r="AU39" s="221">
        <f t="shared" si="49"/>
        <v>0.30659259642253178</v>
      </c>
      <c r="AV39" s="221">
        <f t="shared" si="50"/>
        <v>0.3203581306892852</v>
      </c>
      <c r="AW39" s="221">
        <f t="shared" si="51"/>
        <v>0.32259220920143045</v>
      </c>
      <c r="AX39" s="221">
        <f t="shared" si="52"/>
        <v>0.32321391488839613</v>
      </c>
      <c r="AY39" s="221">
        <f t="shared" si="53"/>
        <v>0.32335999946371496</v>
      </c>
      <c r="AZ39" s="221">
        <f t="shared" si="54"/>
        <v>0.32335999946371496</v>
      </c>
      <c r="BA39" s="221">
        <f t="shared" si="55"/>
        <v>0.33125493823435292</v>
      </c>
      <c r="BB39" s="221">
        <f t="shared" si="56"/>
        <v>0.33129476138073699</v>
      </c>
      <c r="BC39" s="221">
        <f t="shared" si="57"/>
        <v>0.33238646130150928</v>
      </c>
      <c r="BD39" s="80">
        <f t="shared" si="110"/>
        <v>0.28000000000000003</v>
      </c>
      <c r="BE39" s="76">
        <v>0.26</v>
      </c>
      <c r="BF39" s="51">
        <v>2151098.2910000002</v>
      </c>
      <c r="BG39" s="57">
        <v>992.21485158330165</v>
      </c>
      <c r="BH39" s="57">
        <v>1333.0684658203704</v>
      </c>
      <c r="BI39" s="57">
        <v>33100.763200571142</v>
      </c>
      <c r="BJ39" s="57">
        <v>665089.36344271258</v>
      </c>
      <c r="BK39" s="57">
        <v>201206.91835541328</v>
      </c>
      <c r="BL39" s="57">
        <v>33723.855750340415</v>
      </c>
      <c r="BM39" s="57">
        <v>9403.2575491469634</v>
      </c>
      <c r="BN39" s="57">
        <v>2213.8329015846925</v>
      </c>
      <c r="BO39" s="57">
        <v>0</v>
      </c>
      <c r="BP39" s="57">
        <v>120111.48155214006</v>
      </c>
      <c r="BQ39" s="57">
        <v>607.03181373167581</v>
      </c>
      <c r="BR39" s="57">
        <v>16673.863171822279</v>
      </c>
      <c r="BS39" s="86">
        <f t="shared" si="58"/>
        <v>1084455.6510548668</v>
      </c>
      <c r="BT39" s="230">
        <v>6.637191064008407E-5</v>
      </c>
      <c r="BU39" s="230">
        <v>8.9004732168352737E-5</v>
      </c>
      <c r="BV39" s="230">
        <v>2.2056049624806337E-3</v>
      </c>
      <c r="BW39" s="230">
        <v>4.423161481724272E-2</v>
      </c>
      <c r="BX39" s="230">
        <v>1.3765534266753435E-2</v>
      </c>
      <c r="BY39" s="230">
        <v>2.2340785121452295E-3</v>
      </c>
      <c r="BZ39" s="230">
        <v>6.2170568696566747E-4</v>
      </c>
      <c r="CA39" s="230">
        <v>1.4608457531882504E-4</v>
      </c>
      <c r="CB39" s="230">
        <v>0</v>
      </c>
      <c r="CC39" s="230">
        <v>7.8949387706380002E-3</v>
      </c>
      <c r="CD39" s="230">
        <v>3.9823146384050438E-5</v>
      </c>
      <c r="CE39" s="230">
        <v>1.0916999207722649E-3</v>
      </c>
      <c r="CF39" s="80">
        <f t="shared" si="59"/>
        <v>0.33238646130150928</v>
      </c>
      <c r="CG39" s="59">
        <v>709325.03833333333</v>
      </c>
      <c r="CH39" s="59">
        <v>285867.03833333333</v>
      </c>
      <c r="CI39" s="59">
        <v>379047.03833333333</v>
      </c>
      <c r="CJ39" s="59">
        <v>237894.03833333333</v>
      </c>
      <c r="CK39" s="59">
        <v>30165.038333333334</v>
      </c>
      <c r="CL39" s="59">
        <v>2232032.0383333336</v>
      </c>
      <c r="CM39" s="59">
        <v>40165.03833333333</v>
      </c>
      <c r="CN39" s="59">
        <v>1663421.0383333333</v>
      </c>
      <c r="CO39" s="59">
        <v>34365.03833333333</v>
      </c>
      <c r="CP39" s="59">
        <v>1724997.0383333333</v>
      </c>
      <c r="CQ39" s="59">
        <v>22603</v>
      </c>
      <c r="CR39" s="59">
        <v>0</v>
      </c>
      <c r="CS39" s="11">
        <f t="shared" si="60"/>
        <v>7359881.3833333328</v>
      </c>
      <c r="CT39" s="59">
        <v>2397462.2346666702</v>
      </c>
      <c r="CU39" s="59">
        <v>0</v>
      </c>
      <c r="CV39" s="59">
        <v>0</v>
      </c>
      <c r="CW39" s="59">
        <v>0</v>
      </c>
      <c r="CX39" s="58">
        <f t="shared" si="111"/>
        <v>12992897.56005487</v>
      </c>
      <c r="CY39" s="63">
        <v>992.21485158330165</v>
      </c>
      <c r="CZ39" s="63">
        <v>1333.0684658203704</v>
      </c>
      <c r="DA39" s="63">
        <v>33100.763200571142</v>
      </c>
      <c r="DB39" s="63">
        <v>665089.36344271258</v>
      </c>
      <c r="DC39" s="63">
        <v>201206.91835541328</v>
      </c>
      <c r="DD39" s="63">
        <v>33723.855750340415</v>
      </c>
      <c r="DE39" s="63">
        <v>9403.2575491469634</v>
      </c>
      <c r="DF39" s="63">
        <v>2213.8329015846925</v>
      </c>
      <c r="DG39" s="63">
        <v>0</v>
      </c>
      <c r="DH39" s="63">
        <v>120111.48155214006</v>
      </c>
      <c r="DI39" s="63">
        <v>607.03181373167581</v>
      </c>
      <c r="DJ39" s="63">
        <v>16673.863171822279</v>
      </c>
      <c r="DK39" s="63">
        <f t="shared" si="62"/>
        <v>1084455.6510548668</v>
      </c>
      <c r="DL39" s="63">
        <v>709325.03833333333</v>
      </c>
      <c r="DM39" s="63">
        <v>285867.03833333333</v>
      </c>
      <c r="DN39" s="63">
        <v>379047.03833333333</v>
      </c>
      <c r="DO39" s="63">
        <v>237894.03833333333</v>
      </c>
      <c r="DP39" s="63">
        <v>30165.038333333334</v>
      </c>
      <c r="DQ39" s="63">
        <v>2232032.0383333336</v>
      </c>
      <c r="DR39" s="63">
        <v>40165.03833333333</v>
      </c>
      <c r="DS39" s="63">
        <v>1663421.0383333333</v>
      </c>
      <c r="DT39" s="63">
        <v>34365.03833333333</v>
      </c>
      <c r="DU39" s="63">
        <v>1724997.0383333333</v>
      </c>
      <c r="DV39" s="63">
        <v>22603</v>
      </c>
      <c r="DW39" s="63">
        <v>0</v>
      </c>
      <c r="DX39" s="63">
        <f t="shared" si="63"/>
        <v>7359881.3833333328</v>
      </c>
      <c r="DY39" s="58">
        <v>2397462.2346666702</v>
      </c>
      <c r="DZ39" s="58">
        <v>0</v>
      </c>
      <c r="EA39" s="58">
        <v>0</v>
      </c>
      <c r="EB39" s="58">
        <v>0</v>
      </c>
      <c r="EC39" s="58">
        <f t="shared" si="64"/>
        <v>12992897.56005487</v>
      </c>
      <c r="ED39" s="85">
        <v>28606.733</v>
      </c>
      <c r="EE39" s="85">
        <v>15445.603999999999</v>
      </c>
      <c r="EF39" s="85">
        <v>19736.888999999999</v>
      </c>
      <c r="EG39" s="85">
        <v>759433.28700000001</v>
      </c>
      <c r="EH39" s="85">
        <v>30661.557000000001</v>
      </c>
      <c r="EI39" s="85">
        <v>29603.439999999999</v>
      </c>
      <c r="EJ39" s="85">
        <v>10646.219000000001</v>
      </c>
      <c r="EK39" s="85">
        <v>3000</v>
      </c>
      <c r="EL39" s="85">
        <v>73000</v>
      </c>
      <c r="EM39" s="85">
        <v>5103</v>
      </c>
      <c r="EN39" s="85">
        <v>3600</v>
      </c>
      <c r="EO39" s="85">
        <v>117386.92205486678</v>
      </c>
      <c r="EP39" s="83">
        <f t="shared" si="65"/>
        <v>1096223.6510548668</v>
      </c>
      <c r="EQ39" s="79">
        <v>0.01</v>
      </c>
      <c r="ER39" s="79">
        <v>0</v>
      </c>
      <c r="ES39" s="79">
        <v>0.01</v>
      </c>
      <c r="ET39" s="79">
        <v>0</v>
      </c>
      <c r="EU39" s="79">
        <v>0</v>
      </c>
      <c r="EV39" s="79">
        <v>2.9720359281993273E-3</v>
      </c>
      <c r="EW39" s="79">
        <v>4.8295583833239068E-3</v>
      </c>
      <c r="EX39" s="79">
        <v>4.862993787516149E-3</v>
      </c>
      <c r="EY39" s="79">
        <v>1.0182938098992945E-2</v>
      </c>
      <c r="EZ39" s="79">
        <v>7.1551764971398814E-3</v>
      </c>
      <c r="FA39" s="79">
        <v>2.8020726235554284E-2</v>
      </c>
      <c r="FB39" s="79">
        <v>2.5135065101518247E-2</v>
      </c>
      <c r="FC39" s="81">
        <f t="shared" si="66"/>
        <v>0.10315849403224474</v>
      </c>
      <c r="FD39" s="81">
        <f t="shared" si="67"/>
        <v>0.27</v>
      </c>
      <c r="FE39" s="81">
        <f t="shared" si="68"/>
        <v>0.27</v>
      </c>
      <c r="FF39" s="81">
        <f t="shared" si="69"/>
        <v>0.28000000000000003</v>
      </c>
      <c r="FG39" s="81">
        <f t="shared" si="70"/>
        <v>0.28000000000000003</v>
      </c>
      <c r="FH39" s="81">
        <f t="shared" si="71"/>
        <v>0.28000000000000003</v>
      </c>
      <c r="FI39" s="81">
        <f t="shared" si="72"/>
        <v>0.28297203592819936</v>
      </c>
      <c r="FJ39" s="81">
        <f t="shared" si="73"/>
        <v>0.28780159431152325</v>
      </c>
      <c r="FK39" s="81">
        <f t="shared" si="74"/>
        <v>0.29266458809903939</v>
      </c>
      <c r="FL39" s="81">
        <f t="shared" si="75"/>
        <v>0.30284752619803235</v>
      </c>
      <c r="FM39" s="81">
        <f t="shared" si="76"/>
        <v>0.31000270269517222</v>
      </c>
      <c r="FN39" s="81">
        <f t="shared" si="77"/>
        <v>0.33802342893072651</v>
      </c>
      <c r="FO39" s="81">
        <f t="shared" si="78"/>
        <v>0.36315849403224476</v>
      </c>
      <c r="FP39" s="85">
        <v>691351.91933333303</v>
      </c>
      <c r="FQ39" s="85">
        <v>353562.03833333333</v>
      </c>
      <c r="FR39" s="85">
        <v>3562.0383333333334</v>
      </c>
      <c r="FS39" s="85">
        <v>85722.03833333333</v>
      </c>
      <c r="FT39" s="85">
        <v>3562.0383333333334</v>
      </c>
      <c r="FU39" s="85">
        <v>28562.038333333334</v>
      </c>
      <c r="FV39" s="85">
        <v>3562.0383333333334</v>
      </c>
      <c r="FW39" s="85">
        <v>3562.0383333333334</v>
      </c>
      <c r="FX39" s="85">
        <v>64763</v>
      </c>
      <c r="FY39" s="85">
        <v>738366</v>
      </c>
      <c r="FZ39" s="85">
        <v>464908</v>
      </c>
      <c r="GA39" s="85">
        <v>530223</v>
      </c>
      <c r="GB39" s="83">
        <f t="shared" si="79"/>
        <v>2971706.1876666662</v>
      </c>
      <c r="GC39" s="89">
        <v>6785637.0113882031</v>
      </c>
      <c r="GD39" s="89">
        <v>0</v>
      </c>
      <c r="GE39" s="89">
        <v>0</v>
      </c>
      <c r="GF39" s="89">
        <v>0</v>
      </c>
      <c r="GG39" s="86">
        <v>13004665.141109738</v>
      </c>
      <c r="GH39" s="63">
        <v>28606.733</v>
      </c>
      <c r="GI39" s="63">
        <v>15445.603999999999</v>
      </c>
      <c r="GJ39" s="63">
        <v>19736.888999999999</v>
      </c>
      <c r="GK39" s="63">
        <v>759433.28700000001</v>
      </c>
      <c r="GL39" s="63">
        <v>30661.557000000001</v>
      </c>
      <c r="GM39" s="63">
        <v>29603.439999999999</v>
      </c>
      <c r="GN39" s="63">
        <v>32243.940999999999</v>
      </c>
      <c r="GO39" s="63">
        <v>4023.6080000000002</v>
      </c>
      <c r="GP39" s="63">
        <v>20191.149000000001</v>
      </c>
      <c r="GQ39" s="63">
        <v>54353.850999999995</v>
      </c>
      <c r="GR39" s="63">
        <v>24750</v>
      </c>
      <c r="GS39" s="63">
        <v>146007</v>
      </c>
      <c r="GT39" s="63">
        <f t="shared" si="80"/>
        <v>1165057.0589999999</v>
      </c>
      <c r="GU39" s="63">
        <v>2000</v>
      </c>
      <c r="GV39" s="63">
        <v>4000</v>
      </c>
      <c r="GW39" s="63">
        <v>590409</v>
      </c>
      <c r="GX39" s="63">
        <v>439875</v>
      </c>
      <c r="GY39" s="63">
        <v>284295</v>
      </c>
      <c r="GZ39" s="63">
        <v>26700</v>
      </c>
      <c r="HA39" s="63">
        <v>48259</v>
      </c>
      <c r="HB39" s="63">
        <v>2000</v>
      </c>
      <c r="HC39" s="63">
        <v>56763</v>
      </c>
      <c r="HD39" s="63">
        <v>731866</v>
      </c>
      <c r="HE39" s="63">
        <v>463408</v>
      </c>
      <c r="HF39" s="63">
        <v>253297.77972153109</v>
      </c>
      <c r="HG39" s="63">
        <f t="shared" si="81"/>
        <v>2902872.7797215311</v>
      </c>
      <c r="HH39" s="58">
        <v>6785637.0113882031</v>
      </c>
      <c r="HI39" s="58">
        <v>0</v>
      </c>
      <c r="HJ39" s="58">
        <v>0</v>
      </c>
      <c r="HK39" s="58">
        <v>0</v>
      </c>
      <c r="HL39" s="58">
        <f t="shared" si="82"/>
        <v>13004665.141109735</v>
      </c>
      <c r="HM39" s="63">
        <v>28606.733</v>
      </c>
      <c r="HN39" s="63">
        <v>15445.603999999999</v>
      </c>
      <c r="HO39" s="63">
        <v>19736.888999999999</v>
      </c>
      <c r="HP39" s="63">
        <v>759433.28700000001</v>
      </c>
      <c r="HQ39" s="63">
        <v>30661.557000000001</v>
      </c>
      <c r="HR39" s="63">
        <v>29603.439999999999</v>
      </c>
      <c r="HS39" s="63">
        <v>32243.940999999999</v>
      </c>
      <c r="HT39" s="63">
        <v>4023.6080000000002</v>
      </c>
      <c r="HU39" s="63">
        <v>20191.149000000001</v>
      </c>
      <c r="HV39" s="63">
        <v>42784.79</v>
      </c>
      <c r="HW39" s="63">
        <v>14258.28</v>
      </c>
      <c r="HX39" s="63">
        <v>80417.720000000088</v>
      </c>
      <c r="HY39" s="63">
        <f t="shared" si="83"/>
        <v>1077406.9980000001</v>
      </c>
      <c r="HZ39" s="63">
        <v>0</v>
      </c>
      <c r="IA39" s="63">
        <v>0</v>
      </c>
      <c r="IB39" s="63">
        <v>0</v>
      </c>
      <c r="IC39" s="63">
        <v>0</v>
      </c>
      <c r="ID39" s="63">
        <v>0</v>
      </c>
      <c r="IE39" s="63">
        <v>0</v>
      </c>
      <c r="IF39" s="63">
        <v>0</v>
      </c>
      <c r="IG39" s="63">
        <v>0</v>
      </c>
      <c r="IH39" s="63">
        <v>0</v>
      </c>
      <c r="II39" s="63">
        <v>0</v>
      </c>
      <c r="IJ39" s="63">
        <v>0</v>
      </c>
      <c r="IK39" s="63">
        <v>0</v>
      </c>
      <c r="IL39" s="63">
        <v>2990522.8407215308</v>
      </c>
      <c r="IM39" s="58">
        <v>6785637.0113882031</v>
      </c>
      <c r="IN39" s="58">
        <v>0</v>
      </c>
      <c r="IO39" s="58">
        <v>0</v>
      </c>
      <c r="IP39" s="58">
        <v>0</v>
      </c>
      <c r="IQ39" s="58">
        <f t="shared" si="112"/>
        <v>13004665.141109735</v>
      </c>
      <c r="IR39" s="70">
        <f t="shared" si="84"/>
        <v>1067781.7878830445</v>
      </c>
      <c r="IS39" s="70">
        <f t="shared" si="85"/>
        <v>996989.27800000005</v>
      </c>
      <c r="IT39" s="92">
        <f t="shared" si="113"/>
        <v>3148087.5690000001</v>
      </c>
      <c r="IU39" s="92">
        <f t="shared" si="114"/>
        <v>3218880.0788830444</v>
      </c>
      <c r="IV39" s="92">
        <f t="shared" si="86"/>
        <v>-70792.509883044288</v>
      </c>
      <c r="IW39" s="21">
        <f t="shared" si="115"/>
        <v>9844809.9910548702</v>
      </c>
      <c r="IX39" s="70">
        <f t="shared" si="87"/>
        <v>978836.72900000005</v>
      </c>
      <c r="IY39" s="70">
        <f t="shared" si="88"/>
        <v>996989.27800000005</v>
      </c>
      <c r="IZ39" s="93">
        <f t="shared" si="116"/>
        <v>3148087.5690000001</v>
      </c>
      <c r="JA39" s="93">
        <f t="shared" si="117"/>
        <v>3129935.0200000005</v>
      </c>
      <c r="JB39" s="92">
        <f t="shared" si="89"/>
        <v>18152.54899999965</v>
      </c>
      <c r="JC39" s="94">
        <f t="shared" si="118"/>
        <v>9856577.5721097384</v>
      </c>
      <c r="JD39" s="94">
        <f t="shared" si="90"/>
        <v>1019050.059</v>
      </c>
      <c r="JE39" s="94">
        <f t="shared" si="91"/>
        <v>996989.27800000005</v>
      </c>
      <c r="JF39" s="94">
        <f t="shared" si="119"/>
        <v>3148087.5690000001</v>
      </c>
      <c r="JG39" s="94">
        <f t="shared" si="120"/>
        <v>3170148.35</v>
      </c>
      <c r="JH39" s="94">
        <f t="shared" si="92"/>
        <v>-22060.780999999959</v>
      </c>
      <c r="JI39" s="94">
        <f t="shared" si="121"/>
        <v>9856577.5721097346</v>
      </c>
      <c r="JJ39" s="94">
        <f t="shared" si="93"/>
        <v>996989.27800000005</v>
      </c>
      <c r="JK39" s="94">
        <f t="shared" si="122"/>
        <v>997493.14600000007</v>
      </c>
      <c r="JL39" s="94">
        <f t="shared" si="94"/>
        <v>3148591.4370000004</v>
      </c>
      <c r="JM39" s="94">
        <f t="shared" si="95"/>
        <v>3148087.5690000001</v>
      </c>
      <c r="JN39" s="94">
        <f t="shared" si="96"/>
        <v>503.86800000024959</v>
      </c>
      <c r="JO39" s="94">
        <f t="shared" si="97"/>
        <v>9856073.7041097339</v>
      </c>
      <c r="JP39" s="96">
        <v>12394</v>
      </c>
      <c r="JQ39" s="6" t="s">
        <v>384</v>
      </c>
      <c r="JR39" s="106" t="s">
        <v>394</v>
      </c>
      <c r="JS39" s="106" t="s">
        <v>395</v>
      </c>
      <c r="JT39" s="6" t="s">
        <v>406</v>
      </c>
      <c r="JU39" s="17">
        <v>6</v>
      </c>
      <c r="JV39" s="6" t="s">
        <v>397</v>
      </c>
      <c r="JW39" s="6" t="s">
        <v>401</v>
      </c>
      <c r="JX39" s="103" t="s">
        <v>436</v>
      </c>
      <c r="JY39" s="7" t="s">
        <v>437</v>
      </c>
      <c r="JZ39" s="6" t="s">
        <v>438</v>
      </c>
      <c r="KA39" s="6" t="s">
        <v>406</v>
      </c>
      <c r="KB39" s="6"/>
      <c r="KC39" s="110">
        <v>43556</v>
      </c>
      <c r="KD39" s="109">
        <v>44926</v>
      </c>
      <c r="KE39" s="110"/>
      <c r="KF39" s="129">
        <v>0</v>
      </c>
      <c r="KG39" s="129">
        <v>0</v>
      </c>
      <c r="KH39" s="85">
        <v>0</v>
      </c>
      <c r="KI39" s="85">
        <v>0</v>
      </c>
      <c r="KJ39" s="85">
        <v>0</v>
      </c>
      <c r="KK39" s="85" t="s">
        <v>524</v>
      </c>
      <c r="KL39" s="130"/>
      <c r="KM39" s="26"/>
      <c r="KN39" s="130"/>
      <c r="KO39" s="134">
        <v>943</v>
      </c>
      <c r="KP39" s="132"/>
      <c r="KQ39" s="133"/>
      <c r="KR39" s="132" t="s">
        <v>491</v>
      </c>
      <c r="KS39" s="291" t="s">
        <v>484</v>
      </c>
    </row>
    <row r="40" spans="1:305" ht="51.75" x14ac:dyDescent="0.25">
      <c r="A40" s="4" t="s">
        <v>36</v>
      </c>
      <c r="B40" s="6" t="s">
        <v>72</v>
      </c>
      <c r="C40" s="26" t="s">
        <v>109</v>
      </c>
      <c r="D40" s="219" t="s">
        <v>144</v>
      </c>
      <c r="E40" s="34" t="s">
        <v>160</v>
      </c>
      <c r="F40" s="33" t="s">
        <v>175</v>
      </c>
      <c r="G40" s="12">
        <v>1578.364</v>
      </c>
      <c r="H40" s="12">
        <v>0</v>
      </c>
      <c r="I40" s="12">
        <v>4638.37</v>
      </c>
      <c r="J40" s="12">
        <v>0</v>
      </c>
      <c r="K40" s="12">
        <v>89.263999999999996</v>
      </c>
      <c r="L40" s="12">
        <v>2369.89</v>
      </c>
      <c r="M40" s="12">
        <v>35</v>
      </c>
      <c r="N40" s="48">
        <v>17002.210999999999</v>
      </c>
      <c r="O40" s="48">
        <v>1598.6780000000001</v>
      </c>
      <c r="P40" s="48">
        <v>21168</v>
      </c>
      <c r="Q40" s="48">
        <v>5292</v>
      </c>
      <c r="R40" s="48">
        <v>0</v>
      </c>
      <c r="S40" s="11">
        <f t="shared" si="21"/>
        <v>53771.777000000002</v>
      </c>
      <c r="T40" s="79">
        <v>5.0000000000000001E-3</v>
      </c>
      <c r="U40" s="79">
        <v>0</v>
      </c>
      <c r="V40" s="79">
        <v>0</v>
      </c>
      <c r="W40" s="79">
        <v>0</v>
      </c>
      <c r="X40" s="79">
        <v>0</v>
      </c>
      <c r="Y40" s="79">
        <v>0</v>
      </c>
      <c r="Z40" s="79">
        <v>0</v>
      </c>
      <c r="AA40" s="79">
        <v>0.14000000000000001</v>
      </c>
      <c r="AB40" s="79">
        <v>0</v>
      </c>
      <c r="AC40" s="79">
        <v>5.0000000000000044E-3</v>
      </c>
      <c r="AD40" s="79">
        <v>0</v>
      </c>
      <c r="AE40" s="79">
        <v>0</v>
      </c>
      <c r="AF40" s="221">
        <f t="shared" si="98"/>
        <v>8.5000000000000006E-2</v>
      </c>
      <c r="AG40" s="221">
        <f t="shared" si="99"/>
        <v>8.5000000000000006E-2</v>
      </c>
      <c r="AH40" s="221">
        <f t="shared" si="100"/>
        <v>8.5000000000000006E-2</v>
      </c>
      <c r="AI40" s="221">
        <f t="shared" si="101"/>
        <v>8.5000000000000006E-2</v>
      </c>
      <c r="AJ40" s="221">
        <f t="shared" si="102"/>
        <v>8.5000000000000006E-2</v>
      </c>
      <c r="AK40" s="221">
        <f t="shared" si="103"/>
        <v>8.5000000000000006E-2</v>
      </c>
      <c r="AL40" s="221">
        <f t="shared" si="104"/>
        <v>8.5000000000000006E-2</v>
      </c>
      <c r="AM40" s="221">
        <f t="shared" si="105"/>
        <v>0.22500000000000003</v>
      </c>
      <c r="AN40" s="221">
        <f t="shared" si="106"/>
        <v>0.22500000000000003</v>
      </c>
      <c r="AO40" s="221">
        <f t="shared" si="107"/>
        <v>0.23000000000000004</v>
      </c>
      <c r="AP40" s="221">
        <f t="shared" si="108"/>
        <v>0.23000000000000004</v>
      </c>
      <c r="AQ40" s="221">
        <f t="shared" si="109"/>
        <v>0.23000000000000004</v>
      </c>
      <c r="AR40" s="221">
        <f t="shared" si="46"/>
        <v>8.6632115270004112E-2</v>
      </c>
      <c r="AS40" s="221">
        <f t="shared" si="47"/>
        <v>8.6632115270004112E-2</v>
      </c>
      <c r="AT40" s="221">
        <f t="shared" si="48"/>
        <v>0.1177134606208574</v>
      </c>
      <c r="AU40" s="221">
        <f t="shared" si="49"/>
        <v>0.21534676541218312</v>
      </c>
      <c r="AV40" s="221">
        <f t="shared" si="50"/>
        <v>0.27084916782442114</v>
      </c>
      <c r="AW40" s="221">
        <f t="shared" si="51"/>
        <v>0.27084916782442114</v>
      </c>
      <c r="AX40" s="221">
        <f t="shared" si="52"/>
        <v>0.27084916782442114</v>
      </c>
      <c r="AY40" s="221">
        <f t="shared" si="53"/>
        <v>0.27084916782442114</v>
      </c>
      <c r="AZ40" s="221">
        <f t="shared" si="54"/>
        <v>0.27084916782442114</v>
      </c>
      <c r="BA40" s="221">
        <f t="shared" si="55"/>
        <v>0.27084916782442114</v>
      </c>
      <c r="BB40" s="221">
        <f t="shared" si="56"/>
        <v>0.63588510504412443</v>
      </c>
      <c r="BC40" s="221">
        <f t="shared" si="57"/>
        <v>0.63588510504412443</v>
      </c>
      <c r="BD40" s="80">
        <f t="shared" si="110"/>
        <v>0.23000000000000004</v>
      </c>
      <c r="BE40" s="76">
        <v>0.08</v>
      </c>
      <c r="BF40" s="51">
        <v>20000</v>
      </c>
      <c r="BG40" s="57">
        <v>1181.4773845315217</v>
      </c>
      <c r="BH40" s="57">
        <v>0</v>
      </c>
      <c r="BI40" s="57">
        <v>5553.4885615756002</v>
      </c>
      <c r="BJ40" s="57">
        <v>17470.491231367887</v>
      </c>
      <c r="BK40" s="57">
        <v>9946.5659639974201</v>
      </c>
      <c r="BL40" s="57">
        <v>0</v>
      </c>
      <c r="BM40" s="57">
        <v>0</v>
      </c>
      <c r="BN40" s="57">
        <v>0</v>
      </c>
      <c r="BO40" s="57">
        <v>0</v>
      </c>
      <c r="BP40" s="57">
        <v>0</v>
      </c>
      <c r="BQ40" s="57">
        <v>66007.323638859787</v>
      </c>
      <c r="BR40" s="57">
        <v>0</v>
      </c>
      <c r="BS40" s="86">
        <f t="shared" si="58"/>
        <v>100159.34678033221</v>
      </c>
      <c r="BT40" s="230">
        <v>6.6321152700041103E-3</v>
      </c>
      <c r="BU40" s="230">
        <v>0</v>
      </c>
      <c r="BV40" s="230">
        <v>3.1081345350853291E-2</v>
      </c>
      <c r="BW40" s="230">
        <v>9.763330479132569E-2</v>
      </c>
      <c r="BX40" s="230">
        <v>5.5502402412238021E-2</v>
      </c>
      <c r="BY40" s="230">
        <v>0</v>
      </c>
      <c r="BZ40" s="230">
        <v>0</v>
      </c>
      <c r="CA40" s="230">
        <v>0</v>
      </c>
      <c r="CB40" s="230">
        <v>0</v>
      </c>
      <c r="CC40" s="230">
        <v>0</v>
      </c>
      <c r="CD40" s="230">
        <v>0.36503593721970329</v>
      </c>
      <c r="CE40" s="230">
        <v>0</v>
      </c>
      <c r="CF40" s="80">
        <f t="shared" si="59"/>
        <v>0.63588510504412443</v>
      </c>
      <c r="CG40" s="59">
        <v>0</v>
      </c>
      <c r="CH40" s="59">
        <v>0</v>
      </c>
      <c r="CI40" s="59">
        <v>0</v>
      </c>
      <c r="CJ40" s="59">
        <v>0</v>
      </c>
      <c r="CK40" s="59">
        <v>40000</v>
      </c>
      <c r="CL40" s="59">
        <v>22000</v>
      </c>
      <c r="CM40" s="59">
        <v>0</v>
      </c>
      <c r="CN40" s="59">
        <v>0</v>
      </c>
      <c r="CO40" s="59">
        <v>0</v>
      </c>
      <c r="CP40" s="59">
        <v>0</v>
      </c>
      <c r="CQ40" s="59">
        <v>0</v>
      </c>
      <c r="CR40" s="59">
        <v>0</v>
      </c>
      <c r="CS40" s="11">
        <f t="shared" si="60"/>
        <v>62000</v>
      </c>
      <c r="CT40" s="59">
        <v>0</v>
      </c>
      <c r="CU40" s="59">
        <v>0</v>
      </c>
      <c r="CV40" s="59">
        <v>0</v>
      </c>
      <c r="CW40" s="59">
        <v>0</v>
      </c>
      <c r="CX40" s="58">
        <f t="shared" si="111"/>
        <v>182159.34678033221</v>
      </c>
      <c r="CY40" s="63">
        <v>1181.4773845315217</v>
      </c>
      <c r="CZ40" s="63">
        <v>0</v>
      </c>
      <c r="DA40" s="63">
        <v>5553.4885615756002</v>
      </c>
      <c r="DB40" s="63">
        <v>17470.491231367887</v>
      </c>
      <c r="DC40" s="63">
        <v>9946.5659639974201</v>
      </c>
      <c r="DD40" s="63">
        <v>0</v>
      </c>
      <c r="DE40" s="63">
        <v>0</v>
      </c>
      <c r="DF40" s="63">
        <v>0</v>
      </c>
      <c r="DG40" s="63">
        <v>0</v>
      </c>
      <c r="DH40" s="63">
        <v>0</v>
      </c>
      <c r="DI40" s="63">
        <v>66007.323638859787</v>
      </c>
      <c r="DJ40" s="63">
        <v>0</v>
      </c>
      <c r="DK40" s="63">
        <f t="shared" si="62"/>
        <v>100159.34678033221</v>
      </c>
      <c r="DL40" s="63">
        <v>0</v>
      </c>
      <c r="DM40" s="63">
        <v>0</v>
      </c>
      <c r="DN40" s="63">
        <v>0</v>
      </c>
      <c r="DO40" s="63">
        <v>0</v>
      </c>
      <c r="DP40" s="63">
        <v>40000</v>
      </c>
      <c r="DQ40" s="63">
        <v>22000</v>
      </c>
      <c r="DR40" s="63">
        <v>0</v>
      </c>
      <c r="DS40" s="63">
        <v>0</v>
      </c>
      <c r="DT40" s="63">
        <v>0</v>
      </c>
      <c r="DU40" s="63">
        <v>0</v>
      </c>
      <c r="DV40" s="63">
        <v>0</v>
      </c>
      <c r="DW40" s="63">
        <v>0</v>
      </c>
      <c r="DX40" s="63">
        <f t="shared" si="63"/>
        <v>62000</v>
      </c>
      <c r="DY40" s="58">
        <v>0</v>
      </c>
      <c r="DZ40" s="58">
        <v>0</v>
      </c>
      <c r="EA40" s="58">
        <v>0</v>
      </c>
      <c r="EB40" s="58">
        <v>0</v>
      </c>
      <c r="EC40" s="58">
        <f t="shared" si="64"/>
        <v>182159.34678033221</v>
      </c>
      <c r="ED40" s="85">
        <v>1578.364</v>
      </c>
      <c r="EE40" s="85">
        <v>0</v>
      </c>
      <c r="EF40" s="85">
        <v>4638.37</v>
      </c>
      <c r="EG40" s="85">
        <v>0</v>
      </c>
      <c r="EH40" s="85">
        <v>89.263999999999996</v>
      </c>
      <c r="EI40" s="85">
        <v>2369.89</v>
      </c>
      <c r="EJ40" s="85">
        <v>20730.11</v>
      </c>
      <c r="EK40" s="85">
        <v>0</v>
      </c>
      <c r="EL40" s="85">
        <v>0</v>
      </c>
      <c r="EM40" s="85">
        <v>18169.014999999999</v>
      </c>
      <c r="EN40" s="85">
        <v>14099.428</v>
      </c>
      <c r="EO40" s="85">
        <v>38484.905780332221</v>
      </c>
      <c r="EP40" s="83">
        <f t="shared" si="65"/>
        <v>100159.34678033221</v>
      </c>
      <c r="EQ40" s="79">
        <v>5.0000000000000001E-3</v>
      </c>
      <c r="ER40" s="79">
        <v>0</v>
      </c>
      <c r="ES40" s="79">
        <v>0</v>
      </c>
      <c r="ET40" s="79">
        <v>0</v>
      </c>
      <c r="EU40" s="79">
        <v>0</v>
      </c>
      <c r="EV40" s="79">
        <v>0.12857279074730243</v>
      </c>
      <c r="EW40" s="79">
        <v>7.0450844245097234E-3</v>
      </c>
      <c r="EX40" s="79">
        <v>0</v>
      </c>
      <c r="EY40" s="79">
        <v>0</v>
      </c>
      <c r="EZ40" s="79">
        <v>0.10666853715431961</v>
      </c>
      <c r="FA40" s="79">
        <v>8.2776383831080227E-2</v>
      </c>
      <c r="FB40" s="79">
        <v>0.22594117524311896</v>
      </c>
      <c r="FC40" s="81">
        <f t="shared" si="66"/>
        <v>0.55600397140033087</v>
      </c>
      <c r="FD40" s="81">
        <f t="shared" si="67"/>
        <v>8.5000000000000006E-2</v>
      </c>
      <c r="FE40" s="81">
        <f t="shared" si="68"/>
        <v>8.5000000000000006E-2</v>
      </c>
      <c r="FF40" s="81">
        <f t="shared" si="69"/>
        <v>8.5000000000000006E-2</v>
      </c>
      <c r="FG40" s="81">
        <f t="shared" si="70"/>
        <v>8.5000000000000006E-2</v>
      </c>
      <c r="FH40" s="81">
        <f t="shared" si="71"/>
        <v>8.5000000000000006E-2</v>
      </c>
      <c r="FI40" s="81">
        <f t="shared" si="72"/>
        <v>0.21357279074730245</v>
      </c>
      <c r="FJ40" s="81">
        <f t="shared" si="73"/>
        <v>0.22061787517181214</v>
      </c>
      <c r="FK40" s="81">
        <f t="shared" si="74"/>
        <v>0.22061787517181214</v>
      </c>
      <c r="FL40" s="81">
        <f t="shared" si="75"/>
        <v>0.22061787517181214</v>
      </c>
      <c r="FM40" s="81">
        <f t="shared" si="76"/>
        <v>0.32728641232613176</v>
      </c>
      <c r="FN40" s="81">
        <f t="shared" si="77"/>
        <v>0.41006279615721197</v>
      </c>
      <c r="FO40" s="81">
        <f t="shared" si="78"/>
        <v>0.63600397140033083</v>
      </c>
      <c r="FP40" s="85">
        <v>0</v>
      </c>
      <c r="FQ40" s="85">
        <v>0</v>
      </c>
      <c r="FR40" s="85">
        <v>0</v>
      </c>
      <c r="FS40" s="85">
        <v>0</v>
      </c>
      <c r="FT40" s="85">
        <v>40000</v>
      </c>
      <c r="FU40" s="85">
        <v>22000</v>
      </c>
      <c r="FV40" s="85">
        <v>0</v>
      </c>
      <c r="FW40" s="85">
        <v>0</v>
      </c>
      <c r="FX40" s="85">
        <v>0</v>
      </c>
      <c r="FY40" s="85">
        <v>0</v>
      </c>
      <c r="FZ40" s="85">
        <v>0</v>
      </c>
      <c r="GA40" s="85">
        <v>0</v>
      </c>
      <c r="GB40" s="83">
        <f t="shared" si="79"/>
        <v>62000</v>
      </c>
      <c r="GC40" s="89">
        <v>0</v>
      </c>
      <c r="GD40" s="89">
        <v>0</v>
      </c>
      <c r="GE40" s="89">
        <v>0</v>
      </c>
      <c r="GF40" s="89">
        <v>0</v>
      </c>
      <c r="GG40" s="86">
        <v>182159.34678033221</v>
      </c>
      <c r="GH40" s="63">
        <v>1578.364</v>
      </c>
      <c r="GI40" s="63">
        <v>0</v>
      </c>
      <c r="GJ40" s="63">
        <v>4638.37</v>
      </c>
      <c r="GK40" s="63">
        <v>0</v>
      </c>
      <c r="GL40" s="63">
        <v>89.263999999999996</v>
      </c>
      <c r="GM40" s="63">
        <v>2369.89</v>
      </c>
      <c r="GN40" s="63">
        <v>35</v>
      </c>
      <c r="GO40" s="63">
        <v>17002.210999999999</v>
      </c>
      <c r="GP40" s="63">
        <v>1598.6780000000001</v>
      </c>
      <c r="GQ40" s="63">
        <v>0</v>
      </c>
      <c r="GR40" s="63">
        <v>0</v>
      </c>
      <c r="GS40" s="63">
        <v>0</v>
      </c>
      <c r="GT40" s="63">
        <f t="shared" si="80"/>
        <v>27311.777000000002</v>
      </c>
      <c r="GU40" s="63">
        <v>134847.56978033198</v>
      </c>
      <c r="GV40" s="63">
        <v>0</v>
      </c>
      <c r="GW40" s="63">
        <v>0</v>
      </c>
      <c r="GX40" s="63">
        <v>0</v>
      </c>
      <c r="GY40" s="63">
        <v>0</v>
      </c>
      <c r="GZ40" s="63">
        <v>0</v>
      </c>
      <c r="HA40" s="63">
        <v>0</v>
      </c>
      <c r="HB40" s="63">
        <v>0</v>
      </c>
      <c r="HC40" s="63">
        <v>0</v>
      </c>
      <c r="HD40" s="63">
        <v>0</v>
      </c>
      <c r="HE40" s="63">
        <v>0</v>
      </c>
      <c r="HF40" s="63">
        <v>0</v>
      </c>
      <c r="HG40" s="63">
        <f t="shared" si="81"/>
        <v>134847.56978033198</v>
      </c>
      <c r="HH40" s="58">
        <v>0</v>
      </c>
      <c r="HI40" s="58">
        <v>0</v>
      </c>
      <c r="HJ40" s="58">
        <v>0</v>
      </c>
      <c r="HK40" s="58">
        <v>0</v>
      </c>
      <c r="HL40" s="58">
        <f t="shared" si="82"/>
        <v>182159.34678033198</v>
      </c>
      <c r="HM40" s="63">
        <v>1578.364</v>
      </c>
      <c r="HN40" s="63">
        <v>0</v>
      </c>
      <c r="HO40" s="63">
        <v>4638.37</v>
      </c>
      <c r="HP40" s="63">
        <v>0</v>
      </c>
      <c r="HQ40" s="63">
        <v>89.263999999999996</v>
      </c>
      <c r="HR40" s="63">
        <v>2369.89</v>
      </c>
      <c r="HS40" s="63">
        <v>35</v>
      </c>
      <c r="HT40" s="63">
        <v>17002.210999999999</v>
      </c>
      <c r="HU40" s="63">
        <v>1598.6780000000001</v>
      </c>
      <c r="HV40" s="63">
        <v>21168</v>
      </c>
      <c r="HW40" s="63">
        <v>5292</v>
      </c>
      <c r="HX40" s="63">
        <v>0</v>
      </c>
      <c r="HY40" s="63">
        <f t="shared" si="83"/>
        <v>53771.777000000002</v>
      </c>
      <c r="HZ40" s="63">
        <v>0</v>
      </c>
      <c r="IA40" s="63">
        <v>0</v>
      </c>
      <c r="IB40" s="63">
        <v>0</v>
      </c>
      <c r="IC40" s="63">
        <v>0</v>
      </c>
      <c r="ID40" s="63">
        <v>0</v>
      </c>
      <c r="IE40" s="63">
        <v>0</v>
      </c>
      <c r="IF40" s="63">
        <v>0</v>
      </c>
      <c r="IG40" s="63">
        <v>0</v>
      </c>
      <c r="IH40" s="63">
        <v>0</v>
      </c>
      <c r="II40" s="63">
        <v>0</v>
      </c>
      <c r="IJ40" s="63">
        <v>0</v>
      </c>
      <c r="IK40" s="63">
        <v>0</v>
      </c>
      <c r="IL40" s="63">
        <v>108387.56978033199</v>
      </c>
      <c r="IM40" s="58">
        <v>0</v>
      </c>
      <c r="IN40" s="58">
        <v>0</v>
      </c>
      <c r="IO40" s="58">
        <v>0</v>
      </c>
      <c r="IP40" s="58">
        <v>0</v>
      </c>
      <c r="IQ40" s="58">
        <f t="shared" si="112"/>
        <v>182159.34678033198</v>
      </c>
      <c r="IR40" s="70">
        <f t="shared" si="84"/>
        <v>100159.34678033221</v>
      </c>
      <c r="IS40" s="70">
        <f t="shared" si="85"/>
        <v>53771.777000000002</v>
      </c>
      <c r="IT40" s="92">
        <f t="shared" si="113"/>
        <v>73771.777000000002</v>
      </c>
      <c r="IU40" s="92">
        <f t="shared" si="114"/>
        <v>120159.34678033221</v>
      </c>
      <c r="IV40" s="92">
        <f t="shared" si="86"/>
        <v>-46387.569780332211</v>
      </c>
      <c r="IW40" s="21">
        <f t="shared" si="115"/>
        <v>108387.56978033221</v>
      </c>
      <c r="IX40" s="70">
        <f t="shared" si="87"/>
        <v>61674.440999999999</v>
      </c>
      <c r="IY40" s="70">
        <f t="shared" si="88"/>
        <v>53771.777000000002</v>
      </c>
      <c r="IZ40" s="93">
        <f t="shared" si="116"/>
        <v>73771.777000000002</v>
      </c>
      <c r="JA40" s="93">
        <f t="shared" si="117"/>
        <v>81674.440999999992</v>
      </c>
      <c r="JB40" s="92">
        <f t="shared" si="89"/>
        <v>-7902.6639999999898</v>
      </c>
      <c r="JC40" s="94">
        <f t="shared" si="118"/>
        <v>108387.56978033221</v>
      </c>
      <c r="JD40" s="94">
        <f t="shared" si="90"/>
        <v>27311.777000000002</v>
      </c>
      <c r="JE40" s="94">
        <f t="shared" si="91"/>
        <v>53771.777000000002</v>
      </c>
      <c r="JF40" s="94">
        <f t="shared" si="119"/>
        <v>73771.777000000002</v>
      </c>
      <c r="JG40" s="94">
        <f t="shared" si="120"/>
        <v>47311.777000000002</v>
      </c>
      <c r="JH40" s="94">
        <f t="shared" si="92"/>
        <v>26460</v>
      </c>
      <c r="JI40" s="94">
        <f t="shared" si="121"/>
        <v>108387.56978033198</v>
      </c>
      <c r="JJ40" s="94">
        <f t="shared" si="93"/>
        <v>53771.777000000002</v>
      </c>
      <c r="JK40" s="94">
        <f t="shared" si="122"/>
        <v>53771.777000000002</v>
      </c>
      <c r="JL40" s="94">
        <f t="shared" si="94"/>
        <v>73771.777000000002</v>
      </c>
      <c r="JM40" s="94">
        <f t="shared" si="95"/>
        <v>73771.777000000002</v>
      </c>
      <c r="JN40" s="94">
        <f t="shared" si="96"/>
        <v>0</v>
      </c>
      <c r="JO40" s="94">
        <f t="shared" si="97"/>
        <v>108387.56978033198</v>
      </c>
      <c r="JP40" s="96">
        <v>13049</v>
      </c>
      <c r="JQ40" s="6" t="s">
        <v>384</v>
      </c>
      <c r="JR40" s="106" t="s">
        <v>394</v>
      </c>
      <c r="JS40" s="106" t="s">
        <v>395</v>
      </c>
      <c r="JT40" s="6" t="s">
        <v>406</v>
      </c>
      <c r="JU40" s="17">
        <v>6</v>
      </c>
      <c r="JV40" s="6" t="s">
        <v>397</v>
      </c>
      <c r="JW40" s="6" t="s">
        <v>401</v>
      </c>
      <c r="JX40" s="103" t="s">
        <v>436</v>
      </c>
      <c r="JY40" s="7" t="s">
        <v>437</v>
      </c>
      <c r="JZ40" s="6"/>
      <c r="KA40" s="6" t="s">
        <v>406</v>
      </c>
      <c r="KB40" s="6"/>
      <c r="KC40" s="110">
        <v>43435</v>
      </c>
      <c r="KD40" s="109">
        <v>44926</v>
      </c>
      <c r="KE40" s="110"/>
      <c r="KF40" s="129" t="s">
        <v>519</v>
      </c>
      <c r="KG40" s="129">
        <v>0</v>
      </c>
      <c r="KH40" s="85">
        <v>0</v>
      </c>
      <c r="KI40" s="85">
        <v>0</v>
      </c>
      <c r="KJ40" s="85">
        <v>0</v>
      </c>
      <c r="KK40" s="85" t="s">
        <v>522</v>
      </c>
      <c r="KL40" s="130" t="s">
        <v>493</v>
      </c>
      <c r="KM40" s="26" t="s">
        <v>506</v>
      </c>
      <c r="KN40" s="130"/>
      <c r="KO40" s="134">
        <v>943</v>
      </c>
      <c r="KP40" s="132"/>
      <c r="KQ40" s="133">
        <v>2016</v>
      </c>
      <c r="KR40" s="132" t="s">
        <v>491</v>
      </c>
      <c r="KS40" s="291" t="s">
        <v>484</v>
      </c>
    </row>
    <row r="41" spans="1:305" ht="26.25" x14ac:dyDescent="0.25">
      <c r="A41" s="4" t="s">
        <v>37</v>
      </c>
      <c r="B41" s="6" t="s">
        <v>72</v>
      </c>
      <c r="C41" s="26" t="s">
        <v>110</v>
      </c>
      <c r="D41" s="219" t="s">
        <v>144</v>
      </c>
      <c r="E41" s="34" t="s">
        <v>161</v>
      </c>
      <c r="F41" s="33" t="s">
        <v>176</v>
      </c>
      <c r="G41" s="12">
        <v>-365.69400000000002</v>
      </c>
      <c r="H41" s="12">
        <v>-658.36800000000005</v>
      </c>
      <c r="I41" s="12">
        <v>782.73699999999997</v>
      </c>
      <c r="J41" s="12">
        <v>41702.894</v>
      </c>
      <c r="K41" s="12">
        <v>70620.447</v>
      </c>
      <c r="L41" s="12">
        <v>55248.889000000003</v>
      </c>
      <c r="M41" s="12">
        <v>85111.741999999998</v>
      </c>
      <c r="N41" s="48">
        <v>62307.016000000003</v>
      </c>
      <c r="O41" s="48">
        <v>9254.1880000000001</v>
      </c>
      <c r="P41" s="48">
        <v>238367.55600000001</v>
      </c>
      <c r="Q41" s="48">
        <v>64481.154000000002</v>
      </c>
      <c r="R41" s="48">
        <v>944.44399999999996</v>
      </c>
      <c r="S41" s="11">
        <f t="shared" si="21"/>
        <v>627797.005</v>
      </c>
      <c r="T41" s="79">
        <v>0</v>
      </c>
      <c r="U41" s="79">
        <v>0</v>
      </c>
      <c r="V41" s="79">
        <v>0.04</v>
      </c>
      <c r="W41" s="79">
        <v>0.01</v>
      </c>
      <c r="X41" s="79">
        <v>0.01</v>
      </c>
      <c r="Y41" s="79">
        <v>0.03</v>
      </c>
      <c r="Z41" s="79">
        <v>0</v>
      </c>
      <c r="AA41" s="79">
        <v>0.02</v>
      </c>
      <c r="AB41" s="79">
        <v>0.03</v>
      </c>
      <c r="AC41" s="79">
        <v>0</v>
      </c>
      <c r="AD41" s="79">
        <v>0.01</v>
      </c>
      <c r="AE41" s="79">
        <v>0</v>
      </c>
      <c r="AF41" s="221">
        <f t="shared" si="98"/>
        <v>0.23001000000000002</v>
      </c>
      <c r="AG41" s="221">
        <f t="shared" si="99"/>
        <v>0.23001000000000002</v>
      </c>
      <c r="AH41" s="221">
        <f t="shared" si="100"/>
        <v>0.27001000000000003</v>
      </c>
      <c r="AI41" s="221">
        <f t="shared" si="101"/>
        <v>0.28001000000000004</v>
      </c>
      <c r="AJ41" s="221">
        <f t="shared" si="102"/>
        <v>0.29001000000000005</v>
      </c>
      <c r="AK41" s="221">
        <f t="shared" si="103"/>
        <v>0.32001000000000002</v>
      </c>
      <c r="AL41" s="221">
        <f t="shared" si="104"/>
        <v>0.32001000000000002</v>
      </c>
      <c r="AM41" s="221">
        <f t="shared" si="105"/>
        <v>0.34001000000000003</v>
      </c>
      <c r="AN41" s="221">
        <f t="shared" si="106"/>
        <v>0.37001000000000006</v>
      </c>
      <c r="AO41" s="221">
        <f t="shared" si="107"/>
        <v>0.37001000000000006</v>
      </c>
      <c r="AP41" s="221">
        <f t="shared" si="108"/>
        <v>0.38001000000000007</v>
      </c>
      <c r="AQ41" s="221">
        <f t="shared" si="109"/>
        <v>0.38001000000000007</v>
      </c>
      <c r="AR41" s="221">
        <f t="shared" si="46"/>
        <v>0.23001000000000002</v>
      </c>
      <c r="AS41" s="221">
        <f t="shared" si="47"/>
        <v>0.23329275958902079</v>
      </c>
      <c r="AT41" s="221">
        <f t="shared" si="48"/>
        <v>0.26596546627933937</v>
      </c>
      <c r="AU41" s="221">
        <f t="shared" si="49"/>
        <v>0.33470033450719433</v>
      </c>
      <c r="AV41" s="221">
        <f t="shared" si="50"/>
        <v>0.35421024498389847</v>
      </c>
      <c r="AW41" s="221">
        <f t="shared" si="51"/>
        <v>0.35728351414429199</v>
      </c>
      <c r="AX41" s="221">
        <f t="shared" si="52"/>
        <v>0.37470520619946696</v>
      </c>
      <c r="AY41" s="221">
        <f t="shared" si="53"/>
        <v>0.37499436984961998</v>
      </c>
      <c r="AZ41" s="221">
        <f t="shared" si="54"/>
        <v>0.41659799894866367</v>
      </c>
      <c r="BA41" s="221">
        <f t="shared" si="55"/>
        <v>0.44067184784584712</v>
      </c>
      <c r="BB41" s="221">
        <f t="shared" si="56"/>
        <v>0.47984544368835413</v>
      </c>
      <c r="BC41" s="221">
        <f t="shared" si="57"/>
        <v>0.56172945782263906</v>
      </c>
      <c r="BD41" s="80">
        <f t="shared" si="110"/>
        <v>0.38001000000000007</v>
      </c>
      <c r="BE41" s="76">
        <v>0.23001000000000002</v>
      </c>
      <c r="BF41" s="51">
        <v>208952.86800000002</v>
      </c>
      <c r="BG41" s="57">
        <v>0</v>
      </c>
      <c r="BH41" s="57">
        <v>11608.710061246369</v>
      </c>
      <c r="BI41" s="57">
        <v>16071.277315715601</v>
      </c>
      <c r="BJ41" s="57">
        <v>95778.245050247264</v>
      </c>
      <c r="BK41" s="57">
        <v>119146.81119540347</v>
      </c>
      <c r="BL41" s="57">
        <v>160237.49841050059</v>
      </c>
      <c r="BM41" s="57">
        <v>112265.42974986647</v>
      </c>
      <c r="BN41" s="57">
        <v>1038.0746953652642</v>
      </c>
      <c r="BO41" s="57">
        <v>149723.49617222455</v>
      </c>
      <c r="BP41" s="57">
        <v>86855.864008236123</v>
      </c>
      <c r="BQ41" s="57">
        <v>141684.03507472551</v>
      </c>
      <c r="BR41" s="57">
        <v>145391.22132486719</v>
      </c>
      <c r="BS41" s="86">
        <f t="shared" si="58"/>
        <v>1039800.6630583984</v>
      </c>
      <c r="BT41" s="230">
        <v>0</v>
      </c>
      <c r="BU41" s="230">
        <v>3.2827595890207845E-3</v>
      </c>
      <c r="BV41" s="230">
        <v>3.2672706690318541E-2</v>
      </c>
      <c r="BW41" s="230">
        <v>6.8734868227854989E-2</v>
      </c>
      <c r="BX41" s="230">
        <v>1.9509910476704143E-2</v>
      </c>
      <c r="BY41" s="230">
        <v>3.0732691603935249E-3</v>
      </c>
      <c r="BZ41" s="230">
        <v>1.7421692055174968E-2</v>
      </c>
      <c r="CA41" s="230">
        <v>2.8916365015305281E-4</v>
      </c>
      <c r="CB41" s="230">
        <v>4.1603629099043707E-2</v>
      </c>
      <c r="CC41" s="230">
        <v>2.4073848897183395E-2</v>
      </c>
      <c r="CD41" s="230">
        <v>3.9173595842507021E-2</v>
      </c>
      <c r="CE41" s="230">
        <v>8.1884014134284908E-2</v>
      </c>
      <c r="CF41" s="80">
        <f t="shared" si="59"/>
        <v>0.56172945782263906</v>
      </c>
      <c r="CG41" s="59">
        <v>331750</v>
      </c>
      <c r="CH41" s="59">
        <v>186250</v>
      </c>
      <c r="CI41" s="59">
        <v>55750</v>
      </c>
      <c r="CJ41" s="59">
        <v>345420</v>
      </c>
      <c r="CK41" s="59">
        <v>225305</v>
      </c>
      <c r="CL41" s="59">
        <v>226500</v>
      </c>
      <c r="CM41" s="59">
        <v>176500</v>
      </c>
      <c r="CN41" s="59">
        <v>139907.73308142301</v>
      </c>
      <c r="CO41" s="59">
        <v>0</v>
      </c>
      <c r="CP41" s="59">
        <v>0</v>
      </c>
      <c r="CQ41" s="59">
        <v>0</v>
      </c>
      <c r="CR41" s="59">
        <v>0</v>
      </c>
      <c r="CS41" s="11">
        <f t="shared" si="60"/>
        <v>1687382.733081423</v>
      </c>
      <c r="CT41" s="59">
        <v>0</v>
      </c>
      <c r="CU41" s="59">
        <v>0</v>
      </c>
      <c r="CV41" s="59">
        <v>0</v>
      </c>
      <c r="CW41" s="59">
        <v>0</v>
      </c>
      <c r="CX41" s="58">
        <f t="shared" si="111"/>
        <v>2936136.2641398218</v>
      </c>
      <c r="CY41" s="63">
        <v>0</v>
      </c>
      <c r="CZ41" s="63">
        <v>11608.710061246369</v>
      </c>
      <c r="DA41" s="63">
        <v>16071.277315715601</v>
      </c>
      <c r="DB41" s="63">
        <v>95778.245050247264</v>
      </c>
      <c r="DC41" s="63">
        <v>119146.81119540347</v>
      </c>
      <c r="DD41" s="63">
        <v>160237.49841050059</v>
      </c>
      <c r="DE41" s="63">
        <v>112265.42974986647</v>
      </c>
      <c r="DF41" s="63">
        <v>1038.0746953652642</v>
      </c>
      <c r="DG41" s="63">
        <v>149723.49617222455</v>
      </c>
      <c r="DH41" s="63">
        <v>86855.864008236123</v>
      </c>
      <c r="DI41" s="63">
        <v>141684.03507472551</v>
      </c>
      <c r="DJ41" s="63">
        <v>145391.22132486719</v>
      </c>
      <c r="DK41" s="63">
        <f t="shared" si="62"/>
        <v>1039800.6630583984</v>
      </c>
      <c r="DL41" s="63">
        <v>331750</v>
      </c>
      <c r="DM41" s="63">
        <v>186250</v>
      </c>
      <c r="DN41" s="63">
        <v>55750</v>
      </c>
      <c r="DO41" s="63">
        <v>345420</v>
      </c>
      <c r="DP41" s="63">
        <v>225305</v>
      </c>
      <c r="DQ41" s="63">
        <v>226500</v>
      </c>
      <c r="DR41" s="63">
        <v>176500</v>
      </c>
      <c r="DS41" s="63">
        <v>139907.73308142301</v>
      </c>
      <c r="DT41" s="63">
        <v>0</v>
      </c>
      <c r="DU41" s="63">
        <v>0</v>
      </c>
      <c r="DV41" s="63">
        <v>0</v>
      </c>
      <c r="DW41" s="63">
        <v>0</v>
      </c>
      <c r="DX41" s="63">
        <f t="shared" si="63"/>
        <v>1687382.733081423</v>
      </c>
      <c r="DY41" s="58">
        <v>0</v>
      </c>
      <c r="DZ41" s="58">
        <v>0</v>
      </c>
      <c r="EA41" s="58">
        <v>0</v>
      </c>
      <c r="EB41" s="58">
        <v>0</v>
      </c>
      <c r="EC41" s="58">
        <f t="shared" si="64"/>
        <v>2936136.2641398218</v>
      </c>
      <c r="ED41" s="85">
        <v>-365.69400000000002</v>
      </c>
      <c r="EE41" s="85">
        <v>-658.36800000000005</v>
      </c>
      <c r="EF41" s="85">
        <v>782.73699999999997</v>
      </c>
      <c r="EG41" s="85">
        <v>41702.894</v>
      </c>
      <c r="EH41" s="85">
        <v>70620.447</v>
      </c>
      <c r="EI41" s="85">
        <v>55248.889000000003</v>
      </c>
      <c r="EJ41" s="85">
        <v>146398.01100000003</v>
      </c>
      <c r="EK41" s="85">
        <v>58297.400000000009</v>
      </c>
      <c r="EL41" s="85">
        <v>196702.1</v>
      </c>
      <c r="EM41" s="85">
        <v>144280.6</v>
      </c>
      <c r="EN41" s="85">
        <v>83082</v>
      </c>
      <c r="EO41" s="85">
        <v>243709.64705839835</v>
      </c>
      <c r="EP41" s="83">
        <f t="shared" si="65"/>
        <v>1039800.6630583984</v>
      </c>
      <c r="EQ41" s="79">
        <v>0</v>
      </c>
      <c r="ER41" s="79">
        <v>0</v>
      </c>
      <c r="ES41" s="79">
        <v>0.04</v>
      </c>
      <c r="ET41" s="79">
        <v>0.01</v>
      </c>
      <c r="EU41" s="79">
        <v>0.01</v>
      </c>
      <c r="EV41" s="79">
        <v>2.4224159478105533E-2</v>
      </c>
      <c r="EW41" s="79">
        <v>2.3637368632759417E-2</v>
      </c>
      <c r="EX41" s="79">
        <v>3.220451497481279E-2</v>
      </c>
      <c r="EY41" s="79">
        <v>5.9855353816962463E-2</v>
      </c>
      <c r="EZ41" s="79">
        <v>6.8521941050364576E-2</v>
      </c>
      <c r="FA41" s="79">
        <v>4.9972183426338933E-2</v>
      </c>
      <c r="FB41" s="79">
        <v>4.7836443922056264E-2</v>
      </c>
      <c r="FC41" s="81">
        <f t="shared" si="66"/>
        <v>0.36625196530139997</v>
      </c>
      <c r="FD41" s="81">
        <f t="shared" si="67"/>
        <v>0.23001000000000002</v>
      </c>
      <c r="FE41" s="81">
        <f t="shared" si="68"/>
        <v>0.23001000000000002</v>
      </c>
      <c r="FF41" s="81">
        <f t="shared" si="69"/>
        <v>0.27001000000000003</v>
      </c>
      <c r="FG41" s="81">
        <f t="shared" si="70"/>
        <v>0.28001000000000004</v>
      </c>
      <c r="FH41" s="81">
        <f t="shared" si="71"/>
        <v>0.29001000000000005</v>
      </c>
      <c r="FI41" s="81">
        <f t="shared" si="72"/>
        <v>0.31423415947810557</v>
      </c>
      <c r="FJ41" s="81">
        <f t="shared" si="73"/>
        <v>0.33787152811086496</v>
      </c>
      <c r="FK41" s="81">
        <f t="shared" si="74"/>
        <v>0.37007604308567776</v>
      </c>
      <c r="FL41" s="81">
        <f t="shared" si="75"/>
        <v>0.42993139690264026</v>
      </c>
      <c r="FM41" s="81">
        <f t="shared" si="76"/>
        <v>0.49845333795300484</v>
      </c>
      <c r="FN41" s="81">
        <f t="shared" si="77"/>
        <v>0.54842552137934375</v>
      </c>
      <c r="FO41" s="81">
        <f t="shared" si="78"/>
        <v>0.59626196530139997</v>
      </c>
      <c r="FP41" s="85">
        <v>346905.75</v>
      </c>
      <c r="FQ41" s="85">
        <v>212816.76500000001</v>
      </c>
      <c r="FR41" s="85">
        <v>291490.27500000002</v>
      </c>
      <c r="FS41" s="85">
        <v>353730.03</v>
      </c>
      <c r="FT41" s="85">
        <v>260540.3125</v>
      </c>
      <c r="FU41" s="85">
        <v>80893.967499999999</v>
      </c>
      <c r="FV41" s="85">
        <v>89540</v>
      </c>
      <c r="FW41" s="85">
        <v>51466</v>
      </c>
      <c r="FX41" s="85">
        <v>0</v>
      </c>
      <c r="FY41" s="85">
        <v>0</v>
      </c>
      <c r="FZ41" s="85">
        <v>0</v>
      </c>
      <c r="GA41" s="85">
        <v>0</v>
      </c>
      <c r="GB41" s="83">
        <f t="shared" si="79"/>
        <v>1687383.1</v>
      </c>
      <c r="GC41" s="89">
        <v>0</v>
      </c>
      <c r="GD41" s="89">
        <v>0</v>
      </c>
      <c r="GE41" s="89">
        <v>0</v>
      </c>
      <c r="GF41" s="89">
        <v>0</v>
      </c>
      <c r="GG41" s="86">
        <v>2936136.6310583986</v>
      </c>
      <c r="GH41" s="63">
        <v>-365.69400000000002</v>
      </c>
      <c r="GI41" s="63">
        <v>-658.36800000000005</v>
      </c>
      <c r="GJ41" s="63">
        <v>782.73699999999997</v>
      </c>
      <c r="GK41" s="63">
        <v>41702.894</v>
      </c>
      <c r="GL41" s="63">
        <v>70620.447</v>
      </c>
      <c r="GM41" s="63">
        <v>55248.889000000003</v>
      </c>
      <c r="GN41" s="63">
        <v>85111.741999999998</v>
      </c>
      <c r="GO41" s="63">
        <v>62307.016000000003</v>
      </c>
      <c r="GP41" s="63">
        <v>9254.1880000000001</v>
      </c>
      <c r="GQ41" s="63">
        <v>308678.72453666665</v>
      </c>
      <c r="GR41" s="63">
        <v>22169.281268333332</v>
      </c>
      <c r="GS41" s="63">
        <v>197036.86326833334</v>
      </c>
      <c r="GT41" s="63">
        <f t="shared" si="80"/>
        <v>851888.72007333336</v>
      </c>
      <c r="GU41" s="63">
        <v>127417.12</v>
      </c>
      <c r="GV41" s="63">
        <v>314997.625</v>
      </c>
      <c r="GW41" s="63">
        <v>383164.14500000002</v>
      </c>
      <c r="GX41" s="63">
        <v>525727.70250000001</v>
      </c>
      <c r="GY41" s="63">
        <v>253258.71249999999</v>
      </c>
      <c r="GZ41" s="63">
        <v>127788.16750000001</v>
      </c>
      <c r="HA41" s="63">
        <v>94525.447500000009</v>
      </c>
      <c r="HB41" s="63">
        <v>0</v>
      </c>
      <c r="HC41" s="63">
        <v>0</v>
      </c>
      <c r="HD41" s="63">
        <v>48416.122985065449</v>
      </c>
      <c r="HE41" s="63">
        <v>0</v>
      </c>
      <c r="HF41" s="63">
        <v>0</v>
      </c>
      <c r="HG41" s="63">
        <f t="shared" si="81"/>
        <v>1875295.0429850654</v>
      </c>
      <c r="HH41" s="58">
        <v>0</v>
      </c>
      <c r="HI41" s="58">
        <v>0</v>
      </c>
      <c r="HJ41" s="58">
        <v>0</v>
      </c>
      <c r="HK41" s="58">
        <v>0</v>
      </c>
      <c r="HL41" s="58">
        <f t="shared" si="82"/>
        <v>2936136.6310583986</v>
      </c>
      <c r="HM41" s="63">
        <v>-365.69400000000002</v>
      </c>
      <c r="HN41" s="63">
        <v>-658.36800000000005</v>
      </c>
      <c r="HO41" s="63">
        <v>782.73699999999997</v>
      </c>
      <c r="HP41" s="63">
        <v>41702.894</v>
      </c>
      <c r="HQ41" s="63">
        <v>70620.447</v>
      </c>
      <c r="HR41" s="63">
        <v>55248.889000000003</v>
      </c>
      <c r="HS41" s="63">
        <v>85111.741999999998</v>
      </c>
      <c r="HT41" s="63">
        <v>62307.016000000003</v>
      </c>
      <c r="HU41" s="63">
        <v>9254.1880000000001</v>
      </c>
      <c r="HV41" s="63">
        <v>238367.55600000001</v>
      </c>
      <c r="HW41" s="63">
        <v>64481.154000000002</v>
      </c>
      <c r="HX41" s="63">
        <v>46229.84600000002</v>
      </c>
      <c r="HY41" s="63">
        <f t="shared" si="83"/>
        <v>673082.40700000001</v>
      </c>
      <c r="HZ41" s="63">
        <v>0</v>
      </c>
      <c r="IA41" s="63">
        <v>0</v>
      </c>
      <c r="IB41" s="63">
        <v>0</v>
      </c>
      <c r="IC41" s="63">
        <v>0</v>
      </c>
      <c r="ID41" s="63">
        <v>0</v>
      </c>
      <c r="IE41" s="63">
        <v>0</v>
      </c>
      <c r="IF41" s="63">
        <v>0</v>
      </c>
      <c r="IG41" s="63">
        <v>0</v>
      </c>
      <c r="IH41" s="63">
        <v>0</v>
      </c>
      <c r="II41" s="63">
        <v>0</v>
      </c>
      <c r="IJ41" s="63">
        <v>0</v>
      </c>
      <c r="IK41" s="63">
        <v>0</v>
      </c>
      <c r="IL41" s="63">
        <v>2054101.3560583987</v>
      </c>
      <c r="IM41" s="58">
        <v>0</v>
      </c>
      <c r="IN41" s="58">
        <v>0</v>
      </c>
      <c r="IO41" s="58">
        <v>0</v>
      </c>
      <c r="IP41" s="58">
        <v>0</v>
      </c>
      <c r="IQ41" s="58">
        <f t="shared" si="112"/>
        <v>2936136.6310583986</v>
      </c>
      <c r="IR41" s="70">
        <f t="shared" si="84"/>
        <v>894409.44173353119</v>
      </c>
      <c r="IS41" s="70">
        <f t="shared" si="85"/>
        <v>626852.56099999999</v>
      </c>
      <c r="IT41" s="92">
        <f t="shared" si="113"/>
        <v>835805.429</v>
      </c>
      <c r="IU41" s="92">
        <f t="shared" si="114"/>
        <v>1103362.3097335312</v>
      </c>
      <c r="IV41" s="92">
        <f t="shared" si="86"/>
        <v>-267556.8807335312</v>
      </c>
      <c r="IW41" s="21">
        <f t="shared" si="115"/>
        <v>2100330.8351398217</v>
      </c>
      <c r="IX41" s="70">
        <f t="shared" si="87"/>
        <v>796091.01600000006</v>
      </c>
      <c r="IY41" s="70">
        <f t="shared" si="88"/>
        <v>626852.56099999999</v>
      </c>
      <c r="IZ41" s="93">
        <f t="shared" si="116"/>
        <v>835805.429</v>
      </c>
      <c r="JA41" s="93">
        <f t="shared" si="117"/>
        <v>1005043.8840000001</v>
      </c>
      <c r="JB41" s="92">
        <f t="shared" si="89"/>
        <v>-169238.45500000007</v>
      </c>
      <c r="JC41" s="94">
        <f t="shared" si="118"/>
        <v>2100331.2020583986</v>
      </c>
      <c r="JD41" s="94">
        <f t="shared" si="90"/>
        <v>654851.85680499999</v>
      </c>
      <c r="JE41" s="94">
        <f t="shared" si="91"/>
        <v>626852.56099999999</v>
      </c>
      <c r="JF41" s="94">
        <f t="shared" si="119"/>
        <v>835805.429</v>
      </c>
      <c r="JG41" s="94">
        <f t="shared" si="120"/>
        <v>863804.72480500001</v>
      </c>
      <c r="JH41" s="94">
        <f t="shared" si="92"/>
        <v>-27999.295805000002</v>
      </c>
      <c r="JI41" s="94">
        <f t="shared" si="121"/>
        <v>2100331.2020583986</v>
      </c>
      <c r="JJ41" s="94">
        <f t="shared" si="93"/>
        <v>626852.56099999999</v>
      </c>
      <c r="JK41" s="94">
        <f t="shared" si="122"/>
        <v>627797.005</v>
      </c>
      <c r="JL41" s="94">
        <f t="shared" si="94"/>
        <v>836749.87300000002</v>
      </c>
      <c r="JM41" s="94">
        <f t="shared" si="95"/>
        <v>835805.429</v>
      </c>
      <c r="JN41" s="94">
        <f t="shared" si="96"/>
        <v>944.4440000000177</v>
      </c>
      <c r="JO41" s="94">
        <f t="shared" si="97"/>
        <v>2099386.7580583985</v>
      </c>
      <c r="JP41" s="96">
        <v>13102</v>
      </c>
      <c r="JQ41" s="6" t="s">
        <v>384</v>
      </c>
      <c r="JR41" s="106" t="s">
        <v>394</v>
      </c>
      <c r="JS41" s="106" t="s">
        <v>395</v>
      </c>
      <c r="JT41" s="6" t="s">
        <v>406</v>
      </c>
      <c r="JU41" s="17">
        <v>6</v>
      </c>
      <c r="JV41" s="6" t="s">
        <v>397</v>
      </c>
      <c r="JW41" s="6" t="s">
        <v>401</v>
      </c>
      <c r="JX41" s="103" t="s">
        <v>402</v>
      </c>
      <c r="JY41" s="7" t="s">
        <v>439</v>
      </c>
      <c r="JZ41" s="6"/>
      <c r="KA41" s="6" t="s">
        <v>406</v>
      </c>
      <c r="KB41" s="6" t="s">
        <v>460</v>
      </c>
      <c r="KC41" s="110">
        <v>43891</v>
      </c>
      <c r="KD41" s="109">
        <v>44196</v>
      </c>
      <c r="KE41" s="110"/>
      <c r="KF41" s="129">
        <v>0</v>
      </c>
      <c r="KG41" s="129">
        <v>0</v>
      </c>
      <c r="KH41" s="85">
        <v>0</v>
      </c>
      <c r="KI41" s="85">
        <v>0</v>
      </c>
      <c r="KJ41" s="85">
        <v>0</v>
      </c>
      <c r="KK41" s="85" t="s">
        <v>525</v>
      </c>
      <c r="KL41" s="130"/>
      <c r="KM41" s="26" t="s">
        <v>526</v>
      </c>
      <c r="KN41" s="130"/>
      <c r="KO41" s="131"/>
      <c r="KP41" s="132"/>
      <c r="KQ41" s="133">
        <v>2017</v>
      </c>
      <c r="KR41" s="132" t="s">
        <v>491</v>
      </c>
      <c r="KS41" s="291" t="s">
        <v>484</v>
      </c>
    </row>
    <row r="42" spans="1:305" ht="26.25" x14ac:dyDescent="0.25">
      <c r="A42" s="4" t="s">
        <v>38</v>
      </c>
      <c r="B42" s="6" t="s">
        <v>72</v>
      </c>
      <c r="C42" s="26" t="s">
        <v>111</v>
      </c>
      <c r="D42" s="219" t="s">
        <v>144</v>
      </c>
      <c r="E42" s="34" t="s">
        <v>161</v>
      </c>
      <c r="F42" s="33" t="s">
        <v>176</v>
      </c>
      <c r="G42" s="12">
        <v>1562.74</v>
      </c>
      <c r="H42" s="12">
        <v>1184.4269999999999</v>
      </c>
      <c r="I42" s="12">
        <v>1593.7190000000001</v>
      </c>
      <c r="J42" s="12">
        <v>42557.612999999998</v>
      </c>
      <c r="K42" s="12">
        <v>98520.411999999997</v>
      </c>
      <c r="L42" s="12">
        <v>77964.313999999998</v>
      </c>
      <c r="M42" s="12">
        <v>115228.376</v>
      </c>
      <c r="N42" s="48">
        <v>76134.019</v>
      </c>
      <c r="O42" s="48">
        <v>31165.785</v>
      </c>
      <c r="P42" s="48">
        <v>88815.562999999995</v>
      </c>
      <c r="Q42" s="48">
        <v>8695.4230000000007</v>
      </c>
      <c r="R42" s="48">
        <v>1182.8889999999999</v>
      </c>
      <c r="S42" s="11">
        <f t="shared" si="21"/>
        <v>544605.27999999991</v>
      </c>
      <c r="T42" s="79">
        <v>0</v>
      </c>
      <c r="U42" s="79">
        <v>0</v>
      </c>
      <c r="V42" s="79">
        <v>0.02</v>
      </c>
      <c r="W42" s="79">
        <v>0.01</v>
      </c>
      <c r="X42" s="79">
        <v>0</v>
      </c>
      <c r="Y42" s="79">
        <v>0.06</v>
      </c>
      <c r="Z42" s="79">
        <v>0.01</v>
      </c>
      <c r="AA42" s="79">
        <v>0.1</v>
      </c>
      <c r="AB42" s="79">
        <v>0</v>
      </c>
      <c r="AC42" s="79">
        <v>0</v>
      </c>
      <c r="AD42" s="79">
        <v>0</v>
      </c>
      <c r="AE42" s="79">
        <v>0</v>
      </c>
      <c r="AF42" s="221">
        <f t="shared" si="98"/>
        <v>0.21001000000000003</v>
      </c>
      <c r="AG42" s="221">
        <f t="shared" si="99"/>
        <v>0.21001000000000003</v>
      </c>
      <c r="AH42" s="221">
        <f t="shared" si="100"/>
        <v>0.23001000000000002</v>
      </c>
      <c r="AI42" s="221">
        <f t="shared" si="101"/>
        <v>0.24001000000000003</v>
      </c>
      <c r="AJ42" s="221">
        <f t="shared" si="102"/>
        <v>0.24001000000000003</v>
      </c>
      <c r="AK42" s="221">
        <f t="shared" si="103"/>
        <v>0.30001</v>
      </c>
      <c r="AL42" s="221">
        <f t="shared" si="104"/>
        <v>0.31001000000000001</v>
      </c>
      <c r="AM42" s="221">
        <f t="shared" si="105"/>
        <v>0.41001000000000004</v>
      </c>
      <c r="AN42" s="221">
        <f t="shared" si="106"/>
        <v>0.41001000000000004</v>
      </c>
      <c r="AO42" s="221">
        <f t="shared" si="107"/>
        <v>0.41001000000000004</v>
      </c>
      <c r="AP42" s="221">
        <f t="shared" si="108"/>
        <v>0.41001000000000004</v>
      </c>
      <c r="AQ42" s="221">
        <f t="shared" si="109"/>
        <v>0.41001000000000004</v>
      </c>
      <c r="AR42" s="221">
        <f t="shared" si="46"/>
        <v>0.21001000000000003</v>
      </c>
      <c r="AS42" s="221">
        <f t="shared" si="47"/>
        <v>0.21182364400375689</v>
      </c>
      <c r="AT42" s="221">
        <f t="shared" si="48"/>
        <v>0.24140900231414447</v>
      </c>
      <c r="AU42" s="221">
        <f t="shared" si="49"/>
        <v>0.28262222634518441</v>
      </c>
      <c r="AV42" s="221">
        <f t="shared" si="50"/>
        <v>0.30129225513629304</v>
      </c>
      <c r="AW42" s="221">
        <f t="shared" si="51"/>
        <v>0.31152665475667296</v>
      </c>
      <c r="AX42" s="221">
        <f t="shared" si="52"/>
        <v>0.31229775557733741</v>
      </c>
      <c r="AY42" s="221">
        <f t="shared" si="53"/>
        <v>0.31248785819075015</v>
      </c>
      <c r="AZ42" s="221">
        <f t="shared" si="54"/>
        <v>0.34107111079327002</v>
      </c>
      <c r="BA42" s="221">
        <f t="shared" si="55"/>
        <v>0.35985664202798029</v>
      </c>
      <c r="BB42" s="221">
        <f t="shared" si="56"/>
        <v>0.38886797410960317</v>
      </c>
      <c r="BC42" s="221">
        <f t="shared" si="57"/>
        <v>0.47865381026329873</v>
      </c>
      <c r="BD42" s="80">
        <f t="shared" si="110"/>
        <v>0.41001000000000004</v>
      </c>
      <c r="BE42" s="76">
        <v>0.21001000000000003</v>
      </c>
      <c r="BF42" s="51">
        <v>314822.53499999997</v>
      </c>
      <c r="BG42" s="57">
        <v>0</v>
      </c>
      <c r="BH42" s="57">
        <v>7676.5565255881966</v>
      </c>
      <c r="BI42" s="57">
        <v>26927.348359797998</v>
      </c>
      <c r="BJ42" s="57">
        <v>27027.62839963103</v>
      </c>
      <c r="BK42" s="57">
        <v>129181.5508627469</v>
      </c>
      <c r="BL42" s="57">
        <v>192795.42316749319</v>
      </c>
      <c r="BM42" s="57">
        <v>53110.288633736098</v>
      </c>
      <c r="BN42" s="57">
        <v>816.8503803583518</v>
      </c>
      <c r="BO42" s="57">
        <v>123123.20531030226</v>
      </c>
      <c r="BP42" s="57">
        <v>81123.488388428188</v>
      </c>
      <c r="BQ42" s="57">
        <v>125592.77914190484</v>
      </c>
      <c r="BR42" s="57">
        <v>268638.34508412005</v>
      </c>
      <c r="BS42" s="86">
        <f t="shared" si="58"/>
        <v>1036013.4642541071</v>
      </c>
      <c r="BT42" s="230">
        <v>0</v>
      </c>
      <c r="BU42" s="230">
        <v>1.8136440037568697E-3</v>
      </c>
      <c r="BV42" s="230">
        <v>2.9585358310387559E-2</v>
      </c>
      <c r="BW42" s="230">
        <v>4.1213224031039941E-2</v>
      </c>
      <c r="BX42" s="230">
        <v>1.8670028791108646E-2</v>
      </c>
      <c r="BY42" s="230">
        <v>1.0234399620379937E-2</v>
      </c>
      <c r="BZ42" s="230">
        <v>7.7110082066444042E-4</v>
      </c>
      <c r="CA42" s="230">
        <v>1.9010261341275236E-4</v>
      </c>
      <c r="CB42" s="230">
        <v>2.8583252602519846E-2</v>
      </c>
      <c r="CC42" s="230">
        <v>1.878553123471028E-2</v>
      </c>
      <c r="CD42" s="230">
        <v>2.901133208162289E-2</v>
      </c>
      <c r="CE42" s="230">
        <v>8.9785836153695564E-2</v>
      </c>
      <c r="CF42" s="80">
        <f t="shared" si="59"/>
        <v>0.47865381026329873</v>
      </c>
      <c r="CG42" s="59">
        <v>213750</v>
      </c>
      <c r="CH42" s="59">
        <v>238250</v>
      </c>
      <c r="CI42" s="59">
        <v>118966</v>
      </c>
      <c r="CJ42" s="59">
        <v>499530</v>
      </c>
      <c r="CK42" s="59">
        <v>193310</v>
      </c>
      <c r="CL42" s="59">
        <v>236500</v>
      </c>
      <c r="CM42" s="59">
        <v>156500</v>
      </c>
      <c r="CN42" s="59">
        <v>620499.23553713004</v>
      </c>
      <c r="CO42" s="59">
        <v>0</v>
      </c>
      <c r="CP42" s="59">
        <v>0</v>
      </c>
      <c r="CQ42" s="59">
        <v>0</v>
      </c>
      <c r="CR42" s="59">
        <v>0</v>
      </c>
      <c r="CS42" s="11">
        <f t="shared" si="60"/>
        <v>2277305.2355371299</v>
      </c>
      <c r="CT42" s="59">
        <v>0</v>
      </c>
      <c r="CU42" s="59">
        <v>0</v>
      </c>
      <c r="CV42" s="59">
        <v>0</v>
      </c>
      <c r="CW42" s="59">
        <v>0</v>
      </c>
      <c r="CX42" s="58">
        <f t="shared" si="111"/>
        <v>3628141.2347912369</v>
      </c>
      <c r="CY42" s="63">
        <v>0</v>
      </c>
      <c r="CZ42" s="63">
        <v>7676.5565255881966</v>
      </c>
      <c r="DA42" s="63">
        <v>26927.348359797998</v>
      </c>
      <c r="DB42" s="63">
        <v>27027.62839963103</v>
      </c>
      <c r="DC42" s="63">
        <v>129181.5508627469</v>
      </c>
      <c r="DD42" s="63">
        <v>192795.42316749319</v>
      </c>
      <c r="DE42" s="63">
        <v>53110.288633736098</v>
      </c>
      <c r="DF42" s="63">
        <v>816.8503803583518</v>
      </c>
      <c r="DG42" s="63">
        <v>123123.20531030226</v>
      </c>
      <c r="DH42" s="63">
        <v>81123.488388428188</v>
      </c>
      <c r="DI42" s="63">
        <v>125592.77914190484</v>
      </c>
      <c r="DJ42" s="63">
        <v>268638.34508412005</v>
      </c>
      <c r="DK42" s="63">
        <f t="shared" si="62"/>
        <v>1036013.4642541071</v>
      </c>
      <c r="DL42" s="63">
        <v>213750</v>
      </c>
      <c r="DM42" s="63">
        <v>238250</v>
      </c>
      <c r="DN42" s="63">
        <v>118966</v>
      </c>
      <c r="DO42" s="63">
        <v>499530</v>
      </c>
      <c r="DP42" s="63">
        <v>193310</v>
      </c>
      <c r="DQ42" s="63">
        <v>236500</v>
      </c>
      <c r="DR42" s="63">
        <v>156500</v>
      </c>
      <c r="DS42" s="63">
        <v>620499.23553713004</v>
      </c>
      <c r="DT42" s="63">
        <v>0</v>
      </c>
      <c r="DU42" s="63">
        <v>0</v>
      </c>
      <c r="DV42" s="63">
        <v>0</v>
      </c>
      <c r="DW42" s="63">
        <v>0</v>
      </c>
      <c r="DX42" s="63">
        <f t="shared" si="63"/>
        <v>2277305.2355371299</v>
      </c>
      <c r="DY42" s="58">
        <v>0</v>
      </c>
      <c r="DZ42" s="58">
        <v>0</v>
      </c>
      <c r="EA42" s="58">
        <v>0</v>
      </c>
      <c r="EB42" s="58">
        <v>0</v>
      </c>
      <c r="EC42" s="58">
        <f t="shared" si="64"/>
        <v>3628141.2347912369</v>
      </c>
      <c r="ED42" s="85">
        <v>1562.74</v>
      </c>
      <c r="EE42" s="85">
        <v>1184.4269999999999</v>
      </c>
      <c r="EF42" s="85">
        <v>1593.7190000000001</v>
      </c>
      <c r="EG42" s="85">
        <v>42557.612999999998</v>
      </c>
      <c r="EH42" s="85">
        <v>98520.411999999997</v>
      </c>
      <c r="EI42" s="85">
        <v>77964.313999999998</v>
      </c>
      <c r="EJ42" s="85">
        <v>102578.086</v>
      </c>
      <c r="EK42" s="85">
        <v>78169.2</v>
      </c>
      <c r="EL42" s="85">
        <v>154984.6</v>
      </c>
      <c r="EM42" s="85">
        <v>189566.625</v>
      </c>
      <c r="EN42" s="85">
        <v>85326.6</v>
      </c>
      <c r="EO42" s="85">
        <v>202005.12825410708</v>
      </c>
      <c r="EP42" s="83">
        <f t="shared" si="65"/>
        <v>1036013.4642541071</v>
      </c>
      <c r="EQ42" s="79">
        <v>0</v>
      </c>
      <c r="ER42" s="79">
        <v>0</v>
      </c>
      <c r="ES42" s="79">
        <v>0.02</v>
      </c>
      <c r="ET42" s="79">
        <v>0.01</v>
      </c>
      <c r="EU42" s="79">
        <v>0</v>
      </c>
      <c r="EV42" s="79">
        <v>2.9491717952997959E-2</v>
      </c>
      <c r="EW42" s="79">
        <v>3.486675670226904E-2</v>
      </c>
      <c r="EX42" s="79">
        <v>2.0836810832020023E-2</v>
      </c>
      <c r="EY42" s="79">
        <v>5.8529283609979672E-2</v>
      </c>
      <c r="EZ42" s="79">
        <v>5.5188717079378044E-2</v>
      </c>
      <c r="FA42" s="79">
        <v>4.0480252504341022E-2</v>
      </c>
      <c r="FB42" s="79">
        <v>5.2420447475498559E-2</v>
      </c>
      <c r="FC42" s="81">
        <f t="shared" si="66"/>
        <v>0.32181398615648432</v>
      </c>
      <c r="FD42" s="81">
        <f t="shared" si="67"/>
        <v>0.21001000000000003</v>
      </c>
      <c r="FE42" s="81">
        <f t="shared" si="68"/>
        <v>0.21001000000000003</v>
      </c>
      <c r="FF42" s="81">
        <f t="shared" si="69"/>
        <v>0.23001000000000002</v>
      </c>
      <c r="FG42" s="81">
        <f t="shared" si="70"/>
        <v>0.24001000000000003</v>
      </c>
      <c r="FH42" s="81">
        <f t="shared" si="71"/>
        <v>0.24001000000000003</v>
      </c>
      <c r="FI42" s="81">
        <f t="shared" si="72"/>
        <v>0.26950171795299799</v>
      </c>
      <c r="FJ42" s="81">
        <f t="shared" si="73"/>
        <v>0.30436847465526706</v>
      </c>
      <c r="FK42" s="81">
        <f t="shared" si="74"/>
        <v>0.32520528548728705</v>
      </c>
      <c r="FL42" s="81">
        <f t="shared" si="75"/>
        <v>0.38373456909726672</v>
      </c>
      <c r="FM42" s="81">
        <f t="shared" si="76"/>
        <v>0.43892328617664478</v>
      </c>
      <c r="FN42" s="81">
        <f t="shared" si="77"/>
        <v>0.47940353868098579</v>
      </c>
      <c r="FO42" s="81">
        <f t="shared" si="78"/>
        <v>0.53182398615648441</v>
      </c>
      <c r="FP42" s="85">
        <v>322267.22499999998</v>
      </c>
      <c r="FQ42" s="85">
        <v>300156.565</v>
      </c>
      <c r="FR42" s="85">
        <v>404075.75</v>
      </c>
      <c r="FS42" s="85">
        <v>516201.78</v>
      </c>
      <c r="FT42" s="85">
        <v>284325.1875</v>
      </c>
      <c r="FU42" s="85">
        <v>97558.842499999999</v>
      </c>
      <c r="FV42" s="85">
        <v>78583.25</v>
      </c>
      <c r="FW42" s="85">
        <v>274137</v>
      </c>
      <c r="FX42" s="85">
        <v>0</v>
      </c>
      <c r="FY42" s="85">
        <v>0</v>
      </c>
      <c r="FZ42" s="85">
        <v>0</v>
      </c>
      <c r="GA42" s="85">
        <v>0</v>
      </c>
      <c r="GB42" s="83">
        <f t="shared" si="79"/>
        <v>2277305.6</v>
      </c>
      <c r="GC42" s="89">
        <v>0</v>
      </c>
      <c r="GD42" s="89">
        <v>0</v>
      </c>
      <c r="GE42" s="89">
        <v>0</v>
      </c>
      <c r="GF42" s="89">
        <v>0</v>
      </c>
      <c r="GG42" s="86">
        <v>3628141.5992541071</v>
      </c>
      <c r="GH42" s="63">
        <v>1562.74</v>
      </c>
      <c r="GI42" s="63">
        <v>1184.4269999999999</v>
      </c>
      <c r="GJ42" s="63">
        <v>1593.7190000000001</v>
      </c>
      <c r="GK42" s="63">
        <v>42557.612999999998</v>
      </c>
      <c r="GL42" s="63">
        <v>98520.411999999997</v>
      </c>
      <c r="GM42" s="63">
        <v>77964.313999999998</v>
      </c>
      <c r="GN42" s="63">
        <v>115228.376</v>
      </c>
      <c r="GO42" s="63">
        <v>76134.019</v>
      </c>
      <c r="GP42" s="63">
        <v>31165.785</v>
      </c>
      <c r="GQ42" s="63">
        <v>52441.214999999997</v>
      </c>
      <c r="GR42" s="63">
        <v>83235.225000000006</v>
      </c>
      <c r="GS42" s="63">
        <v>186418.0312</v>
      </c>
      <c r="GT42" s="63">
        <f t="shared" si="80"/>
        <v>768005.87619999994</v>
      </c>
      <c r="GU42" s="63">
        <v>310196.59999999998</v>
      </c>
      <c r="GV42" s="63">
        <v>472159.065</v>
      </c>
      <c r="GW42" s="63">
        <v>394140.75</v>
      </c>
      <c r="GX42" s="63">
        <v>367431.60499999998</v>
      </c>
      <c r="GY42" s="63">
        <v>647761.29249999998</v>
      </c>
      <c r="GZ42" s="63">
        <v>217827.3015</v>
      </c>
      <c r="HA42" s="63">
        <v>105599.875</v>
      </c>
      <c r="HB42" s="63">
        <v>14033.250000000004</v>
      </c>
      <c r="HC42" s="63">
        <v>16163.449054107114</v>
      </c>
      <c r="HD42" s="63">
        <v>0</v>
      </c>
      <c r="HE42" s="63">
        <v>0</v>
      </c>
      <c r="HF42" s="63">
        <v>0</v>
      </c>
      <c r="HG42" s="63">
        <f t="shared" si="81"/>
        <v>2545313.1880541071</v>
      </c>
      <c r="HH42" s="58">
        <v>0</v>
      </c>
      <c r="HI42" s="58">
        <v>0</v>
      </c>
      <c r="HJ42" s="58">
        <v>0</v>
      </c>
      <c r="HK42" s="58">
        <v>0</v>
      </c>
      <c r="HL42" s="58">
        <f t="shared" si="82"/>
        <v>3628141.5992541071</v>
      </c>
      <c r="HM42" s="63">
        <v>1562.74</v>
      </c>
      <c r="HN42" s="63">
        <v>1184.4269999999999</v>
      </c>
      <c r="HO42" s="63">
        <v>1593.7190000000001</v>
      </c>
      <c r="HP42" s="63">
        <v>42557.612999999998</v>
      </c>
      <c r="HQ42" s="63">
        <v>98520.411999999997</v>
      </c>
      <c r="HR42" s="63">
        <v>77964.313999999998</v>
      </c>
      <c r="HS42" s="63">
        <v>115228.376</v>
      </c>
      <c r="HT42" s="63">
        <v>76134.019</v>
      </c>
      <c r="HU42" s="63">
        <v>31165.785</v>
      </c>
      <c r="HV42" s="63">
        <v>88815.562999999995</v>
      </c>
      <c r="HW42" s="63">
        <v>8695.4230000000007</v>
      </c>
      <c r="HX42" s="63">
        <v>11263.577000000048</v>
      </c>
      <c r="HY42" s="63">
        <f t="shared" si="83"/>
        <v>554685.96799999999</v>
      </c>
      <c r="HZ42" s="63">
        <v>0</v>
      </c>
      <c r="IA42" s="63">
        <v>0</v>
      </c>
      <c r="IB42" s="63">
        <v>0</v>
      </c>
      <c r="IC42" s="63">
        <v>0</v>
      </c>
      <c r="ID42" s="63">
        <v>0</v>
      </c>
      <c r="IE42" s="63">
        <v>0</v>
      </c>
      <c r="IF42" s="63">
        <v>0</v>
      </c>
      <c r="IG42" s="63">
        <v>0</v>
      </c>
      <c r="IH42" s="63">
        <v>0</v>
      </c>
      <c r="II42" s="63">
        <v>0</v>
      </c>
      <c r="IJ42" s="63">
        <v>0</v>
      </c>
      <c r="IK42" s="63">
        <v>0</v>
      </c>
      <c r="IL42" s="63">
        <v>2758633.0962541071</v>
      </c>
      <c r="IM42" s="58">
        <v>0</v>
      </c>
      <c r="IN42" s="58">
        <v>0</v>
      </c>
      <c r="IO42" s="58">
        <v>0</v>
      </c>
      <c r="IP42" s="58">
        <v>0</v>
      </c>
      <c r="IQ42" s="58">
        <f t="shared" si="112"/>
        <v>3628141.5992541071</v>
      </c>
      <c r="IR42" s="70">
        <f t="shared" si="84"/>
        <v>767375.11916998704</v>
      </c>
      <c r="IS42" s="70">
        <f t="shared" si="85"/>
        <v>543422.39099999995</v>
      </c>
      <c r="IT42" s="92">
        <f t="shared" si="113"/>
        <v>858244.92599999998</v>
      </c>
      <c r="IU42" s="92">
        <f t="shared" si="114"/>
        <v>1082197.654169987</v>
      </c>
      <c r="IV42" s="92">
        <f t="shared" si="86"/>
        <v>-223952.72816998698</v>
      </c>
      <c r="IW42" s="21">
        <f t="shared" si="115"/>
        <v>2769896.308791237</v>
      </c>
      <c r="IX42" s="70">
        <f t="shared" si="87"/>
        <v>834008.33600000001</v>
      </c>
      <c r="IY42" s="70">
        <f t="shared" si="88"/>
        <v>543422.39099999995</v>
      </c>
      <c r="IZ42" s="93">
        <f t="shared" si="116"/>
        <v>858244.92599999998</v>
      </c>
      <c r="JA42" s="93">
        <f t="shared" si="117"/>
        <v>1148830.871</v>
      </c>
      <c r="JB42" s="92">
        <f t="shared" si="89"/>
        <v>-290585.94500000007</v>
      </c>
      <c r="JC42" s="94">
        <f t="shared" si="118"/>
        <v>2769896.6732541071</v>
      </c>
      <c r="JD42" s="94">
        <f t="shared" si="90"/>
        <v>581587.84499999997</v>
      </c>
      <c r="JE42" s="94">
        <f t="shared" si="91"/>
        <v>543422.39099999995</v>
      </c>
      <c r="JF42" s="94">
        <f t="shared" si="119"/>
        <v>858244.92599999998</v>
      </c>
      <c r="JG42" s="94">
        <f t="shared" si="120"/>
        <v>896410.37999999989</v>
      </c>
      <c r="JH42" s="94">
        <f t="shared" si="92"/>
        <v>-38165.453999999911</v>
      </c>
      <c r="JI42" s="94">
        <f t="shared" si="121"/>
        <v>2769896.6732541071</v>
      </c>
      <c r="JJ42" s="94">
        <f t="shared" si="93"/>
        <v>543422.39099999995</v>
      </c>
      <c r="JK42" s="94">
        <f t="shared" si="122"/>
        <v>544605.27999999991</v>
      </c>
      <c r="JL42" s="94">
        <f t="shared" si="94"/>
        <v>859427.81499999994</v>
      </c>
      <c r="JM42" s="94">
        <f t="shared" si="95"/>
        <v>858244.92599999998</v>
      </c>
      <c r="JN42" s="94">
        <f t="shared" si="96"/>
        <v>1182.8889999999665</v>
      </c>
      <c r="JO42" s="94">
        <f t="shared" si="97"/>
        <v>2768713.7842541072</v>
      </c>
      <c r="JP42" s="96">
        <v>13190</v>
      </c>
      <c r="JQ42" s="6" t="s">
        <v>384</v>
      </c>
      <c r="JR42" s="106" t="s">
        <v>394</v>
      </c>
      <c r="JS42" s="106" t="s">
        <v>395</v>
      </c>
      <c r="JT42" s="6" t="s">
        <v>406</v>
      </c>
      <c r="JU42" s="17">
        <v>6</v>
      </c>
      <c r="JV42" s="6" t="s">
        <v>397</v>
      </c>
      <c r="JW42" s="6" t="s">
        <v>401</v>
      </c>
      <c r="JX42" s="103" t="s">
        <v>402</v>
      </c>
      <c r="JY42" s="7" t="s">
        <v>440</v>
      </c>
      <c r="JZ42" s="6"/>
      <c r="KA42" s="6" t="s">
        <v>406</v>
      </c>
      <c r="KB42" s="6" t="s">
        <v>460</v>
      </c>
      <c r="KC42" s="110">
        <v>43891</v>
      </c>
      <c r="KD42" s="109">
        <v>44196</v>
      </c>
      <c r="KE42" s="110"/>
      <c r="KF42" s="129">
        <v>0</v>
      </c>
      <c r="KG42" s="129">
        <v>0</v>
      </c>
      <c r="KH42" s="85">
        <v>435007</v>
      </c>
      <c r="KI42" s="85">
        <v>15</v>
      </c>
      <c r="KJ42" s="85">
        <v>29000.466666666667</v>
      </c>
      <c r="KK42" s="85" t="s">
        <v>525</v>
      </c>
      <c r="KL42" s="130"/>
      <c r="KM42" s="26" t="s">
        <v>526</v>
      </c>
      <c r="KN42" s="130"/>
      <c r="KO42" s="131"/>
      <c r="KP42" s="132"/>
      <c r="KQ42" s="133">
        <v>2017</v>
      </c>
      <c r="KR42" s="132" t="s">
        <v>491</v>
      </c>
      <c r="KS42" s="291" t="s">
        <v>484</v>
      </c>
    </row>
    <row r="43" spans="1:305" ht="26.25" x14ac:dyDescent="0.25">
      <c r="A43" s="4" t="s">
        <v>39</v>
      </c>
      <c r="B43" s="6" t="s">
        <v>72</v>
      </c>
      <c r="C43" s="26" t="s">
        <v>112</v>
      </c>
      <c r="D43" s="219" t="s">
        <v>144</v>
      </c>
      <c r="E43" s="34" t="s">
        <v>161</v>
      </c>
      <c r="F43" s="33" t="s">
        <v>176</v>
      </c>
      <c r="G43" s="12">
        <v>0</v>
      </c>
      <c r="H43" s="12">
        <v>476.6</v>
      </c>
      <c r="I43" s="12">
        <v>713.73599999999999</v>
      </c>
      <c r="J43" s="12">
        <v>385.37</v>
      </c>
      <c r="K43" s="12">
        <v>2937.5740000000001</v>
      </c>
      <c r="L43" s="12">
        <v>673.60299999999995</v>
      </c>
      <c r="M43" s="12">
        <v>0</v>
      </c>
      <c r="N43" s="48">
        <v>2630.105</v>
      </c>
      <c r="O43" s="48">
        <v>91908.456999999995</v>
      </c>
      <c r="P43" s="48">
        <v>6501.5280000000002</v>
      </c>
      <c r="Q43" s="48">
        <v>30727.134999999998</v>
      </c>
      <c r="R43" s="48">
        <v>942.53399999999999</v>
      </c>
      <c r="S43" s="11">
        <f t="shared" si="21"/>
        <v>137896.64200000002</v>
      </c>
      <c r="T43" s="79">
        <v>0</v>
      </c>
      <c r="U43" s="79">
        <v>0.01</v>
      </c>
      <c r="V43" s="79">
        <v>0.01</v>
      </c>
      <c r="W43" s="79">
        <v>0</v>
      </c>
      <c r="X43" s="79">
        <v>0</v>
      </c>
      <c r="Y43" s="79">
        <v>3.6799999999999999E-2</v>
      </c>
      <c r="Z43" s="79">
        <v>0.01</v>
      </c>
      <c r="AA43" s="79">
        <v>0.09</v>
      </c>
      <c r="AB43" s="79">
        <v>0.01</v>
      </c>
      <c r="AC43" s="79">
        <v>1.0000000000000009E-2</v>
      </c>
      <c r="AD43" s="79">
        <v>0</v>
      </c>
      <c r="AE43" s="79">
        <v>0</v>
      </c>
      <c r="AF43" s="221">
        <f t="shared" si="98"/>
        <v>0.13317999999999999</v>
      </c>
      <c r="AG43" s="221">
        <f t="shared" si="99"/>
        <v>0.14318</v>
      </c>
      <c r="AH43" s="221">
        <f t="shared" si="100"/>
        <v>0.15317999999999998</v>
      </c>
      <c r="AI43" s="221">
        <f t="shared" si="101"/>
        <v>0.15317999999999998</v>
      </c>
      <c r="AJ43" s="221">
        <f t="shared" si="102"/>
        <v>0.15317999999999998</v>
      </c>
      <c r="AK43" s="221">
        <f t="shared" si="103"/>
        <v>0.18997999999999998</v>
      </c>
      <c r="AL43" s="221">
        <f t="shared" si="104"/>
        <v>0.19997999999999999</v>
      </c>
      <c r="AM43" s="221">
        <f t="shared" si="105"/>
        <v>0.28998000000000002</v>
      </c>
      <c r="AN43" s="221">
        <f t="shared" si="106"/>
        <v>0.29998000000000002</v>
      </c>
      <c r="AO43" s="221">
        <f t="shared" si="107"/>
        <v>0.30998000000000003</v>
      </c>
      <c r="AP43" s="221">
        <f t="shared" si="108"/>
        <v>0.30998000000000003</v>
      </c>
      <c r="AQ43" s="221">
        <f t="shared" si="109"/>
        <v>0.30998000000000003</v>
      </c>
      <c r="AR43" s="221">
        <f t="shared" si="46"/>
        <v>0.13317999999999999</v>
      </c>
      <c r="AS43" s="221">
        <f t="shared" si="47"/>
        <v>0.13317999999999999</v>
      </c>
      <c r="AT43" s="221">
        <f t="shared" si="48"/>
        <v>0.13431761460375016</v>
      </c>
      <c r="AU43" s="221">
        <f t="shared" si="49"/>
        <v>0.13736400861991391</v>
      </c>
      <c r="AV43" s="221">
        <f t="shared" si="50"/>
        <v>0.13977713050665669</v>
      </c>
      <c r="AW43" s="221">
        <f t="shared" si="51"/>
        <v>0.20012270728207537</v>
      </c>
      <c r="AX43" s="221">
        <f t="shared" si="52"/>
        <v>0.20482064079714785</v>
      </c>
      <c r="AY43" s="221">
        <f t="shared" si="53"/>
        <v>0.20482064079714785</v>
      </c>
      <c r="AZ43" s="221">
        <f t="shared" si="54"/>
        <v>0.20482064079714785</v>
      </c>
      <c r="BA43" s="221">
        <f t="shared" si="55"/>
        <v>0.20482064079714785</v>
      </c>
      <c r="BB43" s="221">
        <f t="shared" si="56"/>
        <v>0.20482064079714785</v>
      </c>
      <c r="BC43" s="221">
        <f t="shared" si="57"/>
        <v>0.20533773834430702</v>
      </c>
      <c r="BD43" s="80">
        <f t="shared" si="110"/>
        <v>0.30998000000000003</v>
      </c>
      <c r="BE43" s="76">
        <v>0.13317999999999999</v>
      </c>
      <c r="BF43" s="51">
        <v>53585.123999999996</v>
      </c>
      <c r="BG43" s="57">
        <v>0</v>
      </c>
      <c r="BH43" s="57">
        <v>0</v>
      </c>
      <c r="BI43" s="57">
        <v>3275.9165594727651</v>
      </c>
      <c r="BJ43" s="57">
        <v>8794.2262168967954</v>
      </c>
      <c r="BK43" s="57">
        <v>6983.7023885911658</v>
      </c>
      <c r="BL43" s="57">
        <v>175075.64380784446</v>
      </c>
      <c r="BM43" s="57">
        <v>13664.13162695989</v>
      </c>
      <c r="BN43" s="57">
        <v>0</v>
      </c>
      <c r="BO43" s="57">
        <v>0</v>
      </c>
      <c r="BP43" s="57">
        <v>0</v>
      </c>
      <c r="BQ43" s="57">
        <v>0</v>
      </c>
      <c r="BR43" s="57">
        <v>1522.8935705376491</v>
      </c>
      <c r="BS43" s="86">
        <f t="shared" si="58"/>
        <v>209316.51417030272</v>
      </c>
      <c r="BT43" s="230">
        <v>0</v>
      </c>
      <c r="BU43" s="230">
        <v>0</v>
      </c>
      <c r="BV43" s="230">
        <v>1.1376146037501769E-3</v>
      </c>
      <c r="BW43" s="230">
        <v>3.0463940161637314E-3</v>
      </c>
      <c r="BX43" s="230">
        <v>2.4131218867427997E-3</v>
      </c>
      <c r="BY43" s="230">
        <v>6.0345576775418679E-2</v>
      </c>
      <c r="BZ43" s="230">
        <v>4.6979335150724852E-3</v>
      </c>
      <c r="CA43" s="230">
        <v>0</v>
      </c>
      <c r="CB43" s="230">
        <v>0</v>
      </c>
      <c r="CC43" s="230">
        <v>0</v>
      </c>
      <c r="CD43" s="230">
        <v>0</v>
      </c>
      <c r="CE43" s="230">
        <v>5.1709754715917138E-4</v>
      </c>
      <c r="CF43" s="80">
        <f t="shared" si="59"/>
        <v>0.20533773834430702</v>
      </c>
      <c r="CG43" s="59">
        <v>1200</v>
      </c>
      <c r="CH43" s="59">
        <v>0</v>
      </c>
      <c r="CI43" s="59">
        <v>0</v>
      </c>
      <c r="CJ43" s="59">
        <v>151500</v>
      </c>
      <c r="CK43" s="59">
        <v>191500</v>
      </c>
      <c r="CL43" s="59">
        <v>11500</v>
      </c>
      <c r="CM43" s="59">
        <v>191500</v>
      </c>
      <c r="CN43" s="59">
        <v>191500</v>
      </c>
      <c r="CO43" s="59">
        <v>191500</v>
      </c>
      <c r="CP43" s="59">
        <v>191500</v>
      </c>
      <c r="CQ43" s="59">
        <v>211500</v>
      </c>
      <c r="CR43" s="59">
        <v>923170</v>
      </c>
      <c r="CS43" s="11">
        <f t="shared" si="60"/>
        <v>2256370</v>
      </c>
      <c r="CT43" s="59">
        <v>0</v>
      </c>
      <c r="CU43" s="59">
        <v>0</v>
      </c>
      <c r="CV43" s="59">
        <v>0</v>
      </c>
      <c r="CW43" s="59">
        <v>0</v>
      </c>
      <c r="CX43" s="58">
        <f t="shared" si="111"/>
        <v>2519271.6381703028</v>
      </c>
      <c r="CY43" s="63">
        <v>0</v>
      </c>
      <c r="CZ43" s="63">
        <v>0</v>
      </c>
      <c r="DA43" s="63">
        <v>3275.9165594727651</v>
      </c>
      <c r="DB43" s="63">
        <v>8794.2262168967954</v>
      </c>
      <c r="DC43" s="63">
        <v>6983.7023885911658</v>
      </c>
      <c r="DD43" s="63">
        <v>175075.64380784446</v>
      </c>
      <c r="DE43" s="63">
        <v>13664.13162695989</v>
      </c>
      <c r="DF43" s="63">
        <v>0</v>
      </c>
      <c r="DG43" s="63">
        <v>0</v>
      </c>
      <c r="DH43" s="63">
        <v>0</v>
      </c>
      <c r="DI43" s="63">
        <v>0</v>
      </c>
      <c r="DJ43" s="63">
        <v>1522.8935705376491</v>
      </c>
      <c r="DK43" s="63">
        <f t="shared" si="62"/>
        <v>209316.51417030272</v>
      </c>
      <c r="DL43" s="63">
        <v>1200</v>
      </c>
      <c r="DM43" s="63">
        <v>0</v>
      </c>
      <c r="DN43" s="63">
        <v>0</v>
      </c>
      <c r="DO43" s="63">
        <v>151500</v>
      </c>
      <c r="DP43" s="63">
        <v>191500</v>
      </c>
      <c r="DQ43" s="63">
        <v>11500</v>
      </c>
      <c r="DR43" s="63">
        <v>191500</v>
      </c>
      <c r="DS43" s="63">
        <v>191500</v>
      </c>
      <c r="DT43" s="63">
        <v>191500</v>
      </c>
      <c r="DU43" s="63">
        <v>191500</v>
      </c>
      <c r="DV43" s="63">
        <v>211500</v>
      </c>
      <c r="DW43" s="63">
        <v>923170</v>
      </c>
      <c r="DX43" s="63">
        <f t="shared" si="63"/>
        <v>2256370</v>
      </c>
      <c r="DY43" s="58">
        <v>0</v>
      </c>
      <c r="DZ43" s="58">
        <v>0</v>
      </c>
      <c r="EA43" s="58">
        <v>0</v>
      </c>
      <c r="EB43" s="58">
        <v>0</v>
      </c>
      <c r="EC43" s="58">
        <f t="shared" si="64"/>
        <v>2519271.6381703028</v>
      </c>
      <c r="ED43" s="85">
        <v>0</v>
      </c>
      <c r="EE43" s="85">
        <v>476.6</v>
      </c>
      <c r="EF43" s="85">
        <v>713.73599999999999</v>
      </c>
      <c r="EG43" s="85">
        <v>385.37</v>
      </c>
      <c r="EH43" s="85">
        <v>2937.5740000000001</v>
      </c>
      <c r="EI43" s="85">
        <v>673.60299999999995</v>
      </c>
      <c r="EJ43" s="85">
        <v>0</v>
      </c>
      <c r="EK43" s="85">
        <v>21870</v>
      </c>
      <c r="EL43" s="85">
        <v>21150</v>
      </c>
      <c r="EM43" s="85">
        <v>3500</v>
      </c>
      <c r="EN43" s="85">
        <v>0</v>
      </c>
      <c r="EO43" s="85">
        <v>157609.63117030272</v>
      </c>
      <c r="EP43" s="83">
        <f t="shared" si="65"/>
        <v>209316.51417030272</v>
      </c>
      <c r="EQ43" s="79">
        <v>0</v>
      </c>
      <c r="ER43" s="79">
        <v>0.01</v>
      </c>
      <c r="ES43" s="79">
        <v>0.01</v>
      </c>
      <c r="ET43" s="79">
        <v>0</v>
      </c>
      <c r="EU43" s="79">
        <v>0</v>
      </c>
      <c r="EV43" s="79">
        <v>7.9152613309042538E-2</v>
      </c>
      <c r="EW43" s="79">
        <v>8.1900916648202371E-2</v>
      </c>
      <c r="EX43" s="79">
        <v>6.1632897576667706E-2</v>
      </c>
      <c r="EY43" s="79">
        <v>5.4712490870446488E-2</v>
      </c>
      <c r="EZ43" s="79">
        <v>9.2138326070722212E-2</v>
      </c>
      <c r="FA43" s="79">
        <v>7.5147098648415747E-2</v>
      </c>
      <c r="FB43" s="79">
        <v>4.1110481958361013E-2</v>
      </c>
      <c r="FC43" s="81">
        <f t="shared" si="66"/>
        <v>0.50579482508185802</v>
      </c>
      <c r="FD43" s="81">
        <f t="shared" si="67"/>
        <v>0.13317999999999999</v>
      </c>
      <c r="FE43" s="81">
        <f t="shared" si="68"/>
        <v>0.14318</v>
      </c>
      <c r="FF43" s="81">
        <f t="shared" si="69"/>
        <v>0.15317999999999998</v>
      </c>
      <c r="FG43" s="81">
        <f t="shared" si="70"/>
        <v>0.15317999999999998</v>
      </c>
      <c r="FH43" s="81">
        <f t="shared" si="71"/>
        <v>0.15317999999999998</v>
      </c>
      <c r="FI43" s="81">
        <f t="shared" si="72"/>
        <v>0.23233261330904253</v>
      </c>
      <c r="FJ43" s="81">
        <f t="shared" si="73"/>
        <v>0.31423352995724491</v>
      </c>
      <c r="FK43" s="81">
        <f t="shared" si="74"/>
        <v>0.37586642753391264</v>
      </c>
      <c r="FL43" s="81">
        <f t="shared" si="75"/>
        <v>0.43057891840435913</v>
      </c>
      <c r="FM43" s="81">
        <f t="shared" si="76"/>
        <v>0.52271724447508128</v>
      </c>
      <c r="FN43" s="81">
        <f t="shared" si="77"/>
        <v>0.59786434312349701</v>
      </c>
      <c r="FO43" s="81">
        <f t="shared" si="78"/>
        <v>0.63897482508185799</v>
      </c>
      <c r="FP43" s="85">
        <v>170085</v>
      </c>
      <c r="FQ43" s="85">
        <v>125854.925</v>
      </c>
      <c r="FR43" s="85">
        <v>174874.92499999999</v>
      </c>
      <c r="FS43" s="85">
        <v>154654.92499999999</v>
      </c>
      <c r="FT43" s="85">
        <v>196379.92499999999</v>
      </c>
      <c r="FU43" s="85">
        <v>185029.92499999999</v>
      </c>
      <c r="FV43" s="85">
        <v>180279.92499999999</v>
      </c>
      <c r="FW43" s="85">
        <v>127629.925</v>
      </c>
      <c r="FX43" s="85">
        <v>127629.925</v>
      </c>
      <c r="FY43" s="85">
        <v>82429.925000000003</v>
      </c>
      <c r="FZ43" s="85">
        <v>82429.925000000003</v>
      </c>
      <c r="GA43" s="85">
        <v>649090.75</v>
      </c>
      <c r="GB43" s="83">
        <f t="shared" si="79"/>
        <v>2256370</v>
      </c>
      <c r="GC43" s="89">
        <v>0</v>
      </c>
      <c r="GD43" s="89">
        <v>0</v>
      </c>
      <c r="GE43" s="89">
        <v>0</v>
      </c>
      <c r="GF43" s="89">
        <v>0</v>
      </c>
      <c r="GG43" s="86">
        <v>2519271.6381703024</v>
      </c>
      <c r="GH43" s="63">
        <v>0</v>
      </c>
      <c r="GI43" s="63">
        <v>476.6</v>
      </c>
      <c r="GJ43" s="63">
        <v>713.73599999999999</v>
      </c>
      <c r="GK43" s="63">
        <v>385.37</v>
      </c>
      <c r="GL43" s="63">
        <v>2937.5740000000001</v>
      </c>
      <c r="GM43" s="63">
        <v>673.60299999999995</v>
      </c>
      <c r="GN43" s="63">
        <v>0</v>
      </c>
      <c r="GO43" s="63">
        <v>2630.105</v>
      </c>
      <c r="GP43" s="63">
        <v>91908.456999999995</v>
      </c>
      <c r="GQ43" s="63">
        <v>0</v>
      </c>
      <c r="GR43" s="63">
        <v>0</v>
      </c>
      <c r="GS43" s="63">
        <v>140776.70800000001</v>
      </c>
      <c r="GT43" s="63">
        <f t="shared" si="80"/>
        <v>240502.15299999999</v>
      </c>
      <c r="GU43" s="63">
        <v>249525.82500000001</v>
      </c>
      <c r="GV43" s="63">
        <v>246716.23499999999</v>
      </c>
      <c r="GW43" s="63">
        <v>226929.92499999999</v>
      </c>
      <c r="GX43" s="63">
        <v>210469.92499999999</v>
      </c>
      <c r="GY43" s="63">
        <v>186719.92499999999</v>
      </c>
      <c r="GZ43" s="63">
        <v>137289.92499999999</v>
      </c>
      <c r="HA43" s="63">
        <v>136014.92499999999</v>
      </c>
      <c r="HB43" s="63">
        <v>168854.92499999999</v>
      </c>
      <c r="HC43" s="63">
        <v>81154.925000000003</v>
      </c>
      <c r="HD43" s="63">
        <v>70429.925000000003</v>
      </c>
      <c r="HE43" s="63">
        <v>0</v>
      </c>
      <c r="HF43" s="63">
        <v>511077.90117030201</v>
      </c>
      <c r="HG43" s="63">
        <f t="shared" si="81"/>
        <v>2225184.3611703021</v>
      </c>
      <c r="HH43" s="58">
        <v>0</v>
      </c>
      <c r="HI43" s="58">
        <v>0</v>
      </c>
      <c r="HJ43" s="58">
        <v>0</v>
      </c>
      <c r="HK43" s="58">
        <v>0</v>
      </c>
      <c r="HL43" s="58">
        <f t="shared" si="82"/>
        <v>2519271.6381703019</v>
      </c>
      <c r="HM43" s="63">
        <v>0</v>
      </c>
      <c r="HN43" s="63">
        <v>476.6</v>
      </c>
      <c r="HO43" s="63">
        <v>713.73599999999999</v>
      </c>
      <c r="HP43" s="63">
        <v>385.37</v>
      </c>
      <c r="HQ43" s="63">
        <v>2937.5740000000001</v>
      </c>
      <c r="HR43" s="63">
        <v>673.60299999999995</v>
      </c>
      <c r="HS43" s="63">
        <v>0</v>
      </c>
      <c r="HT43" s="63">
        <v>2630.105</v>
      </c>
      <c r="HU43" s="63">
        <v>91908.456999999995</v>
      </c>
      <c r="HV43" s="63">
        <v>6501.5280000000002</v>
      </c>
      <c r="HW43" s="63">
        <v>30727.134999999998</v>
      </c>
      <c r="HX43" s="63">
        <v>103548.04500000001</v>
      </c>
      <c r="HY43" s="63">
        <f t="shared" si="83"/>
        <v>240502.15300000002</v>
      </c>
      <c r="HZ43" s="63">
        <v>0</v>
      </c>
      <c r="IA43" s="63">
        <v>0</v>
      </c>
      <c r="IB43" s="63">
        <v>0</v>
      </c>
      <c r="IC43" s="63">
        <v>0</v>
      </c>
      <c r="ID43" s="63">
        <v>0</v>
      </c>
      <c r="IE43" s="63">
        <v>0</v>
      </c>
      <c r="IF43" s="63">
        <v>0</v>
      </c>
      <c r="IG43" s="63">
        <v>0</v>
      </c>
      <c r="IH43" s="63">
        <v>0</v>
      </c>
      <c r="II43" s="63">
        <v>0</v>
      </c>
      <c r="IJ43" s="63">
        <v>0</v>
      </c>
      <c r="IK43" s="63">
        <v>0</v>
      </c>
      <c r="IL43" s="63">
        <v>2225184.3611703021</v>
      </c>
      <c r="IM43" s="58">
        <v>0</v>
      </c>
      <c r="IN43" s="58">
        <v>0</v>
      </c>
      <c r="IO43" s="58">
        <v>0</v>
      </c>
      <c r="IP43" s="58">
        <v>0</v>
      </c>
      <c r="IQ43" s="58">
        <f t="shared" si="112"/>
        <v>2519271.6381703019</v>
      </c>
      <c r="IR43" s="70">
        <f t="shared" si="84"/>
        <v>207793.62059976507</v>
      </c>
      <c r="IS43" s="70">
        <f t="shared" si="85"/>
        <v>136954.10800000001</v>
      </c>
      <c r="IT43" s="92">
        <f t="shared" si="113"/>
        <v>190539.23200000002</v>
      </c>
      <c r="IU43" s="92">
        <f t="shared" si="114"/>
        <v>261378.74459976505</v>
      </c>
      <c r="IV43" s="92">
        <f t="shared" si="86"/>
        <v>-70839.512599765032</v>
      </c>
      <c r="IW43" s="21">
        <f t="shared" si="115"/>
        <v>2328732.406170303</v>
      </c>
      <c r="IX43" s="70">
        <f t="shared" si="87"/>
        <v>51706.883000000002</v>
      </c>
      <c r="IY43" s="70">
        <f t="shared" si="88"/>
        <v>136954.10800000001</v>
      </c>
      <c r="IZ43" s="93">
        <f t="shared" si="116"/>
        <v>190539.23200000002</v>
      </c>
      <c r="JA43" s="93">
        <f t="shared" si="117"/>
        <v>105292.007</v>
      </c>
      <c r="JB43" s="92">
        <f t="shared" si="89"/>
        <v>85247.22500000002</v>
      </c>
      <c r="JC43" s="94">
        <f t="shared" si="118"/>
        <v>2328732.4061703025</v>
      </c>
      <c r="JD43" s="94">
        <f t="shared" si="90"/>
        <v>99725.444999999992</v>
      </c>
      <c r="JE43" s="94">
        <f t="shared" si="91"/>
        <v>136954.10800000001</v>
      </c>
      <c r="JF43" s="94">
        <f t="shared" si="119"/>
        <v>190539.23200000002</v>
      </c>
      <c r="JG43" s="94">
        <f t="shared" si="120"/>
        <v>153310.56899999999</v>
      </c>
      <c r="JH43" s="94">
        <f t="shared" si="92"/>
        <v>37228.66300000003</v>
      </c>
      <c r="JI43" s="94">
        <f t="shared" si="121"/>
        <v>2328732.4061703021</v>
      </c>
      <c r="JJ43" s="94">
        <f t="shared" si="93"/>
        <v>136954.10800000001</v>
      </c>
      <c r="JK43" s="94">
        <f t="shared" si="122"/>
        <v>137896.64200000002</v>
      </c>
      <c r="JL43" s="94">
        <f t="shared" si="94"/>
        <v>191481.766</v>
      </c>
      <c r="JM43" s="94">
        <f t="shared" si="95"/>
        <v>190539.23200000002</v>
      </c>
      <c r="JN43" s="94">
        <f t="shared" si="96"/>
        <v>942.5339999999851</v>
      </c>
      <c r="JO43" s="94">
        <f t="shared" si="97"/>
        <v>2327789.8721703021</v>
      </c>
      <c r="JP43" s="96">
        <v>13191</v>
      </c>
      <c r="JQ43" s="6" t="s">
        <v>384</v>
      </c>
      <c r="JR43" s="106" t="s">
        <v>394</v>
      </c>
      <c r="JS43" s="106" t="s">
        <v>395</v>
      </c>
      <c r="JT43" s="6" t="s">
        <v>406</v>
      </c>
      <c r="JU43" s="17">
        <v>6</v>
      </c>
      <c r="JV43" s="6" t="s">
        <v>397</v>
      </c>
      <c r="JW43" s="6" t="s">
        <v>401</v>
      </c>
      <c r="JX43" s="103" t="s">
        <v>402</v>
      </c>
      <c r="JY43" s="7" t="s">
        <v>439</v>
      </c>
      <c r="JZ43" s="6"/>
      <c r="KA43" s="6" t="s">
        <v>406</v>
      </c>
      <c r="KB43" s="6" t="s">
        <v>460</v>
      </c>
      <c r="KC43" s="110">
        <v>43891</v>
      </c>
      <c r="KD43" s="109">
        <v>44196</v>
      </c>
      <c r="KE43" s="110"/>
      <c r="KF43" s="129">
        <v>0</v>
      </c>
      <c r="KG43" s="129">
        <v>0</v>
      </c>
      <c r="KH43" s="85">
        <v>0</v>
      </c>
      <c r="KI43" s="85">
        <v>0</v>
      </c>
      <c r="KJ43" s="85">
        <v>0</v>
      </c>
      <c r="KK43" s="85" t="s">
        <v>527</v>
      </c>
      <c r="KL43" s="130"/>
      <c r="KM43" s="26" t="s">
        <v>500</v>
      </c>
      <c r="KN43" s="130"/>
      <c r="KO43" s="131"/>
      <c r="KP43" s="132"/>
      <c r="KQ43" s="133">
        <v>2017</v>
      </c>
      <c r="KR43" s="132" t="s">
        <v>483</v>
      </c>
      <c r="KS43" s="291" t="s">
        <v>484</v>
      </c>
    </row>
    <row r="44" spans="1:305" ht="26.25" x14ac:dyDescent="0.25">
      <c r="A44" s="4" t="s">
        <v>40</v>
      </c>
      <c r="B44" s="6" t="s">
        <v>72</v>
      </c>
      <c r="C44" s="26" t="s">
        <v>113</v>
      </c>
      <c r="D44" s="219" t="s">
        <v>144</v>
      </c>
      <c r="E44" s="34" t="s">
        <v>161</v>
      </c>
      <c r="F44" s="33" t="s">
        <v>176</v>
      </c>
      <c r="G44" s="12">
        <v>0</v>
      </c>
      <c r="H44" s="12">
        <v>0</v>
      </c>
      <c r="I44" s="12">
        <v>0</v>
      </c>
      <c r="J44" s="12">
        <v>0</v>
      </c>
      <c r="K44" s="12">
        <v>21806.508999999998</v>
      </c>
      <c r="L44" s="12">
        <v>0</v>
      </c>
      <c r="M44" s="12">
        <v>450</v>
      </c>
      <c r="N44" s="48">
        <v>500</v>
      </c>
      <c r="O44" s="48">
        <v>250</v>
      </c>
      <c r="P44" s="48">
        <v>0</v>
      </c>
      <c r="Q44" s="48">
        <v>0</v>
      </c>
      <c r="R44" s="48">
        <v>0</v>
      </c>
      <c r="S44" s="11">
        <f t="shared" si="21"/>
        <v>23006.508999999998</v>
      </c>
      <c r="T44" s="79">
        <v>0</v>
      </c>
      <c r="U44" s="79">
        <v>0</v>
      </c>
      <c r="V44" s="79">
        <v>0</v>
      </c>
      <c r="W44" s="79">
        <v>0</v>
      </c>
      <c r="X44" s="79">
        <v>0</v>
      </c>
      <c r="Y44" s="79">
        <v>5.1900000000000002E-2</v>
      </c>
      <c r="Z44" s="79">
        <v>0</v>
      </c>
      <c r="AA44" s="79">
        <v>0.01</v>
      </c>
      <c r="AB44" s="79">
        <v>0</v>
      </c>
      <c r="AC44" s="79">
        <v>0</v>
      </c>
      <c r="AD44" s="79">
        <v>0</v>
      </c>
      <c r="AE44" s="79">
        <v>0</v>
      </c>
      <c r="AF44" s="221">
        <f t="shared" si="98"/>
        <v>0.76811999999999991</v>
      </c>
      <c r="AG44" s="221">
        <f t="shared" si="99"/>
        <v>0.76811999999999991</v>
      </c>
      <c r="AH44" s="221">
        <f t="shared" si="100"/>
        <v>0.76811999999999991</v>
      </c>
      <c r="AI44" s="221">
        <f t="shared" si="101"/>
        <v>0.76811999999999991</v>
      </c>
      <c r="AJ44" s="221">
        <f t="shared" si="102"/>
        <v>0.76811999999999991</v>
      </c>
      <c r="AK44" s="221">
        <f t="shared" si="103"/>
        <v>0.82001999999999997</v>
      </c>
      <c r="AL44" s="221">
        <f t="shared" si="104"/>
        <v>0.82001999999999997</v>
      </c>
      <c r="AM44" s="221">
        <f t="shared" si="105"/>
        <v>0.83001999999999987</v>
      </c>
      <c r="AN44" s="221">
        <f t="shared" si="106"/>
        <v>0.83001999999999987</v>
      </c>
      <c r="AO44" s="221">
        <f t="shared" si="107"/>
        <v>0.83001999999999987</v>
      </c>
      <c r="AP44" s="221">
        <f t="shared" si="108"/>
        <v>0.83001999999999987</v>
      </c>
      <c r="AQ44" s="221">
        <f t="shared" si="109"/>
        <v>0.83001999999999987</v>
      </c>
      <c r="AR44" s="221">
        <f t="shared" si="46"/>
        <v>0.76811999999999991</v>
      </c>
      <c r="AS44" s="221">
        <f t="shared" si="47"/>
        <v>0.76811999999999991</v>
      </c>
      <c r="AT44" s="221">
        <f t="shared" si="48"/>
        <v>0.76811999999999991</v>
      </c>
      <c r="AU44" s="221">
        <f t="shared" si="49"/>
        <v>0.76811999999999991</v>
      </c>
      <c r="AV44" s="221">
        <f t="shared" si="50"/>
        <v>0.76811999999999991</v>
      </c>
      <c r="AW44" s="221">
        <f t="shared" si="51"/>
        <v>0.7718488046891353</v>
      </c>
      <c r="AX44" s="221">
        <f t="shared" si="52"/>
        <v>0.89590242969785772</v>
      </c>
      <c r="AY44" s="221">
        <f t="shared" si="53"/>
        <v>0.89590242969785772</v>
      </c>
      <c r="AZ44" s="221">
        <f t="shared" si="54"/>
        <v>0.89590242969785772</v>
      </c>
      <c r="BA44" s="221">
        <f t="shared" si="55"/>
        <v>0.89590242969785772</v>
      </c>
      <c r="BB44" s="221">
        <f t="shared" si="56"/>
        <v>0.89590242969785772</v>
      </c>
      <c r="BC44" s="221">
        <f t="shared" si="57"/>
        <v>0.89590242969785772</v>
      </c>
      <c r="BD44" s="80">
        <f t="shared" si="110"/>
        <v>0.83001999999999987</v>
      </c>
      <c r="BE44" s="76">
        <v>0.76811999999999991</v>
      </c>
      <c r="BF44" s="51">
        <v>46351.663999999997</v>
      </c>
      <c r="BG44" s="57">
        <v>0</v>
      </c>
      <c r="BH44" s="57">
        <v>0</v>
      </c>
      <c r="BI44" s="57">
        <v>0</v>
      </c>
      <c r="BJ44" s="57">
        <v>0</v>
      </c>
      <c r="BK44" s="57">
        <v>0</v>
      </c>
      <c r="BL44" s="57">
        <v>0</v>
      </c>
      <c r="BM44" s="57">
        <v>20280.756544884593</v>
      </c>
      <c r="BN44" s="57">
        <v>0</v>
      </c>
      <c r="BO44" s="57">
        <v>0</v>
      </c>
      <c r="BP44" s="57">
        <v>0</v>
      </c>
      <c r="BQ44" s="57">
        <v>0</v>
      </c>
      <c r="BR44" s="57">
        <v>1509.4600786538929</v>
      </c>
      <c r="BS44" s="86">
        <f t="shared" si="58"/>
        <v>21790.216623538487</v>
      </c>
      <c r="BT44" s="230">
        <v>0</v>
      </c>
      <c r="BU44" s="230">
        <v>0</v>
      </c>
      <c r="BV44" s="230">
        <v>0</v>
      </c>
      <c r="BW44" s="230">
        <v>0</v>
      </c>
      <c r="BX44" s="230">
        <v>0</v>
      </c>
      <c r="BY44" s="230">
        <v>3.7288046891354415E-3</v>
      </c>
      <c r="BZ44" s="230">
        <v>0.12405362500872237</v>
      </c>
      <c r="CA44" s="230">
        <v>0</v>
      </c>
      <c r="CB44" s="230">
        <v>0</v>
      </c>
      <c r="CC44" s="230">
        <v>0</v>
      </c>
      <c r="CD44" s="230">
        <v>0</v>
      </c>
      <c r="CE44" s="230">
        <v>0</v>
      </c>
      <c r="CF44" s="80">
        <f t="shared" si="59"/>
        <v>0.89590242969785772</v>
      </c>
      <c r="CG44" s="59">
        <v>0</v>
      </c>
      <c r="CH44" s="59">
        <v>0</v>
      </c>
      <c r="CI44" s="59">
        <v>0</v>
      </c>
      <c r="CJ44" s="59">
        <v>0</v>
      </c>
      <c r="CK44" s="59">
        <v>0</v>
      </c>
      <c r="CL44" s="59">
        <v>0</v>
      </c>
      <c r="CM44" s="59">
        <v>0</v>
      </c>
      <c r="CN44" s="59">
        <v>0</v>
      </c>
      <c r="CO44" s="59">
        <v>0</v>
      </c>
      <c r="CP44" s="59">
        <v>0</v>
      </c>
      <c r="CQ44" s="59">
        <v>29782.865000000002</v>
      </c>
      <c r="CR44" s="59">
        <v>11600</v>
      </c>
      <c r="CS44" s="11">
        <f t="shared" si="60"/>
        <v>41382.865000000005</v>
      </c>
      <c r="CT44" s="59">
        <v>0</v>
      </c>
      <c r="CU44" s="59">
        <v>0</v>
      </c>
      <c r="CV44" s="59">
        <v>0</v>
      </c>
      <c r="CW44" s="59">
        <v>0</v>
      </c>
      <c r="CX44" s="58">
        <f t="shared" si="111"/>
        <v>109524.74562353849</v>
      </c>
      <c r="CY44" s="63">
        <v>0</v>
      </c>
      <c r="CZ44" s="63">
        <v>0</v>
      </c>
      <c r="DA44" s="63">
        <v>0</v>
      </c>
      <c r="DB44" s="63">
        <v>0</v>
      </c>
      <c r="DC44" s="63">
        <v>0</v>
      </c>
      <c r="DD44" s="63">
        <v>0</v>
      </c>
      <c r="DE44" s="63">
        <v>20280.756544884593</v>
      </c>
      <c r="DF44" s="63">
        <v>0</v>
      </c>
      <c r="DG44" s="63">
        <v>0</v>
      </c>
      <c r="DH44" s="63">
        <v>0</v>
      </c>
      <c r="DI44" s="63">
        <v>0</v>
      </c>
      <c r="DJ44" s="63">
        <v>1509.4600786538929</v>
      </c>
      <c r="DK44" s="63">
        <f t="shared" si="62"/>
        <v>21790.216623538487</v>
      </c>
      <c r="DL44" s="63">
        <v>0</v>
      </c>
      <c r="DM44" s="63">
        <v>0</v>
      </c>
      <c r="DN44" s="63">
        <v>0</v>
      </c>
      <c r="DO44" s="63">
        <v>0</v>
      </c>
      <c r="DP44" s="63">
        <v>0</v>
      </c>
      <c r="DQ44" s="63">
        <v>0</v>
      </c>
      <c r="DR44" s="63">
        <v>0</v>
      </c>
      <c r="DS44" s="63">
        <v>0</v>
      </c>
      <c r="DT44" s="63">
        <v>0</v>
      </c>
      <c r="DU44" s="63">
        <v>0</v>
      </c>
      <c r="DV44" s="63">
        <v>29782.865000000002</v>
      </c>
      <c r="DW44" s="63">
        <v>11600</v>
      </c>
      <c r="DX44" s="63">
        <f t="shared" si="63"/>
        <v>41382.865000000005</v>
      </c>
      <c r="DY44" s="58">
        <v>0</v>
      </c>
      <c r="DZ44" s="58">
        <v>0</v>
      </c>
      <c r="EA44" s="58">
        <v>0</v>
      </c>
      <c r="EB44" s="58">
        <v>0</v>
      </c>
      <c r="EC44" s="58">
        <f t="shared" si="64"/>
        <v>109524.74562353849</v>
      </c>
      <c r="ED44" s="85">
        <v>0</v>
      </c>
      <c r="EE44" s="85">
        <v>0</v>
      </c>
      <c r="EF44" s="85">
        <v>0</v>
      </c>
      <c r="EG44" s="85">
        <v>0</v>
      </c>
      <c r="EH44" s="85">
        <v>21806.508999999998</v>
      </c>
      <c r="EI44" s="85">
        <v>0</v>
      </c>
      <c r="EJ44" s="85">
        <v>0</v>
      </c>
      <c r="EK44" s="85">
        <v>750</v>
      </c>
      <c r="EL44" s="85">
        <v>26321.542000000001</v>
      </c>
      <c r="EM44" s="85">
        <v>1200</v>
      </c>
      <c r="EN44" s="85">
        <v>0</v>
      </c>
      <c r="EO44" s="85">
        <v>1118</v>
      </c>
      <c r="EP44" s="83">
        <f t="shared" si="65"/>
        <v>51196.050999999999</v>
      </c>
      <c r="EQ44" s="79">
        <v>0</v>
      </c>
      <c r="ER44" s="79">
        <v>0</v>
      </c>
      <c r="ES44" s="79">
        <v>0</v>
      </c>
      <c r="ET44" s="79">
        <v>0</v>
      </c>
      <c r="EU44" s="79">
        <v>0</v>
      </c>
      <c r="EV44" s="79">
        <v>3.7287233810580859E-3</v>
      </c>
      <c r="EW44" s="79">
        <v>0.12405091996982133</v>
      </c>
      <c r="EX44" s="79">
        <v>0</v>
      </c>
      <c r="EY44" s="79">
        <v>0</v>
      </c>
      <c r="EZ44" s="79">
        <v>0</v>
      </c>
      <c r="FA44" s="79">
        <v>0</v>
      </c>
      <c r="FB44" s="79">
        <v>0</v>
      </c>
      <c r="FC44" s="81">
        <f t="shared" si="66"/>
        <v>0.12777964335087941</v>
      </c>
      <c r="FD44" s="81">
        <f t="shared" si="67"/>
        <v>0.76811999999999991</v>
      </c>
      <c r="FE44" s="81">
        <f t="shared" si="68"/>
        <v>0.76811999999999991</v>
      </c>
      <c r="FF44" s="81">
        <f t="shared" si="69"/>
        <v>0.76811999999999991</v>
      </c>
      <c r="FG44" s="81">
        <f t="shared" si="70"/>
        <v>0.76811999999999991</v>
      </c>
      <c r="FH44" s="81">
        <f t="shared" si="71"/>
        <v>0.76811999999999991</v>
      </c>
      <c r="FI44" s="81">
        <f t="shared" si="72"/>
        <v>0.77184872338105803</v>
      </c>
      <c r="FJ44" s="81">
        <f t="shared" si="73"/>
        <v>0.89589964335087935</v>
      </c>
      <c r="FK44" s="81">
        <f t="shared" si="74"/>
        <v>0.89589964335087935</v>
      </c>
      <c r="FL44" s="81">
        <f t="shared" si="75"/>
        <v>0.89589964335087935</v>
      </c>
      <c r="FM44" s="81">
        <f t="shared" si="76"/>
        <v>0.89589964335087935</v>
      </c>
      <c r="FN44" s="81">
        <f t="shared" si="77"/>
        <v>0.89589964335087935</v>
      </c>
      <c r="FO44" s="81">
        <f t="shared" si="78"/>
        <v>0.89589964335087935</v>
      </c>
      <c r="FP44" s="85">
        <v>0</v>
      </c>
      <c r="FQ44" s="85">
        <v>0</v>
      </c>
      <c r="FR44" s="85">
        <v>0</v>
      </c>
      <c r="FS44" s="85">
        <v>0</v>
      </c>
      <c r="FT44" s="85">
        <v>0</v>
      </c>
      <c r="FU44" s="85">
        <v>0</v>
      </c>
      <c r="FV44" s="85">
        <v>0</v>
      </c>
      <c r="FW44" s="85">
        <v>0</v>
      </c>
      <c r="FX44" s="85">
        <v>0</v>
      </c>
      <c r="FY44" s="85">
        <v>0</v>
      </c>
      <c r="FZ44" s="85">
        <v>3196.0306235384924</v>
      </c>
      <c r="GA44" s="85">
        <v>0</v>
      </c>
      <c r="GB44" s="83">
        <f t="shared" si="79"/>
        <v>3196.0306235384924</v>
      </c>
      <c r="GC44" s="89">
        <v>2200</v>
      </c>
      <c r="GD44" s="89">
        <v>6581</v>
      </c>
      <c r="GE44" s="89">
        <v>0</v>
      </c>
      <c r="GF44" s="89">
        <v>0</v>
      </c>
      <c r="GG44" s="86">
        <v>109524.74562353849</v>
      </c>
      <c r="GH44" s="63">
        <v>0</v>
      </c>
      <c r="GI44" s="63">
        <v>0</v>
      </c>
      <c r="GJ44" s="63">
        <v>0</v>
      </c>
      <c r="GK44" s="63">
        <v>0</v>
      </c>
      <c r="GL44" s="63">
        <v>21806.508999999998</v>
      </c>
      <c r="GM44" s="63">
        <v>0</v>
      </c>
      <c r="GN44" s="63">
        <v>450</v>
      </c>
      <c r="GO44" s="63">
        <v>500</v>
      </c>
      <c r="GP44" s="63">
        <v>250</v>
      </c>
      <c r="GQ44" s="63">
        <v>0</v>
      </c>
      <c r="GR44" s="63">
        <v>0</v>
      </c>
      <c r="GS44" s="63">
        <v>0</v>
      </c>
      <c r="GT44" s="63">
        <f t="shared" si="80"/>
        <v>23006.508999999998</v>
      </c>
      <c r="GU44" s="63">
        <v>0</v>
      </c>
      <c r="GV44" s="63">
        <v>0</v>
      </c>
      <c r="GW44" s="63">
        <v>26071.542000000001</v>
      </c>
      <c r="GX44" s="63">
        <v>745</v>
      </c>
      <c r="GY44" s="63">
        <v>0</v>
      </c>
      <c r="GZ44" s="63">
        <v>0</v>
      </c>
      <c r="HA44" s="63">
        <v>0</v>
      </c>
      <c r="HB44" s="63">
        <v>0</v>
      </c>
      <c r="HC44" s="63">
        <v>0</v>
      </c>
      <c r="HD44" s="63">
        <v>0</v>
      </c>
      <c r="HE44" s="63">
        <v>3200</v>
      </c>
      <c r="HF44" s="63">
        <v>1369.0306235384924</v>
      </c>
      <c r="HG44" s="63">
        <f t="shared" si="81"/>
        <v>31385.572623538494</v>
      </c>
      <c r="HH44" s="58">
        <v>2200</v>
      </c>
      <c r="HI44" s="58">
        <v>6581</v>
      </c>
      <c r="HJ44" s="58">
        <v>0</v>
      </c>
      <c r="HK44" s="58">
        <v>0</v>
      </c>
      <c r="HL44" s="58">
        <f t="shared" si="82"/>
        <v>109524.74562353849</v>
      </c>
      <c r="HM44" s="63">
        <v>0</v>
      </c>
      <c r="HN44" s="63">
        <v>0</v>
      </c>
      <c r="HO44" s="63">
        <v>0</v>
      </c>
      <c r="HP44" s="63">
        <v>0</v>
      </c>
      <c r="HQ44" s="63">
        <v>21806.508999999998</v>
      </c>
      <c r="HR44" s="63">
        <v>0</v>
      </c>
      <c r="HS44" s="63">
        <v>450</v>
      </c>
      <c r="HT44" s="63">
        <v>500</v>
      </c>
      <c r="HU44" s="63">
        <v>250</v>
      </c>
      <c r="HV44" s="63">
        <v>0</v>
      </c>
      <c r="HW44" s="63">
        <v>0</v>
      </c>
      <c r="HX44" s="63">
        <v>0</v>
      </c>
      <c r="HY44" s="63">
        <f t="shared" si="83"/>
        <v>23006.508999999998</v>
      </c>
      <c r="HZ44" s="63">
        <v>0</v>
      </c>
      <c r="IA44" s="63">
        <v>0</v>
      </c>
      <c r="IB44" s="63">
        <v>0</v>
      </c>
      <c r="IC44" s="63">
        <v>0</v>
      </c>
      <c r="ID44" s="63">
        <v>0</v>
      </c>
      <c r="IE44" s="63">
        <v>0</v>
      </c>
      <c r="IF44" s="63">
        <v>0</v>
      </c>
      <c r="IG44" s="63">
        <v>0</v>
      </c>
      <c r="IH44" s="63">
        <v>0</v>
      </c>
      <c r="II44" s="63">
        <v>0</v>
      </c>
      <c r="IJ44" s="63">
        <v>0</v>
      </c>
      <c r="IK44" s="63">
        <v>0</v>
      </c>
      <c r="IL44" s="63">
        <v>31385.572623538494</v>
      </c>
      <c r="IM44" s="58">
        <v>2200</v>
      </c>
      <c r="IN44" s="58">
        <v>6581</v>
      </c>
      <c r="IO44" s="58">
        <v>0</v>
      </c>
      <c r="IP44" s="58">
        <v>0</v>
      </c>
      <c r="IQ44" s="58">
        <f t="shared" si="112"/>
        <v>109524.74562353849</v>
      </c>
      <c r="IR44" s="70">
        <f t="shared" si="84"/>
        <v>20280.756544884593</v>
      </c>
      <c r="IS44" s="70">
        <f t="shared" si="85"/>
        <v>23006.508999999998</v>
      </c>
      <c r="IT44" s="92">
        <f t="shared" si="113"/>
        <v>69358.172999999995</v>
      </c>
      <c r="IU44" s="92">
        <f t="shared" si="114"/>
        <v>66632.42054488459</v>
      </c>
      <c r="IV44" s="92">
        <f t="shared" si="86"/>
        <v>2725.7524551154056</v>
      </c>
      <c r="IW44" s="21">
        <f t="shared" si="115"/>
        <v>40166.572623538494</v>
      </c>
      <c r="IX44" s="70">
        <f t="shared" si="87"/>
        <v>50078.050999999999</v>
      </c>
      <c r="IY44" s="70">
        <f t="shared" si="88"/>
        <v>23006.508999999998</v>
      </c>
      <c r="IZ44" s="93">
        <f t="shared" si="116"/>
        <v>69358.172999999995</v>
      </c>
      <c r="JA44" s="93">
        <f t="shared" si="117"/>
        <v>96429.714999999997</v>
      </c>
      <c r="JB44" s="92">
        <f t="shared" si="89"/>
        <v>-27071.542000000001</v>
      </c>
      <c r="JC44" s="94">
        <f t="shared" si="118"/>
        <v>40166.572623538494</v>
      </c>
      <c r="JD44" s="94">
        <f t="shared" si="90"/>
        <v>23006.508999999998</v>
      </c>
      <c r="JE44" s="94">
        <f t="shared" si="91"/>
        <v>23006.508999999998</v>
      </c>
      <c r="JF44" s="94">
        <f t="shared" si="119"/>
        <v>69358.172999999995</v>
      </c>
      <c r="JG44" s="94">
        <f t="shared" si="120"/>
        <v>69358.172999999995</v>
      </c>
      <c r="JH44" s="94">
        <f t="shared" si="92"/>
        <v>0</v>
      </c>
      <c r="JI44" s="94">
        <f t="shared" si="121"/>
        <v>40166.572623538494</v>
      </c>
      <c r="JJ44" s="94">
        <f t="shared" si="93"/>
        <v>23006.508999999998</v>
      </c>
      <c r="JK44" s="94">
        <f t="shared" si="122"/>
        <v>23006.508999999998</v>
      </c>
      <c r="JL44" s="94">
        <f t="shared" si="94"/>
        <v>69358.172999999995</v>
      </c>
      <c r="JM44" s="94">
        <f t="shared" si="95"/>
        <v>69358.172999999995</v>
      </c>
      <c r="JN44" s="94">
        <f t="shared" si="96"/>
        <v>0</v>
      </c>
      <c r="JO44" s="94">
        <f t="shared" si="97"/>
        <v>40166.572623538494</v>
      </c>
      <c r="JP44" s="96">
        <v>13254</v>
      </c>
      <c r="JQ44" s="6" t="s">
        <v>384</v>
      </c>
      <c r="JR44" s="106" t="s">
        <v>394</v>
      </c>
      <c r="JS44" s="106" t="s">
        <v>395</v>
      </c>
      <c r="JT44" s="6" t="s">
        <v>406</v>
      </c>
      <c r="JU44" s="17">
        <v>6</v>
      </c>
      <c r="JV44" s="6" t="s">
        <v>397</v>
      </c>
      <c r="JW44" s="6" t="s">
        <v>401</v>
      </c>
      <c r="JX44" s="103" t="s">
        <v>402</v>
      </c>
      <c r="JY44" s="7" t="s">
        <v>439</v>
      </c>
      <c r="JZ44" s="6"/>
      <c r="KA44" s="6" t="s">
        <v>406</v>
      </c>
      <c r="KB44" s="6" t="s">
        <v>460</v>
      </c>
      <c r="KC44" s="110">
        <v>43497</v>
      </c>
      <c r="KD44" s="109">
        <v>44196</v>
      </c>
      <c r="KE44" s="110"/>
      <c r="KF44" s="129">
        <v>0</v>
      </c>
      <c r="KG44" s="129">
        <v>0</v>
      </c>
      <c r="KH44" s="85">
        <v>0</v>
      </c>
      <c r="KI44" s="85">
        <v>0</v>
      </c>
      <c r="KJ44" s="85">
        <v>0</v>
      </c>
      <c r="KK44" s="85" t="s">
        <v>525</v>
      </c>
      <c r="KL44" s="130"/>
      <c r="KM44" s="26" t="s">
        <v>500</v>
      </c>
      <c r="KN44" s="130"/>
      <c r="KO44" s="131"/>
      <c r="KP44" s="132"/>
      <c r="KQ44" s="133">
        <v>2017</v>
      </c>
      <c r="KR44" s="132" t="s">
        <v>491</v>
      </c>
      <c r="KS44" s="291" t="s">
        <v>484</v>
      </c>
    </row>
    <row r="45" spans="1:305" ht="26.25" x14ac:dyDescent="0.25">
      <c r="A45" s="4" t="s">
        <v>41</v>
      </c>
      <c r="B45" s="6" t="s">
        <v>72</v>
      </c>
      <c r="C45" s="26" t="s">
        <v>114</v>
      </c>
      <c r="D45" s="219" t="s">
        <v>144</v>
      </c>
      <c r="E45" s="34" t="s">
        <v>161</v>
      </c>
      <c r="F45" s="33" t="s">
        <v>176</v>
      </c>
      <c r="G45" s="12">
        <v>0</v>
      </c>
      <c r="H45" s="12">
        <v>0</v>
      </c>
      <c r="I45" s="12">
        <v>1104.93</v>
      </c>
      <c r="J45" s="12">
        <v>10922.226000000001</v>
      </c>
      <c r="K45" s="12">
        <v>0</v>
      </c>
      <c r="L45" s="12">
        <v>80</v>
      </c>
      <c r="M45" s="12">
        <v>11523.189</v>
      </c>
      <c r="N45" s="48">
        <v>10000</v>
      </c>
      <c r="O45" s="48">
        <v>0</v>
      </c>
      <c r="P45" s="48">
        <v>0</v>
      </c>
      <c r="Q45" s="48">
        <v>0</v>
      </c>
      <c r="R45" s="48">
        <v>0</v>
      </c>
      <c r="S45" s="11">
        <f t="shared" si="21"/>
        <v>33630.345000000001</v>
      </c>
      <c r="T45" s="79">
        <v>0</v>
      </c>
      <c r="U45" s="79">
        <v>0</v>
      </c>
      <c r="V45" s="79">
        <v>0</v>
      </c>
      <c r="W45" s="79">
        <v>0.01</v>
      </c>
      <c r="X45" s="79">
        <v>0</v>
      </c>
      <c r="Y45" s="79">
        <v>0</v>
      </c>
      <c r="Z45" s="79">
        <v>0</v>
      </c>
      <c r="AA45" s="79">
        <v>0.01</v>
      </c>
      <c r="AB45" s="79">
        <v>0</v>
      </c>
      <c r="AC45" s="79">
        <v>0</v>
      </c>
      <c r="AD45" s="79">
        <v>0</v>
      </c>
      <c r="AE45" s="79">
        <v>0</v>
      </c>
      <c r="AF45" s="221">
        <f t="shared" si="98"/>
        <v>0.98</v>
      </c>
      <c r="AG45" s="221">
        <f t="shared" si="99"/>
        <v>0.98</v>
      </c>
      <c r="AH45" s="221">
        <f t="shared" si="100"/>
        <v>0.98</v>
      </c>
      <c r="AI45" s="221">
        <f t="shared" si="101"/>
        <v>0.99</v>
      </c>
      <c r="AJ45" s="221">
        <f t="shared" si="102"/>
        <v>0.99</v>
      </c>
      <c r="AK45" s="221">
        <f t="shared" si="103"/>
        <v>0.99</v>
      </c>
      <c r="AL45" s="221">
        <f t="shared" si="104"/>
        <v>0.99</v>
      </c>
      <c r="AM45" s="221">
        <f t="shared" si="105"/>
        <v>1</v>
      </c>
      <c r="AN45" s="221">
        <f t="shared" si="106"/>
        <v>1</v>
      </c>
      <c r="AO45" s="221">
        <f t="shared" si="107"/>
        <v>1</v>
      </c>
      <c r="AP45" s="221">
        <f t="shared" si="108"/>
        <v>1</v>
      </c>
      <c r="AQ45" s="221">
        <f t="shared" si="109"/>
        <v>1</v>
      </c>
      <c r="AR45" s="221">
        <f t="shared" si="46"/>
        <v>0.98</v>
      </c>
      <c r="AS45" s="221">
        <f t="shared" si="47"/>
        <v>0.98</v>
      </c>
      <c r="AT45" s="221">
        <f t="shared" si="48"/>
        <v>0.9828488129945856</v>
      </c>
      <c r="AU45" s="221">
        <f t="shared" si="49"/>
        <v>0.98569762598917121</v>
      </c>
      <c r="AV45" s="221">
        <f t="shared" si="50"/>
        <v>0.98854643898375671</v>
      </c>
      <c r="AW45" s="221">
        <f t="shared" si="51"/>
        <v>0.99125364431486873</v>
      </c>
      <c r="AX45" s="221">
        <f t="shared" si="52"/>
        <v>0.99531028738025817</v>
      </c>
      <c r="AY45" s="221">
        <f t="shared" si="53"/>
        <v>0.99929196168263223</v>
      </c>
      <c r="AZ45" s="221">
        <f t="shared" si="54"/>
        <v>1</v>
      </c>
      <c r="BA45" s="221">
        <f t="shared" si="55"/>
        <v>1</v>
      </c>
      <c r="BB45" s="221">
        <f t="shared" si="56"/>
        <v>1</v>
      </c>
      <c r="BC45" s="221">
        <f t="shared" si="57"/>
        <v>1</v>
      </c>
      <c r="BD45" s="80">
        <f t="shared" si="110"/>
        <v>1</v>
      </c>
      <c r="BE45" s="76">
        <v>0.98</v>
      </c>
      <c r="BF45" s="51">
        <v>214669.85199999998</v>
      </c>
      <c r="BG45" s="57">
        <v>0</v>
      </c>
      <c r="BH45" s="57">
        <v>0</v>
      </c>
      <c r="BI45" s="57">
        <v>1108</v>
      </c>
      <c r="BJ45" s="57">
        <v>0</v>
      </c>
      <c r="BK45" s="57">
        <v>0</v>
      </c>
      <c r="BL45" s="57">
        <v>0</v>
      </c>
      <c r="BM45" s="57">
        <v>0</v>
      </c>
      <c r="BN45" s="57">
        <v>0</v>
      </c>
      <c r="BO45" s="57">
        <v>0</v>
      </c>
      <c r="BP45" s="57">
        <v>0</v>
      </c>
      <c r="BQ45" s="57">
        <v>0</v>
      </c>
      <c r="BR45" s="57">
        <v>0</v>
      </c>
      <c r="BS45" s="86">
        <f t="shared" si="58"/>
        <v>1108</v>
      </c>
      <c r="BT45" s="230">
        <v>0</v>
      </c>
      <c r="BU45" s="230">
        <v>0</v>
      </c>
      <c r="BV45" s="230">
        <v>2.8488129945855897E-3</v>
      </c>
      <c r="BW45" s="230">
        <v>2.8488129945855897E-3</v>
      </c>
      <c r="BX45" s="230">
        <v>2.8488129945855897E-3</v>
      </c>
      <c r="BY45" s="230">
        <v>2.7072053311120369E-3</v>
      </c>
      <c r="BZ45" s="230">
        <v>4.0566430653894217E-3</v>
      </c>
      <c r="CA45" s="230">
        <v>3.9816743023740114E-3</v>
      </c>
      <c r="CB45" s="230">
        <v>7.080383173677635E-4</v>
      </c>
      <c r="CC45" s="230">
        <v>0</v>
      </c>
      <c r="CD45" s="230">
        <v>0</v>
      </c>
      <c r="CE45" s="230">
        <v>0</v>
      </c>
      <c r="CF45" s="80">
        <f t="shared" si="59"/>
        <v>1</v>
      </c>
      <c r="CG45" s="59">
        <v>0</v>
      </c>
      <c r="CH45" s="59">
        <v>0</v>
      </c>
      <c r="CI45" s="59">
        <v>0</v>
      </c>
      <c r="CJ45" s="59">
        <v>0</v>
      </c>
      <c r="CK45" s="59">
        <v>0</v>
      </c>
      <c r="CL45" s="59">
        <v>0</v>
      </c>
      <c r="CM45" s="59">
        <v>0</v>
      </c>
      <c r="CN45" s="59">
        <v>0</v>
      </c>
      <c r="CO45" s="59">
        <v>0</v>
      </c>
      <c r="CP45" s="59">
        <v>0</v>
      </c>
      <c r="CQ45" s="59">
        <v>0</v>
      </c>
      <c r="CR45" s="59">
        <v>12668.1680549049</v>
      </c>
      <c r="CS45" s="11">
        <f t="shared" si="60"/>
        <v>12668.1680549049</v>
      </c>
      <c r="CT45" s="59">
        <v>0</v>
      </c>
      <c r="CU45" s="59">
        <v>0</v>
      </c>
      <c r="CV45" s="59">
        <v>0</v>
      </c>
      <c r="CW45" s="59">
        <v>0</v>
      </c>
      <c r="CX45" s="58">
        <f t="shared" si="111"/>
        <v>228446.02005490489</v>
      </c>
      <c r="CY45" s="63">
        <v>0</v>
      </c>
      <c r="CZ45" s="63">
        <v>0</v>
      </c>
      <c r="DA45" s="63">
        <v>1108</v>
      </c>
      <c r="DB45" s="63">
        <v>0</v>
      </c>
      <c r="DC45" s="63">
        <v>0</v>
      </c>
      <c r="DD45" s="63">
        <v>0</v>
      </c>
      <c r="DE45" s="63">
        <v>0</v>
      </c>
      <c r="DF45" s="63">
        <v>0</v>
      </c>
      <c r="DG45" s="63">
        <v>0</v>
      </c>
      <c r="DH45" s="63">
        <v>0</v>
      </c>
      <c r="DI45" s="63">
        <v>0</v>
      </c>
      <c r="DJ45" s="63">
        <v>0</v>
      </c>
      <c r="DK45" s="63">
        <f t="shared" si="62"/>
        <v>1108</v>
      </c>
      <c r="DL45" s="63">
        <v>0</v>
      </c>
      <c r="DM45" s="63">
        <v>0</v>
      </c>
      <c r="DN45" s="63">
        <v>0</v>
      </c>
      <c r="DO45" s="63">
        <v>0</v>
      </c>
      <c r="DP45" s="63">
        <v>0</v>
      </c>
      <c r="DQ45" s="63">
        <v>0</v>
      </c>
      <c r="DR45" s="63">
        <v>0</v>
      </c>
      <c r="DS45" s="63">
        <v>0</v>
      </c>
      <c r="DT45" s="63">
        <v>0</v>
      </c>
      <c r="DU45" s="63">
        <v>0</v>
      </c>
      <c r="DV45" s="63">
        <v>0</v>
      </c>
      <c r="DW45" s="63">
        <v>12668.1680549049</v>
      </c>
      <c r="DX45" s="63">
        <f t="shared" si="63"/>
        <v>12668.1680549049</v>
      </c>
      <c r="DY45" s="58">
        <v>0</v>
      </c>
      <c r="DZ45" s="58">
        <v>0</v>
      </c>
      <c r="EA45" s="58">
        <v>0</v>
      </c>
      <c r="EB45" s="58">
        <v>0</v>
      </c>
      <c r="EC45" s="58">
        <f t="shared" si="64"/>
        <v>228446.02005490489</v>
      </c>
      <c r="ED45" s="85">
        <v>0</v>
      </c>
      <c r="EE45" s="85">
        <v>0</v>
      </c>
      <c r="EF45" s="85">
        <v>1104.93</v>
      </c>
      <c r="EG45" s="85">
        <v>10922.226000000001</v>
      </c>
      <c r="EH45" s="85">
        <v>0</v>
      </c>
      <c r="EI45" s="85">
        <v>80</v>
      </c>
      <c r="EJ45" s="85">
        <v>16713.373</v>
      </c>
      <c r="EK45" s="85">
        <v>0</v>
      </c>
      <c r="EL45" s="85">
        <v>0</v>
      </c>
      <c r="EM45" s="85">
        <v>0</v>
      </c>
      <c r="EN45" s="85">
        <v>0</v>
      </c>
      <c r="EO45" s="85">
        <v>0</v>
      </c>
      <c r="EP45" s="83">
        <f t="shared" si="65"/>
        <v>28820.529000000002</v>
      </c>
      <c r="EQ45" s="79">
        <v>0</v>
      </c>
      <c r="ER45" s="79">
        <v>0</v>
      </c>
      <c r="ES45" s="79">
        <v>0</v>
      </c>
      <c r="ET45" s="79">
        <v>0.01</v>
      </c>
      <c r="EU45" s="79">
        <v>0</v>
      </c>
      <c r="EV45" s="79">
        <v>6.3422546634225472E-3</v>
      </c>
      <c r="EW45" s="79">
        <v>2.208705055420384E-3</v>
      </c>
      <c r="EX45" s="79">
        <v>1.3895647472289808E-3</v>
      </c>
      <c r="EY45" s="79">
        <v>5.9475533928088668E-5</v>
      </c>
      <c r="EZ45" s="79">
        <v>0</v>
      </c>
      <c r="FA45" s="79">
        <v>0</v>
      </c>
      <c r="FB45" s="79">
        <v>0</v>
      </c>
      <c r="FC45" s="81">
        <f t="shared" si="66"/>
        <v>0.02</v>
      </c>
      <c r="FD45" s="81">
        <f t="shared" si="67"/>
        <v>0.98</v>
      </c>
      <c r="FE45" s="81">
        <f t="shared" si="68"/>
        <v>0.98</v>
      </c>
      <c r="FF45" s="81">
        <f t="shared" si="69"/>
        <v>0.98</v>
      </c>
      <c r="FG45" s="81">
        <f t="shared" si="70"/>
        <v>0.99</v>
      </c>
      <c r="FH45" s="81">
        <f t="shared" si="71"/>
        <v>0.99</v>
      </c>
      <c r="FI45" s="81">
        <f t="shared" si="72"/>
        <v>0.99634225466342252</v>
      </c>
      <c r="FJ45" s="81">
        <f t="shared" si="73"/>
        <v>0.99855095971884289</v>
      </c>
      <c r="FK45" s="81">
        <f t="shared" si="74"/>
        <v>0.99994052446607185</v>
      </c>
      <c r="FL45" s="81">
        <f t="shared" si="75"/>
        <v>1</v>
      </c>
      <c r="FM45" s="81">
        <f t="shared" si="76"/>
        <v>1</v>
      </c>
      <c r="FN45" s="81">
        <f t="shared" si="77"/>
        <v>1</v>
      </c>
      <c r="FO45" s="81">
        <f t="shared" si="78"/>
        <v>1</v>
      </c>
      <c r="FP45" s="85">
        <v>0</v>
      </c>
      <c r="FQ45" s="85">
        <v>0</v>
      </c>
      <c r="FR45" s="85">
        <v>0</v>
      </c>
      <c r="FS45" s="85">
        <v>0</v>
      </c>
      <c r="FT45" s="85">
        <v>0</v>
      </c>
      <c r="FU45" s="85">
        <v>0</v>
      </c>
      <c r="FV45" s="85">
        <v>0</v>
      </c>
      <c r="FW45" s="85">
        <v>0</v>
      </c>
      <c r="FX45" s="85">
        <v>0</v>
      </c>
      <c r="FY45" s="85">
        <v>0</v>
      </c>
      <c r="FZ45" s="85">
        <v>0</v>
      </c>
      <c r="GA45" s="85">
        <v>0</v>
      </c>
      <c r="GB45" s="83">
        <f t="shared" si="79"/>
        <v>0</v>
      </c>
      <c r="GC45" s="89">
        <v>1200</v>
      </c>
      <c r="GD45" s="89">
        <v>0</v>
      </c>
      <c r="GE45" s="89">
        <v>0</v>
      </c>
      <c r="GF45" s="89">
        <v>0</v>
      </c>
      <c r="GG45" s="86">
        <v>244690.38099999999</v>
      </c>
      <c r="GH45" s="63">
        <v>0</v>
      </c>
      <c r="GI45" s="63">
        <v>0</v>
      </c>
      <c r="GJ45" s="63">
        <v>1104.93</v>
      </c>
      <c r="GK45" s="63">
        <v>10922.226000000001</v>
      </c>
      <c r="GL45" s="63">
        <v>0</v>
      </c>
      <c r="GM45" s="63">
        <v>80</v>
      </c>
      <c r="GN45" s="63">
        <v>11523.189</v>
      </c>
      <c r="GO45" s="63">
        <v>10000</v>
      </c>
      <c r="GP45" s="63">
        <v>0</v>
      </c>
      <c r="GQ45" s="63">
        <v>0</v>
      </c>
      <c r="GR45" s="63">
        <v>0</v>
      </c>
      <c r="GS45" s="63">
        <v>0</v>
      </c>
      <c r="GT45" s="63">
        <f t="shared" si="80"/>
        <v>33630.345000000001</v>
      </c>
      <c r="GU45" s="63">
        <v>0</v>
      </c>
      <c r="GV45" s="63">
        <v>0</v>
      </c>
      <c r="GW45" s="63">
        <v>82000</v>
      </c>
      <c r="GX45" s="63">
        <v>0</v>
      </c>
      <c r="GY45" s="63">
        <v>0</v>
      </c>
      <c r="GZ45" s="63">
        <v>0</v>
      </c>
      <c r="HA45" s="63">
        <v>0</v>
      </c>
      <c r="HB45" s="63">
        <v>0</v>
      </c>
      <c r="HC45" s="63">
        <v>0</v>
      </c>
      <c r="HD45" s="63">
        <v>0</v>
      </c>
      <c r="HE45" s="63">
        <v>0</v>
      </c>
      <c r="HF45" s="63">
        <v>0</v>
      </c>
      <c r="HG45" s="63">
        <f t="shared" si="81"/>
        <v>82000</v>
      </c>
      <c r="HH45" s="58">
        <v>1200</v>
      </c>
      <c r="HI45" s="58">
        <v>0</v>
      </c>
      <c r="HJ45" s="58">
        <v>0</v>
      </c>
      <c r="HK45" s="58">
        <v>0</v>
      </c>
      <c r="HL45" s="58">
        <f t="shared" si="82"/>
        <v>331500.19699999999</v>
      </c>
      <c r="HM45" s="63">
        <v>0</v>
      </c>
      <c r="HN45" s="63">
        <v>0</v>
      </c>
      <c r="HO45" s="63">
        <v>1104.93</v>
      </c>
      <c r="HP45" s="63">
        <v>10922.226000000001</v>
      </c>
      <c r="HQ45" s="63">
        <v>0</v>
      </c>
      <c r="HR45" s="63">
        <v>80</v>
      </c>
      <c r="HS45" s="63">
        <v>11523.189</v>
      </c>
      <c r="HT45" s="63">
        <v>10000</v>
      </c>
      <c r="HU45" s="63">
        <v>0</v>
      </c>
      <c r="HV45" s="63">
        <v>0</v>
      </c>
      <c r="HW45" s="63">
        <v>0</v>
      </c>
      <c r="HX45" s="63">
        <v>0</v>
      </c>
      <c r="HY45" s="63">
        <f t="shared" si="83"/>
        <v>33630.345000000001</v>
      </c>
      <c r="HZ45" s="63">
        <v>0</v>
      </c>
      <c r="IA45" s="63">
        <v>0</v>
      </c>
      <c r="IB45" s="63">
        <v>0</v>
      </c>
      <c r="IC45" s="63">
        <v>0</v>
      </c>
      <c r="ID45" s="63">
        <v>0</v>
      </c>
      <c r="IE45" s="63">
        <v>0</v>
      </c>
      <c r="IF45" s="63">
        <v>0</v>
      </c>
      <c r="IG45" s="63">
        <v>0</v>
      </c>
      <c r="IH45" s="63">
        <v>0</v>
      </c>
      <c r="II45" s="63">
        <v>0</v>
      </c>
      <c r="IJ45" s="63">
        <v>0</v>
      </c>
      <c r="IK45" s="63">
        <v>0</v>
      </c>
      <c r="IL45" s="63">
        <v>82000</v>
      </c>
      <c r="IM45" s="58">
        <v>1200</v>
      </c>
      <c r="IN45" s="58">
        <v>0</v>
      </c>
      <c r="IO45" s="58">
        <v>0</v>
      </c>
      <c r="IP45" s="58">
        <v>0</v>
      </c>
      <c r="IQ45" s="58">
        <f t="shared" si="112"/>
        <v>331500.19699999999</v>
      </c>
      <c r="IR45" s="70">
        <f t="shared" si="84"/>
        <v>1108</v>
      </c>
      <c r="IS45" s="70">
        <f t="shared" si="85"/>
        <v>33630.345000000001</v>
      </c>
      <c r="IT45" s="92">
        <f t="shared" si="113"/>
        <v>248300.19699999999</v>
      </c>
      <c r="IU45" s="92">
        <f t="shared" si="114"/>
        <v>215777.85199999998</v>
      </c>
      <c r="IV45" s="92">
        <f t="shared" si="86"/>
        <v>32522.345000000001</v>
      </c>
      <c r="IW45" s="21">
        <f t="shared" si="115"/>
        <v>-19854.176945095096</v>
      </c>
      <c r="IX45" s="70">
        <f t="shared" si="87"/>
        <v>28820.529000000002</v>
      </c>
      <c r="IY45" s="70">
        <f t="shared" si="88"/>
        <v>33630.345000000001</v>
      </c>
      <c r="IZ45" s="93">
        <f t="shared" si="116"/>
        <v>248300.19699999999</v>
      </c>
      <c r="JA45" s="93">
        <f t="shared" si="117"/>
        <v>243490.38099999999</v>
      </c>
      <c r="JB45" s="92">
        <f t="shared" si="89"/>
        <v>4809.8159999999916</v>
      </c>
      <c r="JC45" s="94">
        <f t="shared" si="118"/>
        <v>-3609.8159999999916</v>
      </c>
      <c r="JD45" s="94">
        <f t="shared" si="90"/>
        <v>33630.345000000001</v>
      </c>
      <c r="JE45" s="94">
        <f t="shared" si="91"/>
        <v>33630.345000000001</v>
      </c>
      <c r="JF45" s="94">
        <f t="shared" si="119"/>
        <v>248300.19699999999</v>
      </c>
      <c r="JG45" s="94">
        <f t="shared" si="120"/>
        <v>248300.19699999999</v>
      </c>
      <c r="JH45" s="94">
        <f t="shared" si="92"/>
        <v>0</v>
      </c>
      <c r="JI45" s="94">
        <f t="shared" si="121"/>
        <v>83200</v>
      </c>
      <c r="JJ45" s="94">
        <f t="shared" si="93"/>
        <v>33630.345000000001</v>
      </c>
      <c r="JK45" s="94">
        <f t="shared" si="122"/>
        <v>33630.345000000001</v>
      </c>
      <c r="JL45" s="94">
        <f t="shared" si="94"/>
        <v>248300.19699999999</v>
      </c>
      <c r="JM45" s="94">
        <f t="shared" si="95"/>
        <v>248300.19699999999</v>
      </c>
      <c r="JN45" s="94">
        <f t="shared" si="96"/>
        <v>0</v>
      </c>
      <c r="JO45" s="94">
        <f t="shared" si="97"/>
        <v>83200</v>
      </c>
      <c r="JP45" s="96">
        <v>13255</v>
      </c>
      <c r="JQ45" s="6" t="s">
        <v>384</v>
      </c>
      <c r="JR45" s="106" t="s">
        <v>394</v>
      </c>
      <c r="JS45" s="106" t="s">
        <v>395</v>
      </c>
      <c r="JT45" s="6" t="s">
        <v>406</v>
      </c>
      <c r="JU45" s="17">
        <v>6</v>
      </c>
      <c r="JV45" s="6" t="s">
        <v>397</v>
      </c>
      <c r="JW45" s="6" t="s">
        <v>401</v>
      </c>
      <c r="JX45" s="103" t="s">
        <v>402</v>
      </c>
      <c r="JY45" s="7" t="s">
        <v>440</v>
      </c>
      <c r="JZ45" s="6"/>
      <c r="KA45" s="6" t="s">
        <v>406</v>
      </c>
      <c r="KB45" s="6" t="s">
        <v>460</v>
      </c>
      <c r="KC45" s="110">
        <v>43891</v>
      </c>
      <c r="KD45" s="109">
        <v>44196</v>
      </c>
      <c r="KE45" s="110"/>
      <c r="KF45" s="129">
        <v>0</v>
      </c>
      <c r="KG45" s="129">
        <v>0</v>
      </c>
      <c r="KH45" s="85">
        <v>0</v>
      </c>
      <c r="KI45" s="85">
        <v>0</v>
      </c>
      <c r="KJ45" s="85">
        <v>0</v>
      </c>
      <c r="KK45" s="85" t="s">
        <v>525</v>
      </c>
      <c r="KL45" s="130"/>
      <c r="KM45" s="26" t="s">
        <v>500</v>
      </c>
      <c r="KN45" s="130"/>
      <c r="KO45" s="131"/>
      <c r="KP45" s="132"/>
      <c r="KQ45" s="133">
        <v>2017</v>
      </c>
      <c r="KR45" s="132" t="s">
        <v>491</v>
      </c>
      <c r="KS45" s="291" t="s">
        <v>484</v>
      </c>
    </row>
    <row r="46" spans="1:305" ht="26.25" x14ac:dyDescent="0.25">
      <c r="A46" s="4" t="s">
        <v>42</v>
      </c>
      <c r="B46" s="6" t="s">
        <v>72</v>
      </c>
      <c r="C46" s="26" t="s">
        <v>115</v>
      </c>
      <c r="D46" s="219" t="s">
        <v>144</v>
      </c>
      <c r="E46" s="34" t="s">
        <v>161</v>
      </c>
      <c r="F46" s="33" t="s">
        <v>176</v>
      </c>
      <c r="G46" s="12">
        <v>755.6</v>
      </c>
      <c r="H46" s="12">
        <v>0</v>
      </c>
      <c r="I46" s="12">
        <v>3009.9180000000001</v>
      </c>
      <c r="J46" s="12">
        <v>247.77699999999999</v>
      </c>
      <c r="K46" s="12">
        <v>412.8</v>
      </c>
      <c r="L46" s="12">
        <v>136.11099999999999</v>
      </c>
      <c r="M46" s="12">
        <v>239975.97</v>
      </c>
      <c r="N46" s="48">
        <v>670.3</v>
      </c>
      <c r="O46" s="48">
        <v>4495.9080000000004</v>
      </c>
      <c r="P46" s="48">
        <v>148359.41899999999</v>
      </c>
      <c r="Q46" s="48">
        <v>212878.46299999999</v>
      </c>
      <c r="R46" s="48">
        <v>270</v>
      </c>
      <c r="S46" s="11">
        <f t="shared" si="21"/>
        <v>611212.26599999995</v>
      </c>
      <c r="T46" s="79">
        <v>0</v>
      </c>
      <c r="U46" s="79">
        <v>0</v>
      </c>
      <c r="V46" s="79">
        <v>0.03</v>
      </c>
      <c r="W46" s="79">
        <v>0</v>
      </c>
      <c r="X46" s="79">
        <v>0</v>
      </c>
      <c r="Y46" s="79">
        <v>0.02</v>
      </c>
      <c r="Z46" s="79">
        <v>0</v>
      </c>
      <c r="AA46" s="79">
        <v>0</v>
      </c>
      <c r="AB46" s="79">
        <v>0</v>
      </c>
      <c r="AC46" s="79">
        <v>1.0000000000000009E-2</v>
      </c>
      <c r="AD46" s="79">
        <v>0</v>
      </c>
      <c r="AE46" s="79">
        <v>0</v>
      </c>
      <c r="AF46" s="221">
        <f t="shared" si="98"/>
        <v>0.43</v>
      </c>
      <c r="AG46" s="221">
        <f t="shared" si="99"/>
        <v>0.43</v>
      </c>
      <c r="AH46" s="221">
        <f t="shared" si="100"/>
        <v>0.45999999999999996</v>
      </c>
      <c r="AI46" s="221">
        <f t="shared" si="101"/>
        <v>0.45999999999999996</v>
      </c>
      <c r="AJ46" s="221">
        <f t="shared" si="102"/>
        <v>0.45999999999999996</v>
      </c>
      <c r="AK46" s="221">
        <f t="shared" si="103"/>
        <v>0.48</v>
      </c>
      <c r="AL46" s="221">
        <f t="shared" si="104"/>
        <v>0.48</v>
      </c>
      <c r="AM46" s="221">
        <f t="shared" si="105"/>
        <v>0.48</v>
      </c>
      <c r="AN46" s="221">
        <f t="shared" si="106"/>
        <v>0.48</v>
      </c>
      <c r="AO46" s="221">
        <f t="shared" si="107"/>
        <v>0.49</v>
      </c>
      <c r="AP46" s="221">
        <f t="shared" si="108"/>
        <v>0.49</v>
      </c>
      <c r="AQ46" s="221">
        <f t="shared" si="109"/>
        <v>0.49</v>
      </c>
      <c r="AR46" s="221">
        <f t="shared" si="46"/>
        <v>0.43029457399700738</v>
      </c>
      <c r="AS46" s="221">
        <f t="shared" si="47"/>
        <v>0.43029457399700738</v>
      </c>
      <c r="AT46" s="221">
        <f t="shared" si="48"/>
        <v>0.43077374769880605</v>
      </c>
      <c r="AU46" s="221">
        <f t="shared" si="49"/>
        <v>0.43077374769880605</v>
      </c>
      <c r="AV46" s="221">
        <f t="shared" si="50"/>
        <v>0.43081302423174039</v>
      </c>
      <c r="AW46" s="221">
        <f t="shared" si="51"/>
        <v>0.43085230076467468</v>
      </c>
      <c r="AX46" s="221">
        <f t="shared" si="52"/>
        <v>0.49014415488232105</v>
      </c>
      <c r="AY46" s="221">
        <f t="shared" si="53"/>
        <v>0.49180575017916867</v>
      </c>
      <c r="AZ46" s="221">
        <f t="shared" si="54"/>
        <v>0.49192357977797163</v>
      </c>
      <c r="BA46" s="221">
        <f t="shared" si="55"/>
        <v>0.49314115229893546</v>
      </c>
      <c r="BB46" s="221">
        <f t="shared" si="56"/>
        <v>0.49392668295762182</v>
      </c>
      <c r="BC46" s="221">
        <f t="shared" si="57"/>
        <v>0.51132618704752464</v>
      </c>
      <c r="BD46" s="80">
        <f t="shared" si="110"/>
        <v>0.49</v>
      </c>
      <c r="BE46" s="76">
        <v>0.43</v>
      </c>
      <c r="BF46" s="51">
        <v>200518.60599999997</v>
      </c>
      <c r="BG46" s="57">
        <v>736.7792249767009</v>
      </c>
      <c r="BH46" s="57">
        <v>0</v>
      </c>
      <c r="BI46" s="57">
        <v>1251.2129253459623</v>
      </c>
      <c r="BJ46" s="57">
        <v>0</v>
      </c>
      <c r="BK46" s="57">
        <v>99.223313405531144</v>
      </c>
      <c r="BL46" s="57">
        <v>99.468953794312952</v>
      </c>
      <c r="BM46" s="57">
        <v>150537.36792707336</v>
      </c>
      <c r="BN46" s="57">
        <v>4229.2069946123174</v>
      </c>
      <c r="BO46" s="57">
        <v>300.65049551473908</v>
      </c>
      <c r="BP46" s="57">
        <v>3114.5638163764338</v>
      </c>
      <c r="BQ46" s="57">
        <v>2014.3707175845943</v>
      </c>
      <c r="BR46" s="57">
        <v>44730.94386276383</v>
      </c>
      <c r="BS46" s="86">
        <f t="shared" si="58"/>
        <v>207113.7882314478</v>
      </c>
      <c r="BT46" s="230">
        <v>2.9457399700738443E-4</v>
      </c>
      <c r="BU46" s="230">
        <v>0</v>
      </c>
      <c r="BV46" s="230">
        <v>4.7917370179867869E-4</v>
      </c>
      <c r="BW46" s="230">
        <v>0</v>
      </c>
      <c r="BX46" s="230">
        <v>3.927653293431792E-5</v>
      </c>
      <c r="BY46" s="230">
        <v>3.927653293431792E-5</v>
      </c>
      <c r="BZ46" s="230">
        <v>5.9291854117646335E-2</v>
      </c>
      <c r="CA46" s="230">
        <v>1.6615952968476371E-3</v>
      </c>
      <c r="CB46" s="230">
        <v>1.1782959880295375E-4</v>
      </c>
      <c r="CC46" s="230">
        <v>1.2175725209638557E-3</v>
      </c>
      <c r="CD46" s="230">
        <v>7.8553065868635849E-4</v>
      </c>
      <c r="CE46" s="230">
        <v>1.7399504089902838E-2</v>
      </c>
      <c r="CF46" s="80">
        <f t="shared" si="59"/>
        <v>0.51132618704752464</v>
      </c>
      <c r="CG46" s="59">
        <v>9250.92</v>
      </c>
      <c r="CH46" s="59">
        <v>12000</v>
      </c>
      <c r="CI46" s="59">
        <v>1293613.3330000001</v>
      </c>
      <c r="CJ46" s="59">
        <v>70000</v>
      </c>
      <c r="CK46" s="59">
        <v>0</v>
      </c>
      <c r="CL46" s="59">
        <v>50510.467000000004</v>
      </c>
      <c r="CM46" s="59">
        <v>0</v>
      </c>
      <c r="CN46" s="59">
        <v>0</v>
      </c>
      <c r="CO46" s="59">
        <v>0</v>
      </c>
      <c r="CP46" s="59">
        <v>2349</v>
      </c>
      <c r="CQ46" s="59">
        <v>10148</v>
      </c>
      <c r="CR46" s="59">
        <v>0</v>
      </c>
      <c r="CS46" s="11">
        <f t="shared" si="60"/>
        <v>1447871.72</v>
      </c>
      <c r="CT46" s="59">
        <v>0</v>
      </c>
      <c r="CU46" s="59">
        <v>0</v>
      </c>
      <c r="CV46" s="59">
        <v>0</v>
      </c>
      <c r="CW46" s="59">
        <v>0</v>
      </c>
      <c r="CX46" s="58">
        <f t="shared" si="111"/>
        <v>1855504.1142314477</v>
      </c>
      <c r="CY46" s="63">
        <v>736.7792249767009</v>
      </c>
      <c r="CZ46" s="63">
        <v>0</v>
      </c>
      <c r="DA46" s="63">
        <v>1251.2129253459623</v>
      </c>
      <c r="DB46" s="63">
        <v>0</v>
      </c>
      <c r="DC46" s="63">
        <v>99.223313405531144</v>
      </c>
      <c r="DD46" s="63">
        <v>99.468953794312952</v>
      </c>
      <c r="DE46" s="63">
        <v>150537.36792707336</v>
      </c>
      <c r="DF46" s="63">
        <v>4229.2069946123174</v>
      </c>
      <c r="DG46" s="63">
        <v>300.65049551473908</v>
      </c>
      <c r="DH46" s="63">
        <v>3114.5638163764338</v>
      </c>
      <c r="DI46" s="63">
        <v>2014.3707175845943</v>
      </c>
      <c r="DJ46" s="63">
        <v>44730.94386276383</v>
      </c>
      <c r="DK46" s="63">
        <f t="shared" si="62"/>
        <v>207113.7882314478</v>
      </c>
      <c r="DL46" s="63">
        <v>9250.92</v>
      </c>
      <c r="DM46" s="63">
        <v>12000</v>
      </c>
      <c r="DN46" s="63">
        <v>1293613.3330000001</v>
      </c>
      <c r="DO46" s="63">
        <v>70000</v>
      </c>
      <c r="DP46" s="63">
        <v>0</v>
      </c>
      <c r="DQ46" s="63">
        <v>50510.467000000004</v>
      </c>
      <c r="DR46" s="63">
        <v>0</v>
      </c>
      <c r="DS46" s="63">
        <v>0</v>
      </c>
      <c r="DT46" s="63">
        <v>0</v>
      </c>
      <c r="DU46" s="63">
        <v>2349</v>
      </c>
      <c r="DV46" s="63">
        <v>10148</v>
      </c>
      <c r="DW46" s="63">
        <v>0</v>
      </c>
      <c r="DX46" s="63">
        <f t="shared" si="63"/>
        <v>1447871.72</v>
      </c>
      <c r="DY46" s="58">
        <v>0</v>
      </c>
      <c r="DZ46" s="58">
        <v>0</v>
      </c>
      <c r="EA46" s="58">
        <v>0</v>
      </c>
      <c r="EB46" s="58">
        <v>0</v>
      </c>
      <c r="EC46" s="58">
        <f t="shared" si="64"/>
        <v>1855504.1142314477</v>
      </c>
      <c r="ED46" s="85">
        <v>755.6</v>
      </c>
      <c r="EE46" s="85">
        <v>0</v>
      </c>
      <c r="EF46" s="85">
        <v>3009.9180000000001</v>
      </c>
      <c r="EG46" s="85">
        <v>247.77699999999999</v>
      </c>
      <c r="EH46" s="85">
        <v>412.8</v>
      </c>
      <c r="EI46" s="85">
        <v>136.11099999999999</v>
      </c>
      <c r="EJ46" s="85">
        <v>0</v>
      </c>
      <c r="EK46" s="85">
        <v>222.90700000000001</v>
      </c>
      <c r="EL46" s="85">
        <v>3360</v>
      </c>
      <c r="EM46" s="85">
        <v>3460</v>
      </c>
      <c r="EN46" s="85">
        <v>151031.88</v>
      </c>
      <c r="EO46" s="85">
        <v>44476.795231447795</v>
      </c>
      <c r="EP46" s="83">
        <f t="shared" si="65"/>
        <v>207113.7882314478</v>
      </c>
      <c r="EQ46" s="79">
        <v>0</v>
      </c>
      <c r="ER46" s="79">
        <v>0</v>
      </c>
      <c r="ES46" s="79">
        <v>0.03</v>
      </c>
      <c r="ET46" s="79">
        <v>0</v>
      </c>
      <c r="EU46" s="79">
        <v>0</v>
      </c>
      <c r="EV46" s="79">
        <v>2.7835022309612042E-2</v>
      </c>
      <c r="EW46" s="79">
        <v>3.3629849504650991E-2</v>
      </c>
      <c r="EX46" s="79">
        <v>3.0018717386372233E-2</v>
      </c>
      <c r="EY46" s="79">
        <v>2.1104325795961582E-2</v>
      </c>
      <c r="EZ46" s="79">
        <v>2.460674582167436E-2</v>
      </c>
      <c r="FA46" s="79">
        <v>3.0964039930424264E-2</v>
      </c>
      <c r="FB46" s="79">
        <v>2.5036867579218032E-2</v>
      </c>
      <c r="FC46" s="81">
        <f t="shared" si="66"/>
        <v>0.22319556832791348</v>
      </c>
      <c r="FD46" s="81">
        <f t="shared" si="67"/>
        <v>0.43</v>
      </c>
      <c r="FE46" s="81">
        <f t="shared" si="68"/>
        <v>0.43</v>
      </c>
      <c r="FF46" s="81">
        <f t="shared" si="69"/>
        <v>0.45999999999999996</v>
      </c>
      <c r="FG46" s="81">
        <f t="shared" si="70"/>
        <v>0.45999999999999996</v>
      </c>
      <c r="FH46" s="81">
        <f t="shared" si="71"/>
        <v>0.45999999999999996</v>
      </c>
      <c r="FI46" s="81">
        <f t="shared" si="72"/>
        <v>0.48783502230961207</v>
      </c>
      <c r="FJ46" s="81">
        <f t="shared" si="73"/>
        <v>0.52146487181426304</v>
      </c>
      <c r="FK46" s="81">
        <f t="shared" si="74"/>
        <v>0.55148358920063523</v>
      </c>
      <c r="FL46" s="81">
        <f t="shared" si="75"/>
        <v>0.57258791499659689</v>
      </c>
      <c r="FM46" s="81">
        <f t="shared" si="76"/>
        <v>0.59719466081827122</v>
      </c>
      <c r="FN46" s="81">
        <f t="shared" si="77"/>
        <v>0.62815870074869551</v>
      </c>
      <c r="FO46" s="81">
        <f t="shared" si="78"/>
        <v>0.65319556832791348</v>
      </c>
      <c r="FP46" s="85">
        <v>9250.92</v>
      </c>
      <c r="FQ46" s="85">
        <v>12000</v>
      </c>
      <c r="FR46" s="85">
        <v>1293613.3330000001</v>
      </c>
      <c r="FS46" s="85">
        <v>70000</v>
      </c>
      <c r="FT46" s="85">
        <v>0</v>
      </c>
      <c r="FU46" s="85">
        <v>50510.467000000004</v>
      </c>
      <c r="FV46" s="85">
        <v>0</v>
      </c>
      <c r="FW46" s="85">
        <v>0</v>
      </c>
      <c r="FX46" s="85">
        <v>0</v>
      </c>
      <c r="FY46" s="85">
        <v>2088</v>
      </c>
      <c r="FZ46" s="85">
        <v>977</v>
      </c>
      <c r="GA46" s="85">
        <v>0</v>
      </c>
      <c r="GB46" s="83">
        <f t="shared" si="79"/>
        <v>1438439.72</v>
      </c>
      <c r="GC46" s="89">
        <v>1000</v>
      </c>
      <c r="GD46" s="89">
        <v>4880</v>
      </c>
      <c r="GE46" s="89">
        <v>3552</v>
      </c>
      <c r="GF46" s="89">
        <v>0</v>
      </c>
      <c r="GG46" s="86">
        <v>1855504.1142314477</v>
      </c>
      <c r="GH46" s="63">
        <v>755.6</v>
      </c>
      <c r="GI46" s="63">
        <v>0</v>
      </c>
      <c r="GJ46" s="63">
        <v>3009.9180000000001</v>
      </c>
      <c r="GK46" s="63">
        <v>247.77699999999999</v>
      </c>
      <c r="GL46" s="63">
        <v>412.8</v>
      </c>
      <c r="GM46" s="63">
        <v>136.11099999999999</v>
      </c>
      <c r="GN46" s="63">
        <v>239975.97</v>
      </c>
      <c r="GO46" s="63">
        <v>670.3</v>
      </c>
      <c r="GP46" s="63">
        <v>4495.9080000000004</v>
      </c>
      <c r="GQ46" s="63">
        <v>3930.8869999999997</v>
      </c>
      <c r="GR46" s="63">
        <v>143754.394</v>
      </c>
      <c r="GS46" s="63">
        <v>4151.1360000000004</v>
      </c>
      <c r="GT46" s="63">
        <f t="shared" si="80"/>
        <v>401540.80099999998</v>
      </c>
      <c r="GU46" s="63">
        <v>2000</v>
      </c>
      <c r="GV46" s="63">
        <v>20331.886999999999</v>
      </c>
      <c r="GW46" s="63">
        <v>109779.31600000001</v>
      </c>
      <c r="GX46" s="63">
        <v>10250.92</v>
      </c>
      <c r="GY46" s="63">
        <v>12600</v>
      </c>
      <c r="GZ46" s="63">
        <v>26400.6</v>
      </c>
      <c r="HA46" s="63">
        <v>958685.97200000007</v>
      </c>
      <c r="HB46" s="63">
        <v>0</v>
      </c>
      <c r="HC46" s="63">
        <v>0</v>
      </c>
      <c r="HD46" s="63">
        <v>1646.1</v>
      </c>
      <c r="HE46" s="63">
        <v>0</v>
      </c>
      <c r="HF46" s="63">
        <v>102317.91223144764</v>
      </c>
      <c r="HG46" s="63">
        <f t="shared" si="81"/>
        <v>1244012.7072314478</v>
      </c>
      <c r="HH46" s="58">
        <v>1000</v>
      </c>
      <c r="HI46" s="58">
        <v>4880</v>
      </c>
      <c r="HJ46" s="58">
        <v>3552</v>
      </c>
      <c r="HK46" s="58">
        <v>0</v>
      </c>
      <c r="HL46" s="58">
        <f t="shared" si="82"/>
        <v>1855504.1142314477</v>
      </c>
      <c r="HM46" s="63">
        <v>755.6</v>
      </c>
      <c r="HN46" s="63">
        <v>0</v>
      </c>
      <c r="HO46" s="63">
        <v>3009.9180000000001</v>
      </c>
      <c r="HP46" s="63">
        <v>247.77699999999999</v>
      </c>
      <c r="HQ46" s="63">
        <v>412.8</v>
      </c>
      <c r="HR46" s="63">
        <v>136.11099999999999</v>
      </c>
      <c r="HS46" s="63">
        <v>239975.97</v>
      </c>
      <c r="HT46" s="63">
        <v>670.3</v>
      </c>
      <c r="HU46" s="63">
        <v>4495.9080000000004</v>
      </c>
      <c r="HV46" s="63">
        <v>148359.41899999999</v>
      </c>
      <c r="HW46" s="63">
        <v>212878.46299999999</v>
      </c>
      <c r="HX46" s="63">
        <v>0</v>
      </c>
      <c r="HY46" s="63">
        <f t="shared" si="83"/>
        <v>610942.26599999995</v>
      </c>
      <c r="HZ46" s="63">
        <v>0</v>
      </c>
      <c r="IA46" s="63">
        <v>0</v>
      </c>
      <c r="IB46" s="63">
        <v>0</v>
      </c>
      <c r="IC46" s="63">
        <v>0</v>
      </c>
      <c r="ID46" s="63">
        <v>0</v>
      </c>
      <c r="IE46" s="63">
        <v>0</v>
      </c>
      <c r="IF46" s="63">
        <v>0</v>
      </c>
      <c r="IG46" s="63">
        <v>0</v>
      </c>
      <c r="IH46" s="63">
        <v>0</v>
      </c>
      <c r="II46" s="63">
        <v>0</v>
      </c>
      <c r="IJ46" s="63">
        <v>0</v>
      </c>
      <c r="IK46" s="63">
        <v>0</v>
      </c>
      <c r="IL46" s="63">
        <v>1034611.2422314479</v>
      </c>
      <c r="IM46" s="58">
        <v>1000</v>
      </c>
      <c r="IN46" s="58">
        <v>4880</v>
      </c>
      <c r="IO46" s="58">
        <v>3552</v>
      </c>
      <c r="IP46" s="58">
        <v>0</v>
      </c>
      <c r="IQ46" s="58">
        <f t="shared" si="112"/>
        <v>1855504.1142314479</v>
      </c>
      <c r="IR46" s="70">
        <f t="shared" si="84"/>
        <v>162382.84436868396</v>
      </c>
      <c r="IS46" s="70">
        <f t="shared" si="85"/>
        <v>610942.26599999995</v>
      </c>
      <c r="IT46" s="92">
        <f t="shared" si="113"/>
        <v>811460.87199999997</v>
      </c>
      <c r="IU46" s="92">
        <f t="shared" si="114"/>
        <v>362901.4503686839</v>
      </c>
      <c r="IV46" s="92">
        <f t="shared" si="86"/>
        <v>448559.42163131607</v>
      </c>
      <c r="IW46" s="21">
        <f t="shared" si="115"/>
        <v>1044043.2422314477</v>
      </c>
      <c r="IX46" s="70">
        <f t="shared" si="87"/>
        <v>162636.99300000002</v>
      </c>
      <c r="IY46" s="70">
        <f t="shared" si="88"/>
        <v>610942.26599999995</v>
      </c>
      <c r="IZ46" s="93">
        <f t="shared" si="116"/>
        <v>811460.87199999997</v>
      </c>
      <c r="JA46" s="93">
        <f t="shared" si="117"/>
        <v>363155.59899999999</v>
      </c>
      <c r="JB46" s="92">
        <f t="shared" si="89"/>
        <v>448305.27299999999</v>
      </c>
      <c r="JC46" s="94">
        <f t="shared" si="118"/>
        <v>1044043.2422314477</v>
      </c>
      <c r="JD46" s="94">
        <f t="shared" si="90"/>
        <v>397389.66499999998</v>
      </c>
      <c r="JE46" s="94">
        <f t="shared" si="91"/>
        <v>610942.26599999995</v>
      </c>
      <c r="JF46" s="94">
        <f t="shared" si="119"/>
        <v>811460.87199999997</v>
      </c>
      <c r="JG46" s="94">
        <f t="shared" si="120"/>
        <v>597908.27099999995</v>
      </c>
      <c r="JH46" s="94">
        <f t="shared" si="92"/>
        <v>213552.60100000002</v>
      </c>
      <c r="JI46" s="94">
        <f t="shared" si="121"/>
        <v>1044043.2422314477</v>
      </c>
      <c r="JJ46" s="94">
        <f t="shared" si="93"/>
        <v>610942.26599999995</v>
      </c>
      <c r="JK46" s="94">
        <f t="shared" si="122"/>
        <v>611212.26599999995</v>
      </c>
      <c r="JL46" s="94">
        <f t="shared" si="94"/>
        <v>811730.87199999997</v>
      </c>
      <c r="JM46" s="94">
        <f t="shared" si="95"/>
        <v>811460.87199999997</v>
      </c>
      <c r="JN46" s="94">
        <f t="shared" si="96"/>
        <v>270</v>
      </c>
      <c r="JO46" s="94">
        <f t="shared" si="97"/>
        <v>1043773.2422314479</v>
      </c>
      <c r="JP46" s="96">
        <v>13260</v>
      </c>
      <c r="JQ46" s="6" t="s">
        <v>384</v>
      </c>
      <c r="JR46" s="106" t="s">
        <v>394</v>
      </c>
      <c r="JS46" s="106" t="s">
        <v>395</v>
      </c>
      <c r="JT46" s="6" t="s">
        <v>406</v>
      </c>
      <c r="JU46" s="17">
        <v>6</v>
      </c>
      <c r="JV46" s="6" t="s">
        <v>397</v>
      </c>
      <c r="JW46" s="6" t="s">
        <v>401</v>
      </c>
      <c r="JX46" s="103" t="s">
        <v>402</v>
      </c>
      <c r="JY46" s="7" t="s">
        <v>439</v>
      </c>
      <c r="JZ46" s="6"/>
      <c r="KA46" s="6" t="s">
        <v>406</v>
      </c>
      <c r="KB46" s="6" t="s">
        <v>460</v>
      </c>
      <c r="KC46" s="110">
        <v>43891</v>
      </c>
      <c r="KD46" s="109">
        <v>44196</v>
      </c>
      <c r="KE46" s="110"/>
      <c r="KF46" s="129">
        <v>0</v>
      </c>
      <c r="KG46" s="129">
        <v>0</v>
      </c>
      <c r="KH46" s="85">
        <v>0</v>
      </c>
      <c r="KI46" s="85">
        <v>0</v>
      </c>
      <c r="KJ46" s="85">
        <v>0</v>
      </c>
      <c r="KK46" s="85" t="s">
        <v>527</v>
      </c>
      <c r="KL46" s="130"/>
      <c r="KM46" s="26" t="s">
        <v>500</v>
      </c>
      <c r="KN46" s="130"/>
      <c r="KO46" s="131"/>
      <c r="KP46" s="132"/>
      <c r="KQ46" s="133">
        <v>2017</v>
      </c>
      <c r="KR46" s="132" t="s">
        <v>483</v>
      </c>
      <c r="KS46" s="291" t="s">
        <v>484</v>
      </c>
    </row>
    <row r="47" spans="1:305" ht="82.9" customHeight="1" x14ac:dyDescent="0.25">
      <c r="A47" s="4" t="s">
        <v>43</v>
      </c>
      <c r="B47" s="6" t="s">
        <v>71</v>
      </c>
      <c r="C47" s="26" t="s">
        <v>116</v>
      </c>
      <c r="D47" s="219" t="s">
        <v>145</v>
      </c>
      <c r="E47" s="32" t="s">
        <v>770</v>
      </c>
      <c r="F47" s="33" t="s">
        <v>173</v>
      </c>
      <c r="G47" s="12">
        <v>2971.567</v>
      </c>
      <c r="H47" s="12">
        <v>1436.846</v>
      </c>
      <c r="I47" s="12">
        <v>4209.33</v>
      </c>
      <c r="J47" s="12">
        <v>0</v>
      </c>
      <c r="K47" s="12">
        <v>0</v>
      </c>
      <c r="L47" s="12">
        <v>7434.6390000000001</v>
      </c>
      <c r="M47" s="12">
        <v>0</v>
      </c>
      <c r="N47" s="48">
        <v>914.72500000000002</v>
      </c>
      <c r="O47" s="48">
        <v>7851.7380000000003</v>
      </c>
      <c r="P47" s="48">
        <v>19013.422999999999</v>
      </c>
      <c r="Q47" s="48">
        <v>44470.239000000001</v>
      </c>
      <c r="R47" s="48">
        <v>15188.537</v>
      </c>
      <c r="S47" s="11">
        <f t="shared" si="21"/>
        <v>103491.04399999999</v>
      </c>
      <c r="T47" s="79">
        <v>0</v>
      </c>
      <c r="U47" s="79">
        <v>0</v>
      </c>
      <c r="V47" s="79">
        <v>0</v>
      </c>
      <c r="W47" s="79">
        <v>0</v>
      </c>
      <c r="X47" s="79">
        <v>0</v>
      </c>
      <c r="Y47" s="79">
        <v>0</v>
      </c>
      <c r="Z47" s="79">
        <v>0</v>
      </c>
      <c r="AA47" s="79">
        <v>0</v>
      </c>
      <c r="AB47" s="79">
        <v>0</v>
      </c>
      <c r="AC47" s="79">
        <v>0</v>
      </c>
      <c r="AD47" s="79">
        <v>0</v>
      </c>
      <c r="AE47" s="79">
        <v>0</v>
      </c>
      <c r="AF47" s="221">
        <f t="shared" si="98"/>
        <v>0.18</v>
      </c>
      <c r="AG47" s="221">
        <f t="shared" si="99"/>
        <v>0.18</v>
      </c>
      <c r="AH47" s="221">
        <f t="shared" si="100"/>
        <v>0.18</v>
      </c>
      <c r="AI47" s="221">
        <f t="shared" si="101"/>
        <v>0.18</v>
      </c>
      <c r="AJ47" s="221">
        <f t="shared" si="102"/>
        <v>0.18</v>
      </c>
      <c r="AK47" s="221">
        <f t="shared" si="103"/>
        <v>0.18</v>
      </c>
      <c r="AL47" s="221">
        <f t="shared" si="104"/>
        <v>0.18</v>
      </c>
      <c r="AM47" s="221">
        <f t="shared" si="105"/>
        <v>0.18</v>
      </c>
      <c r="AN47" s="221">
        <f t="shared" si="106"/>
        <v>0.18</v>
      </c>
      <c r="AO47" s="221">
        <f t="shared" si="107"/>
        <v>0.18</v>
      </c>
      <c r="AP47" s="221">
        <f t="shared" si="108"/>
        <v>0.18</v>
      </c>
      <c r="AQ47" s="221">
        <f t="shared" si="109"/>
        <v>0.18</v>
      </c>
      <c r="AR47" s="221">
        <f t="shared" si="46"/>
        <v>0.28049999999999997</v>
      </c>
      <c r="AS47" s="221">
        <f t="shared" si="47"/>
        <v>0.37487500000000001</v>
      </c>
      <c r="AT47" s="221">
        <f t="shared" si="48"/>
        <v>0.5</v>
      </c>
      <c r="AU47" s="221">
        <f t="shared" si="49"/>
        <v>0.608375</v>
      </c>
      <c r="AV47" s="221">
        <f t="shared" si="50"/>
        <v>0.70199999999999996</v>
      </c>
      <c r="AW47" s="221">
        <f t="shared" si="51"/>
        <v>0.75700000000000012</v>
      </c>
      <c r="AX47" s="221">
        <f t="shared" si="52"/>
        <v>0.82150000000000012</v>
      </c>
      <c r="AY47" s="221">
        <f t="shared" si="53"/>
        <v>0.85750000000000015</v>
      </c>
      <c r="AZ47" s="221">
        <f t="shared" si="54"/>
        <v>0.89275000000000015</v>
      </c>
      <c r="BA47" s="221">
        <f t="shared" si="55"/>
        <v>0.92275000000000018</v>
      </c>
      <c r="BB47" s="221">
        <f t="shared" si="56"/>
        <v>0.94850000000000012</v>
      </c>
      <c r="BC47" s="221">
        <f t="shared" si="57"/>
        <v>1.0000000000000002</v>
      </c>
      <c r="BD47" s="80">
        <f t="shared" si="110"/>
        <v>0.18</v>
      </c>
      <c r="BE47" s="76">
        <v>0.18</v>
      </c>
      <c r="BF47" s="51">
        <v>166140.06100000002</v>
      </c>
      <c r="BG47" s="57">
        <v>0</v>
      </c>
      <c r="BH47" s="57">
        <v>13200</v>
      </c>
      <c r="BI47" s="57">
        <v>50699.999999999993</v>
      </c>
      <c r="BJ47" s="57">
        <v>23699.999999999996</v>
      </c>
      <c r="BK47" s="57">
        <v>13200</v>
      </c>
      <c r="BL47" s="57">
        <v>9199.9999999999982</v>
      </c>
      <c r="BM47" s="57">
        <v>6500</v>
      </c>
      <c r="BN47" s="57">
        <v>5199.9999999999991</v>
      </c>
      <c r="BO47" s="57">
        <v>5199.9999999999991</v>
      </c>
      <c r="BP47" s="57">
        <v>3900</v>
      </c>
      <c r="BQ47" s="57">
        <v>120250</v>
      </c>
      <c r="BR47" s="57">
        <v>7024.9999999999991</v>
      </c>
      <c r="BS47" s="86">
        <f t="shared" si="58"/>
        <v>258075</v>
      </c>
      <c r="BT47" s="230">
        <v>0.10050000000000001</v>
      </c>
      <c r="BU47" s="230">
        <v>9.4375000000000001E-2</v>
      </c>
      <c r="BV47" s="230">
        <v>0.12512499999999999</v>
      </c>
      <c r="BW47" s="230">
        <v>0.108375</v>
      </c>
      <c r="BX47" s="230">
        <v>9.3625E-2</v>
      </c>
      <c r="BY47" s="230">
        <v>5.5E-2</v>
      </c>
      <c r="BZ47" s="230">
        <v>6.4500000000000002E-2</v>
      </c>
      <c r="CA47" s="230">
        <v>3.5999999999999997E-2</v>
      </c>
      <c r="CB47" s="230">
        <v>3.5249999999999997E-2</v>
      </c>
      <c r="CC47" s="230">
        <v>0.03</v>
      </c>
      <c r="CD47" s="230">
        <v>2.5749999999999999E-2</v>
      </c>
      <c r="CE47" s="230">
        <v>5.1499999999999997E-2</v>
      </c>
      <c r="CF47" s="80">
        <f t="shared" si="59"/>
        <v>1.0000000000000002</v>
      </c>
      <c r="CG47" s="59">
        <v>0</v>
      </c>
      <c r="CH47" s="59">
        <v>0</v>
      </c>
      <c r="CI47" s="59">
        <v>0</v>
      </c>
      <c r="CJ47" s="59">
        <v>0</v>
      </c>
      <c r="CK47" s="59">
        <v>0</v>
      </c>
      <c r="CL47" s="59">
        <v>0</v>
      </c>
      <c r="CM47" s="59">
        <v>100000</v>
      </c>
      <c r="CN47" s="59">
        <v>0</v>
      </c>
      <c r="CO47" s="59">
        <v>0</v>
      </c>
      <c r="CP47" s="59">
        <v>0</v>
      </c>
      <c r="CQ47" s="59">
        <v>0</v>
      </c>
      <c r="CR47" s="59">
        <v>0</v>
      </c>
      <c r="CS47" s="11">
        <f t="shared" si="60"/>
        <v>100000</v>
      </c>
      <c r="CT47" s="59">
        <v>0</v>
      </c>
      <c r="CU47" s="59">
        <v>0</v>
      </c>
      <c r="CV47" s="59">
        <v>0</v>
      </c>
      <c r="CW47" s="59">
        <v>0</v>
      </c>
      <c r="CX47" s="58">
        <f t="shared" si="111"/>
        <v>524215.06099999999</v>
      </c>
      <c r="CY47" s="63">
        <v>0</v>
      </c>
      <c r="CZ47" s="63">
        <v>13200</v>
      </c>
      <c r="DA47" s="63">
        <v>50699.999999999993</v>
      </c>
      <c r="DB47" s="63">
        <v>23699.999999999996</v>
      </c>
      <c r="DC47" s="63">
        <v>13200</v>
      </c>
      <c r="DD47" s="63">
        <v>9199.9999999999982</v>
      </c>
      <c r="DE47" s="63">
        <v>6500</v>
      </c>
      <c r="DF47" s="63">
        <v>5199.9999999999991</v>
      </c>
      <c r="DG47" s="63">
        <v>5199.9999999999991</v>
      </c>
      <c r="DH47" s="63">
        <v>3900</v>
      </c>
      <c r="DI47" s="63">
        <v>120250</v>
      </c>
      <c r="DJ47" s="63">
        <v>7024.9999999999991</v>
      </c>
      <c r="DK47" s="63">
        <f t="shared" si="62"/>
        <v>258075</v>
      </c>
      <c r="DL47" s="63">
        <v>0</v>
      </c>
      <c r="DM47" s="63">
        <v>0</v>
      </c>
      <c r="DN47" s="63">
        <v>0</v>
      </c>
      <c r="DO47" s="63">
        <v>0</v>
      </c>
      <c r="DP47" s="63">
        <v>0</v>
      </c>
      <c r="DQ47" s="63">
        <v>0</v>
      </c>
      <c r="DR47" s="63">
        <v>100000</v>
      </c>
      <c r="DS47" s="63">
        <v>0</v>
      </c>
      <c r="DT47" s="63">
        <v>0</v>
      </c>
      <c r="DU47" s="63">
        <v>0</v>
      </c>
      <c r="DV47" s="63">
        <v>0</v>
      </c>
      <c r="DW47" s="63">
        <v>0</v>
      </c>
      <c r="DX47" s="63">
        <f t="shared" si="63"/>
        <v>100000</v>
      </c>
      <c r="DY47" s="58">
        <v>0</v>
      </c>
      <c r="DZ47" s="58">
        <v>0</v>
      </c>
      <c r="EA47" s="58">
        <v>0</v>
      </c>
      <c r="EB47" s="58">
        <v>0</v>
      </c>
      <c r="EC47" s="58">
        <f t="shared" si="64"/>
        <v>524215.06099999999</v>
      </c>
      <c r="ED47" s="85">
        <v>2971.567</v>
      </c>
      <c r="EE47" s="85">
        <v>1436.846</v>
      </c>
      <c r="EF47" s="85">
        <v>4209.33</v>
      </c>
      <c r="EG47" s="85">
        <v>0</v>
      </c>
      <c r="EH47" s="85">
        <v>0</v>
      </c>
      <c r="EI47" s="85">
        <v>7434.6390000000001</v>
      </c>
      <c r="EJ47" s="85">
        <v>565.36099999999988</v>
      </c>
      <c r="EK47" s="85">
        <v>0</v>
      </c>
      <c r="EL47" s="85">
        <v>50000</v>
      </c>
      <c r="EM47" s="85">
        <v>50000</v>
      </c>
      <c r="EN47" s="85">
        <v>50000</v>
      </c>
      <c r="EO47" s="85">
        <v>91457.256999999983</v>
      </c>
      <c r="EP47" s="83">
        <f t="shared" si="65"/>
        <v>258075</v>
      </c>
      <c r="EQ47" s="79">
        <v>0</v>
      </c>
      <c r="ER47" s="79">
        <v>0</v>
      </c>
      <c r="ES47" s="79">
        <v>0</v>
      </c>
      <c r="ET47" s="79">
        <v>0</v>
      </c>
      <c r="EU47" s="79">
        <v>0</v>
      </c>
      <c r="EV47" s="79">
        <v>0</v>
      </c>
      <c r="EW47" s="79">
        <v>1.8320184318927596E-2</v>
      </c>
      <c r="EX47" s="79">
        <v>0</v>
      </c>
      <c r="EY47" s="79">
        <v>0.1145011519932975</v>
      </c>
      <c r="EZ47" s="79">
        <v>0.1145011519932975</v>
      </c>
      <c r="FA47" s="79">
        <v>0.1145011519932975</v>
      </c>
      <c r="FB47" s="79">
        <v>0.20943922569294135</v>
      </c>
      <c r="FC47" s="81">
        <f t="shared" si="66"/>
        <v>0.57126286599176146</v>
      </c>
      <c r="FD47" s="81">
        <f t="shared" si="67"/>
        <v>0.18</v>
      </c>
      <c r="FE47" s="81">
        <f t="shared" si="68"/>
        <v>0.18</v>
      </c>
      <c r="FF47" s="81">
        <f t="shared" si="69"/>
        <v>0.18</v>
      </c>
      <c r="FG47" s="81">
        <f t="shared" si="70"/>
        <v>0.18</v>
      </c>
      <c r="FH47" s="81">
        <f t="shared" si="71"/>
        <v>0.18</v>
      </c>
      <c r="FI47" s="81">
        <f t="shared" si="72"/>
        <v>0.18</v>
      </c>
      <c r="FJ47" s="81">
        <f t="shared" si="73"/>
        <v>0.19832018431892759</v>
      </c>
      <c r="FK47" s="81">
        <f t="shared" si="74"/>
        <v>0.19832018431892759</v>
      </c>
      <c r="FL47" s="81">
        <f t="shared" si="75"/>
        <v>0.31282133631222508</v>
      </c>
      <c r="FM47" s="81">
        <f t="shared" si="76"/>
        <v>0.42732248830552255</v>
      </c>
      <c r="FN47" s="81">
        <f t="shared" si="77"/>
        <v>0.54182364029882013</v>
      </c>
      <c r="FO47" s="81">
        <f t="shared" si="78"/>
        <v>0.75126286599176151</v>
      </c>
      <c r="FP47" s="85">
        <v>0</v>
      </c>
      <c r="FQ47" s="85">
        <v>0</v>
      </c>
      <c r="FR47" s="85">
        <v>0</v>
      </c>
      <c r="FS47" s="85">
        <v>0</v>
      </c>
      <c r="FT47" s="85">
        <v>0</v>
      </c>
      <c r="FU47" s="85">
        <v>0</v>
      </c>
      <c r="FV47" s="85">
        <v>100000</v>
      </c>
      <c r="FW47" s="85">
        <v>0</v>
      </c>
      <c r="FX47" s="85">
        <v>0</v>
      </c>
      <c r="FY47" s="85">
        <v>0</v>
      </c>
      <c r="FZ47" s="85">
        <v>0</v>
      </c>
      <c r="GA47" s="85">
        <v>0</v>
      </c>
      <c r="GB47" s="83">
        <f t="shared" si="79"/>
        <v>100000</v>
      </c>
      <c r="GC47" s="89">
        <v>0</v>
      </c>
      <c r="GD47" s="89">
        <v>0</v>
      </c>
      <c r="GE47" s="89">
        <v>0</v>
      </c>
      <c r="GF47" s="89">
        <v>0</v>
      </c>
      <c r="GG47" s="86">
        <v>524215.06099999999</v>
      </c>
      <c r="GH47" s="63">
        <v>2971.567</v>
      </c>
      <c r="GI47" s="63">
        <v>1436.846</v>
      </c>
      <c r="GJ47" s="63">
        <v>4209.33</v>
      </c>
      <c r="GK47" s="63">
        <v>0</v>
      </c>
      <c r="GL47" s="63">
        <v>0</v>
      </c>
      <c r="GM47" s="63">
        <v>7434.6390000000001</v>
      </c>
      <c r="GN47" s="63">
        <v>0</v>
      </c>
      <c r="GO47" s="63">
        <v>914.72500000000002</v>
      </c>
      <c r="GP47" s="63">
        <v>7851.7380000000003</v>
      </c>
      <c r="GQ47" s="63">
        <v>42148.262000000002</v>
      </c>
      <c r="GR47" s="63">
        <v>25000</v>
      </c>
      <c r="GS47" s="63">
        <v>66107.892999999996</v>
      </c>
      <c r="GT47" s="63">
        <f t="shared" si="80"/>
        <v>158075</v>
      </c>
      <c r="GU47" s="63">
        <v>0</v>
      </c>
      <c r="GV47" s="63">
        <v>100000</v>
      </c>
      <c r="GW47" s="63">
        <v>0</v>
      </c>
      <c r="GX47" s="63">
        <v>0</v>
      </c>
      <c r="GY47" s="63">
        <v>0</v>
      </c>
      <c r="GZ47" s="63">
        <v>100000</v>
      </c>
      <c r="HA47" s="63">
        <v>0</v>
      </c>
      <c r="HB47" s="63">
        <v>0</v>
      </c>
      <c r="HC47" s="63">
        <v>0</v>
      </c>
      <c r="HD47" s="63">
        <v>0</v>
      </c>
      <c r="HE47" s="63">
        <v>0</v>
      </c>
      <c r="HF47" s="63">
        <v>0</v>
      </c>
      <c r="HG47" s="63">
        <f t="shared" si="81"/>
        <v>200000</v>
      </c>
      <c r="HH47" s="58">
        <v>0</v>
      </c>
      <c r="HI47" s="58">
        <v>0</v>
      </c>
      <c r="HJ47" s="58">
        <v>0</v>
      </c>
      <c r="HK47" s="58">
        <v>0</v>
      </c>
      <c r="HL47" s="58">
        <f t="shared" si="82"/>
        <v>524215.06099999999</v>
      </c>
      <c r="HM47" s="63">
        <v>2971.567</v>
      </c>
      <c r="HN47" s="63">
        <v>1436.846</v>
      </c>
      <c r="HO47" s="63">
        <v>4209.33</v>
      </c>
      <c r="HP47" s="63">
        <v>0</v>
      </c>
      <c r="HQ47" s="63">
        <v>0</v>
      </c>
      <c r="HR47" s="63">
        <v>7434.6390000000001</v>
      </c>
      <c r="HS47" s="63">
        <v>0</v>
      </c>
      <c r="HT47" s="63">
        <v>914.72500000000002</v>
      </c>
      <c r="HU47" s="63">
        <v>7851.7380000000003</v>
      </c>
      <c r="HV47" s="63">
        <v>19013.422999999999</v>
      </c>
      <c r="HW47" s="63">
        <v>44470.239000000001</v>
      </c>
      <c r="HX47" s="63">
        <v>36462.760999999999</v>
      </c>
      <c r="HY47" s="63">
        <f t="shared" si="83"/>
        <v>124765.268</v>
      </c>
      <c r="HZ47" s="63">
        <v>0</v>
      </c>
      <c r="IA47" s="63">
        <v>0</v>
      </c>
      <c r="IB47" s="63">
        <v>0</v>
      </c>
      <c r="IC47" s="63">
        <v>0</v>
      </c>
      <c r="ID47" s="63">
        <v>0</v>
      </c>
      <c r="IE47" s="63">
        <v>0</v>
      </c>
      <c r="IF47" s="63">
        <v>0</v>
      </c>
      <c r="IG47" s="63">
        <v>0</v>
      </c>
      <c r="IH47" s="63">
        <v>0</v>
      </c>
      <c r="II47" s="63">
        <v>0</v>
      </c>
      <c r="IJ47" s="63">
        <v>0</v>
      </c>
      <c r="IK47" s="63">
        <v>0</v>
      </c>
      <c r="IL47" s="63">
        <v>233309.73200000002</v>
      </c>
      <c r="IM47" s="58">
        <v>0</v>
      </c>
      <c r="IN47" s="58">
        <v>0</v>
      </c>
      <c r="IO47" s="58">
        <v>0</v>
      </c>
      <c r="IP47" s="58">
        <v>0</v>
      </c>
      <c r="IQ47" s="58">
        <f t="shared" si="112"/>
        <v>524215.06100000005</v>
      </c>
      <c r="IR47" s="70">
        <f t="shared" si="84"/>
        <v>251050</v>
      </c>
      <c r="IS47" s="70">
        <f t="shared" si="85"/>
        <v>88302.506999999998</v>
      </c>
      <c r="IT47" s="92">
        <f t="shared" si="113"/>
        <v>254442.56800000003</v>
      </c>
      <c r="IU47" s="92">
        <f t="shared" si="114"/>
        <v>417190.06099999999</v>
      </c>
      <c r="IV47" s="92">
        <f t="shared" si="86"/>
        <v>-162747.49299999996</v>
      </c>
      <c r="IW47" s="21">
        <f t="shared" si="115"/>
        <v>269772.49299999996</v>
      </c>
      <c r="IX47" s="70">
        <f t="shared" si="87"/>
        <v>166617.74300000002</v>
      </c>
      <c r="IY47" s="70">
        <f t="shared" si="88"/>
        <v>88302.506999999998</v>
      </c>
      <c r="IZ47" s="93">
        <f t="shared" si="116"/>
        <v>254442.56800000003</v>
      </c>
      <c r="JA47" s="93">
        <f t="shared" si="117"/>
        <v>332757.804</v>
      </c>
      <c r="JB47" s="92">
        <f t="shared" si="89"/>
        <v>-78315.235999999975</v>
      </c>
      <c r="JC47" s="94">
        <f t="shared" si="118"/>
        <v>269772.49299999996</v>
      </c>
      <c r="JD47" s="94">
        <f t="shared" si="90"/>
        <v>91967.107000000004</v>
      </c>
      <c r="JE47" s="94">
        <f t="shared" si="91"/>
        <v>88302.506999999998</v>
      </c>
      <c r="JF47" s="94">
        <f t="shared" si="119"/>
        <v>254442.56800000003</v>
      </c>
      <c r="JG47" s="94">
        <f t="shared" si="120"/>
        <v>258107.16800000001</v>
      </c>
      <c r="JH47" s="94">
        <f t="shared" si="92"/>
        <v>-3664.5999999999767</v>
      </c>
      <c r="JI47" s="94">
        <f t="shared" si="121"/>
        <v>269772.49299999996</v>
      </c>
      <c r="JJ47" s="94">
        <f t="shared" si="93"/>
        <v>88302.506999999998</v>
      </c>
      <c r="JK47" s="94">
        <f t="shared" si="122"/>
        <v>103491.04399999999</v>
      </c>
      <c r="JL47" s="94">
        <f t="shared" si="94"/>
        <v>269631.10499999998</v>
      </c>
      <c r="JM47" s="94">
        <f t="shared" si="95"/>
        <v>254442.56800000003</v>
      </c>
      <c r="JN47" s="94">
        <f t="shared" si="96"/>
        <v>15188.536999999953</v>
      </c>
      <c r="JO47" s="94">
        <f t="shared" si="97"/>
        <v>254583.95600000006</v>
      </c>
      <c r="JP47" s="96">
        <v>12358</v>
      </c>
      <c r="JQ47" s="6" t="s">
        <v>384</v>
      </c>
      <c r="JR47" s="106" t="s">
        <v>394</v>
      </c>
      <c r="JS47" s="106" t="s">
        <v>410</v>
      </c>
      <c r="JT47" s="6" t="s">
        <v>406</v>
      </c>
      <c r="JU47" s="17">
        <v>6</v>
      </c>
      <c r="JV47" s="6" t="s">
        <v>397</v>
      </c>
      <c r="JW47" s="6" t="s">
        <v>401</v>
      </c>
      <c r="JX47" s="103" t="s">
        <v>441</v>
      </c>
      <c r="JY47" s="7" t="s">
        <v>441</v>
      </c>
      <c r="JZ47" s="6"/>
      <c r="KA47" s="6" t="s">
        <v>406</v>
      </c>
      <c r="KB47" s="6"/>
      <c r="KC47" s="110">
        <v>43099</v>
      </c>
      <c r="KD47" s="109">
        <v>44012</v>
      </c>
      <c r="KE47" s="110"/>
      <c r="KF47" s="130"/>
      <c r="KG47" s="130"/>
      <c r="KH47" s="130">
        <v>0</v>
      </c>
      <c r="KI47" s="130">
        <v>0</v>
      </c>
      <c r="KJ47" s="130">
        <v>0</v>
      </c>
      <c r="KK47" s="130"/>
      <c r="KL47" s="130"/>
      <c r="KM47" s="26"/>
      <c r="KN47" s="130"/>
      <c r="KO47" s="131"/>
      <c r="KP47" s="132" t="s">
        <v>528</v>
      </c>
      <c r="KQ47" s="133">
        <v>2015</v>
      </c>
      <c r="KR47" s="132" t="s">
        <v>518</v>
      </c>
      <c r="KS47" s="291" t="s">
        <v>484</v>
      </c>
    </row>
    <row r="48" spans="1:305" ht="39" x14ac:dyDescent="0.25">
      <c r="A48" s="4" t="s">
        <v>44</v>
      </c>
      <c r="B48" s="6" t="s">
        <v>71</v>
      </c>
      <c r="C48" s="26" t="s">
        <v>117</v>
      </c>
      <c r="D48" s="219" t="s">
        <v>147</v>
      </c>
      <c r="E48" s="32" t="s">
        <v>770</v>
      </c>
      <c r="F48" s="33" t="s">
        <v>177</v>
      </c>
      <c r="G48" s="12">
        <v>0</v>
      </c>
      <c r="H48" s="12">
        <v>0</v>
      </c>
      <c r="I48" s="12">
        <v>10168.177</v>
      </c>
      <c r="J48" s="12">
        <v>120.834</v>
      </c>
      <c r="K48" s="12">
        <v>5028.1509999999998</v>
      </c>
      <c r="L48" s="12">
        <v>0</v>
      </c>
      <c r="M48" s="12">
        <v>0</v>
      </c>
      <c r="N48" s="48">
        <v>0</v>
      </c>
      <c r="O48" s="48">
        <v>0</v>
      </c>
      <c r="P48" s="48">
        <v>7629.2879999999996</v>
      </c>
      <c r="Q48" s="48">
        <v>0</v>
      </c>
      <c r="R48" s="48">
        <v>551.84199999999998</v>
      </c>
      <c r="S48" s="11">
        <f t="shared" si="21"/>
        <v>23498.292000000001</v>
      </c>
      <c r="T48" s="79">
        <v>0</v>
      </c>
      <c r="U48" s="79">
        <v>0.19</v>
      </c>
      <c r="V48" s="79">
        <v>0.16</v>
      </c>
      <c r="W48" s="79">
        <v>0.09</v>
      </c>
      <c r="X48" s="79">
        <v>0</v>
      </c>
      <c r="Y48" s="79">
        <v>0</v>
      </c>
      <c r="Z48" s="79">
        <v>0</v>
      </c>
      <c r="AA48" s="79">
        <v>0</v>
      </c>
      <c r="AB48" s="79">
        <v>0.21</v>
      </c>
      <c r="AC48" s="79">
        <v>0</v>
      </c>
      <c r="AD48" s="79">
        <v>0.13</v>
      </c>
      <c r="AE48" s="79">
        <v>0</v>
      </c>
      <c r="AF48" s="221">
        <f t="shared" si="98"/>
        <v>0.22000000000000003</v>
      </c>
      <c r="AG48" s="221">
        <f t="shared" si="99"/>
        <v>0.41000000000000003</v>
      </c>
      <c r="AH48" s="221">
        <f t="shared" si="100"/>
        <v>0.57000000000000006</v>
      </c>
      <c r="AI48" s="221">
        <f t="shared" si="101"/>
        <v>0.65999999999999992</v>
      </c>
      <c r="AJ48" s="221">
        <f t="shared" si="102"/>
        <v>0.65999999999999992</v>
      </c>
      <c r="AK48" s="221">
        <f t="shared" si="103"/>
        <v>0.65999999999999992</v>
      </c>
      <c r="AL48" s="221">
        <f t="shared" si="104"/>
        <v>0.65999999999999992</v>
      </c>
      <c r="AM48" s="221">
        <f t="shared" si="105"/>
        <v>0.65999999999999992</v>
      </c>
      <c r="AN48" s="221">
        <f t="shared" si="106"/>
        <v>0.86999999999999988</v>
      </c>
      <c r="AO48" s="221">
        <f t="shared" si="107"/>
        <v>0.86999999999999988</v>
      </c>
      <c r="AP48" s="221">
        <f t="shared" si="108"/>
        <v>1</v>
      </c>
      <c r="AQ48" s="221">
        <f t="shared" si="109"/>
        <v>1</v>
      </c>
      <c r="AR48" s="221">
        <f t="shared" si="46"/>
        <v>0.22000000000000003</v>
      </c>
      <c r="AS48" s="221">
        <f t="shared" si="47"/>
        <v>0.31101747084579706</v>
      </c>
      <c r="AT48" s="221">
        <f t="shared" si="48"/>
        <v>0.43265964364676818</v>
      </c>
      <c r="AU48" s="221">
        <f t="shared" si="49"/>
        <v>0.59938787011748396</v>
      </c>
      <c r="AV48" s="221">
        <f t="shared" si="50"/>
        <v>0.73004725365240386</v>
      </c>
      <c r="AW48" s="221">
        <f t="shared" si="51"/>
        <v>0.82585511770061126</v>
      </c>
      <c r="AX48" s="221">
        <f t="shared" si="52"/>
        <v>1</v>
      </c>
      <c r="AY48" s="221">
        <f t="shared" si="53"/>
        <v>1</v>
      </c>
      <c r="AZ48" s="221">
        <f t="shared" si="54"/>
        <v>1</v>
      </c>
      <c r="BA48" s="221">
        <f t="shared" si="55"/>
        <v>1</v>
      </c>
      <c r="BB48" s="221">
        <f t="shared" si="56"/>
        <v>1</v>
      </c>
      <c r="BC48" s="221">
        <f t="shared" si="57"/>
        <v>1</v>
      </c>
      <c r="BD48" s="80">
        <f t="shared" si="110"/>
        <v>1</v>
      </c>
      <c r="BE48" s="76">
        <v>0.22000000000000003</v>
      </c>
      <c r="BF48" s="51">
        <v>5254.174</v>
      </c>
      <c r="BG48" s="57">
        <v>0</v>
      </c>
      <c r="BH48" s="57">
        <v>5232.3925209141016</v>
      </c>
      <c r="BI48" s="57">
        <v>4959.5491822392805</v>
      </c>
      <c r="BJ48" s="57">
        <v>4962.0003858513701</v>
      </c>
      <c r="BK48" s="57">
        <v>5240.3116935016478</v>
      </c>
      <c r="BL48" s="57">
        <v>4351.6334981801883</v>
      </c>
      <c r="BM48" s="57">
        <v>0</v>
      </c>
      <c r="BN48" s="57">
        <v>0</v>
      </c>
      <c r="BO48" s="57">
        <v>0</v>
      </c>
      <c r="BP48" s="57">
        <v>0</v>
      </c>
      <c r="BQ48" s="57">
        <v>0</v>
      </c>
      <c r="BR48" s="57">
        <v>0</v>
      </c>
      <c r="BS48" s="86">
        <f t="shared" si="58"/>
        <v>24745.887280686587</v>
      </c>
      <c r="BT48" s="230">
        <v>0</v>
      </c>
      <c r="BU48" s="230">
        <v>9.1017470845797033E-2</v>
      </c>
      <c r="BV48" s="230">
        <v>0.1216421728009711</v>
      </c>
      <c r="BW48" s="230">
        <v>0.16672822647071575</v>
      </c>
      <c r="BX48" s="230">
        <v>0.13065938353492004</v>
      </c>
      <c r="BY48" s="230">
        <v>9.5807864048207417E-2</v>
      </c>
      <c r="BZ48" s="230">
        <v>0.17414488229938874</v>
      </c>
      <c r="CA48" s="230">
        <v>0</v>
      </c>
      <c r="CB48" s="230">
        <v>0</v>
      </c>
      <c r="CC48" s="230">
        <v>0</v>
      </c>
      <c r="CD48" s="230">
        <v>0</v>
      </c>
      <c r="CE48" s="230">
        <v>0</v>
      </c>
      <c r="CF48" s="80">
        <f t="shared" si="59"/>
        <v>1</v>
      </c>
      <c r="CG48" s="59">
        <v>0</v>
      </c>
      <c r="CH48" s="59">
        <v>0</v>
      </c>
      <c r="CI48" s="59">
        <v>0</v>
      </c>
      <c r="CJ48" s="59">
        <v>0</v>
      </c>
      <c r="CK48" s="59">
        <v>0</v>
      </c>
      <c r="CL48" s="59">
        <v>0</v>
      </c>
      <c r="CM48" s="59">
        <v>0</v>
      </c>
      <c r="CN48" s="59">
        <v>0</v>
      </c>
      <c r="CO48" s="59">
        <v>0</v>
      </c>
      <c r="CP48" s="59">
        <v>0</v>
      </c>
      <c r="CQ48" s="59">
        <v>0</v>
      </c>
      <c r="CR48" s="59">
        <v>0</v>
      </c>
      <c r="CS48" s="11">
        <f t="shared" si="60"/>
        <v>0</v>
      </c>
      <c r="CT48" s="59">
        <v>0</v>
      </c>
      <c r="CU48" s="59">
        <v>0</v>
      </c>
      <c r="CV48" s="59">
        <v>0</v>
      </c>
      <c r="CW48" s="59">
        <v>0</v>
      </c>
      <c r="CX48" s="58">
        <f t="shared" si="111"/>
        <v>30000.061280686587</v>
      </c>
      <c r="CY48" s="63">
        <v>0</v>
      </c>
      <c r="CZ48" s="63">
        <v>5232.3925209141016</v>
      </c>
      <c r="DA48" s="63">
        <v>4959.5491822392805</v>
      </c>
      <c r="DB48" s="63">
        <v>4962.0003858513701</v>
      </c>
      <c r="DC48" s="63">
        <v>5240.3116935016478</v>
      </c>
      <c r="DD48" s="63">
        <v>4351.6334981801883</v>
      </c>
      <c r="DE48" s="63">
        <v>0</v>
      </c>
      <c r="DF48" s="63">
        <v>0</v>
      </c>
      <c r="DG48" s="63">
        <v>0</v>
      </c>
      <c r="DH48" s="63">
        <v>0</v>
      </c>
      <c r="DI48" s="63">
        <v>0</v>
      </c>
      <c r="DJ48" s="63">
        <v>0</v>
      </c>
      <c r="DK48" s="63">
        <f t="shared" si="62"/>
        <v>24745.887280686587</v>
      </c>
      <c r="DL48" s="63">
        <v>0</v>
      </c>
      <c r="DM48" s="63">
        <v>0</v>
      </c>
      <c r="DN48" s="63">
        <v>0</v>
      </c>
      <c r="DO48" s="63">
        <v>0</v>
      </c>
      <c r="DP48" s="63">
        <v>0</v>
      </c>
      <c r="DQ48" s="63">
        <v>0</v>
      </c>
      <c r="DR48" s="63">
        <v>0</v>
      </c>
      <c r="DS48" s="63">
        <v>0</v>
      </c>
      <c r="DT48" s="63">
        <v>0</v>
      </c>
      <c r="DU48" s="63">
        <v>0</v>
      </c>
      <c r="DV48" s="63">
        <v>0</v>
      </c>
      <c r="DW48" s="63">
        <v>0</v>
      </c>
      <c r="DX48" s="63">
        <f t="shared" si="63"/>
        <v>0</v>
      </c>
      <c r="DY48" s="58">
        <v>0</v>
      </c>
      <c r="DZ48" s="58">
        <v>0</v>
      </c>
      <c r="EA48" s="58">
        <v>0</v>
      </c>
      <c r="EB48" s="58">
        <v>0</v>
      </c>
      <c r="EC48" s="58">
        <f t="shared" si="64"/>
        <v>30000.061280686587</v>
      </c>
      <c r="ED48" s="85">
        <v>0</v>
      </c>
      <c r="EE48" s="85">
        <v>0</v>
      </c>
      <c r="EF48" s="85">
        <v>10168.177</v>
      </c>
      <c r="EG48" s="85">
        <v>120.834</v>
      </c>
      <c r="EH48" s="85">
        <v>5028.1509999999998</v>
      </c>
      <c r="EI48" s="85">
        <v>0</v>
      </c>
      <c r="EJ48" s="85">
        <v>5240</v>
      </c>
      <c r="EK48" s="85">
        <v>4188.7252806865872</v>
      </c>
      <c r="EL48" s="85">
        <v>0</v>
      </c>
      <c r="EM48" s="85">
        <v>0</v>
      </c>
      <c r="EN48" s="85">
        <v>0</v>
      </c>
      <c r="EO48" s="85">
        <v>0</v>
      </c>
      <c r="EP48" s="83">
        <f t="shared" si="65"/>
        <v>24745.887280686587</v>
      </c>
      <c r="EQ48" s="79">
        <v>0</v>
      </c>
      <c r="ER48" s="79">
        <v>0.19</v>
      </c>
      <c r="ES48" s="79">
        <v>0.16</v>
      </c>
      <c r="ET48" s="79">
        <v>0.09</v>
      </c>
      <c r="EU48" s="79">
        <v>0</v>
      </c>
      <c r="EV48" s="79">
        <v>0</v>
      </c>
      <c r="EW48" s="79">
        <v>0</v>
      </c>
      <c r="EX48" s="79">
        <v>0.32</v>
      </c>
      <c r="EY48" s="79">
        <v>0</v>
      </c>
      <c r="EZ48" s="79">
        <v>0</v>
      </c>
      <c r="FA48" s="79">
        <v>0</v>
      </c>
      <c r="FB48" s="79">
        <v>0.02</v>
      </c>
      <c r="FC48" s="81">
        <f t="shared" si="66"/>
        <v>0.78</v>
      </c>
      <c r="FD48" s="81">
        <f t="shared" si="67"/>
        <v>0.22000000000000003</v>
      </c>
      <c r="FE48" s="81">
        <f t="shared" si="68"/>
        <v>0.41000000000000003</v>
      </c>
      <c r="FF48" s="81">
        <f t="shared" si="69"/>
        <v>0.57000000000000006</v>
      </c>
      <c r="FG48" s="81">
        <f t="shared" si="70"/>
        <v>0.65999999999999992</v>
      </c>
      <c r="FH48" s="81">
        <f t="shared" si="71"/>
        <v>0.65999999999999992</v>
      </c>
      <c r="FI48" s="81">
        <f t="shared" si="72"/>
        <v>0.65999999999999992</v>
      </c>
      <c r="FJ48" s="81">
        <f t="shared" si="73"/>
        <v>0.65999999999999992</v>
      </c>
      <c r="FK48" s="81">
        <f t="shared" si="74"/>
        <v>0.98</v>
      </c>
      <c r="FL48" s="81">
        <f t="shared" si="75"/>
        <v>0.98</v>
      </c>
      <c r="FM48" s="81">
        <f t="shared" si="76"/>
        <v>0.98</v>
      </c>
      <c r="FN48" s="81">
        <f t="shared" si="77"/>
        <v>0.98</v>
      </c>
      <c r="FO48" s="81">
        <f t="shared" si="78"/>
        <v>1</v>
      </c>
      <c r="FP48" s="85">
        <v>0</v>
      </c>
      <c r="FQ48" s="85">
        <v>0</v>
      </c>
      <c r="FR48" s="85">
        <v>0</v>
      </c>
      <c r="FS48" s="85">
        <v>0</v>
      </c>
      <c r="FT48" s="85">
        <v>0</v>
      </c>
      <c r="FU48" s="85">
        <v>0</v>
      </c>
      <c r="FV48" s="85">
        <v>0</v>
      </c>
      <c r="FW48" s="85">
        <v>0</v>
      </c>
      <c r="FX48" s="85">
        <v>0</v>
      </c>
      <c r="FY48" s="85">
        <v>0</v>
      </c>
      <c r="FZ48" s="85">
        <v>0</v>
      </c>
      <c r="GA48" s="85">
        <v>0</v>
      </c>
      <c r="GB48" s="83">
        <f t="shared" si="79"/>
        <v>0</v>
      </c>
      <c r="GC48" s="89">
        <v>0</v>
      </c>
      <c r="GD48" s="89">
        <v>0</v>
      </c>
      <c r="GE48" s="89">
        <v>0</v>
      </c>
      <c r="GF48" s="89">
        <v>0</v>
      </c>
      <c r="GG48" s="86">
        <v>30000.061280686587</v>
      </c>
      <c r="GH48" s="63">
        <v>0</v>
      </c>
      <c r="GI48" s="63">
        <v>0</v>
      </c>
      <c r="GJ48" s="63">
        <v>10168.177</v>
      </c>
      <c r="GK48" s="63">
        <v>120.834</v>
      </c>
      <c r="GL48" s="63">
        <v>5028.1509999999998</v>
      </c>
      <c r="GM48" s="63">
        <v>0</v>
      </c>
      <c r="GN48" s="63">
        <v>0</v>
      </c>
      <c r="GO48" s="63">
        <v>0</v>
      </c>
      <c r="GP48" s="63">
        <v>0</v>
      </c>
      <c r="GQ48" s="63">
        <v>5240</v>
      </c>
      <c r="GR48" s="63">
        <v>4188.7252806865872</v>
      </c>
      <c r="GS48" s="63">
        <v>0</v>
      </c>
      <c r="GT48" s="63">
        <f t="shared" si="80"/>
        <v>24745.887280686587</v>
      </c>
      <c r="GU48" s="63">
        <v>0</v>
      </c>
      <c r="GV48" s="63">
        <v>0</v>
      </c>
      <c r="GW48" s="63">
        <v>0</v>
      </c>
      <c r="GX48" s="63">
        <v>0</v>
      </c>
      <c r="GY48" s="63">
        <v>0</v>
      </c>
      <c r="GZ48" s="63">
        <v>0</v>
      </c>
      <c r="HA48" s="63">
        <v>0</v>
      </c>
      <c r="HB48" s="63">
        <v>0</v>
      </c>
      <c r="HC48" s="63">
        <v>0</v>
      </c>
      <c r="HD48" s="63">
        <v>0</v>
      </c>
      <c r="HE48" s="63">
        <v>0</v>
      </c>
      <c r="HF48" s="63">
        <v>0</v>
      </c>
      <c r="HG48" s="63">
        <f t="shared" si="81"/>
        <v>0</v>
      </c>
      <c r="HH48" s="58">
        <v>0</v>
      </c>
      <c r="HI48" s="58">
        <v>0</v>
      </c>
      <c r="HJ48" s="58">
        <v>0</v>
      </c>
      <c r="HK48" s="58">
        <v>0</v>
      </c>
      <c r="HL48" s="58">
        <f t="shared" si="82"/>
        <v>30000.061280686587</v>
      </c>
      <c r="HM48" s="63">
        <v>0</v>
      </c>
      <c r="HN48" s="63">
        <v>0</v>
      </c>
      <c r="HO48" s="63">
        <v>10168.177</v>
      </c>
      <c r="HP48" s="63">
        <v>120.834</v>
      </c>
      <c r="HQ48" s="63">
        <v>5028.1509999999998</v>
      </c>
      <c r="HR48" s="63">
        <v>0</v>
      </c>
      <c r="HS48" s="63">
        <v>0</v>
      </c>
      <c r="HT48" s="63">
        <v>0</v>
      </c>
      <c r="HU48" s="63">
        <v>0</v>
      </c>
      <c r="HV48" s="63">
        <v>7629.2879999999996</v>
      </c>
      <c r="HW48" s="63">
        <v>0</v>
      </c>
      <c r="HX48" s="63">
        <v>1799.4372806865867</v>
      </c>
      <c r="HY48" s="63">
        <f t="shared" si="83"/>
        <v>24745.887280686587</v>
      </c>
      <c r="HZ48" s="63">
        <v>0</v>
      </c>
      <c r="IA48" s="63">
        <v>0</v>
      </c>
      <c r="IB48" s="63">
        <v>0</v>
      </c>
      <c r="IC48" s="63">
        <v>0</v>
      </c>
      <c r="ID48" s="63">
        <v>0</v>
      </c>
      <c r="IE48" s="63">
        <v>0</v>
      </c>
      <c r="IF48" s="63">
        <v>0</v>
      </c>
      <c r="IG48" s="63">
        <v>0</v>
      </c>
      <c r="IH48" s="63">
        <v>0</v>
      </c>
      <c r="II48" s="63">
        <v>0</v>
      </c>
      <c r="IJ48" s="63">
        <v>0</v>
      </c>
      <c r="IK48" s="63">
        <v>0</v>
      </c>
      <c r="IL48" s="63">
        <v>0</v>
      </c>
      <c r="IM48" s="58">
        <v>0</v>
      </c>
      <c r="IN48" s="58">
        <v>0</v>
      </c>
      <c r="IO48" s="58">
        <v>0</v>
      </c>
      <c r="IP48" s="58">
        <v>0</v>
      </c>
      <c r="IQ48" s="58">
        <f t="shared" si="112"/>
        <v>30000.061280686587</v>
      </c>
      <c r="IR48" s="70">
        <f t="shared" si="84"/>
        <v>24745.887280686587</v>
      </c>
      <c r="IS48" s="70">
        <f t="shared" si="85"/>
        <v>22946.45</v>
      </c>
      <c r="IT48" s="92">
        <f t="shared" si="113"/>
        <v>28200.624</v>
      </c>
      <c r="IU48" s="92">
        <f t="shared" si="114"/>
        <v>30000.061280686587</v>
      </c>
      <c r="IV48" s="92">
        <f t="shared" si="86"/>
        <v>-1799.4372806865867</v>
      </c>
      <c r="IW48" s="21">
        <f t="shared" si="115"/>
        <v>1799.4372806865867</v>
      </c>
      <c r="IX48" s="70">
        <f t="shared" si="87"/>
        <v>24745.887280686587</v>
      </c>
      <c r="IY48" s="70">
        <f t="shared" si="88"/>
        <v>22946.45</v>
      </c>
      <c r="IZ48" s="93">
        <f t="shared" si="116"/>
        <v>28200.624</v>
      </c>
      <c r="JA48" s="93">
        <f t="shared" si="117"/>
        <v>30000.061280686587</v>
      </c>
      <c r="JB48" s="92">
        <f t="shared" si="89"/>
        <v>-1799.4372806865867</v>
      </c>
      <c r="JC48" s="94">
        <f t="shared" si="118"/>
        <v>1799.4372806865867</v>
      </c>
      <c r="JD48" s="94">
        <f t="shared" si="90"/>
        <v>24745.887280686587</v>
      </c>
      <c r="JE48" s="94">
        <f t="shared" si="91"/>
        <v>22946.45</v>
      </c>
      <c r="JF48" s="94">
        <f t="shared" si="119"/>
        <v>28200.624</v>
      </c>
      <c r="JG48" s="94">
        <f t="shared" si="120"/>
        <v>30000.061280686587</v>
      </c>
      <c r="JH48" s="94">
        <f t="shared" si="92"/>
        <v>-1799.4372806865867</v>
      </c>
      <c r="JI48" s="94">
        <f t="shared" si="121"/>
        <v>1799.4372806865867</v>
      </c>
      <c r="JJ48" s="94">
        <f t="shared" si="93"/>
        <v>22946.45</v>
      </c>
      <c r="JK48" s="94">
        <f t="shared" si="122"/>
        <v>23498.292000000001</v>
      </c>
      <c r="JL48" s="94">
        <f t="shared" si="94"/>
        <v>28752.466</v>
      </c>
      <c r="JM48" s="94">
        <f t="shared" si="95"/>
        <v>28200.624</v>
      </c>
      <c r="JN48" s="94">
        <f t="shared" si="96"/>
        <v>551.84200000000055</v>
      </c>
      <c r="JO48" s="94">
        <f t="shared" si="97"/>
        <v>1247.5952806865862</v>
      </c>
      <c r="JP48" s="96">
        <v>13242</v>
      </c>
      <c r="JQ48" s="6" t="s">
        <v>384</v>
      </c>
      <c r="JR48" s="106" t="s">
        <v>394</v>
      </c>
      <c r="JS48" s="106" t="s">
        <v>410</v>
      </c>
      <c r="JT48" s="6" t="s">
        <v>406</v>
      </c>
      <c r="JU48" s="17"/>
      <c r="JV48" s="6" t="s">
        <v>397</v>
      </c>
      <c r="JW48" s="6" t="s">
        <v>421</v>
      </c>
      <c r="JX48" s="103" t="s">
        <v>422</v>
      </c>
      <c r="JY48" s="7" t="s">
        <v>423</v>
      </c>
      <c r="JZ48" s="6"/>
      <c r="KA48" s="6" t="s">
        <v>406</v>
      </c>
      <c r="KB48" s="6"/>
      <c r="KC48" s="110">
        <v>43435</v>
      </c>
      <c r="KD48" s="110">
        <v>43435</v>
      </c>
      <c r="KE48" s="110"/>
      <c r="KF48" s="130"/>
      <c r="KG48" s="130"/>
      <c r="KH48" s="130">
        <v>98384</v>
      </c>
      <c r="KI48" s="130">
        <v>15</v>
      </c>
      <c r="KJ48" s="130">
        <v>6558.9333333333334</v>
      </c>
      <c r="KK48" s="130"/>
      <c r="KL48" s="130"/>
      <c r="KM48" s="26"/>
      <c r="KN48" s="130"/>
      <c r="KO48" s="131"/>
      <c r="KP48" s="132"/>
      <c r="KQ48" s="133">
        <v>2017</v>
      </c>
      <c r="KR48" s="132"/>
      <c r="KS48" s="291" t="s">
        <v>484</v>
      </c>
    </row>
    <row r="49" spans="1:305" ht="77.45" customHeight="1" x14ac:dyDescent="0.25">
      <c r="A49" s="4" t="s">
        <v>45</v>
      </c>
      <c r="B49" s="6" t="s">
        <v>71</v>
      </c>
      <c r="C49" s="26" t="s">
        <v>118</v>
      </c>
      <c r="D49" s="219" t="s">
        <v>145</v>
      </c>
      <c r="E49" s="32" t="s">
        <v>770</v>
      </c>
      <c r="F49" s="33" t="s">
        <v>173</v>
      </c>
      <c r="G49" s="12">
        <v>0</v>
      </c>
      <c r="H49" s="12">
        <v>0</v>
      </c>
      <c r="I49" s="12">
        <v>0</v>
      </c>
      <c r="J49" s="13">
        <v>0</v>
      </c>
      <c r="K49" s="12">
        <v>39947.025000000001</v>
      </c>
      <c r="L49" s="12">
        <v>0</v>
      </c>
      <c r="M49" s="12">
        <v>0</v>
      </c>
      <c r="N49" s="48">
        <v>8962.2860000000001</v>
      </c>
      <c r="O49" s="48">
        <v>30808.843000000001</v>
      </c>
      <c r="P49" s="48">
        <v>1414.4939999999999</v>
      </c>
      <c r="Q49" s="48">
        <v>5096.2849999999999</v>
      </c>
      <c r="R49" s="48">
        <v>156.05699999999999</v>
      </c>
      <c r="S49" s="11">
        <f t="shared" si="21"/>
        <v>86384.99000000002</v>
      </c>
      <c r="T49" s="79">
        <v>0.02</v>
      </c>
      <c r="U49" s="79">
        <v>0</v>
      </c>
      <c r="V49" s="79">
        <v>7.0000000000000007E-2</v>
      </c>
      <c r="W49" s="79">
        <v>0</v>
      </c>
      <c r="X49" s="79">
        <v>0</v>
      </c>
      <c r="Y49" s="79">
        <v>0</v>
      </c>
      <c r="Z49" s="79">
        <v>0</v>
      </c>
      <c r="AA49" s="79">
        <v>0</v>
      </c>
      <c r="AB49" s="79">
        <v>0</v>
      </c>
      <c r="AC49" s="79">
        <v>0</v>
      </c>
      <c r="AD49" s="79">
        <v>0</v>
      </c>
      <c r="AE49" s="79">
        <v>0</v>
      </c>
      <c r="AF49" s="221">
        <f t="shared" si="98"/>
        <v>0.32</v>
      </c>
      <c r="AG49" s="221">
        <f t="shared" si="99"/>
        <v>0.32</v>
      </c>
      <c r="AH49" s="221">
        <f t="shared" si="100"/>
        <v>0.39</v>
      </c>
      <c r="AI49" s="221">
        <f t="shared" si="101"/>
        <v>0.39</v>
      </c>
      <c r="AJ49" s="221">
        <f t="shared" si="102"/>
        <v>0.39</v>
      </c>
      <c r="AK49" s="221">
        <f t="shared" si="103"/>
        <v>0.39</v>
      </c>
      <c r="AL49" s="221">
        <f t="shared" si="104"/>
        <v>0.39</v>
      </c>
      <c r="AM49" s="221">
        <f t="shared" si="105"/>
        <v>0.39</v>
      </c>
      <c r="AN49" s="221">
        <f t="shared" si="106"/>
        <v>0.39</v>
      </c>
      <c r="AO49" s="221">
        <f t="shared" si="107"/>
        <v>0.39</v>
      </c>
      <c r="AP49" s="221">
        <f t="shared" si="108"/>
        <v>0.39</v>
      </c>
      <c r="AQ49" s="221">
        <f t="shared" si="109"/>
        <v>0.39</v>
      </c>
      <c r="AR49" s="221">
        <f t="shared" si="46"/>
        <v>0.3</v>
      </c>
      <c r="AS49" s="221">
        <f t="shared" si="47"/>
        <v>0.3</v>
      </c>
      <c r="AT49" s="221">
        <f t="shared" si="48"/>
        <v>0.50802999999999998</v>
      </c>
      <c r="AU49" s="221">
        <f t="shared" si="49"/>
        <v>0.60772816043048428</v>
      </c>
      <c r="AV49" s="221">
        <f t="shared" si="50"/>
        <v>0.67580474658991363</v>
      </c>
      <c r="AW49" s="221">
        <f t="shared" si="51"/>
        <v>0.74388133274934298</v>
      </c>
      <c r="AX49" s="221">
        <f t="shared" si="52"/>
        <v>0.81195791890877245</v>
      </c>
      <c r="AY49" s="221">
        <f t="shared" si="53"/>
        <v>0.88162863179410178</v>
      </c>
      <c r="AZ49" s="221">
        <f t="shared" si="54"/>
        <v>0.91566692487381651</v>
      </c>
      <c r="BA49" s="221">
        <f t="shared" si="55"/>
        <v>0.94970521795353124</v>
      </c>
      <c r="BB49" s="221">
        <f t="shared" si="56"/>
        <v>0.97999929879447722</v>
      </c>
      <c r="BC49" s="221">
        <f t="shared" si="57"/>
        <v>0.97999929879447722</v>
      </c>
      <c r="BD49" s="80">
        <f t="shared" si="110"/>
        <v>0.39</v>
      </c>
      <c r="BE49" s="76">
        <v>0.3</v>
      </c>
      <c r="BF49" s="51">
        <v>40136.945</v>
      </c>
      <c r="BG49" s="57">
        <v>0</v>
      </c>
      <c r="BH49" s="57">
        <v>0</v>
      </c>
      <c r="BI49" s="57">
        <v>36646.670760058892</v>
      </c>
      <c r="BJ49" s="57">
        <v>17567.142769782418</v>
      </c>
      <c r="BK49" s="57">
        <v>11998.335032066059</v>
      </c>
      <c r="BL49" s="57">
        <v>12001.301668364169</v>
      </c>
      <c r="BM49" s="57">
        <v>12004.334038964033</v>
      </c>
      <c r="BN49" s="57">
        <v>12288.516921491124</v>
      </c>
      <c r="BO49" s="57">
        <v>6005.1669525669622</v>
      </c>
      <c r="BP49" s="57">
        <v>6006.6945232198123</v>
      </c>
      <c r="BQ49" s="57">
        <v>5347.2949121744505</v>
      </c>
      <c r="BR49" s="57">
        <v>0</v>
      </c>
      <c r="BS49" s="86">
        <f t="shared" si="58"/>
        <v>119865.45757868791</v>
      </c>
      <c r="BT49" s="230">
        <v>0</v>
      </c>
      <c r="BU49" s="230">
        <v>0</v>
      </c>
      <c r="BV49" s="230">
        <v>0.20802999999999999</v>
      </c>
      <c r="BW49" s="230">
        <v>9.9698160430484295E-2</v>
      </c>
      <c r="BX49" s="230">
        <v>6.8076586159429367E-2</v>
      </c>
      <c r="BY49" s="230">
        <v>6.8076586159429367E-2</v>
      </c>
      <c r="BZ49" s="230">
        <v>6.8076586159429367E-2</v>
      </c>
      <c r="CA49" s="230">
        <v>6.9670712885329333E-2</v>
      </c>
      <c r="CB49" s="230">
        <v>3.4038293079714683E-2</v>
      </c>
      <c r="CC49" s="230">
        <v>3.4038293079714683E-2</v>
      </c>
      <c r="CD49" s="230">
        <v>3.0294080840946064E-2</v>
      </c>
      <c r="CE49" s="230">
        <v>0</v>
      </c>
      <c r="CF49" s="80">
        <f t="shared" si="59"/>
        <v>0.97999929879447722</v>
      </c>
      <c r="CG49" s="59">
        <v>0</v>
      </c>
      <c r="CH49" s="59">
        <v>0</v>
      </c>
      <c r="CI49" s="59">
        <v>0</v>
      </c>
      <c r="CJ49" s="59">
        <v>0</v>
      </c>
      <c r="CK49" s="59">
        <v>0</v>
      </c>
      <c r="CL49" s="59">
        <v>0</v>
      </c>
      <c r="CM49" s="59">
        <v>0</v>
      </c>
      <c r="CN49" s="59">
        <v>0</v>
      </c>
      <c r="CO49" s="59">
        <v>0</v>
      </c>
      <c r="CP49" s="59">
        <v>0</v>
      </c>
      <c r="CQ49" s="59">
        <v>0</v>
      </c>
      <c r="CR49" s="59">
        <v>0</v>
      </c>
      <c r="CS49" s="11">
        <f t="shared" si="60"/>
        <v>0</v>
      </c>
      <c r="CT49" s="59">
        <v>0</v>
      </c>
      <c r="CU49" s="59">
        <v>0</v>
      </c>
      <c r="CV49" s="59">
        <v>0</v>
      </c>
      <c r="CW49" s="59">
        <v>0</v>
      </c>
      <c r="CX49" s="58">
        <f t="shared" si="111"/>
        <v>160002.40257868791</v>
      </c>
      <c r="CY49" s="63">
        <v>0</v>
      </c>
      <c r="CZ49" s="63">
        <v>0</v>
      </c>
      <c r="DA49" s="63">
        <v>36646.670760058892</v>
      </c>
      <c r="DB49" s="63">
        <v>17567.142769782418</v>
      </c>
      <c r="DC49" s="63">
        <v>11998.335032066059</v>
      </c>
      <c r="DD49" s="63">
        <v>12001.301668364169</v>
      </c>
      <c r="DE49" s="63">
        <v>12004.334038964033</v>
      </c>
      <c r="DF49" s="63">
        <v>12288.516921491124</v>
      </c>
      <c r="DG49" s="63">
        <v>6005.1669525669622</v>
      </c>
      <c r="DH49" s="63">
        <v>6006.6945232198123</v>
      </c>
      <c r="DI49" s="63">
        <v>5347.2949121744505</v>
      </c>
      <c r="DJ49" s="63">
        <v>0</v>
      </c>
      <c r="DK49" s="63">
        <f t="shared" si="62"/>
        <v>119865.45757868791</v>
      </c>
      <c r="DL49" s="63">
        <v>0</v>
      </c>
      <c r="DM49" s="63">
        <v>0</v>
      </c>
      <c r="DN49" s="63">
        <v>0</v>
      </c>
      <c r="DO49" s="63">
        <v>0</v>
      </c>
      <c r="DP49" s="63">
        <v>0</v>
      </c>
      <c r="DQ49" s="63">
        <v>0</v>
      </c>
      <c r="DR49" s="63">
        <v>0</v>
      </c>
      <c r="DS49" s="63">
        <v>0</v>
      </c>
      <c r="DT49" s="63">
        <v>0</v>
      </c>
      <c r="DU49" s="63">
        <v>0</v>
      </c>
      <c r="DV49" s="63">
        <v>0</v>
      </c>
      <c r="DW49" s="63">
        <v>0</v>
      </c>
      <c r="DX49" s="63">
        <f t="shared" si="63"/>
        <v>0</v>
      </c>
      <c r="DY49" s="58">
        <v>0</v>
      </c>
      <c r="DZ49" s="58">
        <v>0</v>
      </c>
      <c r="EA49" s="58">
        <v>0</v>
      </c>
      <c r="EB49" s="58">
        <v>0</v>
      </c>
      <c r="EC49" s="58">
        <f t="shared" si="64"/>
        <v>160002.40257868791</v>
      </c>
      <c r="ED49" s="85">
        <v>0</v>
      </c>
      <c r="EE49" s="85">
        <v>0</v>
      </c>
      <c r="EF49" s="85">
        <v>0</v>
      </c>
      <c r="EG49" s="85">
        <v>0</v>
      </c>
      <c r="EH49" s="85">
        <v>39947.025000000001</v>
      </c>
      <c r="EI49" s="85">
        <v>0</v>
      </c>
      <c r="EJ49" s="85">
        <v>0</v>
      </c>
      <c r="EK49" s="85">
        <v>0</v>
      </c>
      <c r="EL49" s="85">
        <v>16005.16</v>
      </c>
      <c r="EM49" s="85">
        <v>20000</v>
      </c>
      <c r="EN49" s="85">
        <v>20000</v>
      </c>
      <c r="EO49" s="85">
        <v>23913.272578687916</v>
      </c>
      <c r="EP49" s="83">
        <f t="shared" si="65"/>
        <v>119865.45757868791</v>
      </c>
      <c r="EQ49" s="79">
        <v>0.02</v>
      </c>
      <c r="ER49" s="79">
        <v>0</v>
      </c>
      <c r="ES49" s="79">
        <v>7.0000000000000007E-2</v>
      </c>
      <c r="ET49" s="79">
        <v>0</v>
      </c>
      <c r="EU49" s="79">
        <v>0</v>
      </c>
      <c r="EV49" s="79">
        <v>0</v>
      </c>
      <c r="EW49" s="79">
        <v>0</v>
      </c>
      <c r="EX49" s="79">
        <v>0</v>
      </c>
      <c r="EY49" s="79">
        <v>0</v>
      </c>
      <c r="EZ49" s="79">
        <v>0</v>
      </c>
      <c r="FA49" s="79">
        <v>0</v>
      </c>
      <c r="FB49" s="79">
        <v>0.61</v>
      </c>
      <c r="FC49" s="81">
        <f t="shared" si="66"/>
        <v>0.7</v>
      </c>
      <c r="FD49" s="81">
        <f t="shared" si="67"/>
        <v>0.32</v>
      </c>
      <c r="FE49" s="81">
        <f t="shared" si="68"/>
        <v>0.32</v>
      </c>
      <c r="FF49" s="81">
        <f t="shared" si="69"/>
        <v>0.39</v>
      </c>
      <c r="FG49" s="81">
        <f t="shared" si="70"/>
        <v>0.39</v>
      </c>
      <c r="FH49" s="81">
        <f t="shared" si="71"/>
        <v>0.39</v>
      </c>
      <c r="FI49" s="81">
        <f t="shared" si="72"/>
        <v>0.39</v>
      </c>
      <c r="FJ49" s="81">
        <f t="shared" si="73"/>
        <v>0.39</v>
      </c>
      <c r="FK49" s="81">
        <f t="shared" si="74"/>
        <v>0.39</v>
      </c>
      <c r="FL49" s="81">
        <f t="shared" si="75"/>
        <v>0.39</v>
      </c>
      <c r="FM49" s="81">
        <f t="shared" si="76"/>
        <v>0.39</v>
      </c>
      <c r="FN49" s="81">
        <f t="shared" si="77"/>
        <v>0.39</v>
      </c>
      <c r="FO49" s="81">
        <f t="shared" si="78"/>
        <v>1</v>
      </c>
      <c r="FP49" s="85">
        <v>0</v>
      </c>
      <c r="FQ49" s="85">
        <v>0</v>
      </c>
      <c r="FR49" s="85">
        <v>0</v>
      </c>
      <c r="FS49" s="85">
        <v>0</v>
      </c>
      <c r="FT49" s="85">
        <v>0</v>
      </c>
      <c r="FU49" s="85">
        <v>0</v>
      </c>
      <c r="FV49" s="85">
        <v>0</v>
      </c>
      <c r="FW49" s="85">
        <v>0</v>
      </c>
      <c r="FX49" s="85">
        <v>0</v>
      </c>
      <c r="FY49" s="85">
        <v>0</v>
      </c>
      <c r="FZ49" s="85">
        <v>0</v>
      </c>
      <c r="GA49" s="85">
        <v>0</v>
      </c>
      <c r="GB49" s="83">
        <f t="shared" si="79"/>
        <v>0</v>
      </c>
      <c r="GC49" s="89">
        <v>0</v>
      </c>
      <c r="GD49" s="89">
        <v>0</v>
      </c>
      <c r="GE49" s="89">
        <v>0</v>
      </c>
      <c r="GF49" s="89">
        <v>0</v>
      </c>
      <c r="GG49" s="86">
        <v>160002.40257868791</v>
      </c>
      <c r="GH49" s="63">
        <v>0</v>
      </c>
      <c r="GI49" s="63">
        <v>0</v>
      </c>
      <c r="GJ49" s="63">
        <v>0</v>
      </c>
      <c r="GK49" s="63">
        <v>0</v>
      </c>
      <c r="GL49" s="63">
        <v>39947.025000000001</v>
      </c>
      <c r="GM49" s="63">
        <v>0</v>
      </c>
      <c r="GN49" s="63">
        <v>0</v>
      </c>
      <c r="GO49" s="63">
        <v>8962.2860000000001</v>
      </c>
      <c r="GP49" s="63">
        <v>30808.843000000001</v>
      </c>
      <c r="GQ49" s="63">
        <v>5196.3169999999991</v>
      </c>
      <c r="GR49" s="63">
        <v>20000</v>
      </c>
      <c r="GS49" s="63">
        <v>14950.986578687898</v>
      </c>
      <c r="GT49" s="63">
        <f t="shared" si="80"/>
        <v>119865.4575786879</v>
      </c>
      <c r="GU49" s="63">
        <v>0</v>
      </c>
      <c r="GV49" s="63">
        <v>0</v>
      </c>
      <c r="GW49" s="63">
        <v>0</v>
      </c>
      <c r="GX49" s="63">
        <v>0</v>
      </c>
      <c r="GY49" s="63">
        <v>0</v>
      </c>
      <c r="GZ49" s="63">
        <v>0</v>
      </c>
      <c r="HA49" s="63">
        <v>0</v>
      </c>
      <c r="HB49" s="63">
        <v>0</v>
      </c>
      <c r="HC49" s="63">
        <v>0</v>
      </c>
      <c r="HD49" s="63">
        <v>0</v>
      </c>
      <c r="HE49" s="63">
        <v>0</v>
      </c>
      <c r="HF49" s="63">
        <v>0</v>
      </c>
      <c r="HG49" s="63">
        <f t="shared" si="81"/>
        <v>0</v>
      </c>
      <c r="HH49" s="58">
        <v>0</v>
      </c>
      <c r="HI49" s="58">
        <v>0</v>
      </c>
      <c r="HJ49" s="58">
        <v>0</v>
      </c>
      <c r="HK49" s="58">
        <v>0</v>
      </c>
      <c r="HL49" s="58">
        <f t="shared" si="82"/>
        <v>160002.40257868791</v>
      </c>
      <c r="HM49" s="63">
        <v>0</v>
      </c>
      <c r="HN49" s="63">
        <v>0</v>
      </c>
      <c r="HO49" s="63">
        <v>0</v>
      </c>
      <c r="HP49" s="63">
        <v>0</v>
      </c>
      <c r="HQ49" s="63">
        <v>39947.025000000001</v>
      </c>
      <c r="HR49" s="63">
        <v>0</v>
      </c>
      <c r="HS49" s="63">
        <v>0</v>
      </c>
      <c r="HT49" s="63">
        <v>8962.2860000000001</v>
      </c>
      <c r="HU49" s="63">
        <v>30808.843000000001</v>
      </c>
      <c r="HV49" s="63">
        <v>1414.4939999999999</v>
      </c>
      <c r="HW49" s="63">
        <v>5096.2849999999999</v>
      </c>
      <c r="HX49" s="63">
        <v>33636.524578687895</v>
      </c>
      <c r="HY49" s="63">
        <f t="shared" si="83"/>
        <v>119865.45757868791</v>
      </c>
      <c r="HZ49" s="63">
        <v>0</v>
      </c>
      <c r="IA49" s="63">
        <v>0</v>
      </c>
      <c r="IB49" s="63">
        <v>0</v>
      </c>
      <c r="IC49" s="63">
        <v>0</v>
      </c>
      <c r="ID49" s="63">
        <v>0</v>
      </c>
      <c r="IE49" s="63">
        <v>0</v>
      </c>
      <c r="IF49" s="63">
        <v>0</v>
      </c>
      <c r="IG49" s="63">
        <v>0</v>
      </c>
      <c r="IH49" s="63">
        <v>0</v>
      </c>
      <c r="II49" s="63">
        <v>0</v>
      </c>
      <c r="IJ49" s="63">
        <v>0</v>
      </c>
      <c r="IK49" s="63">
        <v>0</v>
      </c>
      <c r="IL49" s="63">
        <v>0</v>
      </c>
      <c r="IM49" s="58">
        <v>0</v>
      </c>
      <c r="IN49" s="58">
        <v>0</v>
      </c>
      <c r="IO49" s="58">
        <v>0</v>
      </c>
      <c r="IP49" s="58">
        <v>0</v>
      </c>
      <c r="IQ49" s="58">
        <f t="shared" si="112"/>
        <v>160002.40257868791</v>
      </c>
      <c r="IR49" s="70">
        <f t="shared" si="84"/>
        <v>119865.45757868791</v>
      </c>
      <c r="IS49" s="70">
        <f t="shared" si="85"/>
        <v>86228.933000000019</v>
      </c>
      <c r="IT49" s="92">
        <f t="shared" si="113"/>
        <v>126365.87800000003</v>
      </c>
      <c r="IU49" s="92">
        <f t="shared" si="114"/>
        <v>160002.40257868791</v>
      </c>
      <c r="IV49" s="92">
        <f t="shared" si="86"/>
        <v>-33636.52457868788</v>
      </c>
      <c r="IW49" s="21">
        <f t="shared" si="115"/>
        <v>33636.52457868788</v>
      </c>
      <c r="IX49" s="70">
        <f t="shared" si="87"/>
        <v>95952.184999999998</v>
      </c>
      <c r="IY49" s="70">
        <f t="shared" si="88"/>
        <v>86228.933000000019</v>
      </c>
      <c r="IZ49" s="93">
        <f t="shared" si="116"/>
        <v>126365.87800000003</v>
      </c>
      <c r="JA49" s="93">
        <f t="shared" si="117"/>
        <v>136089.13</v>
      </c>
      <c r="JB49" s="92">
        <f t="shared" si="89"/>
        <v>-9723.2519999999786</v>
      </c>
      <c r="JC49" s="94">
        <f t="shared" si="118"/>
        <v>33636.52457868788</v>
      </c>
      <c r="JD49" s="94">
        <f t="shared" si="90"/>
        <v>104914.47100000001</v>
      </c>
      <c r="JE49" s="94">
        <f t="shared" si="91"/>
        <v>86228.933000000019</v>
      </c>
      <c r="JF49" s="94">
        <f t="shared" si="119"/>
        <v>126365.87800000003</v>
      </c>
      <c r="JG49" s="94">
        <f t="shared" si="120"/>
        <v>145051.416</v>
      </c>
      <c r="JH49" s="94">
        <f t="shared" si="92"/>
        <v>-18685.537999999971</v>
      </c>
      <c r="JI49" s="94">
        <f t="shared" si="121"/>
        <v>33636.52457868788</v>
      </c>
      <c r="JJ49" s="94">
        <f t="shared" si="93"/>
        <v>86228.933000000019</v>
      </c>
      <c r="JK49" s="94">
        <f t="shared" si="122"/>
        <v>86384.99000000002</v>
      </c>
      <c r="JL49" s="94">
        <f t="shared" si="94"/>
        <v>126521.93500000003</v>
      </c>
      <c r="JM49" s="94">
        <f t="shared" si="95"/>
        <v>126365.87800000003</v>
      </c>
      <c r="JN49" s="94">
        <f t="shared" si="96"/>
        <v>156.0570000000007</v>
      </c>
      <c r="JO49" s="94">
        <f t="shared" si="97"/>
        <v>33480.46757868788</v>
      </c>
      <c r="JP49" s="96">
        <v>13245</v>
      </c>
      <c r="JQ49" s="6" t="s">
        <v>384</v>
      </c>
      <c r="JR49" s="106" t="s">
        <v>394</v>
      </c>
      <c r="JS49" s="106" t="s">
        <v>410</v>
      </c>
      <c r="JT49" s="6" t="s">
        <v>406</v>
      </c>
      <c r="JU49" s="17"/>
      <c r="JV49" s="6" t="s">
        <v>397</v>
      </c>
      <c r="JW49" s="6" t="s">
        <v>421</v>
      </c>
      <c r="JX49" s="103" t="s">
        <v>422</v>
      </c>
      <c r="JY49" s="7" t="s">
        <v>423</v>
      </c>
      <c r="JZ49" s="6"/>
      <c r="KA49" s="6" t="s">
        <v>406</v>
      </c>
      <c r="KB49" s="6"/>
      <c r="KC49" s="110">
        <v>43800</v>
      </c>
      <c r="KD49" s="109">
        <v>44012</v>
      </c>
      <c r="KE49" s="110"/>
      <c r="KF49" s="130"/>
      <c r="KG49" s="130"/>
      <c r="KH49" s="130">
        <v>133048</v>
      </c>
      <c r="KI49" s="130">
        <v>16</v>
      </c>
      <c r="KJ49" s="130">
        <v>8315.5</v>
      </c>
      <c r="KK49" s="130"/>
      <c r="KL49" s="130"/>
      <c r="KM49" s="26"/>
      <c r="KN49" s="130"/>
      <c r="KO49" s="131"/>
      <c r="KP49" s="132" t="s">
        <v>529</v>
      </c>
      <c r="KQ49" s="133">
        <v>2017</v>
      </c>
      <c r="KR49" s="132"/>
      <c r="KS49" s="291" t="s">
        <v>484</v>
      </c>
    </row>
    <row r="50" spans="1:305" ht="39" x14ac:dyDescent="0.25">
      <c r="A50" s="4" t="s">
        <v>46</v>
      </c>
      <c r="B50" s="6" t="s">
        <v>71</v>
      </c>
      <c r="C50" s="26" t="s">
        <v>119</v>
      </c>
      <c r="D50" s="219" t="s">
        <v>147</v>
      </c>
      <c r="E50" s="32" t="s">
        <v>770</v>
      </c>
      <c r="F50" s="33" t="s">
        <v>171</v>
      </c>
      <c r="G50" s="12">
        <v>56.966000000000001</v>
      </c>
      <c r="H50" s="12">
        <v>960.34199999999998</v>
      </c>
      <c r="I50" s="12">
        <v>42359.495000000003</v>
      </c>
      <c r="J50" s="12">
        <v>2012.077</v>
      </c>
      <c r="K50" s="12">
        <v>0</v>
      </c>
      <c r="L50" s="12">
        <v>0</v>
      </c>
      <c r="M50" s="12">
        <v>0</v>
      </c>
      <c r="N50" s="48">
        <v>4545.4120000000003</v>
      </c>
      <c r="O50" s="48">
        <v>-101.812</v>
      </c>
      <c r="P50" s="48">
        <v>0</v>
      </c>
      <c r="Q50" s="48">
        <v>0</v>
      </c>
      <c r="R50" s="48">
        <v>1628.296</v>
      </c>
      <c r="S50" s="11">
        <f t="shared" si="21"/>
        <v>51460.776000000005</v>
      </c>
      <c r="T50" s="79">
        <v>0</v>
      </c>
      <c r="U50" s="79">
        <v>0.04</v>
      </c>
      <c r="V50" s="79">
        <v>0.05</v>
      </c>
      <c r="W50" s="79">
        <v>0.01</v>
      </c>
      <c r="X50" s="79">
        <v>0.06</v>
      </c>
      <c r="Y50" s="79">
        <v>0</v>
      </c>
      <c r="Z50" s="79">
        <v>0</v>
      </c>
      <c r="AA50" s="79">
        <v>0</v>
      </c>
      <c r="AB50" s="79">
        <v>0</v>
      </c>
      <c r="AC50" s="79">
        <v>0</v>
      </c>
      <c r="AD50" s="79">
        <v>0.01</v>
      </c>
      <c r="AE50" s="79">
        <v>0</v>
      </c>
      <c r="AF50" s="221">
        <f t="shared" si="98"/>
        <v>0.7700499999999999</v>
      </c>
      <c r="AG50" s="221">
        <f t="shared" si="99"/>
        <v>0.81004999999999994</v>
      </c>
      <c r="AH50" s="221">
        <f t="shared" si="100"/>
        <v>0.86004999999999987</v>
      </c>
      <c r="AI50" s="221">
        <f t="shared" si="101"/>
        <v>0.87004999999999988</v>
      </c>
      <c r="AJ50" s="221">
        <f t="shared" si="102"/>
        <v>0.93004999999999982</v>
      </c>
      <c r="AK50" s="221">
        <f t="shared" si="103"/>
        <v>0.93004999999999982</v>
      </c>
      <c r="AL50" s="221">
        <f t="shared" si="104"/>
        <v>0.93004999999999982</v>
      </c>
      <c r="AM50" s="221">
        <f t="shared" si="105"/>
        <v>0.93004999999999982</v>
      </c>
      <c r="AN50" s="221">
        <f t="shared" si="106"/>
        <v>0.93004999999999982</v>
      </c>
      <c r="AO50" s="221">
        <f t="shared" si="107"/>
        <v>0.93004999999999982</v>
      </c>
      <c r="AP50" s="221">
        <f t="shared" si="108"/>
        <v>0.94004999999999983</v>
      </c>
      <c r="AQ50" s="221">
        <f t="shared" si="109"/>
        <v>0.94004999999999983</v>
      </c>
      <c r="AR50" s="221">
        <f t="shared" si="46"/>
        <v>0.7700499999999999</v>
      </c>
      <c r="AS50" s="221">
        <f t="shared" si="47"/>
        <v>0.92818999999999985</v>
      </c>
      <c r="AT50" s="221">
        <f t="shared" si="48"/>
        <v>0.99999882352941172</v>
      </c>
      <c r="AU50" s="221">
        <f t="shared" si="49"/>
        <v>0.99999882352941172</v>
      </c>
      <c r="AV50" s="221">
        <f t="shared" si="50"/>
        <v>0.99999882352941172</v>
      </c>
      <c r="AW50" s="221">
        <f t="shared" si="51"/>
        <v>0.99999882352941172</v>
      </c>
      <c r="AX50" s="221">
        <f t="shared" si="52"/>
        <v>0.99999882352941172</v>
      </c>
      <c r="AY50" s="221">
        <f t="shared" si="53"/>
        <v>0.99999882352941172</v>
      </c>
      <c r="AZ50" s="221">
        <f t="shared" si="54"/>
        <v>0.99999882352941172</v>
      </c>
      <c r="BA50" s="221">
        <f t="shared" si="55"/>
        <v>0.99999882352941172</v>
      </c>
      <c r="BB50" s="221">
        <f t="shared" si="56"/>
        <v>0.99999882352941172</v>
      </c>
      <c r="BC50" s="221">
        <f t="shared" si="57"/>
        <v>0.99999882352941172</v>
      </c>
      <c r="BD50" s="80">
        <f t="shared" si="110"/>
        <v>0.94004999999999983</v>
      </c>
      <c r="BE50" s="76">
        <v>0.7700499999999999</v>
      </c>
      <c r="BF50" s="51">
        <v>1362</v>
      </c>
      <c r="BG50" s="57">
        <v>0</v>
      </c>
      <c r="BH50" s="57">
        <v>45828.833241896064</v>
      </c>
      <c r="BI50" s="57">
        <v>0</v>
      </c>
      <c r="BJ50" s="57">
        <v>0</v>
      </c>
      <c r="BK50" s="57">
        <v>12810.784808417544</v>
      </c>
      <c r="BL50" s="57">
        <v>0</v>
      </c>
      <c r="BM50" s="57">
        <v>0</v>
      </c>
      <c r="BN50" s="57">
        <v>0</v>
      </c>
      <c r="BO50" s="57">
        <v>0</v>
      </c>
      <c r="BP50" s="57">
        <v>0</v>
      </c>
      <c r="BQ50" s="57">
        <v>0</v>
      </c>
      <c r="BR50" s="57">
        <v>0</v>
      </c>
      <c r="BS50" s="86">
        <f t="shared" si="58"/>
        <v>58639.618050313606</v>
      </c>
      <c r="BT50" s="230">
        <v>0</v>
      </c>
      <c r="BU50" s="230">
        <v>0.15814</v>
      </c>
      <c r="BV50" s="230">
        <v>7.1808823529411758E-2</v>
      </c>
      <c r="BW50" s="230">
        <v>0</v>
      </c>
      <c r="BX50" s="230">
        <v>0</v>
      </c>
      <c r="BY50" s="230">
        <v>0</v>
      </c>
      <c r="BZ50" s="230">
        <v>0</v>
      </c>
      <c r="CA50" s="230">
        <v>0</v>
      </c>
      <c r="CB50" s="230">
        <v>0</v>
      </c>
      <c r="CC50" s="230">
        <v>0</v>
      </c>
      <c r="CD50" s="230">
        <v>0</v>
      </c>
      <c r="CE50" s="230">
        <v>0</v>
      </c>
      <c r="CF50" s="80">
        <f t="shared" si="59"/>
        <v>0.99999882352941172</v>
      </c>
      <c r="CG50" s="59">
        <v>0</v>
      </c>
      <c r="CH50" s="59">
        <v>0</v>
      </c>
      <c r="CI50" s="59">
        <v>0</v>
      </c>
      <c r="CJ50" s="59">
        <v>0</v>
      </c>
      <c r="CK50" s="59">
        <v>0</v>
      </c>
      <c r="CL50" s="59">
        <v>0</v>
      </c>
      <c r="CM50" s="59">
        <v>0</v>
      </c>
      <c r="CN50" s="59">
        <v>0</v>
      </c>
      <c r="CO50" s="59">
        <v>0</v>
      </c>
      <c r="CP50" s="59">
        <v>0</v>
      </c>
      <c r="CQ50" s="59">
        <v>0</v>
      </c>
      <c r="CR50" s="59">
        <v>0</v>
      </c>
      <c r="CS50" s="11">
        <f t="shared" si="60"/>
        <v>0</v>
      </c>
      <c r="CT50" s="59">
        <v>0</v>
      </c>
      <c r="CU50" s="59">
        <v>0</v>
      </c>
      <c r="CV50" s="59">
        <v>0</v>
      </c>
      <c r="CW50" s="59">
        <v>0</v>
      </c>
      <c r="CX50" s="58">
        <f t="shared" si="111"/>
        <v>60001.618050313606</v>
      </c>
      <c r="CY50" s="63">
        <v>0</v>
      </c>
      <c r="CZ50" s="63">
        <v>45828.833241896064</v>
      </c>
      <c r="DA50" s="63">
        <v>0</v>
      </c>
      <c r="DB50" s="63">
        <v>0</v>
      </c>
      <c r="DC50" s="63">
        <v>12810.784808417544</v>
      </c>
      <c r="DD50" s="63">
        <v>0</v>
      </c>
      <c r="DE50" s="63">
        <v>0</v>
      </c>
      <c r="DF50" s="63">
        <v>0</v>
      </c>
      <c r="DG50" s="63">
        <v>0</v>
      </c>
      <c r="DH50" s="63">
        <v>0</v>
      </c>
      <c r="DI50" s="63">
        <v>0</v>
      </c>
      <c r="DJ50" s="63">
        <v>0</v>
      </c>
      <c r="DK50" s="63">
        <f t="shared" si="62"/>
        <v>58639.618050313606</v>
      </c>
      <c r="DL50" s="63">
        <v>0</v>
      </c>
      <c r="DM50" s="63">
        <v>0</v>
      </c>
      <c r="DN50" s="63">
        <v>0</v>
      </c>
      <c r="DO50" s="63">
        <v>0</v>
      </c>
      <c r="DP50" s="63">
        <v>0</v>
      </c>
      <c r="DQ50" s="63">
        <v>0</v>
      </c>
      <c r="DR50" s="63">
        <v>0</v>
      </c>
      <c r="DS50" s="63">
        <v>0</v>
      </c>
      <c r="DT50" s="63">
        <v>0</v>
      </c>
      <c r="DU50" s="63">
        <v>0</v>
      </c>
      <c r="DV50" s="63">
        <v>0</v>
      </c>
      <c r="DW50" s="63">
        <v>0</v>
      </c>
      <c r="DX50" s="63">
        <f t="shared" si="63"/>
        <v>0</v>
      </c>
      <c r="DY50" s="58">
        <v>0</v>
      </c>
      <c r="DZ50" s="58">
        <v>0</v>
      </c>
      <c r="EA50" s="58">
        <v>0</v>
      </c>
      <c r="EB50" s="58">
        <v>0</v>
      </c>
      <c r="EC50" s="58">
        <f t="shared" si="64"/>
        <v>60001.618050313606</v>
      </c>
      <c r="ED50" s="85">
        <v>56.966000000000001</v>
      </c>
      <c r="EE50" s="85">
        <v>960.34199999999998</v>
      </c>
      <c r="EF50" s="85">
        <v>42359.495000000003</v>
      </c>
      <c r="EG50" s="85">
        <v>2012.077</v>
      </c>
      <c r="EH50" s="85">
        <v>0</v>
      </c>
      <c r="EI50" s="85">
        <v>0</v>
      </c>
      <c r="EJ50" s="85">
        <v>13250.738050313608</v>
      </c>
      <c r="EK50" s="85">
        <v>0</v>
      </c>
      <c r="EL50" s="85">
        <v>0</v>
      </c>
      <c r="EM50" s="85">
        <v>0</v>
      </c>
      <c r="EN50" s="85">
        <v>0</v>
      </c>
      <c r="EO50" s="85">
        <v>0</v>
      </c>
      <c r="EP50" s="83">
        <f t="shared" si="65"/>
        <v>58639.618050313606</v>
      </c>
      <c r="EQ50" s="79">
        <v>0</v>
      </c>
      <c r="ER50" s="79">
        <v>0.04</v>
      </c>
      <c r="ES50" s="79">
        <v>0.05</v>
      </c>
      <c r="ET50" s="79">
        <v>0.01</v>
      </c>
      <c r="EU50" s="79">
        <v>0.06</v>
      </c>
      <c r="EV50" s="79">
        <v>0.02</v>
      </c>
      <c r="EW50" s="79">
        <v>0.02</v>
      </c>
      <c r="EX50" s="79">
        <v>0</v>
      </c>
      <c r="EY50" s="79">
        <v>0</v>
      </c>
      <c r="EZ50" s="79">
        <v>0</v>
      </c>
      <c r="FA50" s="79">
        <v>0</v>
      </c>
      <c r="FB50" s="79">
        <v>2.9950000000000001E-2</v>
      </c>
      <c r="FC50" s="81">
        <f t="shared" si="66"/>
        <v>0.22994999999999996</v>
      </c>
      <c r="FD50" s="81">
        <f t="shared" si="67"/>
        <v>0.7700499999999999</v>
      </c>
      <c r="FE50" s="81">
        <f t="shared" si="68"/>
        <v>0.81004999999999994</v>
      </c>
      <c r="FF50" s="81">
        <f t="shared" si="69"/>
        <v>0.86004999999999987</v>
      </c>
      <c r="FG50" s="81">
        <f t="shared" si="70"/>
        <v>0.87004999999999988</v>
      </c>
      <c r="FH50" s="81">
        <f t="shared" si="71"/>
        <v>0.93004999999999982</v>
      </c>
      <c r="FI50" s="81">
        <f t="shared" si="72"/>
        <v>0.95004999999999984</v>
      </c>
      <c r="FJ50" s="81">
        <f t="shared" si="73"/>
        <v>0.97004999999999986</v>
      </c>
      <c r="FK50" s="81">
        <f t="shared" si="74"/>
        <v>0.97004999999999986</v>
      </c>
      <c r="FL50" s="81">
        <f t="shared" si="75"/>
        <v>0.97004999999999986</v>
      </c>
      <c r="FM50" s="81">
        <f t="shared" si="76"/>
        <v>0.97004999999999986</v>
      </c>
      <c r="FN50" s="81">
        <f t="shared" si="77"/>
        <v>0.97004999999999986</v>
      </c>
      <c r="FO50" s="81">
        <f t="shared" si="78"/>
        <v>0.99999999999999989</v>
      </c>
      <c r="FP50" s="85">
        <v>0</v>
      </c>
      <c r="FQ50" s="85">
        <v>0</v>
      </c>
      <c r="FR50" s="85">
        <v>0</v>
      </c>
      <c r="FS50" s="85">
        <v>0</v>
      </c>
      <c r="FT50" s="85">
        <v>0</v>
      </c>
      <c r="FU50" s="85">
        <v>0</v>
      </c>
      <c r="FV50" s="85">
        <v>0</v>
      </c>
      <c r="FW50" s="85">
        <v>0</v>
      </c>
      <c r="FX50" s="85">
        <v>0</v>
      </c>
      <c r="FY50" s="85">
        <v>0</v>
      </c>
      <c r="FZ50" s="85">
        <v>0</v>
      </c>
      <c r="GA50" s="85">
        <v>0</v>
      </c>
      <c r="GB50" s="83">
        <f t="shared" si="79"/>
        <v>0</v>
      </c>
      <c r="GC50" s="89">
        <v>0</v>
      </c>
      <c r="GD50" s="89">
        <v>0</v>
      </c>
      <c r="GE50" s="89">
        <v>0</v>
      </c>
      <c r="GF50" s="89">
        <v>0</v>
      </c>
      <c r="GG50" s="86">
        <v>60001.618050313606</v>
      </c>
      <c r="GH50" s="63">
        <v>56.966000000000001</v>
      </c>
      <c r="GI50" s="63">
        <v>960.34199999999998</v>
      </c>
      <c r="GJ50" s="63">
        <v>42359.495000000003</v>
      </c>
      <c r="GK50" s="63">
        <v>2012.077</v>
      </c>
      <c r="GL50" s="63">
        <v>0</v>
      </c>
      <c r="GM50" s="63">
        <v>0</v>
      </c>
      <c r="GN50" s="63">
        <v>0</v>
      </c>
      <c r="GO50" s="63">
        <v>4545.4120000000003</v>
      </c>
      <c r="GP50" s="63">
        <v>-101.812</v>
      </c>
      <c r="GQ50" s="63">
        <v>101.812</v>
      </c>
      <c r="GR50" s="63">
        <v>8705.3260503136044</v>
      </c>
      <c r="GS50" s="63">
        <v>0</v>
      </c>
      <c r="GT50" s="63">
        <f t="shared" si="80"/>
        <v>58639.618050313606</v>
      </c>
      <c r="GU50" s="63">
        <v>0</v>
      </c>
      <c r="GV50" s="63">
        <v>0</v>
      </c>
      <c r="GW50" s="63">
        <v>0</v>
      </c>
      <c r="GX50" s="63">
        <v>0</v>
      </c>
      <c r="GY50" s="63">
        <v>0</v>
      </c>
      <c r="GZ50" s="63">
        <v>0</v>
      </c>
      <c r="HA50" s="63">
        <v>0</v>
      </c>
      <c r="HB50" s="63">
        <v>0</v>
      </c>
      <c r="HC50" s="63">
        <v>0</v>
      </c>
      <c r="HD50" s="63">
        <v>0</v>
      </c>
      <c r="HE50" s="63">
        <v>0</v>
      </c>
      <c r="HF50" s="63">
        <v>0</v>
      </c>
      <c r="HG50" s="63">
        <f t="shared" si="81"/>
        <v>0</v>
      </c>
      <c r="HH50" s="58">
        <v>0</v>
      </c>
      <c r="HI50" s="58">
        <v>0</v>
      </c>
      <c r="HJ50" s="58">
        <v>0</v>
      </c>
      <c r="HK50" s="58">
        <v>0</v>
      </c>
      <c r="HL50" s="58">
        <f t="shared" si="82"/>
        <v>60001.618050313606</v>
      </c>
      <c r="HM50" s="63">
        <v>56.966000000000001</v>
      </c>
      <c r="HN50" s="63">
        <v>960.34199999999998</v>
      </c>
      <c r="HO50" s="63">
        <v>42359.495000000003</v>
      </c>
      <c r="HP50" s="63">
        <v>2012.077</v>
      </c>
      <c r="HQ50" s="63">
        <v>0</v>
      </c>
      <c r="HR50" s="63">
        <v>0</v>
      </c>
      <c r="HS50" s="63">
        <v>0</v>
      </c>
      <c r="HT50" s="63">
        <v>4545.4120000000003</v>
      </c>
      <c r="HU50" s="63">
        <v>-101.812</v>
      </c>
      <c r="HV50" s="63">
        <v>0</v>
      </c>
      <c r="HW50" s="63">
        <v>0</v>
      </c>
      <c r="HX50" s="63">
        <v>8807.1380503136024</v>
      </c>
      <c r="HY50" s="63">
        <f t="shared" si="83"/>
        <v>58639.618050313606</v>
      </c>
      <c r="HZ50" s="63">
        <v>0</v>
      </c>
      <c r="IA50" s="63">
        <v>0</v>
      </c>
      <c r="IB50" s="63">
        <v>0</v>
      </c>
      <c r="IC50" s="63">
        <v>0</v>
      </c>
      <c r="ID50" s="63">
        <v>0</v>
      </c>
      <c r="IE50" s="63">
        <v>0</v>
      </c>
      <c r="IF50" s="63">
        <v>0</v>
      </c>
      <c r="IG50" s="63">
        <v>0</v>
      </c>
      <c r="IH50" s="63">
        <v>0</v>
      </c>
      <c r="II50" s="63">
        <v>0</v>
      </c>
      <c r="IJ50" s="63">
        <v>0</v>
      </c>
      <c r="IK50" s="63">
        <v>0</v>
      </c>
      <c r="IL50" s="63">
        <v>0</v>
      </c>
      <c r="IM50" s="58">
        <v>0</v>
      </c>
      <c r="IN50" s="58">
        <v>0</v>
      </c>
      <c r="IO50" s="58">
        <v>0</v>
      </c>
      <c r="IP50" s="58">
        <v>0</v>
      </c>
      <c r="IQ50" s="58">
        <f t="shared" si="112"/>
        <v>60001.618050313606</v>
      </c>
      <c r="IR50" s="70">
        <f t="shared" si="84"/>
        <v>58639.618050313606</v>
      </c>
      <c r="IS50" s="70">
        <f t="shared" si="85"/>
        <v>49832.480000000003</v>
      </c>
      <c r="IT50" s="92">
        <f t="shared" si="113"/>
        <v>51194.48</v>
      </c>
      <c r="IU50" s="92">
        <f t="shared" si="114"/>
        <v>60001.618050313606</v>
      </c>
      <c r="IV50" s="92">
        <f t="shared" si="86"/>
        <v>-8807.1380503136024</v>
      </c>
      <c r="IW50" s="21">
        <f t="shared" si="115"/>
        <v>8807.1380503136024</v>
      </c>
      <c r="IX50" s="70">
        <f t="shared" si="87"/>
        <v>58639.618050313606</v>
      </c>
      <c r="IY50" s="70">
        <f t="shared" si="88"/>
        <v>49832.480000000003</v>
      </c>
      <c r="IZ50" s="93">
        <f t="shared" si="116"/>
        <v>51194.48</v>
      </c>
      <c r="JA50" s="93">
        <f t="shared" si="117"/>
        <v>60001.618050313606</v>
      </c>
      <c r="JB50" s="92">
        <f t="shared" si="89"/>
        <v>-8807.1380503136024</v>
      </c>
      <c r="JC50" s="94">
        <f t="shared" si="118"/>
        <v>8807.1380503136024</v>
      </c>
      <c r="JD50" s="94">
        <f t="shared" si="90"/>
        <v>58639.618050313606</v>
      </c>
      <c r="JE50" s="94">
        <f t="shared" si="91"/>
        <v>49832.480000000003</v>
      </c>
      <c r="JF50" s="94">
        <f t="shared" si="119"/>
        <v>51194.48</v>
      </c>
      <c r="JG50" s="94">
        <f t="shared" si="120"/>
        <v>60001.618050313606</v>
      </c>
      <c r="JH50" s="94">
        <f t="shared" si="92"/>
        <v>-8807.1380503136024</v>
      </c>
      <c r="JI50" s="94">
        <f t="shared" si="121"/>
        <v>8807.1380503136024</v>
      </c>
      <c r="JJ50" s="94">
        <f t="shared" si="93"/>
        <v>49832.480000000003</v>
      </c>
      <c r="JK50" s="94">
        <f t="shared" si="122"/>
        <v>51460.776000000005</v>
      </c>
      <c r="JL50" s="94">
        <f t="shared" si="94"/>
        <v>52822.776000000005</v>
      </c>
      <c r="JM50" s="94">
        <f t="shared" si="95"/>
        <v>51194.48</v>
      </c>
      <c r="JN50" s="94">
        <f t="shared" si="96"/>
        <v>1628.2960000000021</v>
      </c>
      <c r="JO50" s="94">
        <f t="shared" si="97"/>
        <v>7178.8420503136003</v>
      </c>
      <c r="JP50" s="96">
        <v>13247</v>
      </c>
      <c r="JQ50" s="6" t="s">
        <v>384</v>
      </c>
      <c r="JR50" s="106" t="s">
        <v>394</v>
      </c>
      <c r="JS50" s="106" t="s">
        <v>410</v>
      </c>
      <c r="JT50" s="6" t="s">
        <v>406</v>
      </c>
      <c r="JU50" s="17"/>
      <c r="JV50" s="6" t="s">
        <v>397</v>
      </c>
      <c r="JW50" s="6" t="s">
        <v>421</v>
      </c>
      <c r="JX50" s="103" t="s">
        <v>422</v>
      </c>
      <c r="JY50" s="7" t="s">
        <v>423</v>
      </c>
      <c r="JZ50" s="6"/>
      <c r="KA50" s="6" t="s">
        <v>406</v>
      </c>
      <c r="KB50" s="6"/>
      <c r="KC50" s="110">
        <v>43435</v>
      </c>
      <c r="KD50" s="110">
        <v>43435</v>
      </c>
      <c r="KE50" s="110"/>
      <c r="KF50" s="130"/>
      <c r="KG50" s="130"/>
      <c r="KH50" s="130">
        <v>0</v>
      </c>
      <c r="KI50" s="130">
        <v>0</v>
      </c>
      <c r="KJ50" s="130">
        <v>0</v>
      </c>
      <c r="KK50" s="130"/>
      <c r="KL50" s="130"/>
      <c r="KM50" s="26"/>
      <c r="KN50" s="130"/>
      <c r="KO50" s="131"/>
      <c r="KP50" s="132"/>
      <c r="KQ50" s="133">
        <v>2017</v>
      </c>
      <c r="KR50" s="132"/>
      <c r="KS50" s="291" t="s">
        <v>484</v>
      </c>
    </row>
    <row r="51" spans="1:305" ht="26.25" x14ac:dyDescent="0.25">
      <c r="A51" s="4" t="s">
        <v>47</v>
      </c>
      <c r="B51" s="6" t="s">
        <v>71</v>
      </c>
      <c r="C51" s="26" t="s">
        <v>120</v>
      </c>
      <c r="D51" s="219" t="s">
        <v>145</v>
      </c>
      <c r="E51" s="32" t="s">
        <v>770</v>
      </c>
      <c r="F51" s="33" t="s">
        <v>178</v>
      </c>
      <c r="G51" s="12">
        <v>0</v>
      </c>
      <c r="H51" s="12">
        <v>0</v>
      </c>
      <c r="I51" s="12">
        <v>0</v>
      </c>
      <c r="J51" s="12">
        <v>10693.313</v>
      </c>
      <c r="K51" s="12">
        <v>199.58199999999999</v>
      </c>
      <c r="L51" s="12">
        <v>418.52300000000002</v>
      </c>
      <c r="M51" s="12">
        <v>0</v>
      </c>
      <c r="N51" s="48">
        <v>0</v>
      </c>
      <c r="O51" s="48">
        <v>0</v>
      </c>
      <c r="P51" s="48">
        <v>173.602</v>
      </c>
      <c r="Q51" s="48">
        <v>3141.7460000000001</v>
      </c>
      <c r="R51" s="48">
        <v>0</v>
      </c>
      <c r="S51" s="11">
        <f t="shared" si="21"/>
        <v>14626.766</v>
      </c>
      <c r="T51" s="79">
        <v>0</v>
      </c>
      <c r="U51" s="79">
        <v>0</v>
      </c>
      <c r="V51" s="79">
        <v>0</v>
      </c>
      <c r="W51" s="79">
        <v>0</v>
      </c>
      <c r="X51" s="79">
        <v>0</v>
      </c>
      <c r="Y51" s="79">
        <v>0.06</v>
      </c>
      <c r="Z51" s="79">
        <v>0.13</v>
      </c>
      <c r="AA51" s="79">
        <v>0</v>
      </c>
      <c r="AB51" s="79">
        <v>0</v>
      </c>
      <c r="AC51" s="79">
        <v>0</v>
      </c>
      <c r="AD51" s="79">
        <v>0</v>
      </c>
      <c r="AE51" s="79">
        <v>0</v>
      </c>
      <c r="AF51" s="221">
        <f t="shared" si="98"/>
        <v>0.77</v>
      </c>
      <c r="AG51" s="221">
        <f t="shared" si="99"/>
        <v>0.77</v>
      </c>
      <c r="AH51" s="221">
        <f t="shared" si="100"/>
        <v>0.77</v>
      </c>
      <c r="AI51" s="221">
        <f t="shared" si="101"/>
        <v>0.77</v>
      </c>
      <c r="AJ51" s="221">
        <f t="shared" si="102"/>
        <v>0.77</v>
      </c>
      <c r="AK51" s="221">
        <f t="shared" si="103"/>
        <v>0.83000000000000007</v>
      </c>
      <c r="AL51" s="221">
        <f t="shared" si="104"/>
        <v>0.96</v>
      </c>
      <c r="AM51" s="221">
        <f t="shared" si="105"/>
        <v>0.96</v>
      </c>
      <c r="AN51" s="221">
        <f t="shared" si="106"/>
        <v>0.96</v>
      </c>
      <c r="AO51" s="221">
        <f t="shared" si="107"/>
        <v>0.96</v>
      </c>
      <c r="AP51" s="221">
        <f t="shared" si="108"/>
        <v>0.96</v>
      </c>
      <c r="AQ51" s="221">
        <f t="shared" si="109"/>
        <v>0.96</v>
      </c>
      <c r="AR51" s="221">
        <f t="shared" si="46"/>
        <v>0.79135422708243264</v>
      </c>
      <c r="AS51" s="221">
        <f t="shared" si="47"/>
        <v>0.79135422708243264</v>
      </c>
      <c r="AT51" s="221">
        <f t="shared" si="48"/>
        <v>0.81604604076811948</v>
      </c>
      <c r="AU51" s="221">
        <f t="shared" si="49"/>
        <v>0.93823967351759485</v>
      </c>
      <c r="AV51" s="221">
        <f t="shared" si="50"/>
        <v>0.98070031319533058</v>
      </c>
      <c r="AW51" s="221">
        <f t="shared" si="51"/>
        <v>0.99556918242309844</v>
      </c>
      <c r="AX51" s="221">
        <f t="shared" si="52"/>
        <v>0.99556918242309844</v>
      </c>
      <c r="AY51" s="221">
        <f t="shared" si="53"/>
        <v>0.99556918242309844</v>
      </c>
      <c r="AZ51" s="221">
        <f t="shared" si="54"/>
        <v>0.99556918242309844</v>
      </c>
      <c r="BA51" s="221">
        <f t="shared" si="55"/>
        <v>0.99556918242309844</v>
      </c>
      <c r="BB51" s="221">
        <f t="shared" si="56"/>
        <v>0.99556918242309844</v>
      </c>
      <c r="BC51" s="221">
        <f t="shared" si="57"/>
        <v>0.99556918242309844</v>
      </c>
      <c r="BD51" s="80">
        <f t="shared" si="110"/>
        <v>0.96</v>
      </c>
      <c r="BE51" s="76">
        <v>0.77</v>
      </c>
      <c r="BF51" s="51">
        <v>100855.539</v>
      </c>
      <c r="BG51" s="57">
        <v>0</v>
      </c>
      <c r="BH51" s="57">
        <v>0</v>
      </c>
      <c r="BI51" s="57">
        <v>4539.7245166768225</v>
      </c>
      <c r="BJ51" s="57">
        <v>12457.78106845633</v>
      </c>
      <c r="BK51" s="57">
        <v>0</v>
      </c>
      <c r="BL51" s="57">
        <v>0</v>
      </c>
      <c r="BM51" s="57">
        <v>0</v>
      </c>
      <c r="BN51" s="57">
        <v>0</v>
      </c>
      <c r="BO51" s="57">
        <v>0</v>
      </c>
      <c r="BP51" s="57">
        <v>0</v>
      </c>
      <c r="BQ51" s="57">
        <v>0</v>
      </c>
      <c r="BR51" s="57">
        <v>0</v>
      </c>
      <c r="BS51" s="86">
        <f t="shared" si="58"/>
        <v>16997.505585133153</v>
      </c>
      <c r="BT51" s="230">
        <v>2.1354227082432588E-2</v>
      </c>
      <c r="BU51" s="230">
        <v>0</v>
      </c>
      <c r="BV51" s="230">
        <v>2.4691813685686865E-2</v>
      </c>
      <c r="BW51" s="230">
        <v>0.12219363274947537</v>
      </c>
      <c r="BX51" s="230">
        <v>4.2460639677735709E-2</v>
      </c>
      <c r="BY51" s="230">
        <v>1.4868869227767876E-2</v>
      </c>
      <c r="BZ51" s="230">
        <v>0</v>
      </c>
      <c r="CA51" s="230">
        <v>0</v>
      </c>
      <c r="CB51" s="230">
        <v>0</v>
      </c>
      <c r="CC51" s="230">
        <v>0</v>
      </c>
      <c r="CD51" s="230">
        <v>0</v>
      </c>
      <c r="CE51" s="230">
        <v>0</v>
      </c>
      <c r="CF51" s="80">
        <f t="shared" si="59"/>
        <v>0.99556918242309844</v>
      </c>
      <c r="CG51" s="59">
        <v>0</v>
      </c>
      <c r="CH51" s="59">
        <v>0</v>
      </c>
      <c r="CI51" s="59">
        <v>0</v>
      </c>
      <c r="CJ51" s="59">
        <v>0</v>
      </c>
      <c r="CK51" s="59">
        <v>0</v>
      </c>
      <c r="CL51" s="59">
        <v>0</v>
      </c>
      <c r="CM51" s="59">
        <v>0</v>
      </c>
      <c r="CN51" s="59">
        <v>0</v>
      </c>
      <c r="CO51" s="59">
        <v>0</v>
      </c>
      <c r="CP51" s="59">
        <v>0</v>
      </c>
      <c r="CQ51" s="59">
        <v>0</v>
      </c>
      <c r="CR51" s="59">
        <v>0</v>
      </c>
      <c r="CS51" s="11">
        <f t="shared" si="60"/>
        <v>0</v>
      </c>
      <c r="CT51" s="59">
        <v>0</v>
      </c>
      <c r="CU51" s="59">
        <v>0</v>
      </c>
      <c r="CV51" s="59">
        <v>0</v>
      </c>
      <c r="CW51" s="59">
        <v>0</v>
      </c>
      <c r="CX51" s="58">
        <f t="shared" si="111"/>
        <v>117853.04458513316</v>
      </c>
      <c r="CY51" s="63">
        <v>0</v>
      </c>
      <c r="CZ51" s="63">
        <v>0</v>
      </c>
      <c r="DA51" s="63">
        <v>4539.7245166768225</v>
      </c>
      <c r="DB51" s="63">
        <v>12457.78106845633</v>
      </c>
      <c r="DC51" s="63">
        <v>0</v>
      </c>
      <c r="DD51" s="63">
        <v>0</v>
      </c>
      <c r="DE51" s="63">
        <v>0</v>
      </c>
      <c r="DF51" s="63">
        <v>0</v>
      </c>
      <c r="DG51" s="63">
        <v>0</v>
      </c>
      <c r="DH51" s="63">
        <v>0</v>
      </c>
      <c r="DI51" s="63">
        <v>0</v>
      </c>
      <c r="DJ51" s="63">
        <v>0</v>
      </c>
      <c r="DK51" s="63">
        <f t="shared" si="62"/>
        <v>16997.505585133153</v>
      </c>
      <c r="DL51" s="63">
        <v>0</v>
      </c>
      <c r="DM51" s="63">
        <v>0</v>
      </c>
      <c r="DN51" s="63">
        <v>0</v>
      </c>
      <c r="DO51" s="63">
        <v>0</v>
      </c>
      <c r="DP51" s="63">
        <v>0</v>
      </c>
      <c r="DQ51" s="63">
        <v>0</v>
      </c>
      <c r="DR51" s="63">
        <v>0</v>
      </c>
      <c r="DS51" s="63">
        <v>0</v>
      </c>
      <c r="DT51" s="63">
        <v>0</v>
      </c>
      <c r="DU51" s="63">
        <v>0</v>
      </c>
      <c r="DV51" s="63">
        <v>0</v>
      </c>
      <c r="DW51" s="63">
        <v>0</v>
      </c>
      <c r="DX51" s="63">
        <f t="shared" si="63"/>
        <v>0</v>
      </c>
      <c r="DY51" s="58">
        <v>0</v>
      </c>
      <c r="DZ51" s="58">
        <v>0</v>
      </c>
      <c r="EA51" s="58">
        <v>0</v>
      </c>
      <c r="EB51" s="58">
        <v>0</v>
      </c>
      <c r="EC51" s="58">
        <f t="shared" si="64"/>
        <v>117853.04458513316</v>
      </c>
      <c r="ED51" s="85">
        <v>0</v>
      </c>
      <c r="EE51" s="85">
        <v>0</v>
      </c>
      <c r="EF51" s="85">
        <v>0</v>
      </c>
      <c r="EG51" s="85">
        <v>10693.313</v>
      </c>
      <c r="EH51" s="85">
        <v>199.58199999999999</v>
      </c>
      <c r="EI51" s="85">
        <v>418.52300000000002</v>
      </c>
      <c r="EJ51" s="85">
        <v>0</v>
      </c>
      <c r="EK51" s="85">
        <v>2581.4769999999999</v>
      </c>
      <c r="EL51" s="85">
        <v>3104.6105851331517</v>
      </c>
      <c r="EM51" s="85">
        <v>0</v>
      </c>
      <c r="EN51" s="85">
        <v>0</v>
      </c>
      <c r="EO51" s="85">
        <v>0</v>
      </c>
      <c r="EP51" s="83">
        <f t="shared" si="65"/>
        <v>16997.505585133153</v>
      </c>
      <c r="EQ51" s="79">
        <v>0</v>
      </c>
      <c r="ER51" s="79">
        <v>0</v>
      </c>
      <c r="ES51" s="79">
        <v>0</v>
      </c>
      <c r="ET51" s="79">
        <v>0</v>
      </c>
      <c r="EU51" s="79">
        <v>0</v>
      </c>
      <c r="EV51" s="79">
        <v>0.12605362144857943</v>
      </c>
      <c r="EW51" s="79">
        <v>6.9463251967453649E-2</v>
      </c>
      <c r="EX51" s="79">
        <v>0</v>
      </c>
      <c r="EY51" s="79">
        <v>1.1038281979458449E-2</v>
      </c>
      <c r="EZ51" s="79">
        <v>1.3529411764705884E-2</v>
      </c>
      <c r="FA51" s="79">
        <v>9.9154328398025886E-3</v>
      </c>
      <c r="FB51" s="79">
        <v>0</v>
      </c>
      <c r="FC51" s="81">
        <f t="shared" si="66"/>
        <v>0.22999999999999998</v>
      </c>
      <c r="FD51" s="81">
        <f t="shared" si="67"/>
        <v>0.77</v>
      </c>
      <c r="FE51" s="81">
        <f t="shared" si="68"/>
        <v>0.77</v>
      </c>
      <c r="FF51" s="81">
        <f t="shared" si="69"/>
        <v>0.77</v>
      </c>
      <c r="FG51" s="81">
        <f t="shared" si="70"/>
        <v>0.77</v>
      </c>
      <c r="FH51" s="81">
        <f t="shared" si="71"/>
        <v>0.77</v>
      </c>
      <c r="FI51" s="81">
        <f t="shared" si="72"/>
        <v>0.89605362144857947</v>
      </c>
      <c r="FJ51" s="81">
        <f t="shared" si="73"/>
        <v>0.96551687341603309</v>
      </c>
      <c r="FK51" s="81">
        <f t="shared" si="74"/>
        <v>0.96551687341603309</v>
      </c>
      <c r="FL51" s="81">
        <f t="shared" si="75"/>
        <v>0.97655515539549154</v>
      </c>
      <c r="FM51" s="81">
        <f t="shared" si="76"/>
        <v>0.99008456716019744</v>
      </c>
      <c r="FN51" s="81">
        <f t="shared" si="77"/>
        <v>1</v>
      </c>
      <c r="FO51" s="81">
        <f t="shared" si="78"/>
        <v>1</v>
      </c>
      <c r="FP51" s="85">
        <v>0</v>
      </c>
      <c r="FQ51" s="85">
        <v>0</v>
      </c>
      <c r="FR51" s="85">
        <v>0</v>
      </c>
      <c r="FS51" s="85">
        <v>0</v>
      </c>
      <c r="FT51" s="85">
        <v>0</v>
      </c>
      <c r="FU51" s="85">
        <v>0</v>
      </c>
      <c r="FV51" s="85">
        <v>0</v>
      </c>
      <c r="FW51" s="85">
        <v>0</v>
      </c>
      <c r="FX51" s="85">
        <v>0</v>
      </c>
      <c r="FY51" s="85">
        <v>0</v>
      </c>
      <c r="FZ51" s="85">
        <v>0</v>
      </c>
      <c r="GA51" s="85">
        <v>0</v>
      </c>
      <c r="GB51" s="83">
        <f t="shared" si="79"/>
        <v>0</v>
      </c>
      <c r="GC51" s="89">
        <v>0</v>
      </c>
      <c r="GD51" s="89">
        <v>0</v>
      </c>
      <c r="GE51" s="89">
        <v>0</v>
      </c>
      <c r="GF51" s="89">
        <v>0</v>
      </c>
      <c r="GG51" s="86">
        <v>117853.04458513316</v>
      </c>
      <c r="GH51" s="63">
        <v>0</v>
      </c>
      <c r="GI51" s="63">
        <v>0</v>
      </c>
      <c r="GJ51" s="63">
        <v>0</v>
      </c>
      <c r="GK51" s="63">
        <v>10693.313</v>
      </c>
      <c r="GL51" s="63">
        <v>199.58199999999999</v>
      </c>
      <c r="GM51" s="63">
        <v>418.52300000000002</v>
      </c>
      <c r="GN51" s="63">
        <v>0</v>
      </c>
      <c r="GO51" s="63">
        <v>0</v>
      </c>
      <c r="GP51" s="63">
        <v>0</v>
      </c>
      <c r="GQ51" s="63">
        <v>0</v>
      </c>
      <c r="GR51" s="63">
        <v>0</v>
      </c>
      <c r="GS51" s="63">
        <v>5686.0875851331493</v>
      </c>
      <c r="GT51" s="63">
        <f t="shared" si="80"/>
        <v>16997.505585133149</v>
      </c>
      <c r="GU51" s="63">
        <v>0</v>
      </c>
      <c r="GV51" s="63">
        <v>0</v>
      </c>
      <c r="GW51" s="63">
        <v>0</v>
      </c>
      <c r="GX51" s="63">
        <v>0</v>
      </c>
      <c r="GY51" s="63">
        <v>0</v>
      </c>
      <c r="GZ51" s="63">
        <v>0</v>
      </c>
      <c r="HA51" s="63">
        <v>0</v>
      </c>
      <c r="HB51" s="63">
        <v>0</v>
      </c>
      <c r="HC51" s="63">
        <v>0</v>
      </c>
      <c r="HD51" s="63">
        <v>0</v>
      </c>
      <c r="HE51" s="63">
        <v>0</v>
      </c>
      <c r="HF51" s="63">
        <v>0</v>
      </c>
      <c r="HG51" s="63">
        <f t="shared" si="81"/>
        <v>0</v>
      </c>
      <c r="HH51" s="58">
        <v>0</v>
      </c>
      <c r="HI51" s="58">
        <v>0</v>
      </c>
      <c r="HJ51" s="58">
        <v>0</v>
      </c>
      <c r="HK51" s="58">
        <v>0</v>
      </c>
      <c r="HL51" s="58">
        <f t="shared" si="82"/>
        <v>117853.04458513315</v>
      </c>
      <c r="HM51" s="63">
        <v>0</v>
      </c>
      <c r="HN51" s="63">
        <v>0</v>
      </c>
      <c r="HO51" s="63">
        <v>0</v>
      </c>
      <c r="HP51" s="63">
        <v>10693.313</v>
      </c>
      <c r="HQ51" s="63">
        <v>199.58199999999999</v>
      </c>
      <c r="HR51" s="63">
        <v>418.52300000000002</v>
      </c>
      <c r="HS51" s="63">
        <v>0</v>
      </c>
      <c r="HT51" s="63">
        <v>0</v>
      </c>
      <c r="HU51" s="63">
        <v>0</v>
      </c>
      <c r="HV51" s="63">
        <v>173.602</v>
      </c>
      <c r="HW51" s="63">
        <v>3141.7460000000001</v>
      </c>
      <c r="HX51" s="63">
        <v>2370.7395851331521</v>
      </c>
      <c r="HY51" s="63">
        <f t="shared" si="83"/>
        <v>16997.505585133153</v>
      </c>
      <c r="HZ51" s="63">
        <v>0</v>
      </c>
      <c r="IA51" s="63">
        <v>0</v>
      </c>
      <c r="IB51" s="63">
        <v>0</v>
      </c>
      <c r="IC51" s="63">
        <v>0</v>
      </c>
      <c r="ID51" s="63">
        <v>0</v>
      </c>
      <c r="IE51" s="63">
        <v>0</v>
      </c>
      <c r="IF51" s="63">
        <v>0</v>
      </c>
      <c r="IG51" s="63">
        <v>0</v>
      </c>
      <c r="IH51" s="63">
        <v>0</v>
      </c>
      <c r="II51" s="63">
        <v>0</v>
      </c>
      <c r="IJ51" s="63">
        <v>0</v>
      </c>
      <c r="IK51" s="63">
        <v>0</v>
      </c>
      <c r="IL51" s="63">
        <v>0</v>
      </c>
      <c r="IM51" s="58">
        <v>0</v>
      </c>
      <c r="IN51" s="58">
        <v>0</v>
      </c>
      <c r="IO51" s="58">
        <v>0</v>
      </c>
      <c r="IP51" s="58">
        <v>0</v>
      </c>
      <c r="IQ51" s="58">
        <f t="shared" si="112"/>
        <v>117853.04458513316</v>
      </c>
      <c r="IR51" s="70">
        <f t="shared" si="84"/>
        <v>16997.505585133153</v>
      </c>
      <c r="IS51" s="70">
        <f t="shared" si="85"/>
        <v>14626.766</v>
      </c>
      <c r="IT51" s="92">
        <f t="shared" si="113"/>
        <v>115482.30500000001</v>
      </c>
      <c r="IU51" s="92">
        <f t="shared" si="114"/>
        <v>117853.04458513316</v>
      </c>
      <c r="IV51" s="92">
        <f t="shared" si="86"/>
        <v>-2370.739585133153</v>
      </c>
      <c r="IW51" s="21">
        <f t="shared" si="115"/>
        <v>2370.739585133153</v>
      </c>
      <c r="IX51" s="70">
        <f t="shared" si="87"/>
        <v>16997.505585133153</v>
      </c>
      <c r="IY51" s="70">
        <f t="shared" si="88"/>
        <v>14626.766</v>
      </c>
      <c r="IZ51" s="93">
        <f t="shared" si="116"/>
        <v>115482.30500000001</v>
      </c>
      <c r="JA51" s="93">
        <f t="shared" si="117"/>
        <v>117853.04458513316</v>
      </c>
      <c r="JB51" s="92">
        <f t="shared" si="89"/>
        <v>-2370.739585133153</v>
      </c>
      <c r="JC51" s="94">
        <f t="shared" si="118"/>
        <v>2370.739585133153</v>
      </c>
      <c r="JD51" s="94">
        <f t="shared" si="90"/>
        <v>11311.418</v>
      </c>
      <c r="JE51" s="94">
        <f t="shared" si="91"/>
        <v>14626.766</v>
      </c>
      <c r="JF51" s="94">
        <f t="shared" si="119"/>
        <v>115482.30500000001</v>
      </c>
      <c r="JG51" s="94">
        <f t="shared" si="120"/>
        <v>112166.95700000001</v>
      </c>
      <c r="JH51" s="94">
        <f t="shared" si="92"/>
        <v>3315.3479999999981</v>
      </c>
      <c r="JI51" s="94">
        <f t="shared" si="121"/>
        <v>2370.7395851331385</v>
      </c>
      <c r="JJ51" s="94">
        <f t="shared" si="93"/>
        <v>14626.766</v>
      </c>
      <c r="JK51" s="94">
        <f t="shared" si="122"/>
        <v>14626.766</v>
      </c>
      <c r="JL51" s="94">
        <f t="shared" si="94"/>
        <v>115482.30500000001</v>
      </c>
      <c r="JM51" s="94">
        <f t="shared" si="95"/>
        <v>115482.30500000001</v>
      </c>
      <c r="JN51" s="94">
        <f t="shared" si="96"/>
        <v>0</v>
      </c>
      <c r="JO51" s="94">
        <f t="shared" si="97"/>
        <v>2370.739585133153</v>
      </c>
      <c r="JP51" s="96">
        <v>11932</v>
      </c>
      <c r="JQ51" s="6" t="s">
        <v>384</v>
      </c>
      <c r="JR51" s="106" t="s">
        <v>394</v>
      </c>
      <c r="JS51" s="106" t="s">
        <v>395</v>
      </c>
      <c r="JT51" s="6" t="s">
        <v>406</v>
      </c>
      <c r="JU51" s="17">
        <v>6</v>
      </c>
      <c r="JV51" s="6" t="s">
        <v>397</v>
      </c>
      <c r="JW51" s="6" t="s">
        <v>401</v>
      </c>
      <c r="JX51" s="103" t="s">
        <v>412</v>
      </c>
      <c r="JY51" s="7" t="s">
        <v>412</v>
      </c>
      <c r="JZ51" s="6"/>
      <c r="KA51" s="6" t="s">
        <v>406</v>
      </c>
      <c r="KB51" s="6"/>
      <c r="KC51" s="110">
        <v>42339</v>
      </c>
      <c r="KD51" s="109">
        <v>43646</v>
      </c>
      <c r="KE51" s="110"/>
      <c r="KF51" s="130"/>
      <c r="KG51" s="130"/>
      <c r="KH51" s="130">
        <v>0</v>
      </c>
      <c r="KI51" s="130">
        <v>0</v>
      </c>
      <c r="KJ51" s="130">
        <v>0</v>
      </c>
      <c r="KK51" s="130"/>
      <c r="KL51" s="130"/>
      <c r="KM51" s="26"/>
      <c r="KN51" s="130"/>
      <c r="KO51" s="131">
        <v>659</v>
      </c>
      <c r="KP51" s="132"/>
      <c r="KQ51" s="133">
        <v>2014</v>
      </c>
      <c r="KR51" s="132" t="s">
        <v>495</v>
      </c>
      <c r="KS51" s="291" t="s">
        <v>484</v>
      </c>
    </row>
    <row r="52" spans="1:305" ht="39" x14ac:dyDescent="0.25">
      <c r="A52" s="4" t="s">
        <v>48</v>
      </c>
      <c r="B52" s="6" t="s">
        <v>71</v>
      </c>
      <c r="C52" s="26" t="s">
        <v>121</v>
      </c>
      <c r="D52" s="219" t="s">
        <v>145</v>
      </c>
      <c r="E52" s="32" t="s">
        <v>770</v>
      </c>
      <c r="F52" s="33" t="s">
        <v>178</v>
      </c>
      <c r="G52" s="12">
        <v>0</v>
      </c>
      <c r="H52" s="12">
        <v>0</v>
      </c>
      <c r="I52" s="12">
        <v>0</v>
      </c>
      <c r="J52" s="12">
        <v>0</v>
      </c>
      <c r="K52" s="12">
        <v>0</v>
      </c>
      <c r="L52" s="12">
        <v>0</v>
      </c>
      <c r="M52" s="12">
        <v>352.21300000000002</v>
      </c>
      <c r="N52" s="48">
        <v>0</v>
      </c>
      <c r="O52" s="48">
        <v>0</v>
      </c>
      <c r="P52" s="48">
        <v>0</v>
      </c>
      <c r="Q52" s="48">
        <v>0</v>
      </c>
      <c r="R52" s="48">
        <v>0</v>
      </c>
      <c r="S52" s="11">
        <f t="shared" si="21"/>
        <v>352.21300000000002</v>
      </c>
      <c r="T52" s="79">
        <v>0</v>
      </c>
      <c r="U52" s="79">
        <v>0</v>
      </c>
      <c r="V52" s="79">
        <v>0</v>
      </c>
      <c r="W52" s="79">
        <v>0</v>
      </c>
      <c r="X52" s="79">
        <v>0</v>
      </c>
      <c r="Y52" s="79">
        <v>0</v>
      </c>
      <c r="Z52" s="79">
        <v>0</v>
      </c>
      <c r="AA52" s="79">
        <v>0</v>
      </c>
      <c r="AB52" s="79">
        <v>0</v>
      </c>
      <c r="AC52" s="79">
        <v>0</v>
      </c>
      <c r="AD52" s="79">
        <v>0</v>
      </c>
      <c r="AE52" s="79">
        <v>0</v>
      </c>
      <c r="AF52" s="221">
        <f t="shared" si="98"/>
        <v>0.19999999999999998</v>
      </c>
      <c r="AG52" s="221">
        <f t="shared" si="99"/>
        <v>0.19999999999999998</v>
      </c>
      <c r="AH52" s="221">
        <f t="shared" si="100"/>
        <v>0.19999999999999998</v>
      </c>
      <c r="AI52" s="221">
        <f t="shared" si="101"/>
        <v>0.19999999999999998</v>
      </c>
      <c r="AJ52" s="221">
        <f t="shared" si="102"/>
        <v>0.19999999999999998</v>
      </c>
      <c r="AK52" s="221">
        <f t="shared" si="103"/>
        <v>0.19999999999999998</v>
      </c>
      <c r="AL52" s="221">
        <f t="shared" si="104"/>
        <v>0.19999999999999998</v>
      </c>
      <c r="AM52" s="221">
        <f t="shared" si="105"/>
        <v>0.19999999999999998</v>
      </c>
      <c r="AN52" s="221">
        <f t="shared" si="106"/>
        <v>0.19999999999999998</v>
      </c>
      <c r="AO52" s="221">
        <f t="shared" si="107"/>
        <v>0.19999999999999998</v>
      </c>
      <c r="AP52" s="221">
        <f t="shared" si="108"/>
        <v>0.19999999999999998</v>
      </c>
      <c r="AQ52" s="221">
        <f t="shared" si="109"/>
        <v>0.19999999999999998</v>
      </c>
      <c r="AR52" s="221">
        <f t="shared" si="46"/>
        <v>0.19999999999999998</v>
      </c>
      <c r="AS52" s="221">
        <f t="shared" si="47"/>
        <v>0.19999999999999998</v>
      </c>
      <c r="AT52" s="221">
        <f t="shared" si="48"/>
        <v>0.22249691015142209</v>
      </c>
      <c r="AU52" s="221">
        <f t="shared" si="49"/>
        <v>0.43594724366756821</v>
      </c>
      <c r="AV52" s="221">
        <f t="shared" si="50"/>
        <v>0.46846760698063583</v>
      </c>
      <c r="AW52" s="221">
        <f t="shared" si="51"/>
        <v>0.46846760698063583</v>
      </c>
      <c r="AX52" s="221">
        <f t="shared" si="52"/>
        <v>0.46846760698063583</v>
      </c>
      <c r="AY52" s="221">
        <f t="shared" si="53"/>
        <v>0.46846760698063583</v>
      </c>
      <c r="AZ52" s="221">
        <f t="shared" si="54"/>
        <v>0.58615841587252471</v>
      </c>
      <c r="BA52" s="221">
        <f t="shared" si="55"/>
        <v>0.72066175103398589</v>
      </c>
      <c r="BB52" s="221">
        <f t="shared" si="56"/>
        <v>0.84346975542149272</v>
      </c>
      <c r="BC52" s="221">
        <f t="shared" si="57"/>
        <v>0.97124808007512498</v>
      </c>
      <c r="BD52" s="80">
        <f t="shared" si="110"/>
        <v>0.19999999999999998</v>
      </c>
      <c r="BE52" s="76">
        <v>0.19999999999999998</v>
      </c>
      <c r="BF52" s="51">
        <v>8471.6529999999966</v>
      </c>
      <c r="BG52" s="57">
        <v>0</v>
      </c>
      <c r="BH52" s="57">
        <v>0</v>
      </c>
      <c r="BI52" s="57">
        <v>0</v>
      </c>
      <c r="BJ52" s="57">
        <v>0</v>
      </c>
      <c r="BK52" s="57">
        <v>9586.0000000000018</v>
      </c>
      <c r="BL52" s="57">
        <v>10000</v>
      </c>
      <c r="BM52" s="57">
        <v>25000.000000000004</v>
      </c>
      <c r="BN52" s="57">
        <v>25000.000000000004</v>
      </c>
      <c r="BO52" s="57">
        <v>25000.000000000004</v>
      </c>
      <c r="BP52" s="57">
        <v>25000.000000000004</v>
      </c>
      <c r="BQ52" s="57">
        <v>50000.000000000007</v>
      </c>
      <c r="BR52" s="57">
        <v>26684.999999999996</v>
      </c>
      <c r="BS52" s="86">
        <f t="shared" si="58"/>
        <v>196271</v>
      </c>
      <c r="BT52" s="230">
        <v>0</v>
      </c>
      <c r="BU52" s="230">
        <v>0</v>
      </c>
      <c r="BV52" s="230">
        <v>2.2496910151422109E-2</v>
      </c>
      <c r="BW52" s="230">
        <v>0.21345033351614612</v>
      </c>
      <c r="BX52" s="230">
        <v>3.2520363313067679E-2</v>
      </c>
      <c r="BY52" s="230">
        <v>0</v>
      </c>
      <c r="BZ52" s="230">
        <v>0</v>
      </c>
      <c r="CA52" s="230">
        <v>0</v>
      </c>
      <c r="CB52" s="230">
        <v>0.1176908088918889</v>
      </c>
      <c r="CC52" s="230">
        <v>0.13450333516146121</v>
      </c>
      <c r="CD52" s="230">
        <v>0.12280800438750686</v>
      </c>
      <c r="CE52" s="230">
        <v>0.12777832465363226</v>
      </c>
      <c r="CF52" s="80">
        <f t="shared" si="59"/>
        <v>0.97124808007512498</v>
      </c>
      <c r="CG52" s="59">
        <v>49999.807999999997</v>
      </c>
      <c r="CH52" s="59">
        <v>49999.807999999997</v>
      </c>
      <c r="CI52" s="59">
        <v>0</v>
      </c>
      <c r="CJ52" s="59">
        <v>0</v>
      </c>
      <c r="CK52" s="59">
        <v>0</v>
      </c>
      <c r="CL52" s="59">
        <v>0</v>
      </c>
      <c r="CM52" s="59">
        <v>0</v>
      </c>
      <c r="CN52" s="59">
        <v>0</v>
      </c>
      <c r="CO52" s="59">
        <v>0</v>
      </c>
      <c r="CP52" s="59">
        <v>0</v>
      </c>
      <c r="CQ52" s="59">
        <v>0</v>
      </c>
      <c r="CR52" s="59">
        <v>0</v>
      </c>
      <c r="CS52" s="11">
        <f t="shared" si="60"/>
        <v>99999.615999999995</v>
      </c>
      <c r="CT52" s="59">
        <v>0</v>
      </c>
      <c r="CU52" s="59">
        <v>0</v>
      </c>
      <c r="CV52" s="59">
        <v>0</v>
      </c>
      <c r="CW52" s="59">
        <v>0</v>
      </c>
      <c r="CX52" s="58">
        <f t="shared" si="111"/>
        <v>304742.26899999997</v>
      </c>
      <c r="CY52" s="63">
        <v>0</v>
      </c>
      <c r="CZ52" s="63">
        <v>0</v>
      </c>
      <c r="DA52" s="63">
        <v>0</v>
      </c>
      <c r="DB52" s="63">
        <v>0</v>
      </c>
      <c r="DC52" s="63">
        <v>9586.0000000000018</v>
      </c>
      <c r="DD52" s="63">
        <v>10000</v>
      </c>
      <c r="DE52" s="63">
        <v>25000.000000000004</v>
      </c>
      <c r="DF52" s="63">
        <v>25000.000000000004</v>
      </c>
      <c r="DG52" s="63">
        <v>25000.000000000004</v>
      </c>
      <c r="DH52" s="63">
        <v>25000.000000000004</v>
      </c>
      <c r="DI52" s="63">
        <v>50000.000000000007</v>
      </c>
      <c r="DJ52" s="63">
        <v>26684.999999999996</v>
      </c>
      <c r="DK52" s="63">
        <f t="shared" si="62"/>
        <v>196271</v>
      </c>
      <c r="DL52" s="63">
        <v>49999.807999999997</v>
      </c>
      <c r="DM52" s="63">
        <v>49999.807999999997</v>
      </c>
      <c r="DN52" s="63">
        <v>0</v>
      </c>
      <c r="DO52" s="63">
        <v>0</v>
      </c>
      <c r="DP52" s="63">
        <v>0</v>
      </c>
      <c r="DQ52" s="63">
        <v>0</v>
      </c>
      <c r="DR52" s="63">
        <v>0</v>
      </c>
      <c r="DS52" s="63">
        <v>0</v>
      </c>
      <c r="DT52" s="63">
        <v>0</v>
      </c>
      <c r="DU52" s="63">
        <v>0</v>
      </c>
      <c r="DV52" s="63">
        <v>0</v>
      </c>
      <c r="DW52" s="63">
        <v>0</v>
      </c>
      <c r="DX52" s="63">
        <f t="shared" si="63"/>
        <v>99999.615999999995</v>
      </c>
      <c r="DY52" s="58">
        <v>0</v>
      </c>
      <c r="DZ52" s="58">
        <v>0</v>
      </c>
      <c r="EA52" s="58">
        <v>0</v>
      </c>
      <c r="EB52" s="58">
        <v>0</v>
      </c>
      <c r="EC52" s="58">
        <f t="shared" si="64"/>
        <v>304742.26899999997</v>
      </c>
      <c r="ED52" s="85">
        <v>0</v>
      </c>
      <c r="EE52" s="85">
        <v>0</v>
      </c>
      <c r="EF52" s="85">
        <v>0</v>
      </c>
      <c r="EG52" s="85">
        <v>0</v>
      </c>
      <c r="EH52" s="85">
        <v>0</v>
      </c>
      <c r="EI52" s="85">
        <v>0</v>
      </c>
      <c r="EJ52" s="85">
        <v>0</v>
      </c>
      <c r="EK52" s="85">
        <v>0</v>
      </c>
      <c r="EL52" s="85">
        <v>0</v>
      </c>
      <c r="EM52" s="85">
        <v>30000</v>
      </c>
      <c r="EN52" s="85">
        <v>80000</v>
      </c>
      <c r="EO52" s="85">
        <v>86271</v>
      </c>
      <c r="EP52" s="83">
        <f t="shared" si="65"/>
        <v>196271</v>
      </c>
      <c r="EQ52" s="79">
        <v>0</v>
      </c>
      <c r="ER52" s="79">
        <v>0</v>
      </c>
      <c r="ES52" s="79">
        <v>0</v>
      </c>
      <c r="ET52" s="79">
        <v>0</v>
      </c>
      <c r="EU52" s="79">
        <v>0</v>
      </c>
      <c r="EV52" s="79">
        <v>3.8218690283296432E-3</v>
      </c>
      <c r="EW52" s="79">
        <v>2.8343705712959824E-3</v>
      </c>
      <c r="EX52" s="79">
        <v>2.704683273932384E-3</v>
      </c>
      <c r="EY52" s="79">
        <v>2.4468711767637861E-3</v>
      </c>
      <c r="EZ52" s="79">
        <v>3.3374947851643978E-3</v>
      </c>
      <c r="FA52" s="79">
        <v>0.11754512883573619</v>
      </c>
      <c r="FB52" s="79">
        <v>0.12683886431427449</v>
      </c>
      <c r="FC52" s="81">
        <f t="shared" si="66"/>
        <v>0.25952928198549685</v>
      </c>
      <c r="FD52" s="81">
        <f t="shared" si="67"/>
        <v>0.19999999999999998</v>
      </c>
      <c r="FE52" s="81">
        <f t="shared" si="68"/>
        <v>0.19999999999999998</v>
      </c>
      <c r="FF52" s="81">
        <f t="shared" si="69"/>
        <v>0.19999999999999998</v>
      </c>
      <c r="FG52" s="81">
        <f t="shared" si="70"/>
        <v>0.19999999999999998</v>
      </c>
      <c r="FH52" s="81">
        <f t="shared" si="71"/>
        <v>0.19999999999999998</v>
      </c>
      <c r="FI52" s="81">
        <f t="shared" si="72"/>
        <v>0.20382186902832963</v>
      </c>
      <c r="FJ52" s="81">
        <f t="shared" si="73"/>
        <v>0.20665623959962562</v>
      </c>
      <c r="FK52" s="81">
        <f t="shared" si="74"/>
        <v>0.20936092287355798</v>
      </c>
      <c r="FL52" s="81">
        <f t="shared" si="75"/>
        <v>0.21180779405032177</v>
      </c>
      <c r="FM52" s="81">
        <f t="shared" si="76"/>
        <v>0.21514528883548617</v>
      </c>
      <c r="FN52" s="81">
        <f t="shared" si="77"/>
        <v>0.33269041767122237</v>
      </c>
      <c r="FO52" s="81">
        <f t="shared" si="78"/>
        <v>0.45952928198549681</v>
      </c>
      <c r="FP52" s="85">
        <v>49999.807999999997</v>
      </c>
      <c r="FQ52" s="85">
        <v>49999.807999999997</v>
      </c>
      <c r="FR52" s="85">
        <v>0</v>
      </c>
      <c r="FS52" s="85">
        <v>0</v>
      </c>
      <c r="FT52" s="85">
        <v>0</v>
      </c>
      <c r="FU52" s="85">
        <v>0</v>
      </c>
      <c r="FV52" s="85">
        <v>0</v>
      </c>
      <c r="FW52" s="85">
        <v>0</v>
      </c>
      <c r="FX52" s="85">
        <v>0</v>
      </c>
      <c r="FY52" s="85">
        <v>0</v>
      </c>
      <c r="FZ52" s="85">
        <v>0</v>
      </c>
      <c r="GA52" s="85">
        <v>0</v>
      </c>
      <c r="GB52" s="83">
        <f t="shared" si="79"/>
        <v>99999.615999999995</v>
      </c>
      <c r="GC52" s="89">
        <v>0</v>
      </c>
      <c r="GD52" s="89">
        <v>0</v>
      </c>
      <c r="GE52" s="89">
        <v>0</v>
      </c>
      <c r="GF52" s="89">
        <v>0</v>
      </c>
      <c r="GG52" s="86">
        <v>304742.26899999997</v>
      </c>
      <c r="GH52" s="63">
        <v>0</v>
      </c>
      <c r="GI52" s="63">
        <v>0</v>
      </c>
      <c r="GJ52" s="63">
        <v>0</v>
      </c>
      <c r="GK52" s="63">
        <v>0</v>
      </c>
      <c r="GL52" s="63">
        <v>0</v>
      </c>
      <c r="GM52" s="63">
        <v>0</v>
      </c>
      <c r="GN52" s="63">
        <v>352.21300000000002</v>
      </c>
      <c r="GO52" s="63">
        <v>0</v>
      </c>
      <c r="GP52" s="63">
        <v>0</v>
      </c>
      <c r="GQ52" s="63">
        <v>10000</v>
      </c>
      <c r="GR52" s="63">
        <v>30000</v>
      </c>
      <c r="GS52" s="63">
        <v>55918.786999999997</v>
      </c>
      <c r="GT52" s="63">
        <f t="shared" si="80"/>
        <v>96271</v>
      </c>
      <c r="GU52" s="63">
        <v>49999.807999999997</v>
      </c>
      <c r="GV52" s="63">
        <v>49999.807999999997</v>
      </c>
      <c r="GW52" s="63">
        <v>49999.807999999997</v>
      </c>
      <c r="GX52" s="63">
        <v>49999.807999999997</v>
      </c>
      <c r="GY52" s="63">
        <v>0</v>
      </c>
      <c r="GZ52" s="63">
        <v>0</v>
      </c>
      <c r="HA52" s="63">
        <v>0</v>
      </c>
      <c r="HB52" s="63">
        <v>0</v>
      </c>
      <c r="HC52" s="63">
        <v>0</v>
      </c>
      <c r="HD52" s="63">
        <v>0</v>
      </c>
      <c r="HE52" s="63">
        <v>0</v>
      </c>
      <c r="HF52" s="63">
        <v>0</v>
      </c>
      <c r="HG52" s="63">
        <f t="shared" si="81"/>
        <v>199999.23199999999</v>
      </c>
      <c r="HH52" s="58">
        <v>0</v>
      </c>
      <c r="HI52" s="58">
        <v>0</v>
      </c>
      <c r="HJ52" s="58">
        <v>0</v>
      </c>
      <c r="HK52" s="58">
        <v>0</v>
      </c>
      <c r="HL52" s="58">
        <f t="shared" si="82"/>
        <v>304741.88500000001</v>
      </c>
      <c r="HM52" s="63">
        <v>0</v>
      </c>
      <c r="HN52" s="63">
        <v>0</v>
      </c>
      <c r="HO52" s="63">
        <v>0</v>
      </c>
      <c r="HP52" s="63">
        <v>0</v>
      </c>
      <c r="HQ52" s="63">
        <v>0</v>
      </c>
      <c r="HR52" s="63">
        <v>0</v>
      </c>
      <c r="HS52" s="63">
        <v>352.21300000000002</v>
      </c>
      <c r="HT52" s="63">
        <v>0</v>
      </c>
      <c r="HU52" s="63">
        <v>0</v>
      </c>
      <c r="HV52" s="63">
        <v>0</v>
      </c>
      <c r="HW52" s="63">
        <v>0</v>
      </c>
      <c r="HX52" s="63">
        <v>95918.786999999997</v>
      </c>
      <c r="HY52" s="63">
        <f t="shared" si="83"/>
        <v>96271</v>
      </c>
      <c r="HZ52" s="63">
        <v>0</v>
      </c>
      <c r="IA52" s="63">
        <v>0</v>
      </c>
      <c r="IB52" s="63">
        <v>0</v>
      </c>
      <c r="IC52" s="63">
        <v>0</v>
      </c>
      <c r="ID52" s="63">
        <v>0</v>
      </c>
      <c r="IE52" s="63">
        <v>0</v>
      </c>
      <c r="IF52" s="63">
        <v>0</v>
      </c>
      <c r="IG52" s="63">
        <v>0</v>
      </c>
      <c r="IH52" s="63">
        <v>0</v>
      </c>
      <c r="II52" s="63">
        <v>0</v>
      </c>
      <c r="IJ52" s="63">
        <v>0</v>
      </c>
      <c r="IK52" s="63">
        <v>0</v>
      </c>
      <c r="IL52" s="63">
        <v>199999.23199999999</v>
      </c>
      <c r="IM52" s="58">
        <v>0</v>
      </c>
      <c r="IN52" s="58">
        <v>0</v>
      </c>
      <c r="IO52" s="58">
        <v>0</v>
      </c>
      <c r="IP52" s="58">
        <v>0</v>
      </c>
      <c r="IQ52" s="58">
        <f t="shared" si="112"/>
        <v>304741.88500000001</v>
      </c>
      <c r="IR52" s="70">
        <f t="shared" si="84"/>
        <v>169586</v>
      </c>
      <c r="IS52" s="70">
        <f t="shared" si="85"/>
        <v>352.21300000000002</v>
      </c>
      <c r="IT52" s="92">
        <f t="shared" si="113"/>
        <v>8823.8659999999963</v>
      </c>
      <c r="IU52" s="92">
        <f t="shared" si="114"/>
        <v>178057.65299999999</v>
      </c>
      <c r="IV52" s="92">
        <f t="shared" si="86"/>
        <v>-169233.78699999998</v>
      </c>
      <c r="IW52" s="21">
        <f t="shared" si="115"/>
        <v>295918.40299999999</v>
      </c>
      <c r="IX52" s="70">
        <f t="shared" si="87"/>
        <v>110000</v>
      </c>
      <c r="IY52" s="70">
        <f t="shared" si="88"/>
        <v>352.21300000000002</v>
      </c>
      <c r="IZ52" s="93">
        <f t="shared" si="116"/>
        <v>8823.8659999999963</v>
      </c>
      <c r="JA52" s="93">
        <f t="shared" si="117"/>
        <v>118471.65299999999</v>
      </c>
      <c r="JB52" s="92">
        <f t="shared" si="89"/>
        <v>-109647.787</v>
      </c>
      <c r="JC52" s="94">
        <f t="shared" si="118"/>
        <v>295918.40299999999</v>
      </c>
      <c r="JD52" s="94">
        <f t="shared" si="90"/>
        <v>40352.213000000003</v>
      </c>
      <c r="JE52" s="94">
        <f t="shared" si="91"/>
        <v>352.21300000000002</v>
      </c>
      <c r="JF52" s="94">
        <f t="shared" si="119"/>
        <v>8823.8659999999963</v>
      </c>
      <c r="JG52" s="94">
        <f t="shared" si="120"/>
        <v>48823.866000000002</v>
      </c>
      <c r="JH52" s="94">
        <f t="shared" si="92"/>
        <v>-40000.000000000007</v>
      </c>
      <c r="JI52" s="94">
        <f t="shared" si="121"/>
        <v>295918.01900000003</v>
      </c>
      <c r="JJ52" s="94">
        <f t="shared" si="93"/>
        <v>352.21300000000002</v>
      </c>
      <c r="JK52" s="94">
        <f t="shared" si="122"/>
        <v>352.21300000000002</v>
      </c>
      <c r="JL52" s="94">
        <f t="shared" si="94"/>
        <v>8823.8659999999963</v>
      </c>
      <c r="JM52" s="94">
        <f t="shared" si="95"/>
        <v>8823.8659999999963</v>
      </c>
      <c r="JN52" s="94">
        <f t="shared" si="96"/>
        <v>0</v>
      </c>
      <c r="JO52" s="94">
        <f t="shared" si="97"/>
        <v>295918.01900000003</v>
      </c>
      <c r="JP52" s="96">
        <v>12355</v>
      </c>
      <c r="JQ52" s="6" t="s">
        <v>384</v>
      </c>
      <c r="JR52" s="106" t="s">
        <v>394</v>
      </c>
      <c r="JS52" s="106" t="s">
        <v>395</v>
      </c>
      <c r="JT52" s="6" t="s">
        <v>406</v>
      </c>
      <c r="JU52" s="17">
        <v>6</v>
      </c>
      <c r="JV52" s="6" t="s">
        <v>397</v>
      </c>
      <c r="JW52" s="6" t="s">
        <v>401</v>
      </c>
      <c r="JX52" s="103" t="s">
        <v>441</v>
      </c>
      <c r="JY52" s="7" t="s">
        <v>441</v>
      </c>
      <c r="JZ52" s="6"/>
      <c r="KA52" s="6" t="s">
        <v>406</v>
      </c>
      <c r="KB52" s="6"/>
      <c r="KC52" s="110">
        <v>42795</v>
      </c>
      <c r="KD52" s="109">
        <v>43830</v>
      </c>
      <c r="KE52" s="110"/>
      <c r="KF52" s="130"/>
      <c r="KG52" s="130"/>
      <c r="KH52" s="130">
        <v>0</v>
      </c>
      <c r="KI52" s="130">
        <v>0</v>
      </c>
      <c r="KJ52" s="130">
        <v>0</v>
      </c>
      <c r="KK52" s="130"/>
      <c r="KL52" s="130"/>
      <c r="KM52" s="26"/>
      <c r="KN52" s="130"/>
      <c r="KO52" s="131"/>
      <c r="KP52" s="132"/>
      <c r="KQ52" s="133">
        <v>2015</v>
      </c>
      <c r="KR52" s="132" t="s">
        <v>495</v>
      </c>
      <c r="KS52" s="291" t="s">
        <v>484</v>
      </c>
    </row>
    <row r="53" spans="1:305" ht="39" x14ac:dyDescent="0.25">
      <c r="A53" s="4" t="s">
        <v>49</v>
      </c>
      <c r="B53" s="6" t="s">
        <v>71</v>
      </c>
      <c r="C53" s="26" t="s">
        <v>122</v>
      </c>
      <c r="D53" s="219" t="s">
        <v>145</v>
      </c>
      <c r="E53" s="32" t="s">
        <v>770</v>
      </c>
      <c r="F53" s="33" t="s">
        <v>178</v>
      </c>
      <c r="G53" s="12">
        <v>0</v>
      </c>
      <c r="H53" s="12">
        <v>0</v>
      </c>
      <c r="I53" s="12">
        <v>10221.174000000001</v>
      </c>
      <c r="J53" s="12">
        <v>0</v>
      </c>
      <c r="K53" s="12">
        <v>2786.7150000000001</v>
      </c>
      <c r="L53" s="12">
        <v>249.88800000000001</v>
      </c>
      <c r="M53" s="12">
        <v>1327.787</v>
      </c>
      <c r="N53" s="48">
        <v>2569.9229999999998</v>
      </c>
      <c r="O53" s="48">
        <v>9504.3850000000002</v>
      </c>
      <c r="P53" s="48">
        <v>17312.422999999999</v>
      </c>
      <c r="Q53" s="48">
        <v>14297.584999999999</v>
      </c>
      <c r="R53" s="48">
        <v>0</v>
      </c>
      <c r="S53" s="11">
        <f t="shared" si="21"/>
        <v>58269.88</v>
      </c>
      <c r="T53" s="79">
        <v>0</v>
      </c>
      <c r="U53" s="79">
        <v>0</v>
      </c>
      <c r="V53" s="79">
        <v>0</v>
      </c>
      <c r="W53" s="79">
        <v>0</v>
      </c>
      <c r="X53" s="79">
        <v>0</v>
      </c>
      <c r="Y53" s="79">
        <v>0</v>
      </c>
      <c r="Z53" s="79">
        <v>0</v>
      </c>
      <c r="AA53" s="79">
        <v>0</v>
      </c>
      <c r="AB53" s="79">
        <v>0</v>
      </c>
      <c r="AC53" s="79">
        <v>0</v>
      </c>
      <c r="AD53" s="79">
        <v>0.03</v>
      </c>
      <c r="AE53" s="79">
        <v>0</v>
      </c>
      <c r="AF53" s="221">
        <f t="shared" si="98"/>
        <v>0.96</v>
      </c>
      <c r="AG53" s="221">
        <f t="shared" si="99"/>
        <v>0.96</v>
      </c>
      <c r="AH53" s="221">
        <f t="shared" si="100"/>
        <v>0.96</v>
      </c>
      <c r="AI53" s="221">
        <f t="shared" si="101"/>
        <v>0.96</v>
      </c>
      <c r="AJ53" s="221">
        <f t="shared" si="102"/>
        <v>0.96</v>
      </c>
      <c r="AK53" s="221">
        <f t="shared" si="103"/>
        <v>0.96</v>
      </c>
      <c r="AL53" s="221">
        <f t="shared" si="104"/>
        <v>0.96</v>
      </c>
      <c r="AM53" s="221">
        <f t="shared" si="105"/>
        <v>0.96</v>
      </c>
      <c r="AN53" s="221">
        <f t="shared" si="106"/>
        <v>0.96</v>
      </c>
      <c r="AO53" s="221">
        <f t="shared" si="107"/>
        <v>0.96</v>
      </c>
      <c r="AP53" s="221">
        <f t="shared" si="108"/>
        <v>0.99</v>
      </c>
      <c r="AQ53" s="221">
        <f t="shared" si="109"/>
        <v>0.99</v>
      </c>
      <c r="AR53" s="221">
        <f t="shared" si="46"/>
        <v>0.96</v>
      </c>
      <c r="AS53" s="221">
        <f t="shared" si="47"/>
        <v>0.96359183673469384</v>
      </c>
      <c r="AT53" s="221">
        <f t="shared" si="48"/>
        <v>0.98014367346938769</v>
      </c>
      <c r="AU53" s="221">
        <f t="shared" si="49"/>
        <v>0.99131918367346938</v>
      </c>
      <c r="AV53" s="221">
        <f t="shared" si="50"/>
        <v>1</v>
      </c>
      <c r="AW53" s="221">
        <f t="shared" si="51"/>
        <v>1</v>
      </c>
      <c r="AX53" s="221">
        <f t="shared" si="52"/>
        <v>1</v>
      </c>
      <c r="AY53" s="221">
        <f t="shared" si="53"/>
        <v>1</v>
      </c>
      <c r="AZ53" s="221">
        <f t="shared" si="54"/>
        <v>1</v>
      </c>
      <c r="BA53" s="221">
        <f t="shared" si="55"/>
        <v>1</v>
      </c>
      <c r="BB53" s="221">
        <f t="shared" si="56"/>
        <v>1</v>
      </c>
      <c r="BC53" s="221">
        <f t="shared" si="57"/>
        <v>1</v>
      </c>
      <c r="BD53" s="80">
        <f t="shared" si="110"/>
        <v>0.99</v>
      </c>
      <c r="BE53" s="76">
        <v>0.96</v>
      </c>
      <c r="BF53" s="51">
        <v>349465.99</v>
      </c>
      <c r="BG53" s="57">
        <v>0</v>
      </c>
      <c r="BH53" s="57">
        <v>0</v>
      </c>
      <c r="BI53" s="57">
        <v>10000</v>
      </c>
      <c r="BJ53" s="57">
        <v>20000</v>
      </c>
      <c r="BK53" s="57">
        <v>22592.82699999999</v>
      </c>
      <c r="BL53" s="57">
        <v>0</v>
      </c>
      <c r="BM53" s="57">
        <v>0</v>
      </c>
      <c r="BN53" s="57">
        <v>0</v>
      </c>
      <c r="BO53" s="57">
        <v>0</v>
      </c>
      <c r="BP53" s="57">
        <v>0</v>
      </c>
      <c r="BQ53" s="57">
        <v>0</v>
      </c>
      <c r="BR53" s="57">
        <v>0</v>
      </c>
      <c r="BS53" s="86">
        <f t="shared" si="58"/>
        <v>52592.82699999999</v>
      </c>
      <c r="BT53" s="230">
        <v>0</v>
      </c>
      <c r="BU53" s="230">
        <v>3.5918367346938775E-3</v>
      </c>
      <c r="BV53" s="230">
        <v>1.6551836734693876E-2</v>
      </c>
      <c r="BW53" s="230">
        <v>1.1175510204081633E-2</v>
      </c>
      <c r="BX53" s="230">
        <v>8.6808163265306125E-3</v>
      </c>
      <c r="BY53" s="230">
        <v>0</v>
      </c>
      <c r="BZ53" s="230">
        <v>0</v>
      </c>
      <c r="CA53" s="230">
        <v>0</v>
      </c>
      <c r="CB53" s="230">
        <v>0</v>
      </c>
      <c r="CC53" s="230">
        <v>0</v>
      </c>
      <c r="CD53" s="230">
        <v>0</v>
      </c>
      <c r="CE53" s="230">
        <v>0</v>
      </c>
      <c r="CF53" s="80">
        <f t="shared" si="59"/>
        <v>1</v>
      </c>
      <c r="CG53" s="59">
        <v>0</v>
      </c>
      <c r="CH53" s="59">
        <v>0</v>
      </c>
      <c r="CI53" s="59">
        <v>0</v>
      </c>
      <c r="CJ53" s="59">
        <v>0</v>
      </c>
      <c r="CK53" s="59">
        <v>0</v>
      </c>
      <c r="CL53" s="59">
        <v>0</v>
      </c>
      <c r="CM53" s="59">
        <v>0</v>
      </c>
      <c r="CN53" s="59">
        <v>0</v>
      </c>
      <c r="CO53" s="59">
        <v>0</v>
      </c>
      <c r="CP53" s="59">
        <v>0</v>
      </c>
      <c r="CQ53" s="59">
        <v>0</v>
      </c>
      <c r="CR53" s="59">
        <v>0</v>
      </c>
      <c r="CS53" s="11">
        <f t="shared" si="60"/>
        <v>0</v>
      </c>
      <c r="CT53" s="59">
        <v>0</v>
      </c>
      <c r="CU53" s="59">
        <v>0</v>
      </c>
      <c r="CV53" s="59">
        <v>0</v>
      </c>
      <c r="CW53" s="59">
        <v>0</v>
      </c>
      <c r="CX53" s="58">
        <f t="shared" si="111"/>
        <v>402058.81699999998</v>
      </c>
      <c r="CY53" s="63">
        <v>0</v>
      </c>
      <c r="CZ53" s="63">
        <v>0</v>
      </c>
      <c r="DA53" s="63">
        <v>10000</v>
      </c>
      <c r="DB53" s="63">
        <v>20000</v>
      </c>
      <c r="DC53" s="63">
        <v>22592.82699999999</v>
      </c>
      <c r="DD53" s="63">
        <v>0</v>
      </c>
      <c r="DE53" s="63">
        <v>0</v>
      </c>
      <c r="DF53" s="63">
        <v>0</v>
      </c>
      <c r="DG53" s="63">
        <v>0</v>
      </c>
      <c r="DH53" s="63">
        <v>0</v>
      </c>
      <c r="DI53" s="63">
        <v>0</v>
      </c>
      <c r="DJ53" s="63">
        <v>0</v>
      </c>
      <c r="DK53" s="63">
        <f t="shared" si="62"/>
        <v>52592.82699999999</v>
      </c>
      <c r="DL53" s="63">
        <v>0</v>
      </c>
      <c r="DM53" s="63">
        <v>0</v>
      </c>
      <c r="DN53" s="63">
        <v>0</v>
      </c>
      <c r="DO53" s="63">
        <v>0</v>
      </c>
      <c r="DP53" s="63">
        <v>0</v>
      </c>
      <c r="DQ53" s="63">
        <v>0</v>
      </c>
      <c r="DR53" s="63">
        <v>0</v>
      </c>
      <c r="DS53" s="63">
        <v>0</v>
      </c>
      <c r="DT53" s="63">
        <v>0</v>
      </c>
      <c r="DU53" s="63">
        <v>0</v>
      </c>
      <c r="DV53" s="63">
        <v>0</v>
      </c>
      <c r="DW53" s="63">
        <v>0</v>
      </c>
      <c r="DX53" s="63">
        <f t="shared" si="63"/>
        <v>0</v>
      </c>
      <c r="DY53" s="58">
        <v>0</v>
      </c>
      <c r="DZ53" s="58">
        <v>0</v>
      </c>
      <c r="EA53" s="58">
        <v>0</v>
      </c>
      <c r="EB53" s="58">
        <v>0</v>
      </c>
      <c r="EC53" s="58">
        <f t="shared" si="64"/>
        <v>402058.81699999998</v>
      </c>
      <c r="ED53" s="85">
        <v>0</v>
      </c>
      <c r="EE53" s="85">
        <v>0</v>
      </c>
      <c r="EF53" s="85">
        <v>10221.174000000001</v>
      </c>
      <c r="EG53" s="85">
        <v>0</v>
      </c>
      <c r="EH53" s="85">
        <v>2786.7150000000001</v>
      </c>
      <c r="EI53" s="85">
        <v>249.88800000000001</v>
      </c>
      <c r="EJ53" s="85">
        <v>0</v>
      </c>
      <c r="EK53" s="85">
        <v>0</v>
      </c>
      <c r="EL53" s="85">
        <v>0</v>
      </c>
      <c r="EM53" s="85">
        <v>16000</v>
      </c>
      <c r="EN53" s="85">
        <v>10000</v>
      </c>
      <c r="EO53" s="85">
        <v>13335.05</v>
      </c>
      <c r="EP53" s="83">
        <f t="shared" si="65"/>
        <v>52592.827000000005</v>
      </c>
      <c r="EQ53" s="79">
        <v>0</v>
      </c>
      <c r="ER53" s="79">
        <v>0</v>
      </c>
      <c r="ES53" s="79">
        <v>0</v>
      </c>
      <c r="ET53" s="79">
        <v>0</v>
      </c>
      <c r="EU53" s="79">
        <v>0</v>
      </c>
      <c r="EV53" s="79">
        <v>1.0732463198045177E-2</v>
      </c>
      <c r="EW53" s="79">
        <v>1.8356278681685444E-2</v>
      </c>
      <c r="EX53" s="79">
        <v>1.0911258120269387E-2</v>
      </c>
      <c r="EY53" s="79">
        <v>0</v>
      </c>
      <c r="EZ53" s="79">
        <v>0</v>
      </c>
      <c r="FA53" s="79">
        <v>0</v>
      </c>
      <c r="FB53" s="79">
        <v>0</v>
      </c>
      <c r="FC53" s="81">
        <f t="shared" si="66"/>
        <v>4.0000000000000008E-2</v>
      </c>
      <c r="FD53" s="81">
        <f t="shared" si="67"/>
        <v>0.96</v>
      </c>
      <c r="FE53" s="81">
        <f t="shared" si="68"/>
        <v>0.96</v>
      </c>
      <c r="FF53" s="81">
        <f t="shared" si="69"/>
        <v>0.96</v>
      </c>
      <c r="FG53" s="81">
        <f t="shared" si="70"/>
        <v>0.96</v>
      </c>
      <c r="FH53" s="81">
        <f t="shared" si="71"/>
        <v>0.96</v>
      </c>
      <c r="FI53" s="81">
        <f t="shared" si="72"/>
        <v>0.97073246319804518</v>
      </c>
      <c r="FJ53" s="81">
        <f t="shared" si="73"/>
        <v>0.98908874187973062</v>
      </c>
      <c r="FK53" s="81">
        <f t="shared" si="74"/>
        <v>1</v>
      </c>
      <c r="FL53" s="81">
        <f t="shared" si="75"/>
        <v>1</v>
      </c>
      <c r="FM53" s="81">
        <f t="shared" si="76"/>
        <v>1</v>
      </c>
      <c r="FN53" s="81">
        <f t="shared" si="77"/>
        <v>1</v>
      </c>
      <c r="FO53" s="81">
        <f t="shared" si="78"/>
        <v>1</v>
      </c>
      <c r="FP53" s="85">
        <v>0</v>
      </c>
      <c r="FQ53" s="85">
        <v>0</v>
      </c>
      <c r="FR53" s="85">
        <v>0</v>
      </c>
      <c r="FS53" s="85">
        <v>0</v>
      </c>
      <c r="FT53" s="85">
        <v>0</v>
      </c>
      <c r="FU53" s="85">
        <v>0</v>
      </c>
      <c r="FV53" s="85">
        <v>0</v>
      </c>
      <c r="FW53" s="85">
        <v>0</v>
      </c>
      <c r="FX53" s="85">
        <v>0</v>
      </c>
      <c r="FY53" s="85">
        <v>0</v>
      </c>
      <c r="FZ53" s="85">
        <v>0</v>
      </c>
      <c r="GA53" s="85">
        <v>0</v>
      </c>
      <c r="GB53" s="83">
        <f t="shared" si="79"/>
        <v>0</v>
      </c>
      <c r="GC53" s="89">
        <v>0</v>
      </c>
      <c r="GD53" s="89">
        <v>0</v>
      </c>
      <c r="GE53" s="89">
        <v>0</v>
      </c>
      <c r="GF53" s="89">
        <v>0</v>
      </c>
      <c r="GG53" s="86">
        <v>402058.81699999998</v>
      </c>
      <c r="GH53" s="63">
        <v>0</v>
      </c>
      <c r="GI53" s="63">
        <v>0</v>
      </c>
      <c r="GJ53" s="63">
        <v>10221.174000000001</v>
      </c>
      <c r="GK53" s="63">
        <v>0</v>
      </c>
      <c r="GL53" s="63">
        <v>2786.7150000000001</v>
      </c>
      <c r="GM53" s="63">
        <v>249.88800000000001</v>
      </c>
      <c r="GN53" s="63">
        <v>1327.787</v>
      </c>
      <c r="GO53" s="63">
        <v>2569.9229999999998</v>
      </c>
      <c r="GP53" s="63">
        <v>9504.3850000000002</v>
      </c>
      <c r="GQ53" s="63">
        <v>0</v>
      </c>
      <c r="GR53" s="63">
        <v>0</v>
      </c>
      <c r="GS53" s="63">
        <v>10932.954999999991</v>
      </c>
      <c r="GT53" s="63">
        <f t="shared" si="80"/>
        <v>37592.82699999999</v>
      </c>
      <c r="GU53" s="63">
        <v>0</v>
      </c>
      <c r="GV53" s="63">
        <v>0</v>
      </c>
      <c r="GW53" s="63">
        <v>0</v>
      </c>
      <c r="GX53" s="63">
        <v>0</v>
      </c>
      <c r="GY53" s="63">
        <v>0</v>
      </c>
      <c r="GZ53" s="63">
        <v>0</v>
      </c>
      <c r="HA53" s="63">
        <v>0</v>
      </c>
      <c r="HB53" s="63">
        <v>0</v>
      </c>
      <c r="HC53" s="63">
        <v>0</v>
      </c>
      <c r="HD53" s="63">
        <v>0</v>
      </c>
      <c r="HE53" s="63">
        <v>0</v>
      </c>
      <c r="HF53" s="63">
        <v>0</v>
      </c>
      <c r="HG53" s="63">
        <f t="shared" si="81"/>
        <v>0</v>
      </c>
      <c r="HH53" s="58">
        <v>0</v>
      </c>
      <c r="HI53" s="58">
        <v>0</v>
      </c>
      <c r="HJ53" s="58">
        <v>0</v>
      </c>
      <c r="HK53" s="58">
        <v>0</v>
      </c>
      <c r="HL53" s="58">
        <f t="shared" si="82"/>
        <v>387058.81699999998</v>
      </c>
      <c r="HM53" s="63">
        <v>0</v>
      </c>
      <c r="HN53" s="63">
        <v>0</v>
      </c>
      <c r="HO53" s="63">
        <v>10221.174000000001</v>
      </c>
      <c r="HP53" s="63">
        <v>0</v>
      </c>
      <c r="HQ53" s="63">
        <v>2786.7150000000001</v>
      </c>
      <c r="HR53" s="63">
        <v>249.88800000000001</v>
      </c>
      <c r="HS53" s="63">
        <v>1327.787</v>
      </c>
      <c r="HT53" s="63">
        <v>2569.9229999999998</v>
      </c>
      <c r="HU53" s="63">
        <v>9504.3850000000002</v>
      </c>
      <c r="HV53" s="63">
        <v>17312.422999999999</v>
      </c>
      <c r="HW53" s="63">
        <v>14297.584999999999</v>
      </c>
      <c r="HX53" s="63">
        <v>0</v>
      </c>
      <c r="HY53" s="63">
        <f t="shared" si="83"/>
        <v>58269.88</v>
      </c>
      <c r="HZ53" s="63">
        <v>0</v>
      </c>
      <c r="IA53" s="63">
        <v>0</v>
      </c>
      <c r="IB53" s="63">
        <v>0</v>
      </c>
      <c r="IC53" s="63">
        <v>0</v>
      </c>
      <c r="ID53" s="63">
        <v>0</v>
      </c>
      <c r="IE53" s="63">
        <v>0</v>
      </c>
      <c r="IF53" s="63">
        <v>0</v>
      </c>
      <c r="IG53" s="63">
        <v>0</v>
      </c>
      <c r="IH53" s="63">
        <v>0</v>
      </c>
      <c r="II53" s="63">
        <v>0</v>
      </c>
      <c r="IJ53" s="63">
        <v>0</v>
      </c>
      <c r="IK53" s="63">
        <v>0</v>
      </c>
      <c r="IL53" s="63">
        <v>0</v>
      </c>
      <c r="IM53" s="58">
        <v>0</v>
      </c>
      <c r="IN53" s="58">
        <v>0</v>
      </c>
      <c r="IO53" s="58">
        <v>0</v>
      </c>
      <c r="IP53" s="58">
        <v>0</v>
      </c>
      <c r="IQ53" s="58">
        <f t="shared" si="112"/>
        <v>407735.87</v>
      </c>
      <c r="IR53" s="70">
        <f t="shared" si="84"/>
        <v>52592.82699999999</v>
      </c>
      <c r="IS53" s="70">
        <f t="shared" si="85"/>
        <v>58269.88</v>
      </c>
      <c r="IT53" s="92">
        <f t="shared" si="113"/>
        <v>407735.87</v>
      </c>
      <c r="IU53" s="92">
        <f t="shared" si="114"/>
        <v>402058.81699999998</v>
      </c>
      <c r="IV53" s="92">
        <f t="shared" si="86"/>
        <v>5677.0530000000144</v>
      </c>
      <c r="IW53" s="21">
        <f t="shared" si="115"/>
        <v>-5677.0530000000144</v>
      </c>
      <c r="IX53" s="70">
        <f t="shared" si="87"/>
        <v>39257.777000000002</v>
      </c>
      <c r="IY53" s="70">
        <f t="shared" si="88"/>
        <v>58269.88</v>
      </c>
      <c r="IZ53" s="93">
        <f t="shared" si="116"/>
        <v>407735.87</v>
      </c>
      <c r="JA53" s="93">
        <f t="shared" si="117"/>
        <v>388723.76699999999</v>
      </c>
      <c r="JB53" s="92">
        <f t="shared" si="89"/>
        <v>19012.103000000003</v>
      </c>
      <c r="JC53" s="94">
        <f t="shared" si="118"/>
        <v>-5677.0530000000144</v>
      </c>
      <c r="JD53" s="94">
        <f t="shared" si="90"/>
        <v>26659.872000000003</v>
      </c>
      <c r="JE53" s="94">
        <f t="shared" si="91"/>
        <v>58269.88</v>
      </c>
      <c r="JF53" s="94">
        <f t="shared" si="119"/>
        <v>407735.87</v>
      </c>
      <c r="JG53" s="94">
        <f t="shared" si="120"/>
        <v>376125.86199999996</v>
      </c>
      <c r="JH53" s="94">
        <f t="shared" si="92"/>
        <v>31610.008000000031</v>
      </c>
      <c r="JI53" s="94">
        <f t="shared" si="121"/>
        <v>-20677.053000000014</v>
      </c>
      <c r="JJ53" s="94">
        <f t="shared" si="93"/>
        <v>58269.88</v>
      </c>
      <c r="JK53" s="94">
        <f t="shared" si="122"/>
        <v>58269.88</v>
      </c>
      <c r="JL53" s="94">
        <f t="shared" si="94"/>
        <v>407735.87</v>
      </c>
      <c r="JM53" s="94">
        <f t="shared" si="95"/>
        <v>407735.87</v>
      </c>
      <c r="JN53" s="94">
        <f t="shared" si="96"/>
        <v>0</v>
      </c>
      <c r="JO53" s="94">
        <f t="shared" si="97"/>
        <v>0</v>
      </c>
      <c r="JP53" s="96">
        <v>12361</v>
      </c>
      <c r="JQ53" s="6" t="s">
        <v>384</v>
      </c>
      <c r="JR53" s="106" t="s">
        <v>394</v>
      </c>
      <c r="JS53" s="106" t="s">
        <v>395</v>
      </c>
      <c r="JT53" s="6" t="s">
        <v>406</v>
      </c>
      <c r="JU53" s="17">
        <v>6</v>
      </c>
      <c r="JV53" s="6" t="s">
        <v>397</v>
      </c>
      <c r="JW53" s="6" t="s">
        <v>401</v>
      </c>
      <c r="JX53" s="103" t="s">
        <v>441</v>
      </c>
      <c r="JY53" s="7" t="s">
        <v>441</v>
      </c>
      <c r="JZ53" s="6"/>
      <c r="KA53" s="6" t="s">
        <v>406</v>
      </c>
      <c r="KB53" s="6"/>
      <c r="KC53" s="110">
        <v>43099</v>
      </c>
      <c r="KD53" s="109">
        <v>43677</v>
      </c>
      <c r="KE53" s="110"/>
      <c r="KF53" s="130"/>
      <c r="KG53" s="130"/>
      <c r="KH53" s="130">
        <v>0</v>
      </c>
      <c r="KI53" s="130">
        <v>0</v>
      </c>
      <c r="KJ53" s="130">
        <v>0</v>
      </c>
      <c r="KK53" s="130"/>
      <c r="KL53" s="130"/>
      <c r="KM53" s="26"/>
      <c r="KN53" s="130"/>
      <c r="KO53" s="131">
        <v>5</v>
      </c>
      <c r="KP53" s="132"/>
      <c r="KQ53" s="133">
        <v>2015</v>
      </c>
      <c r="KR53" s="132" t="s">
        <v>530</v>
      </c>
      <c r="KS53" s="291" t="s">
        <v>484</v>
      </c>
    </row>
    <row r="54" spans="1:305" ht="39" x14ac:dyDescent="0.25">
      <c r="A54" s="4" t="s">
        <v>50</v>
      </c>
      <c r="B54" s="6" t="s">
        <v>71</v>
      </c>
      <c r="C54" s="26" t="s">
        <v>123</v>
      </c>
      <c r="D54" s="219" t="s">
        <v>145</v>
      </c>
      <c r="E54" s="32" t="s">
        <v>770</v>
      </c>
      <c r="F54" s="33" t="s">
        <v>178</v>
      </c>
      <c r="G54" s="12">
        <v>1533.2840000000001</v>
      </c>
      <c r="H54" s="12">
        <v>95</v>
      </c>
      <c r="I54" s="12">
        <v>95</v>
      </c>
      <c r="J54" s="12">
        <v>95</v>
      </c>
      <c r="K54" s="12">
        <v>41305.103999999999</v>
      </c>
      <c r="L54" s="12">
        <v>28026.899000000001</v>
      </c>
      <c r="M54" s="12">
        <v>45340.425000000003</v>
      </c>
      <c r="N54" s="48">
        <v>28077.052</v>
      </c>
      <c r="O54" s="48">
        <v>18819.719000000001</v>
      </c>
      <c r="P54" s="48">
        <v>49042.436000000002</v>
      </c>
      <c r="Q54" s="48">
        <v>1967.452</v>
      </c>
      <c r="R54" s="48">
        <v>0</v>
      </c>
      <c r="S54" s="11">
        <f t="shared" si="21"/>
        <v>214397.37099999998</v>
      </c>
      <c r="T54" s="79">
        <v>0</v>
      </c>
      <c r="U54" s="79">
        <v>0</v>
      </c>
      <c r="V54" s="79">
        <v>0</v>
      </c>
      <c r="W54" s="79">
        <v>0</v>
      </c>
      <c r="X54" s="79">
        <v>4.2700000000000002E-2</v>
      </c>
      <c r="Y54" s="79">
        <v>0</v>
      </c>
      <c r="Z54" s="79">
        <v>0.09</v>
      </c>
      <c r="AA54" s="79">
        <v>0</v>
      </c>
      <c r="AB54" s="79">
        <v>0.01</v>
      </c>
      <c r="AC54" s="79">
        <v>0</v>
      </c>
      <c r="AD54" s="79">
        <v>0.06</v>
      </c>
      <c r="AE54" s="79">
        <v>0</v>
      </c>
      <c r="AF54" s="221">
        <f t="shared" si="98"/>
        <v>0.44733999999999996</v>
      </c>
      <c r="AG54" s="221">
        <f t="shared" si="99"/>
        <v>0.44733999999999996</v>
      </c>
      <c r="AH54" s="221">
        <f t="shared" si="100"/>
        <v>0.44733999999999996</v>
      </c>
      <c r="AI54" s="221">
        <f t="shared" si="101"/>
        <v>0.44733999999999996</v>
      </c>
      <c r="AJ54" s="221">
        <f t="shared" si="102"/>
        <v>0.49003999999999998</v>
      </c>
      <c r="AK54" s="221">
        <f t="shared" si="103"/>
        <v>0.49003999999999998</v>
      </c>
      <c r="AL54" s="221">
        <f t="shared" si="104"/>
        <v>0.58003999999999989</v>
      </c>
      <c r="AM54" s="221">
        <f t="shared" si="105"/>
        <v>0.58003999999999989</v>
      </c>
      <c r="AN54" s="221">
        <f t="shared" si="106"/>
        <v>0.5900399999999999</v>
      </c>
      <c r="AO54" s="221">
        <f t="shared" si="107"/>
        <v>0.5900399999999999</v>
      </c>
      <c r="AP54" s="221">
        <f t="shared" si="108"/>
        <v>0.65003999999999995</v>
      </c>
      <c r="AQ54" s="221">
        <f t="shared" si="109"/>
        <v>0.65003999999999995</v>
      </c>
      <c r="AR54" s="221">
        <f t="shared" si="46"/>
        <v>0.46438631284775544</v>
      </c>
      <c r="AS54" s="221">
        <f t="shared" si="47"/>
        <v>0.47928787129585332</v>
      </c>
      <c r="AT54" s="221">
        <f t="shared" si="48"/>
        <v>0.47928787129585332</v>
      </c>
      <c r="AU54" s="221">
        <f t="shared" si="49"/>
        <v>0.50584159873108581</v>
      </c>
      <c r="AV54" s="221">
        <f t="shared" si="50"/>
        <v>0.53159753417759759</v>
      </c>
      <c r="AW54" s="221">
        <f t="shared" si="51"/>
        <v>0.65595080339384171</v>
      </c>
      <c r="AX54" s="221">
        <f t="shared" si="52"/>
        <v>0.76045368614516984</v>
      </c>
      <c r="AY54" s="221">
        <f t="shared" si="53"/>
        <v>0.78376274478209418</v>
      </c>
      <c r="AZ54" s="221">
        <f t="shared" si="54"/>
        <v>0.78860614466628065</v>
      </c>
      <c r="BA54" s="221">
        <f t="shared" si="55"/>
        <v>0.86084015106120493</v>
      </c>
      <c r="BB54" s="221">
        <f t="shared" si="56"/>
        <v>0.88096118885168306</v>
      </c>
      <c r="BC54" s="221">
        <f t="shared" si="57"/>
        <v>0.96904875399682766</v>
      </c>
      <c r="BD54" s="80">
        <f t="shared" si="110"/>
        <v>0.65003999999999995</v>
      </c>
      <c r="BE54" s="76">
        <v>0.44733999999999996</v>
      </c>
      <c r="BF54" s="51">
        <v>959760.20099999977</v>
      </c>
      <c r="BG54" s="57">
        <v>9999.2885563726322</v>
      </c>
      <c r="BH54" s="57">
        <v>20000</v>
      </c>
      <c r="BI54" s="57">
        <v>20000</v>
      </c>
      <c r="BJ54" s="57">
        <v>15000.000000000004</v>
      </c>
      <c r="BK54" s="57">
        <v>11010.508000000003</v>
      </c>
      <c r="BL54" s="57">
        <v>15000.000000000004</v>
      </c>
      <c r="BM54" s="57">
        <v>15000.000000000004</v>
      </c>
      <c r="BN54" s="57">
        <v>15000.000000000004</v>
      </c>
      <c r="BO54" s="57">
        <v>15000.000000000004</v>
      </c>
      <c r="BP54" s="57">
        <v>15000.000000000004</v>
      </c>
      <c r="BQ54" s="57">
        <v>17351</v>
      </c>
      <c r="BR54" s="57">
        <v>0</v>
      </c>
      <c r="BS54" s="86">
        <f t="shared" si="58"/>
        <v>168360.79655637263</v>
      </c>
      <c r="BT54" s="230">
        <v>1.7046312847755481E-2</v>
      </c>
      <c r="BU54" s="230">
        <v>1.4901558448097887E-2</v>
      </c>
      <c r="BV54" s="230">
        <v>0</v>
      </c>
      <c r="BW54" s="230">
        <v>2.6553727435232509E-2</v>
      </c>
      <c r="BX54" s="230">
        <v>2.5755935446511745E-2</v>
      </c>
      <c r="BY54" s="230">
        <v>0.12435326921624411</v>
      </c>
      <c r="BZ54" s="230">
        <v>0.10450288275132807</v>
      </c>
      <c r="CA54" s="230">
        <v>2.3309058636924392E-2</v>
      </c>
      <c r="CB54" s="230">
        <v>4.8433998841864098E-3</v>
      </c>
      <c r="CC54" s="230">
        <v>7.2234006394924347E-2</v>
      </c>
      <c r="CD54" s="230">
        <v>2.0121037790478108E-2</v>
      </c>
      <c r="CE54" s="230">
        <v>8.8087565145144639E-2</v>
      </c>
      <c r="CF54" s="80">
        <f t="shared" si="59"/>
        <v>0.96904875399682766</v>
      </c>
      <c r="CG54" s="59">
        <v>0</v>
      </c>
      <c r="CH54" s="59">
        <v>0</v>
      </c>
      <c r="CI54" s="59">
        <v>0</v>
      </c>
      <c r="CJ54" s="59">
        <v>0</v>
      </c>
      <c r="CK54" s="59">
        <v>0</v>
      </c>
      <c r="CL54" s="59">
        <v>0</v>
      </c>
      <c r="CM54" s="59">
        <v>0</v>
      </c>
      <c r="CN54" s="59">
        <v>0</v>
      </c>
      <c r="CO54" s="59">
        <v>0</v>
      </c>
      <c r="CP54" s="59">
        <v>0</v>
      </c>
      <c r="CQ54" s="59">
        <v>0</v>
      </c>
      <c r="CR54" s="59">
        <v>0</v>
      </c>
      <c r="CS54" s="11">
        <f t="shared" si="60"/>
        <v>0</v>
      </c>
      <c r="CT54" s="59">
        <v>0</v>
      </c>
      <c r="CU54" s="59">
        <v>0</v>
      </c>
      <c r="CV54" s="59">
        <v>0</v>
      </c>
      <c r="CW54" s="59">
        <v>0</v>
      </c>
      <c r="CX54" s="58">
        <f t="shared" si="111"/>
        <v>1128120.9975563723</v>
      </c>
      <c r="CY54" s="63">
        <v>9999.2885563726322</v>
      </c>
      <c r="CZ54" s="63">
        <v>20000</v>
      </c>
      <c r="DA54" s="63">
        <v>20000</v>
      </c>
      <c r="DB54" s="63">
        <v>15000.000000000004</v>
      </c>
      <c r="DC54" s="63">
        <v>11010.508000000003</v>
      </c>
      <c r="DD54" s="63">
        <v>15000.000000000004</v>
      </c>
      <c r="DE54" s="63">
        <v>15000.000000000004</v>
      </c>
      <c r="DF54" s="63">
        <v>15000.000000000004</v>
      </c>
      <c r="DG54" s="63">
        <v>15000.000000000004</v>
      </c>
      <c r="DH54" s="63">
        <v>15000.000000000004</v>
      </c>
      <c r="DI54" s="63">
        <v>17351</v>
      </c>
      <c r="DJ54" s="63">
        <v>0</v>
      </c>
      <c r="DK54" s="63">
        <f t="shared" si="62"/>
        <v>168360.79655637263</v>
      </c>
      <c r="DL54" s="63">
        <v>0</v>
      </c>
      <c r="DM54" s="63">
        <v>0</v>
      </c>
      <c r="DN54" s="63">
        <v>0</v>
      </c>
      <c r="DO54" s="63">
        <v>0</v>
      </c>
      <c r="DP54" s="63">
        <v>0</v>
      </c>
      <c r="DQ54" s="63">
        <v>0</v>
      </c>
      <c r="DR54" s="63">
        <v>0</v>
      </c>
      <c r="DS54" s="63">
        <v>0</v>
      </c>
      <c r="DT54" s="63">
        <v>0</v>
      </c>
      <c r="DU54" s="63">
        <v>0</v>
      </c>
      <c r="DV54" s="63">
        <v>0</v>
      </c>
      <c r="DW54" s="63">
        <v>0</v>
      </c>
      <c r="DX54" s="63">
        <f t="shared" si="63"/>
        <v>0</v>
      </c>
      <c r="DY54" s="58">
        <v>0</v>
      </c>
      <c r="DZ54" s="58">
        <v>0</v>
      </c>
      <c r="EA54" s="58">
        <v>0</v>
      </c>
      <c r="EB54" s="58">
        <v>0</v>
      </c>
      <c r="EC54" s="58">
        <f t="shared" si="64"/>
        <v>1128120.9975563723</v>
      </c>
      <c r="ED54" s="85">
        <v>1533.2840000000001</v>
      </c>
      <c r="EE54" s="85">
        <v>95</v>
      </c>
      <c r="EF54" s="85">
        <v>95</v>
      </c>
      <c r="EG54" s="85">
        <v>95</v>
      </c>
      <c r="EH54" s="85">
        <v>41305.103999999999</v>
      </c>
      <c r="EI54" s="85">
        <v>28026.899000000001</v>
      </c>
      <c r="EJ54" s="85">
        <v>0</v>
      </c>
      <c r="EK54" s="85">
        <v>0</v>
      </c>
      <c r="EL54" s="85">
        <v>20000</v>
      </c>
      <c r="EM54" s="85">
        <v>30000</v>
      </c>
      <c r="EN54" s="85">
        <v>30000</v>
      </c>
      <c r="EO54" s="85">
        <v>17210.509556372625</v>
      </c>
      <c r="EP54" s="83">
        <f t="shared" si="65"/>
        <v>168360.79655637263</v>
      </c>
      <c r="EQ54" s="79">
        <v>0</v>
      </c>
      <c r="ER54" s="79">
        <v>0</v>
      </c>
      <c r="ES54" s="79">
        <v>0</v>
      </c>
      <c r="ET54" s="79">
        <v>0</v>
      </c>
      <c r="EU54" s="79">
        <v>4.2700000000000002E-2</v>
      </c>
      <c r="EV54" s="79">
        <v>0.12497598723245128</v>
      </c>
      <c r="EW54" s="79">
        <v>0.18822234851050176</v>
      </c>
      <c r="EX54" s="79">
        <v>3.6649431261060454E-2</v>
      </c>
      <c r="EY54" s="79">
        <v>3.9412592642758926E-2</v>
      </c>
      <c r="EZ54" s="79">
        <v>7.9054948161278643E-2</v>
      </c>
      <c r="FA54" s="79">
        <v>1.9516328976387696E-2</v>
      </c>
      <c r="FB54" s="79">
        <v>3.1671235619576523E-3</v>
      </c>
      <c r="FC54" s="81">
        <f t="shared" si="66"/>
        <v>0.53369876034639641</v>
      </c>
      <c r="FD54" s="81">
        <f t="shared" si="67"/>
        <v>0.44733999999999996</v>
      </c>
      <c r="FE54" s="81">
        <f t="shared" si="68"/>
        <v>0.44733999999999996</v>
      </c>
      <c r="FF54" s="81">
        <f t="shared" si="69"/>
        <v>0.44733999999999996</v>
      </c>
      <c r="FG54" s="81">
        <f t="shared" si="70"/>
        <v>0.44733999999999996</v>
      </c>
      <c r="FH54" s="81">
        <f t="shared" si="71"/>
        <v>0.49003999999999998</v>
      </c>
      <c r="FI54" s="81">
        <f t="shared" si="72"/>
        <v>0.61501598723245121</v>
      </c>
      <c r="FJ54" s="81">
        <f t="shared" si="73"/>
        <v>0.803238335742953</v>
      </c>
      <c r="FK54" s="81">
        <f t="shared" si="74"/>
        <v>0.83988776700401346</v>
      </c>
      <c r="FL54" s="81">
        <f t="shared" si="75"/>
        <v>0.87930035964677233</v>
      </c>
      <c r="FM54" s="81">
        <f t="shared" si="76"/>
        <v>0.958355307808051</v>
      </c>
      <c r="FN54" s="81">
        <f t="shared" si="77"/>
        <v>0.97787163678443867</v>
      </c>
      <c r="FO54" s="81">
        <f t="shared" si="78"/>
        <v>0.98103876034639637</v>
      </c>
      <c r="FP54" s="85">
        <v>0</v>
      </c>
      <c r="FQ54" s="85">
        <v>0</v>
      </c>
      <c r="FR54" s="85">
        <v>0</v>
      </c>
      <c r="FS54" s="85">
        <v>0</v>
      </c>
      <c r="FT54" s="85">
        <v>0</v>
      </c>
      <c r="FU54" s="85">
        <v>0</v>
      </c>
      <c r="FV54" s="85">
        <v>0</v>
      </c>
      <c r="FW54" s="85">
        <v>0</v>
      </c>
      <c r="FX54" s="85">
        <v>0</v>
      </c>
      <c r="FY54" s="85">
        <v>0</v>
      </c>
      <c r="FZ54" s="85">
        <v>0</v>
      </c>
      <c r="GA54" s="85">
        <v>0</v>
      </c>
      <c r="GB54" s="83">
        <f t="shared" si="79"/>
        <v>0</v>
      </c>
      <c r="GC54" s="89">
        <v>0</v>
      </c>
      <c r="GD54" s="89">
        <v>0</v>
      </c>
      <c r="GE54" s="89">
        <v>0</v>
      </c>
      <c r="GF54" s="89">
        <v>0</v>
      </c>
      <c r="GG54" s="86">
        <v>1128120.9975563723</v>
      </c>
      <c r="GH54" s="63">
        <v>1533.2840000000001</v>
      </c>
      <c r="GI54" s="63">
        <v>95</v>
      </c>
      <c r="GJ54" s="63">
        <v>95</v>
      </c>
      <c r="GK54" s="63">
        <v>95</v>
      </c>
      <c r="GL54" s="63">
        <v>41305.103999999999</v>
      </c>
      <c r="GM54" s="63">
        <v>28026.899000000001</v>
      </c>
      <c r="GN54" s="63">
        <v>45340.425000000003</v>
      </c>
      <c r="GO54" s="63">
        <v>28077.052</v>
      </c>
      <c r="GP54" s="63">
        <v>18819.719000000001</v>
      </c>
      <c r="GQ54" s="63">
        <v>0</v>
      </c>
      <c r="GR54" s="63">
        <v>4973.280999999999</v>
      </c>
      <c r="GS54" s="63">
        <v>59577.032556372636</v>
      </c>
      <c r="GT54" s="63">
        <f t="shared" si="80"/>
        <v>227937.79655637263</v>
      </c>
      <c r="GU54" s="63">
        <v>0</v>
      </c>
      <c r="GV54" s="63">
        <v>0</v>
      </c>
      <c r="GW54" s="63">
        <v>0</v>
      </c>
      <c r="GX54" s="63">
        <v>0</v>
      </c>
      <c r="GY54" s="63">
        <v>0</v>
      </c>
      <c r="GZ54" s="63">
        <v>0</v>
      </c>
      <c r="HA54" s="63">
        <v>0</v>
      </c>
      <c r="HB54" s="63">
        <v>0</v>
      </c>
      <c r="HC54" s="63">
        <v>0</v>
      </c>
      <c r="HD54" s="63">
        <v>0</v>
      </c>
      <c r="HE54" s="63">
        <v>0</v>
      </c>
      <c r="HF54" s="63">
        <v>0</v>
      </c>
      <c r="HG54" s="63">
        <f t="shared" si="81"/>
        <v>0</v>
      </c>
      <c r="HH54" s="58">
        <v>0</v>
      </c>
      <c r="HI54" s="58">
        <v>0</v>
      </c>
      <c r="HJ54" s="58">
        <v>0</v>
      </c>
      <c r="HK54" s="58">
        <v>0</v>
      </c>
      <c r="HL54" s="58">
        <f t="shared" si="82"/>
        <v>1187697.9975563723</v>
      </c>
      <c r="HM54" s="63">
        <v>1533.2840000000001</v>
      </c>
      <c r="HN54" s="63">
        <v>95</v>
      </c>
      <c r="HO54" s="63">
        <v>95</v>
      </c>
      <c r="HP54" s="63">
        <v>95</v>
      </c>
      <c r="HQ54" s="63">
        <v>41305.103999999999</v>
      </c>
      <c r="HR54" s="63">
        <v>28026.899000000001</v>
      </c>
      <c r="HS54" s="63">
        <v>45340.425000000003</v>
      </c>
      <c r="HT54" s="63">
        <v>28077.052</v>
      </c>
      <c r="HU54" s="63">
        <v>18819.719000000001</v>
      </c>
      <c r="HV54" s="63">
        <v>49042.436000000002</v>
      </c>
      <c r="HW54" s="63">
        <v>1967.452</v>
      </c>
      <c r="HX54" s="63">
        <v>13540.425556372638</v>
      </c>
      <c r="HY54" s="63">
        <f t="shared" si="83"/>
        <v>227937.79655637263</v>
      </c>
      <c r="HZ54" s="63">
        <v>0</v>
      </c>
      <c r="IA54" s="63">
        <v>0</v>
      </c>
      <c r="IB54" s="63">
        <v>0</v>
      </c>
      <c r="IC54" s="63">
        <v>0</v>
      </c>
      <c r="ID54" s="63">
        <v>0</v>
      </c>
      <c r="IE54" s="63">
        <v>0</v>
      </c>
      <c r="IF54" s="63">
        <v>0</v>
      </c>
      <c r="IG54" s="63">
        <v>0</v>
      </c>
      <c r="IH54" s="63">
        <v>0</v>
      </c>
      <c r="II54" s="63">
        <v>0</v>
      </c>
      <c r="IJ54" s="63">
        <v>0</v>
      </c>
      <c r="IK54" s="63">
        <v>0</v>
      </c>
      <c r="IL54" s="63">
        <v>0</v>
      </c>
      <c r="IM54" s="58">
        <v>0</v>
      </c>
      <c r="IN54" s="58">
        <v>0</v>
      </c>
      <c r="IO54" s="58">
        <v>0</v>
      </c>
      <c r="IP54" s="58">
        <v>0</v>
      </c>
      <c r="IQ54" s="58">
        <f t="shared" si="112"/>
        <v>1187697.9975563723</v>
      </c>
      <c r="IR54" s="70">
        <f t="shared" si="84"/>
        <v>168360.79655637263</v>
      </c>
      <c r="IS54" s="70">
        <f t="shared" si="85"/>
        <v>214397.37099999998</v>
      </c>
      <c r="IT54" s="92">
        <f t="shared" si="113"/>
        <v>1174157.5719999997</v>
      </c>
      <c r="IU54" s="92">
        <f t="shared" si="114"/>
        <v>1128120.9975563723</v>
      </c>
      <c r="IV54" s="92">
        <f t="shared" si="86"/>
        <v>46036.574443627382</v>
      </c>
      <c r="IW54" s="21">
        <f t="shared" si="115"/>
        <v>-46036.574443627382</v>
      </c>
      <c r="IX54" s="70">
        <f t="shared" si="87"/>
        <v>151150.28700000001</v>
      </c>
      <c r="IY54" s="70">
        <f t="shared" si="88"/>
        <v>214397.37099999998</v>
      </c>
      <c r="IZ54" s="93">
        <f t="shared" si="116"/>
        <v>1174157.5719999997</v>
      </c>
      <c r="JA54" s="93">
        <f t="shared" si="117"/>
        <v>1110910.4879999999</v>
      </c>
      <c r="JB54" s="92">
        <f t="shared" si="89"/>
        <v>63247.083999999799</v>
      </c>
      <c r="JC54" s="94">
        <f t="shared" si="118"/>
        <v>-46036.574443627382</v>
      </c>
      <c r="JD54" s="94">
        <f t="shared" si="90"/>
        <v>168360.764</v>
      </c>
      <c r="JE54" s="94">
        <f t="shared" si="91"/>
        <v>214397.37099999998</v>
      </c>
      <c r="JF54" s="94">
        <f t="shared" si="119"/>
        <v>1174157.5719999997</v>
      </c>
      <c r="JG54" s="94">
        <f t="shared" si="120"/>
        <v>1128120.9649999999</v>
      </c>
      <c r="JH54" s="94">
        <f t="shared" si="92"/>
        <v>46036.606999999844</v>
      </c>
      <c r="JI54" s="94">
        <f t="shared" si="121"/>
        <v>13540.425556372618</v>
      </c>
      <c r="JJ54" s="94">
        <f t="shared" si="93"/>
        <v>214397.37099999998</v>
      </c>
      <c r="JK54" s="94">
        <f t="shared" si="122"/>
        <v>214397.37099999998</v>
      </c>
      <c r="JL54" s="94">
        <f t="shared" si="94"/>
        <v>1174157.5719999997</v>
      </c>
      <c r="JM54" s="94">
        <f t="shared" si="95"/>
        <v>1174157.5719999997</v>
      </c>
      <c r="JN54" s="94">
        <f t="shared" si="96"/>
        <v>0</v>
      </c>
      <c r="JO54" s="94">
        <f t="shared" si="97"/>
        <v>13540.425556372618</v>
      </c>
      <c r="JP54" s="96">
        <v>12362</v>
      </c>
      <c r="JQ54" s="6" t="s">
        <v>384</v>
      </c>
      <c r="JR54" s="106" t="s">
        <v>394</v>
      </c>
      <c r="JS54" s="106" t="s">
        <v>395</v>
      </c>
      <c r="JT54" s="6" t="s">
        <v>406</v>
      </c>
      <c r="JU54" s="17">
        <v>6</v>
      </c>
      <c r="JV54" s="6" t="s">
        <v>397</v>
      </c>
      <c r="JW54" s="6" t="s">
        <v>401</v>
      </c>
      <c r="JX54" s="103" t="s">
        <v>441</v>
      </c>
      <c r="JY54" s="7" t="s">
        <v>441</v>
      </c>
      <c r="JZ54" s="6"/>
      <c r="KA54" s="6" t="s">
        <v>406</v>
      </c>
      <c r="KB54" s="6"/>
      <c r="KC54" s="110">
        <v>43099</v>
      </c>
      <c r="KD54" s="109">
        <v>44012</v>
      </c>
      <c r="KE54" s="110"/>
      <c r="KF54" s="130"/>
      <c r="KG54" s="130"/>
      <c r="KH54" s="130">
        <v>0</v>
      </c>
      <c r="KI54" s="130">
        <v>0</v>
      </c>
      <c r="KJ54" s="130">
        <v>0</v>
      </c>
      <c r="KK54" s="130"/>
      <c r="KL54" s="130"/>
      <c r="KM54" s="26"/>
      <c r="KN54" s="130"/>
      <c r="KO54" s="131"/>
      <c r="KP54" s="132"/>
      <c r="KQ54" s="133">
        <v>2015</v>
      </c>
      <c r="KR54" s="132" t="s">
        <v>495</v>
      </c>
      <c r="KS54" s="291" t="s">
        <v>484</v>
      </c>
    </row>
    <row r="55" spans="1:305" ht="39" x14ac:dyDescent="0.25">
      <c r="A55" s="4" t="s">
        <v>51</v>
      </c>
      <c r="B55" s="6" t="s">
        <v>71</v>
      </c>
      <c r="C55" s="26" t="s">
        <v>124</v>
      </c>
      <c r="D55" s="219" t="s">
        <v>145</v>
      </c>
      <c r="E55" s="32" t="s">
        <v>770</v>
      </c>
      <c r="F55" s="33" t="s">
        <v>178</v>
      </c>
      <c r="G55" s="12">
        <v>0</v>
      </c>
      <c r="H55" s="12">
        <v>626.58600000000001</v>
      </c>
      <c r="I55" s="12">
        <v>72.397000000000006</v>
      </c>
      <c r="J55" s="12">
        <v>13912.989</v>
      </c>
      <c r="K55" s="12">
        <v>492.63299999999998</v>
      </c>
      <c r="L55" s="25">
        <v>28918.694</v>
      </c>
      <c r="M55" s="12">
        <v>28758.743999999999</v>
      </c>
      <c r="N55" s="48">
        <v>37694.762000000002</v>
      </c>
      <c r="O55" s="48">
        <v>48975.76</v>
      </c>
      <c r="P55" s="48">
        <v>54208.588000000003</v>
      </c>
      <c r="Q55" s="48">
        <v>46279.406999999999</v>
      </c>
      <c r="R55" s="48">
        <v>2330.9520000000002</v>
      </c>
      <c r="S55" s="11">
        <f t="shared" si="21"/>
        <v>262271.51199999999</v>
      </c>
      <c r="T55" s="79">
        <v>0</v>
      </c>
      <c r="U55" s="79">
        <v>0</v>
      </c>
      <c r="V55" s="79">
        <v>0.1074</v>
      </c>
      <c r="W55" s="79">
        <v>0</v>
      </c>
      <c r="X55" s="79">
        <v>0.13</v>
      </c>
      <c r="Y55" s="79">
        <v>0</v>
      </c>
      <c r="Z55" s="79">
        <v>0.04</v>
      </c>
      <c r="AA55" s="79">
        <v>0</v>
      </c>
      <c r="AB55" s="79">
        <v>0</v>
      </c>
      <c r="AC55" s="79">
        <v>0</v>
      </c>
      <c r="AD55" s="79">
        <v>0.35</v>
      </c>
      <c r="AE55" s="79">
        <v>0</v>
      </c>
      <c r="AF55" s="221">
        <f t="shared" si="98"/>
        <v>0.20264000000000001</v>
      </c>
      <c r="AG55" s="221">
        <f t="shared" si="99"/>
        <v>0.20264000000000001</v>
      </c>
      <c r="AH55" s="221">
        <f t="shared" si="100"/>
        <v>0.31003999999999998</v>
      </c>
      <c r="AI55" s="221">
        <f t="shared" si="101"/>
        <v>0.31003999999999998</v>
      </c>
      <c r="AJ55" s="221">
        <f t="shared" si="102"/>
        <v>0.44003999999999999</v>
      </c>
      <c r="AK55" s="221">
        <f t="shared" si="103"/>
        <v>0.44003999999999999</v>
      </c>
      <c r="AL55" s="221">
        <f t="shared" si="104"/>
        <v>0.48004000000000002</v>
      </c>
      <c r="AM55" s="221">
        <f t="shared" si="105"/>
        <v>0.48004000000000002</v>
      </c>
      <c r="AN55" s="221">
        <f t="shared" si="106"/>
        <v>0.48004000000000002</v>
      </c>
      <c r="AO55" s="221">
        <f t="shared" si="107"/>
        <v>0.48004000000000002</v>
      </c>
      <c r="AP55" s="221">
        <f t="shared" si="108"/>
        <v>0.83004</v>
      </c>
      <c r="AQ55" s="221">
        <f t="shared" si="109"/>
        <v>0.83004</v>
      </c>
      <c r="AR55" s="221">
        <f t="shared" si="46"/>
        <v>0.25093164368098159</v>
      </c>
      <c r="AS55" s="221">
        <f t="shared" si="47"/>
        <v>0.3210210552147239</v>
      </c>
      <c r="AT55" s="221">
        <f t="shared" si="48"/>
        <v>0.49745383185276071</v>
      </c>
      <c r="AU55" s="221">
        <f t="shared" si="49"/>
        <v>0.68397150036809806</v>
      </c>
      <c r="AV55" s="221">
        <f t="shared" si="50"/>
        <v>0.84895555710429438</v>
      </c>
      <c r="AW55" s="221">
        <f t="shared" si="51"/>
        <v>0.91407100760736182</v>
      </c>
      <c r="AX55" s="221">
        <f t="shared" si="52"/>
        <v>0.97884403357055205</v>
      </c>
      <c r="AY55" s="221">
        <f t="shared" si="53"/>
        <v>0.99314759577914102</v>
      </c>
      <c r="AZ55" s="221">
        <f t="shared" si="54"/>
        <v>0.99999999999999989</v>
      </c>
      <c r="BA55" s="221">
        <f t="shared" si="55"/>
        <v>0.99999999999999989</v>
      </c>
      <c r="BB55" s="221">
        <f t="shared" si="56"/>
        <v>0.99999999999999989</v>
      </c>
      <c r="BC55" s="221">
        <f t="shared" si="57"/>
        <v>0.99999999999999989</v>
      </c>
      <c r="BD55" s="80">
        <f t="shared" si="110"/>
        <v>0.83004</v>
      </c>
      <c r="BE55" s="76">
        <v>0.20264000000000001</v>
      </c>
      <c r="BF55" s="51">
        <v>33881.953000000001</v>
      </c>
      <c r="BG55" s="57">
        <v>0</v>
      </c>
      <c r="BH55" s="57">
        <v>0</v>
      </c>
      <c r="BI55" s="57">
        <v>20000</v>
      </c>
      <c r="BJ55" s="57">
        <v>50000.000000000015</v>
      </c>
      <c r="BK55" s="57">
        <v>100000.00000000003</v>
      </c>
      <c r="BL55" s="57">
        <v>60000.000000000007</v>
      </c>
      <c r="BM55" s="57">
        <v>70429</v>
      </c>
      <c r="BN55" s="57">
        <v>0</v>
      </c>
      <c r="BO55" s="57">
        <v>0</v>
      </c>
      <c r="BP55" s="57">
        <v>0</v>
      </c>
      <c r="BQ55" s="57">
        <v>0</v>
      </c>
      <c r="BR55" s="57">
        <v>0</v>
      </c>
      <c r="BS55" s="86">
        <f t="shared" si="58"/>
        <v>300429.00000000006</v>
      </c>
      <c r="BT55" s="230">
        <v>4.8291643680981593E-2</v>
      </c>
      <c r="BU55" s="230">
        <v>7.0089411533742318E-2</v>
      </c>
      <c r="BV55" s="230">
        <v>0.17643277663803678</v>
      </c>
      <c r="BW55" s="230">
        <v>0.18651766851533738</v>
      </c>
      <c r="BX55" s="230">
        <v>0.16498405673619629</v>
      </c>
      <c r="BY55" s="230">
        <v>6.5115450503067468E-2</v>
      </c>
      <c r="BZ55" s="230">
        <v>6.4773025963190178E-2</v>
      </c>
      <c r="CA55" s="230">
        <v>1.4303562208588954E-2</v>
      </c>
      <c r="CB55" s="230">
        <v>6.8524042208588957E-3</v>
      </c>
      <c r="CC55" s="230">
        <v>0</v>
      </c>
      <c r="CD55" s="230">
        <v>0</v>
      </c>
      <c r="CE55" s="230">
        <v>0</v>
      </c>
      <c r="CF55" s="80">
        <f t="shared" si="59"/>
        <v>0.99999999999999989</v>
      </c>
      <c r="CG55" s="59">
        <v>0</v>
      </c>
      <c r="CH55" s="59">
        <v>0</v>
      </c>
      <c r="CI55" s="59">
        <v>0</v>
      </c>
      <c r="CJ55" s="59">
        <v>0</v>
      </c>
      <c r="CK55" s="59">
        <v>0</v>
      </c>
      <c r="CL55" s="59">
        <v>0</v>
      </c>
      <c r="CM55" s="59">
        <v>0</v>
      </c>
      <c r="CN55" s="59">
        <v>0</v>
      </c>
      <c r="CO55" s="59">
        <v>0</v>
      </c>
      <c r="CP55" s="59">
        <v>0</v>
      </c>
      <c r="CQ55" s="59">
        <v>0</v>
      </c>
      <c r="CR55" s="59">
        <v>0</v>
      </c>
      <c r="CS55" s="11">
        <f t="shared" si="60"/>
        <v>0</v>
      </c>
      <c r="CT55" s="59">
        <v>0</v>
      </c>
      <c r="CU55" s="59">
        <v>0</v>
      </c>
      <c r="CV55" s="59">
        <v>0</v>
      </c>
      <c r="CW55" s="59">
        <v>0</v>
      </c>
      <c r="CX55" s="58">
        <f t="shared" si="111"/>
        <v>334310.95300000004</v>
      </c>
      <c r="CY55" s="63">
        <v>0</v>
      </c>
      <c r="CZ55" s="63">
        <v>0</v>
      </c>
      <c r="DA55" s="63">
        <v>20000</v>
      </c>
      <c r="DB55" s="63">
        <v>50000.000000000015</v>
      </c>
      <c r="DC55" s="63">
        <v>100000.00000000003</v>
      </c>
      <c r="DD55" s="63">
        <v>60000.000000000007</v>
      </c>
      <c r="DE55" s="63">
        <v>70429</v>
      </c>
      <c r="DF55" s="63">
        <v>0</v>
      </c>
      <c r="DG55" s="63">
        <v>0</v>
      </c>
      <c r="DH55" s="63">
        <v>0</v>
      </c>
      <c r="DI55" s="63">
        <v>0</v>
      </c>
      <c r="DJ55" s="63">
        <v>0</v>
      </c>
      <c r="DK55" s="63">
        <f t="shared" si="62"/>
        <v>300429.00000000006</v>
      </c>
      <c r="DL55" s="63">
        <v>0</v>
      </c>
      <c r="DM55" s="63">
        <v>0</v>
      </c>
      <c r="DN55" s="63">
        <v>0</v>
      </c>
      <c r="DO55" s="63">
        <v>0</v>
      </c>
      <c r="DP55" s="63">
        <v>0</v>
      </c>
      <c r="DQ55" s="63">
        <v>0</v>
      </c>
      <c r="DR55" s="63">
        <v>0</v>
      </c>
      <c r="DS55" s="63">
        <v>0</v>
      </c>
      <c r="DT55" s="63">
        <v>0</v>
      </c>
      <c r="DU55" s="63">
        <v>0</v>
      </c>
      <c r="DV55" s="63">
        <v>0</v>
      </c>
      <c r="DW55" s="63">
        <v>0</v>
      </c>
      <c r="DX55" s="63">
        <f t="shared" si="63"/>
        <v>0</v>
      </c>
      <c r="DY55" s="58">
        <v>0</v>
      </c>
      <c r="DZ55" s="58">
        <v>0</v>
      </c>
      <c r="EA55" s="58">
        <v>0</v>
      </c>
      <c r="EB55" s="58">
        <v>0</v>
      </c>
      <c r="EC55" s="58">
        <f t="shared" si="64"/>
        <v>334310.95300000004</v>
      </c>
      <c r="ED55" s="85">
        <v>0</v>
      </c>
      <c r="EE55" s="85">
        <v>626.58600000000001</v>
      </c>
      <c r="EF55" s="85">
        <v>72.397000000000006</v>
      </c>
      <c r="EG55" s="85">
        <v>13912.989</v>
      </c>
      <c r="EH55" s="85">
        <v>492.63299999999998</v>
      </c>
      <c r="EI55" s="85">
        <v>28918.694</v>
      </c>
      <c r="EJ55" s="85">
        <v>0</v>
      </c>
      <c r="EK55" s="85">
        <v>30000</v>
      </c>
      <c r="EL55" s="85">
        <v>30000</v>
      </c>
      <c r="EM55" s="85">
        <v>30000</v>
      </c>
      <c r="EN55" s="85">
        <v>80000</v>
      </c>
      <c r="EO55" s="85">
        <v>86405.701000000001</v>
      </c>
      <c r="EP55" s="83">
        <f t="shared" si="65"/>
        <v>300429</v>
      </c>
      <c r="EQ55" s="79">
        <v>0</v>
      </c>
      <c r="ER55" s="79">
        <v>0</v>
      </c>
      <c r="ES55" s="79">
        <v>0.1074</v>
      </c>
      <c r="ET55" s="79">
        <v>0</v>
      </c>
      <c r="EU55" s="79">
        <v>0.13</v>
      </c>
      <c r="EV55" s="79">
        <v>2.6178254078677202E-2</v>
      </c>
      <c r="EW55" s="79">
        <v>0.13348227723633249</v>
      </c>
      <c r="EX55" s="79">
        <v>4.1902646875857034E-2</v>
      </c>
      <c r="EY55" s="79">
        <v>0.12229810631651472</v>
      </c>
      <c r="EZ55" s="79">
        <v>0.12479180184217742</v>
      </c>
      <c r="FA55" s="79">
        <v>8.861716288621177E-2</v>
      </c>
      <c r="FB55" s="79">
        <v>2.2689418516759534E-2</v>
      </c>
      <c r="FC55" s="81">
        <f t="shared" si="66"/>
        <v>0.7973596677525302</v>
      </c>
      <c r="FD55" s="81">
        <f t="shared" si="67"/>
        <v>0.20264000000000001</v>
      </c>
      <c r="FE55" s="81">
        <f t="shared" si="68"/>
        <v>0.20264000000000001</v>
      </c>
      <c r="FF55" s="81">
        <f t="shared" si="69"/>
        <v>0.31003999999999998</v>
      </c>
      <c r="FG55" s="81">
        <f t="shared" si="70"/>
        <v>0.31003999999999998</v>
      </c>
      <c r="FH55" s="81">
        <f t="shared" si="71"/>
        <v>0.44003999999999999</v>
      </c>
      <c r="FI55" s="81">
        <f t="shared" si="72"/>
        <v>0.46621825407867723</v>
      </c>
      <c r="FJ55" s="81">
        <f t="shared" si="73"/>
        <v>0.59970053131500967</v>
      </c>
      <c r="FK55" s="81">
        <f t="shared" si="74"/>
        <v>0.64160317819086676</v>
      </c>
      <c r="FL55" s="81">
        <f t="shared" si="75"/>
        <v>0.76390128450738148</v>
      </c>
      <c r="FM55" s="81">
        <f t="shared" si="76"/>
        <v>0.8886930863495589</v>
      </c>
      <c r="FN55" s="81">
        <f t="shared" si="77"/>
        <v>0.9773102492357707</v>
      </c>
      <c r="FO55" s="81">
        <f t="shared" si="78"/>
        <v>0.99999966775253024</v>
      </c>
      <c r="FP55" s="85">
        <v>0</v>
      </c>
      <c r="FQ55" s="85">
        <v>0</v>
      </c>
      <c r="FR55" s="85">
        <v>0</v>
      </c>
      <c r="FS55" s="85">
        <v>0</v>
      </c>
      <c r="FT55" s="85">
        <v>0</v>
      </c>
      <c r="FU55" s="85">
        <v>0</v>
      </c>
      <c r="FV55" s="85">
        <v>0</v>
      </c>
      <c r="FW55" s="85">
        <v>0</v>
      </c>
      <c r="FX55" s="85">
        <v>0</v>
      </c>
      <c r="FY55" s="85">
        <v>0</v>
      </c>
      <c r="FZ55" s="85">
        <v>0</v>
      </c>
      <c r="GA55" s="85">
        <v>0</v>
      </c>
      <c r="GB55" s="83">
        <f t="shared" si="79"/>
        <v>0</v>
      </c>
      <c r="GC55" s="89">
        <v>0</v>
      </c>
      <c r="GD55" s="89">
        <v>0</v>
      </c>
      <c r="GE55" s="89">
        <v>0</v>
      </c>
      <c r="GF55" s="89">
        <v>0</v>
      </c>
      <c r="GG55" s="86">
        <v>334310.95299999998</v>
      </c>
      <c r="GH55" s="63">
        <v>0</v>
      </c>
      <c r="GI55" s="63">
        <v>626.58600000000001</v>
      </c>
      <c r="GJ55" s="63">
        <v>72.397000000000006</v>
      </c>
      <c r="GK55" s="63">
        <v>13912.989</v>
      </c>
      <c r="GL55" s="63">
        <v>492.63299999999998</v>
      </c>
      <c r="GM55" s="63">
        <v>28918.694</v>
      </c>
      <c r="GN55" s="63">
        <v>28758.743999999999</v>
      </c>
      <c r="GO55" s="63">
        <v>37694.762000000002</v>
      </c>
      <c r="GP55" s="63">
        <v>48975.76</v>
      </c>
      <c r="GQ55" s="63">
        <v>31024.239999999998</v>
      </c>
      <c r="GR55" s="63">
        <v>70000</v>
      </c>
      <c r="GS55" s="63">
        <v>39952.195000000065</v>
      </c>
      <c r="GT55" s="63">
        <f t="shared" si="80"/>
        <v>300429.00000000006</v>
      </c>
      <c r="GU55" s="63">
        <v>0</v>
      </c>
      <c r="GV55" s="63">
        <v>0</v>
      </c>
      <c r="GW55" s="63">
        <v>0</v>
      </c>
      <c r="GX55" s="63">
        <v>0</v>
      </c>
      <c r="GY55" s="63">
        <v>0</v>
      </c>
      <c r="GZ55" s="63">
        <v>0</v>
      </c>
      <c r="HA55" s="63">
        <v>0</v>
      </c>
      <c r="HB55" s="63">
        <v>0</v>
      </c>
      <c r="HC55" s="63">
        <v>0</v>
      </c>
      <c r="HD55" s="63">
        <v>0</v>
      </c>
      <c r="HE55" s="63">
        <v>0</v>
      </c>
      <c r="HF55" s="63">
        <v>0</v>
      </c>
      <c r="HG55" s="63">
        <f t="shared" si="81"/>
        <v>0</v>
      </c>
      <c r="HH55" s="58">
        <v>0</v>
      </c>
      <c r="HI55" s="58">
        <v>0</v>
      </c>
      <c r="HJ55" s="58">
        <v>0</v>
      </c>
      <c r="HK55" s="58">
        <v>0</v>
      </c>
      <c r="HL55" s="58">
        <f t="shared" si="82"/>
        <v>334310.95300000004</v>
      </c>
      <c r="HM55" s="63">
        <v>0</v>
      </c>
      <c r="HN55" s="63">
        <v>626.58600000000001</v>
      </c>
      <c r="HO55" s="63">
        <v>72.397000000000006</v>
      </c>
      <c r="HP55" s="63">
        <v>13912.989</v>
      </c>
      <c r="HQ55" s="63">
        <v>492.63299999999998</v>
      </c>
      <c r="HR55" s="63">
        <v>28918.694</v>
      </c>
      <c r="HS55" s="63">
        <v>28758.743999999999</v>
      </c>
      <c r="HT55" s="63">
        <v>37694.762000000002</v>
      </c>
      <c r="HU55" s="63">
        <v>48975.76</v>
      </c>
      <c r="HV55" s="63">
        <v>54208.588000000003</v>
      </c>
      <c r="HW55" s="63">
        <v>46279.406999999999</v>
      </c>
      <c r="HX55" s="63">
        <v>40488.440000000068</v>
      </c>
      <c r="HY55" s="63">
        <f t="shared" si="83"/>
        <v>300429.00000000006</v>
      </c>
      <c r="HZ55" s="63">
        <v>0</v>
      </c>
      <c r="IA55" s="63">
        <v>0</v>
      </c>
      <c r="IB55" s="63">
        <v>0</v>
      </c>
      <c r="IC55" s="63">
        <v>0</v>
      </c>
      <c r="ID55" s="63">
        <v>0</v>
      </c>
      <c r="IE55" s="63">
        <v>0</v>
      </c>
      <c r="IF55" s="63">
        <v>0</v>
      </c>
      <c r="IG55" s="63">
        <v>0</v>
      </c>
      <c r="IH55" s="63">
        <v>0</v>
      </c>
      <c r="II55" s="63">
        <v>0</v>
      </c>
      <c r="IJ55" s="63">
        <v>0</v>
      </c>
      <c r="IK55" s="63">
        <v>0</v>
      </c>
      <c r="IL55" s="63">
        <v>0</v>
      </c>
      <c r="IM55" s="58">
        <v>0</v>
      </c>
      <c r="IN55" s="58">
        <v>0</v>
      </c>
      <c r="IO55" s="58">
        <v>0</v>
      </c>
      <c r="IP55" s="58">
        <v>0</v>
      </c>
      <c r="IQ55" s="58">
        <f t="shared" si="112"/>
        <v>334310.95300000004</v>
      </c>
      <c r="IR55" s="70">
        <f t="shared" si="84"/>
        <v>300429.00000000006</v>
      </c>
      <c r="IS55" s="70">
        <f t="shared" si="85"/>
        <v>259940.56</v>
      </c>
      <c r="IT55" s="92">
        <f t="shared" si="113"/>
        <v>293822.51299999998</v>
      </c>
      <c r="IU55" s="92">
        <f t="shared" si="114"/>
        <v>334310.95300000004</v>
      </c>
      <c r="IV55" s="92">
        <f t="shared" si="86"/>
        <v>-40488.440000000061</v>
      </c>
      <c r="IW55" s="21">
        <f t="shared" si="115"/>
        <v>40488.440000000061</v>
      </c>
      <c r="IX55" s="70">
        <f t="shared" si="87"/>
        <v>214023.299</v>
      </c>
      <c r="IY55" s="70">
        <f t="shared" si="88"/>
        <v>259940.56</v>
      </c>
      <c r="IZ55" s="93">
        <f t="shared" si="116"/>
        <v>293822.51299999998</v>
      </c>
      <c r="JA55" s="93">
        <f t="shared" si="117"/>
        <v>247905.25200000001</v>
      </c>
      <c r="JB55" s="92">
        <f t="shared" si="89"/>
        <v>45917.260999999969</v>
      </c>
      <c r="JC55" s="94">
        <f t="shared" si="118"/>
        <v>40488.44</v>
      </c>
      <c r="JD55" s="94">
        <f t="shared" si="90"/>
        <v>260476.80499999999</v>
      </c>
      <c r="JE55" s="94">
        <f t="shared" si="91"/>
        <v>259940.56</v>
      </c>
      <c r="JF55" s="94">
        <f t="shared" si="119"/>
        <v>293822.51299999998</v>
      </c>
      <c r="JG55" s="94">
        <f t="shared" si="120"/>
        <v>294358.75799999997</v>
      </c>
      <c r="JH55" s="94">
        <f t="shared" si="92"/>
        <v>-536.24499999999534</v>
      </c>
      <c r="JI55" s="94">
        <f t="shared" si="121"/>
        <v>40488.440000000061</v>
      </c>
      <c r="JJ55" s="94">
        <f t="shared" si="93"/>
        <v>259940.56</v>
      </c>
      <c r="JK55" s="94">
        <f t="shared" si="122"/>
        <v>262271.51199999999</v>
      </c>
      <c r="JL55" s="94">
        <f t="shared" si="94"/>
        <v>296153.46499999997</v>
      </c>
      <c r="JM55" s="94">
        <f t="shared" si="95"/>
        <v>293822.51299999998</v>
      </c>
      <c r="JN55" s="94">
        <f t="shared" si="96"/>
        <v>2330.9519999999902</v>
      </c>
      <c r="JO55" s="94">
        <f t="shared" si="97"/>
        <v>38157.48800000007</v>
      </c>
      <c r="JP55" s="96">
        <v>12363</v>
      </c>
      <c r="JQ55" s="6" t="s">
        <v>384</v>
      </c>
      <c r="JR55" s="106" t="s">
        <v>394</v>
      </c>
      <c r="JS55" s="106" t="s">
        <v>395</v>
      </c>
      <c r="JT55" s="6" t="s">
        <v>406</v>
      </c>
      <c r="JU55" s="17">
        <v>6</v>
      </c>
      <c r="JV55" s="6" t="s">
        <v>397</v>
      </c>
      <c r="JW55" s="6" t="s">
        <v>401</v>
      </c>
      <c r="JX55" s="103" t="s">
        <v>441</v>
      </c>
      <c r="JY55" s="7" t="s">
        <v>441</v>
      </c>
      <c r="JZ55" s="6"/>
      <c r="KA55" s="6" t="s">
        <v>406</v>
      </c>
      <c r="KB55" s="6"/>
      <c r="KC55" s="110">
        <v>43099</v>
      </c>
      <c r="KD55" s="109">
        <v>43799</v>
      </c>
      <c r="KE55" s="110"/>
      <c r="KF55" s="130"/>
      <c r="KG55" s="130"/>
      <c r="KH55" s="130">
        <v>230046</v>
      </c>
      <c r="KI55" s="130">
        <v>11</v>
      </c>
      <c r="KJ55" s="130">
        <v>20913.272727272728</v>
      </c>
      <c r="KK55" s="130"/>
      <c r="KL55" s="130"/>
      <c r="KM55" s="26"/>
      <c r="KN55" s="130"/>
      <c r="KO55" s="131"/>
      <c r="KP55" s="132"/>
      <c r="KQ55" s="133">
        <v>2015</v>
      </c>
      <c r="KR55" s="132" t="s">
        <v>495</v>
      </c>
      <c r="KS55" s="291" t="s">
        <v>484</v>
      </c>
    </row>
    <row r="56" spans="1:305" ht="39" x14ac:dyDescent="0.25">
      <c r="A56" s="4" t="s">
        <v>52</v>
      </c>
      <c r="B56" s="6" t="s">
        <v>71</v>
      </c>
      <c r="C56" s="26" t="s">
        <v>125</v>
      </c>
      <c r="D56" s="219" t="s">
        <v>145</v>
      </c>
      <c r="E56" s="32" t="s">
        <v>770</v>
      </c>
      <c r="F56" s="33" t="s">
        <v>178</v>
      </c>
      <c r="G56" s="12">
        <v>696.38900000000001</v>
      </c>
      <c r="H56" s="12">
        <v>0</v>
      </c>
      <c r="I56" s="12">
        <v>0</v>
      </c>
      <c r="J56" s="12">
        <v>0</v>
      </c>
      <c r="K56" s="12">
        <v>0</v>
      </c>
      <c r="L56" s="12">
        <v>0</v>
      </c>
      <c r="M56" s="12">
        <v>0</v>
      </c>
      <c r="N56" s="48">
        <v>0</v>
      </c>
      <c r="O56" s="48">
        <v>0</v>
      </c>
      <c r="P56" s="48">
        <v>0</v>
      </c>
      <c r="Q56" s="48">
        <v>0</v>
      </c>
      <c r="R56" s="48">
        <v>0</v>
      </c>
      <c r="S56" s="11">
        <f t="shared" si="21"/>
        <v>696.38900000000001</v>
      </c>
      <c r="T56" s="79">
        <v>0</v>
      </c>
      <c r="U56" s="79">
        <v>0</v>
      </c>
      <c r="V56" s="79">
        <v>3.5900000000000001E-2</v>
      </c>
      <c r="W56" s="79">
        <v>0</v>
      </c>
      <c r="X56" s="79">
        <v>0</v>
      </c>
      <c r="Y56" s="79">
        <v>0</v>
      </c>
      <c r="Z56" s="79">
        <v>7.0000000000000007E-2</v>
      </c>
      <c r="AA56" s="79">
        <v>0</v>
      </c>
      <c r="AB56" s="79">
        <v>0</v>
      </c>
      <c r="AC56" s="79">
        <v>0</v>
      </c>
      <c r="AD56" s="79">
        <v>0</v>
      </c>
      <c r="AE56" s="79">
        <v>0</v>
      </c>
      <c r="AF56" s="221">
        <f t="shared" si="98"/>
        <v>2.4050000000000002E-2</v>
      </c>
      <c r="AG56" s="221">
        <f t="shared" si="99"/>
        <v>2.4050000000000002E-2</v>
      </c>
      <c r="AH56" s="221">
        <f t="shared" si="100"/>
        <v>5.9950000000000003E-2</v>
      </c>
      <c r="AI56" s="221">
        <f t="shared" si="101"/>
        <v>5.9950000000000003E-2</v>
      </c>
      <c r="AJ56" s="221">
        <f t="shared" si="102"/>
        <v>5.9950000000000003E-2</v>
      </c>
      <c r="AK56" s="221">
        <f t="shared" si="103"/>
        <v>5.9950000000000003E-2</v>
      </c>
      <c r="AL56" s="221">
        <f t="shared" si="104"/>
        <v>0.12995000000000001</v>
      </c>
      <c r="AM56" s="221">
        <f t="shared" si="105"/>
        <v>0.12995000000000001</v>
      </c>
      <c r="AN56" s="221">
        <f t="shared" si="106"/>
        <v>0.12995000000000001</v>
      </c>
      <c r="AO56" s="221">
        <f t="shared" si="107"/>
        <v>0.12995000000000001</v>
      </c>
      <c r="AP56" s="221">
        <f t="shared" si="108"/>
        <v>0.12995000000000001</v>
      </c>
      <c r="AQ56" s="221">
        <f t="shared" si="109"/>
        <v>0.12995000000000001</v>
      </c>
      <c r="AR56" s="221">
        <f t="shared" si="46"/>
        <v>2.4050000000000002E-2</v>
      </c>
      <c r="AS56" s="221">
        <f t="shared" si="47"/>
        <v>2.4050000000000002E-2</v>
      </c>
      <c r="AT56" s="221">
        <f t="shared" si="48"/>
        <v>0.10383561789917542</v>
      </c>
      <c r="AU56" s="221">
        <f t="shared" si="49"/>
        <v>0.26704052801996592</v>
      </c>
      <c r="AV56" s="221">
        <f t="shared" si="50"/>
        <v>0.4342054665644447</v>
      </c>
      <c r="AW56" s="221">
        <f t="shared" si="51"/>
        <v>0.60274746021907044</v>
      </c>
      <c r="AX56" s="221">
        <f t="shared" si="52"/>
        <v>0.86038810344265115</v>
      </c>
      <c r="AY56" s="221">
        <f t="shared" si="53"/>
        <v>0.98089236536469604</v>
      </c>
      <c r="AZ56" s="221">
        <f t="shared" si="54"/>
        <v>0.99198840480715134</v>
      </c>
      <c r="BA56" s="221">
        <f t="shared" si="55"/>
        <v>1</v>
      </c>
      <c r="BB56" s="221">
        <f t="shared" si="56"/>
        <v>1</v>
      </c>
      <c r="BC56" s="221">
        <f t="shared" si="57"/>
        <v>1</v>
      </c>
      <c r="BD56" s="80">
        <f t="shared" si="110"/>
        <v>0.12995000000000001</v>
      </c>
      <c r="BE56" s="76">
        <v>2.4050000000000002E-2</v>
      </c>
      <c r="BF56" s="51">
        <v>6169.148000000001</v>
      </c>
      <c r="BG56" s="57">
        <v>0</v>
      </c>
      <c r="BH56" s="57">
        <v>0</v>
      </c>
      <c r="BI56" s="57">
        <v>20000</v>
      </c>
      <c r="BJ56" s="57">
        <v>20000</v>
      </c>
      <c r="BK56" s="57">
        <v>29724.00000000012</v>
      </c>
      <c r="BL56" s="57">
        <v>30000.000000000004</v>
      </c>
      <c r="BM56" s="57">
        <v>30000.000000000004</v>
      </c>
      <c r="BN56" s="57">
        <v>30000.000000000004</v>
      </c>
      <c r="BO56" s="57">
        <v>40000</v>
      </c>
      <c r="BP56" s="57">
        <v>49999.999999999993</v>
      </c>
      <c r="BQ56" s="57">
        <v>49999.999999999993</v>
      </c>
      <c r="BR56" s="57">
        <v>0</v>
      </c>
      <c r="BS56" s="86">
        <f t="shared" si="58"/>
        <v>299724.00000000012</v>
      </c>
      <c r="BT56" s="230">
        <v>0</v>
      </c>
      <c r="BU56" s="230">
        <v>0</v>
      </c>
      <c r="BV56" s="230">
        <v>7.9785617899175418E-2</v>
      </c>
      <c r="BW56" s="230">
        <v>0.16320491012079047</v>
      </c>
      <c r="BX56" s="230">
        <v>0.16716493854447875</v>
      </c>
      <c r="BY56" s="230">
        <v>0.16854199365462569</v>
      </c>
      <c r="BZ56" s="230">
        <v>0.25764064322358066</v>
      </c>
      <c r="CA56" s="230">
        <v>0.12050426192204484</v>
      </c>
      <c r="CB56" s="230">
        <v>1.1096039442455284E-2</v>
      </c>
      <c r="CC56" s="230">
        <v>8.0115951928488114E-3</v>
      </c>
      <c r="CD56" s="230">
        <v>0</v>
      </c>
      <c r="CE56" s="230">
        <v>0</v>
      </c>
      <c r="CF56" s="80">
        <f t="shared" si="59"/>
        <v>1</v>
      </c>
      <c r="CG56" s="59">
        <v>0</v>
      </c>
      <c r="CH56" s="59">
        <v>0</v>
      </c>
      <c r="CI56" s="59">
        <v>424957.47249999997</v>
      </c>
      <c r="CJ56" s="59">
        <v>424957.47249999997</v>
      </c>
      <c r="CK56" s="59">
        <v>0</v>
      </c>
      <c r="CL56" s="59">
        <v>0</v>
      </c>
      <c r="CM56" s="59">
        <v>0</v>
      </c>
      <c r="CN56" s="59">
        <v>0</v>
      </c>
      <c r="CO56" s="59">
        <v>0</v>
      </c>
      <c r="CP56" s="59">
        <v>0</v>
      </c>
      <c r="CQ56" s="59">
        <v>0</v>
      </c>
      <c r="CR56" s="59">
        <v>0</v>
      </c>
      <c r="CS56" s="11">
        <f t="shared" si="60"/>
        <v>849914.94499999995</v>
      </c>
      <c r="CT56" s="59">
        <v>0</v>
      </c>
      <c r="CU56" s="59">
        <v>0</v>
      </c>
      <c r="CV56" s="59">
        <v>0</v>
      </c>
      <c r="CW56" s="59">
        <v>0</v>
      </c>
      <c r="CX56" s="58">
        <f t="shared" si="111"/>
        <v>1155808.0930000001</v>
      </c>
      <c r="CY56" s="63">
        <v>0</v>
      </c>
      <c r="CZ56" s="63">
        <v>0</v>
      </c>
      <c r="DA56" s="63">
        <v>20000</v>
      </c>
      <c r="DB56" s="63">
        <v>20000</v>
      </c>
      <c r="DC56" s="63">
        <v>29724.00000000012</v>
      </c>
      <c r="DD56" s="63">
        <v>30000.000000000004</v>
      </c>
      <c r="DE56" s="63">
        <v>30000.000000000004</v>
      </c>
      <c r="DF56" s="63">
        <v>30000.000000000004</v>
      </c>
      <c r="DG56" s="63">
        <v>40000</v>
      </c>
      <c r="DH56" s="63">
        <v>49999.999999999993</v>
      </c>
      <c r="DI56" s="63">
        <v>49999.999999999993</v>
      </c>
      <c r="DJ56" s="63">
        <v>0</v>
      </c>
      <c r="DK56" s="63">
        <f t="shared" si="62"/>
        <v>299724.00000000012</v>
      </c>
      <c r="DL56" s="63">
        <v>0</v>
      </c>
      <c r="DM56" s="63">
        <v>0</v>
      </c>
      <c r="DN56" s="63">
        <v>424957.47249999997</v>
      </c>
      <c r="DO56" s="63">
        <v>424957.47249999997</v>
      </c>
      <c r="DP56" s="63">
        <v>0</v>
      </c>
      <c r="DQ56" s="63">
        <v>0</v>
      </c>
      <c r="DR56" s="63">
        <v>0</v>
      </c>
      <c r="DS56" s="63">
        <v>0</v>
      </c>
      <c r="DT56" s="63">
        <v>0</v>
      </c>
      <c r="DU56" s="63">
        <v>0</v>
      </c>
      <c r="DV56" s="63">
        <v>0</v>
      </c>
      <c r="DW56" s="63">
        <v>0</v>
      </c>
      <c r="DX56" s="63">
        <f t="shared" si="63"/>
        <v>849914.94499999995</v>
      </c>
      <c r="DY56" s="58">
        <v>0</v>
      </c>
      <c r="DZ56" s="58">
        <v>0</v>
      </c>
      <c r="EA56" s="58">
        <v>0</v>
      </c>
      <c r="EB56" s="58">
        <v>0</v>
      </c>
      <c r="EC56" s="58">
        <f t="shared" si="64"/>
        <v>1155808.0930000001</v>
      </c>
      <c r="ED56" s="85">
        <v>696.38900000000001</v>
      </c>
      <c r="EE56" s="85">
        <v>0</v>
      </c>
      <c r="EF56" s="85">
        <v>0</v>
      </c>
      <c r="EG56" s="85">
        <v>0</v>
      </c>
      <c r="EH56" s="85">
        <v>0</v>
      </c>
      <c r="EI56" s="85">
        <v>0</v>
      </c>
      <c r="EJ56" s="85">
        <v>0</v>
      </c>
      <c r="EK56" s="85">
        <v>10000</v>
      </c>
      <c r="EL56" s="85">
        <v>30000</v>
      </c>
      <c r="EM56" s="85">
        <v>30000</v>
      </c>
      <c r="EN56" s="85">
        <v>110000</v>
      </c>
      <c r="EO56" s="85">
        <v>119027.61100000015</v>
      </c>
      <c r="EP56" s="83">
        <f t="shared" si="65"/>
        <v>299724.00000000012</v>
      </c>
      <c r="EQ56" s="79">
        <v>0</v>
      </c>
      <c r="ER56" s="79">
        <v>0</v>
      </c>
      <c r="ES56" s="79">
        <v>3.5900000000000001E-2</v>
      </c>
      <c r="ET56" s="79">
        <v>0</v>
      </c>
      <c r="EU56" s="79">
        <v>0</v>
      </c>
      <c r="EV56" s="79">
        <v>1.2490061438380917E-2</v>
      </c>
      <c r="EW56" s="79">
        <v>1.8735092157571374E-2</v>
      </c>
      <c r="EX56" s="79">
        <v>3.1225153595952292E-3</v>
      </c>
      <c r="EY56" s="79">
        <v>0</v>
      </c>
      <c r="EZ56" s="79">
        <v>0</v>
      </c>
      <c r="FA56" s="79">
        <v>0</v>
      </c>
      <c r="FB56" s="79">
        <v>0</v>
      </c>
      <c r="FC56" s="81">
        <f t="shared" si="66"/>
        <v>7.0247668955547529E-2</v>
      </c>
      <c r="FD56" s="81">
        <f t="shared" si="67"/>
        <v>2.4050000000000002E-2</v>
      </c>
      <c r="FE56" s="81">
        <f t="shared" si="68"/>
        <v>2.4050000000000002E-2</v>
      </c>
      <c r="FF56" s="81">
        <f t="shared" si="69"/>
        <v>5.9950000000000003E-2</v>
      </c>
      <c r="FG56" s="81">
        <f t="shared" si="70"/>
        <v>5.9950000000000003E-2</v>
      </c>
      <c r="FH56" s="81">
        <f t="shared" si="71"/>
        <v>5.9950000000000003E-2</v>
      </c>
      <c r="FI56" s="81">
        <f t="shared" si="72"/>
        <v>7.2440061438380915E-2</v>
      </c>
      <c r="FJ56" s="81">
        <f t="shared" si="73"/>
        <v>9.1175153595952296E-2</v>
      </c>
      <c r="FK56" s="81">
        <f t="shared" si="74"/>
        <v>9.4297668955547531E-2</v>
      </c>
      <c r="FL56" s="81">
        <f t="shared" si="75"/>
        <v>9.4297668955547531E-2</v>
      </c>
      <c r="FM56" s="81">
        <f t="shared" si="76"/>
        <v>9.4297668955547531E-2</v>
      </c>
      <c r="FN56" s="81">
        <f t="shared" si="77"/>
        <v>9.4297668955547531E-2</v>
      </c>
      <c r="FO56" s="81">
        <f t="shared" si="78"/>
        <v>9.4297668955547531E-2</v>
      </c>
      <c r="FP56" s="85">
        <v>0</v>
      </c>
      <c r="FQ56" s="85">
        <v>0</v>
      </c>
      <c r="FR56" s="85">
        <v>424957.47249999997</v>
      </c>
      <c r="FS56" s="85">
        <v>424957.47249999997</v>
      </c>
      <c r="FT56" s="85">
        <v>0</v>
      </c>
      <c r="FU56" s="85">
        <v>0</v>
      </c>
      <c r="FV56" s="85">
        <v>0</v>
      </c>
      <c r="FW56" s="85">
        <v>0</v>
      </c>
      <c r="FX56" s="85">
        <v>0</v>
      </c>
      <c r="FY56" s="85">
        <v>0</v>
      </c>
      <c r="FZ56" s="85">
        <v>0</v>
      </c>
      <c r="GA56" s="85">
        <v>0</v>
      </c>
      <c r="GB56" s="83">
        <f t="shared" si="79"/>
        <v>849914.94499999995</v>
      </c>
      <c r="GC56" s="89">
        <v>0</v>
      </c>
      <c r="GD56" s="89">
        <v>0</v>
      </c>
      <c r="GE56" s="89">
        <v>0</v>
      </c>
      <c r="GF56" s="89">
        <v>0</v>
      </c>
      <c r="GG56" s="86">
        <v>1155808.0930000001</v>
      </c>
      <c r="GH56" s="63">
        <v>696.38900000000001</v>
      </c>
      <c r="GI56" s="63">
        <v>0</v>
      </c>
      <c r="GJ56" s="63">
        <v>0</v>
      </c>
      <c r="GK56" s="63">
        <v>0</v>
      </c>
      <c r="GL56" s="63">
        <v>0</v>
      </c>
      <c r="GM56" s="63">
        <v>0</v>
      </c>
      <c r="GN56" s="63">
        <v>0</v>
      </c>
      <c r="GO56" s="63">
        <v>0</v>
      </c>
      <c r="GP56" s="63">
        <v>0</v>
      </c>
      <c r="GQ56" s="63">
        <v>60000</v>
      </c>
      <c r="GR56" s="63">
        <v>60000</v>
      </c>
      <c r="GS56" s="63">
        <v>79027.611000000004</v>
      </c>
      <c r="GT56" s="63">
        <f t="shared" si="80"/>
        <v>199724</v>
      </c>
      <c r="GU56" s="63">
        <v>0</v>
      </c>
      <c r="GV56" s="63">
        <v>100000</v>
      </c>
      <c r="GW56" s="63">
        <v>424957.47249999997</v>
      </c>
      <c r="GX56" s="63">
        <v>424957.47249999997</v>
      </c>
      <c r="GY56" s="63">
        <v>0</v>
      </c>
      <c r="GZ56" s="63">
        <v>0</v>
      </c>
      <c r="HA56" s="63">
        <v>0</v>
      </c>
      <c r="HB56" s="63">
        <v>0</v>
      </c>
      <c r="HC56" s="63">
        <v>0</v>
      </c>
      <c r="HD56" s="63">
        <v>0</v>
      </c>
      <c r="HE56" s="63">
        <v>0</v>
      </c>
      <c r="HF56" s="63">
        <v>0</v>
      </c>
      <c r="HG56" s="63">
        <f t="shared" si="81"/>
        <v>949914.94499999983</v>
      </c>
      <c r="HH56" s="58">
        <v>0</v>
      </c>
      <c r="HI56" s="58">
        <v>0</v>
      </c>
      <c r="HJ56" s="58">
        <v>0</v>
      </c>
      <c r="HK56" s="58">
        <v>0</v>
      </c>
      <c r="HL56" s="58">
        <f t="shared" si="82"/>
        <v>1155808.0929999999</v>
      </c>
      <c r="HM56" s="63">
        <v>696.38900000000001</v>
      </c>
      <c r="HN56" s="63">
        <v>0</v>
      </c>
      <c r="HO56" s="63">
        <v>0</v>
      </c>
      <c r="HP56" s="63">
        <v>0</v>
      </c>
      <c r="HQ56" s="63">
        <v>0</v>
      </c>
      <c r="HR56" s="63">
        <v>0</v>
      </c>
      <c r="HS56" s="63">
        <v>0</v>
      </c>
      <c r="HT56" s="63">
        <v>0</v>
      </c>
      <c r="HU56" s="63">
        <v>0</v>
      </c>
      <c r="HV56" s="63">
        <v>0</v>
      </c>
      <c r="HW56" s="63">
        <v>0</v>
      </c>
      <c r="HX56" s="63">
        <v>70000</v>
      </c>
      <c r="HY56" s="63">
        <f t="shared" si="83"/>
        <v>70696.388999999996</v>
      </c>
      <c r="HZ56" s="63">
        <v>0</v>
      </c>
      <c r="IA56" s="63">
        <v>0</v>
      </c>
      <c r="IB56" s="63">
        <v>0</v>
      </c>
      <c r="IC56" s="63">
        <v>0</v>
      </c>
      <c r="ID56" s="63">
        <v>0</v>
      </c>
      <c r="IE56" s="63">
        <v>0</v>
      </c>
      <c r="IF56" s="63">
        <v>0</v>
      </c>
      <c r="IG56" s="63">
        <v>0</v>
      </c>
      <c r="IH56" s="63">
        <v>0</v>
      </c>
      <c r="II56" s="63">
        <v>0</v>
      </c>
      <c r="IJ56" s="63">
        <v>0</v>
      </c>
      <c r="IK56" s="63">
        <v>0</v>
      </c>
      <c r="IL56" s="63">
        <v>1078942.5559999999</v>
      </c>
      <c r="IM56" s="58">
        <v>0</v>
      </c>
      <c r="IN56" s="58">
        <v>0</v>
      </c>
      <c r="IO56" s="58">
        <v>0</v>
      </c>
      <c r="IP56" s="58">
        <v>0</v>
      </c>
      <c r="IQ56" s="58">
        <f t="shared" si="112"/>
        <v>1155808.0929999999</v>
      </c>
      <c r="IR56" s="70">
        <f t="shared" si="84"/>
        <v>299724.00000000012</v>
      </c>
      <c r="IS56" s="70">
        <f t="shared" si="85"/>
        <v>696.38900000000001</v>
      </c>
      <c r="IT56" s="92">
        <f t="shared" si="113"/>
        <v>6865.5370000000012</v>
      </c>
      <c r="IU56" s="92">
        <f t="shared" si="114"/>
        <v>305893.1480000001</v>
      </c>
      <c r="IV56" s="92">
        <f t="shared" si="86"/>
        <v>-299027.61100000009</v>
      </c>
      <c r="IW56" s="21">
        <f t="shared" si="115"/>
        <v>1148942.5560000001</v>
      </c>
      <c r="IX56" s="70">
        <f t="shared" si="87"/>
        <v>180696.389</v>
      </c>
      <c r="IY56" s="70">
        <f t="shared" si="88"/>
        <v>696.38900000000001</v>
      </c>
      <c r="IZ56" s="93">
        <f t="shared" si="116"/>
        <v>6865.5370000000012</v>
      </c>
      <c r="JA56" s="93">
        <f t="shared" si="117"/>
        <v>186865.53700000001</v>
      </c>
      <c r="JB56" s="92">
        <f t="shared" si="89"/>
        <v>-180000</v>
      </c>
      <c r="JC56" s="94">
        <f t="shared" si="118"/>
        <v>1148942.5560000001</v>
      </c>
      <c r="JD56" s="94">
        <f t="shared" si="90"/>
        <v>120696.389</v>
      </c>
      <c r="JE56" s="94">
        <f t="shared" si="91"/>
        <v>696.38900000000001</v>
      </c>
      <c r="JF56" s="94">
        <f t="shared" si="119"/>
        <v>6865.5370000000012</v>
      </c>
      <c r="JG56" s="94">
        <f t="shared" si="120"/>
        <v>126865.537</v>
      </c>
      <c r="JH56" s="94">
        <f t="shared" si="92"/>
        <v>-120000</v>
      </c>
      <c r="JI56" s="94">
        <f t="shared" si="121"/>
        <v>1148942.5559999999</v>
      </c>
      <c r="JJ56" s="94">
        <f t="shared" si="93"/>
        <v>696.38900000000001</v>
      </c>
      <c r="JK56" s="94">
        <f t="shared" si="122"/>
        <v>696.38900000000001</v>
      </c>
      <c r="JL56" s="94">
        <f t="shared" si="94"/>
        <v>6865.5370000000012</v>
      </c>
      <c r="JM56" s="94">
        <f t="shared" si="95"/>
        <v>6865.5370000000012</v>
      </c>
      <c r="JN56" s="94">
        <f t="shared" si="96"/>
        <v>0</v>
      </c>
      <c r="JO56" s="94">
        <f t="shared" si="97"/>
        <v>1148942.5559999999</v>
      </c>
      <c r="JP56" s="96">
        <v>12365</v>
      </c>
      <c r="JQ56" s="6" t="s">
        <v>384</v>
      </c>
      <c r="JR56" s="106" t="s">
        <v>394</v>
      </c>
      <c r="JS56" s="106" t="s">
        <v>395</v>
      </c>
      <c r="JT56" s="6" t="s">
        <v>406</v>
      </c>
      <c r="JU56" s="17">
        <v>6</v>
      </c>
      <c r="JV56" s="6" t="s">
        <v>397</v>
      </c>
      <c r="JW56" s="6" t="s">
        <v>401</v>
      </c>
      <c r="JX56" s="103" t="s">
        <v>441</v>
      </c>
      <c r="JY56" s="7" t="s">
        <v>441</v>
      </c>
      <c r="JZ56" s="6"/>
      <c r="KA56" s="6" t="s">
        <v>406</v>
      </c>
      <c r="KB56" s="6"/>
      <c r="KC56" s="110">
        <v>43099</v>
      </c>
      <c r="KD56" s="109">
        <v>44012</v>
      </c>
      <c r="KE56" s="110"/>
      <c r="KF56" s="130"/>
      <c r="KG56" s="130"/>
      <c r="KH56" s="130">
        <v>0</v>
      </c>
      <c r="KI56" s="130">
        <v>0</v>
      </c>
      <c r="KJ56" s="130">
        <v>0</v>
      </c>
      <c r="KK56" s="130"/>
      <c r="KL56" s="130"/>
      <c r="KM56" s="26"/>
      <c r="KN56" s="130"/>
      <c r="KO56" s="131"/>
      <c r="KP56" s="132"/>
      <c r="KQ56" s="133">
        <v>2015</v>
      </c>
      <c r="KR56" s="132" t="s">
        <v>518</v>
      </c>
      <c r="KS56" s="291" t="s">
        <v>484</v>
      </c>
    </row>
    <row r="57" spans="1:305" ht="39" x14ac:dyDescent="0.25">
      <c r="A57" s="4" t="s">
        <v>53</v>
      </c>
      <c r="B57" s="5" t="s">
        <v>71</v>
      </c>
      <c r="C57" s="24" t="s">
        <v>126</v>
      </c>
      <c r="D57" s="218" t="s">
        <v>145</v>
      </c>
      <c r="E57" s="32" t="s">
        <v>770</v>
      </c>
      <c r="F57" s="31" t="s">
        <v>178</v>
      </c>
      <c r="G57" s="10">
        <v>0</v>
      </c>
      <c r="H57" s="10">
        <v>13491.675999999999</v>
      </c>
      <c r="I57" s="10">
        <v>236.99700000000001</v>
      </c>
      <c r="J57" s="10">
        <v>0</v>
      </c>
      <c r="K57" s="10">
        <v>0</v>
      </c>
      <c r="L57" s="10">
        <v>0</v>
      </c>
      <c r="M57" s="10">
        <v>0</v>
      </c>
      <c r="N57" s="48">
        <v>0</v>
      </c>
      <c r="O57" s="48">
        <v>0</v>
      </c>
      <c r="P57" s="48">
        <v>0</v>
      </c>
      <c r="Q57" s="48">
        <v>0</v>
      </c>
      <c r="R57" s="48">
        <v>0</v>
      </c>
      <c r="S57" s="11">
        <f t="shared" si="21"/>
        <v>13728.672999999999</v>
      </c>
      <c r="T57" s="79">
        <v>0</v>
      </c>
      <c r="U57" s="79">
        <v>0</v>
      </c>
      <c r="V57" s="79">
        <v>0</v>
      </c>
      <c r="W57" s="79">
        <v>0</v>
      </c>
      <c r="X57" s="79">
        <v>1.4999999999999999E-2</v>
      </c>
      <c r="Y57" s="79">
        <v>5.0000000000000001E-3</v>
      </c>
      <c r="Z57" s="79">
        <v>0</v>
      </c>
      <c r="AA57" s="79">
        <v>0</v>
      </c>
      <c r="AB57" s="79">
        <v>0</v>
      </c>
      <c r="AC57" s="79">
        <v>0</v>
      </c>
      <c r="AD57" s="79">
        <v>0</v>
      </c>
      <c r="AE57" s="79">
        <v>0</v>
      </c>
      <c r="AF57" s="221">
        <f t="shared" si="98"/>
        <v>0.98</v>
      </c>
      <c r="AG57" s="221">
        <f t="shared" si="99"/>
        <v>0.98</v>
      </c>
      <c r="AH57" s="221">
        <f t="shared" si="100"/>
        <v>0.98</v>
      </c>
      <c r="AI57" s="221">
        <f t="shared" si="101"/>
        <v>0.98</v>
      </c>
      <c r="AJ57" s="221">
        <f t="shared" si="102"/>
        <v>0.995</v>
      </c>
      <c r="AK57" s="221">
        <f t="shared" si="103"/>
        <v>1</v>
      </c>
      <c r="AL57" s="221">
        <f t="shared" si="104"/>
        <v>1</v>
      </c>
      <c r="AM57" s="221">
        <f t="shared" si="105"/>
        <v>1</v>
      </c>
      <c r="AN57" s="221">
        <f t="shared" si="106"/>
        <v>1</v>
      </c>
      <c r="AO57" s="221">
        <f t="shared" si="107"/>
        <v>1</v>
      </c>
      <c r="AP57" s="221">
        <f t="shared" si="108"/>
        <v>1</v>
      </c>
      <c r="AQ57" s="221">
        <f t="shared" si="109"/>
        <v>1</v>
      </c>
      <c r="AR57" s="221">
        <f t="shared" si="46"/>
        <v>0.98</v>
      </c>
      <c r="AS57" s="221">
        <f t="shared" si="47"/>
        <v>0.98</v>
      </c>
      <c r="AT57" s="221">
        <f t="shared" si="48"/>
        <v>0.98893735465827182</v>
      </c>
      <c r="AU57" s="221">
        <f t="shared" si="49"/>
        <v>0.99871943655208295</v>
      </c>
      <c r="AV57" s="221">
        <f t="shared" si="50"/>
        <v>1</v>
      </c>
      <c r="AW57" s="221">
        <f t="shared" si="51"/>
        <v>1</v>
      </c>
      <c r="AX57" s="221">
        <f t="shared" si="52"/>
        <v>1</v>
      </c>
      <c r="AY57" s="221">
        <f t="shared" si="53"/>
        <v>1</v>
      </c>
      <c r="AZ57" s="221">
        <f t="shared" si="54"/>
        <v>1</v>
      </c>
      <c r="BA57" s="221">
        <f t="shared" si="55"/>
        <v>1</v>
      </c>
      <c r="BB57" s="221">
        <f t="shared" si="56"/>
        <v>1</v>
      </c>
      <c r="BC57" s="221">
        <f t="shared" si="57"/>
        <v>1</v>
      </c>
      <c r="BD57" s="80">
        <f t="shared" si="110"/>
        <v>1</v>
      </c>
      <c r="BE57" s="76">
        <v>0.98</v>
      </c>
      <c r="BF57" s="50">
        <v>6825.1329999999998</v>
      </c>
      <c r="BG57" s="58">
        <v>0</v>
      </c>
      <c r="BH57" s="58">
        <v>13491.675999999999</v>
      </c>
      <c r="BI57" s="58">
        <v>0</v>
      </c>
      <c r="BJ57" s="58">
        <v>0</v>
      </c>
      <c r="BK57" s="58">
        <v>0</v>
      </c>
      <c r="BL57" s="58">
        <v>0</v>
      </c>
      <c r="BM57" s="58">
        <v>0</v>
      </c>
      <c r="BN57" s="58">
        <v>0</v>
      </c>
      <c r="BO57" s="58">
        <v>0</v>
      </c>
      <c r="BP57" s="58">
        <v>0</v>
      </c>
      <c r="BQ57" s="58">
        <v>0</v>
      </c>
      <c r="BR57" s="58">
        <v>0</v>
      </c>
      <c r="BS57" s="86">
        <f t="shared" si="58"/>
        <v>13491.675999999999</v>
      </c>
      <c r="BT57" s="230">
        <v>0</v>
      </c>
      <c r="BU57" s="230">
        <v>0</v>
      </c>
      <c r="BV57" s="230">
        <v>8.9373546582718622E-3</v>
      </c>
      <c r="BW57" s="230">
        <v>9.7820818938110544E-3</v>
      </c>
      <c r="BX57" s="230">
        <v>1.2805634479170834E-3</v>
      </c>
      <c r="BY57" s="230">
        <v>0</v>
      </c>
      <c r="BZ57" s="230">
        <v>0</v>
      </c>
      <c r="CA57" s="230">
        <v>0</v>
      </c>
      <c r="CB57" s="230">
        <v>0</v>
      </c>
      <c r="CC57" s="230">
        <v>0</v>
      </c>
      <c r="CD57" s="230">
        <v>0</v>
      </c>
      <c r="CE57" s="230">
        <v>0</v>
      </c>
      <c r="CF57" s="80">
        <f t="shared" si="59"/>
        <v>1</v>
      </c>
      <c r="CG57" s="58">
        <v>0</v>
      </c>
      <c r="CH57" s="58">
        <v>0</v>
      </c>
      <c r="CI57" s="58">
        <v>0</v>
      </c>
      <c r="CJ57" s="58">
        <v>0</v>
      </c>
      <c r="CK57" s="58">
        <v>0</v>
      </c>
      <c r="CL57" s="58">
        <v>0</v>
      </c>
      <c r="CM57" s="58">
        <v>0</v>
      </c>
      <c r="CN57" s="58">
        <v>0</v>
      </c>
      <c r="CO57" s="58">
        <v>0</v>
      </c>
      <c r="CP57" s="58">
        <v>0</v>
      </c>
      <c r="CQ57" s="58">
        <v>0</v>
      </c>
      <c r="CR57" s="58">
        <v>0</v>
      </c>
      <c r="CS57" s="11">
        <f t="shared" si="60"/>
        <v>0</v>
      </c>
      <c r="CT57" s="58">
        <v>0</v>
      </c>
      <c r="CU57" s="58">
        <v>0</v>
      </c>
      <c r="CV57" s="58">
        <v>0</v>
      </c>
      <c r="CW57" s="58">
        <v>0</v>
      </c>
      <c r="CX57" s="58">
        <f t="shared" si="111"/>
        <v>20316.809000000001</v>
      </c>
      <c r="CY57" s="63">
        <v>0</v>
      </c>
      <c r="CZ57" s="63">
        <v>13491.675999999999</v>
      </c>
      <c r="DA57" s="63">
        <v>0</v>
      </c>
      <c r="DB57" s="63">
        <v>0</v>
      </c>
      <c r="DC57" s="63">
        <v>0</v>
      </c>
      <c r="DD57" s="63">
        <v>0</v>
      </c>
      <c r="DE57" s="63">
        <v>0</v>
      </c>
      <c r="DF57" s="63">
        <v>0</v>
      </c>
      <c r="DG57" s="63">
        <v>0</v>
      </c>
      <c r="DH57" s="63">
        <v>0</v>
      </c>
      <c r="DI57" s="63">
        <v>0</v>
      </c>
      <c r="DJ57" s="63">
        <v>0</v>
      </c>
      <c r="DK57" s="63">
        <f t="shared" si="62"/>
        <v>13491.675999999999</v>
      </c>
      <c r="DL57" s="63">
        <v>0</v>
      </c>
      <c r="DM57" s="63">
        <v>0</v>
      </c>
      <c r="DN57" s="63">
        <v>0</v>
      </c>
      <c r="DO57" s="63">
        <v>0</v>
      </c>
      <c r="DP57" s="63">
        <v>0</v>
      </c>
      <c r="DQ57" s="63">
        <v>0</v>
      </c>
      <c r="DR57" s="63">
        <v>0</v>
      </c>
      <c r="DS57" s="63">
        <v>0</v>
      </c>
      <c r="DT57" s="63">
        <v>0</v>
      </c>
      <c r="DU57" s="63">
        <v>0</v>
      </c>
      <c r="DV57" s="63">
        <v>0</v>
      </c>
      <c r="DW57" s="63">
        <v>0</v>
      </c>
      <c r="DX57" s="63">
        <f t="shared" si="63"/>
        <v>0</v>
      </c>
      <c r="DY57" s="58">
        <v>0</v>
      </c>
      <c r="DZ57" s="58">
        <v>0</v>
      </c>
      <c r="EA57" s="58">
        <v>0</v>
      </c>
      <c r="EB57" s="58">
        <v>0</v>
      </c>
      <c r="EC57" s="58">
        <f t="shared" si="64"/>
        <v>20316.809000000001</v>
      </c>
      <c r="ED57" s="86">
        <v>0</v>
      </c>
      <c r="EE57" s="86">
        <v>13491.675999999999</v>
      </c>
      <c r="EF57" s="86">
        <v>236.99700000000001</v>
      </c>
      <c r="EG57" s="86">
        <v>0</v>
      </c>
      <c r="EH57" s="86">
        <v>0</v>
      </c>
      <c r="EI57" s="86">
        <v>0</v>
      </c>
      <c r="EJ57" s="86">
        <v>0</v>
      </c>
      <c r="EK57" s="86">
        <v>0</v>
      </c>
      <c r="EL57" s="86">
        <v>0</v>
      </c>
      <c r="EM57" s="86">
        <v>0</v>
      </c>
      <c r="EN57" s="86">
        <v>0</v>
      </c>
      <c r="EO57" s="86">
        <v>0</v>
      </c>
      <c r="EP57" s="83">
        <f t="shared" si="65"/>
        <v>13728.672999999999</v>
      </c>
      <c r="EQ57" s="79">
        <v>0</v>
      </c>
      <c r="ER57" s="79">
        <v>0</v>
      </c>
      <c r="ES57" s="79">
        <v>0</v>
      </c>
      <c r="ET57" s="79">
        <v>0</v>
      </c>
      <c r="EU57" s="79">
        <v>1.4999999999999999E-2</v>
      </c>
      <c r="EV57" s="79">
        <v>0</v>
      </c>
      <c r="EW57" s="79">
        <v>0</v>
      </c>
      <c r="EX57" s="79">
        <v>0</v>
      </c>
      <c r="EY57" s="79">
        <v>0</v>
      </c>
      <c r="EZ57" s="79">
        <v>0</v>
      </c>
      <c r="FA57" s="79">
        <v>0</v>
      </c>
      <c r="FB57" s="79">
        <v>5.0000000000000001E-3</v>
      </c>
      <c r="FC57" s="81">
        <f t="shared" si="66"/>
        <v>0.02</v>
      </c>
      <c r="FD57" s="81">
        <f t="shared" si="67"/>
        <v>0.98</v>
      </c>
      <c r="FE57" s="81">
        <f t="shared" si="68"/>
        <v>0.98</v>
      </c>
      <c r="FF57" s="81">
        <f t="shared" si="69"/>
        <v>0.98</v>
      </c>
      <c r="FG57" s="81">
        <f t="shared" si="70"/>
        <v>0.98</v>
      </c>
      <c r="FH57" s="81">
        <f t="shared" si="71"/>
        <v>0.995</v>
      </c>
      <c r="FI57" s="81">
        <f t="shared" si="72"/>
        <v>0.995</v>
      </c>
      <c r="FJ57" s="81">
        <f t="shared" si="73"/>
        <v>0.995</v>
      </c>
      <c r="FK57" s="81">
        <f t="shared" si="74"/>
        <v>0.995</v>
      </c>
      <c r="FL57" s="81">
        <f t="shared" si="75"/>
        <v>0.995</v>
      </c>
      <c r="FM57" s="81">
        <f t="shared" si="76"/>
        <v>0.995</v>
      </c>
      <c r="FN57" s="81">
        <f t="shared" si="77"/>
        <v>0.995</v>
      </c>
      <c r="FO57" s="81">
        <f t="shared" si="78"/>
        <v>1</v>
      </c>
      <c r="FP57" s="86">
        <v>0</v>
      </c>
      <c r="FQ57" s="86">
        <v>0</v>
      </c>
      <c r="FR57" s="86">
        <v>0</v>
      </c>
      <c r="FS57" s="86">
        <v>0</v>
      </c>
      <c r="FT57" s="86">
        <v>0</v>
      </c>
      <c r="FU57" s="86">
        <v>0</v>
      </c>
      <c r="FV57" s="86">
        <v>0</v>
      </c>
      <c r="FW57" s="86">
        <v>0</v>
      </c>
      <c r="FX57" s="86">
        <v>0</v>
      </c>
      <c r="FY57" s="86">
        <v>0</v>
      </c>
      <c r="FZ57" s="86">
        <v>0</v>
      </c>
      <c r="GA57" s="86">
        <v>0</v>
      </c>
      <c r="GB57" s="83">
        <f t="shared" si="79"/>
        <v>0</v>
      </c>
      <c r="GC57" s="86">
        <v>0</v>
      </c>
      <c r="GD57" s="86">
        <v>0</v>
      </c>
      <c r="GE57" s="86">
        <v>0</v>
      </c>
      <c r="GF57" s="86">
        <v>0</v>
      </c>
      <c r="GG57" s="86">
        <v>20553.805999999997</v>
      </c>
      <c r="GH57" s="63">
        <v>0</v>
      </c>
      <c r="GI57" s="63">
        <v>13491.675999999999</v>
      </c>
      <c r="GJ57" s="63">
        <v>236.99700000000001</v>
      </c>
      <c r="GK57" s="63">
        <v>0</v>
      </c>
      <c r="GL57" s="63">
        <v>0</v>
      </c>
      <c r="GM57" s="63">
        <v>0</v>
      </c>
      <c r="GN57" s="63">
        <v>0</v>
      </c>
      <c r="GO57" s="63">
        <v>0</v>
      </c>
      <c r="GP57" s="63">
        <v>0</v>
      </c>
      <c r="GQ57" s="63">
        <v>0</v>
      </c>
      <c r="GR57" s="63">
        <v>0</v>
      </c>
      <c r="GS57" s="63">
        <v>0</v>
      </c>
      <c r="GT57" s="63">
        <f t="shared" si="80"/>
        <v>13728.672999999999</v>
      </c>
      <c r="GU57" s="63">
        <v>0</v>
      </c>
      <c r="GV57" s="63">
        <v>0</v>
      </c>
      <c r="GW57" s="63">
        <v>0</v>
      </c>
      <c r="GX57" s="63">
        <v>0</v>
      </c>
      <c r="GY57" s="63">
        <v>0</v>
      </c>
      <c r="GZ57" s="63">
        <v>0</v>
      </c>
      <c r="HA57" s="63">
        <v>0</v>
      </c>
      <c r="HB57" s="63">
        <v>0</v>
      </c>
      <c r="HC57" s="63">
        <v>0</v>
      </c>
      <c r="HD57" s="63">
        <v>0</v>
      </c>
      <c r="HE57" s="63">
        <v>0</v>
      </c>
      <c r="HF57" s="63">
        <v>0</v>
      </c>
      <c r="HG57" s="63">
        <f t="shared" si="81"/>
        <v>0</v>
      </c>
      <c r="HH57" s="58">
        <v>0</v>
      </c>
      <c r="HI57" s="58">
        <v>0</v>
      </c>
      <c r="HJ57" s="58">
        <v>0</v>
      </c>
      <c r="HK57" s="58">
        <v>0</v>
      </c>
      <c r="HL57" s="58">
        <f t="shared" si="82"/>
        <v>20553.805999999997</v>
      </c>
      <c r="HM57" s="63">
        <v>0</v>
      </c>
      <c r="HN57" s="63">
        <v>13491.675999999999</v>
      </c>
      <c r="HO57" s="63">
        <v>236.99700000000001</v>
      </c>
      <c r="HP57" s="63">
        <v>0</v>
      </c>
      <c r="HQ57" s="63">
        <v>0</v>
      </c>
      <c r="HR57" s="63">
        <v>0</v>
      </c>
      <c r="HS57" s="63">
        <v>0</v>
      </c>
      <c r="HT57" s="63">
        <v>0</v>
      </c>
      <c r="HU57" s="63">
        <v>0</v>
      </c>
      <c r="HV57" s="63">
        <v>0</v>
      </c>
      <c r="HW57" s="63">
        <v>0</v>
      </c>
      <c r="HX57" s="63">
        <v>0</v>
      </c>
      <c r="HY57" s="63">
        <f t="shared" si="83"/>
        <v>13728.672999999999</v>
      </c>
      <c r="HZ57" s="63">
        <v>0</v>
      </c>
      <c r="IA57" s="63">
        <v>0</v>
      </c>
      <c r="IB57" s="63">
        <v>0</v>
      </c>
      <c r="IC57" s="63">
        <v>0</v>
      </c>
      <c r="ID57" s="63">
        <v>0</v>
      </c>
      <c r="IE57" s="63">
        <v>0</v>
      </c>
      <c r="IF57" s="63">
        <v>0</v>
      </c>
      <c r="IG57" s="63">
        <v>0</v>
      </c>
      <c r="IH57" s="63">
        <v>0</v>
      </c>
      <c r="II57" s="63">
        <v>0</v>
      </c>
      <c r="IJ57" s="63">
        <v>0</v>
      </c>
      <c r="IK57" s="63">
        <v>0</v>
      </c>
      <c r="IL57" s="63">
        <v>0</v>
      </c>
      <c r="IM57" s="58">
        <v>0</v>
      </c>
      <c r="IN57" s="58">
        <v>0</v>
      </c>
      <c r="IO57" s="58">
        <v>0</v>
      </c>
      <c r="IP57" s="58">
        <v>0</v>
      </c>
      <c r="IQ57" s="58">
        <f t="shared" si="112"/>
        <v>20553.805999999997</v>
      </c>
      <c r="IR57" s="70">
        <f t="shared" si="84"/>
        <v>13491.675999999999</v>
      </c>
      <c r="IS57" s="70">
        <f t="shared" si="85"/>
        <v>13728.672999999999</v>
      </c>
      <c r="IT57" s="92">
        <f t="shared" si="113"/>
        <v>20553.805999999997</v>
      </c>
      <c r="IU57" s="92">
        <f t="shared" si="114"/>
        <v>20316.809000000001</v>
      </c>
      <c r="IV57" s="92">
        <f t="shared" si="86"/>
        <v>236.99699999999575</v>
      </c>
      <c r="IW57" s="21">
        <f t="shared" si="115"/>
        <v>-236.99699999999575</v>
      </c>
      <c r="IX57" s="70">
        <f t="shared" si="87"/>
        <v>13728.672999999999</v>
      </c>
      <c r="IY57" s="70">
        <f t="shared" si="88"/>
        <v>13728.672999999999</v>
      </c>
      <c r="IZ57" s="93">
        <f t="shared" si="116"/>
        <v>20553.805999999997</v>
      </c>
      <c r="JA57" s="93">
        <f t="shared" si="117"/>
        <v>20553.805999999997</v>
      </c>
      <c r="JB57" s="92">
        <f t="shared" si="89"/>
        <v>0</v>
      </c>
      <c r="JC57" s="94">
        <f t="shared" si="118"/>
        <v>0</v>
      </c>
      <c r="JD57" s="94">
        <f t="shared" si="90"/>
        <v>13728.672999999999</v>
      </c>
      <c r="JE57" s="94">
        <f t="shared" si="91"/>
        <v>13728.672999999999</v>
      </c>
      <c r="JF57" s="94">
        <f t="shared" si="119"/>
        <v>20553.805999999997</v>
      </c>
      <c r="JG57" s="94">
        <f t="shared" si="120"/>
        <v>20553.805999999997</v>
      </c>
      <c r="JH57" s="94">
        <f t="shared" si="92"/>
        <v>0</v>
      </c>
      <c r="JI57" s="94">
        <f t="shared" si="121"/>
        <v>0</v>
      </c>
      <c r="JJ57" s="94">
        <f t="shared" si="93"/>
        <v>13728.672999999999</v>
      </c>
      <c r="JK57" s="94">
        <f t="shared" si="122"/>
        <v>13728.672999999999</v>
      </c>
      <c r="JL57" s="94">
        <f t="shared" si="94"/>
        <v>20553.805999999997</v>
      </c>
      <c r="JM57" s="94">
        <f t="shared" si="95"/>
        <v>20553.805999999997</v>
      </c>
      <c r="JN57" s="94">
        <f t="shared" si="96"/>
        <v>0</v>
      </c>
      <c r="JO57" s="94">
        <f t="shared" si="97"/>
        <v>0</v>
      </c>
      <c r="JP57" s="96">
        <v>12370</v>
      </c>
      <c r="JQ57" s="5" t="s">
        <v>384</v>
      </c>
      <c r="JR57" s="4" t="s">
        <v>394</v>
      </c>
      <c r="JS57" s="4" t="s">
        <v>395</v>
      </c>
      <c r="JT57" s="5" t="s">
        <v>400</v>
      </c>
      <c r="JU57" s="102"/>
      <c r="JV57" s="5" t="s">
        <v>397</v>
      </c>
      <c r="JW57" s="5" t="s">
        <v>421</v>
      </c>
      <c r="JX57" s="103" t="s">
        <v>422</v>
      </c>
      <c r="JY57" s="104" t="s">
        <v>442</v>
      </c>
      <c r="JZ57" s="5"/>
      <c r="KA57" s="5" t="s">
        <v>400</v>
      </c>
      <c r="KB57" s="5"/>
      <c r="KC57" s="109">
        <v>43464</v>
      </c>
      <c r="KD57" s="109">
        <v>43830</v>
      </c>
      <c r="KE57" s="109"/>
      <c r="KF57" s="120"/>
      <c r="KG57" s="120"/>
      <c r="KH57" s="120">
        <v>0</v>
      </c>
      <c r="KI57" s="120">
        <v>0</v>
      </c>
      <c r="KJ57" s="120">
        <v>0</v>
      </c>
      <c r="KK57" s="120"/>
      <c r="KL57" s="120"/>
      <c r="KM57" s="24"/>
      <c r="KN57" s="120"/>
      <c r="KO57" s="121"/>
      <c r="KP57" s="122"/>
      <c r="KQ57" s="123">
        <v>2015</v>
      </c>
      <c r="KR57" s="122" t="s">
        <v>495</v>
      </c>
      <c r="KS57" s="290" t="s">
        <v>484</v>
      </c>
    </row>
    <row r="58" spans="1:305" ht="39" x14ac:dyDescent="0.25">
      <c r="A58" s="4" t="s">
        <v>54</v>
      </c>
      <c r="B58" s="6" t="s">
        <v>71</v>
      </c>
      <c r="C58" s="26" t="s">
        <v>127</v>
      </c>
      <c r="D58" s="219" t="s">
        <v>145</v>
      </c>
      <c r="E58" s="32" t="s">
        <v>770</v>
      </c>
      <c r="F58" s="33" t="s">
        <v>178</v>
      </c>
      <c r="G58" s="12">
        <v>0</v>
      </c>
      <c r="H58" s="12">
        <v>9000</v>
      </c>
      <c r="I58" s="12">
        <v>0</v>
      </c>
      <c r="J58" s="12">
        <v>0</v>
      </c>
      <c r="K58" s="12">
        <v>0</v>
      </c>
      <c r="L58" s="12">
        <v>0</v>
      </c>
      <c r="M58" s="12">
        <v>0</v>
      </c>
      <c r="N58" s="48">
        <v>0</v>
      </c>
      <c r="O58" s="48">
        <v>0</v>
      </c>
      <c r="P58" s="48">
        <v>0</v>
      </c>
      <c r="Q58" s="48">
        <v>0</v>
      </c>
      <c r="R58" s="48">
        <v>0</v>
      </c>
      <c r="S58" s="11">
        <f t="shared" si="21"/>
        <v>9000</v>
      </c>
      <c r="T58" s="79">
        <v>0</v>
      </c>
      <c r="U58" s="79">
        <v>0</v>
      </c>
      <c r="V58" s="79">
        <v>0.01</v>
      </c>
      <c r="W58" s="79">
        <v>0</v>
      </c>
      <c r="X58" s="79">
        <v>5.0000000000000001E-3</v>
      </c>
      <c r="Y58" s="79">
        <v>0</v>
      </c>
      <c r="Z58" s="79">
        <v>0</v>
      </c>
      <c r="AA58" s="79">
        <v>0</v>
      </c>
      <c r="AB58" s="79">
        <v>0</v>
      </c>
      <c r="AC58" s="79">
        <v>0</v>
      </c>
      <c r="AD58" s="79">
        <v>0</v>
      </c>
      <c r="AE58" s="79">
        <v>0</v>
      </c>
      <c r="AF58" s="221">
        <f t="shared" si="98"/>
        <v>0.98</v>
      </c>
      <c r="AG58" s="221">
        <f t="shared" si="99"/>
        <v>0.98</v>
      </c>
      <c r="AH58" s="221">
        <f t="shared" si="100"/>
        <v>0.99</v>
      </c>
      <c r="AI58" s="221">
        <f t="shared" si="101"/>
        <v>0.99</v>
      </c>
      <c r="AJ58" s="221">
        <f t="shared" si="102"/>
        <v>0.995</v>
      </c>
      <c r="AK58" s="221">
        <f t="shared" si="103"/>
        <v>0.995</v>
      </c>
      <c r="AL58" s="221">
        <f t="shared" si="104"/>
        <v>0.995</v>
      </c>
      <c r="AM58" s="221">
        <f t="shared" si="105"/>
        <v>0.995</v>
      </c>
      <c r="AN58" s="221">
        <f t="shared" si="106"/>
        <v>0.995</v>
      </c>
      <c r="AO58" s="221">
        <f t="shared" si="107"/>
        <v>0.995</v>
      </c>
      <c r="AP58" s="221">
        <f t="shared" si="108"/>
        <v>0.995</v>
      </c>
      <c r="AQ58" s="221">
        <f t="shared" si="109"/>
        <v>0.995</v>
      </c>
      <c r="AR58" s="221">
        <f t="shared" si="46"/>
        <v>0.98</v>
      </c>
      <c r="AS58" s="221">
        <f t="shared" si="47"/>
        <v>0.98</v>
      </c>
      <c r="AT58" s="221">
        <f t="shared" si="48"/>
        <v>0.98499999999999999</v>
      </c>
      <c r="AU58" s="221">
        <f t="shared" si="49"/>
        <v>0.99</v>
      </c>
      <c r="AV58" s="221">
        <f t="shared" si="50"/>
        <v>1</v>
      </c>
      <c r="AW58" s="221">
        <f t="shared" si="51"/>
        <v>1</v>
      </c>
      <c r="AX58" s="221">
        <f t="shared" si="52"/>
        <v>1</v>
      </c>
      <c r="AY58" s="221">
        <f t="shared" si="53"/>
        <v>1</v>
      </c>
      <c r="AZ58" s="221">
        <f t="shared" si="54"/>
        <v>1</v>
      </c>
      <c r="BA58" s="221">
        <f t="shared" si="55"/>
        <v>1</v>
      </c>
      <c r="BB58" s="221">
        <f t="shared" si="56"/>
        <v>1</v>
      </c>
      <c r="BC58" s="221">
        <f t="shared" si="57"/>
        <v>1</v>
      </c>
      <c r="BD58" s="80">
        <f t="shared" si="110"/>
        <v>0.995</v>
      </c>
      <c r="BE58" s="76">
        <v>0.98</v>
      </c>
      <c r="BF58" s="51">
        <v>388964.07699999999</v>
      </c>
      <c r="BG58" s="57">
        <v>0</v>
      </c>
      <c r="BH58" s="57">
        <v>0</v>
      </c>
      <c r="BI58" s="57">
        <v>0</v>
      </c>
      <c r="BJ58" s="57">
        <v>0</v>
      </c>
      <c r="BK58" s="57">
        <v>0</v>
      </c>
      <c r="BL58" s="57">
        <v>0</v>
      </c>
      <c r="BM58" s="57">
        <v>0</v>
      </c>
      <c r="BN58" s="57">
        <v>0</v>
      </c>
      <c r="BO58" s="57">
        <v>0</v>
      </c>
      <c r="BP58" s="57">
        <v>0</v>
      </c>
      <c r="BQ58" s="57">
        <v>0</v>
      </c>
      <c r="BR58" s="57">
        <v>0</v>
      </c>
      <c r="BS58" s="86">
        <f t="shared" si="58"/>
        <v>0</v>
      </c>
      <c r="BT58" s="230">
        <v>0</v>
      </c>
      <c r="BU58" s="230">
        <v>0</v>
      </c>
      <c r="BV58" s="230">
        <v>5.0000000000000001E-3</v>
      </c>
      <c r="BW58" s="230">
        <v>5.0000000000000001E-3</v>
      </c>
      <c r="BX58" s="230">
        <v>0.01</v>
      </c>
      <c r="BY58" s="230">
        <v>0</v>
      </c>
      <c r="BZ58" s="230">
        <v>0</v>
      </c>
      <c r="CA58" s="230">
        <v>0</v>
      </c>
      <c r="CB58" s="230">
        <v>0</v>
      </c>
      <c r="CC58" s="230">
        <v>0</v>
      </c>
      <c r="CD58" s="230">
        <v>0</v>
      </c>
      <c r="CE58" s="230">
        <v>0</v>
      </c>
      <c r="CF58" s="80">
        <f t="shared" si="59"/>
        <v>1</v>
      </c>
      <c r="CG58" s="59">
        <v>0</v>
      </c>
      <c r="CH58" s="59">
        <v>0</v>
      </c>
      <c r="CI58" s="59">
        <v>0</v>
      </c>
      <c r="CJ58" s="59">
        <v>0</v>
      </c>
      <c r="CK58" s="59">
        <v>0</v>
      </c>
      <c r="CL58" s="59">
        <v>0</v>
      </c>
      <c r="CM58" s="59">
        <v>0</v>
      </c>
      <c r="CN58" s="59">
        <v>0</v>
      </c>
      <c r="CO58" s="59">
        <v>0</v>
      </c>
      <c r="CP58" s="59">
        <v>0</v>
      </c>
      <c r="CQ58" s="59">
        <v>0</v>
      </c>
      <c r="CR58" s="59">
        <v>0</v>
      </c>
      <c r="CS58" s="11">
        <f t="shared" si="60"/>
        <v>0</v>
      </c>
      <c r="CT58" s="59">
        <v>0</v>
      </c>
      <c r="CU58" s="59">
        <v>0</v>
      </c>
      <c r="CV58" s="59">
        <v>0</v>
      </c>
      <c r="CW58" s="59">
        <v>0</v>
      </c>
      <c r="CX58" s="58">
        <f t="shared" si="111"/>
        <v>388964.07699999999</v>
      </c>
      <c r="CY58" s="63">
        <v>0</v>
      </c>
      <c r="CZ58" s="63">
        <v>0</v>
      </c>
      <c r="DA58" s="63">
        <v>0</v>
      </c>
      <c r="DB58" s="63">
        <v>0</v>
      </c>
      <c r="DC58" s="63">
        <v>0</v>
      </c>
      <c r="DD58" s="63">
        <v>0</v>
      </c>
      <c r="DE58" s="63">
        <v>0</v>
      </c>
      <c r="DF58" s="63">
        <v>0</v>
      </c>
      <c r="DG58" s="63">
        <v>0</v>
      </c>
      <c r="DH58" s="63">
        <v>0</v>
      </c>
      <c r="DI58" s="63">
        <v>0</v>
      </c>
      <c r="DJ58" s="63">
        <v>0</v>
      </c>
      <c r="DK58" s="63">
        <f t="shared" si="62"/>
        <v>0</v>
      </c>
      <c r="DL58" s="63">
        <v>0</v>
      </c>
      <c r="DM58" s="63">
        <v>0</v>
      </c>
      <c r="DN58" s="63">
        <v>0</v>
      </c>
      <c r="DO58" s="63">
        <v>0</v>
      </c>
      <c r="DP58" s="63">
        <v>0</v>
      </c>
      <c r="DQ58" s="63">
        <v>0</v>
      </c>
      <c r="DR58" s="63">
        <v>0</v>
      </c>
      <c r="DS58" s="63">
        <v>0</v>
      </c>
      <c r="DT58" s="63">
        <v>0</v>
      </c>
      <c r="DU58" s="63">
        <v>0</v>
      </c>
      <c r="DV58" s="63">
        <v>0</v>
      </c>
      <c r="DW58" s="63">
        <v>0</v>
      </c>
      <c r="DX58" s="63">
        <f t="shared" si="63"/>
        <v>0</v>
      </c>
      <c r="DY58" s="58">
        <v>0</v>
      </c>
      <c r="DZ58" s="58">
        <v>0</v>
      </c>
      <c r="EA58" s="58">
        <v>0</v>
      </c>
      <c r="EB58" s="58">
        <v>0</v>
      </c>
      <c r="EC58" s="58">
        <f t="shared" si="64"/>
        <v>388964.07699999999</v>
      </c>
      <c r="ED58" s="85">
        <v>0</v>
      </c>
      <c r="EE58" s="85">
        <v>9000</v>
      </c>
      <c r="EF58" s="85">
        <v>0</v>
      </c>
      <c r="EG58" s="85">
        <v>0</v>
      </c>
      <c r="EH58" s="85">
        <v>0</v>
      </c>
      <c r="EI58" s="85">
        <v>0</v>
      </c>
      <c r="EJ58" s="85">
        <v>0</v>
      </c>
      <c r="EK58" s="85">
        <v>0</v>
      </c>
      <c r="EL58" s="85">
        <v>0</v>
      </c>
      <c r="EM58" s="85">
        <v>0</v>
      </c>
      <c r="EN58" s="85">
        <v>0</v>
      </c>
      <c r="EO58" s="85">
        <v>0</v>
      </c>
      <c r="EP58" s="83">
        <f t="shared" si="65"/>
        <v>9000</v>
      </c>
      <c r="EQ58" s="79">
        <v>0</v>
      </c>
      <c r="ER58" s="79">
        <v>0</v>
      </c>
      <c r="ES58" s="79">
        <v>0.01</v>
      </c>
      <c r="ET58" s="79">
        <v>0</v>
      </c>
      <c r="EU58" s="79">
        <v>5.0000000000000001E-3</v>
      </c>
      <c r="EV58" s="79">
        <v>0</v>
      </c>
      <c r="EW58" s="79">
        <v>0</v>
      </c>
      <c r="EX58" s="79">
        <v>0</v>
      </c>
      <c r="EY58" s="79">
        <v>0</v>
      </c>
      <c r="EZ58" s="79">
        <v>0</v>
      </c>
      <c r="FA58" s="79">
        <v>0</v>
      </c>
      <c r="FB58" s="79">
        <v>0</v>
      </c>
      <c r="FC58" s="81">
        <f t="shared" si="66"/>
        <v>1.4999999999999999E-2</v>
      </c>
      <c r="FD58" s="81">
        <f t="shared" si="67"/>
        <v>0.98</v>
      </c>
      <c r="FE58" s="81">
        <f t="shared" si="68"/>
        <v>0.98</v>
      </c>
      <c r="FF58" s="81">
        <f t="shared" si="69"/>
        <v>0.99</v>
      </c>
      <c r="FG58" s="81">
        <f t="shared" si="70"/>
        <v>0.99</v>
      </c>
      <c r="FH58" s="81">
        <f t="shared" si="71"/>
        <v>0.995</v>
      </c>
      <c r="FI58" s="81">
        <f t="shared" si="72"/>
        <v>0.995</v>
      </c>
      <c r="FJ58" s="81">
        <f t="shared" si="73"/>
        <v>0.995</v>
      </c>
      <c r="FK58" s="81">
        <f t="shared" si="74"/>
        <v>0.995</v>
      </c>
      <c r="FL58" s="81">
        <f t="shared" si="75"/>
        <v>0.995</v>
      </c>
      <c r="FM58" s="81">
        <f t="shared" si="76"/>
        <v>0.995</v>
      </c>
      <c r="FN58" s="81">
        <f t="shared" si="77"/>
        <v>0.995</v>
      </c>
      <c r="FO58" s="81">
        <f t="shared" si="78"/>
        <v>0.995</v>
      </c>
      <c r="FP58" s="85">
        <v>0</v>
      </c>
      <c r="FQ58" s="85">
        <v>0</v>
      </c>
      <c r="FR58" s="85">
        <v>0</v>
      </c>
      <c r="FS58" s="85">
        <v>0</v>
      </c>
      <c r="FT58" s="85">
        <v>0</v>
      </c>
      <c r="FU58" s="85">
        <v>0</v>
      </c>
      <c r="FV58" s="85">
        <v>0</v>
      </c>
      <c r="FW58" s="85">
        <v>0</v>
      </c>
      <c r="FX58" s="85">
        <v>0</v>
      </c>
      <c r="FY58" s="85">
        <v>0</v>
      </c>
      <c r="FZ58" s="85">
        <v>0</v>
      </c>
      <c r="GA58" s="85">
        <v>0</v>
      </c>
      <c r="GB58" s="83">
        <f t="shared" si="79"/>
        <v>0</v>
      </c>
      <c r="GC58" s="89">
        <v>0</v>
      </c>
      <c r="GD58" s="89">
        <v>0</v>
      </c>
      <c r="GE58" s="89">
        <v>0</v>
      </c>
      <c r="GF58" s="89">
        <v>0</v>
      </c>
      <c r="GG58" s="86">
        <v>397964.07699999999</v>
      </c>
      <c r="GH58" s="63">
        <v>0</v>
      </c>
      <c r="GI58" s="63">
        <v>9000</v>
      </c>
      <c r="GJ58" s="63">
        <v>0</v>
      </c>
      <c r="GK58" s="63">
        <v>0</v>
      </c>
      <c r="GL58" s="63">
        <v>0</v>
      </c>
      <c r="GM58" s="63">
        <v>0</v>
      </c>
      <c r="GN58" s="63">
        <v>0</v>
      </c>
      <c r="GO58" s="63">
        <v>0</v>
      </c>
      <c r="GP58" s="63">
        <v>0</v>
      </c>
      <c r="GQ58" s="63">
        <v>0</v>
      </c>
      <c r="GR58" s="63">
        <v>0</v>
      </c>
      <c r="GS58" s="63">
        <v>0</v>
      </c>
      <c r="GT58" s="63">
        <f t="shared" si="80"/>
        <v>9000</v>
      </c>
      <c r="GU58" s="63">
        <v>0</v>
      </c>
      <c r="GV58" s="63">
        <v>0</v>
      </c>
      <c r="GW58" s="63">
        <v>0</v>
      </c>
      <c r="GX58" s="63">
        <v>0</v>
      </c>
      <c r="GY58" s="63">
        <v>0</v>
      </c>
      <c r="GZ58" s="63">
        <v>0</v>
      </c>
      <c r="HA58" s="63">
        <v>0</v>
      </c>
      <c r="HB58" s="63">
        <v>0</v>
      </c>
      <c r="HC58" s="63">
        <v>0</v>
      </c>
      <c r="HD58" s="63">
        <v>0</v>
      </c>
      <c r="HE58" s="63">
        <v>0</v>
      </c>
      <c r="HF58" s="63">
        <v>0</v>
      </c>
      <c r="HG58" s="63">
        <f t="shared" si="81"/>
        <v>0</v>
      </c>
      <c r="HH58" s="58">
        <v>0</v>
      </c>
      <c r="HI58" s="58">
        <v>0</v>
      </c>
      <c r="HJ58" s="58">
        <v>0</v>
      </c>
      <c r="HK58" s="58">
        <v>0</v>
      </c>
      <c r="HL58" s="58">
        <f t="shared" si="82"/>
        <v>397964.07699999999</v>
      </c>
      <c r="HM58" s="63">
        <v>0</v>
      </c>
      <c r="HN58" s="63">
        <v>9000</v>
      </c>
      <c r="HO58" s="63">
        <v>0</v>
      </c>
      <c r="HP58" s="63">
        <v>0</v>
      </c>
      <c r="HQ58" s="63">
        <v>0</v>
      </c>
      <c r="HR58" s="63">
        <v>0</v>
      </c>
      <c r="HS58" s="63">
        <v>0</v>
      </c>
      <c r="HT58" s="63">
        <v>0</v>
      </c>
      <c r="HU58" s="63">
        <v>0</v>
      </c>
      <c r="HV58" s="63">
        <v>0</v>
      </c>
      <c r="HW58" s="63">
        <v>0</v>
      </c>
      <c r="HX58" s="63">
        <v>0</v>
      </c>
      <c r="HY58" s="63">
        <f t="shared" si="83"/>
        <v>9000</v>
      </c>
      <c r="HZ58" s="63">
        <v>0</v>
      </c>
      <c r="IA58" s="63">
        <v>0</v>
      </c>
      <c r="IB58" s="63">
        <v>0</v>
      </c>
      <c r="IC58" s="63">
        <v>0</v>
      </c>
      <c r="ID58" s="63">
        <v>0</v>
      </c>
      <c r="IE58" s="63">
        <v>0</v>
      </c>
      <c r="IF58" s="63">
        <v>0</v>
      </c>
      <c r="IG58" s="63">
        <v>0</v>
      </c>
      <c r="IH58" s="63">
        <v>0</v>
      </c>
      <c r="II58" s="63">
        <v>0</v>
      </c>
      <c r="IJ58" s="63">
        <v>0</v>
      </c>
      <c r="IK58" s="63">
        <v>0</v>
      </c>
      <c r="IL58" s="63">
        <v>0</v>
      </c>
      <c r="IM58" s="58">
        <v>0</v>
      </c>
      <c r="IN58" s="58">
        <v>0</v>
      </c>
      <c r="IO58" s="58">
        <v>0</v>
      </c>
      <c r="IP58" s="58">
        <v>0</v>
      </c>
      <c r="IQ58" s="58">
        <f t="shared" si="112"/>
        <v>397964.07699999999</v>
      </c>
      <c r="IR58" s="70">
        <f t="shared" si="84"/>
        <v>0</v>
      </c>
      <c r="IS58" s="70">
        <f t="shared" si="85"/>
        <v>9000</v>
      </c>
      <c r="IT58" s="92">
        <f t="shared" si="113"/>
        <v>397964.07699999999</v>
      </c>
      <c r="IU58" s="92">
        <f t="shared" si="114"/>
        <v>388964.07699999999</v>
      </c>
      <c r="IV58" s="92">
        <f t="shared" si="86"/>
        <v>9000</v>
      </c>
      <c r="IW58" s="21">
        <f t="shared" si="115"/>
        <v>-9000</v>
      </c>
      <c r="IX58" s="70">
        <f t="shared" si="87"/>
        <v>9000</v>
      </c>
      <c r="IY58" s="70">
        <f t="shared" si="88"/>
        <v>9000</v>
      </c>
      <c r="IZ58" s="93">
        <f t="shared" si="116"/>
        <v>397964.07699999999</v>
      </c>
      <c r="JA58" s="93">
        <f t="shared" si="117"/>
        <v>397964.07699999999</v>
      </c>
      <c r="JB58" s="92">
        <f t="shared" si="89"/>
        <v>0</v>
      </c>
      <c r="JC58" s="94">
        <f t="shared" si="118"/>
        <v>0</v>
      </c>
      <c r="JD58" s="94">
        <f t="shared" si="90"/>
        <v>9000</v>
      </c>
      <c r="JE58" s="94">
        <f t="shared" si="91"/>
        <v>9000</v>
      </c>
      <c r="JF58" s="94">
        <f t="shared" si="119"/>
        <v>397964.07699999999</v>
      </c>
      <c r="JG58" s="94">
        <f t="shared" si="120"/>
        <v>397964.07699999999</v>
      </c>
      <c r="JH58" s="94">
        <f t="shared" si="92"/>
        <v>0</v>
      </c>
      <c r="JI58" s="94">
        <f t="shared" si="121"/>
        <v>0</v>
      </c>
      <c r="JJ58" s="94">
        <f t="shared" si="93"/>
        <v>9000</v>
      </c>
      <c r="JK58" s="94">
        <f t="shared" si="122"/>
        <v>9000</v>
      </c>
      <c r="JL58" s="94">
        <f t="shared" si="94"/>
        <v>397964.07699999999</v>
      </c>
      <c r="JM58" s="94">
        <f t="shared" si="95"/>
        <v>397964.07699999999</v>
      </c>
      <c r="JN58" s="94">
        <f t="shared" si="96"/>
        <v>0</v>
      </c>
      <c r="JO58" s="94">
        <f t="shared" si="97"/>
        <v>0</v>
      </c>
      <c r="JP58" s="96">
        <v>12371</v>
      </c>
      <c r="JQ58" s="6" t="s">
        <v>384</v>
      </c>
      <c r="JR58" s="106" t="s">
        <v>394</v>
      </c>
      <c r="JS58" s="106" t="s">
        <v>395</v>
      </c>
      <c r="JT58" s="6" t="s">
        <v>396</v>
      </c>
      <c r="JU58" s="17"/>
      <c r="JV58" s="6" t="s">
        <v>397</v>
      </c>
      <c r="JW58" s="6" t="s">
        <v>421</v>
      </c>
      <c r="JX58" s="103" t="s">
        <v>422</v>
      </c>
      <c r="JY58" s="7" t="s">
        <v>442</v>
      </c>
      <c r="JZ58" s="6"/>
      <c r="KA58" s="6" t="s">
        <v>396</v>
      </c>
      <c r="KB58" s="6"/>
      <c r="KC58" s="110">
        <v>43464</v>
      </c>
      <c r="KD58" s="109">
        <v>43830</v>
      </c>
      <c r="KE58" s="110"/>
      <c r="KF58" s="130"/>
      <c r="KG58" s="130"/>
      <c r="KH58" s="130">
        <v>0</v>
      </c>
      <c r="KI58" s="130">
        <v>0</v>
      </c>
      <c r="KJ58" s="130">
        <v>0</v>
      </c>
      <c r="KK58" s="130"/>
      <c r="KL58" s="130"/>
      <c r="KM58" s="26"/>
      <c r="KN58" s="130"/>
      <c r="KO58" s="131"/>
      <c r="KP58" s="132"/>
      <c r="KQ58" s="133">
        <v>2015</v>
      </c>
      <c r="KR58" s="132" t="s">
        <v>495</v>
      </c>
      <c r="KS58" s="291" t="s">
        <v>484</v>
      </c>
    </row>
    <row r="59" spans="1:305" ht="39" x14ac:dyDescent="0.25">
      <c r="A59" s="4" t="s">
        <v>55</v>
      </c>
      <c r="B59" s="6" t="s">
        <v>71</v>
      </c>
      <c r="C59" s="26" t="s">
        <v>128</v>
      </c>
      <c r="D59" s="219" t="s">
        <v>145</v>
      </c>
      <c r="E59" s="32" t="s">
        <v>770</v>
      </c>
      <c r="F59" s="33" t="s">
        <v>178</v>
      </c>
      <c r="G59" s="12">
        <v>0</v>
      </c>
      <c r="H59" s="12">
        <v>3120.0889999999999</v>
      </c>
      <c r="I59" s="12">
        <v>0</v>
      </c>
      <c r="J59" s="12">
        <v>0</v>
      </c>
      <c r="K59" s="12">
        <v>0</v>
      </c>
      <c r="L59" s="12">
        <v>0</v>
      </c>
      <c r="M59" s="12">
        <v>0</v>
      </c>
      <c r="N59" s="48">
        <v>0</v>
      </c>
      <c r="O59" s="48">
        <v>1278.758</v>
      </c>
      <c r="P59" s="48">
        <v>0</v>
      </c>
      <c r="Q59" s="48">
        <v>366.15</v>
      </c>
      <c r="R59" s="48">
        <v>280.07</v>
      </c>
      <c r="S59" s="11">
        <f t="shared" si="21"/>
        <v>5045.0669999999991</v>
      </c>
      <c r="T59" s="79">
        <v>0</v>
      </c>
      <c r="U59" s="79">
        <v>0</v>
      </c>
      <c r="V59" s="79">
        <v>0.05</v>
      </c>
      <c r="W59" s="79">
        <v>0</v>
      </c>
      <c r="X59" s="79">
        <v>0</v>
      </c>
      <c r="Y59" s="79">
        <v>0</v>
      </c>
      <c r="Z59" s="79">
        <v>0</v>
      </c>
      <c r="AA59" s="79">
        <v>0</v>
      </c>
      <c r="AB59" s="79">
        <v>0</v>
      </c>
      <c r="AC59" s="79">
        <v>0</v>
      </c>
      <c r="AD59" s="79">
        <v>0</v>
      </c>
      <c r="AE59" s="79">
        <v>0</v>
      </c>
      <c r="AF59" s="221">
        <f t="shared" si="98"/>
        <v>0.92</v>
      </c>
      <c r="AG59" s="221">
        <f t="shared" si="99"/>
        <v>0.92</v>
      </c>
      <c r="AH59" s="221">
        <f t="shared" si="100"/>
        <v>0.97000000000000008</v>
      </c>
      <c r="AI59" s="221">
        <f t="shared" si="101"/>
        <v>0.97000000000000008</v>
      </c>
      <c r="AJ59" s="221">
        <f t="shared" si="102"/>
        <v>0.97000000000000008</v>
      </c>
      <c r="AK59" s="221">
        <f t="shared" si="103"/>
        <v>0.97000000000000008</v>
      </c>
      <c r="AL59" s="221">
        <f t="shared" si="104"/>
        <v>0.97000000000000008</v>
      </c>
      <c r="AM59" s="221">
        <f t="shared" si="105"/>
        <v>0.97000000000000008</v>
      </c>
      <c r="AN59" s="221">
        <f t="shared" si="106"/>
        <v>0.97000000000000008</v>
      </c>
      <c r="AO59" s="221">
        <f t="shared" si="107"/>
        <v>0.97000000000000008</v>
      </c>
      <c r="AP59" s="221">
        <f t="shared" si="108"/>
        <v>0.97000000000000008</v>
      </c>
      <c r="AQ59" s="221">
        <f t="shared" si="109"/>
        <v>0.97000000000000008</v>
      </c>
      <c r="AR59" s="221">
        <f t="shared" si="46"/>
        <v>0.92349128618752707</v>
      </c>
      <c r="AS59" s="221">
        <f t="shared" si="47"/>
        <v>0.94478467521244425</v>
      </c>
      <c r="AT59" s="221">
        <f t="shared" si="48"/>
        <v>0.96721878150655338</v>
      </c>
      <c r="AU59" s="221">
        <f t="shared" si="49"/>
        <v>0.98266685870661097</v>
      </c>
      <c r="AV59" s="221">
        <f t="shared" si="50"/>
        <v>0.99720005761198338</v>
      </c>
      <c r="AW59" s="221">
        <f t="shared" si="51"/>
        <v>0.99904364107734411</v>
      </c>
      <c r="AX59" s="221">
        <f t="shared" si="52"/>
        <v>1</v>
      </c>
      <c r="AY59" s="221">
        <f t="shared" si="53"/>
        <v>1</v>
      </c>
      <c r="AZ59" s="221">
        <f t="shared" si="54"/>
        <v>1</v>
      </c>
      <c r="BA59" s="221">
        <f t="shared" si="55"/>
        <v>1</v>
      </c>
      <c r="BB59" s="221">
        <f t="shared" si="56"/>
        <v>1</v>
      </c>
      <c r="BC59" s="221">
        <f t="shared" si="57"/>
        <v>1</v>
      </c>
      <c r="BD59" s="80">
        <f t="shared" si="110"/>
        <v>0.97000000000000008</v>
      </c>
      <c r="BE59" s="76">
        <v>0.92</v>
      </c>
      <c r="BF59" s="51">
        <v>210817.57500000001</v>
      </c>
      <c r="BG59" s="57">
        <v>12000.000000000002</v>
      </c>
      <c r="BH59" s="57">
        <v>12000.000000000002</v>
      </c>
      <c r="BI59" s="57">
        <v>5000</v>
      </c>
      <c r="BJ59" s="57">
        <v>5000</v>
      </c>
      <c r="BK59" s="57">
        <v>0</v>
      </c>
      <c r="BL59" s="57">
        <v>0</v>
      </c>
      <c r="BM59" s="57">
        <v>0</v>
      </c>
      <c r="BN59" s="57">
        <v>0</v>
      </c>
      <c r="BO59" s="57">
        <v>0</v>
      </c>
      <c r="BP59" s="57">
        <v>0</v>
      </c>
      <c r="BQ59" s="57">
        <v>0</v>
      </c>
      <c r="BR59" s="57">
        <v>0</v>
      </c>
      <c r="BS59" s="86">
        <f t="shared" si="58"/>
        <v>34000</v>
      </c>
      <c r="BT59" s="230">
        <v>3.4912861875270062E-3</v>
      </c>
      <c r="BU59" s="230">
        <v>2.1293389024917186E-2</v>
      </c>
      <c r="BV59" s="230">
        <v>2.2434106294109177E-2</v>
      </c>
      <c r="BW59" s="230">
        <v>1.5448077200057614E-2</v>
      </c>
      <c r="BX59" s="230">
        <v>1.4533198905372319E-2</v>
      </c>
      <c r="BY59" s="230">
        <v>1.8435834653607952E-3</v>
      </c>
      <c r="BZ59" s="230">
        <v>9.5635892265591243E-4</v>
      </c>
      <c r="CA59" s="230">
        <v>0</v>
      </c>
      <c r="CB59" s="230">
        <v>0</v>
      </c>
      <c r="CC59" s="230">
        <v>0</v>
      </c>
      <c r="CD59" s="230">
        <v>0</v>
      </c>
      <c r="CE59" s="230">
        <v>0</v>
      </c>
      <c r="CF59" s="80">
        <f t="shared" si="59"/>
        <v>1</v>
      </c>
      <c r="CG59" s="59">
        <v>0</v>
      </c>
      <c r="CH59" s="59">
        <v>0</v>
      </c>
      <c r="CI59" s="59">
        <v>0</v>
      </c>
      <c r="CJ59" s="59">
        <v>0</v>
      </c>
      <c r="CK59" s="59">
        <v>0</v>
      </c>
      <c r="CL59" s="59">
        <v>0</v>
      </c>
      <c r="CM59" s="59">
        <v>0</v>
      </c>
      <c r="CN59" s="59">
        <v>0</v>
      </c>
      <c r="CO59" s="59">
        <v>0</v>
      </c>
      <c r="CP59" s="59">
        <v>0</v>
      </c>
      <c r="CQ59" s="59">
        <v>0</v>
      </c>
      <c r="CR59" s="59">
        <v>0</v>
      </c>
      <c r="CS59" s="11">
        <f t="shared" si="60"/>
        <v>0</v>
      </c>
      <c r="CT59" s="59">
        <v>0</v>
      </c>
      <c r="CU59" s="59">
        <v>0</v>
      </c>
      <c r="CV59" s="59">
        <v>0</v>
      </c>
      <c r="CW59" s="59">
        <v>0</v>
      </c>
      <c r="CX59" s="58">
        <f t="shared" si="111"/>
        <v>244817.57500000001</v>
      </c>
      <c r="CY59" s="63">
        <v>12000.000000000002</v>
      </c>
      <c r="CZ59" s="63">
        <v>12000.000000000002</v>
      </c>
      <c r="DA59" s="63">
        <v>5000</v>
      </c>
      <c r="DB59" s="63">
        <v>5000</v>
      </c>
      <c r="DC59" s="63">
        <v>0</v>
      </c>
      <c r="DD59" s="63">
        <v>0</v>
      </c>
      <c r="DE59" s="63">
        <v>0</v>
      </c>
      <c r="DF59" s="63">
        <v>0</v>
      </c>
      <c r="DG59" s="63">
        <v>0</v>
      </c>
      <c r="DH59" s="63">
        <v>0</v>
      </c>
      <c r="DI59" s="63">
        <v>0</v>
      </c>
      <c r="DJ59" s="63">
        <v>0</v>
      </c>
      <c r="DK59" s="63">
        <f t="shared" si="62"/>
        <v>34000</v>
      </c>
      <c r="DL59" s="63">
        <v>0</v>
      </c>
      <c r="DM59" s="63">
        <v>0</v>
      </c>
      <c r="DN59" s="63">
        <v>0</v>
      </c>
      <c r="DO59" s="63">
        <v>0</v>
      </c>
      <c r="DP59" s="63">
        <v>0</v>
      </c>
      <c r="DQ59" s="63">
        <v>0</v>
      </c>
      <c r="DR59" s="63">
        <v>0</v>
      </c>
      <c r="DS59" s="63">
        <v>0</v>
      </c>
      <c r="DT59" s="63">
        <v>0</v>
      </c>
      <c r="DU59" s="63">
        <v>0</v>
      </c>
      <c r="DV59" s="63">
        <v>0</v>
      </c>
      <c r="DW59" s="63">
        <v>0</v>
      </c>
      <c r="DX59" s="63">
        <f t="shared" si="63"/>
        <v>0</v>
      </c>
      <c r="DY59" s="58">
        <v>0</v>
      </c>
      <c r="DZ59" s="58">
        <v>0</v>
      </c>
      <c r="EA59" s="58">
        <v>0</v>
      </c>
      <c r="EB59" s="58">
        <v>0</v>
      </c>
      <c r="EC59" s="58">
        <f t="shared" si="64"/>
        <v>244817.57500000001</v>
      </c>
      <c r="ED59" s="85">
        <v>0</v>
      </c>
      <c r="EE59" s="85">
        <v>3120.0889999999999</v>
      </c>
      <c r="EF59" s="85">
        <v>0</v>
      </c>
      <c r="EG59" s="85">
        <v>0</v>
      </c>
      <c r="EH59" s="85">
        <v>0</v>
      </c>
      <c r="EI59" s="85">
        <v>0</v>
      </c>
      <c r="EJ59" s="85">
        <v>0</v>
      </c>
      <c r="EK59" s="85">
        <v>5000</v>
      </c>
      <c r="EL59" s="85">
        <v>5000</v>
      </c>
      <c r="EM59" s="85">
        <v>10000</v>
      </c>
      <c r="EN59" s="85">
        <v>10879.911</v>
      </c>
      <c r="EO59" s="85">
        <v>0</v>
      </c>
      <c r="EP59" s="83">
        <f t="shared" si="65"/>
        <v>34000</v>
      </c>
      <c r="EQ59" s="79">
        <v>0</v>
      </c>
      <c r="ER59" s="79">
        <v>0</v>
      </c>
      <c r="ES59" s="79">
        <v>0.05</v>
      </c>
      <c r="ET59" s="79">
        <v>0</v>
      </c>
      <c r="EU59" s="79">
        <v>0</v>
      </c>
      <c r="EV59" s="79">
        <v>1.2364052661705783E-3</v>
      </c>
      <c r="EW59" s="79">
        <v>2.2791070406410988E-2</v>
      </c>
      <c r="EX59" s="79">
        <v>3.0910131654264456E-3</v>
      </c>
      <c r="EY59" s="79">
        <v>2.8815111619919869E-3</v>
      </c>
      <c r="EZ59" s="79">
        <v>0</v>
      </c>
      <c r="FA59" s="79">
        <v>0</v>
      </c>
      <c r="FB59" s="79">
        <v>0</v>
      </c>
      <c r="FC59" s="81">
        <f t="shared" si="66"/>
        <v>0.08</v>
      </c>
      <c r="FD59" s="81">
        <f t="shared" si="67"/>
        <v>0.92</v>
      </c>
      <c r="FE59" s="81">
        <f t="shared" si="68"/>
        <v>0.92</v>
      </c>
      <c r="FF59" s="81">
        <f t="shared" si="69"/>
        <v>0.97000000000000008</v>
      </c>
      <c r="FG59" s="81">
        <f t="shared" si="70"/>
        <v>0.97000000000000008</v>
      </c>
      <c r="FH59" s="81">
        <f t="shared" si="71"/>
        <v>0.97000000000000008</v>
      </c>
      <c r="FI59" s="81">
        <f t="shared" si="72"/>
        <v>0.97123640526617061</v>
      </c>
      <c r="FJ59" s="81">
        <f t="shared" si="73"/>
        <v>0.99402747567258165</v>
      </c>
      <c r="FK59" s="81">
        <f t="shared" si="74"/>
        <v>0.99711848883800802</v>
      </c>
      <c r="FL59" s="81">
        <f t="shared" si="75"/>
        <v>1</v>
      </c>
      <c r="FM59" s="81">
        <f t="shared" si="76"/>
        <v>1</v>
      </c>
      <c r="FN59" s="81">
        <f t="shared" si="77"/>
        <v>1</v>
      </c>
      <c r="FO59" s="81">
        <f t="shared" si="78"/>
        <v>1</v>
      </c>
      <c r="FP59" s="85">
        <v>0</v>
      </c>
      <c r="FQ59" s="85">
        <v>0</v>
      </c>
      <c r="FR59" s="85">
        <v>0</v>
      </c>
      <c r="FS59" s="85">
        <v>0</v>
      </c>
      <c r="FT59" s="85">
        <v>0</v>
      </c>
      <c r="FU59" s="85">
        <v>0</v>
      </c>
      <c r="FV59" s="85">
        <v>0</v>
      </c>
      <c r="FW59" s="85">
        <v>0</v>
      </c>
      <c r="FX59" s="85">
        <v>0</v>
      </c>
      <c r="FY59" s="85">
        <v>0</v>
      </c>
      <c r="FZ59" s="85">
        <v>0</v>
      </c>
      <c r="GA59" s="85">
        <v>0</v>
      </c>
      <c r="GB59" s="83">
        <f t="shared" si="79"/>
        <v>0</v>
      </c>
      <c r="GC59" s="89">
        <v>0</v>
      </c>
      <c r="GD59" s="89">
        <v>0</v>
      </c>
      <c r="GE59" s="89">
        <v>0</v>
      </c>
      <c r="GF59" s="89">
        <v>0</v>
      </c>
      <c r="GG59" s="86">
        <v>244817.57500000001</v>
      </c>
      <c r="GH59" s="63">
        <v>0</v>
      </c>
      <c r="GI59" s="63">
        <v>3120.0889999999999</v>
      </c>
      <c r="GJ59" s="63">
        <v>0</v>
      </c>
      <c r="GK59" s="63">
        <v>0</v>
      </c>
      <c r="GL59" s="63">
        <v>0</v>
      </c>
      <c r="GM59" s="63">
        <v>0</v>
      </c>
      <c r="GN59" s="63">
        <v>0</v>
      </c>
      <c r="GO59" s="63">
        <v>0</v>
      </c>
      <c r="GP59" s="63">
        <v>1278.758</v>
      </c>
      <c r="GQ59" s="63">
        <v>8721.2420000000002</v>
      </c>
      <c r="GR59" s="63">
        <v>10000</v>
      </c>
      <c r="GS59" s="63">
        <v>10879.911</v>
      </c>
      <c r="GT59" s="63">
        <f t="shared" si="80"/>
        <v>34000</v>
      </c>
      <c r="GU59" s="63">
        <v>0</v>
      </c>
      <c r="GV59" s="63">
        <v>0</v>
      </c>
      <c r="GW59" s="63">
        <v>0</v>
      </c>
      <c r="GX59" s="63">
        <v>0</v>
      </c>
      <c r="GY59" s="63">
        <v>0</v>
      </c>
      <c r="GZ59" s="63">
        <v>0</v>
      </c>
      <c r="HA59" s="63">
        <v>0</v>
      </c>
      <c r="HB59" s="63">
        <v>0</v>
      </c>
      <c r="HC59" s="63">
        <v>0</v>
      </c>
      <c r="HD59" s="63">
        <v>0</v>
      </c>
      <c r="HE59" s="63">
        <v>0</v>
      </c>
      <c r="HF59" s="63">
        <v>0</v>
      </c>
      <c r="HG59" s="63">
        <f t="shared" si="81"/>
        <v>0</v>
      </c>
      <c r="HH59" s="58">
        <v>0</v>
      </c>
      <c r="HI59" s="58">
        <v>0</v>
      </c>
      <c r="HJ59" s="58">
        <v>0</v>
      </c>
      <c r="HK59" s="58">
        <v>0</v>
      </c>
      <c r="HL59" s="58">
        <f t="shared" si="82"/>
        <v>244817.57500000001</v>
      </c>
      <c r="HM59" s="63">
        <v>0</v>
      </c>
      <c r="HN59" s="63">
        <v>3120.0889999999999</v>
      </c>
      <c r="HO59" s="63">
        <v>0</v>
      </c>
      <c r="HP59" s="63">
        <v>0</v>
      </c>
      <c r="HQ59" s="63">
        <v>0</v>
      </c>
      <c r="HR59" s="63">
        <v>0</v>
      </c>
      <c r="HS59" s="63">
        <v>0</v>
      </c>
      <c r="HT59" s="63">
        <v>0</v>
      </c>
      <c r="HU59" s="63">
        <v>1278.758</v>
      </c>
      <c r="HV59" s="63">
        <v>0</v>
      </c>
      <c r="HW59" s="63">
        <v>366.15</v>
      </c>
      <c r="HX59" s="63">
        <v>24235.002999999997</v>
      </c>
      <c r="HY59" s="63">
        <f t="shared" si="83"/>
        <v>28999.999999999996</v>
      </c>
      <c r="HZ59" s="63">
        <v>0</v>
      </c>
      <c r="IA59" s="63">
        <v>0</v>
      </c>
      <c r="IB59" s="63">
        <v>0</v>
      </c>
      <c r="IC59" s="63">
        <v>0</v>
      </c>
      <c r="ID59" s="63">
        <v>0</v>
      </c>
      <c r="IE59" s="63">
        <v>0</v>
      </c>
      <c r="IF59" s="63">
        <v>0</v>
      </c>
      <c r="IG59" s="63">
        <v>0</v>
      </c>
      <c r="IH59" s="63">
        <v>0</v>
      </c>
      <c r="II59" s="63">
        <v>0</v>
      </c>
      <c r="IJ59" s="63">
        <v>0</v>
      </c>
      <c r="IK59" s="63">
        <v>0</v>
      </c>
      <c r="IL59" s="63">
        <v>0</v>
      </c>
      <c r="IM59" s="58">
        <v>0</v>
      </c>
      <c r="IN59" s="58">
        <v>0</v>
      </c>
      <c r="IO59" s="58">
        <v>0</v>
      </c>
      <c r="IP59" s="58">
        <v>0</v>
      </c>
      <c r="IQ59" s="58">
        <f t="shared" si="112"/>
        <v>239817.57500000001</v>
      </c>
      <c r="IR59" s="70">
        <f t="shared" si="84"/>
        <v>34000</v>
      </c>
      <c r="IS59" s="70">
        <f t="shared" si="85"/>
        <v>4764.9969999999994</v>
      </c>
      <c r="IT59" s="92">
        <f t="shared" si="113"/>
        <v>215582.57200000001</v>
      </c>
      <c r="IU59" s="92">
        <f t="shared" si="114"/>
        <v>244817.57500000001</v>
      </c>
      <c r="IV59" s="92">
        <f t="shared" si="86"/>
        <v>-29235.002999999997</v>
      </c>
      <c r="IW59" s="21">
        <f t="shared" si="115"/>
        <v>29235.002999999997</v>
      </c>
      <c r="IX59" s="70">
        <f t="shared" si="87"/>
        <v>34000</v>
      </c>
      <c r="IY59" s="70">
        <f t="shared" si="88"/>
        <v>4764.9969999999994</v>
      </c>
      <c r="IZ59" s="93">
        <f t="shared" si="116"/>
        <v>215582.57200000001</v>
      </c>
      <c r="JA59" s="93">
        <f t="shared" si="117"/>
        <v>244817.57500000001</v>
      </c>
      <c r="JB59" s="92">
        <f t="shared" si="89"/>
        <v>-29235.002999999997</v>
      </c>
      <c r="JC59" s="94">
        <f t="shared" si="118"/>
        <v>29235.002999999997</v>
      </c>
      <c r="JD59" s="94">
        <f t="shared" si="90"/>
        <v>23120.089</v>
      </c>
      <c r="JE59" s="94">
        <f t="shared" si="91"/>
        <v>4764.9969999999994</v>
      </c>
      <c r="JF59" s="94">
        <f t="shared" si="119"/>
        <v>215582.57200000001</v>
      </c>
      <c r="JG59" s="94">
        <f t="shared" si="120"/>
        <v>233937.66400000002</v>
      </c>
      <c r="JH59" s="94">
        <f t="shared" si="92"/>
        <v>-18355.092000000004</v>
      </c>
      <c r="JI59" s="94">
        <f t="shared" si="121"/>
        <v>29235.002999999997</v>
      </c>
      <c r="JJ59" s="94">
        <f t="shared" si="93"/>
        <v>4764.9969999999994</v>
      </c>
      <c r="JK59" s="94">
        <f t="shared" si="122"/>
        <v>5045.0669999999991</v>
      </c>
      <c r="JL59" s="94">
        <f t="shared" si="94"/>
        <v>215862.64200000002</v>
      </c>
      <c r="JM59" s="94">
        <f t="shared" si="95"/>
        <v>215582.57200000001</v>
      </c>
      <c r="JN59" s="94">
        <f t="shared" si="96"/>
        <v>280.07000000000698</v>
      </c>
      <c r="JO59" s="94">
        <f t="shared" si="97"/>
        <v>23954.93299999999</v>
      </c>
      <c r="JP59" s="96">
        <v>12666</v>
      </c>
      <c r="JQ59" s="6" t="s">
        <v>384</v>
      </c>
      <c r="JR59" s="106" t="s">
        <v>394</v>
      </c>
      <c r="JS59" s="106" t="s">
        <v>395</v>
      </c>
      <c r="JT59" s="6" t="s">
        <v>406</v>
      </c>
      <c r="JU59" s="17">
        <v>6</v>
      </c>
      <c r="JV59" s="6" t="s">
        <v>397</v>
      </c>
      <c r="JW59" s="6" t="s">
        <v>401</v>
      </c>
      <c r="JX59" s="103" t="s">
        <v>441</v>
      </c>
      <c r="JY59" s="7" t="s">
        <v>441</v>
      </c>
      <c r="JZ59" s="6"/>
      <c r="KA59" s="6" t="s">
        <v>406</v>
      </c>
      <c r="KB59" s="6"/>
      <c r="KC59" s="110">
        <v>43099</v>
      </c>
      <c r="KD59" s="109">
        <v>43830</v>
      </c>
      <c r="KE59" s="110"/>
      <c r="KF59" s="130"/>
      <c r="KG59" s="130"/>
      <c r="KH59" s="130">
        <v>0</v>
      </c>
      <c r="KI59" s="130">
        <v>0</v>
      </c>
      <c r="KJ59" s="130">
        <v>0</v>
      </c>
      <c r="KK59" s="130"/>
      <c r="KL59" s="130"/>
      <c r="KM59" s="26"/>
      <c r="KN59" s="130"/>
      <c r="KO59" s="131"/>
      <c r="KP59" s="132"/>
      <c r="KQ59" s="133">
        <v>2015</v>
      </c>
      <c r="KR59" s="132" t="s">
        <v>495</v>
      </c>
      <c r="KS59" s="291" t="s">
        <v>484</v>
      </c>
    </row>
    <row r="60" spans="1:305" ht="39" x14ac:dyDescent="0.25">
      <c r="A60" s="4" t="s">
        <v>56</v>
      </c>
      <c r="B60" s="6" t="s">
        <v>71</v>
      </c>
      <c r="C60" s="26" t="s">
        <v>129</v>
      </c>
      <c r="D60" s="219" t="s">
        <v>145</v>
      </c>
      <c r="E60" s="32" t="s">
        <v>770</v>
      </c>
      <c r="F60" s="33" t="s">
        <v>178</v>
      </c>
      <c r="G60" s="12">
        <v>0</v>
      </c>
      <c r="H60" s="12">
        <v>0</v>
      </c>
      <c r="I60" s="12">
        <v>0</v>
      </c>
      <c r="J60" s="12">
        <v>0</v>
      </c>
      <c r="K60" s="12">
        <v>13877.282999999999</v>
      </c>
      <c r="L60" s="12">
        <v>4124.7460000000001</v>
      </c>
      <c r="M60" s="12">
        <v>3769.3380000000002</v>
      </c>
      <c r="N60" s="48">
        <v>251.13</v>
      </c>
      <c r="O60" s="48">
        <v>0</v>
      </c>
      <c r="P60" s="48">
        <v>125.565</v>
      </c>
      <c r="Q60" s="48">
        <v>251.13</v>
      </c>
      <c r="R60" s="48">
        <v>0</v>
      </c>
      <c r="S60" s="11">
        <f t="shared" si="21"/>
        <v>22399.191999999999</v>
      </c>
      <c r="T60" s="79">
        <v>0</v>
      </c>
      <c r="U60" s="79">
        <v>0</v>
      </c>
      <c r="V60" s="79">
        <v>0</v>
      </c>
      <c r="W60" s="79">
        <v>0</v>
      </c>
      <c r="X60" s="79">
        <v>0</v>
      </c>
      <c r="Y60" s="79">
        <v>0</v>
      </c>
      <c r="Z60" s="79">
        <v>0.05</v>
      </c>
      <c r="AA60" s="79">
        <v>0</v>
      </c>
      <c r="AB60" s="79">
        <v>0</v>
      </c>
      <c r="AC60" s="79">
        <v>0</v>
      </c>
      <c r="AD60" s="79">
        <v>0</v>
      </c>
      <c r="AE60" s="79">
        <v>0</v>
      </c>
      <c r="AF60" s="221">
        <f t="shared" si="98"/>
        <v>0.88000000000000012</v>
      </c>
      <c r="AG60" s="221">
        <f t="shared" si="99"/>
        <v>0.88000000000000012</v>
      </c>
      <c r="AH60" s="221">
        <f t="shared" si="100"/>
        <v>0.88000000000000012</v>
      </c>
      <c r="AI60" s="221">
        <f t="shared" si="101"/>
        <v>0.88000000000000012</v>
      </c>
      <c r="AJ60" s="221">
        <f t="shared" si="102"/>
        <v>0.88000000000000012</v>
      </c>
      <c r="AK60" s="221">
        <f t="shared" si="103"/>
        <v>0.88000000000000012</v>
      </c>
      <c r="AL60" s="221">
        <f t="shared" si="104"/>
        <v>0.93000000000000016</v>
      </c>
      <c r="AM60" s="221">
        <f t="shared" si="105"/>
        <v>0.93000000000000016</v>
      </c>
      <c r="AN60" s="221">
        <f t="shared" si="106"/>
        <v>0.93000000000000016</v>
      </c>
      <c r="AO60" s="221">
        <f t="shared" si="107"/>
        <v>0.93000000000000016</v>
      </c>
      <c r="AP60" s="221">
        <f t="shared" si="108"/>
        <v>0.93000000000000016</v>
      </c>
      <c r="AQ60" s="221">
        <f t="shared" si="109"/>
        <v>0.93000000000000016</v>
      </c>
      <c r="AR60" s="221">
        <f t="shared" si="46"/>
        <v>0.88000000000000012</v>
      </c>
      <c r="AS60" s="221">
        <f t="shared" si="47"/>
        <v>0.88000000000000012</v>
      </c>
      <c r="AT60" s="221">
        <f t="shared" si="48"/>
        <v>0.88000000000000012</v>
      </c>
      <c r="AU60" s="221">
        <f t="shared" si="49"/>
        <v>0.88000000000000012</v>
      </c>
      <c r="AV60" s="221">
        <f t="shared" si="50"/>
        <v>0.90351754066826007</v>
      </c>
      <c r="AW60" s="221">
        <f t="shared" si="51"/>
        <v>0.92472352819391324</v>
      </c>
      <c r="AX60" s="221">
        <f t="shared" si="52"/>
        <v>0.94311545102421912</v>
      </c>
      <c r="AY60" s="221">
        <f t="shared" si="53"/>
        <v>0.95824104876171112</v>
      </c>
      <c r="AZ60" s="221">
        <f t="shared" si="54"/>
        <v>0.96145712269925099</v>
      </c>
      <c r="BA60" s="221">
        <f t="shared" si="55"/>
        <v>0.97205006623102275</v>
      </c>
      <c r="BB60" s="221">
        <f t="shared" si="56"/>
        <v>0.9807334658623803</v>
      </c>
      <c r="BC60" s="221">
        <f t="shared" si="57"/>
        <v>0.98756259786412504</v>
      </c>
      <c r="BD60" s="80">
        <f t="shared" si="110"/>
        <v>0.93000000000000016</v>
      </c>
      <c r="BE60" s="76">
        <v>0.88000000000000012</v>
      </c>
      <c r="BF60" s="51">
        <v>201671.33000000002</v>
      </c>
      <c r="BG60" s="57">
        <v>0</v>
      </c>
      <c r="BH60" s="57">
        <v>0</v>
      </c>
      <c r="BI60" s="57">
        <v>0</v>
      </c>
      <c r="BJ60" s="57">
        <v>0</v>
      </c>
      <c r="BK60" s="57">
        <v>18885.514727116013</v>
      </c>
      <c r="BL60" s="57">
        <v>29999.999999999996</v>
      </c>
      <c r="BM60" s="57">
        <v>0</v>
      </c>
      <c r="BN60" s="57">
        <v>0</v>
      </c>
      <c r="BO60" s="57">
        <v>0</v>
      </c>
      <c r="BP60" s="57">
        <v>0</v>
      </c>
      <c r="BQ60" s="57">
        <v>0</v>
      </c>
      <c r="BR60" s="57">
        <v>0</v>
      </c>
      <c r="BS60" s="86">
        <f t="shared" si="58"/>
        <v>48885.514727116009</v>
      </c>
      <c r="BT60" s="230">
        <v>0</v>
      </c>
      <c r="BU60" s="230">
        <v>0</v>
      </c>
      <c r="BV60" s="230">
        <v>0</v>
      </c>
      <c r="BW60" s="230">
        <v>0</v>
      </c>
      <c r="BX60" s="230">
        <v>2.3517540668259961E-2</v>
      </c>
      <c r="BY60" s="230">
        <v>2.1205987525653214E-2</v>
      </c>
      <c r="BZ60" s="230">
        <v>1.8391922830305867E-2</v>
      </c>
      <c r="CA60" s="230">
        <v>1.5125597737491983E-2</v>
      </c>
      <c r="CB60" s="230">
        <v>3.2160739375398238E-3</v>
      </c>
      <c r="CC60" s="230">
        <v>1.0592943531771795E-2</v>
      </c>
      <c r="CD60" s="230">
        <v>8.6833996313575249E-3</v>
      </c>
      <c r="CE60" s="230">
        <v>6.8291320017447197E-3</v>
      </c>
      <c r="CF60" s="80">
        <f t="shared" si="59"/>
        <v>0.98756259786412504</v>
      </c>
      <c r="CG60" s="59">
        <v>0</v>
      </c>
      <c r="CH60" s="59">
        <v>0</v>
      </c>
      <c r="CI60" s="59">
        <v>0</v>
      </c>
      <c r="CJ60" s="59">
        <v>0</v>
      </c>
      <c r="CK60" s="59">
        <v>0</v>
      </c>
      <c r="CL60" s="59">
        <v>0</v>
      </c>
      <c r="CM60" s="59">
        <v>0</v>
      </c>
      <c r="CN60" s="59">
        <v>0</v>
      </c>
      <c r="CO60" s="59">
        <v>0</v>
      </c>
      <c r="CP60" s="59">
        <v>0</v>
      </c>
      <c r="CQ60" s="59">
        <v>0</v>
      </c>
      <c r="CR60" s="59">
        <v>0</v>
      </c>
      <c r="CS60" s="11">
        <f t="shared" si="60"/>
        <v>0</v>
      </c>
      <c r="CT60" s="59">
        <v>0</v>
      </c>
      <c r="CU60" s="59">
        <v>0</v>
      </c>
      <c r="CV60" s="59">
        <v>0</v>
      </c>
      <c r="CW60" s="59">
        <v>0</v>
      </c>
      <c r="CX60" s="58">
        <f t="shared" si="111"/>
        <v>250556.84472711603</v>
      </c>
      <c r="CY60" s="63">
        <v>0</v>
      </c>
      <c r="CZ60" s="63">
        <v>0</v>
      </c>
      <c r="DA60" s="63">
        <v>0</v>
      </c>
      <c r="DB60" s="63">
        <v>0</v>
      </c>
      <c r="DC60" s="63">
        <v>18885.514727116013</v>
      </c>
      <c r="DD60" s="63">
        <v>29999.999999999996</v>
      </c>
      <c r="DE60" s="63">
        <v>0</v>
      </c>
      <c r="DF60" s="63">
        <v>0</v>
      </c>
      <c r="DG60" s="63">
        <v>0</v>
      </c>
      <c r="DH60" s="63">
        <v>0</v>
      </c>
      <c r="DI60" s="63">
        <v>0</v>
      </c>
      <c r="DJ60" s="63">
        <v>0</v>
      </c>
      <c r="DK60" s="63">
        <f t="shared" si="62"/>
        <v>48885.514727116009</v>
      </c>
      <c r="DL60" s="63">
        <v>0</v>
      </c>
      <c r="DM60" s="63">
        <v>0</v>
      </c>
      <c r="DN60" s="63">
        <v>0</v>
      </c>
      <c r="DO60" s="63">
        <v>0</v>
      </c>
      <c r="DP60" s="63">
        <v>0</v>
      </c>
      <c r="DQ60" s="63">
        <v>0</v>
      </c>
      <c r="DR60" s="63">
        <v>0</v>
      </c>
      <c r="DS60" s="63">
        <v>0</v>
      </c>
      <c r="DT60" s="63">
        <v>0</v>
      </c>
      <c r="DU60" s="63">
        <v>0</v>
      </c>
      <c r="DV60" s="63">
        <v>0</v>
      </c>
      <c r="DW60" s="63">
        <v>0</v>
      </c>
      <c r="DX60" s="63">
        <f t="shared" si="63"/>
        <v>0</v>
      </c>
      <c r="DY60" s="58">
        <v>0</v>
      </c>
      <c r="DZ60" s="58">
        <v>0</v>
      </c>
      <c r="EA60" s="58">
        <v>0</v>
      </c>
      <c r="EB60" s="58">
        <v>0</v>
      </c>
      <c r="EC60" s="58">
        <f t="shared" si="64"/>
        <v>250556.84472711603</v>
      </c>
      <c r="ED60" s="85">
        <v>0</v>
      </c>
      <c r="EE60" s="85">
        <v>0</v>
      </c>
      <c r="EF60" s="85">
        <v>0</v>
      </c>
      <c r="EG60" s="85">
        <v>0</v>
      </c>
      <c r="EH60" s="85">
        <v>13877.282999999999</v>
      </c>
      <c r="EI60" s="85">
        <v>4124.7460000000001</v>
      </c>
      <c r="EJ60" s="85">
        <v>0</v>
      </c>
      <c r="EK60" s="85">
        <v>0</v>
      </c>
      <c r="EL60" s="85">
        <v>0</v>
      </c>
      <c r="EM60" s="85">
        <v>0</v>
      </c>
      <c r="EN60" s="85">
        <v>0</v>
      </c>
      <c r="EO60" s="85">
        <v>30883.485727116014</v>
      </c>
      <c r="EP60" s="83">
        <f t="shared" si="65"/>
        <v>48885.514727116009</v>
      </c>
      <c r="EQ60" s="79">
        <v>0</v>
      </c>
      <c r="ER60" s="79">
        <v>0</v>
      </c>
      <c r="ES60" s="79">
        <v>0</v>
      </c>
      <c r="ET60" s="79">
        <v>0</v>
      </c>
      <c r="EU60" s="79">
        <v>0</v>
      </c>
      <c r="EV60" s="79">
        <v>1.2490061438380917E-2</v>
      </c>
      <c r="EW60" s="79">
        <v>1.8735092157571374E-2</v>
      </c>
      <c r="EX60" s="79">
        <v>3.1225153595952292E-3</v>
      </c>
      <c r="EY60" s="79">
        <v>0</v>
      </c>
      <c r="EZ60" s="79">
        <v>0</v>
      </c>
      <c r="FA60" s="79">
        <v>0</v>
      </c>
      <c r="FB60" s="79">
        <v>0</v>
      </c>
      <c r="FC60" s="81">
        <f t="shared" si="66"/>
        <v>3.4347668955547521E-2</v>
      </c>
      <c r="FD60" s="81">
        <f t="shared" si="67"/>
        <v>0.88000000000000012</v>
      </c>
      <c r="FE60" s="81">
        <f t="shared" si="68"/>
        <v>0.88000000000000012</v>
      </c>
      <c r="FF60" s="81">
        <f t="shared" si="69"/>
        <v>0.88000000000000012</v>
      </c>
      <c r="FG60" s="81">
        <f t="shared" si="70"/>
        <v>0.88000000000000012</v>
      </c>
      <c r="FH60" s="81">
        <f t="shared" si="71"/>
        <v>0.88000000000000012</v>
      </c>
      <c r="FI60" s="81">
        <f t="shared" si="72"/>
        <v>0.89249006143838105</v>
      </c>
      <c r="FJ60" s="81">
        <f t="shared" si="73"/>
        <v>0.91122515359595235</v>
      </c>
      <c r="FK60" s="81">
        <f t="shared" si="74"/>
        <v>0.91434766895554764</v>
      </c>
      <c r="FL60" s="81">
        <f t="shared" si="75"/>
        <v>0.91434766895554764</v>
      </c>
      <c r="FM60" s="81">
        <f t="shared" si="76"/>
        <v>0.91434766895554764</v>
      </c>
      <c r="FN60" s="81">
        <f t="shared" si="77"/>
        <v>0.91434766895554764</v>
      </c>
      <c r="FO60" s="81">
        <f t="shared" si="78"/>
        <v>0.91434766895554764</v>
      </c>
      <c r="FP60" s="85">
        <v>0</v>
      </c>
      <c r="FQ60" s="85">
        <v>0</v>
      </c>
      <c r="FR60" s="85">
        <v>0</v>
      </c>
      <c r="FS60" s="85">
        <v>0</v>
      </c>
      <c r="FT60" s="85">
        <v>0</v>
      </c>
      <c r="FU60" s="85">
        <v>0</v>
      </c>
      <c r="FV60" s="85">
        <v>0</v>
      </c>
      <c r="FW60" s="85">
        <v>0</v>
      </c>
      <c r="FX60" s="85">
        <v>0</v>
      </c>
      <c r="FY60" s="85">
        <v>0</v>
      </c>
      <c r="FZ60" s="85">
        <v>0</v>
      </c>
      <c r="GA60" s="85">
        <v>0</v>
      </c>
      <c r="GB60" s="83">
        <f t="shared" si="79"/>
        <v>0</v>
      </c>
      <c r="GC60" s="89">
        <v>0</v>
      </c>
      <c r="GD60" s="89">
        <v>0</v>
      </c>
      <c r="GE60" s="89">
        <v>0</v>
      </c>
      <c r="GF60" s="89">
        <v>0</v>
      </c>
      <c r="GG60" s="86">
        <v>250556.84472711603</v>
      </c>
      <c r="GH60" s="63">
        <v>0</v>
      </c>
      <c r="GI60" s="63">
        <v>0</v>
      </c>
      <c r="GJ60" s="63">
        <v>0</v>
      </c>
      <c r="GK60" s="63">
        <v>0</v>
      </c>
      <c r="GL60" s="63">
        <v>13877.282999999999</v>
      </c>
      <c r="GM60" s="63">
        <v>4124.7460000000001</v>
      </c>
      <c r="GN60" s="63">
        <v>3769.3380000000002</v>
      </c>
      <c r="GO60" s="63">
        <v>251.13</v>
      </c>
      <c r="GP60" s="63">
        <v>0</v>
      </c>
      <c r="GQ60" s="63">
        <v>0</v>
      </c>
      <c r="GR60" s="63">
        <v>0</v>
      </c>
      <c r="GS60" s="63">
        <v>26863.017727116014</v>
      </c>
      <c r="GT60" s="63">
        <f t="shared" si="80"/>
        <v>48885.514727116009</v>
      </c>
      <c r="GU60" s="63">
        <v>0</v>
      </c>
      <c r="GV60" s="63">
        <v>0</v>
      </c>
      <c r="GW60" s="63">
        <v>0</v>
      </c>
      <c r="GX60" s="63">
        <v>0</v>
      </c>
      <c r="GY60" s="63">
        <v>0</v>
      </c>
      <c r="GZ60" s="63">
        <v>0</v>
      </c>
      <c r="HA60" s="63">
        <v>0</v>
      </c>
      <c r="HB60" s="63">
        <v>0</v>
      </c>
      <c r="HC60" s="63">
        <v>0</v>
      </c>
      <c r="HD60" s="63">
        <v>0</v>
      </c>
      <c r="HE60" s="63">
        <v>0</v>
      </c>
      <c r="HF60" s="63">
        <v>0</v>
      </c>
      <c r="HG60" s="63">
        <f t="shared" si="81"/>
        <v>0</v>
      </c>
      <c r="HH60" s="58">
        <v>0</v>
      </c>
      <c r="HI60" s="58">
        <v>0</v>
      </c>
      <c r="HJ60" s="58">
        <v>0</v>
      </c>
      <c r="HK60" s="58">
        <v>0</v>
      </c>
      <c r="HL60" s="58">
        <f t="shared" si="82"/>
        <v>250556.84472711603</v>
      </c>
      <c r="HM60" s="63">
        <v>0</v>
      </c>
      <c r="HN60" s="63">
        <v>0</v>
      </c>
      <c r="HO60" s="63">
        <v>0</v>
      </c>
      <c r="HP60" s="63">
        <v>0</v>
      </c>
      <c r="HQ60" s="63">
        <v>13877.282999999999</v>
      </c>
      <c r="HR60" s="63">
        <v>4124.7460000000001</v>
      </c>
      <c r="HS60" s="63">
        <v>3769.3380000000002</v>
      </c>
      <c r="HT60" s="63">
        <v>251.13</v>
      </c>
      <c r="HU60" s="63">
        <v>0</v>
      </c>
      <c r="HV60" s="63">
        <v>125.565</v>
      </c>
      <c r="HW60" s="63">
        <v>251.13</v>
      </c>
      <c r="HX60" s="63">
        <v>13486.192727116</v>
      </c>
      <c r="HY60" s="63">
        <f t="shared" si="83"/>
        <v>35885.384727115998</v>
      </c>
      <c r="HZ60" s="63">
        <v>0</v>
      </c>
      <c r="IA60" s="63">
        <v>0</v>
      </c>
      <c r="IB60" s="63">
        <v>0</v>
      </c>
      <c r="IC60" s="63">
        <v>0</v>
      </c>
      <c r="ID60" s="63">
        <v>0</v>
      </c>
      <c r="IE60" s="63">
        <v>0</v>
      </c>
      <c r="IF60" s="63">
        <v>0</v>
      </c>
      <c r="IG60" s="63">
        <v>0</v>
      </c>
      <c r="IH60" s="63">
        <v>0</v>
      </c>
      <c r="II60" s="63">
        <v>0</v>
      </c>
      <c r="IJ60" s="63">
        <v>0</v>
      </c>
      <c r="IK60" s="63">
        <v>0</v>
      </c>
      <c r="IL60" s="63">
        <v>13000.130000000012</v>
      </c>
      <c r="IM60" s="58">
        <v>0</v>
      </c>
      <c r="IN60" s="58">
        <v>0</v>
      </c>
      <c r="IO60" s="58">
        <v>0</v>
      </c>
      <c r="IP60" s="58">
        <v>0</v>
      </c>
      <c r="IQ60" s="58">
        <f t="shared" si="112"/>
        <v>250556.84472711603</v>
      </c>
      <c r="IR60" s="70">
        <f t="shared" si="84"/>
        <v>48885.514727116009</v>
      </c>
      <c r="IS60" s="70">
        <f t="shared" si="85"/>
        <v>22399.191999999999</v>
      </c>
      <c r="IT60" s="92">
        <f t="shared" si="113"/>
        <v>224070.52200000003</v>
      </c>
      <c r="IU60" s="92">
        <f t="shared" si="114"/>
        <v>250556.84472711603</v>
      </c>
      <c r="IV60" s="92">
        <f t="shared" si="86"/>
        <v>-26486.322727115999</v>
      </c>
      <c r="IW60" s="21">
        <f t="shared" si="115"/>
        <v>26486.322727115999</v>
      </c>
      <c r="IX60" s="70">
        <f t="shared" si="87"/>
        <v>18002.028999999999</v>
      </c>
      <c r="IY60" s="70">
        <f t="shared" si="88"/>
        <v>22399.191999999999</v>
      </c>
      <c r="IZ60" s="93">
        <f t="shared" si="116"/>
        <v>224070.52200000003</v>
      </c>
      <c r="JA60" s="93">
        <f t="shared" si="117"/>
        <v>219673.35900000003</v>
      </c>
      <c r="JB60" s="92">
        <f t="shared" si="89"/>
        <v>4397.1630000000005</v>
      </c>
      <c r="JC60" s="94">
        <f t="shared" si="118"/>
        <v>26486.322727115999</v>
      </c>
      <c r="JD60" s="94">
        <f t="shared" si="90"/>
        <v>22022.496999999999</v>
      </c>
      <c r="JE60" s="94">
        <f t="shared" si="91"/>
        <v>22399.191999999999</v>
      </c>
      <c r="JF60" s="94">
        <f t="shared" si="119"/>
        <v>224070.52200000003</v>
      </c>
      <c r="JG60" s="94">
        <f t="shared" si="120"/>
        <v>223693.82700000002</v>
      </c>
      <c r="JH60" s="94">
        <f t="shared" si="92"/>
        <v>376.69500000000698</v>
      </c>
      <c r="JI60" s="94">
        <f t="shared" si="121"/>
        <v>26486.322727115999</v>
      </c>
      <c r="JJ60" s="94">
        <f t="shared" si="93"/>
        <v>22399.191999999999</v>
      </c>
      <c r="JK60" s="94">
        <f t="shared" si="122"/>
        <v>22399.191999999999</v>
      </c>
      <c r="JL60" s="94">
        <f t="shared" si="94"/>
        <v>224070.52200000003</v>
      </c>
      <c r="JM60" s="94">
        <f t="shared" si="95"/>
        <v>224070.52200000003</v>
      </c>
      <c r="JN60" s="94">
        <f t="shared" si="96"/>
        <v>0</v>
      </c>
      <c r="JO60" s="94">
        <f t="shared" si="97"/>
        <v>26486.322727115999</v>
      </c>
      <c r="JP60" s="96">
        <v>12687</v>
      </c>
      <c r="JQ60" s="6" t="s">
        <v>384</v>
      </c>
      <c r="JR60" s="106" t="s">
        <v>394</v>
      </c>
      <c r="JS60" s="106" t="s">
        <v>395</v>
      </c>
      <c r="JT60" s="6" t="s">
        <v>400</v>
      </c>
      <c r="JU60" s="17">
        <v>6</v>
      </c>
      <c r="JV60" s="6" t="s">
        <v>397</v>
      </c>
      <c r="JW60" s="6" t="s">
        <v>401</v>
      </c>
      <c r="JX60" s="103" t="s">
        <v>441</v>
      </c>
      <c r="JY60" s="7" t="s">
        <v>441</v>
      </c>
      <c r="JZ60" s="6" t="s">
        <v>443</v>
      </c>
      <c r="KA60" s="6" t="s">
        <v>400</v>
      </c>
      <c r="KB60" s="6"/>
      <c r="KC60" s="110">
        <v>43070</v>
      </c>
      <c r="KD60" s="109">
        <v>43830</v>
      </c>
      <c r="KE60" s="110"/>
      <c r="KF60" s="130"/>
      <c r="KG60" s="130"/>
      <c r="KH60" s="130">
        <v>0</v>
      </c>
      <c r="KI60" s="130">
        <v>0</v>
      </c>
      <c r="KJ60" s="130">
        <v>0</v>
      </c>
      <c r="KK60" s="130"/>
      <c r="KL60" s="130"/>
      <c r="KM60" s="26"/>
      <c r="KN60" s="130"/>
      <c r="KO60" s="131"/>
      <c r="KP60" s="132"/>
      <c r="KQ60" s="133">
        <v>2015</v>
      </c>
      <c r="KR60" s="132" t="s">
        <v>495</v>
      </c>
      <c r="KS60" s="291" t="s">
        <v>484</v>
      </c>
    </row>
    <row r="61" spans="1:305" ht="39" x14ac:dyDescent="0.25">
      <c r="A61" s="4" t="s">
        <v>57</v>
      </c>
      <c r="B61" s="6" t="s">
        <v>71</v>
      </c>
      <c r="C61" s="26" t="s">
        <v>130</v>
      </c>
      <c r="D61" s="219" t="s">
        <v>145</v>
      </c>
      <c r="E61" s="32" t="s">
        <v>770</v>
      </c>
      <c r="F61" s="33" t="s">
        <v>178</v>
      </c>
      <c r="G61" s="12">
        <v>0</v>
      </c>
      <c r="H61" s="12">
        <v>0</v>
      </c>
      <c r="I61" s="12">
        <v>0</v>
      </c>
      <c r="J61" s="12">
        <v>0</v>
      </c>
      <c r="K61" s="12">
        <v>0</v>
      </c>
      <c r="L61" s="12">
        <v>0</v>
      </c>
      <c r="M61" s="12">
        <v>800</v>
      </c>
      <c r="N61" s="48">
        <v>979.69500000000005</v>
      </c>
      <c r="O61" s="48">
        <v>-7.6360000000000001</v>
      </c>
      <c r="P61" s="48">
        <v>0</v>
      </c>
      <c r="Q61" s="48">
        <v>0</v>
      </c>
      <c r="R61" s="48">
        <v>0</v>
      </c>
      <c r="S61" s="11">
        <f t="shared" si="21"/>
        <v>1772.0590000000002</v>
      </c>
      <c r="T61" s="79">
        <v>0</v>
      </c>
      <c r="U61" s="79">
        <v>0</v>
      </c>
      <c r="V61" s="79">
        <v>0</v>
      </c>
      <c r="W61" s="79">
        <v>0</v>
      </c>
      <c r="X61" s="79">
        <v>0.03</v>
      </c>
      <c r="Y61" s="79">
        <v>0</v>
      </c>
      <c r="Z61" s="79">
        <v>0</v>
      </c>
      <c r="AA61" s="79">
        <v>0</v>
      </c>
      <c r="AB61" s="79">
        <v>0</v>
      </c>
      <c r="AC61" s="79">
        <v>0</v>
      </c>
      <c r="AD61" s="79">
        <v>0</v>
      </c>
      <c r="AE61" s="79">
        <v>0</v>
      </c>
      <c r="AF61" s="221">
        <f t="shared" si="98"/>
        <v>0.97000000000000008</v>
      </c>
      <c r="AG61" s="221">
        <f t="shared" si="99"/>
        <v>0.97000000000000008</v>
      </c>
      <c r="AH61" s="221">
        <f t="shared" si="100"/>
        <v>0.97000000000000008</v>
      </c>
      <c r="AI61" s="221">
        <f t="shared" si="101"/>
        <v>0.97000000000000008</v>
      </c>
      <c r="AJ61" s="221">
        <f t="shared" si="102"/>
        <v>1</v>
      </c>
      <c r="AK61" s="221">
        <f t="shared" si="103"/>
        <v>1</v>
      </c>
      <c r="AL61" s="221">
        <f t="shared" si="104"/>
        <v>1</v>
      </c>
      <c r="AM61" s="221">
        <f t="shared" si="105"/>
        <v>1</v>
      </c>
      <c r="AN61" s="221">
        <f t="shared" si="106"/>
        <v>1</v>
      </c>
      <c r="AO61" s="221">
        <f t="shared" si="107"/>
        <v>1</v>
      </c>
      <c r="AP61" s="221">
        <f t="shared" si="108"/>
        <v>1</v>
      </c>
      <c r="AQ61" s="221">
        <f t="shared" si="109"/>
        <v>1</v>
      </c>
      <c r="AR61" s="221">
        <f t="shared" si="46"/>
        <v>0.97000000000000008</v>
      </c>
      <c r="AS61" s="221">
        <f t="shared" si="47"/>
        <v>0.97000000000000008</v>
      </c>
      <c r="AT61" s="221">
        <f t="shared" si="48"/>
        <v>0.97000000000000008</v>
      </c>
      <c r="AU61" s="221">
        <f t="shared" si="49"/>
        <v>0.98208864804694795</v>
      </c>
      <c r="AV61" s="221">
        <f t="shared" si="50"/>
        <v>0.99149840520365384</v>
      </c>
      <c r="AW61" s="221">
        <f t="shared" si="51"/>
        <v>0.99720786786584759</v>
      </c>
      <c r="AX61" s="221">
        <f t="shared" si="52"/>
        <v>0.99890511038192553</v>
      </c>
      <c r="AY61" s="221">
        <f t="shared" si="53"/>
        <v>0.99890511038192553</v>
      </c>
      <c r="AZ61" s="221">
        <f t="shared" si="54"/>
        <v>0.99890511038192553</v>
      </c>
      <c r="BA61" s="221">
        <f t="shared" si="55"/>
        <v>0.99890511038192553</v>
      </c>
      <c r="BB61" s="221">
        <f t="shared" si="56"/>
        <v>0.99890511038192553</v>
      </c>
      <c r="BC61" s="221">
        <f t="shared" si="57"/>
        <v>0.99890511038192553</v>
      </c>
      <c r="BD61" s="80">
        <f t="shared" si="110"/>
        <v>1</v>
      </c>
      <c r="BE61" s="76">
        <v>0.97000000000000008</v>
      </c>
      <c r="BF61" s="51">
        <v>308731.50300000003</v>
      </c>
      <c r="BG61" s="57">
        <v>0</v>
      </c>
      <c r="BH61" s="57">
        <v>0</v>
      </c>
      <c r="BI61" s="57">
        <v>799.8520000000135</v>
      </c>
      <c r="BJ61" s="57">
        <v>0</v>
      </c>
      <c r="BK61" s="57">
        <v>0</v>
      </c>
      <c r="BL61" s="57">
        <v>0</v>
      </c>
      <c r="BM61" s="57">
        <v>0</v>
      </c>
      <c r="BN61" s="57">
        <v>0</v>
      </c>
      <c r="BO61" s="57">
        <v>0</v>
      </c>
      <c r="BP61" s="57">
        <v>0</v>
      </c>
      <c r="BQ61" s="57">
        <v>0</v>
      </c>
      <c r="BR61" s="57">
        <v>0</v>
      </c>
      <c r="BS61" s="86">
        <f t="shared" si="58"/>
        <v>799.8520000000135</v>
      </c>
      <c r="BT61" s="230">
        <v>0</v>
      </c>
      <c r="BU61" s="230">
        <v>0</v>
      </c>
      <c r="BV61" s="230">
        <v>0</v>
      </c>
      <c r="BW61" s="230">
        <v>1.2088648046947866E-2</v>
      </c>
      <c r="BX61" s="230">
        <v>9.4097571567059411E-3</v>
      </c>
      <c r="BY61" s="230">
        <v>5.7094626621936933E-3</v>
      </c>
      <c r="BZ61" s="230">
        <v>1.697242516077932E-3</v>
      </c>
      <c r="CA61" s="230">
        <v>0</v>
      </c>
      <c r="CB61" s="230">
        <v>0</v>
      </c>
      <c r="CC61" s="230">
        <v>0</v>
      </c>
      <c r="CD61" s="230">
        <v>0</v>
      </c>
      <c r="CE61" s="230">
        <v>0</v>
      </c>
      <c r="CF61" s="80">
        <f t="shared" si="59"/>
        <v>0.99890511038192553</v>
      </c>
      <c r="CG61" s="59">
        <v>0</v>
      </c>
      <c r="CH61" s="59">
        <v>0</v>
      </c>
      <c r="CI61" s="59">
        <v>0</v>
      </c>
      <c r="CJ61" s="59">
        <v>0</v>
      </c>
      <c r="CK61" s="59">
        <v>0</v>
      </c>
      <c r="CL61" s="59">
        <v>0</v>
      </c>
      <c r="CM61" s="59">
        <v>0</v>
      </c>
      <c r="CN61" s="59">
        <v>0</v>
      </c>
      <c r="CO61" s="59">
        <v>0</v>
      </c>
      <c r="CP61" s="59">
        <v>0</v>
      </c>
      <c r="CQ61" s="59">
        <v>0</v>
      </c>
      <c r="CR61" s="59">
        <v>0</v>
      </c>
      <c r="CS61" s="11">
        <f t="shared" si="60"/>
        <v>0</v>
      </c>
      <c r="CT61" s="59">
        <v>0</v>
      </c>
      <c r="CU61" s="59">
        <v>0</v>
      </c>
      <c r="CV61" s="59">
        <v>0</v>
      </c>
      <c r="CW61" s="59">
        <v>0</v>
      </c>
      <c r="CX61" s="58">
        <f t="shared" si="111"/>
        <v>309531.35500000004</v>
      </c>
      <c r="CY61" s="63">
        <v>0</v>
      </c>
      <c r="CZ61" s="63">
        <v>0</v>
      </c>
      <c r="DA61" s="63">
        <v>799.8520000000135</v>
      </c>
      <c r="DB61" s="63">
        <v>0</v>
      </c>
      <c r="DC61" s="63">
        <v>0</v>
      </c>
      <c r="DD61" s="63">
        <v>0</v>
      </c>
      <c r="DE61" s="63">
        <v>0</v>
      </c>
      <c r="DF61" s="63">
        <v>0</v>
      </c>
      <c r="DG61" s="63">
        <v>0</v>
      </c>
      <c r="DH61" s="63">
        <v>0</v>
      </c>
      <c r="DI61" s="63">
        <v>0</v>
      </c>
      <c r="DJ61" s="63">
        <v>0</v>
      </c>
      <c r="DK61" s="63">
        <f t="shared" si="62"/>
        <v>799.8520000000135</v>
      </c>
      <c r="DL61" s="63">
        <v>0</v>
      </c>
      <c r="DM61" s="63">
        <v>0</v>
      </c>
      <c r="DN61" s="63">
        <v>0</v>
      </c>
      <c r="DO61" s="63">
        <v>0</v>
      </c>
      <c r="DP61" s="63">
        <v>0</v>
      </c>
      <c r="DQ61" s="63">
        <v>0</v>
      </c>
      <c r="DR61" s="63">
        <v>0</v>
      </c>
      <c r="DS61" s="63">
        <v>0</v>
      </c>
      <c r="DT61" s="63">
        <v>0</v>
      </c>
      <c r="DU61" s="63">
        <v>0</v>
      </c>
      <c r="DV61" s="63">
        <v>0</v>
      </c>
      <c r="DW61" s="63">
        <v>0</v>
      </c>
      <c r="DX61" s="63">
        <f t="shared" si="63"/>
        <v>0</v>
      </c>
      <c r="DY61" s="58">
        <v>0</v>
      </c>
      <c r="DZ61" s="58">
        <v>0</v>
      </c>
      <c r="EA61" s="58">
        <v>0</v>
      </c>
      <c r="EB61" s="58">
        <v>0</v>
      </c>
      <c r="EC61" s="58">
        <f t="shared" si="64"/>
        <v>309531.35500000004</v>
      </c>
      <c r="ED61" s="85">
        <v>0</v>
      </c>
      <c r="EE61" s="85">
        <v>0</v>
      </c>
      <c r="EF61" s="85">
        <v>0</v>
      </c>
      <c r="EG61" s="85">
        <v>0</v>
      </c>
      <c r="EH61" s="85">
        <v>0</v>
      </c>
      <c r="EI61" s="85">
        <v>0</v>
      </c>
      <c r="EJ61" s="85">
        <v>0</v>
      </c>
      <c r="EK61" s="85">
        <v>0</v>
      </c>
      <c r="EL61" s="85">
        <v>0</v>
      </c>
      <c r="EM61" s="85">
        <v>0</v>
      </c>
      <c r="EN61" s="85">
        <v>0</v>
      </c>
      <c r="EO61" s="85">
        <v>4800</v>
      </c>
      <c r="EP61" s="83">
        <f t="shared" si="65"/>
        <v>4800</v>
      </c>
      <c r="EQ61" s="79">
        <v>0</v>
      </c>
      <c r="ER61" s="79">
        <v>0</v>
      </c>
      <c r="ES61" s="79">
        <v>0</v>
      </c>
      <c r="ET61" s="79">
        <v>0</v>
      </c>
      <c r="EU61" s="79">
        <v>0.03</v>
      </c>
      <c r="EV61" s="79">
        <v>0</v>
      </c>
      <c r="EW61" s="79">
        <v>0</v>
      </c>
      <c r="EX61" s="79">
        <v>0</v>
      </c>
      <c r="EY61" s="79">
        <v>0</v>
      </c>
      <c r="EZ61" s="79">
        <v>0</v>
      </c>
      <c r="FA61" s="79">
        <v>0</v>
      </c>
      <c r="FB61" s="79">
        <v>0</v>
      </c>
      <c r="FC61" s="81">
        <f t="shared" si="66"/>
        <v>0.03</v>
      </c>
      <c r="FD61" s="81">
        <f t="shared" si="67"/>
        <v>0.97000000000000008</v>
      </c>
      <c r="FE61" s="81">
        <f t="shared" si="68"/>
        <v>0.97000000000000008</v>
      </c>
      <c r="FF61" s="81">
        <f t="shared" si="69"/>
        <v>0.97000000000000008</v>
      </c>
      <c r="FG61" s="81">
        <f t="shared" si="70"/>
        <v>0.97000000000000008</v>
      </c>
      <c r="FH61" s="81">
        <f t="shared" si="71"/>
        <v>1</v>
      </c>
      <c r="FI61" s="81">
        <f t="shared" si="72"/>
        <v>1</v>
      </c>
      <c r="FJ61" s="81">
        <f t="shared" si="73"/>
        <v>1</v>
      </c>
      <c r="FK61" s="81">
        <f t="shared" si="74"/>
        <v>1</v>
      </c>
      <c r="FL61" s="81">
        <f t="shared" si="75"/>
        <v>1</v>
      </c>
      <c r="FM61" s="81">
        <f t="shared" si="76"/>
        <v>1</v>
      </c>
      <c r="FN61" s="81">
        <f t="shared" si="77"/>
        <v>1</v>
      </c>
      <c r="FO61" s="81">
        <f t="shared" si="78"/>
        <v>1</v>
      </c>
      <c r="FP61" s="85">
        <v>0</v>
      </c>
      <c r="FQ61" s="85">
        <v>0</v>
      </c>
      <c r="FR61" s="85">
        <v>0</v>
      </c>
      <c r="FS61" s="85">
        <v>0</v>
      </c>
      <c r="FT61" s="85">
        <v>0</v>
      </c>
      <c r="FU61" s="85">
        <v>0</v>
      </c>
      <c r="FV61" s="85">
        <v>0</v>
      </c>
      <c r="FW61" s="85">
        <v>0</v>
      </c>
      <c r="FX61" s="85">
        <v>0</v>
      </c>
      <c r="FY61" s="85">
        <v>0</v>
      </c>
      <c r="FZ61" s="85">
        <v>0</v>
      </c>
      <c r="GA61" s="85">
        <v>0</v>
      </c>
      <c r="GB61" s="83">
        <f t="shared" si="79"/>
        <v>0</v>
      </c>
      <c r="GC61" s="89">
        <v>0</v>
      </c>
      <c r="GD61" s="89">
        <v>0</v>
      </c>
      <c r="GE61" s="89">
        <v>0</v>
      </c>
      <c r="GF61" s="89">
        <v>0</v>
      </c>
      <c r="GG61" s="86">
        <v>313531.50300000003</v>
      </c>
      <c r="GH61" s="63">
        <v>0</v>
      </c>
      <c r="GI61" s="63">
        <v>0</v>
      </c>
      <c r="GJ61" s="63">
        <v>0</v>
      </c>
      <c r="GK61" s="63">
        <v>0</v>
      </c>
      <c r="GL61" s="63">
        <v>0</v>
      </c>
      <c r="GM61" s="63">
        <v>0</v>
      </c>
      <c r="GN61" s="63">
        <v>800</v>
      </c>
      <c r="GO61" s="63">
        <v>979.69500000000005</v>
      </c>
      <c r="GP61" s="63">
        <v>-7.6360000000000001</v>
      </c>
      <c r="GQ61" s="63">
        <v>7.6360000000000001</v>
      </c>
      <c r="GR61" s="63">
        <v>15000</v>
      </c>
      <c r="GS61" s="63">
        <v>3020.1570000000102</v>
      </c>
      <c r="GT61" s="63">
        <f t="shared" si="80"/>
        <v>19799.85200000001</v>
      </c>
      <c r="GU61" s="63">
        <v>0</v>
      </c>
      <c r="GV61" s="63">
        <v>0</v>
      </c>
      <c r="GW61" s="63">
        <v>0</v>
      </c>
      <c r="GX61" s="63">
        <v>0</v>
      </c>
      <c r="GY61" s="63">
        <v>0</v>
      </c>
      <c r="GZ61" s="63">
        <v>0</v>
      </c>
      <c r="HA61" s="63">
        <v>0</v>
      </c>
      <c r="HB61" s="63">
        <v>0</v>
      </c>
      <c r="HC61" s="63">
        <v>0</v>
      </c>
      <c r="HD61" s="63">
        <v>0</v>
      </c>
      <c r="HE61" s="63">
        <v>0</v>
      </c>
      <c r="HF61" s="63">
        <v>0</v>
      </c>
      <c r="HG61" s="63">
        <f t="shared" si="81"/>
        <v>0</v>
      </c>
      <c r="HH61" s="58">
        <v>0</v>
      </c>
      <c r="HI61" s="58">
        <v>0</v>
      </c>
      <c r="HJ61" s="58">
        <v>0</v>
      </c>
      <c r="HK61" s="58">
        <v>0</v>
      </c>
      <c r="HL61" s="58">
        <f t="shared" si="82"/>
        <v>328531.35500000004</v>
      </c>
      <c r="HM61" s="63">
        <v>0</v>
      </c>
      <c r="HN61" s="63">
        <v>0</v>
      </c>
      <c r="HO61" s="63">
        <v>0</v>
      </c>
      <c r="HP61" s="63">
        <v>0</v>
      </c>
      <c r="HQ61" s="63">
        <v>0</v>
      </c>
      <c r="HR61" s="63">
        <v>0</v>
      </c>
      <c r="HS61" s="63">
        <v>800</v>
      </c>
      <c r="HT61" s="63">
        <v>979.69500000000005</v>
      </c>
      <c r="HU61" s="63">
        <v>-7.6360000000000001</v>
      </c>
      <c r="HV61" s="63">
        <v>0</v>
      </c>
      <c r="HW61" s="63">
        <v>0</v>
      </c>
      <c r="HX61" s="63">
        <v>0</v>
      </c>
      <c r="HY61" s="63">
        <f t="shared" si="83"/>
        <v>1772.0590000000002</v>
      </c>
      <c r="HZ61" s="63">
        <v>0</v>
      </c>
      <c r="IA61" s="63">
        <v>0</v>
      </c>
      <c r="IB61" s="63">
        <v>0</v>
      </c>
      <c r="IC61" s="63">
        <v>0</v>
      </c>
      <c r="ID61" s="63">
        <v>0</v>
      </c>
      <c r="IE61" s="63">
        <v>0</v>
      </c>
      <c r="IF61" s="63">
        <v>0</v>
      </c>
      <c r="IG61" s="63">
        <v>0</v>
      </c>
      <c r="IH61" s="63">
        <v>0</v>
      </c>
      <c r="II61" s="63">
        <v>0</v>
      </c>
      <c r="IJ61" s="63">
        <v>0</v>
      </c>
      <c r="IK61" s="63">
        <v>0</v>
      </c>
      <c r="IL61" s="63">
        <v>18027.793000000009</v>
      </c>
      <c r="IM61" s="58">
        <v>0</v>
      </c>
      <c r="IN61" s="58">
        <v>0</v>
      </c>
      <c r="IO61" s="58">
        <v>0</v>
      </c>
      <c r="IP61" s="58">
        <v>0</v>
      </c>
      <c r="IQ61" s="58">
        <f t="shared" si="112"/>
        <v>328531.35500000004</v>
      </c>
      <c r="IR61" s="70">
        <f t="shared" si="84"/>
        <v>799.8520000000135</v>
      </c>
      <c r="IS61" s="70">
        <f t="shared" si="85"/>
        <v>1772.0590000000002</v>
      </c>
      <c r="IT61" s="92">
        <f t="shared" si="113"/>
        <v>310503.56200000003</v>
      </c>
      <c r="IU61" s="92">
        <f t="shared" si="114"/>
        <v>309531.35500000004</v>
      </c>
      <c r="IV61" s="92">
        <f t="shared" si="86"/>
        <v>972.20699999999488</v>
      </c>
      <c r="IW61" s="21">
        <f t="shared" si="115"/>
        <v>-972.20699999999488</v>
      </c>
      <c r="IX61" s="70">
        <f t="shared" si="87"/>
        <v>0</v>
      </c>
      <c r="IY61" s="70">
        <f t="shared" si="88"/>
        <v>1772.0590000000002</v>
      </c>
      <c r="IZ61" s="93">
        <f t="shared" si="116"/>
        <v>310503.56200000003</v>
      </c>
      <c r="JA61" s="93">
        <f t="shared" si="117"/>
        <v>308731.50300000003</v>
      </c>
      <c r="JB61" s="92">
        <f t="shared" si="89"/>
        <v>1772.0590000000084</v>
      </c>
      <c r="JC61" s="94">
        <f t="shared" si="118"/>
        <v>3027.9409999999916</v>
      </c>
      <c r="JD61" s="94">
        <f t="shared" si="90"/>
        <v>16779.695</v>
      </c>
      <c r="JE61" s="94">
        <f t="shared" si="91"/>
        <v>1772.0590000000002</v>
      </c>
      <c r="JF61" s="94">
        <f t="shared" si="119"/>
        <v>310503.56200000003</v>
      </c>
      <c r="JG61" s="94">
        <f t="shared" si="120"/>
        <v>325511.19800000003</v>
      </c>
      <c r="JH61" s="94">
        <f t="shared" si="92"/>
        <v>-15007.635999999999</v>
      </c>
      <c r="JI61" s="94">
        <f t="shared" si="121"/>
        <v>18027.793000000005</v>
      </c>
      <c r="JJ61" s="94">
        <f t="shared" si="93"/>
        <v>1772.0590000000002</v>
      </c>
      <c r="JK61" s="94">
        <f t="shared" si="122"/>
        <v>1772.0590000000002</v>
      </c>
      <c r="JL61" s="94">
        <f t="shared" si="94"/>
        <v>310503.56200000003</v>
      </c>
      <c r="JM61" s="94">
        <f t="shared" si="95"/>
        <v>310503.56200000003</v>
      </c>
      <c r="JN61" s="94">
        <f t="shared" si="96"/>
        <v>0</v>
      </c>
      <c r="JO61" s="94">
        <f t="shared" si="97"/>
        <v>18027.793000000005</v>
      </c>
      <c r="JP61" s="96">
        <v>12709</v>
      </c>
      <c r="JQ61" s="6" t="s">
        <v>384</v>
      </c>
      <c r="JR61" s="106" t="s">
        <v>394</v>
      </c>
      <c r="JS61" s="106" t="s">
        <v>395</v>
      </c>
      <c r="JT61" s="6" t="s">
        <v>400</v>
      </c>
      <c r="JU61" s="17">
        <v>6</v>
      </c>
      <c r="JV61" s="6" t="s">
        <v>397</v>
      </c>
      <c r="JW61" s="6" t="s">
        <v>401</v>
      </c>
      <c r="JX61" s="103" t="s">
        <v>441</v>
      </c>
      <c r="JY61" s="7" t="s">
        <v>441</v>
      </c>
      <c r="JZ61" s="6"/>
      <c r="KA61" s="6" t="s">
        <v>400</v>
      </c>
      <c r="KB61" s="6"/>
      <c r="KC61" s="110">
        <v>43099</v>
      </c>
      <c r="KD61" s="109">
        <v>43830</v>
      </c>
      <c r="KE61" s="110"/>
      <c r="KF61" s="130"/>
      <c r="KG61" s="130"/>
      <c r="KH61" s="130">
        <v>0</v>
      </c>
      <c r="KI61" s="130">
        <v>0</v>
      </c>
      <c r="KJ61" s="130">
        <v>0</v>
      </c>
      <c r="KK61" s="130"/>
      <c r="KL61" s="130"/>
      <c r="KM61" s="26"/>
      <c r="KN61" s="130"/>
      <c r="KO61" s="131">
        <v>4</v>
      </c>
      <c r="KP61" s="132"/>
      <c r="KQ61" s="133">
        <v>2015</v>
      </c>
      <c r="KR61" s="132" t="s">
        <v>530</v>
      </c>
      <c r="KS61" s="291" t="s">
        <v>484</v>
      </c>
    </row>
    <row r="62" spans="1:305" ht="39" x14ac:dyDescent="0.25">
      <c r="A62" s="4" t="s">
        <v>58</v>
      </c>
      <c r="B62" s="6" t="s">
        <v>71</v>
      </c>
      <c r="C62" s="26" t="s">
        <v>131</v>
      </c>
      <c r="D62" s="219" t="s">
        <v>145</v>
      </c>
      <c r="E62" s="32" t="s">
        <v>770</v>
      </c>
      <c r="F62" s="33" t="s">
        <v>178</v>
      </c>
      <c r="G62" s="12">
        <v>5848.8419999999996</v>
      </c>
      <c r="H62" s="12">
        <v>4475.1980000000003</v>
      </c>
      <c r="I62" s="12">
        <v>2924.451</v>
      </c>
      <c r="J62" s="12">
        <v>8450.1409999999996</v>
      </c>
      <c r="K62" s="12">
        <v>6134.1620000000003</v>
      </c>
      <c r="L62" s="12">
        <v>2153.8029999999999</v>
      </c>
      <c r="M62" s="12">
        <v>13725.764999999999</v>
      </c>
      <c r="N62" s="48">
        <v>31908.173999999999</v>
      </c>
      <c r="O62" s="48">
        <v>144986.63500000001</v>
      </c>
      <c r="P62" s="48">
        <v>19734.317999999999</v>
      </c>
      <c r="Q62" s="48">
        <v>49716.368999999999</v>
      </c>
      <c r="R62" s="48">
        <v>966.67600000000004</v>
      </c>
      <c r="S62" s="11">
        <f t="shared" si="21"/>
        <v>291024.53399999999</v>
      </c>
      <c r="T62" s="79">
        <v>0</v>
      </c>
      <c r="U62" s="79">
        <v>0</v>
      </c>
      <c r="V62" s="79">
        <v>0.02</v>
      </c>
      <c r="W62" s="79">
        <v>0</v>
      </c>
      <c r="X62" s="79">
        <v>0.02</v>
      </c>
      <c r="Y62" s="79">
        <v>0</v>
      </c>
      <c r="Z62" s="79">
        <v>0.06</v>
      </c>
      <c r="AA62" s="79">
        <v>0.01</v>
      </c>
      <c r="AB62" s="79">
        <v>0</v>
      </c>
      <c r="AC62" s="79">
        <v>0</v>
      </c>
      <c r="AD62" s="79">
        <v>0.17</v>
      </c>
      <c r="AE62" s="79">
        <v>0</v>
      </c>
      <c r="AF62" s="221">
        <f t="shared" si="98"/>
        <v>0.66</v>
      </c>
      <c r="AG62" s="221">
        <f t="shared" si="99"/>
        <v>0.66</v>
      </c>
      <c r="AH62" s="221">
        <f t="shared" si="100"/>
        <v>0.68</v>
      </c>
      <c r="AI62" s="221">
        <f t="shared" si="101"/>
        <v>0.68</v>
      </c>
      <c r="AJ62" s="221">
        <f t="shared" si="102"/>
        <v>0.70000000000000007</v>
      </c>
      <c r="AK62" s="221">
        <f t="shared" si="103"/>
        <v>0.70000000000000007</v>
      </c>
      <c r="AL62" s="221">
        <f t="shared" si="104"/>
        <v>0.76</v>
      </c>
      <c r="AM62" s="221">
        <f t="shared" si="105"/>
        <v>0.77</v>
      </c>
      <c r="AN62" s="221">
        <f t="shared" si="106"/>
        <v>0.77</v>
      </c>
      <c r="AO62" s="221">
        <f t="shared" si="107"/>
        <v>0.77</v>
      </c>
      <c r="AP62" s="221">
        <f t="shared" si="108"/>
        <v>0.94000000000000006</v>
      </c>
      <c r="AQ62" s="221">
        <f t="shared" si="109"/>
        <v>0.94000000000000006</v>
      </c>
      <c r="AR62" s="221">
        <f t="shared" si="46"/>
        <v>0.66108805719408914</v>
      </c>
      <c r="AS62" s="221">
        <f t="shared" si="47"/>
        <v>0.66108805719408914</v>
      </c>
      <c r="AT62" s="221">
        <f t="shared" si="48"/>
        <v>0.67341937206043212</v>
      </c>
      <c r="AU62" s="221">
        <f t="shared" si="49"/>
        <v>0.69493872545463864</v>
      </c>
      <c r="AV62" s="221">
        <f t="shared" si="50"/>
        <v>0.73334472650110794</v>
      </c>
      <c r="AW62" s="221">
        <f t="shared" si="51"/>
        <v>0.76261104711722871</v>
      </c>
      <c r="AX62" s="221">
        <f t="shared" si="52"/>
        <v>0.78715761741587864</v>
      </c>
      <c r="AY62" s="221">
        <f t="shared" si="53"/>
        <v>0.79216268050868843</v>
      </c>
      <c r="AZ62" s="221">
        <f t="shared" si="54"/>
        <v>0.81697038453391979</v>
      </c>
      <c r="BA62" s="221">
        <f t="shared" si="55"/>
        <v>0.85849306496523525</v>
      </c>
      <c r="BB62" s="221">
        <f t="shared" si="56"/>
        <v>0.91802913672091468</v>
      </c>
      <c r="BC62" s="221">
        <f t="shared" si="57"/>
        <v>0.95874568766665402</v>
      </c>
      <c r="BD62" s="80">
        <f t="shared" si="110"/>
        <v>0.94000000000000006</v>
      </c>
      <c r="BE62" s="76">
        <v>0.66</v>
      </c>
      <c r="BF62" s="51">
        <v>463906.89399999997</v>
      </c>
      <c r="BG62" s="57">
        <v>0</v>
      </c>
      <c r="BH62" s="57">
        <v>0</v>
      </c>
      <c r="BI62" s="57">
        <v>30079.906000000014</v>
      </c>
      <c r="BJ62" s="57">
        <v>32000</v>
      </c>
      <c r="BK62" s="57">
        <v>37000</v>
      </c>
      <c r="BL62" s="57">
        <v>33000</v>
      </c>
      <c r="BM62" s="57">
        <v>21000</v>
      </c>
      <c r="BN62" s="57">
        <v>14999.999999999998</v>
      </c>
      <c r="BO62" s="57">
        <v>54820.999999999993</v>
      </c>
      <c r="BP62" s="57">
        <v>42999.999999999993</v>
      </c>
      <c r="BQ62" s="57">
        <v>42999.999999999993</v>
      </c>
      <c r="BR62" s="57">
        <v>17999.999999999996</v>
      </c>
      <c r="BS62" s="86">
        <f t="shared" si="58"/>
        <v>326900.90600000002</v>
      </c>
      <c r="BT62" s="230">
        <v>1.0880571940890926E-3</v>
      </c>
      <c r="BU62" s="230">
        <v>0</v>
      </c>
      <c r="BV62" s="230">
        <v>1.2331314866343049E-2</v>
      </c>
      <c r="BW62" s="230">
        <v>2.1519353394206499E-2</v>
      </c>
      <c r="BX62" s="230">
        <v>3.8406001046469219E-2</v>
      </c>
      <c r="BY62" s="230">
        <v>2.926632061612084E-2</v>
      </c>
      <c r="BZ62" s="230">
        <v>2.4546570298649928E-2</v>
      </c>
      <c r="CA62" s="230">
        <v>5.0050630928098255E-3</v>
      </c>
      <c r="CB62" s="230">
        <v>2.480770402523131E-2</v>
      </c>
      <c r="CC62" s="230">
        <v>4.1522680431315524E-2</v>
      </c>
      <c r="CD62" s="230">
        <v>5.9536071755679397E-2</v>
      </c>
      <c r="CE62" s="230">
        <v>4.0716550945739297E-2</v>
      </c>
      <c r="CF62" s="80">
        <f t="shared" si="59"/>
        <v>0.95874568766665402</v>
      </c>
      <c r="CG62" s="59">
        <v>300000</v>
      </c>
      <c r="CH62" s="59">
        <v>0</v>
      </c>
      <c r="CI62" s="59">
        <v>0</v>
      </c>
      <c r="CJ62" s="59">
        <v>0</v>
      </c>
      <c r="CK62" s="59">
        <v>0</v>
      </c>
      <c r="CL62" s="59">
        <v>0</v>
      </c>
      <c r="CM62" s="59">
        <v>0</v>
      </c>
      <c r="CN62" s="59">
        <v>0</v>
      </c>
      <c r="CO62" s="59">
        <v>0</v>
      </c>
      <c r="CP62" s="59">
        <v>0</v>
      </c>
      <c r="CQ62" s="59">
        <v>0</v>
      </c>
      <c r="CR62" s="59">
        <v>0</v>
      </c>
      <c r="CS62" s="11">
        <f t="shared" si="60"/>
        <v>300000</v>
      </c>
      <c r="CT62" s="59">
        <v>0</v>
      </c>
      <c r="CU62" s="59">
        <v>0</v>
      </c>
      <c r="CV62" s="59">
        <v>0</v>
      </c>
      <c r="CW62" s="59">
        <v>0</v>
      </c>
      <c r="CX62" s="58">
        <f t="shared" si="111"/>
        <v>1090807.8</v>
      </c>
      <c r="CY62" s="63">
        <v>0</v>
      </c>
      <c r="CZ62" s="63">
        <v>0</v>
      </c>
      <c r="DA62" s="63">
        <v>30079.906000000014</v>
      </c>
      <c r="DB62" s="63">
        <v>32000</v>
      </c>
      <c r="DC62" s="63">
        <v>37000</v>
      </c>
      <c r="DD62" s="63">
        <v>33000</v>
      </c>
      <c r="DE62" s="63">
        <v>21000</v>
      </c>
      <c r="DF62" s="63">
        <v>14999.999999999998</v>
      </c>
      <c r="DG62" s="63">
        <v>54820.999999999993</v>
      </c>
      <c r="DH62" s="63">
        <v>42999.999999999993</v>
      </c>
      <c r="DI62" s="63">
        <v>42999.999999999993</v>
      </c>
      <c r="DJ62" s="63">
        <v>17999.999999999996</v>
      </c>
      <c r="DK62" s="63">
        <f t="shared" si="62"/>
        <v>326900.90600000002</v>
      </c>
      <c r="DL62" s="63">
        <v>300000</v>
      </c>
      <c r="DM62" s="63">
        <v>0</v>
      </c>
      <c r="DN62" s="63">
        <v>0</v>
      </c>
      <c r="DO62" s="63">
        <v>0</v>
      </c>
      <c r="DP62" s="63">
        <v>0</v>
      </c>
      <c r="DQ62" s="63">
        <v>0</v>
      </c>
      <c r="DR62" s="63">
        <v>0</v>
      </c>
      <c r="DS62" s="63">
        <v>0</v>
      </c>
      <c r="DT62" s="63">
        <v>0</v>
      </c>
      <c r="DU62" s="63">
        <v>0</v>
      </c>
      <c r="DV62" s="63">
        <v>0</v>
      </c>
      <c r="DW62" s="63">
        <v>0</v>
      </c>
      <c r="DX62" s="63">
        <f t="shared" si="63"/>
        <v>300000</v>
      </c>
      <c r="DY62" s="58">
        <v>0</v>
      </c>
      <c r="DZ62" s="58">
        <v>0</v>
      </c>
      <c r="EA62" s="58">
        <v>0</v>
      </c>
      <c r="EB62" s="58">
        <v>0</v>
      </c>
      <c r="EC62" s="58">
        <f t="shared" si="64"/>
        <v>1090807.8</v>
      </c>
      <c r="ED62" s="85">
        <v>5848.8419999999996</v>
      </c>
      <c r="EE62" s="85">
        <v>4475.1980000000003</v>
      </c>
      <c r="EF62" s="85">
        <v>2924.451</v>
      </c>
      <c r="EG62" s="85">
        <v>8450.1409999999996</v>
      </c>
      <c r="EH62" s="85">
        <v>6134.1620000000003</v>
      </c>
      <c r="EI62" s="85">
        <v>2153.8029999999999</v>
      </c>
      <c r="EJ62" s="85">
        <v>2846.1970000000001</v>
      </c>
      <c r="EK62" s="85">
        <v>20000</v>
      </c>
      <c r="EL62" s="85">
        <v>20000</v>
      </c>
      <c r="EM62" s="85">
        <v>70000</v>
      </c>
      <c r="EN62" s="85">
        <v>90000</v>
      </c>
      <c r="EO62" s="85">
        <v>94068.112000000023</v>
      </c>
      <c r="EP62" s="83">
        <f t="shared" si="65"/>
        <v>326900.90600000002</v>
      </c>
      <c r="EQ62" s="79">
        <v>0</v>
      </c>
      <c r="ER62" s="79">
        <v>0</v>
      </c>
      <c r="ES62" s="79">
        <v>0.02</v>
      </c>
      <c r="ET62" s="79">
        <v>0</v>
      </c>
      <c r="EU62" s="79">
        <v>0.02</v>
      </c>
      <c r="EV62" s="79">
        <v>2.8341796024952844E-2</v>
      </c>
      <c r="EW62" s="79">
        <v>2.0959911020842395E-2</v>
      </c>
      <c r="EX62" s="79">
        <v>1.2621500072537352E-2</v>
      </c>
      <c r="EY62" s="79">
        <v>7.8340345277818045E-3</v>
      </c>
      <c r="EZ62" s="79">
        <v>0</v>
      </c>
      <c r="FA62" s="79">
        <v>0</v>
      </c>
      <c r="FB62" s="79">
        <v>2.0653803375404994E-3</v>
      </c>
      <c r="FC62" s="81">
        <f t="shared" si="66"/>
        <v>0.11182262198365489</v>
      </c>
      <c r="FD62" s="81">
        <f t="shared" si="67"/>
        <v>0.66</v>
      </c>
      <c r="FE62" s="81">
        <f t="shared" si="68"/>
        <v>0.66</v>
      </c>
      <c r="FF62" s="81">
        <f t="shared" si="69"/>
        <v>0.68</v>
      </c>
      <c r="FG62" s="81">
        <f t="shared" si="70"/>
        <v>0.68</v>
      </c>
      <c r="FH62" s="81">
        <f t="shared" si="71"/>
        <v>0.70000000000000007</v>
      </c>
      <c r="FI62" s="81">
        <f t="shared" si="72"/>
        <v>0.72834179602495286</v>
      </c>
      <c r="FJ62" s="81">
        <f t="shared" si="73"/>
        <v>0.74930170704579524</v>
      </c>
      <c r="FK62" s="81">
        <f t="shared" si="74"/>
        <v>0.76192320711833261</v>
      </c>
      <c r="FL62" s="81">
        <f t="shared" si="75"/>
        <v>0.76975724164611448</v>
      </c>
      <c r="FM62" s="81">
        <f t="shared" si="76"/>
        <v>0.76975724164611448</v>
      </c>
      <c r="FN62" s="81">
        <f t="shared" si="77"/>
        <v>0.76975724164611448</v>
      </c>
      <c r="FO62" s="81">
        <f t="shared" si="78"/>
        <v>0.77182262198365492</v>
      </c>
      <c r="FP62" s="85">
        <v>300000</v>
      </c>
      <c r="FQ62" s="85">
        <v>0</v>
      </c>
      <c r="FR62" s="85">
        <v>0</v>
      </c>
      <c r="FS62" s="85">
        <v>0</v>
      </c>
      <c r="FT62" s="85">
        <v>0</v>
      </c>
      <c r="FU62" s="85">
        <v>0</v>
      </c>
      <c r="FV62" s="85">
        <v>0</v>
      </c>
      <c r="FW62" s="85">
        <v>0</v>
      </c>
      <c r="FX62" s="85">
        <v>0</v>
      </c>
      <c r="FY62" s="85">
        <v>0</v>
      </c>
      <c r="FZ62" s="85">
        <v>0</v>
      </c>
      <c r="GA62" s="85">
        <v>0</v>
      </c>
      <c r="GB62" s="83">
        <f t="shared" si="79"/>
        <v>300000</v>
      </c>
      <c r="GC62" s="89">
        <v>0</v>
      </c>
      <c r="GD62" s="89">
        <v>0</v>
      </c>
      <c r="GE62" s="89">
        <v>0</v>
      </c>
      <c r="GF62" s="89">
        <v>0</v>
      </c>
      <c r="GG62" s="86">
        <v>1090807.7999999998</v>
      </c>
      <c r="GH62" s="63">
        <v>5848.8419999999996</v>
      </c>
      <c r="GI62" s="63">
        <v>4475.1980000000003</v>
      </c>
      <c r="GJ62" s="63">
        <v>2924.451</v>
      </c>
      <c r="GK62" s="63">
        <v>8450.1409999999996</v>
      </c>
      <c r="GL62" s="63">
        <v>6134.1620000000003</v>
      </c>
      <c r="GM62" s="63">
        <v>2153.8029999999999</v>
      </c>
      <c r="GN62" s="63">
        <v>13725.764999999999</v>
      </c>
      <c r="GO62" s="63">
        <v>31908.173999999999</v>
      </c>
      <c r="GP62" s="63">
        <v>144986.63500000001</v>
      </c>
      <c r="GQ62" s="63">
        <v>0</v>
      </c>
      <c r="GR62" s="63">
        <v>35013.364999999991</v>
      </c>
      <c r="GS62" s="63">
        <v>71280.370000000024</v>
      </c>
      <c r="GT62" s="63">
        <f t="shared" si="80"/>
        <v>326900.90600000002</v>
      </c>
      <c r="GU62" s="63">
        <v>300000</v>
      </c>
      <c r="GV62" s="63">
        <v>0</v>
      </c>
      <c r="GW62" s="63">
        <v>0</v>
      </c>
      <c r="GX62" s="63">
        <v>0</v>
      </c>
      <c r="GY62" s="63">
        <v>0</v>
      </c>
      <c r="GZ62" s="63">
        <v>0</v>
      </c>
      <c r="HA62" s="63">
        <v>0</v>
      </c>
      <c r="HB62" s="63">
        <v>0</v>
      </c>
      <c r="HC62" s="63">
        <v>0</v>
      </c>
      <c r="HD62" s="63">
        <v>0</v>
      </c>
      <c r="HE62" s="63">
        <v>0</v>
      </c>
      <c r="HF62" s="63">
        <v>0</v>
      </c>
      <c r="HG62" s="63">
        <f t="shared" si="81"/>
        <v>300000</v>
      </c>
      <c r="HH62" s="58">
        <v>0</v>
      </c>
      <c r="HI62" s="58">
        <v>0</v>
      </c>
      <c r="HJ62" s="58">
        <v>0</v>
      </c>
      <c r="HK62" s="58">
        <v>0</v>
      </c>
      <c r="HL62" s="58">
        <f t="shared" si="82"/>
        <v>1090807.8</v>
      </c>
      <c r="HM62" s="63">
        <v>5848.8419999999996</v>
      </c>
      <c r="HN62" s="63">
        <v>4475.1980000000003</v>
      </c>
      <c r="HO62" s="63">
        <v>2924.451</v>
      </c>
      <c r="HP62" s="63">
        <v>8450.1409999999996</v>
      </c>
      <c r="HQ62" s="63">
        <v>6134.1620000000003</v>
      </c>
      <c r="HR62" s="63">
        <v>2153.8029999999999</v>
      </c>
      <c r="HS62" s="63">
        <v>13725.764999999999</v>
      </c>
      <c r="HT62" s="63">
        <v>31908.173999999999</v>
      </c>
      <c r="HU62" s="63">
        <v>144986.63500000001</v>
      </c>
      <c r="HV62" s="63">
        <v>19734.317999999999</v>
      </c>
      <c r="HW62" s="63">
        <v>49716.368999999999</v>
      </c>
      <c r="HX62" s="63">
        <v>25325.932000000001</v>
      </c>
      <c r="HY62" s="63">
        <f t="shared" si="83"/>
        <v>315383.79000000004</v>
      </c>
      <c r="HZ62" s="63">
        <v>0</v>
      </c>
      <c r="IA62" s="63">
        <v>0</v>
      </c>
      <c r="IB62" s="63">
        <v>0</v>
      </c>
      <c r="IC62" s="63">
        <v>0</v>
      </c>
      <c r="ID62" s="63">
        <v>0</v>
      </c>
      <c r="IE62" s="63">
        <v>0</v>
      </c>
      <c r="IF62" s="63">
        <v>0</v>
      </c>
      <c r="IG62" s="63">
        <v>0</v>
      </c>
      <c r="IH62" s="63">
        <v>0</v>
      </c>
      <c r="II62" s="63">
        <v>0</v>
      </c>
      <c r="IJ62" s="63">
        <v>0</v>
      </c>
      <c r="IK62" s="63">
        <v>0</v>
      </c>
      <c r="IL62" s="63">
        <v>311999.41699999996</v>
      </c>
      <c r="IM62" s="58">
        <v>0</v>
      </c>
      <c r="IN62" s="58">
        <v>0</v>
      </c>
      <c r="IO62" s="58">
        <v>0</v>
      </c>
      <c r="IP62" s="58">
        <v>0</v>
      </c>
      <c r="IQ62" s="58">
        <f t="shared" si="112"/>
        <v>1091290.101</v>
      </c>
      <c r="IR62" s="70">
        <f t="shared" si="84"/>
        <v>308900.90600000002</v>
      </c>
      <c r="IS62" s="70">
        <f t="shared" si="85"/>
        <v>290057.85800000001</v>
      </c>
      <c r="IT62" s="92">
        <f t="shared" si="113"/>
        <v>753964.75199999998</v>
      </c>
      <c r="IU62" s="92">
        <f t="shared" si="114"/>
        <v>772807.8</v>
      </c>
      <c r="IV62" s="92">
        <f t="shared" si="86"/>
        <v>-18843.048000000068</v>
      </c>
      <c r="IW62" s="21">
        <f t="shared" si="115"/>
        <v>336843.04800000007</v>
      </c>
      <c r="IX62" s="70">
        <f t="shared" si="87"/>
        <v>232832.79399999999</v>
      </c>
      <c r="IY62" s="70">
        <f t="shared" si="88"/>
        <v>290057.85800000001</v>
      </c>
      <c r="IZ62" s="93">
        <f t="shared" si="116"/>
        <v>753964.75199999998</v>
      </c>
      <c r="JA62" s="93">
        <f t="shared" si="117"/>
        <v>696739.68799999997</v>
      </c>
      <c r="JB62" s="92">
        <f t="shared" si="89"/>
        <v>57225.064000000013</v>
      </c>
      <c r="JC62" s="94">
        <f t="shared" si="118"/>
        <v>336843.04799999984</v>
      </c>
      <c r="JD62" s="94">
        <f t="shared" si="90"/>
        <v>255620.53599999999</v>
      </c>
      <c r="JE62" s="94">
        <f t="shared" si="91"/>
        <v>290057.85800000001</v>
      </c>
      <c r="JF62" s="94">
        <f t="shared" si="119"/>
        <v>753964.75199999998</v>
      </c>
      <c r="JG62" s="94">
        <f t="shared" si="120"/>
        <v>719527.42999999993</v>
      </c>
      <c r="JH62" s="94">
        <f t="shared" si="92"/>
        <v>34437.322000000044</v>
      </c>
      <c r="JI62" s="94">
        <f t="shared" si="121"/>
        <v>336843.04800000007</v>
      </c>
      <c r="JJ62" s="94">
        <f t="shared" si="93"/>
        <v>290057.85800000001</v>
      </c>
      <c r="JK62" s="94">
        <f t="shared" si="122"/>
        <v>291024.53399999999</v>
      </c>
      <c r="JL62" s="94">
        <f t="shared" si="94"/>
        <v>754931.42799999996</v>
      </c>
      <c r="JM62" s="94">
        <f t="shared" si="95"/>
        <v>753964.75199999998</v>
      </c>
      <c r="JN62" s="94">
        <f t="shared" si="96"/>
        <v>966.67599999997765</v>
      </c>
      <c r="JO62" s="94">
        <f t="shared" si="97"/>
        <v>336358.67300000007</v>
      </c>
      <c r="JP62" s="96">
        <v>12716</v>
      </c>
      <c r="JQ62" s="6" t="s">
        <v>384</v>
      </c>
      <c r="JR62" s="106" t="s">
        <v>394</v>
      </c>
      <c r="JS62" s="106" t="s">
        <v>395</v>
      </c>
      <c r="JT62" s="6" t="s">
        <v>406</v>
      </c>
      <c r="JU62" s="17">
        <v>6</v>
      </c>
      <c r="JV62" s="6" t="s">
        <v>397</v>
      </c>
      <c r="JW62" s="6" t="s">
        <v>401</v>
      </c>
      <c r="JX62" s="103" t="s">
        <v>441</v>
      </c>
      <c r="JY62" s="7" t="s">
        <v>441</v>
      </c>
      <c r="JZ62" s="6"/>
      <c r="KA62" s="6" t="s">
        <v>406</v>
      </c>
      <c r="KB62" s="6"/>
      <c r="KC62" s="110">
        <v>42979</v>
      </c>
      <c r="KD62" s="109">
        <v>43830</v>
      </c>
      <c r="KE62" s="110"/>
      <c r="KF62" s="130"/>
      <c r="KG62" s="130"/>
      <c r="KH62" s="130">
        <v>0</v>
      </c>
      <c r="KI62" s="130">
        <v>0</v>
      </c>
      <c r="KJ62" s="130">
        <v>0</v>
      </c>
      <c r="KK62" s="130"/>
      <c r="KL62" s="130"/>
      <c r="KM62" s="26"/>
      <c r="KN62" s="130"/>
      <c r="KO62" s="131">
        <v>19</v>
      </c>
      <c r="KP62" s="132"/>
      <c r="KQ62" s="133">
        <v>2015</v>
      </c>
      <c r="KR62" s="132" t="s">
        <v>495</v>
      </c>
      <c r="KS62" s="291" t="s">
        <v>484</v>
      </c>
    </row>
    <row r="63" spans="1:305" ht="39" x14ac:dyDescent="0.25">
      <c r="A63" s="4" t="s">
        <v>59</v>
      </c>
      <c r="B63" s="6" t="s">
        <v>71</v>
      </c>
      <c r="C63" s="26" t="s">
        <v>132</v>
      </c>
      <c r="D63" s="219" t="s">
        <v>145</v>
      </c>
      <c r="E63" s="32" t="s">
        <v>770</v>
      </c>
      <c r="F63" s="33" t="s">
        <v>178</v>
      </c>
      <c r="G63" s="12">
        <v>0</v>
      </c>
      <c r="H63" s="12">
        <v>2892.54</v>
      </c>
      <c r="I63" s="12">
        <v>0</v>
      </c>
      <c r="J63" s="12">
        <v>0</v>
      </c>
      <c r="K63" s="12">
        <v>11437.266</v>
      </c>
      <c r="L63" s="12">
        <v>12863.768</v>
      </c>
      <c r="M63" s="12">
        <v>1390.6110000000001</v>
      </c>
      <c r="N63" s="48">
        <v>0</v>
      </c>
      <c r="O63" s="48">
        <v>0</v>
      </c>
      <c r="P63" s="48">
        <v>3279.7620000000002</v>
      </c>
      <c r="Q63" s="48">
        <v>0</v>
      </c>
      <c r="R63" s="48">
        <v>0</v>
      </c>
      <c r="S63" s="11">
        <f t="shared" si="21"/>
        <v>31863.947</v>
      </c>
      <c r="T63" s="79">
        <v>0</v>
      </c>
      <c r="U63" s="79">
        <v>0</v>
      </c>
      <c r="V63" s="79">
        <v>0.17</v>
      </c>
      <c r="W63" s="79">
        <v>0</v>
      </c>
      <c r="X63" s="79">
        <v>0.02</v>
      </c>
      <c r="Y63" s="79">
        <v>0</v>
      </c>
      <c r="Z63" s="79">
        <v>0.04</v>
      </c>
      <c r="AA63" s="79">
        <v>0.02</v>
      </c>
      <c r="AB63" s="79">
        <v>0.03</v>
      </c>
      <c r="AC63" s="79">
        <v>0</v>
      </c>
      <c r="AD63" s="79">
        <v>0.01</v>
      </c>
      <c r="AE63" s="79">
        <v>0</v>
      </c>
      <c r="AF63" s="221">
        <f t="shared" si="98"/>
        <v>0.32</v>
      </c>
      <c r="AG63" s="221">
        <f t="shared" si="99"/>
        <v>0.32</v>
      </c>
      <c r="AH63" s="221">
        <f t="shared" si="100"/>
        <v>0.49</v>
      </c>
      <c r="AI63" s="221">
        <f t="shared" si="101"/>
        <v>0.49</v>
      </c>
      <c r="AJ63" s="221">
        <f t="shared" si="102"/>
        <v>0.51</v>
      </c>
      <c r="AK63" s="221">
        <f t="shared" si="103"/>
        <v>0.51</v>
      </c>
      <c r="AL63" s="221">
        <f t="shared" si="104"/>
        <v>0.55000000000000004</v>
      </c>
      <c r="AM63" s="221">
        <f t="shared" si="105"/>
        <v>0.57000000000000006</v>
      </c>
      <c r="AN63" s="221">
        <f t="shared" si="106"/>
        <v>0.60000000000000009</v>
      </c>
      <c r="AO63" s="221">
        <f t="shared" si="107"/>
        <v>0.60000000000000009</v>
      </c>
      <c r="AP63" s="221">
        <f t="shared" si="108"/>
        <v>0.6100000000000001</v>
      </c>
      <c r="AQ63" s="221">
        <f t="shared" si="109"/>
        <v>0.6100000000000001</v>
      </c>
      <c r="AR63" s="221">
        <f t="shared" si="46"/>
        <v>0.34847635367197316</v>
      </c>
      <c r="AS63" s="221">
        <f t="shared" si="47"/>
        <v>0.39087918426703949</v>
      </c>
      <c r="AT63" s="221">
        <f t="shared" si="48"/>
        <v>0.42400404733605057</v>
      </c>
      <c r="AU63" s="221">
        <f t="shared" si="49"/>
        <v>0.45713208561639851</v>
      </c>
      <c r="AV63" s="221">
        <f t="shared" si="50"/>
        <v>0.53862917659361209</v>
      </c>
      <c r="AW63" s="221">
        <f t="shared" si="51"/>
        <v>0.72350268146597396</v>
      </c>
      <c r="AX63" s="221">
        <f t="shared" si="52"/>
        <v>0.90864713770574057</v>
      </c>
      <c r="AY63" s="221">
        <f t="shared" si="53"/>
        <v>0.90864713770574057</v>
      </c>
      <c r="AZ63" s="221">
        <f t="shared" si="54"/>
        <v>0.90864713770574057</v>
      </c>
      <c r="BA63" s="221">
        <f t="shared" si="55"/>
        <v>0.90864713770574057</v>
      </c>
      <c r="BB63" s="221">
        <f t="shared" si="56"/>
        <v>0.90864713770574057</v>
      </c>
      <c r="BC63" s="221">
        <f t="shared" si="57"/>
        <v>0.90864713770574057</v>
      </c>
      <c r="BD63" s="80">
        <f t="shared" si="110"/>
        <v>0.6100000000000001</v>
      </c>
      <c r="BE63" s="76">
        <v>0.32</v>
      </c>
      <c r="BF63" s="51">
        <v>32240.697000000004</v>
      </c>
      <c r="BG63" s="57">
        <v>0</v>
      </c>
      <c r="BH63" s="57">
        <v>0</v>
      </c>
      <c r="BI63" s="57">
        <v>9959.3177046287565</v>
      </c>
      <c r="BJ63" s="57">
        <v>19943.686870093181</v>
      </c>
      <c r="BK63" s="57">
        <v>9984.6462591951058</v>
      </c>
      <c r="BL63" s="57">
        <v>19994.467942210664</v>
      </c>
      <c r="BM63" s="57">
        <v>10949.048035986103</v>
      </c>
      <c r="BN63" s="57">
        <v>47330.513005275076</v>
      </c>
      <c r="BO63" s="57">
        <v>0</v>
      </c>
      <c r="BP63" s="57">
        <v>0</v>
      </c>
      <c r="BQ63" s="57">
        <v>0</v>
      </c>
      <c r="BR63" s="57">
        <v>0</v>
      </c>
      <c r="BS63" s="86">
        <f t="shared" si="58"/>
        <v>118161.67981738888</v>
      </c>
      <c r="BT63" s="230">
        <v>2.847635367197315E-2</v>
      </c>
      <c r="BU63" s="230">
        <v>4.2402830595066353E-2</v>
      </c>
      <c r="BV63" s="230">
        <v>3.31248630690111E-2</v>
      </c>
      <c r="BW63" s="230">
        <v>3.3128038280347875E-2</v>
      </c>
      <c r="BX63" s="230">
        <v>8.1497090977213624E-2</v>
      </c>
      <c r="BY63" s="230">
        <v>0.18487350487236179</v>
      </c>
      <c r="BZ63" s="230">
        <v>0.18514445623976655</v>
      </c>
      <c r="CA63" s="230">
        <v>0</v>
      </c>
      <c r="CB63" s="230">
        <v>0</v>
      </c>
      <c r="CC63" s="230">
        <v>0</v>
      </c>
      <c r="CD63" s="230">
        <v>0</v>
      </c>
      <c r="CE63" s="230">
        <v>0</v>
      </c>
      <c r="CF63" s="80">
        <f t="shared" si="59"/>
        <v>0.90864713770574057</v>
      </c>
      <c r="CG63" s="59">
        <v>0</v>
      </c>
      <c r="CH63" s="59">
        <v>0</v>
      </c>
      <c r="CI63" s="59">
        <v>0</v>
      </c>
      <c r="CJ63" s="59">
        <v>0</v>
      </c>
      <c r="CK63" s="59">
        <v>0</v>
      </c>
      <c r="CL63" s="59">
        <v>0</v>
      </c>
      <c r="CM63" s="59">
        <v>0</v>
      </c>
      <c r="CN63" s="59">
        <v>0</v>
      </c>
      <c r="CO63" s="59">
        <v>0</v>
      </c>
      <c r="CP63" s="59">
        <v>0</v>
      </c>
      <c r="CQ63" s="59">
        <v>0</v>
      </c>
      <c r="CR63" s="59">
        <v>0</v>
      </c>
      <c r="CS63" s="11">
        <f t="shared" si="60"/>
        <v>0</v>
      </c>
      <c r="CT63" s="59">
        <v>0</v>
      </c>
      <c r="CU63" s="59">
        <v>0</v>
      </c>
      <c r="CV63" s="59">
        <v>0</v>
      </c>
      <c r="CW63" s="59">
        <v>0</v>
      </c>
      <c r="CX63" s="58">
        <f t="shared" si="111"/>
        <v>150402.3768173889</v>
      </c>
      <c r="CY63" s="63">
        <v>0</v>
      </c>
      <c r="CZ63" s="63">
        <v>0</v>
      </c>
      <c r="DA63" s="63">
        <v>9959.3177046287565</v>
      </c>
      <c r="DB63" s="63">
        <v>19943.686870093181</v>
      </c>
      <c r="DC63" s="63">
        <v>9984.6462591951058</v>
      </c>
      <c r="DD63" s="63">
        <v>19994.467942210664</v>
      </c>
      <c r="DE63" s="63">
        <v>10949.048035986103</v>
      </c>
      <c r="DF63" s="63">
        <v>47330.513005275076</v>
      </c>
      <c r="DG63" s="63">
        <v>0</v>
      </c>
      <c r="DH63" s="63">
        <v>0</v>
      </c>
      <c r="DI63" s="63">
        <v>0</v>
      </c>
      <c r="DJ63" s="63">
        <v>0</v>
      </c>
      <c r="DK63" s="63">
        <f t="shared" si="62"/>
        <v>118161.67981738888</v>
      </c>
      <c r="DL63" s="63">
        <v>0</v>
      </c>
      <c r="DM63" s="63">
        <v>0</v>
      </c>
      <c r="DN63" s="63">
        <v>0</v>
      </c>
      <c r="DO63" s="63">
        <v>0</v>
      </c>
      <c r="DP63" s="63">
        <v>0</v>
      </c>
      <c r="DQ63" s="63">
        <v>0</v>
      </c>
      <c r="DR63" s="63">
        <v>0</v>
      </c>
      <c r="DS63" s="63">
        <v>0</v>
      </c>
      <c r="DT63" s="63">
        <v>0</v>
      </c>
      <c r="DU63" s="63">
        <v>0</v>
      </c>
      <c r="DV63" s="63">
        <v>0</v>
      </c>
      <c r="DW63" s="63">
        <v>0</v>
      </c>
      <c r="DX63" s="63">
        <f t="shared" si="63"/>
        <v>0</v>
      </c>
      <c r="DY63" s="58">
        <v>0</v>
      </c>
      <c r="DZ63" s="58">
        <v>0</v>
      </c>
      <c r="EA63" s="58">
        <v>0</v>
      </c>
      <c r="EB63" s="58">
        <v>0</v>
      </c>
      <c r="EC63" s="58">
        <f t="shared" si="64"/>
        <v>150402.3768173889</v>
      </c>
      <c r="ED63" s="85">
        <v>0</v>
      </c>
      <c r="EE63" s="85">
        <v>2892.54</v>
      </c>
      <c r="EF63" s="85">
        <v>0</v>
      </c>
      <c r="EG63" s="85">
        <v>0</v>
      </c>
      <c r="EH63" s="85">
        <v>11437.266</v>
      </c>
      <c r="EI63" s="85">
        <v>12863.768</v>
      </c>
      <c r="EJ63" s="85">
        <v>17136.232</v>
      </c>
      <c r="EK63" s="85">
        <v>0</v>
      </c>
      <c r="EL63" s="85">
        <v>0</v>
      </c>
      <c r="EM63" s="85">
        <v>0</v>
      </c>
      <c r="EN63" s="85">
        <v>35000</v>
      </c>
      <c r="EO63" s="85">
        <v>38831.873817388885</v>
      </c>
      <c r="EP63" s="83">
        <f t="shared" si="65"/>
        <v>118161.67981738888</v>
      </c>
      <c r="EQ63" s="79">
        <v>0</v>
      </c>
      <c r="ER63" s="79">
        <v>0</v>
      </c>
      <c r="ES63" s="79">
        <v>0.17</v>
      </c>
      <c r="ET63" s="79">
        <v>0</v>
      </c>
      <c r="EU63" s="79">
        <v>0.02</v>
      </c>
      <c r="EV63" s="79">
        <v>0.12007496812529632</v>
      </c>
      <c r="EW63" s="79">
        <v>0.18084107994146245</v>
      </c>
      <c r="EX63" s="79">
        <v>3.5212198662587492E-2</v>
      </c>
      <c r="EY63" s="79">
        <v>3.7867000774415432E-2</v>
      </c>
      <c r="EZ63" s="79">
        <v>7.5954754115738293E-2</v>
      </c>
      <c r="FA63" s="79">
        <v>1.8750982742019553E-2</v>
      </c>
      <c r="FB63" s="79">
        <v>3.042922637959313E-3</v>
      </c>
      <c r="FC63" s="81">
        <f t="shared" si="66"/>
        <v>0.66174390699947894</v>
      </c>
      <c r="FD63" s="81">
        <f t="shared" si="67"/>
        <v>0.32</v>
      </c>
      <c r="FE63" s="81">
        <f t="shared" si="68"/>
        <v>0.32</v>
      </c>
      <c r="FF63" s="81">
        <f t="shared" si="69"/>
        <v>0.49</v>
      </c>
      <c r="FG63" s="81">
        <f t="shared" si="70"/>
        <v>0.49</v>
      </c>
      <c r="FH63" s="81">
        <f t="shared" si="71"/>
        <v>0.51</v>
      </c>
      <c r="FI63" s="81">
        <f t="shared" si="72"/>
        <v>0.6300749681252964</v>
      </c>
      <c r="FJ63" s="81">
        <f t="shared" si="73"/>
        <v>0.81091604806675877</v>
      </c>
      <c r="FK63" s="81">
        <f t="shared" si="74"/>
        <v>0.84612824672934628</v>
      </c>
      <c r="FL63" s="81">
        <f t="shared" si="75"/>
        <v>0.88399524750376179</v>
      </c>
      <c r="FM63" s="81">
        <f t="shared" si="76"/>
        <v>0.95995000161949995</v>
      </c>
      <c r="FN63" s="81">
        <f t="shared" si="77"/>
        <v>0.97870098436151953</v>
      </c>
      <c r="FO63" s="81">
        <f t="shared" si="78"/>
        <v>0.98174390699947889</v>
      </c>
      <c r="FP63" s="85">
        <v>0</v>
      </c>
      <c r="FQ63" s="85">
        <v>0</v>
      </c>
      <c r="FR63" s="85">
        <v>0</v>
      </c>
      <c r="FS63" s="85">
        <v>0</v>
      </c>
      <c r="FT63" s="85">
        <v>0</v>
      </c>
      <c r="FU63" s="85">
        <v>0</v>
      </c>
      <c r="FV63" s="85">
        <v>0</v>
      </c>
      <c r="FW63" s="85">
        <v>0</v>
      </c>
      <c r="FX63" s="85">
        <v>0</v>
      </c>
      <c r="FY63" s="85">
        <v>0</v>
      </c>
      <c r="FZ63" s="85">
        <v>0</v>
      </c>
      <c r="GA63" s="85">
        <v>0</v>
      </c>
      <c r="GB63" s="83">
        <f t="shared" si="79"/>
        <v>0</v>
      </c>
      <c r="GC63" s="89">
        <v>0</v>
      </c>
      <c r="GD63" s="89">
        <v>0</v>
      </c>
      <c r="GE63" s="89">
        <v>0</v>
      </c>
      <c r="GF63" s="89">
        <v>0</v>
      </c>
      <c r="GG63" s="86">
        <v>150402.3768173889</v>
      </c>
      <c r="GH63" s="63">
        <v>0</v>
      </c>
      <c r="GI63" s="63">
        <v>2892.54</v>
      </c>
      <c r="GJ63" s="63">
        <v>0</v>
      </c>
      <c r="GK63" s="63">
        <v>0</v>
      </c>
      <c r="GL63" s="63">
        <v>11437.266</v>
      </c>
      <c r="GM63" s="63">
        <v>12863.768</v>
      </c>
      <c r="GN63" s="63">
        <v>1390.6110000000001</v>
      </c>
      <c r="GO63" s="63">
        <v>0</v>
      </c>
      <c r="GP63" s="63">
        <v>0</v>
      </c>
      <c r="GQ63" s="63">
        <v>0</v>
      </c>
      <c r="GR63" s="63">
        <v>15001</v>
      </c>
      <c r="GS63" s="63">
        <v>14999.494817388884</v>
      </c>
      <c r="GT63" s="63">
        <f t="shared" si="80"/>
        <v>58584.679817388882</v>
      </c>
      <c r="GU63" s="63">
        <v>0</v>
      </c>
      <c r="GV63" s="63">
        <v>0</v>
      </c>
      <c r="GW63" s="63">
        <v>0</v>
      </c>
      <c r="GX63" s="63">
        <v>0</v>
      </c>
      <c r="GY63" s="63">
        <v>0</v>
      </c>
      <c r="GZ63" s="63">
        <v>0</v>
      </c>
      <c r="HA63" s="63">
        <v>0</v>
      </c>
      <c r="HB63" s="63">
        <v>0</v>
      </c>
      <c r="HC63" s="63">
        <v>0</v>
      </c>
      <c r="HD63" s="63">
        <v>0</v>
      </c>
      <c r="HE63" s="63">
        <v>0</v>
      </c>
      <c r="HF63" s="63">
        <v>0</v>
      </c>
      <c r="HG63" s="63">
        <f t="shared" si="81"/>
        <v>0</v>
      </c>
      <c r="HH63" s="58">
        <v>0</v>
      </c>
      <c r="HI63" s="58">
        <v>0</v>
      </c>
      <c r="HJ63" s="58">
        <v>0</v>
      </c>
      <c r="HK63" s="58">
        <v>0</v>
      </c>
      <c r="HL63" s="58">
        <f t="shared" si="82"/>
        <v>90825.376817388882</v>
      </c>
      <c r="HM63" s="63">
        <v>0</v>
      </c>
      <c r="HN63" s="63">
        <v>2892.54</v>
      </c>
      <c r="HO63" s="63">
        <v>0</v>
      </c>
      <c r="HP63" s="63">
        <v>0</v>
      </c>
      <c r="HQ63" s="63">
        <v>11437.266</v>
      </c>
      <c r="HR63" s="63">
        <v>12863.768</v>
      </c>
      <c r="HS63" s="63">
        <v>1390.6110000000001</v>
      </c>
      <c r="HT63" s="63">
        <v>0</v>
      </c>
      <c r="HU63" s="63">
        <v>0</v>
      </c>
      <c r="HV63" s="63">
        <v>3279.7620000000002</v>
      </c>
      <c r="HW63" s="63">
        <v>0</v>
      </c>
      <c r="HX63" s="63">
        <v>26720.732817388896</v>
      </c>
      <c r="HY63" s="63">
        <f t="shared" si="83"/>
        <v>58584.679817388896</v>
      </c>
      <c r="HZ63" s="63">
        <v>0</v>
      </c>
      <c r="IA63" s="63">
        <v>0</v>
      </c>
      <c r="IB63" s="63">
        <v>0</v>
      </c>
      <c r="IC63" s="63">
        <v>0</v>
      </c>
      <c r="ID63" s="63">
        <v>0</v>
      </c>
      <c r="IE63" s="63">
        <v>0</v>
      </c>
      <c r="IF63" s="63">
        <v>0</v>
      </c>
      <c r="IG63" s="63">
        <v>0</v>
      </c>
      <c r="IH63" s="63">
        <v>0</v>
      </c>
      <c r="II63" s="63">
        <v>0</v>
      </c>
      <c r="IJ63" s="63">
        <v>0</v>
      </c>
      <c r="IK63" s="63">
        <v>0</v>
      </c>
      <c r="IL63" s="63">
        <v>0</v>
      </c>
      <c r="IM63" s="58">
        <v>0</v>
      </c>
      <c r="IN63" s="58">
        <v>0</v>
      </c>
      <c r="IO63" s="58">
        <v>0</v>
      </c>
      <c r="IP63" s="58">
        <v>0</v>
      </c>
      <c r="IQ63" s="58">
        <f t="shared" si="112"/>
        <v>90825.376817388897</v>
      </c>
      <c r="IR63" s="70">
        <f t="shared" si="84"/>
        <v>118161.67981738888</v>
      </c>
      <c r="IS63" s="70">
        <f t="shared" si="85"/>
        <v>31863.947</v>
      </c>
      <c r="IT63" s="92">
        <f t="shared" si="113"/>
        <v>64104.644</v>
      </c>
      <c r="IU63" s="92">
        <f t="shared" si="114"/>
        <v>150402.3768173889</v>
      </c>
      <c r="IV63" s="92">
        <f t="shared" si="86"/>
        <v>-86297.732817388896</v>
      </c>
      <c r="IW63" s="21">
        <f t="shared" si="115"/>
        <v>86297.732817388896</v>
      </c>
      <c r="IX63" s="70">
        <f t="shared" si="87"/>
        <v>79329.805999999997</v>
      </c>
      <c r="IY63" s="70">
        <f t="shared" si="88"/>
        <v>31863.947</v>
      </c>
      <c r="IZ63" s="93">
        <f t="shared" si="116"/>
        <v>64104.644</v>
      </c>
      <c r="JA63" s="93">
        <f t="shared" si="117"/>
        <v>111570.503</v>
      </c>
      <c r="JB63" s="92">
        <f t="shared" si="89"/>
        <v>-47465.858999999997</v>
      </c>
      <c r="JC63" s="94">
        <f t="shared" si="118"/>
        <v>86297.732817388896</v>
      </c>
      <c r="JD63" s="94">
        <f t="shared" si="90"/>
        <v>43585.184999999998</v>
      </c>
      <c r="JE63" s="94">
        <f t="shared" si="91"/>
        <v>31863.947</v>
      </c>
      <c r="JF63" s="94">
        <f t="shared" si="119"/>
        <v>64104.644</v>
      </c>
      <c r="JG63" s="94">
        <f t="shared" si="120"/>
        <v>75825.881999999998</v>
      </c>
      <c r="JH63" s="94">
        <f t="shared" si="92"/>
        <v>-11721.237999999998</v>
      </c>
      <c r="JI63" s="94">
        <f t="shared" si="121"/>
        <v>26720.732817388882</v>
      </c>
      <c r="JJ63" s="94">
        <f t="shared" si="93"/>
        <v>31863.947</v>
      </c>
      <c r="JK63" s="94">
        <f t="shared" si="122"/>
        <v>31863.947</v>
      </c>
      <c r="JL63" s="94">
        <f t="shared" si="94"/>
        <v>64104.644</v>
      </c>
      <c r="JM63" s="94">
        <f t="shared" si="95"/>
        <v>64104.644</v>
      </c>
      <c r="JN63" s="94">
        <f t="shared" si="96"/>
        <v>0</v>
      </c>
      <c r="JO63" s="94">
        <f t="shared" si="97"/>
        <v>26720.732817388896</v>
      </c>
      <c r="JP63" s="96">
        <v>12985</v>
      </c>
      <c r="JQ63" s="6" t="s">
        <v>384</v>
      </c>
      <c r="JR63" s="106" t="s">
        <v>394</v>
      </c>
      <c r="JS63" s="106" t="s">
        <v>395</v>
      </c>
      <c r="JT63" s="6" t="s">
        <v>400</v>
      </c>
      <c r="JU63" s="17">
        <v>6</v>
      </c>
      <c r="JV63" s="6" t="s">
        <v>397</v>
      </c>
      <c r="JW63" s="6" t="s">
        <v>401</v>
      </c>
      <c r="JX63" s="103" t="s">
        <v>441</v>
      </c>
      <c r="JY63" s="7" t="s">
        <v>441</v>
      </c>
      <c r="JZ63" s="6"/>
      <c r="KA63" s="6" t="s">
        <v>400</v>
      </c>
      <c r="KB63" s="6"/>
      <c r="KC63" s="110">
        <v>43099</v>
      </c>
      <c r="KD63" s="109">
        <v>44012</v>
      </c>
      <c r="KE63" s="110"/>
      <c r="KF63" s="130"/>
      <c r="KG63" s="130"/>
      <c r="KH63" s="130">
        <v>0</v>
      </c>
      <c r="KI63" s="130">
        <v>0</v>
      </c>
      <c r="KJ63" s="130">
        <v>0</v>
      </c>
      <c r="KK63" s="130"/>
      <c r="KL63" s="130"/>
      <c r="KM63" s="26"/>
      <c r="KN63" s="130"/>
      <c r="KO63" s="131"/>
      <c r="KP63" s="132"/>
      <c r="KQ63" s="133">
        <v>2015</v>
      </c>
      <c r="KR63" s="132" t="s">
        <v>495</v>
      </c>
      <c r="KS63" s="291" t="s">
        <v>484</v>
      </c>
    </row>
    <row r="64" spans="1:305" ht="39" x14ac:dyDescent="0.25">
      <c r="A64" s="4" t="s">
        <v>60</v>
      </c>
      <c r="B64" s="6" t="s">
        <v>71</v>
      </c>
      <c r="C64" s="26" t="s">
        <v>133</v>
      </c>
      <c r="D64" s="219" t="s">
        <v>144</v>
      </c>
      <c r="E64" s="34" t="s">
        <v>162</v>
      </c>
      <c r="F64" s="33" t="s">
        <v>179</v>
      </c>
      <c r="G64" s="12">
        <v>0</v>
      </c>
      <c r="H64" s="12">
        <v>0</v>
      </c>
      <c r="I64" s="12">
        <v>6583.2030000000004</v>
      </c>
      <c r="J64" s="12">
        <v>1544.8</v>
      </c>
      <c r="K64" s="12">
        <v>0</v>
      </c>
      <c r="L64" s="12">
        <v>0</v>
      </c>
      <c r="M64" s="12">
        <v>0</v>
      </c>
      <c r="N64" s="48">
        <v>0</v>
      </c>
      <c r="O64" s="48">
        <v>0</v>
      </c>
      <c r="P64" s="48">
        <v>0</v>
      </c>
      <c r="Q64" s="48">
        <v>0</v>
      </c>
      <c r="R64" s="48">
        <v>0</v>
      </c>
      <c r="S64" s="11">
        <f t="shared" si="21"/>
        <v>8128.0030000000006</v>
      </c>
      <c r="T64" s="79">
        <v>0</v>
      </c>
      <c r="U64" s="79">
        <v>8.0000000000000002E-3</v>
      </c>
      <c r="V64" s="79">
        <v>0</v>
      </c>
      <c r="W64" s="79">
        <v>0</v>
      </c>
      <c r="X64" s="79">
        <v>0</v>
      </c>
      <c r="Y64" s="79">
        <v>0</v>
      </c>
      <c r="Z64" s="79">
        <v>0</v>
      </c>
      <c r="AA64" s="79">
        <v>0</v>
      </c>
      <c r="AB64" s="79">
        <v>0</v>
      </c>
      <c r="AC64" s="79">
        <v>1.0000000000000009E-2</v>
      </c>
      <c r="AD64" s="79">
        <v>0</v>
      </c>
      <c r="AE64" s="79">
        <v>0</v>
      </c>
      <c r="AF64" s="221">
        <f t="shared" si="98"/>
        <v>0.96199999999999997</v>
      </c>
      <c r="AG64" s="221">
        <f t="shared" si="99"/>
        <v>0.97</v>
      </c>
      <c r="AH64" s="221">
        <f t="shared" si="100"/>
        <v>0.97</v>
      </c>
      <c r="AI64" s="221">
        <f t="shared" si="101"/>
        <v>0.97</v>
      </c>
      <c r="AJ64" s="221">
        <f t="shared" si="102"/>
        <v>0.97</v>
      </c>
      <c r="AK64" s="221">
        <f t="shared" si="103"/>
        <v>0.97</v>
      </c>
      <c r="AL64" s="221">
        <f t="shared" si="104"/>
        <v>0.97</v>
      </c>
      <c r="AM64" s="221">
        <f t="shared" si="105"/>
        <v>0.97</v>
      </c>
      <c r="AN64" s="221">
        <f t="shared" si="106"/>
        <v>0.97</v>
      </c>
      <c r="AO64" s="221">
        <f t="shared" si="107"/>
        <v>0.98</v>
      </c>
      <c r="AP64" s="221">
        <f t="shared" si="108"/>
        <v>0.98</v>
      </c>
      <c r="AQ64" s="221">
        <f t="shared" si="109"/>
        <v>0.98</v>
      </c>
      <c r="AR64" s="221">
        <f t="shared" si="46"/>
        <v>0.96199999999999997</v>
      </c>
      <c r="AS64" s="221">
        <f t="shared" si="47"/>
        <v>0.96199999999999997</v>
      </c>
      <c r="AT64" s="221">
        <f t="shared" si="48"/>
        <v>1</v>
      </c>
      <c r="AU64" s="221">
        <f t="shared" si="49"/>
        <v>1</v>
      </c>
      <c r="AV64" s="221">
        <f t="shared" si="50"/>
        <v>1</v>
      </c>
      <c r="AW64" s="221">
        <f t="shared" si="51"/>
        <v>1</v>
      </c>
      <c r="AX64" s="221">
        <f t="shared" si="52"/>
        <v>1</v>
      </c>
      <c r="AY64" s="221">
        <f t="shared" si="53"/>
        <v>1</v>
      </c>
      <c r="AZ64" s="221">
        <f t="shared" si="54"/>
        <v>1</v>
      </c>
      <c r="BA64" s="221">
        <f t="shared" si="55"/>
        <v>1</v>
      </c>
      <c r="BB64" s="221">
        <f t="shared" si="56"/>
        <v>1</v>
      </c>
      <c r="BC64" s="221">
        <f t="shared" si="57"/>
        <v>1</v>
      </c>
      <c r="BD64" s="80">
        <f t="shared" si="110"/>
        <v>0.98</v>
      </c>
      <c r="BE64" s="76">
        <v>0.96199999999999997</v>
      </c>
      <c r="BF64" s="51">
        <v>5102555.375</v>
      </c>
      <c r="BG64" s="57">
        <v>0</v>
      </c>
      <c r="BH64" s="57">
        <v>63081.669999999896</v>
      </c>
      <c r="BI64" s="57">
        <v>0</v>
      </c>
      <c r="BJ64" s="57">
        <v>0</v>
      </c>
      <c r="BK64" s="57">
        <v>0</v>
      </c>
      <c r="BL64" s="57">
        <v>0</v>
      </c>
      <c r="BM64" s="57">
        <v>0</v>
      </c>
      <c r="BN64" s="57">
        <v>0</v>
      </c>
      <c r="BO64" s="57">
        <v>0</v>
      </c>
      <c r="BP64" s="57">
        <v>0</v>
      </c>
      <c r="BQ64" s="57">
        <v>0</v>
      </c>
      <c r="BR64" s="57">
        <v>0</v>
      </c>
      <c r="BS64" s="86">
        <f t="shared" si="58"/>
        <v>63081.669999999896</v>
      </c>
      <c r="BT64" s="230">
        <v>0</v>
      </c>
      <c r="BU64" s="230">
        <v>0</v>
      </c>
      <c r="BV64" s="230">
        <v>3.7999999999999999E-2</v>
      </c>
      <c r="BW64" s="230">
        <v>0</v>
      </c>
      <c r="BX64" s="230">
        <v>0</v>
      </c>
      <c r="BY64" s="230">
        <v>0</v>
      </c>
      <c r="BZ64" s="230">
        <v>0</v>
      </c>
      <c r="CA64" s="230">
        <v>0</v>
      </c>
      <c r="CB64" s="230">
        <v>0</v>
      </c>
      <c r="CC64" s="230">
        <v>0</v>
      </c>
      <c r="CD64" s="230">
        <v>0</v>
      </c>
      <c r="CE64" s="230">
        <v>0</v>
      </c>
      <c r="CF64" s="80">
        <f t="shared" si="59"/>
        <v>1</v>
      </c>
      <c r="CG64" s="59">
        <v>0</v>
      </c>
      <c r="CH64" s="59">
        <v>0</v>
      </c>
      <c r="CI64" s="59">
        <v>0</v>
      </c>
      <c r="CJ64" s="59">
        <v>0</v>
      </c>
      <c r="CK64" s="59">
        <v>0</v>
      </c>
      <c r="CL64" s="59">
        <v>0</v>
      </c>
      <c r="CM64" s="59">
        <v>0</v>
      </c>
      <c r="CN64" s="59">
        <v>0</v>
      </c>
      <c r="CO64" s="59">
        <v>0</v>
      </c>
      <c r="CP64" s="59">
        <v>0</v>
      </c>
      <c r="CQ64" s="59">
        <v>0</v>
      </c>
      <c r="CR64" s="59">
        <v>0</v>
      </c>
      <c r="CS64" s="11">
        <f t="shared" si="60"/>
        <v>0</v>
      </c>
      <c r="CT64" s="59">
        <v>0</v>
      </c>
      <c r="CU64" s="59">
        <v>0</v>
      </c>
      <c r="CV64" s="59">
        <v>0</v>
      </c>
      <c r="CW64" s="59">
        <v>0</v>
      </c>
      <c r="CX64" s="58">
        <f t="shared" si="111"/>
        <v>5165637.0449999999</v>
      </c>
      <c r="CY64" s="63">
        <v>0</v>
      </c>
      <c r="CZ64" s="63">
        <v>63081.669999999896</v>
      </c>
      <c r="DA64" s="63">
        <v>0</v>
      </c>
      <c r="DB64" s="63">
        <v>0</v>
      </c>
      <c r="DC64" s="63">
        <v>0</v>
      </c>
      <c r="DD64" s="63">
        <v>0</v>
      </c>
      <c r="DE64" s="63">
        <v>0</v>
      </c>
      <c r="DF64" s="63">
        <v>0</v>
      </c>
      <c r="DG64" s="63">
        <v>0</v>
      </c>
      <c r="DH64" s="63">
        <v>0</v>
      </c>
      <c r="DI64" s="63">
        <v>0</v>
      </c>
      <c r="DJ64" s="63">
        <v>0</v>
      </c>
      <c r="DK64" s="63">
        <f t="shared" si="62"/>
        <v>63081.669999999896</v>
      </c>
      <c r="DL64" s="63">
        <v>0</v>
      </c>
      <c r="DM64" s="63">
        <v>0</v>
      </c>
      <c r="DN64" s="63">
        <v>0</v>
      </c>
      <c r="DO64" s="63">
        <v>0</v>
      </c>
      <c r="DP64" s="63">
        <v>0</v>
      </c>
      <c r="DQ64" s="63">
        <v>0</v>
      </c>
      <c r="DR64" s="63">
        <v>0</v>
      </c>
      <c r="DS64" s="63">
        <v>0</v>
      </c>
      <c r="DT64" s="63">
        <v>0</v>
      </c>
      <c r="DU64" s="63">
        <v>0</v>
      </c>
      <c r="DV64" s="63">
        <v>0</v>
      </c>
      <c r="DW64" s="63">
        <v>0</v>
      </c>
      <c r="DX64" s="63">
        <f t="shared" si="63"/>
        <v>0</v>
      </c>
      <c r="DY64" s="58">
        <v>0</v>
      </c>
      <c r="DZ64" s="58">
        <v>0</v>
      </c>
      <c r="EA64" s="58">
        <v>0</v>
      </c>
      <c r="EB64" s="58">
        <v>0</v>
      </c>
      <c r="EC64" s="58">
        <f t="shared" si="64"/>
        <v>5165637.0449999999</v>
      </c>
      <c r="ED64" s="85">
        <v>0</v>
      </c>
      <c r="EE64" s="85">
        <v>0</v>
      </c>
      <c r="EF64" s="85">
        <v>6583.2030000000004</v>
      </c>
      <c r="EG64" s="85">
        <v>1544.8</v>
      </c>
      <c r="EH64" s="85">
        <v>0</v>
      </c>
      <c r="EI64" s="85">
        <v>0</v>
      </c>
      <c r="EJ64" s="85">
        <v>36534</v>
      </c>
      <c r="EK64" s="85">
        <v>18419.666999999899</v>
      </c>
      <c r="EL64" s="85">
        <v>0</v>
      </c>
      <c r="EM64" s="85">
        <v>0</v>
      </c>
      <c r="EN64" s="85">
        <v>0</v>
      </c>
      <c r="EO64" s="85">
        <v>0</v>
      </c>
      <c r="EP64" s="83">
        <f t="shared" si="65"/>
        <v>63081.669999999896</v>
      </c>
      <c r="EQ64" s="79">
        <v>0</v>
      </c>
      <c r="ER64" s="79">
        <v>8.0000000000000002E-3</v>
      </c>
      <c r="ES64" s="79">
        <v>0</v>
      </c>
      <c r="ET64" s="79">
        <v>0</v>
      </c>
      <c r="EU64" s="79">
        <v>0</v>
      </c>
      <c r="EV64" s="79">
        <v>0.02</v>
      </c>
      <c r="EW64" s="79">
        <v>0.01</v>
      </c>
      <c r="EX64" s="79">
        <v>0</v>
      </c>
      <c r="EY64" s="79">
        <v>0</v>
      </c>
      <c r="EZ64" s="79">
        <v>0</v>
      </c>
      <c r="FA64" s="79">
        <v>0</v>
      </c>
      <c r="FB64" s="79">
        <v>0</v>
      </c>
      <c r="FC64" s="81">
        <f t="shared" si="66"/>
        <v>3.7999999999999999E-2</v>
      </c>
      <c r="FD64" s="81">
        <f t="shared" si="67"/>
        <v>0.96199999999999997</v>
      </c>
      <c r="FE64" s="81">
        <f t="shared" si="68"/>
        <v>0.97</v>
      </c>
      <c r="FF64" s="81">
        <f t="shared" si="69"/>
        <v>0.97</v>
      </c>
      <c r="FG64" s="81">
        <f t="shared" si="70"/>
        <v>0.97</v>
      </c>
      <c r="FH64" s="81">
        <f t="shared" si="71"/>
        <v>0.97</v>
      </c>
      <c r="FI64" s="81">
        <f t="shared" si="72"/>
        <v>0.99</v>
      </c>
      <c r="FJ64" s="81">
        <f t="shared" si="73"/>
        <v>1</v>
      </c>
      <c r="FK64" s="81">
        <f t="shared" si="74"/>
        <v>1</v>
      </c>
      <c r="FL64" s="81">
        <f t="shared" si="75"/>
        <v>1</v>
      </c>
      <c r="FM64" s="81">
        <f t="shared" si="76"/>
        <v>1</v>
      </c>
      <c r="FN64" s="81">
        <f t="shared" si="77"/>
        <v>1</v>
      </c>
      <c r="FO64" s="81">
        <f t="shared" si="78"/>
        <v>1</v>
      </c>
      <c r="FP64" s="85">
        <v>0</v>
      </c>
      <c r="FQ64" s="85">
        <v>0</v>
      </c>
      <c r="FR64" s="85">
        <v>0</v>
      </c>
      <c r="FS64" s="85">
        <v>0</v>
      </c>
      <c r="FT64" s="85">
        <v>0</v>
      </c>
      <c r="FU64" s="85">
        <v>0</v>
      </c>
      <c r="FV64" s="85">
        <v>0</v>
      </c>
      <c r="FW64" s="85">
        <v>0</v>
      </c>
      <c r="FX64" s="85">
        <v>0</v>
      </c>
      <c r="FY64" s="85">
        <v>0</v>
      </c>
      <c r="FZ64" s="85">
        <v>0</v>
      </c>
      <c r="GA64" s="85">
        <v>0</v>
      </c>
      <c r="GB64" s="83">
        <f t="shared" si="79"/>
        <v>0</v>
      </c>
      <c r="GC64" s="89">
        <v>0</v>
      </c>
      <c r="GD64" s="89">
        <v>0</v>
      </c>
      <c r="GE64" s="89">
        <v>0</v>
      </c>
      <c r="GF64" s="89">
        <v>0</v>
      </c>
      <c r="GG64" s="86">
        <v>5165637.0449999999</v>
      </c>
      <c r="GH64" s="63">
        <v>0</v>
      </c>
      <c r="GI64" s="63">
        <v>0</v>
      </c>
      <c r="GJ64" s="63">
        <v>6583.2030000000004</v>
      </c>
      <c r="GK64" s="63">
        <v>1544.8</v>
      </c>
      <c r="GL64" s="63">
        <v>0</v>
      </c>
      <c r="GM64" s="63">
        <v>0</v>
      </c>
      <c r="GN64" s="63">
        <v>0</v>
      </c>
      <c r="GO64" s="63">
        <v>0</v>
      </c>
      <c r="GP64" s="63">
        <v>0</v>
      </c>
      <c r="GQ64" s="63">
        <v>0</v>
      </c>
      <c r="GR64" s="63">
        <v>54953.666999999899</v>
      </c>
      <c r="GS64" s="63">
        <v>0</v>
      </c>
      <c r="GT64" s="63">
        <f t="shared" si="80"/>
        <v>63081.669999999896</v>
      </c>
      <c r="GU64" s="63">
        <v>0</v>
      </c>
      <c r="GV64" s="63">
        <v>0</v>
      </c>
      <c r="GW64" s="63">
        <v>0</v>
      </c>
      <c r="GX64" s="63">
        <v>0</v>
      </c>
      <c r="GY64" s="63">
        <v>0</v>
      </c>
      <c r="GZ64" s="63">
        <v>0</v>
      </c>
      <c r="HA64" s="63">
        <v>0</v>
      </c>
      <c r="HB64" s="63">
        <v>0</v>
      </c>
      <c r="HC64" s="63">
        <v>0</v>
      </c>
      <c r="HD64" s="63">
        <v>0</v>
      </c>
      <c r="HE64" s="63">
        <v>0</v>
      </c>
      <c r="HF64" s="63">
        <v>0</v>
      </c>
      <c r="HG64" s="63">
        <f t="shared" si="81"/>
        <v>0</v>
      </c>
      <c r="HH64" s="58">
        <v>0</v>
      </c>
      <c r="HI64" s="58">
        <v>0</v>
      </c>
      <c r="HJ64" s="58">
        <v>0</v>
      </c>
      <c r="HK64" s="58">
        <v>0</v>
      </c>
      <c r="HL64" s="58">
        <f t="shared" si="82"/>
        <v>5165637.0449999999</v>
      </c>
      <c r="HM64" s="63">
        <v>0</v>
      </c>
      <c r="HN64" s="63">
        <v>0</v>
      </c>
      <c r="HO64" s="63">
        <v>6583.2030000000004</v>
      </c>
      <c r="HP64" s="63">
        <v>1544.8</v>
      </c>
      <c r="HQ64" s="63">
        <v>0</v>
      </c>
      <c r="HR64" s="63">
        <v>0</v>
      </c>
      <c r="HS64" s="63">
        <v>0</v>
      </c>
      <c r="HT64" s="63">
        <v>0</v>
      </c>
      <c r="HU64" s="63">
        <v>0</v>
      </c>
      <c r="HV64" s="63">
        <v>0</v>
      </c>
      <c r="HW64" s="63">
        <v>0</v>
      </c>
      <c r="HX64" s="63">
        <v>36534</v>
      </c>
      <c r="HY64" s="63">
        <f t="shared" si="83"/>
        <v>44662.002999999997</v>
      </c>
      <c r="HZ64" s="63">
        <v>0</v>
      </c>
      <c r="IA64" s="63">
        <v>0</v>
      </c>
      <c r="IB64" s="63">
        <v>0</v>
      </c>
      <c r="IC64" s="63">
        <v>0</v>
      </c>
      <c r="ID64" s="63">
        <v>0</v>
      </c>
      <c r="IE64" s="63">
        <v>0</v>
      </c>
      <c r="IF64" s="63">
        <v>0</v>
      </c>
      <c r="IG64" s="63">
        <v>0</v>
      </c>
      <c r="IH64" s="63">
        <v>0</v>
      </c>
      <c r="II64" s="63">
        <v>0</v>
      </c>
      <c r="IJ64" s="63">
        <v>0</v>
      </c>
      <c r="IK64" s="63">
        <v>0</v>
      </c>
      <c r="IL64" s="63">
        <v>18419.666999999899</v>
      </c>
      <c r="IM64" s="58">
        <v>0</v>
      </c>
      <c r="IN64" s="58">
        <v>0</v>
      </c>
      <c r="IO64" s="58">
        <v>0</v>
      </c>
      <c r="IP64" s="58">
        <v>0</v>
      </c>
      <c r="IQ64" s="58">
        <f t="shared" si="112"/>
        <v>5165637.0449999999</v>
      </c>
      <c r="IR64" s="70">
        <f t="shared" si="84"/>
        <v>63081.669999999896</v>
      </c>
      <c r="IS64" s="70">
        <f t="shared" si="85"/>
        <v>8128.0030000000006</v>
      </c>
      <c r="IT64" s="92">
        <f t="shared" si="113"/>
        <v>5110683.3779999996</v>
      </c>
      <c r="IU64" s="92">
        <f t="shared" si="114"/>
        <v>5165637.0449999999</v>
      </c>
      <c r="IV64" s="92">
        <f t="shared" si="86"/>
        <v>-54953.667000000365</v>
      </c>
      <c r="IW64" s="21">
        <f t="shared" si="115"/>
        <v>54953.667000000365</v>
      </c>
      <c r="IX64" s="70">
        <f t="shared" si="87"/>
        <v>63081.669999999896</v>
      </c>
      <c r="IY64" s="70">
        <f t="shared" si="88"/>
        <v>8128.0030000000006</v>
      </c>
      <c r="IZ64" s="93">
        <f t="shared" si="116"/>
        <v>5110683.3779999996</v>
      </c>
      <c r="JA64" s="93">
        <f t="shared" si="117"/>
        <v>5165637.0449999999</v>
      </c>
      <c r="JB64" s="92">
        <f t="shared" si="89"/>
        <v>-54953.667000000365</v>
      </c>
      <c r="JC64" s="94">
        <f t="shared" si="118"/>
        <v>54953.667000000365</v>
      </c>
      <c r="JD64" s="94">
        <f t="shared" si="90"/>
        <v>63081.669999999896</v>
      </c>
      <c r="JE64" s="94">
        <f t="shared" si="91"/>
        <v>8128.0030000000006</v>
      </c>
      <c r="JF64" s="94">
        <f t="shared" si="119"/>
        <v>5110683.3779999996</v>
      </c>
      <c r="JG64" s="94">
        <f t="shared" si="120"/>
        <v>5165637.0449999999</v>
      </c>
      <c r="JH64" s="94">
        <f t="shared" si="92"/>
        <v>-54953.667000000365</v>
      </c>
      <c r="JI64" s="94">
        <f t="shared" si="121"/>
        <v>54953.667000000365</v>
      </c>
      <c r="JJ64" s="94">
        <f t="shared" si="93"/>
        <v>8128.0030000000006</v>
      </c>
      <c r="JK64" s="94">
        <f t="shared" si="122"/>
        <v>8128.0030000000006</v>
      </c>
      <c r="JL64" s="94">
        <f t="shared" si="94"/>
        <v>5110683.3779999996</v>
      </c>
      <c r="JM64" s="94">
        <f t="shared" si="95"/>
        <v>5110683.3779999996</v>
      </c>
      <c r="JN64" s="94">
        <f t="shared" si="96"/>
        <v>0</v>
      </c>
      <c r="JO64" s="94">
        <f t="shared" si="97"/>
        <v>54953.667000000365</v>
      </c>
      <c r="JP64" s="96">
        <v>11469</v>
      </c>
      <c r="JQ64" s="6" t="s">
        <v>384</v>
      </c>
      <c r="JR64" s="106" t="s">
        <v>394</v>
      </c>
      <c r="JS64" s="106" t="s">
        <v>395</v>
      </c>
      <c r="JT64" s="6" t="s">
        <v>406</v>
      </c>
      <c r="JU64" s="17">
        <v>6</v>
      </c>
      <c r="JV64" s="6" t="s">
        <v>397</v>
      </c>
      <c r="JW64" s="6" t="s">
        <v>398</v>
      </c>
      <c r="JX64" s="103" t="s">
        <v>433</v>
      </c>
      <c r="JY64" s="7" t="s">
        <v>433</v>
      </c>
      <c r="JZ64" s="6" t="s">
        <v>444</v>
      </c>
      <c r="KA64" s="6" t="s">
        <v>406</v>
      </c>
      <c r="KB64" s="6" t="s">
        <v>459</v>
      </c>
      <c r="KC64" s="110">
        <v>42644</v>
      </c>
      <c r="KD64" s="109">
        <v>43492</v>
      </c>
      <c r="KE64" s="110"/>
      <c r="KF64" s="129">
        <v>0</v>
      </c>
      <c r="KG64" s="129">
        <v>0</v>
      </c>
      <c r="KH64" s="85">
        <v>0</v>
      </c>
      <c r="KI64" s="85">
        <v>0</v>
      </c>
      <c r="KJ64" s="85">
        <v>0</v>
      </c>
      <c r="KK64" s="85"/>
      <c r="KL64" s="130"/>
      <c r="KM64" s="26"/>
      <c r="KN64" s="130"/>
      <c r="KO64" s="131"/>
      <c r="KP64" s="132"/>
      <c r="KQ64" s="133"/>
      <c r="KR64" s="132" t="s">
        <v>483</v>
      </c>
      <c r="KS64" s="291" t="s">
        <v>484</v>
      </c>
    </row>
    <row r="65" spans="1:305" ht="51.75" x14ac:dyDescent="0.25">
      <c r="A65" s="4" t="s">
        <v>61</v>
      </c>
      <c r="B65" s="6" t="s">
        <v>72</v>
      </c>
      <c r="C65" s="26" t="s">
        <v>134</v>
      </c>
      <c r="D65" s="219" t="s">
        <v>144</v>
      </c>
      <c r="E65" s="34" t="s">
        <v>163</v>
      </c>
      <c r="F65" s="33" t="s">
        <v>179</v>
      </c>
      <c r="G65" s="12">
        <v>91200</v>
      </c>
      <c r="H65" s="12">
        <v>481.6</v>
      </c>
      <c r="I65" s="12">
        <v>3993.8310000000001</v>
      </c>
      <c r="J65" s="12">
        <v>149040.52600000001</v>
      </c>
      <c r="K65" s="12">
        <v>1309.4580000000001</v>
      </c>
      <c r="L65" s="12">
        <v>101227.395</v>
      </c>
      <c r="M65" s="12">
        <v>2468.6669999999999</v>
      </c>
      <c r="N65" s="48">
        <v>5977.3239999999996</v>
      </c>
      <c r="O65" s="48">
        <v>309432.10399999999</v>
      </c>
      <c r="P65" s="48">
        <v>4066.5419999999999</v>
      </c>
      <c r="Q65" s="48">
        <v>51198.120999999999</v>
      </c>
      <c r="R65" s="48">
        <v>6014.2</v>
      </c>
      <c r="S65" s="11">
        <f t="shared" si="21"/>
        <v>726409.76800000004</v>
      </c>
      <c r="T65" s="79">
        <v>0.01</v>
      </c>
      <c r="U65" s="79">
        <v>0.01</v>
      </c>
      <c r="V65" s="79">
        <v>0</v>
      </c>
      <c r="W65" s="79">
        <v>0.06</v>
      </c>
      <c r="X65" s="79">
        <v>0</v>
      </c>
      <c r="Y65" s="79">
        <v>0</v>
      </c>
      <c r="Z65" s="79">
        <v>0.05</v>
      </c>
      <c r="AA65" s="79">
        <v>0</v>
      </c>
      <c r="AB65" s="79">
        <v>0</v>
      </c>
      <c r="AC65" s="79">
        <v>0</v>
      </c>
      <c r="AD65" s="79">
        <v>0</v>
      </c>
      <c r="AE65" s="79">
        <v>0</v>
      </c>
      <c r="AF65" s="221">
        <f t="shared" si="98"/>
        <v>0.31998000000000004</v>
      </c>
      <c r="AG65" s="221">
        <f t="shared" si="99"/>
        <v>0.32998000000000005</v>
      </c>
      <c r="AH65" s="221">
        <f t="shared" si="100"/>
        <v>0.32998000000000005</v>
      </c>
      <c r="AI65" s="221">
        <f t="shared" si="101"/>
        <v>0.38998000000000005</v>
      </c>
      <c r="AJ65" s="221">
        <f t="shared" si="102"/>
        <v>0.38998000000000005</v>
      </c>
      <c r="AK65" s="221">
        <f t="shared" si="103"/>
        <v>0.38998000000000005</v>
      </c>
      <c r="AL65" s="221">
        <f t="shared" si="104"/>
        <v>0.43998000000000004</v>
      </c>
      <c r="AM65" s="221">
        <f t="shared" si="105"/>
        <v>0.43998000000000004</v>
      </c>
      <c r="AN65" s="221">
        <f t="shared" si="106"/>
        <v>0.43998000000000004</v>
      </c>
      <c r="AO65" s="221">
        <f t="shared" si="107"/>
        <v>0.43998000000000004</v>
      </c>
      <c r="AP65" s="221">
        <f t="shared" si="108"/>
        <v>0.43998000000000004</v>
      </c>
      <c r="AQ65" s="221">
        <f t="shared" si="109"/>
        <v>0.43998000000000004</v>
      </c>
      <c r="AR65" s="221">
        <f t="shared" si="46"/>
        <v>0.31355865996421894</v>
      </c>
      <c r="AS65" s="221">
        <f t="shared" si="47"/>
        <v>0.32289958778175654</v>
      </c>
      <c r="AT65" s="221">
        <f t="shared" si="48"/>
        <v>0.33470745020892584</v>
      </c>
      <c r="AU65" s="221">
        <f t="shared" si="49"/>
        <v>0.35430071035321214</v>
      </c>
      <c r="AV65" s="221">
        <f t="shared" si="50"/>
        <v>0.37816655957802026</v>
      </c>
      <c r="AW65" s="221">
        <f t="shared" si="51"/>
        <v>0.40861034772267846</v>
      </c>
      <c r="AX65" s="221">
        <f t="shared" si="52"/>
        <v>0.43695242710839077</v>
      </c>
      <c r="AY65" s="221">
        <f t="shared" si="53"/>
        <v>0.45660268462028408</v>
      </c>
      <c r="AZ65" s="221">
        <f t="shared" si="54"/>
        <v>0.48050284294015666</v>
      </c>
      <c r="BA65" s="221">
        <f t="shared" si="55"/>
        <v>0.51219061246715047</v>
      </c>
      <c r="BB65" s="221">
        <f t="shared" si="56"/>
        <v>0.56466803348567685</v>
      </c>
      <c r="BC65" s="221">
        <f t="shared" si="57"/>
        <v>0.61394696144819805</v>
      </c>
      <c r="BD65" s="80">
        <f t="shared" si="110"/>
        <v>0.43998000000000004</v>
      </c>
      <c r="BE65" s="76">
        <v>0.30998000000000003</v>
      </c>
      <c r="BF65" s="51">
        <v>577819.19700000004</v>
      </c>
      <c r="BG65" s="57">
        <v>11014.570112148784</v>
      </c>
      <c r="BH65" s="57">
        <v>359.21031916938637</v>
      </c>
      <c r="BI65" s="57">
        <v>4912.1853223723683</v>
      </c>
      <c r="BJ65" s="57">
        <v>80493.74907616296</v>
      </c>
      <c r="BK65" s="57">
        <v>536.3902885553963</v>
      </c>
      <c r="BL65" s="57">
        <v>537.71819340454226</v>
      </c>
      <c r="BM65" s="57">
        <v>2036.5075267204709</v>
      </c>
      <c r="BN65" s="57">
        <v>40231.507466321076</v>
      </c>
      <c r="BO65" s="57">
        <v>902.93523270624223</v>
      </c>
      <c r="BP65" s="57">
        <v>60346.623146312057</v>
      </c>
      <c r="BQ65" s="57">
        <v>907.45549389077178</v>
      </c>
      <c r="BR65" s="57">
        <v>59203.062380434683</v>
      </c>
      <c r="BS65" s="86">
        <f t="shared" si="58"/>
        <v>261481.91455819874</v>
      </c>
      <c r="BT65" s="230">
        <v>3.578659964218934E-3</v>
      </c>
      <c r="BU65" s="230">
        <v>9.340927817537592E-3</v>
      </c>
      <c r="BV65" s="230">
        <v>1.1807862427169261E-2</v>
      </c>
      <c r="BW65" s="230">
        <v>1.9593260144286345E-2</v>
      </c>
      <c r="BX65" s="230">
        <v>2.3865849224808128E-2</v>
      </c>
      <c r="BY65" s="230">
        <v>3.0443788144658208E-2</v>
      </c>
      <c r="BZ65" s="230">
        <v>2.834207938571225E-2</v>
      </c>
      <c r="CA65" s="230">
        <v>1.9650257511893358E-2</v>
      </c>
      <c r="CB65" s="230">
        <v>2.3900158319872543E-2</v>
      </c>
      <c r="CC65" s="230">
        <v>3.1687769526993786E-2</v>
      </c>
      <c r="CD65" s="230">
        <v>5.2477421018526357E-2</v>
      </c>
      <c r="CE65" s="230">
        <v>4.9278927962521181E-2</v>
      </c>
      <c r="CF65" s="80">
        <f t="shared" si="59"/>
        <v>0.61394696144819805</v>
      </c>
      <c r="CG65" s="59">
        <v>900</v>
      </c>
      <c r="CH65" s="59">
        <v>0</v>
      </c>
      <c r="CI65" s="59">
        <v>0</v>
      </c>
      <c r="CJ65" s="59">
        <v>25200</v>
      </c>
      <c r="CK65" s="59">
        <v>0</v>
      </c>
      <c r="CL65" s="59">
        <v>58872.23</v>
      </c>
      <c r="CM65" s="59">
        <v>59166.247000000003</v>
      </c>
      <c r="CN65" s="59">
        <v>61100</v>
      </c>
      <c r="CO65" s="59">
        <v>707200</v>
      </c>
      <c r="CP65" s="59">
        <v>71600</v>
      </c>
      <c r="CQ65" s="59">
        <v>57337.892999999996</v>
      </c>
      <c r="CR65" s="59">
        <v>0</v>
      </c>
      <c r="CS65" s="11">
        <f t="shared" si="60"/>
        <v>1041376.37</v>
      </c>
      <c r="CT65" s="59">
        <v>0</v>
      </c>
      <c r="CU65" s="59">
        <v>11000</v>
      </c>
      <c r="CV65" s="59">
        <v>16199.612999999999</v>
      </c>
      <c r="CW65" s="59">
        <v>0</v>
      </c>
      <c r="CX65" s="58">
        <f t="shared" si="111"/>
        <v>1907877.0945581987</v>
      </c>
      <c r="CY65" s="63">
        <v>11014.570112148784</v>
      </c>
      <c r="CZ65" s="63">
        <v>359.21031916938637</v>
      </c>
      <c r="DA65" s="63">
        <v>4912.1853223723683</v>
      </c>
      <c r="DB65" s="63">
        <v>80493.74907616296</v>
      </c>
      <c r="DC65" s="63">
        <v>536.3902885553963</v>
      </c>
      <c r="DD65" s="63">
        <v>537.71819340454226</v>
      </c>
      <c r="DE65" s="63">
        <v>2036.5075267204709</v>
      </c>
      <c r="DF65" s="63">
        <v>40231.507466321076</v>
      </c>
      <c r="DG65" s="63">
        <v>902.93523270624223</v>
      </c>
      <c r="DH65" s="63">
        <v>60346.623146312057</v>
      </c>
      <c r="DI65" s="63">
        <v>907.45549389077178</v>
      </c>
      <c r="DJ65" s="63">
        <v>59203.062380434683</v>
      </c>
      <c r="DK65" s="63">
        <f t="shared" si="62"/>
        <v>261481.91455819874</v>
      </c>
      <c r="DL65" s="63">
        <v>900</v>
      </c>
      <c r="DM65" s="63">
        <v>0</v>
      </c>
      <c r="DN65" s="63">
        <v>0</v>
      </c>
      <c r="DO65" s="63">
        <v>25200</v>
      </c>
      <c r="DP65" s="63">
        <v>0</v>
      </c>
      <c r="DQ65" s="63">
        <v>58872.23</v>
      </c>
      <c r="DR65" s="63">
        <v>59166.247000000003</v>
      </c>
      <c r="DS65" s="63">
        <v>61100</v>
      </c>
      <c r="DT65" s="63">
        <v>707200</v>
      </c>
      <c r="DU65" s="63">
        <v>71600</v>
      </c>
      <c r="DV65" s="63">
        <v>57337.892999999996</v>
      </c>
      <c r="DW65" s="63">
        <v>0</v>
      </c>
      <c r="DX65" s="63">
        <f t="shared" si="63"/>
        <v>1041376.37</v>
      </c>
      <c r="DY65" s="58">
        <v>0</v>
      </c>
      <c r="DZ65" s="58">
        <v>11000</v>
      </c>
      <c r="EA65" s="58">
        <v>16199.612999999999</v>
      </c>
      <c r="EB65" s="58">
        <v>0</v>
      </c>
      <c r="EC65" s="58">
        <f t="shared" si="64"/>
        <v>1907877.0945581987</v>
      </c>
      <c r="ED65" s="85">
        <v>91200</v>
      </c>
      <c r="EE65" s="85">
        <v>481.6</v>
      </c>
      <c r="EF65" s="85">
        <v>3993.8310000000001</v>
      </c>
      <c r="EG65" s="85">
        <v>149040.52600000001</v>
      </c>
      <c r="EH65" s="85">
        <v>1309.4580000000001</v>
      </c>
      <c r="EI65" s="85">
        <v>101227.395</v>
      </c>
      <c r="EJ65" s="85">
        <v>1874.6049999999959</v>
      </c>
      <c r="EK65" s="85">
        <v>504</v>
      </c>
      <c r="EL65" s="85">
        <v>338.42200000000003</v>
      </c>
      <c r="EM65" s="85">
        <v>9999</v>
      </c>
      <c r="EN65" s="85">
        <v>0</v>
      </c>
      <c r="EO65" s="85">
        <v>6581.1769999999997</v>
      </c>
      <c r="EP65" s="83">
        <f t="shared" si="65"/>
        <v>366550.01400000008</v>
      </c>
      <c r="EQ65" s="79">
        <v>0.01</v>
      </c>
      <c r="ER65" s="79">
        <v>0.01</v>
      </c>
      <c r="ES65" s="79">
        <v>0</v>
      </c>
      <c r="ET65" s="79">
        <v>0.06</v>
      </c>
      <c r="EU65" s="79">
        <v>0</v>
      </c>
      <c r="EV65" s="79">
        <v>2.527413788309012E-2</v>
      </c>
      <c r="EW65" s="79">
        <v>5.371990199319638E-2</v>
      </c>
      <c r="EX65" s="79">
        <v>5.127900114629648E-2</v>
      </c>
      <c r="EY65" s="79">
        <v>4.6395654578542937E-2</v>
      </c>
      <c r="EZ65" s="79">
        <v>5.371990199319638E-2</v>
      </c>
      <c r="FA65" s="79">
        <v>3.6323076400196511E-2</v>
      </c>
      <c r="FB65" s="79">
        <v>2.2080883420721707E-2</v>
      </c>
      <c r="FC65" s="81">
        <f t="shared" si="66"/>
        <v>0.36879255741524053</v>
      </c>
      <c r="FD65" s="81">
        <f t="shared" si="67"/>
        <v>0.31998000000000004</v>
      </c>
      <c r="FE65" s="81">
        <f t="shared" si="68"/>
        <v>0.32998000000000005</v>
      </c>
      <c r="FF65" s="81">
        <f t="shared" si="69"/>
        <v>0.32998000000000005</v>
      </c>
      <c r="FG65" s="81">
        <f t="shared" si="70"/>
        <v>0.38998000000000005</v>
      </c>
      <c r="FH65" s="81">
        <f t="shared" si="71"/>
        <v>0.38998000000000005</v>
      </c>
      <c r="FI65" s="81">
        <f t="shared" si="72"/>
        <v>0.41525413788309018</v>
      </c>
      <c r="FJ65" s="81">
        <f t="shared" si="73"/>
        <v>0.4689740398762865</v>
      </c>
      <c r="FK65" s="81">
        <f t="shared" si="74"/>
        <v>0.52025304102258296</v>
      </c>
      <c r="FL65" s="81">
        <f t="shared" si="75"/>
        <v>0.56664869560112596</v>
      </c>
      <c r="FM65" s="81">
        <f t="shared" si="76"/>
        <v>0.62036859759432228</v>
      </c>
      <c r="FN65" s="81">
        <f t="shared" si="77"/>
        <v>0.65669167399451878</v>
      </c>
      <c r="FO65" s="81">
        <f t="shared" si="78"/>
        <v>0.67877255741524056</v>
      </c>
      <c r="FP65" s="85">
        <v>500</v>
      </c>
      <c r="FQ65" s="85">
        <v>9830</v>
      </c>
      <c r="FR65" s="85">
        <v>9830</v>
      </c>
      <c r="FS65" s="85">
        <v>0</v>
      </c>
      <c r="FT65" s="85">
        <v>0</v>
      </c>
      <c r="FU65" s="85">
        <v>9830</v>
      </c>
      <c r="FV65" s="85">
        <v>69166.247000000003</v>
      </c>
      <c r="FW65" s="85">
        <v>61100</v>
      </c>
      <c r="FX65" s="85">
        <v>653641.04200000002</v>
      </c>
      <c r="FY65" s="85">
        <v>65830</v>
      </c>
      <c r="FZ65" s="85">
        <v>60433.892999999996</v>
      </c>
      <c r="GA65" s="85">
        <v>0</v>
      </c>
      <c r="GB65" s="83">
        <f t="shared" si="79"/>
        <v>940161.18200000003</v>
      </c>
      <c r="GC65" s="89">
        <v>10508</v>
      </c>
      <c r="GD65" s="89">
        <v>12838.701558198791</v>
      </c>
      <c r="GE65" s="89">
        <v>0</v>
      </c>
      <c r="GF65" s="89">
        <v>0</v>
      </c>
      <c r="GG65" s="86">
        <v>1907877.0945581989</v>
      </c>
      <c r="GH65" s="63">
        <v>91200</v>
      </c>
      <c r="GI65" s="63">
        <v>481.6</v>
      </c>
      <c r="GJ65" s="63">
        <v>3993.8310000000001</v>
      </c>
      <c r="GK65" s="63">
        <v>149040.52600000001</v>
      </c>
      <c r="GL65" s="63">
        <v>1309.4580000000001</v>
      </c>
      <c r="GM65" s="63">
        <v>101227.395</v>
      </c>
      <c r="GN65" s="63">
        <v>2468.6669999999999</v>
      </c>
      <c r="GO65" s="63">
        <v>5977.3239999999996</v>
      </c>
      <c r="GP65" s="63">
        <v>309432.10399999999</v>
      </c>
      <c r="GQ65" s="63">
        <v>65407.695999999996</v>
      </c>
      <c r="GR65" s="63">
        <v>0</v>
      </c>
      <c r="GS65" s="63">
        <v>12900.616999999969</v>
      </c>
      <c r="GT65" s="63">
        <f t="shared" si="80"/>
        <v>743439.21799999999</v>
      </c>
      <c r="GU65" s="63">
        <v>0</v>
      </c>
      <c r="GV65" s="63">
        <v>9830</v>
      </c>
      <c r="GW65" s="63">
        <v>9830</v>
      </c>
      <c r="GX65" s="63">
        <v>0</v>
      </c>
      <c r="GY65" s="63">
        <v>0</v>
      </c>
      <c r="GZ65" s="63">
        <v>9830</v>
      </c>
      <c r="HA65" s="63">
        <v>65780.671999999991</v>
      </c>
      <c r="HB65" s="63">
        <v>61100</v>
      </c>
      <c r="HC65" s="63">
        <v>286305.80199999997</v>
      </c>
      <c r="HD65" s="63">
        <v>65830</v>
      </c>
      <c r="HE65" s="63">
        <v>54755.892999999996</v>
      </c>
      <c r="HF65" s="63">
        <v>0</v>
      </c>
      <c r="HG65" s="63">
        <f t="shared" si="81"/>
        <v>563262.36699999997</v>
      </c>
      <c r="HH65" s="58">
        <v>10508</v>
      </c>
      <c r="HI65" s="58">
        <v>12838.701558198791</v>
      </c>
      <c r="HJ65" s="58">
        <v>0</v>
      </c>
      <c r="HK65" s="58">
        <v>0</v>
      </c>
      <c r="HL65" s="58">
        <f t="shared" si="82"/>
        <v>1907867.4835581989</v>
      </c>
      <c r="HM65" s="63">
        <v>91200</v>
      </c>
      <c r="HN65" s="63">
        <v>481.6</v>
      </c>
      <c r="HO65" s="63">
        <v>3993.8310000000001</v>
      </c>
      <c r="HP65" s="63">
        <v>149040.52600000001</v>
      </c>
      <c r="HQ65" s="63">
        <v>1309.4580000000001</v>
      </c>
      <c r="HR65" s="63">
        <v>101227.395</v>
      </c>
      <c r="HS65" s="63">
        <v>2468.6669999999999</v>
      </c>
      <c r="HT65" s="63">
        <v>5977.3239999999996</v>
      </c>
      <c r="HU65" s="63">
        <v>309432.10399999999</v>
      </c>
      <c r="HV65" s="63">
        <v>4066.5419999999999</v>
      </c>
      <c r="HW65" s="63">
        <v>51198.120999999999</v>
      </c>
      <c r="HX65" s="63">
        <v>23043.649999999907</v>
      </c>
      <c r="HY65" s="63">
        <f t="shared" si="83"/>
        <v>743439.21799999999</v>
      </c>
      <c r="HZ65" s="63">
        <v>0</v>
      </c>
      <c r="IA65" s="63">
        <v>0</v>
      </c>
      <c r="IB65" s="63">
        <v>0</v>
      </c>
      <c r="IC65" s="63">
        <v>0</v>
      </c>
      <c r="ID65" s="63">
        <v>0</v>
      </c>
      <c r="IE65" s="63">
        <v>0</v>
      </c>
      <c r="IF65" s="63">
        <v>0</v>
      </c>
      <c r="IG65" s="63">
        <v>0</v>
      </c>
      <c r="IH65" s="63">
        <v>0</v>
      </c>
      <c r="II65" s="63">
        <v>0</v>
      </c>
      <c r="IJ65" s="63">
        <v>0</v>
      </c>
      <c r="IK65" s="63">
        <v>0</v>
      </c>
      <c r="IL65" s="63">
        <v>563262.36699999997</v>
      </c>
      <c r="IM65" s="58">
        <v>10508</v>
      </c>
      <c r="IN65" s="58">
        <v>12838.701558198791</v>
      </c>
      <c r="IO65" s="58">
        <v>0</v>
      </c>
      <c r="IP65" s="58">
        <v>0</v>
      </c>
      <c r="IQ65" s="58">
        <f t="shared" si="112"/>
        <v>1907867.4835581989</v>
      </c>
      <c r="IR65" s="70">
        <f t="shared" si="84"/>
        <v>202278.85217776406</v>
      </c>
      <c r="IS65" s="70">
        <f t="shared" si="85"/>
        <v>720395.56800000009</v>
      </c>
      <c r="IT65" s="92">
        <f t="shared" si="113"/>
        <v>1298214.7650000001</v>
      </c>
      <c r="IU65" s="92">
        <f t="shared" si="114"/>
        <v>780098.0491777641</v>
      </c>
      <c r="IV65" s="92">
        <f t="shared" si="86"/>
        <v>518116.71582223603</v>
      </c>
      <c r="IW65" s="21">
        <f t="shared" si="115"/>
        <v>609662.32955819857</v>
      </c>
      <c r="IX65" s="70">
        <f t="shared" si="87"/>
        <v>359968.83700000006</v>
      </c>
      <c r="IY65" s="70">
        <f t="shared" si="88"/>
        <v>720395.56800000009</v>
      </c>
      <c r="IZ65" s="93">
        <f t="shared" si="116"/>
        <v>1298214.7650000001</v>
      </c>
      <c r="JA65" s="93">
        <f t="shared" si="117"/>
        <v>937788.0340000001</v>
      </c>
      <c r="JB65" s="92">
        <f t="shared" si="89"/>
        <v>360426.73100000003</v>
      </c>
      <c r="JC65" s="94">
        <f t="shared" si="118"/>
        <v>609662.32955819881</v>
      </c>
      <c r="JD65" s="94">
        <f t="shared" si="90"/>
        <v>730538.60100000002</v>
      </c>
      <c r="JE65" s="94">
        <f t="shared" si="91"/>
        <v>720395.56800000009</v>
      </c>
      <c r="JF65" s="94">
        <f t="shared" si="119"/>
        <v>1298214.7650000001</v>
      </c>
      <c r="JG65" s="94">
        <f t="shared" si="120"/>
        <v>1308357.798</v>
      </c>
      <c r="JH65" s="94">
        <f t="shared" si="92"/>
        <v>-10143.032999999821</v>
      </c>
      <c r="JI65" s="94">
        <f t="shared" si="121"/>
        <v>609652.71855819877</v>
      </c>
      <c r="JJ65" s="94">
        <f t="shared" si="93"/>
        <v>720395.56800000009</v>
      </c>
      <c r="JK65" s="94">
        <f t="shared" si="122"/>
        <v>726409.76800000004</v>
      </c>
      <c r="JL65" s="94">
        <f t="shared" si="94"/>
        <v>1304228.9650000001</v>
      </c>
      <c r="JM65" s="94">
        <f t="shared" si="95"/>
        <v>1298214.7650000001</v>
      </c>
      <c r="JN65" s="94">
        <f t="shared" si="96"/>
        <v>6014.1999999999534</v>
      </c>
      <c r="JO65" s="94">
        <f t="shared" si="97"/>
        <v>603638.51855819882</v>
      </c>
      <c r="JP65" s="96">
        <v>11912</v>
      </c>
      <c r="JQ65" s="6" t="s">
        <v>384</v>
      </c>
      <c r="JR65" s="106" t="s">
        <v>394</v>
      </c>
      <c r="JS65" s="106" t="s">
        <v>395</v>
      </c>
      <c r="JT65" s="6" t="s">
        <v>406</v>
      </c>
      <c r="JU65" s="17">
        <v>6</v>
      </c>
      <c r="JV65" s="6" t="s">
        <v>397</v>
      </c>
      <c r="JW65" s="6" t="s">
        <v>401</v>
      </c>
      <c r="JX65" s="103" t="s">
        <v>445</v>
      </c>
      <c r="JY65" s="7" t="s">
        <v>446</v>
      </c>
      <c r="JZ65" s="6" t="s">
        <v>447</v>
      </c>
      <c r="KA65" s="6" t="s">
        <v>406</v>
      </c>
      <c r="KB65" s="6"/>
      <c r="KC65" s="110">
        <v>43983</v>
      </c>
      <c r="KD65" s="109">
        <v>44196</v>
      </c>
      <c r="KE65" s="110"/>
      <c r="KF65" s="129">
        <v>0</v>
      </c>
      <c r="KG65" s="129">
        <v>0</v>
      </c>
      <c r="KH65" s="85">
        <v>0</v>
      </c>
      <c r="KI65" s="85">
        <v>0</v>
      </c>
      <c r="KJ65" s="85">
        <v>0</v>
      </c>
      <c r="KK65" s="85" t="s">
        <v>531</v>
      </c>
      <c r="KL65" s="130"/>
      <c r="KM65" s="26"/>
      <c r="KN65" s="130"/>
      <c r="KO65" s="131"/>
      <c r="KP65" s="132"/>
      <c r="KQ65" s="133"/>
      <c r="KR65" s="132" t="s">
        <v>165</v>
      </c>
      <c r="KS65" s="291" t="s">
        <v>484</v>
      </c>
    </row>
    <row r="66" spans="1:305" ht="51.75" x14ac:dyDescent="0.25">
      <c r="A66" s="4" t="s">
        <v>62</v>
      </c>
      <c r="B66" s="6" t="s">
        <v>72</v>
      </c>
      <c r="C66" s="26" t="s">
        <v>135</v>
      </c>
      <c r="D66" s="219" t="s">
        <v>144</v>
      </c>
      <c r="E66" s="34" t="s">
        <v>164</v>
      </c>
      <c r="F66" s="33" t="s">
        <v>179</v>
      </c>
      <c r="G66" s="12">
        <v>48150.659</v>
      </c>
      <c r="H66" s="12">
        <v>238583.478</v>
      </c>
      <c r="I66" s="12">
        <v>182763.96100000001</v>
      </c>
      <c r="J66" s="12">
        <v>467321.62</v>
      </c>
      <c r="K66" s="12">
        <v>60715.754000000001</v>
      </c>
      <c r="L66" s="12">
        <v>27816.927</v>
      </c>
      <c r="M66" s="12">
        <v>48156.582000000002</v>
      </c>
      <c r="N66" s="48">
        <v>253064.929</v>
      </c>
      <c r="O66" s="48">
        <v>124797.859</v>
      </c>
      <c r="P66" s="48">
        <v>234643.73699999999</v>
      </c>
      <c r="Q66" s="48">
        <v>256689.81899999999</v>
      </c>
      <c r="R66" s="48">
        <v>7985.2020000000002</v>
      </c>
      <c r="S66" s="11">
        <f t="shared" si="21"/>
        <v>1950690.5269999998</v>
      </c>
      <c r="T66" s="79">
        <v>0.11</v>
      </c>
      <c r="U66" s="79">
        <v>0.04</v>
      </c>
      <c r="V66" s="79">
        <v>0.04</v>
      </c>
      <c r="W66" s="79">
        <v>0.03</v>
      </c>
      <c r="X66" s="79">
        <v>0.03</v>
      </c>
      <c r="Y66" s="79">
        <v>0.02</v>
      </c>
      <c r="Z66" s="79">
        <v>0.01</v>
      </c>
      <c r="AA66" s="79">
        <v>0.05</v>
      </c>
      <c r="AB66" s="79">
        <v>0</v>
      </c>
      <c r="AC66" s="79">
        <v>3.0000000000000027E-2</v>
      </c>
      <c r="AD66" s="79">
        <v>0.01</v>
      </c>
      <c r="AE66" s="79">
        <v>0</v>
      </c>
      <c r="AF66" s="221">
        <f t="shared" si="98"/>
        <v>0.56000000000000005</v>
      </c>
      <c r="AG66" s="221">
        <f t="shared" si="99"/>
        <v>0.60000000000000009</v>
      </c>
      <c r="AH66" s="221">
        <f t="shared" si="100"/>
        <v>0.64000000000000012</v>
      </c>
      <c r="AI66" s="221">
        <f t="shared" si="101"/>
        <v>0.67</v>
      </c>
      <c r="AJ66" s="221">
        <f t="shared" si="102"/>
        <v>0.70000000000000007</v>
      </c>
      <c r="AK66" s="221">
        <f t="shared" si="103"/>
        <v>0.72000000000000008</v>
      </c>
      <c r="AL66" s="221">
        <f t="shared" si="104"/>
        <v>0.73000000000000009</v>
      </c>
      <c r="AM66" s="221">
        <f t="shared" si="105"/>
        <v>0.78</v>
      </c>
      <c r="AN66" s="221">
        <f t="shared" si="106"/>
        <v>0.78</v>
      </c>
      <c r="AO66" s="221">
        <f t="shared" si="107"/>
        <v>0.81</v>
      </c>
      <c r="AP66" s="221">
        <f t="shared" si="108"/>
        <v>0.82000000000000006</v>
      </c>
      <c r="AQ66" s="221">
        <f t="shared" si="109"/>
        <v>0.82000000000000006</v>
      </c>
      <c r="AR66" s="221">
        <f t="shared" si="46"/>
        <v>0.49707947873917591</v>
      </c>
      <c r="AS66" s="221">
        <f t="shared" si="47"/>
        <v>0.58221518017736884</v>
      </c>
      <c r="AT66" s="221">
        <f t="shared" si="48"/>
        <v>0.68208946089854838</v>
      </c>
      <c r="AU66" s="221">
        <f t="shared" si="49"/>
        <v>0.77597363542706055</v>
      </c>
      <c r="AV66" s="221">
        <f t="shared" si="50"/>
        <v>0.85550506159920436</v>
      </c>
      <c r="AW66" s="221">
        <f t="shared" si="51"/>
        <v>0.87868733996324888</v>
      </c>
      <c r="AX66" s="221">
        <f t="shared" si="52"/>
        <v>0.90420405754716915</v>
      </c>
      <c r="AY66" s="221">
        <f t="shared" si="53"/>
        <v>0.92799020994552173</v>
      </c>
      <c r="AZ66" s="221">
        <f t="shared" si="54"/>
        <v>0.93747630098378787</v>
      </c>
      <c r="BA66" s="221">
        <f t="shared" si="55"/>
        <v>0.9383111872325629</v>
      </c>
      <c r="BB66" s="221">
        <f t="shared" si="56"/>
        <v>0.93912175640613094</v>
      </c>
      <c r="BC66" s="221">
        <f t="shared" si="57"/>
        <v>0.94139135009212127</v>
      </c>
      <c r="BD66" s="80">
        <f t="shared" si="110"/>
        <v>0.82000000000000006</v>
      </c>
      <c r="BE66" s="76">
        <v>0.45000000000000007</v>
      </c>
      <c r="BF66" s="51">
        <v>2508954.054</v>
      </c>
      <c r="BG66" s="57">
        <v>32005.215719164065</v>
      </c>
      <c r="BH66" s="57">
        <v>47842.234314086709</v>
      </c>
      <c r="BI66" s="57">
        <v>29083.04743191761</v>
      </c>
      <c r="BJ66" s="57">
        <v>547410.52401724993</v>
      </c>
      <c r="BK66" s="57">
        <v>203536.03773791832</v>
      </c>
      <c r="BL66" s="57">
        <v>473252.24291227321</v>
      </c>
      <c r="BM66" s="57">
        <v>391353.29937186837</v>
      </c>
      <c r="BN66" s="57">
        <v>436886.21511726768</v>
      </c>
      <c r="BO66" s="57">
        <v>6786.3313297638533</v>
      </c>
      <c r="BP66" s="57">
        <v>8318.4099344538172</v>
      </c>
      <c r="BQ66" s="57">
        <v>8354.3229185522796</v>
      </c>
      <c r="BR66" s="57">
        <v>6836.3547943147205</v>
      </c>
      <c r="BS66" s="86">
        <f t="shared" si="58"/>
        <v>2191664.2355988305</v>
      </c>
      <c r="BT66" s="230">
        <v>4.7079478739175867E-2</v>
      </c>
      <c r="BU66" s="230">
        <v>8.5135701438192879E-2</v>
      </c>
      <c r="BV66" s="230">
        <v>9.9874280721179612E-2</v>
      </c>
      <c r="BW66" s="230">
        <v>9.3884174528512179E-2</v>
      </c>
      <c r="BX66" s="230">
        <v>7.9531426172143815E-2</v>
      </c>
      <c r="BY66" s="230">
        <v>2.3182278364044448E-2</v>
      </c>
      <c r="BZ66" s="230">
        <v>2.5516717583920254E-2</v>
      </c>
      <c r="CA66" s="230">
        <v>2.3786152398352599E-2</v>
      </c>
      <c r="CB66" s="230">
        <v>9.4860910382661597E-3</v>
      </c>
      <c r="CC66" s="230">
        <v>8.3488624877502734E-4</v>
      </c>
      <c r="CD66" s="230">
        <v>8.105691735679877E-4</v>
      </c>
      <c r="CE66" s="230">
        <v>2.2695936859903655E-3</v>
      </c>
      <c r="CF66" s="80">
        <f t="shared" si="59"/>
        <v>0.94139135009212127</v>
      </c>
      <c r="CG66" s="59">
        <v>452161.42326648068</v>
      </c>
      <c r="CH66" s="59">
        <v>243053.05616507732</v>
      </c>
      <c r="CI66" s="59">
        <v>995822.42945864005</v>
      </c>
      <c r="CJ66" s="59">
        <v>1723610.96437998</v>
      </c>
      <c r="CK66" s="59">
        <v>6734.2069999999985</v>
      </c>
      <c r="CL66" s="59">
        <v>6734.2069999999985</v>
      </c>
      <c r="CM66" s="59">
        <v>6734.2069999999985</v>
      </c>
      <c r="CN66" s="59">
        <v>6734.2069999999985</v>
      </c>
      <c r="CO66" s="59">
        <v>6734.2069999999985</v>
      </c>
      <c r="CP66" s="59">
        <v>6734.2069999999985</v>
      </c>
      <c r="CQ66" s="59">
        <v>6734.2069999999985</v>
      </c>
      <c r="CR66" s="59">
        <v>6734.2069999999985</v>
      </c>
      <c r="CS66" s="11">
        <f t="shared" si="60"/>
        <v>3468521.5292701777</v>
      </c>
      <c r="CT66" s="59">
        <v>0</v>
      </c>
      <c r="CU66" s="59">
        <v>0</v>
      </c>
      <c r="CV66" s="59">
        <v>0</v>
      </c>
      <c r="CW66" s="59">
        <v>0</v>
      </c>
      <c r="CX66" s="58">
        <f t="shared" si="111"/>
        <v>8169139.8188690078</v>
      </c>
      <c r="CY66" s="63">
        <v>32005.215719164065</v>
      </c>
      <c r="CZ66" s="63">
        <v>47842.234314086709</v>
      </c>
      <c r="DA66" s="63">
        <v>29083.04743191761</v>
      </c>
      <c r="DB66" s="63">
        <v>547410.52401724993</v>
      </c>
      <c r="DC66" s="63">
        <v>203536.03773791832</v>
      </c>
      <c r="DD66" s="63">
        <v>473252.24291227321</v>
      </c>
      <c r="DE66" s="63">
        <v>391353.29937186837</v>
      </c>
      <c r="DF66" s="63">
        <v>436886.21511726768</v>
      </c>
      <c r="DG66" s="63">
        <v>6786.3313297638533</v>
      </c>
      <c r="DH66" s="63">
        <v>8318.4099344538172</v>
      </c>
      <c r="DI66" s="63">
        <v>8354.3229185522796</v>
      </c>
      <c r="DJ66" s="63">
        <v>6836.3547943147205</v>
      </c>
      <c r="DK66" s="63">
        <f t="shared" si="62"/>
        <v>2191664.2355988305</v>
      </c>
      <c r="DL66" s="63">
        <v>452161.42326648068</v>
      </c>
      <c r="DM66" s="63">
        <v>243053.05616507732</v>
      </c>
      <c r="DN66" s="63">
        <v>995822.42945864005</v>
      </c>
      <c r="DO66" s="63">
        <v>1723610.96437998</v>
      </c>
      <c r="DP66" s="63">
        <v>6734.2069999999985</v>
      </c>
      <c r="DQ66" s="63">
        <v>6734.2069999999985</v>
      </c>
      <c r="DR66" s="63">
        <v>6734.2069999999985</v>
      </c>
      <c r="DS66" s="63">
        <v>6734.2069999999985</v>
      </c>
      <c r="DT66" s="63">
        <v>6734.2069999999985</v>
      </c>
      <c r="DU66" s="63">
        <v>6734.2069999999985</v>
      </c>
      <c r="DV66" s="63">
        <v>6734.2069999999985</v>
      </c>
      <c r="DW66" s="63">
        <v>6734.2069999999985</v>
      </c>
      <c r="DX66" s="63">
        <f t="shared" si="63"/>
        <v>3468521.5292701777</v>
      </c>
      <c r="DY66" s="58">
        <v>0</v>
      </c>
      <c r="DZ66" s="58">
        <v>0</v>
      </c>
      <c r="EA66" s="58">
        <v>0</v>
      </c>
      <c r="EB66" s="58">
        <v>0</v>
      </c>
      <c r="EC66" s="58">
        <f t="shared" si="64"/>
        <v>8169139.8188690078</v>
      </c>
      <c r="ED66" s="85">
        <v>48150.659</v>
      </c>
      <c r="EE66" s="85">
        <v>238583.478</v>
      </c>
      <c r="EF66" s="85">
        <v>182763.96100000001</v>
      </c>
      <c r="EG66" s="85">
        <v>467321.62</v>
      </c>
      <c r="EH66" s="85">
        <v>60715.754000000001</v>
      </c>
      <c r="EI66" s="85">
        <v>27816.927</v>
      </c>
      <c r="EJ66" s="85">
        <v>103565.0592217456</v>
      </c>
      <c r="EK66" s="85">
        <v>307054.78300000005</v>
      </c>
      <c r="EL66" s="85">
        <v>262902.56510000001</v>
      </c>
      <c r="EM66" s="85">
        <v>273664.34700000001</v>
      </c>
      <c r="EN66" s="85">
        <v>83634.204999999987</v>
      </c>
      <c r="EO66" s="85">
        <v>135490.8772770855</v>
      </c>
      <c r="EP66" s="83">
        <f t="shared" si="65"/>
        <v>2191664.2355988314</v>
      </c>
      <c r="EQ66" s="79">
        <v>0.11</v>
      </c>
      <c r="ER66" s="79">
        <v>0.04</v>
      </c>
      <c r="ES66" s="79">
        <v>0.04</v>
      </c>
      <c r="ET66" s="79">
        <v>0.03</v>
      </c>
      <c r="EU66" s="79">
        <v>0.03</v>
      </c>
      <c r="EV66" s="79">
        <v>7.9317026827318921E-2</v>
      </c>
      <c r="EW66" s="79">
        <v>8.7319228507230839E-2</v>
      </c>
      <c r="EX66" s="79">
        <v>4.6858082125676714E-2</v>
      </c>
      <c r="EY66" s="79">
        <v>1.8645665254173386E-2</v>
      </c>
      <c r="EZ66" s="79">
        <v>1.9679399212824029E-2</v>
      </c>
      <c r="FA66" s="79">
        <v>3.392999864280005E-3</v>
      </c>
      <c r="FB66" s="79">
        <v>0</v>
      </c>
      <c r="FC66" s="81">
        <f t="shared" si="66"/>
        <v>0.50521240179150384</v>
      </c>
      <c r="FD66" s="81">
        <f t="shared" si="67"/>
        <v>0.56000000000000005</v>
      </c>
      <c r="FE66" s="81">
        <f t="shared" si="68"/>
        <v>0.60000000000000009</v>
      </c>
      <c r="FF66" s="81">
        <f t="shared" si="69"/>
        <v>0.64000000000000012</v>
      </c>
      <c r="FG66" s="81">
        <f t="shared" si="70"/>
        <v>0.67</v>
      </c>
      <c r="FH66" s="81">
        <f t="shared" si="71"/>
        <v>0.70000000000000007</v>
      </c>
      <c r="FI66" s="81">
        <f t="shared" si="72"/>
        <v>0.77931702682731896</v>
      </c>
      <c r="FJ66" s="81">
        <f t="shared" si="73"/>
        <v>0.8666362553345498</v>
      </c>
      <c r="FK66" s="81">
        <f t="shared" si="74"/>
        <v>0.91349433746022646</v>
      </c>
      <c r="FL66" s="81">
        <f t="shared" si="75"/>
        <v>0.9321400027143999</v>
      </c>
      <c r="FM66" s="81">
        <f t="shared" si="76"/>
        <v>0.95181940192722392</v>
      </c>
      <c r="FN66" s="81">
        <f t="shared" si="77"/>
        <v>0.95521240179150391</v>
      </c>
      <c r="FO66" s="81">
        <f t="shared" si="78"/>
        <v>0.95521240179150391</v>
      </c>
      <c r="FP66" s="85">
        <v>486068.11566953303</v>
      </c>
      <c r="FQ66" s="85">
        <v>15000</v>
      </c>
      <c r="FR66" s="85">
        <v>15000</v>
      </c>
      <c r="FS66" s="85">
        <v>18000</v>
      </c>
      <c r="FT66" s="85">
        <v>56264.423266480706</v>
      </c>
      <c r="FU66" s="85">
        <v>251318.84916507732</v>
      </c>
      <c r="FV66" s="85">
        <v>1004088.22245864</v>
      </c>
      <c r="FW66" s="85">
        <v>1541133.7108414399</v>
      </c>
      <c r="FX66" s="85">
        <v>15000</v>
      </c>
      <c r="FY66" s="85">
        <v>15000</v>
      </c>
      <c r="FZ66" s="85">
        <v>15000</v>
      </c>
      <c r="GA66" s="85">
        <v>36647.812000000296</v>
      </c>
      <c r="GB66" s="83">
        <f t="shared" si="79"/>
        <v>3468521.1334011713</v>
      </c>
      <c r="GC66" s="89">
        <v>0</v>
      </c>
      <c r="GD66" s="89">
        <v>0</v>
      </c>
      <c r="GE66" s="89">
        <v>0</v>
      </c>
      <c r="GF66" s="89">
        <v>0</v>
      </c>
      <c r="GG66" s="86">
        <v>8169139.4230000023</v>
      </c>
      <c r="GH66" s="63">
        <v>48150.659</v>
      </c>
      <c r="GI66" s="63">
        <v>238583.478</v>
      </c>
      <c r="GJ66" s="63">
        <v>182763.96100000001</v>
      </c>
      <c r="GK66" s="63">
        <v>467321.62</v>
      </c>
      <c r="GL66" s="63">
        <v>60715.754000000001</v>
      </c>
      <c r="GM66" s="63">
        <v>27816.927</v>
      </c>
      <c r="GN66" s="63">
        <v>48156.582000000002</v>
      </c>
      <c r="GO66" s="63">
        <v>253064.929</v>
      </c>
      <c r="GP66" s="63">
        <v>124797.859</v>
      </c>
      <c r="GQ66" s="63">
        <v>442011.20122174564</v>
      </c>
      <c r="GR66" s="63">
        <v>239875.12818242307</v>
      </c>
      <c r="GS66" s="63">
        <v>58406.13719466186</v>
      </c>
      <c r="GT66" s="63">
        <f t="shared" si="80"/>
        <v>2191664.2355988305</v>
      </c>
      <c r="GU66" s="63">
        <v>621318.52701843739</v>
      </c>
      <c r="GV66" s="63">
        <v>249318.84916507732</v>
      </c>
      <c r="GW66" s="63">
        <v>1002088.22245864</v>
      </c>
      <c r="GX66" s="63">
        <v>1279470.4318414386</v>
      </c>
      <c r="GY66" s="63">
        <v>223531.35991757689</v>
      </c>
      <c r="GZ66" s="63">
        <v>14500</v>
      </c>
      <c r="HA66" s="63">
        <v>13000</v>
      </c>
      <c r="HB66" s="63">
        <v>13000</v>
      </c>
      <c r="HC66" s="63">
        <v>13000</v>
      </c>
      <c r="HD66" s="63">
        <v>13000</v>
      </c>
      <c r="HE66" s="63">
        <v>13000</v>
      </c>
      <c r="HF66" s="63">
        <v>13293.743000001647</v>
      </c>
      <c r="HG66" s="63">
        <f t="shared" si="81"/>
        <v>3468521.1334011718</v>
      </c>
      <c r="HH66" s="58">
        <v>0</v>
      </c>
      <c r="HI66" s="58">
        <v>0</v>
      </c>
      <c r="HJ66" s="58">
        <v>0</v>
      </c>
      <c r="HK66" s="58">
        <v>0</v>
      </c>
      <c r="HL66" s="58">
        <f t="shared" si="82"/>
        <v>8169139.4230000023</v>
      </c>
      <c r="HM66" s="63">
        <v>48150.659</v>
      </c>
      <c r="HN66" s="63">
        <v>238583.478</v>
      </c>
      <c r="HO66" s="63">
        <v>182763.96100000001</v>
      </c>
      <c r="HP66" s="63">
        <v>467321.62</v>
      </c>
      <c r="HQ66" s="63">
        <v>60715.754000000001</v>
      </c>
      <c r="HR66" s="63">
        <v>27816.927</v>
      </c>
      <c r="HS66" s="63">
        <v>48156.582000000002</v>
      </c>
      <c r="HT66" s="63">
        <v>253064.929</v>
      </c>
      <c r="HU66" s="63">
        <v>124797.859</v>
      </c>
      <c r="HV66" s="63">
        <v>234643.73699999999</v>
      </c>
      <c r="HW66" s="63">
        <v>256689.81899999999</v>
      </c>
      <c r="HX66" s="63">
        <v>248958.91059883079</v>
      </c>
      <c r="HY66" s="63">
        <f t="shared" si="83"/>
        <v>2191664.2355988305</v>
      </c>
      <c r="HZ66" s="63">
        <v>0</v>
      </c>
      <c r="IA66" s="63">
        <v>0</v>
      </c>
      <c r="IB66" s="63">
        <v>0</v>
      </c>
      <c r="IC66" s="63">
        <v>0</v>
      </c>
      <c r="ID66" s="63">
        <v>0</v>
      </c>
      <c r="IE66" s="63">
        <v>0</v>
      </c>
      <c r="IF66" s="63">
        <v>0</v>
      </c>
      <c r="IG66" s="63">
        <v>0</v>
      </c>
      <c r="IH66" s="63">
        <v>0</v>
      </c>
      <c r="II66" s="63">
        <v>0</v>
      </c>
      <c r="IJ66" s="63">
        <v>0</v>
      </c>
      <c r="IK66" s="63">
        <v>0</v>
      </c>
      <c r="IL66" s="63">
        <v>3468521.1334011718</v>
      </c>
      <c r="IM66" s="58">
        <v>0</v>
      </c>
      <c r="IN66" s="58">
        <v>0</v>
      </c>
      <c r="IO66" s="58">
        <v>0</v>
      </c>
      <c r="IP66" s="58">
        <v>0</v>
      </c>
      <c r="IQ66" s="58">
        <f t="shared" si="112"/>
        <v>8169139.4230000023</v>
      </c>
      <c r="IR66" s="70">
        <f t="shared" si="84"/>
        <v>2184827.8808045159</v>
      </c>
      <c r="IS66" s="70">
        <f t="shared" si="85"/>
        <v>1942705.3249999997</v>
      </c>
      <c r="IT66" s="92">
        <f t="shared" si="113"/>
        <v>4451659.3789999997</v>
      </c>
      <c r="IU66" s="92">
        <f t="shared" si="114"/>
        <v>4693781.9348045159</v>
      </c>
      <c r="IV66" s="92">
        <f t="shared" si="86"/>
        <v>-242122.55580451619</v>
      </c>
      <c r="IW66" s="21">
        <f t="shared" si="115"/>
        <v>3717480.439869008</v>
      </c>
      <c r="IX66" s="70">
        <f t="shared" si="87"/>
        <v>2056173.3583217459</v>
      </c>
      <c r="IY66" s="70">
        <f t="shared" si="88"/>
        <v>1942705.3249999997</v>
      </c>
      <c r="IZ66" s="93">
        <f t="shared" si="116"/>
        <v>4451659.3789999997</v>
      </c>
      <c r="JA66" s="93">
        <f t="shared" si="117"/>
        <v>4565127.4123217463</v>
      </c>
      <c r="JB66" s="92">
        <f t="shared" si="89"/>
        <v>-113468.03332174663</v>
      </c>
      <c r="JC66" s="94">
        <f t="shared" si="118"/>
        <v>3717480.0440000026</v>
      </c>
      <c r="JD66" s="94">
        <f t="shared" si="90"/>
        <v>2133258.0984041686</v>
      </c>
      <c r="JE66" s="94">
        <f t="shared" si="91"/>
        <v>1942705.3249999997</v>
      </c>
      <c r="JF66" s="94">
        <f t="shared" si="119"/>
        <v>4451659.3789999997</v>
      </c>
      <c r="JG66" s="94">
        <f t="shared" si="120"/>
        <v>4642212.1524041686</v>
      </c>
      <c r="JH66" s="94">
        <f t="shared" si="92"/>
        <v>-190552.7734041689</v>
      </c>
      <c r="JI66" s="94">
        <f t="shared" si="121"/>
        <v>3717480.0440000026</v>
      </c>
      <c r="JJ66" s="94">
        <f t="shared" si="93"/>
        <v>1942705.3249999997</v>
      </c>
      <c r="JK66" s="94">
        <f t="shared" si="122"/>
        <v>1950690.5269999998</v>
      </c>
      <c r="JL66" s="94">
        <f t="shared" si="94"/>
        <v>4459644.5810000002</v>
      </c>
      <c r="JM66" s="94">
        <f t="shared" si="95"/>
        <v>4451659.3789999997</v>
      </c>
      <c r="JN66" s="94">
        <f t="shared" si="96"/>
        <v>7985.2020000005141</v>
      </c>
      <c r="JO66" s="94">
        <f t="shared" si="97"/>
        <v>3709494.842000002</v>
      </c>
      <c r="JP66" s="96">
        <v>11948</v>
      </c>
      <c r="JQ66" s="6" t="s">
        <v>384</v>
      </c>
      <c r="JR66" s="106" t="s">
        <v>394</v>
      </c>
      <c r="JS66" s="106" t="s">
        <v>395</v>
      </c>
      <c r="JT66" s="6" t="s">
        <v>406</v>
      </c>
      <c r="JU66" s="17">
        <v>6</v>
      </c>
      <c r="JV66" s="6" t="s">
        <v>397</v>
      </c>
      <c r="JW66" s="6" t="s">
        <v>401</v>
      </c>
      <c r="JX66" s="103" t="s">
        <v>445</v>
      </c>
      <c r="JY66" s="7" t="s">
        <v>446</v>
      </c>
      <c r="JZ66" s="6" t="s">
        <v>447</v>
      </c>
      <c r="KA66" s="6" t="s">
        <v>406</v>
      </c>
      <c r="KB66" s="6"/>
      <c r="KC66" s="110">
        <v>43497</v>
      </c>
      <c r="KD66" s="109">
        <v>43789</v>
      </c>
      <c r="KE66" s="110"/>
      <c r="KF66" s="129" t="s">
        <v>511</v>
      </c>
      <c r="KG66" s="129">
        <v>3</v>
      </c>
      <c r="KH66" s="85">
        <v>0</v>
      </c>
      <c r="KI66" s="85">
        <v>0</v>
      </c>
      <c r="KJ66" s="85">
        <v>0</v>
      </c>
      <c r="KK66" s="85" t="s">
        <v>532</v>
      </c>
      <c r="KL66" s="130" t="s">
        <v>488</v>
      </c>
      <c r="KM66" s="26" t="s">
        <v>506</v>
      </c>
      <c r="KN66" s="130"/>
      <c r="KO66" s="131">
        <v>538</v>
      </c>
      <c r="KP66" s="132"/>
      <c r="KQ66" s="133"/>
      <c r="KR66" s="132" t="s">
        <v>491</v>
      </c>
      <c r="KS66" s="291" t="s">
        <v>484</v>
      </c>
    </row>
    <row r="67" spans="1:305" ht="51.75" x14ac:dyDescent="0.25">
      <c r="A67" s="4" t="s">
        <v>63</v>
      </c>
      <c r="B67" s="6" t="s">
        <v>72</v>
      </c>
      <c r="C67" s="26" t="s">
        <v>136</v>
      </c>
      <c r="D67" s="219" t="s">
        <v>144</v>
      </c>
      <c r="E67" s="34" t="s">
        <v>163</v>
      </c>
      <c r="F67" s="33" t="s">
        <v>179</v>
      </c>
      <c r="G67" s="12">
        <v>19181.807000000001</v>
      </c>
      <c r="H67" s="12">
        <v>7970.3180000000002</v>
      </c>
      <c r="I67" s="12">
        <v>53057.241000000002</v>
      </c>
      <c r="J67" s="12">
        <v>6708.1940000000004</v>
      </c>
      <c r="K67" s="12">
        <v>28519.923999999999</v>
      </c>
      <c r="L67" s="12">
        <v>1897.3810000000001</v>
      </c>
      <c r="M67" s="12">
        <v>17054.966</v>
      </c>
      <c r="N67" s="48">
        <v>2926.4380000000001</v>
      </c>
      <c r="O67" s="48">
        <v>56404.811000000002</v>
      </c>
      <c r="P67" s="48">
        <v>88911.910999999993</v>
      </c>
      <c r="Q67" s="48">
        <v>97890.039000000004</v>
      </c>
      <c r="R67" s="48">
        <v>335.66500000000002</v>
      </c>
      <c r="S67" s="11">
        <f t="shared" si="21"/>
        <v>380858.69500000001</v>
      </c>
      <c r="T67" s="79">
        <v>0.01</v>
      </c>
      <c r="U67" s="79">
        <v>0</v>
      </c>
      <c r="V67" s="79">
        <v>7.0000000000000007E-2</v>
      </c>
      <c r="W67" s="79">
        <v>0</v>
      </c>
      <c r="X67" s="79">
        <v>0</v>
      </c>
      <c r="Y67" s="79">
        <v>7.0000000000000007E-2</v>
      </c>
      <c r="Z67" s="79">
        <v>0.01</v>
      </c>
      <c r="AA67" s="79">
        <v>0.01</v>
      </c>
      <c r="AB67" s="79">
        <v>0</v>
      </c>
      <c r="AC67" s="79">
        <v>0.01</v>
      </c>
      <c r="AD67" s="79">
        <v>0</v>
      </c>
      <c r="AE67" s="79">
        <v>0</v>
      </c>
      <c r="AF67" s="221">
        <f t="shared" si="98"/>
        <v>0.26</v>
      </c>
      <c r="AG67" s="221">
        <f t="shared" si="99"/>
        <v>0.26</v>
      </c>
      <c r="AH67" s="221">
        <f t="shared" si="100"/>
        <v>0.33</v>
      </c>
      <c r="AI67" s="221">
        <f t="shared" si="101"/>
        <v>0.33</v>
      </c>
      <c r="AJ67" s="221">
        <f t="shared" si="102"/>
        <v>0.33</v>
      </c>
      <c r="AK67" s="221">
        <f t="shared" si="103"/>
        <v>0.4</v>
      </c>
      <c r="AL67" s="221">
        <f t="shared" si="104"/>
        <v>0.41000000000000003</v>
      </c>
      <c r="AM67" s="221">
        <f t="shared" si="105"/>
        <v>0.42000000000000004</v>
      </c>
      <c r="AN67" s="221">
        <f t="shared" si="106"/>
        <v>0.42000000000000004</v>
      </c>
      <c r="AO67" s="221">
        <f t="shared" si="107"/>
        <v>0.43000000000000005</v>
      </c>
      <c r="AP67" s="221">
        <f t="shared" si="108"/>
        <v>0.43000000000000005</v>
      </c>
      <c r="AQ67" s="221">
        <f t="shared" si="109"/>
        <v>0.43000000000000005</v>
      </c>
      <c r="AR67" s="221">
        <f t="shared" si="46"/>
        <v>0.26788210939370766</v>
      </c>
      <c r="AS67" s="221">
        <f t="shared" si="47"/>
        <v>0.30806780525108335</v>
      </c>
      <c r="AT67" s="221">
        <f t="shared" si="48"/>
        <v>0.34819634015402562</v>
      </c>
      <c r="AU67" s="221">
        <f t="shared" si="49"/>
        <v>0.38157370287117931</v>
      </c>
      <c r="AV67" s="221">
        <f t="shared" si="50"/>
        <v>0.40917317451857349</v>
      </c>
      <c r="AW67" s="221">
        <f t="shared" si="51"/>
        <v>0.43182899605280439</v>
      </c>
      <c r="AX67" s="221">
        <f t="shared" si="52"/>
        <v>0.48554947898562484</v>
      </c>
      <c r="AY67" s="221">
        <f t="shared" si="53"/>
        <v>0.53682903467507093</v>
      </c>
      <c r="AZ67" s="221">
        <f t="shared" si="54"/>
        <v>0.58322519098710801</v>
      </c>
      <c r="BA67" s="221">
        <f t="shared" si="55"/>
        <v>0.6369456739199284</v>
      </c>
      <c r="BB67" s="221">
        <f t="shared" si="56"/>
        <v>0.67170107910612642</v>
      </c>
      <c r="BC67" s="221">
        <f t="shared" si="57"/>
        <v>0.68659073529070991</v>
      </c>
      <c r="BD67" s="80">
        <f t="shared" si="110"/>
        <v>0.43000000000000005</v>
      </c>
      <c r="BE67" s="76">
        <v>0.25</v>
      </c>
      <c r="BF67" s="51">
        <v>163540.41199999998</v>
      </c>
      <c r="BG67" s="57">
        <v>0</v>
      </c>
      <c r="BH67" s="57">
        <v>7925.002211717333</v>
      </c>
      <c r="BI67" s="57">
        <v>299739.65371911501</v>
      </c>
      <c r="BJ67" s="57">
        <v>97367.35410626138</v>
      </c>
      <c r="BK67" s="57">
        <v>642037.0334728763</v>
      </c>
      <c r="BL67" s="57">
        <v>228145.15598940634</v>
      </c>
      <c r="BM67" s="57">
        <v>339402.08899976447</v>
      </c>
      <c r="BN67" s="57">
        <v>427645.3840864987</v>
      </c>
      <c r="BO67" s="57">
        <v>21604.13756944592</v>
      </c>
      <c r="BP67" s="57">
        <v>0</v>
      </c>
      <c r="BQ67" s="57">
        <v>0</v>
      </c>
      <c r="BR67" s="57">
        <v>0</v>
      </c>
      <c r="BS67" s="86">
        <f t="shared" si="58"/>
        <v>2063865.8101550855</v>
      </c>
      <c r="BT67" s="230">
        <v>1.7882109393707664E-2</v>
      </c>
      <c r="BU67" s="230">
        <v>4.0185695857375699E-2</v>
      </c>
      <c r="BV67" s="230">
        <v>4.0128534902942249E-2</v>
      </c>
      <c r="BW67" s="230">
        <v>3.3377362717153698E-2</v>
      </c>
      <c r="BX67" s="230">
        <v>2.759947164739416E-2</v>
      </c>
      <c r="BY67" s="230">
        <v>2.265582153423092E-2</v>
      </c>
      <c r="BZ67" s="230">
        <v>5.3720482932820439E-2</v>
      </c>
      <c r="CA67" s="230">
        <v>5.1279555689446088E-2</v>
      </c>
      <c r="CB67" s="230">
        <v>4.6396156312037022E-2</v>
      </c>
      <c r="CC67" s="230">
        <v>5.3720482932820439E-2</v>
      </c>
      <c r="CD67" s="230">
        <v>3.4755405186197956E-2</v>
      </c>
      <c r="CE67" s="230">
        <v>1.4889656184583537E-2</v>
      </c>
      <c r="CF67" s="80">
        <f t="shared" si="59"/>
        <v>0.68659073529070991</v>
      </c>
      <c r="CG67" s="59">
        <v>21429.58057625013</v>
      </c>
      <c r="CH67" s="59">
        <v>334336.9936951251</v>
      </c>
      <c r="CI67" s="59">
        <v>334336.9936951251</v>
      </c>
      <c r="CJ67" s="59">
        <v>334336.9936951251</v>
      </c>
      <c r="CK67" s="59">
        <v>334336.9936951251</v>
      </c>
      <c r="CL67" s="59">
        <v>337036.9936951251</v>
      </c>
      <c r="CM67" s="59">
        <v>21429.580576250126</v>
      </c>
      <c r="CN67" s="59">
        <v>1229604.7865151239</v>
      </c>
      <c r="CO67" s="59">
        <v>37826.023815040397</v>
      </c>
      <c r="CP67" s="59">
        <v>0</v>
      </c>
      <c r="CQ67" s="59">
        <v>0</v>
      </c>
      <c r="CR67" s="59">
        <v>0</v>
      </c>
      <c r="CS67" s="11">
        <f t="shared" si="60"/>
        <v>2984674.9399582902</v>
      </c>
      <c r="CT67" s="59">
        <v>0</v>
      </c>
      <c r="CU67" s="59">
        <v>0</v>
      </c>
      <c r="CV67" s="59">
        <v>0</v>
      </c>
      <c r="CW67" s="59">
        <v>0</v>
      </c>
      <c r="CX67" s="58">
        <f t="shared" si="111"/>
        <v>5212081.162113376</v>
      </c>
      <c r="CY67" s="63">
        <v>0</v>
      </c>
      <c r="CZ67" s="63">
        <v>7925.002211717333</v>
      </c>
      <c r="DA67" s="63">
        <v>299739.65371911501</v>
      </c>
      <c r="DB67" s="63">
        <v>97367.35410626138</v>
      </c>
      <c r="DC67" s="63">
        <v>642037.0334728763</v>
      </c>
      <c r="DD67" s="63">
        <v>228145.15598940634</v>
      </c>
      <c r="DE67" s="63">
        <v>339402.08899976447</v>
      </c>
      <c r="DF67" s="63">
        <v>427645.3840864987</v>
      </c>
      <c r="DG67" s="63">
        <v>21604.13756944592</v>
      </c>
      <c r="DH67" s="63">
        <v>0</v>
      </c>
      <c r="DI67" s="63">
        <v>0</v>
      </c>
      <c r="DJ67" s="63">
        <v>0</v>
      </c>
      <c r="DK67" s="63">
        <f t="shared" si="62"/>
        <v>2063865.8101550855</v>
      </c>
      <c r="DL67" s="63">
        <v>21429.58057625013</v>
      </c>
      <c r="DM67" s="63">
        <v>334336.9936951251</v>
      </c>
      <c r="DN67" s="63">
        <v>334336.9936951251</v>
      </c>
      <c r="DO67" s="63">
        <v>334336.9936951251</v>
      </c>
      <c r="DP67" s="63">
        <v>334336.9936951251</v>
      </c>
      <c r="DQ67" s="63">
        <v>337036.9936951251</v>
      </c>
      <c r="DR67" s="63">
        <v>21429.580576250126</v>
      </c>
      <c r="DS67" s="63">
        <v>1229604.7865151239</v>
      </c>
      <c r="DT67" s="63">
        <v>37826.023815040397</v>
      </c>
      <c r="DU67" s="63">
        <v>0</v>
      </c>
      <c r="DV67" s="63">
        <v>0</v>
      </c>
      <c r="DW67" s="63">
        <v>0</v>
      </c>
      <c r="DX67" s="63">
        <f t="shared" si="63"/>
        <v>2984674.9399582902</v>
      </c>
      <c r="DY67" s="58">
        <v>0</v>
      </c>
      <c r="DZ67" s="58">
        <v>0</v>
      </c>
      <c r="EA67" s="58">
        <v>0</v>
      </c>
      <c r="EB67" s="58">
        <v>0</v>
      </c>
      <c r="EC67" s="58">
        <f t="shared" si="64"/>
        <v>5212081.162113376</v>
      </c>
      <c r="ED67" s="85">
        <v>19181.807000000001</v>
      </c>
      <c r="EE67" s="85">
        <v>7970.3180000000002</v>
      </c>
      <c r="EF67" s="85">
        <v>53057.241000000002</v>
      </c>
      <c r="EG67" s="85">
        <v>6708.1940000000004</v>
      </c>
      <c r="EH67" s="85">
        <v>28519.923999999999</v>
      </c>
      <c r="EI67" s="85">
        <v>1897.3810000000001</v>
      </c>
      <c r="EJ67" s="85">
        <v>0</v>
      </c>
      <c r="EK67" s="85">
        <v>30257.50957625013</v>
      </c>
      <c r="EL67" s="85">
        <v>334456.9936951251</v>
      </c>
      <c r="EM67" s="85">
        <v>178003.2871356876</v>
      </c>
      <c r="EN67" s="85">
        <v>830771.49513444817</v>
      </c>
      <c r="EO67" s="85">
        <v>573041.65961357439</v>
      </c>
      <c r="EP67" s="83">
        <f t="shared" si="65"/>
        <v>2063865.8101550853</v>
      </c>
      <c r="EQ67" s="79">
        <v>0.01</v>
      </c>
      <c r="ER67" s="79">
        <v>0</v>
      </c>
      <c r="ES67" s="79">
        <v>7.0000000000000007E-2</v>
      </c>
      <c r="ET67" s="79">
        <v>0</v>
      </c>
      <c r="EU67" s="79">
        <v>0</v>
      </c>
      <c r="EV67" s="79">
        <v>2.0731744985099998E-2</v>
      </c>
      <c r="EW67" s="79">
        <v>3.5052932257722269E-2</v>
      </c>
      <c r="EX67" s="79">
        <v>2.0937215882766088E-2</v>
      </c>
      <c r="EY67" s="79">
        <v>4.2317604289910028E-2</v>
      </c>
      <c r="EZ67" s="79">
        <v>6.6990898847885713E-2</v>
      </c>
      <c r="FA67" s="79">
        <v>5.1157553204204481E-2</v>
      </c>
      <c r="FB67" s="79">
        <v>1.5903850363468613E-2</v>
      </c>
      <c r="FC67" s="81">
        <f t="shared" si="66"/>
        <v>0.33309179983105719</v>
      </c>
      <c r="FD67" s="81">
        <f t="shared" si="67"/>
        <v>0.26</v>
      </c>
      <c r="FE67" s="81">
        <f t="shared" si="68"/>
        <v>0.26</v>
      </c>
      <c r="FF67" s="81">
        <f t="shared" si="69"/>
        <v>0.33</v>
      </c>
      <c r="FG67" s="81">
        <f t="shared" si="70"/>
        <v>0.33</v>
      </c>
      <c r="FH67" s="81">
        <f t="shared" si="71"/>
        <v>0.33</v>
      </c>
      <c r="FI67" s="81">
        <f t="shared" si="72"/>
        <v>0.35073174498510001</v>
      </c>
      <c r="FJ67" s="81">
        <f t="shared" si="73"/>
        <v>0.38578467724282228</v>
      </c>
      <c r="FK67" s="81">
        <f t="shared" si="74"/>
        <v>0.40672189312558837</v>
      </c>
      <c r="FL67" s="81">
        <f t="shared" si="75"/>
        <v>0.44903949741549842</v>
      </c>
      <c r="FM67" s="81">
        <f t="shared" si="76"/>
        <v>0.51603039626338409</v>
      </c>
      <c r="FN67" s="81">
        <f t="shared" si="77"/>
        <v>0.56718794946758855</v>
      </c>
      <c r="FO67" s="81">
        <f t="shared" si="78"/>
        <v>0.58309179983105719</v>
      </c>
      <c r="FP67" s="85">
        <v>176495.94106006905</v>
      </c>
      <c r="FQ67" s="85">
        <v>490790.70025456254</v>
      </c>
      <c r="FR67" s="85">
        <v>334336.9936951251</v>
      </c>
      <c r="FS67" s="85">
        <v>334336.9936951251</v>
      </c>
      <c r="FT67" s="85">
        <v>334336.9936951251</v>
      </c>
      <c r="FU67" s="85">
        <v>337036.9936951251</v>
      </c>
      <c r="FV67" s="85">
        <v>334336.9936951251</v>
      </c>
      <c r="FW67" s="85">
        <v>0</v>
      </c>
      <c r="FX67" s="85">
        <v>0</v>
      </c>
      <c r="FY67" s="85">
        <v>0</v>
      </c>
      <c r="FZ67" s="85">
        <v>643003.3301680329</v>
      </c>
      <c r="GA67" s="85">
        <v>0</v>
      </c>
      <c r="GB67" s="83">
        <f t="shared" si="79"/>
        <v>2984674.9399582897</v>
      </c>
      <c r="GC67" s="89">
        <v>0</v>
      </c>
      <c r="GD67" s="89">
        <v>0</v>
      </c>
      <c r="GE67" s="89">
        <v>0</v>
      </c>
      <c r="GF67" s="89">
        <v>0</v>
      </c>
      <c r="GG67" s="86">
        <v>5212081.162113375</v>
      </c>
      <c r="GH67" s="63">
        <v>19181.807000000001</v>
      </c>
      <c r="GI67" s="63">
        <v>7970.3180000000002</v>
      </c>
      <c r="GJ67" s="63">
        <v>53057.241000000002</v>
      </c>
      <c r="GK67" s="63">
        <v>6708.1940000000004</v>
      </c>
      <c r="GL67" s="63">
        <v>28519.923999999999</v>
      </c>
      <c r="GM67" s="63">
        <v>1897.3810000000001</v>
      </c>
      <c r="GN67" s="63">
        <v>17054.966</v>
      </c>
      <c r="GO67" s="63">
        <v>2926.4380000000001</v>
      </c>
      <c r="GP67" s="63">
        <v>56404.811000000002</v>
      </c>
      <c r="GQ67" s="63">
        <v>126422.4051356876</v>
      </c>
      <c r="GR67" s="63">
        <v>617124.49513444817</v>
      </c>
      <c r="GS67" s="63">
        <v>710604.29112975579</v>
      </c>
      <c r="GT67" s="63">
        <f t="shared" si="80"/>
        <v>1647872.2713998915</v>
      </c>
      <c r="GU67" s="63">
        <v>364336.9936951251</v>
      </c>
      <c r="GV67" s="63">
        <v>384336.9936951251</v>
      </c>
      <c r="GW67" s="63">
        <v>334336.9936951251</v>
      </c>
      <c r="GX67" s="63">
        <v>334336.9936951251</v>
      </c>
      <c r="GY67" s="63">
        <v>334336.9936951251</v>
      </c>
      <c r="GZ67" s="63">
        <v>337036.9936951251</v>
      </c>
      <c r="HA67" s="63">
        <v>490790.70025456254</v>
      </c>
      <c r="HB67" s="63">
        <v>21429.580576250126</v>
      </c>
      <c r="HC67" s="63">
        <v>0</v>
      </c>
      <c r="HD67" s="63">
        <v>0</v>
      </c>
      <c r="HE67" s="63">
        <v>799726.23571192101</v>
      </c>
      <c r="HF67" s="63">
        <v>0</v>
      </c>
      <c r="HG67" s="63">
        <f t="shared" si="81"/>
        <v>3400668.4787134845</v>
      </c>
      <c r="HH67" s="58">
        <v>0</v>
      </c>
      <c r="HI67" s="58">
        <v>0</v>
      </c>
      <c r="HJ67" s="58">
        <v>0</v>
      </c>
      <c r="HK67" s="58">
        <v>0</v>
      </c>
      <c r="HL67" s="58">
        <f t="shared" si="82"/>
        <v>5212081.162113376</v>
      </c>
      <c r="HM67" s="63">
        <v>19181.807000000001</v>
      </c>
      <c r="HN67" s="63">
        <v>7970.3180000000002</v>
      </c>
      <c r="HO67" s="63">
        <v>53057.241000000002</v>
      </c>
      <c r="HP67" s="63">
        <v>6708.1940000000004</v>
      </c>
      <c r="HQ67" s="63">
        <v>28519.923999999999</v>
      </c>
      <c r="HR67" s="63">
        <v>1897.3810000000001</v>
      </c>
      <c r="HS67" s="63">
        <v>17054.966</v>
      </c>
      <c r="HT67" s="63">
        <v>2926.4380000000001</v>
      </c>
      <c r="HU67" s="63">
        <v>56404.811000000002</v>
      </c>
      <c r="HV67" s="63">
        <v>88911.910999999993</v>
      </c>
      <c r="HW67" s="63">
        <v>97890.039000000004</v>
      </c>
      <c r="HX67" s="63">
        <v>848377.12207624991</v>
      </c>
      <c r="HY67" s="63">
        <f t="shared" si="83"/>
        <v>1228900.1520762499</v>
      </c>
      <c r="HZ67" s="63">
        <v>0</v>
      </c>
      <c r="IA67" s="63">
        <v>0</v>
      </c>
      <c r="IB67" s="63">
        <v>0</v>
      </c>
      <c r="IC67" s="63">
        <v>0</v>
      </c>
      <c r="ID67" s="63">
        <v>0</v>
      </c>
      <c r="IE67" s="63">
        <v>0</v>
      </c>
      <c r="IF67" s="63">
        <v>0</v>
      </c>
      <c r="IG67" s="63">
        <v>0</v>
      </c>
      <c r="IH67" s="63">
        <v>0</v>
      </c>
      <c r="II67" s="63">
        <v>0</v>
      </c>
      <c r="IJ67" s="63">
        <v>0</v>
      </c>
      <c r="IK67" s="63">
        <v>0</v>
      </c>
      <c r="IL67" s="63">
        <v>3819640.598037126</v>
      </c>
      <c r="IM67" s="58">
        <v>0</v>
      </c>
      <c r="IN67" s="58">
        <v>0</v>
      </c>
      <c r="IO67" s="58">
        <v>0</v>
      </c>
      <c r="IP67" s="58">
        <v>0</v>
      </c>
      <c r="IQ67" s="58">
        <f t="shared" si="112"/>
        <v>5212081.162113376</v>
      </c>
      <c r="IR67" s="70">
        <f t="shared" si="84"/>
        <v>2063865.8101550855</v>
      </c>
      <c r="IS67" s="70">
        <f t="shared" si="85"/>
        <v>380523.03</v>
      </c>
      <c r="IT67" s="92">
        <f t="shared" si="113"/>
        <v>544063.44200000004</v>
      </c>
      <c r="IU67" s="92">
        <f t="shared" si="114"/>
        <v>2227406.2221550853</v>
      </c>
      <c r="IV67" s="92">
        <f t="shared" si="86"/>
        <v>-1683342.7801550853</v>
      </c>
      <c r="IW67" s="21">
        <f t="shared" si="115"/>
        <v>4668017.7201133762</v>
      </c>
      <c r="IX67" s="70">
        <f t="shared" si="87"/>
        <v>1490824.1505415109</v>
      </c>
      <c r="IY67" s="70">
        <f t="shared" si="88"/>
        <v>380523.03</v>
      </c>
      <c r="IZ67" s="93">
        <f t="shared" si="116"/>
        <v>544063.44200000004</v>
      </c>
      <c r="JA67" s="93">
        <f t="shared" si="117"/>
        <v>1654364.5625415109</v>
      </c>
      <c r="JB67" s="92">
        <f t="shared" si="89"/>
        <v>-1110301.1205415109</v>
      </c>
      <c r="JC67" s="94">
        <f t="shared" si="118"/>
        <v>4668017.7201133752</v>
      </c>
      <c r="JD67" s="94">
        <f t="shared" si="90"/>
        <v>937267.9802701358</v>
      </c>
      <c r="JE67" s="94">
        <f t="shared" si="91"/>
        <v>380523.03</v>
      </c>
      <c r="JF67" s="94">
        <f t="shared" si="119"/>
        <v>544063.44200000004</v>
      </c>
      <c r="JG67" s="94">
        <f t="shared" si="120"/>
        <v>1100808.3922701357</v>
      </c>
      <c r="JH67" s="94">
        <f t="shared" si="92"/>
        <v>-556744.95027013565</v>
      </c>
      <c r="JI67" s="94">
        <f t="shared" si="121"/>
        <v>4668017.7201133762</v>
      </c>
      <c r="JJ67" s="94">
        <f t="shared" si="93"/>
        <v>380523.03</v>
      </c>
      <c r="JK67" s="94">
        <f t="shared" si="122"/>
        <v>380858.69500000001</v>
      </c>
      <c r="JL67" s="94">
        <f t="shared" si="94"/>
        <v>544399.10699999996</v>
      </c>
      <c r="JM67" s="94">
        <f t="shared" si="95"/>
        <v>544063.44200000004</v>
      </c>
      <c r="JN67" s="94">
        <f t="shared" si="96"/>
        <v>335.66499999992084</v>
      </c>
      <c r="JO67" s="94">
        <f t="shared" si="97"/>
        <v>4667682.0551133761</v>
      </c>
      <c r="JP67" s="96">
        <v>11949</v>
      </c>
      <c r="JQ67" s="6" t="s">
        <v>384</v>
      </c>
      <c r="JR67" s="106" t="s">
        <v>394</v>
      </c>
      <c r="JS67" s="106" t="s">
        <v>395</v>
      </c>
      <c r="JT67" s="6" t="s">
        <v>406</v>
      </c>
      <c r="JU67" s="17">
        <v>6</v>
      </c>
      <c r="JV67" s="6" t="s">
        <v>397</v>
      </c>
      <c r="JW67" s="6" t="s">
        <v>401</v>
      </c>
      <c r="JX67" s="103" t="s">
        <v>445</v>
      </c>
      <c r="JY67" s="7" t="s">
        <v>446</v>
      </c>
      <c r="JZ67" s="6" t="s">
        <v>447</v>
      </c>
      <c r="KA67" s="6" t="s">
        <v>406</v>
      </c>
      <c r="KB67" s="6"/>
      <c r="KC67" s="110">
        <v>44012</v>
      </c>
      <c r="KD67" s="109">
        <v>44196</v>
      </c>
      <c r="KE67" s="110"/>
      <c r="KF67" s="129">
        <v>0</v>
      </c>
      <c r="KG67" s="129">
        <v>0</v>
      </c>
      <c r="KH67" s="85">
        <v>0</v>
      </c>
      <c r="KI67" s="85">
        <v>0</v>
      </c>
      <c r="KJ67" s="85">
        <v>0</v>
      </c>
      <c r="KK67" s="85" t="s">
        <v>533</v>
      </c>
      <c r="KL67" s="130"/>
      <c r="KM67" s="26"/>
      <c r="KN67" s="130"/>
      <c r="KO67" s="131"/>
      <c r="KP67" s="132"/>
      <c r="KQ67" s="133"/>
      <c r="KR67" s="132" t="s">
        <v>483</v>
      </c>
      <c r="KS67" s="291" t="s">
        <v>484</v>
      </c>
    </row>
    <row r="68" spans="1:305" ht="51.75" x14ac:dyDescent="0.25">
      <c r="A68" s="4" t="s">
        <v>64</v>
      </c>
      <c r="B68" s="6" t="s">
        <v>72</v>
      </c>
      <c r="C68" s="26" t="s">
        <v>137</v>
      </c>
      <c r="D68" s="219" t="s">
        <v>144</v>
      </c>
      <c r="E68" s="34" t="s">
        <v>164</v>
      </c>
      <c r="F68" s="33" t="s">
        <v>179</v>
      </c>
      <c r="G68" s="12">
        <v>837.01300000000003</v>
      </c>
      <c r="H68" s="12">
        <v>14520.223</v>
      </c>
      <c r="I68" s="12">
        <v>10313.736000000001</v>
      </c>
      <c r="J68" s="12">
        <v>19682.808000000001</v>
      </c>
      <c r="K68" s="12">
        <v>3119.701</v>
      </c>
      <c r="L68" s="12">
        <v>926.39800000000002</v>
      </c>
      <c r="M68" s="12">
        <v>1606.384</v>
      </c>
      <c r="N68" s="48">
        <v>14531.745000000001</v>
      </c>
      <c r="O68" s="48">
        <v>7162.7250000000004</v>
      </c>
      <c r="P68" s="48">
        <v>12112.409</v>
      </c>
      <c r="Q68" s="48">
        <v>6827.1779999999999</v>
      </c>
      <c r="R68" s="48">
        <v>0</v>
      </c>
      <c r="S68" s="11">
        <f t="shared" si="21"/>
        <v>91640.320000000007</v>
      </c>
      <c r="T68" s="79">
        <v>0</v>
      </c>
      <c r="U68" s="79">
        <v>0</v>
      </c>
      <c r="V68" s="79">
        <v>0</v>
      </c>
      <c r="W68" s="79">
        <v>0</v>
      </c>
      <c r="X68" s="79">
        <v>0</v>
      </c>
      <c r="Y68" s="79">
        <v>0</v>
      </c>
      <c r="Z68" s="79">
        <v>8.9200000000000002E-2</v>
      </c>
      <c r="AA68" s="79">
        <v>0.09</v>
      </c>
      <c r="AB68" s="79">
        <v>0</v>
      </c>
      <c r="AC68" s="79">
        <v>0.12</v>
      </c>
      <c r="AD68" s="79">
        <v>0.02</v>
      </c>
      <c r="AE68" s="79">
        <v>0</v>
      </c>
      <c r="AF68" s="221">
        <f t="shared" si="98"/>
        <v>0.39080000000000004</v>
      </c>
      <c r="AG68" s="221">
        <f t="shared" si="99"/>
        <v>0.39080000000000004</v>
      </c>
      <c r="AH68" s="221">
        <f t="shared" si="100"/>
        <v>0.39080000000000004</v>
      </c>
      <c r="AI68" s="221">
        <f t="shared" si="101"/>
        <v>0.39080000000000004</v>
      </c>
      <c r="AJ68" s="221">
        <f t="shared" si="102"/>
        <v>0.39080000000000004</v>
      </c>
      <c r="AK68" s="221">
        <f t="shared" si="103"/>
        <v>0.39080000000000004</v>
      </c>
      <c r="AL68" s="221">
        <f t="shared" si="104"/>
        <v>0.48000000000000004</v>
      </c>
      <c r="AM68" s="221">
        <f t="shared" si="105"/>
        <v>0.57000000000000006</v>
      </c>
      <c r="AN68" s="221">
        <f t="shared" si="106"/>
        <v>0.57000000000000006</v>
      </c>
      <c r="AO68" s="221">
        <f t="shared" si="107"/>
        <v>0.69000000000000006</v>
      </c>
      <c r="AP68" s="221">
        <f t="shared" si="108"/>
        <v>0.71000000000000008</v>
      </c>
      <c r="AQ68" s="221">
        <f t="shared" si="109"/>
        <v>0.71000000000000008</v>
      </c>
      <c r="AR68" s="221">
        <f t="shared" si="46"/>
        <v>0.39203233457762693</v>
      </c>
      <c r="AS68" s="221">
        <f t="shared" si="47"/>
        <v>0.39326466915525377</v>
      </c>
      <c r="AT68" s="221">
        <f t="shared" si="48"/>
        <v>0.42168426426785888</v>
      </c>
      <c r="AU68" s="221">
        <f t="shared" si="49"/>
        <v>0.4830566182779602</v>
      </c>
      <c r="AV68" s="221">
        <f t="shared" si="50"/>
        <v>0.51629382526887457</v>
      </c>
      <c r="AW68" s="221">
        <f t="shared" si="51"/>
        <v>0.55008460763891642</v>
      </c>
      <c r="AX68" s="221">
        <f t="shared" si="52"/>
        <v>0.5710681618968384</v>
      </c>
      <c r="AY68" s="221">
        <f t="shared" si="53"/>
        <v>0.61176622163735728</v>
      </c>
      <c r="AZ68" s="221">
        <f t="shared" si="54"/>
        <v>0.61176622163735728</v>
      </c>
      <c r="BA68" s="221">
        <f t="shared" si="55"/>
        <v>0.72992683361643562</v>
      </c>
      <c r="BB68" s="221">
        <f t="shared" si="56"/>
        <v>0.84808744559551397</v>
      </c>
      <c r="BC68" s="221">
        <f t="shared" si="57"/>
        <v>0.97079999999999989</v>
      </c>
      <c r="BD68" s="80">
        <f t="shared" si="110"/>
        <v>0.71000000000000008</v>
      </c>
      <c r="BE68" s="76">
        <v>0.39080000000000004</v>
      </c>
      <c r="BF68" s="51">
        <v>61148.564999999988</v>
      </c>
      <c r="BG68" s="57">
        <v>781.52870161195005</v>
      </c>
      <c r="BH68" s="57">
        <v>783.4217691706117</v>
      </c>
      <c r="BI68" s="57">
        <v>18113.099811809701</v>
      </c>
      <c r="BJ68" s="57">
        <v>39213.155446878249</v>
      </c>
      <c r="BK68" s="57">
        <v>21290.136057681208</v>
      </c>
      <c r="BL68" s="57">
        <v>21698.313865308282</v>
      </c>
      <c r="BM68" s="57">
        <v>13508.330352968571</v>
      </c>
      <c r="BN68" s="57">
        <v>26265.200858256008</v>
      </c>
      <c r="BO68" s="57">
        <v>0</v>
      </c>
      <c r="BP68" s="57">
        <v>76638.75857104949</v>
      </c>
      <c r="BQ68" s="57">
        <v>76828.494873997202</v>
      </c>
      <c r="BR68" s="57">
        <v>79989.599475976676</v>
      </c>
      <c r="BS68" s="86">
        <f t="shared" si="58"/>
        <v>375110.03978470794</v>
      </c>
      <c r="BT68" s="230">
        <v>1.2323345776268657E-3</v>
      </c>
      <c r="BU68" s="230">
        <v>1.2323345776268657E-3</v>
      </c>
      <c r="BV68" s="230">
        <v>2.8419595112605136E-2</v>
      </c>
      <c r="BW68" s="230">
        <v>6.1372354010101264E-2</v>
      </c>
      <c r="BX68" s="230">
        <v>3.3237206990914377E-2</v>
      </c>
      <c r="BY68" s="230">
        <v>3.3790782370041912E-2</v>
      </c>
      <c r="BZ68" s="230">
        <v>2.0983554257921935E-2</v>
      </c>
      <c r="CA68" s="230">
        <v>4.0698059740518884E-2</v>
      </c>
      <c r="CB68" s="230">
        <v>0</v>
      </c>
      <c r="CC68" s="230">
        <v>0.11816061197907837</v>
      </c>
      <c r="CD68" s="230">
        <v>0.11816061197907837</v>
      </c>
      <c r="CE68" s="230">
        <v>0.12271255440448592</v>
      </c>
      <c r="CF68" s="80">
        <f t="shared" si="59"/>
        <v>0.97079999999999989</v>
      </c>
      <c r="CG68" s="59">
        <v>0</v>
      </c>
      <c r="CH68" s="59">
        <v>0</v>
      </c>
      <c r="CI68" s="59">
        <v>0</v>
      </c>
      <c r="CJ68" s="59">
        <v>0</v>
      </c>
      <c r="CK68" s="59">
        <v>0</v>
      </c>
      <c r="CL68" s="59">
        <v>0</v>
      </c>
      <c r="CM68" s="59">
        <v>0</v>
      </c>
      <c r="CN68" s="59">
        <v>0</v>
      </c>
      <c r="CO68" s="59">
        <v>0</v>
      </c>
      <c r="CP68" s="59">
        <v>0</v>
      </c>
      <c r="CQ68" s="59">
        <v>0</v>
      </c>
      <c r="CR68" s="59">
        <v>0</v>
      </c>
      <c r="CS68" s="11">
        <f t="shared" si="60"/>
        <v>0</v>
      </c>
      <c r="CT68" s="59">
        <v>0</v>
      </c>
      <c r="CU68" s="59">
        <v>0</v>
      </c>
      <c r="CV68" s="59">
        <v>0</v>
      </c>
      <c r="CW68" s="59">
        <v>0</v>
      </c>
      <c r="CX68" s="58">
        <f t="shared" si="111"/>
        <v>436258.60478470795</v>
      </c>
      <c r="CY68" s="63">
        <v>781.52870161195005</v>
      </c>
      <c r="CZ68" s="63">
        <v>783.4217691706117</v>
      </c>
      <c r="DA68" s="63">
        <v>18113.099811809701</v>
      </c>
      <c r="DB68" s="63">
        <v>39213.155446878249</v>
      </c>
      <c r="DC68" s="63">
        <v>21290.136057681208</v>
      </c>
      <c r="DD68" s="63">
        <v>21698.313865308282</v>
      </c>
      <c r="DE68" s="63">
        <v>13508.330352968571</v>
      </c>
      <c r="DF68" s="63">
        <v>26265.200858256008</v>
      </c>
      <c r="DG68" s="63">
        <v>0</v>
      </c>
      <c r="DH68" s="63">
        <v>76638.75857104949</v>
      </c>
      <c r="DI68" s="63">
        <v>76828.494873997202</v>
      </c>
      <c r="DJ68" s="63">
        <v>79989.599475976676</v>
      </c>
      <c r="DK68" s="63">
        <f t="shared" si="62"/>
        <v>375110.03978470794</v>
      </c>
      <c r="DL68" s="63">
        <v>0</v>
      </c>
      <c r="DM68" s="63">
        <v>0</v>
      </c>
      <c r="DN68" s="63">
        <v>0</v>
      </c>
      <c r="DO68" s="63">
        <v>0</v>
      </c>
      <c r="DP68" s="63">
        <v>0</v>
      </c>
      <c r="DQ68" s="63">
        <v>0</v>
      </c>
      <c r="DR68" s="63">
        <v>0</v>
      </c>
      <c r="DS68" s="63">
        <v>0</v>
      </c>
      <c r="DT68" s="63">
        <v>0</v>
      </c>
      <c r="DU68" s="63">
        <v>0</v>
      </c>
      <c r="DV68" s="63">
        <v>0</v>
      </c>
      <c r="DW68" s="63">
        <v>0</v>
      </c>
      <c r="DX68" s="63">
        <f t="shared" si="63"/>
        <v>0</v>
      </c>
      <c r="DY68" s="58">
        <v>0</v>
      </c>
      <c r="DZ68" s="58">
        <v>0</v>
      </c>
      <c r="EA68" s="58">
        <v>0</v>
      </c>
      <c r="EB68" s="58">
        <v>0</v>
      </c>
      <c r="EC68" s="58">
        <f t="shared" si="64"/>
        <v>436258.60478470795</v>
      </c>
      <c r="ED68" s="85">
        <v>837.01300000000003</v>
      </c>
      <c r="EE68" s="85">
        <v>14520.223</v>
      </c>
      <c r="EF68" s="85">
        <v>10313.736000000001</v>
      </c>
      <c r="EG68" s="85">
        <v>19682.808000000001</v>
      </c>
      <c r="EH68" s="85">
        <v>3119.701</v>
      </c>
      <c r="EI68" s="85">
        <v>926</v>
      </c>
      <c r="EJ68" s="85">
        <v>6625.9650000000001</v>
      </c>
      <c r="EK68" s="85">
        <v>33166.879506128011</v>
      </c>
      <c r="EL68" s="85">
        <v>26825.54</v>
      </c>
      <c r="EM68" s="85">
        <v>13599.717000000001</v>
      </c>
      <c r="EN68" s="85">
        <v>6799.8580000000002</v>
      </c>
      <c r="EO68" s="85">
        <v>238692.59927857982</v>
      </c>
      <c r="EP68" s="83">
        <f t="shared" si="65"/>
        <v>375110.03978470783</v>
      </c>
      <c r="EQ68" s="79">
        <v>0</v>
      </c>
      <c r="ER68" s="79">
        <v>0</v>
      </c>
      <c r="ES68" s="79">
        <v>0</v>
      </c>
      <c r="ET68" s="79">
        <v>0</v>
      </c>
      <c r="EU68" s="79">
        <v>0</v>
      </c>
      <c r="EV68" s="79">
        <v>0</v>
      </c>
      <c r="EW68" s="79">
        <v>0</v>
      </c>
      <c r="EX68" s="79">
        <v>0</v>
      </c>
      <c r="EY68" s="79">
        <v>0.58919999999999995</v>
      </c>
      <c r="EZ68" s="79">
        <v>0</v>
      </c>
      <c r="FA68" s="79">
        <v>0</v>
      </c>
      <c r="FB68" s="79">
        <v>0</v>
      </c>
      <c r="FC68" s="81">
        <f t="shared" si="66"/>
        <v>0.58919999999999995</v>
      </c>
      <c r="FD68" s="81">
        <f t="shared" si="67"/>
        <v>0.39080000000000004</v>
      </c>
      <c r="FE68" s="81">
        <f t="shared" si="68"/>
        <v>0.39080000000000004</v>
      </c>
      <c r="FF68" s="81">
        <f t="shared" si="69"/>
        <v>0.39080000000000004</v>
      </c>
      <c r="FG68" s="81">
        <f t="shared" si="70"/>
        <v>0.39080000000000004</v>
      </c>
      <c r="FH68" s="81">
        <f t="shared" si="71"/>
        <v>0.39080000000000004</v>
      </c>
      <c r="FI68" s="81">
        <f t="shared" si="72"/>
        <v>0.39080000000000004</v>
      </c>
      <c r="FJ68" s="81">
        <f t="shared" si="73"/>
        <v>0.39080000000000004</v>
      </c>
      <c r="FK68" s="81">
        <f t="shared" si="74"/>
        <v>0.39080000000000004</v>
      </c>
      <c r="FL68" s="81">
        <f t="shared" si="75"/>
        <v>0.98</v>
      </c>
      <c r="FM68" s="81">
        <f t="shared" si="76"/>
        <v>0.98</v>
      </c>
      <c r="FN68" s="81">
        <f t="shared" si="77"/>
        <v>0.98</v>
      </c>
      <c r="FO68" s="81">
        <f t="shared" si="78"/>
        <v>0.98</v>
      </c>
      <c r="FP68" s="85">
        <v>0</v>
      </c>
      <c r="FQ68" s="85">
        <v>0</v>
      </c>
      <c r="FR68" s="85">
        <v>0</v>
      </c>
      <c r="FS68" s="85">
        <v>0</v>
      </c>
      <c r="FT68" s="85">
        <v>0</v>
      </c>
      <c r="FU68" s="85">
        <v>0</v>
      </c>
      <c r="FV68" s="85">
        <v>0</v>
      </c>
      <c r="FW68" s="85">
        <v>0</v>
      </c>
      <c r="FX68" s="85">
        <v>0</v>
      </c>
      <c r="FY68" s="85">
        <v>0</v>
      </c>
      <c r="FZ68" s="85">
        <v>0</v>
      </c>
      <c r="GA68" s="85">
        <v>0</v>
      </c>
      <c r="GB68" s="83">
        <f t="shared" si="79"/>
        <v>0</v>
      </c>
      <c r="GC68" s="89">
        <v>0</v>
      </c>
      <c r="GD68" s="89">
        <v>0</v>
      </c>
      <c r="GE68" s="89">
        <v>0</v>
      </c>
      <c r="GF68" s="89">
        <v>0</v>
      </c>
      <c r="GG68" s="86">
        <v>436258.60478470783</v>
      </c>
      <c r="GH68" s="63">
        <v>837.01300000000003</v>
      </c>
      <c r="GI68" s="63">
        <v>14520.223</v>
      </c>
      <c r="GJ68" s="63">
        <v>10313.736000000001</v>
      </c>
      <c r="GK68" s="63">
        <v>19682.808000000001</v>
      </c>
      <c r="GL68" s="63">
        <v>3119.701</v>
      </c>
      <c r="GM68" s="63">
        <v>926.39800000000002</v>
      </c>
      <c r="GN68" s="63">
        <v>1606.384</v>
      </c>
      <c r="GO68" s="63">
        <v>14531.745000000001</v>
      </c>
      <c r="GP68" s="63">
        <v>7162.7250000000004</v>
      </c>
      <c r="GQ68" s="63">
        <v>0</v>
      </c>
      <c r="GR68" s="63">
        <v>70926.450506128109</v>
      </c>
      <c r="GS68" s="63">
        <v>231482.8562785798</v>
      </c>
      <c r="GT68" s="63">
        <f t="shared" si="80"/>
        <v>375110.03978470794</v>
      </c>
      <c r="GU68" s="63">
        <v>0</v>
      </c>
      <c r="GV68" s="63">
        <v>0</v>
      </c>
      <c r="GW68" s="63">
        <v>0</v>
      </c>
      <c r="GX68" s="63">
        <v>0</v>
      </c>
      <c r="GY68" s="63">
        <v>0</v>
      </c>
      <c r="GZ68" s="63">
        <v>0</v>
      </c>
      <c r="HA68" s="63">
        <v>0</v>
      </c>
      <c r="HB68" s="63">
        <v>0</v>
      </c>
      <c r="HC68" s="63">
        <v>0</v>
      </c>
      <c r="HD68" s="63">
        <v>0</v>
      </c>
      <c r="HE68" s="63">
        <v>0</v>
      </c>
      <c r="HF68" s="63">
        <v>0</v>
      </c>
      <c r="HG68" s="63">
        <f t="shared" si="81"/>
        <v>0</v>
      </c>
      <c r="HH68" s="58">
        <v>0</v>
      </c>
      <c r="HI68" s="58">
        <v>0</v>
      </c>
      <c r="HJ68" s="58">
        <v>0</v>
      </c>
      <c r="HK68" s="58">
        <v>0</v>
      </c>
      <c r="HL68" s="58">
        <f t="shared" si="82"/>
        <v>436258.60478470795</v>
      </c>
      <c r="HM68" s="63">
        <v>837.01300000000003</v>
      </c>
      <c r="HN68" s="63">
        <v>14520.223</v>
      </c>
      <c r="HO68" s="63">
        <v>10313.736000000001</v>
      </c>
      <c r="HP68" s="63">
        <v>19682.808000000001</v>
      </c>
      <c r="HQ68" s="63">
        <v>3119.701</v>
      </c>
      <c r="HR68" s="63">
        <v>926.39800000000002</v>
      </c>
      <c r="HS68" s="63">
        <v>1606.384</v>
      </c>
      <c r="HT68" s="63">
        <v>14531.745000000001</v>
      </c>
      <c r="HU68" s="63">
        <v>7162.7250000000004</v>
      </c>
      <c r="HV68" s="63">
        <v>12112.409</v>
      </c>
      <c r="HW68" s="63">
        <v>6827.1779999999999</v>
      </c>
      <c r="HX68" s="63">
        <v>72469.719784707995</v>
      </c>
      <c r="HY68" s="63">
        <f t="shared" si="83"/>
        <v>164110.039784708</v>
      </c>
      <c r="HZ68" s="63">
        <v>0</v>
      </c>
      <c r="IA68" s="63">
        <v>0</v>
      </c>
      <c r="IB68" s="63">
        <v>0</v>
      </c>
      <c r="IC68" s="63">
        <v>0</v>
      </c>
      <c r="ID68" s="63">
        <v>0</v>
      </c>
      <c r="IE68" s="63">
        <v>0</v>
      </c>
      <c r="IF68" s="63">
        <v>0</v>
      </c>
      <c r="IG68" s="63">
        <v>0</v>
      </c>
      <c r="IH68" s="63">
        <v>0</v>
      </c>
      <c r="II68" s="63">
        <v>0</v>
      </c>
      <c r="IJ68" s="63">
        <v>0</v>
      </c>
      <c r="IK68" s="63">
        <v>0</v>
      </c>
      <c r="IL68" s="63">
        <v>0</v>
      </c>
      <c r="IM68" s="58">
        <v>0</v>
      </c>
      <c r="IN68" s="58">
        <v>0</v>
      </c>
      <c r="IO68" s="58">
        <v>0</v>
      </c>
      <c r="IP68" s="58">
        <v>0</v>
      </c>
      <c r="IQ68" s="58">
        <f t="shared" si="112"/>
        <v>225258.604784708</v>
      </c>
      <c r="IR68" s="70">
        <f t="shared" si="84"/>
        <v>295120.44030873128</v>
      </c>
      <c r="IS68" s="70">
        <f t="shared" si="85"/>
        <v>91640.320000000007</v>
      </c>
      <c r="IT68" s="92">
        <f t="shared" si="113"/>
        <v>152788.88500000001</v>
      </c>
      <c r="IU68" s="92">
        <f t="shared" si="114"/>
        <v>356269.00530873128</v>
      </c>
      <c r="IV68" s="92">
        <f t="shared" si="86"/>
        <v>-203480.12030873128</v>
      </c>
      <c r="IW68" s="21">
        <f t="shared" si="115"/>
        <v>283469.71978470794</v>
      </c>
      <c r="IX68" s="70">
        <f t="shared" si="87"/>
        <v>136417.44050612801</v>
      </c>
      <c r="IY68" s="70">
        <f t="shared" si="88"/>
        <v>91640.320000000007</v>
      </c>
      <c r="IZ68" s="93">
        <f t="shared" si="116"/>
        <v>152788.88500000001</v>
      </c>
      <c r="JA68" s="93">
        <f t="shared" si="117"/>
        <v>197566.00550612801</v>
      </c>
      <c r="JB68" s="92">
        <f t="shared" si="89"/>
        <v>-44777.120506128005</v>
      </c>
      <c r="JC68" s="94">
        <f t="shared" si="118"/>
        <v>283469.71978470782</v>
      </c>
      <c r="JD68" s="94">
        <f t="shared" si="90"/>
        <v>143627.18350612812</v>
      </c>
      <c r="JE68" s="94">
        <f t="shared" si="91"/>
        <v>91640.320000000007</v>
      </c>
      <c r="JF68" s="94">
        <f t="shared" si="119"/>
        <v>152788.88500000001</v>
      </c>
      <c r="JG68" s="94">
        <f t="shared" si="120"/>
        <v>204775.74850612809</v>
      </c>
      <c r="JH68" s="94">
        <f t="shared" si="92"/>
        <v>-51986.86350612808</v>
      </c>
      <c r="JI68" s="94">
        <f t="shared" si="121"/>
        <v>283469.71978470794</v>
      </c>
      <c r="JJ68" s="94">
        <f t="shared" si="93"/>
        <v>91640.320000000007</v>
      </c>
      <c r="JK68" s="94">
        <f t="shared" si="122"/>
        <v>91640.320000000007</v>
      </c>
      <c r="JL68" s="94">
        <f t="shared" si="94"/>
        <v>152788.88500000001</v>
      </c>
      <c r="JM68" s="94">
        <f t="shared" si="95"/>
        <v>152788.88500000001</v>
      </c>
      <c r="JN68" s="94">
        <f t="shared" si="96"/>
        <v>0</v>
      </c>
      <c r="JO68" s="94">
        <f t="shared" si="97"/>
        <v>72469.719784707995</v>
      </c>
      <c r="JP68" s="96">
        <v>11950</v>
      </c>
      <c r="JQ68" s="6" t="s">
        <v>384</v>
      </c>
      <c r="JR68" s="106" t="s">
        <v>394</v>
      </c>
      <c r="JS68" s="106" t="s">
        <v>395</v>
      </c>
      <c r="JT68" s="6" t="s">
        <v>406</v>
      </c>
      <c r="JU68" s="17">
        <v>6</v>
      </c>
      <c r="JV68" s="6" t="s">
        <v>397</v>
      </c>
      <c r="JW68" s="6" t="s">
        <v>401</v>
      </c>
      <c r="JX68" s="103" t="s">
        <v>445</v>
      </c>
      <c r="JY68" s="7" t="s">
        <v>446</v>
      </c>
      <c r="JZ68" s="6"/>
      <c r="KA68" s="6" t="s">
        <v>406</v>
      </c>
      <c r="KB68" s="6"/>
      <c r="KC68" s="110">
        <v>43586</v>
      </c>
      <c r="KD68" s="109">
        <v>43789</v>
      </c>
      <c r="KE68" s="110"/>
      <c r="KF68" s="129" t="s">
        <v>511</v>
      </c>
      <c r="KG68" s="129">
        <v>0</v>
      </c>
      <c r="KH68" s="85">
        <v>0</v>
      </c>
      <c r="KI68" s="85">
        <v>0</v>
      </c>
      <c r="KJ68" s="85">
        <v>0</v>
      </c>
      <c r="KK68" s="85" t="s">
        <v>533</v>
      </c>
      <c r="KL68" s="130" t="s">
        <v>488</v>
      </c>
      <c r="KM68" s="26" t="s">
        <v>506</v>
      </c>
      <c r="KN68" s="130"/>
      <c r="KO68" s="131">
        <v>538</v>
      </c>
      <c r="KP68" s="132"/>
      <c r="KQ68" s="133"/>
      <c r="KR68" s="132" t="s">
        <v>483</v>
      </c>
      <c r="KS68" s="291" t="s">
        <v>484</v>
      </c>
    </row>
    <row r="69" spans="1:305" ht="51.75" x14ac:dyDescent="0.25">
      <c r="A69" s="4" t="s">
        <v>65</v>
      </c>
      <c r="B69" s="6" t="s">
        <v>72</v>
      </c>
      <c r="C69" s="26" t="s">
        <v>138</v>
      </c>
      <c r="D69" s="219" t="s">
        <v>144</v>
      </c>
      <c r="E69" s="34" t="s">
        <v>164</v>
      </c>
      <c r="F69" s="33" t="s">
        <v>179</v>
      </c>
      <c r="G69" s="12">
        <v>0</v>
      </c>
      <c r="H69" s="12">
        <v>24656.326000000001</v>
      </c>
      <c r="I69" s="12">
        <v>16544.631000000001</v>
      </c>
      <c r="J69" s="12">
        <v>32804.675000000003</v>
      </c>
      <c r="K69" s="12">
        <v>5048.8159999999998</v>
      </c>
      <c r="L69" s="12">
        <v>1543.9939999999999</v>
      </c>
      <c r="M69" s="12">
        <v>2677.3040000000001</v>
      </c>
      <c r="N69" s="48">
        <v>24272.073</v>
      </c>
      <c r="O69" s="48">
        <v>10119.898999999999</v>
      </c>
      <c r="P69" s="48">
        <v>18587.548999999999</v>
      </c>
      <c r="Q69" s="48">
        <v>9560.6560000000009</v>
      </c>
      <c r="R69" s="48">
        <v>0</v>
      </c>
      <c r="S69" s="11">
        <f t="shared" ref="S69:S132" si="123">SUM(G69:R69)</f>
        <v>145815.92300000004</v>
      </c>
      <c r="T69" s="79">
        <v>0</v>
      </c>
      <c r="U69" s="79">
        <v>0.28139999999999998</v>
      </c>
      <c r="V69" s="79">
        <v>0</v>
      </c>
      <c r="W69" s="79">
        <v>0</v>
      </c>
      <c r="X69" s="79">
        <v>0</v>
      </c>
      <c r="Y69" s="79">
        <v>0</v>
      </c>
      <c r="Z69" s="79">
        <v>0</v>
      </c>
      <c r="AA69" s="79">
        <v>0.01</v>
      </c>
      <c r="AB69" s="79">
        <v>0.04</v>
      </c>
      <c r="AC69" s="79">
        <v>0.29999999999999993</v>
      </c>
      <c r="AD69" s="79">
        <v>0.04</v>
      </c>
      <c r="AE69" s="79">
        <v>0</v>
      </c>
      <c r="AF69" s="221">
        <f t="shared" ref="AF69:AF100" si="124">BE69+SUM(T69)</f>
        <v>0.18861</v>
      </c>
      <c r="AG69" s="221">
        <f t="shared" ref="AG69:AG100" si="125">BE69+SUM(T69:U69)</f>
        <v>0.47000999999999998</v>
      </c>
      <c r="AH69" s="221">
        <f t="shared" ref="AH69:AH100" si="126">BE69+SUM(T69:V69)</f>
        <v>0.47000999999999998</v>
      </c>
      <c r="AI69" s="221">
        <f t="shared" ref="AI69:AI100" si="127">BE69+SUM(T69:W69)</f>
        <v>0.47000999999999998</v>
      </c>
      <c r="AJ69" s="221">
        <f t="shared" ref="AJ69:AJ100" si="128">BE69+SUM(T69:X69)</f>
        <v>0.47000999999999998</v>
      </c>
      <c r="AK69" s="221">
        <f t="shared" ref="AK69:AK100" si="129">BE69+SUM(T69:Y69)</f>
        <v>0.47000999999999998</v>
      </c>
      <c r="AL69" s="221">
        <f t="shared" ref="AL69:AL100" si="130">BE69+SUM(T69:Z69)</f>
        <v>0.47000999999999998</v>
      </c>
      <c r="AM69" s="221">
        <f t="shared" ref="AM69:AM100" si="131">BE69+SUM(T69:AA69)</f>
        <v>0.48000999999999999</v>
      </c>
      <c r="AN69" s="221">
        <f t="shared" ref="AN69:AN100" si="132">BE69+SUM(T69:AB69)</f>
        <v>0.52000999999999997</v>
      </c>
      <c r="AO69" s="221">
        <f t="shared" ref="AO69:AO100" si="133">BE69+SUM(T69:AC69)</f>
        <v>0.82000999999999991</v>
      </c>
      <c r="AP69" s="221">
        <f t="shared" ref="AP69:AP100" si="134">BE69+SUM(T69:AD69)</f>
        <v>0.86000999999999994</v>
      </c>
      <c r="AQ69" s="221">
        <f t="shared" ref="AQ69:AQ100" si="135">BE69+SUM(T69:AE69)</f>
        <v>0.86000999999999994</v>
      </c>
      <c r="AR69" s="221">
        <f t="shared" si="46"/>
        <v>0.19043001955491393</v>
      </c>
      <c r="AS69" s="221">
        <f t="shared" si="47"/>
        <v>0.19225003910982785</v>
      </c>
      <c r="AT69" s="221">
        <f t="shared" si="48"/>
        <v>0.2652675012161122</v>
      </c>
      <c r="AU69" s="221">
        <f t="shared" si="49"/>
        <v>0.33903326650961324</v>
      </c>
      <c r="AV69" s="221">
        <f t="shared" si="50"/>
        <v>0.38390491127729909</v>
      </c>
      <c r="AW69" s="221">
        <f t="shared" si="51"/>
        <v>0.42718155989374623</v>
      </c>
      <c r="AX69" s="221">
        <f t="shared" si="52"/>
        <v>0.44521349681726591</v>
      </c>
      <c r="AY69" s="221">
        <f t="shared" si="53"/>
        <v>0.49930930758782482</v>
      </c>
      <c r="AZ69" s="221">
        <f t="shared" si="54"/>
        <v>0.49930930758782482</v>
      </c>
      <c r="BA69" s="221">
        <f t="shared" si="55"/>
        <v>0.66490402689648176</v>
      </c>
      <c r="BB69" s="221">
        <f t="shared" si="56"/>
        <v>0.82728318717815785</v>
      </c>
      <c r="BC69" s="221">
        <f t="shared" si="57"/>
        <v>0.97860999999999998</v>
      </c>
      <c r="BD69" s="80">
        <f t="shared" ref="BD69:BD100" si="136">BE69+SUM(T69:AE69)</f>
        <v>0.86000999999999994</v>
      </c>
      <c r="BE69" s="76">
        <v>0.18861</v>
      </c>
      <c r="BF69" s="51">
        <v>76432.048999999985</v>
      </c>
      <c r="BG69" s="57">
        <v>1388.3507679349959</v>
      </c>
      <c r="BH69" s="57">
        <v>1391.7137177452842</v>
      </c>
      <c r="BI69" s="57">
        <v>55978.00983463959</v>
      </c>
      <c r="BJ69" s="57">
        <v>56691.861153145357</v>
      </c>
      <c r="BK69" s="57">
        <v>34572.656949126002</v>
      </c>
      <c r="BL69" s="57">
        <v>33426.292855142572</v>
      </c>
      <c r="BM69" s="57">
        <v>13962.778647378351</v>
      </c>
      <c r="BN69" s="57">
        <v>41993.058649903898</v>
      </c>
      <c r="BO69" s="57">
        <v>0</v>
      </c>
      <c r="BP69" s="57">
        <v>129190.04985797853</v>
      </c>
      <c r="BQ69" s="57">
        <v>126995.03367770344</v>
      </c>
      <c r="BR69" s="57">
        <v>118649.86919811674</v>
      </c>
      <c r="BS69" s="86">
        <f t="shared" si="58"/>
        <v>614239.67530881474</v>
      </c>
      <c r="BT69" s="230">
        <v>1.8200195549139312E-3</v>
      </c>
      <c r="BU69" s="230">
        <v>1.8200195549139312E-3</v>
      </c>
      <c r="BV69" s="230">
        <v>7.3017462106284306E-2</v>
      </c>
      <c r="BW69" s="230">
        <v>7.3765765293501068E-2</v>
      </c>
      <c r="BX69" s="230">
        <v>4.4871644767685848E-2</v>
      </c>
      <c r="BY69" s="230">
        <v>4.3276648616447158E-2</v>
      </c>
      <c r="BZ69" s="230">
        <v>1.8031936923519669E-2</v>
      </c>
      <c r="CA69" s="230">
        <v>5.4095810770558889E-2</v>
      </c>
      <c r="CB69" s="230">
        <v>0</v>
      </c>
      <c r="CC69" s="230">
        <v>0.16559471930865693</v>
      </c>
      <c r="CD69" s="230">
        <v>0.16237916028167612</v>
      </c>
      <c r="CE69" s="230">
        <v>0.15132681282184207</v>
      </c>
      <c r="CF69" s="80">
        <f t="shared" si="59"/>
        <v>0.97860999999999998</v>
      </c>
      <c r="CG69" s="59">
        <v>0</v>
      </c>
      <c r="CH69" s="59">
        <v>0</v>
      </c>
      <c r="CI69" s="59">
        <v>0</v>
      </c>
      <c r="CJ69" s="59">
        <v>0</v>
      </c>
      <c r="CK69" s="59">
        <v>0</v>
      </c>
      <c r="CL69" s="59">
        <v>0</v>
      </c>
      <c r="CM69" s="59">
        <v>0</v>
      </c>
      <c r="CN69" s="59">
        <v>0</v>
      </c>
      <c r="CO69" s="59">
        <v>0</v>
      </c>
      <c r="CP69" s="59">
        <v>0</v>
      </c>
      <c r="CQ69" s="59">
        <v>0</v>
      </c>
      <c r="CR69" s="59">
        <v>0</v>
      </c>
      <c r="CS69" s="11">
        <f t="shared" si="60"/>
        <v>0</v>
      </c>
      <c r="CT69" s="59">
        <v>0</v>
      </c>
      <c r="CU69" s="59">
        <v>0</v>
      </c>
      <c r="CV69" s="59">
        <v>0</v>
      </c>
      <c r="CW69" s="59">
        <v>0</v>
      </c>
      <c r="CX69" s="58">
        <f t="shared" ref="CX69:CX100" si="137">SUM(BF69,BS69,CS69,CT69:CV69)</f>
        <v>690671.72430881474</v>
      </c>
      <c r="CY69" s="63">
        <v>1388.3507679349959</v>
      </c>
      <c r="CZ69" s="63">
        <v>1391.7137177452842</v>
      </c>
      <c r="DA69" s="63">
        <v>55978.00983463959</v>
      </c>
      <c r="DB69" s="63">
        <v>56691.861153145357</v>
      </c>
      <c r="DC69" s="63">
        <v>34572.656949126002</v>
      </c>
      <c r="DD69" s="63">
        <v>33426.292855142572</v>
      </c>
      <c r="DE69" s="63">
        <v>13962.778647378351</v>
      </c>
      <c r="DF69" s="63">
        <v>41993.058649903898</v>
      </c>
      <c r="DG69" s="63">
        <v>0</v>
      </c>
      <c r="DH69" s="63">
        <v>129190.04985797853</v>
      </c>
      <c r="DI69" s="63">
        <v>126995.03367770344</v>
      </c>
      <c r="DJ69" s="63">
        <v>118649.86919811674</v>
      </c>
      <c r="DK69" s="63">
        <f t="shared" si="62"/>
        <v>614239.67530881474</v>
      </c>
      <c r="DL69" s="63">
        <v>0</v>
      </c>
      <c r="DM69" s="63">
        <v>0</v>
      </c>
      <c r="DN69" s="63">
        <v>0</v>
      </c>
      <c r="DO69" s="63">
        <v>0</v>
      </c>
      <c r="DP69" s="63">
        <v>0</v>
      </c>
      <c r="DQ69" s="63">
        <v>0</v>
      </c>
      <c r="DR69" s="63">
        <v>0</v>
      </c>
      <c r="DS69" s="63">
        <v>0</v>
      </c>
      <c r="DT69" s="63">
        <v>0</v>
      </c>
      <c r="DU69" s="63">
        <v>0</v>
      </c>
      <c r="DV69" s="63">
        <v>0</v>
      </c>
      <c r="DW69" s="63">
        <v>0</v>
      </c>
      <c r="DX69" s="63">
        <f t="shared" si="63"/>
        <v>0</v>
      </c>
      <c r="DY69" s="58">
        <v>0</v>
      </c>
      <c r="DZ69" s="58">
        <v>0</v>
      </c>
      <c r="EA69" s="58">
        <v>0</v>
      </c>
      <c r="EB69" s="58">
        <v>0</v>
      </c>
      <c r="EC69" s="58">
        <f t="shared" si="64"/>
        <v>690671.72430881474</v>
      </c>
      <c r="ED69" s="85">
        <v>0</v>
      </c>
      <c r="EE69" s="85">
        <v>24656.326000000001</v>
      </c>
      <c r="EF69" s="85">
        <v>16544.631000000001</v>
      </c>
      <c r="EG69" s="85">
        <v>32804.675000000003</v>
      </c>
      <c r="EH69" s="85">
        <v>5048.8159999999998</v>
      </c>
      <c r="EI69" s="85">
        <v>1543.9939999999999</v>
      </c>
      <c r="EJ69" s="85">
        <v>16532.523000000001</v>
      </c>
      <c r="EK69" s="85">
        <v>49708.659999999996</v>
      </c>
      <c r="EL69" s="85">
        <v>29875.743000000002</v>
      </c>
      <c r="EM69" s="85">
        <v>22666.194</v>
      </c>
      <c r="EN69" s="85">
        <v>11333.097</v>
      </c>
      <c r="EO69" s="85">
        <v>403525.01630881469</v>
      </c>
      <c r="EP69" s="83">
        <f t="shared" si="65"/>
        <v>614239.67530881474</v>
      </c>
      <c r="EQ69" s="79">
        <v>0</v>
      </c>
      <c r="ER69" s="79">
        <v>0.28139999999999998</v>
      </c>
      <c r="ES69" s="79">
        <v>0</v>
      </c>
      <c r="ET69" s="79">
        <v>0</v>
      </c>
      <c r="EU69" s="79">
        <v>0</v>
      </c>
      <c r="EV69" s="79">
        <v>0</v>
      </c>
      <c r="EW69" s="79">
        <v>0</v>
      </c>
      <c r="EX69" s="79">
        <v>0</v>
      </c>
      <c r="EY69" s="79">
        <v>0.51</v>
      </c>
      <c r="EZ69" s="79">
        <v>0</v>
      </c>
      <c r="FA69" s="79">
        <v>0</v>
      </c>
      <c r="FB69" s="79">
        <v>0</v>
      </c>
      <c r="FC69" s="81">
        <f t="shared" si="66"/>
        <v>0.79139999999999999</v>
      </c>
      <c r="FD69" s="81">
        <f t="shared" si="67"/>
        <v>0.18861</v>
      </c>
      <c r="FE69" s="81">
        <f t="shared" si="68"/>
        <v>0.47000999999999998</v>
      </c>
      <c r="FF69" s="81">
        <f t="shared" si="69"/>
        <v>0.47000999999999998</v>
      </c>
      <c r="FG69" s="81">
        <f t="shared" si="70"/>
        <v>0.47000999999999998</v>
      </c>
      <c r="FH69" s="81">
        <f t="shared" si="71"/>
        <v>0.47000999999999998</v>
      </c>
      <c r="FI69" s="81">
        <f t="shared" si="72"/>
        <v>0.47000999999999998</v>
      </c>
      <c r="FJ69" s="81">
        <f t="shared" si="73"/>
        <v>0.47000999999999998</v>
      </c>
      <c r="FK69" s="81">
        <f t="shared" si="74"/>
        <v>0.47000999999999998</v>
      </c>
      <c r="FL69" s="81">
        <f t="shared" si="75"/>
        <v>0.98001000000000005</v>
      </c>
      <c r="FM69" s="81">
        <f t="shared" si="76"/>
        <v>0.98001000000000005</v>
      </c>
      <c r="FN69" s="81">
        <f t="shared" si="77"/>
        <v>0.98001000000000005</v>
      </c>
      <c r="FO69" s="81">
        <f t="shared" si="78"/>
        <v>0.98001000000000005</v>
      </c>
      <c r="FP69" s="85">
        <v>0</v>
      </c>
      <c r="FQ69" s="85">
        <v>0</v>
      </c>
      <c r="FR69" s="85">
        <v>0</v>
      </c>
      <c r="FS69" s="85">
        <v>0</v>
      </c>
      <c r="FT69" s="85">
        <v>0</v>
      </c>
      <c r="FU69" s="85">
        <v>0</v>
      </c>
      <c r="FV69" s="85">
        <v>0</v>
      </c>
      <c r="FW69" s="85">
        <v>0</v>
      </c>
      <c r="FX69" s="85">
        <v>0</v>
      </c>
      <c r="FY69" s="85">
        <v>0</v>
      </c>
      <c r="FZ69" s="85">
        <v>0</v>
      </c>
      <c r="GA69" s="85">
        <v>0</v>
      </c>
      <c r="GB69" s="83">
        <f t="shared" si="79"/>
        <v>0</v>
      </c>
      <c r="GC69" s="89">
        <v>0</v>
      </c>
      <c r="GD69" s="89">
        <v>0</v>
      </c>
      <c r="GE69" s="89">
        <v>0</v>
      </c>
      <c r="GF69" s="89">
        <v>0</v>
      </c>
      <c r="GG69" s="86">
        <v>690671.72430881474</v>
      </c>
      <c r="GH69" s="63">
        <v>0</v>
      </c>
      <c r="GI69" s="63">
        <v>24656.326000000001</v>
      </c>
      <c r="GJ69" s="63">
        <v>16544.631000000001</v>
      </c>
      <c r="GK69" s="63">
        <v>32804.675000000003</v>
      </c>
      <c r="GL69" s="63">
        <v>5048.8159999999998</v>
      </c>
      <c r="GM69" s="63">
        <v>1543.9939999999999</v>
      </c>
      <c r="GN69" s="63">
        <v>2677.3040000000001</v>
      </c>
      <c r="GO69" s="63">
        <v>24272.073</v>
      </c>
      <c r="GP69" s="63">
        <v>10119.898999999999</v>
      </c>
      <c r="GQ69" s="63">
        <v>33456.087</v>
      </c>
      <c r="GR69" s="63">
        <v>85050.063223491321</v>
      </c>
      <c r="GS69" s="63">
        <v>378065.80708532332</v>
      </c>
      <c r="GT69" s="63">
        <f t="shared" si="80"/>
        <v>614239.67530881474</v>
      </c>
      <c r="GU69" s="63">
        <v>0</v>
      </c>
      <c r="GV69" s="63">
        <v>0</v>
      </c>
      <c r="GW69" s="63">
        <v>0</v>
      </c>
      <c r="GX69" s="63">
        <v>0</v>
      </c>
      <c r="GY69" s="63">
        <v>0</v>
      </c>
      <c r="GZ69" s="63">
        <v>0</v>
      </c>
      <c r="HA69" s="63">
        <v>0</v>
      </c>
      <c r="HB69" s="63">
        <v>0</v>
      </c>
      <c r="HC69" s="63">
        <v>0</v>
      </c>
      <c r="HD69" s="63">
        <v>0</v>
      </c>
      <c r="HE69" s="63">
        <v>0</v>
      </c>
      <c r="HF69" s="63">
        <v>0</v>
      </c>
      <c r="HG69" s="63">
        <f t="shared" si="81"/>
        <v>0</v>
      </c>
      <c r="HH69" s="58">
        <v>0</v>
      </c>
      <c r="HI69" s="58">
        <v>0</v>
      </c>
      <c r="HJ69" s="58">
        <v>0</v>
      </c>
      <c r="HK69" s="58">
        <v>0</v>
      </c>
      <c r="HL69" s="58">
        <f t="shared" si="82"/>
        <v>690671.72430881474</v>
      </c>
      <c r="HM69" s="63">
        <v>0</v>
      </c>
      <c r="HN69" s="63">
        <v>24656.326000000001</v>
      </c>
      <c r="HO69" s="63">
        <v>16544.631000000001</v>
      </c>
      <c r="HP69" s="63">
        <v>32804.675000000003</v>
      </c>
      <c r="HQ69" s="63">
        <v>5048.8159999999998</v>
      </c>
      <c r="HR69" s="63">
        <v>1543.9939999999999</v>
      </c>
      <c r="HS69" s="63">
        <v>2677.3040000000001</v>
      </c>
      <c r="HT69" s="63">
        <v>24272.073</v>
      </c>
      <c r="HU69" s="63">
        <v>10119.898999999999</v>
      </c>
      <c r="HV69" s="63">
        <v>18587.548999999999</v>
      </c>
      <c r="HW69" s="63">
        <v>9560.6560000000009</v>
      </c>
      <c r="HX69" s="63">
        <v>157423.75230881499</v>
      </c>
      <c r="HY69" s="63">
        <f t="shared" si="83"/>
        <v>303239.67530881503</v>
      </c>
      <c r="HZ69" s="63">
        <v>0</v>
      </c>
      <c r="IA69" s="63">
        <v>0</v>
      </c>
      <c r="IB69" s="63">
        <v>0</v>
      </c>
      <c r="IC69" s="63">
        <v>0</v>
      </c>
      <c r="ID69" s="63">
        <v>0</v>
      </c>
      <c r="IE69" s="63">
        <v>0</v>
      </c>
      <c r="IF69" s="63">
        <v>0</v>
      </c>
      <c r="IG69" s="63">
        <v>0</v>
      </c>
      <c r="IH69" s="63">
        <v>0</v>
      </c>
      <c r="II69" s="63">
        <v>0</v>
      </c>
      <c r="IJ69" s="63">
        <v>0</v>
      </c>
      <c r="IK69" s="63">
        <v>0</v>
      </c>
      <c r="IL69" s="63">
        <v>0</v>
      </c>
      <c r="IM69" s="58">
        <v>0</v>
      </c>
      <c r="IN69" s="58">
        <v>0</v>
      </c>
      <c r="IO69" s="58">
        <v>0</v>
      </c>
      <c r="IP69" s="58">
        <v>0</v>
      </c>
      <c r="IQ69" s="58">
        <f t="shared" ref="IQ69:IQ100" si="138">SUM(BF69,HY69,IL69,IM69:IP69)</f>
        <v>379671.72430881503</v>
      </c>
      <c r="IR69" s="70">
        <f t="shared" si="84"/>
        <v>495589.80611069803</v>
      </c>
      <c r="IS69" s="70">
        <f t="shared" si="85"/>
        <v>145815.92300000004</v>
      </c>
      <c r="IT69" s="92">
        <f t="shared" ref="IT69:IT100" si="139">BF69+IS69</f>
        <v>222247.97200000001</v>
      </c>
      <c r="IU69" s="92">
        <f t="shared" ref="IU69:IU100" si="140">BF69+IR69</f>
        <v>572021.85511069803</v>
      </c>
      <c r="IV69" s="92">
        <f t="shared" si="86"/>
        <v>-349773.88311069802</v>
      </c>
      <c r="IW69" s="21">
        <f t="shared" ref="IW69:IW100" si="141">CX69-IT69</f>
        <v>468423.75230881473</v>
      </c>
      <c r="IX69" s="70">
        <f t="shared" si="87"/>
        <v>210714.65900000001</v>
      </c>
      <c r="IY69" s="70">
        <f t="shared" si="88"/>
        <v>145815.92300000004</v>
      </c>
      <c r="IZ69" s="93">
        <f t="shared" ref="IZ69:IZ100" si="142">BF69+IY69</f>
        <v>222247.97200000001</v>
      </c>
      <c r="JA69" s="93">
        <f t="shared" ref="JA69:JA100" si="143">BF69+IX69</f>
        <v>287146.70799999998</v>
      </c>
      <c r="JB69" s="92">
        <f t="shared" si="89"/>
        <v>-64898.735999999975</v>
      </c>
      <c r="JC69" s="94">
        <f t="shared" ref="JC69:JC100" si="144">GG69-IZ69</f>
        <v>468423.75230881473</v>
      </c>
      <c r="JD69" s="94">
        <f t="shared" si="90"/>
        <v>236173.86822349136</v>
      </c>
      <c r="JE69" s="94">
        <f t="shared" si="91"/>
        <v>145815.92300000004</v>
      </c>
      <c r="JF69" s="94">
        <f t="shared" ref="JF69:JF100" si="145">BF69+JE69</f>
        <v>222247.97200000001</v>
      </c>
      <c r="JG69" s="94">
        <f t="shared" ref="JG69:JG100" si="146">BF69+JD69</f>
        <v>312605.91722349136</v>
      </c>
      <c r="JH69" s="94">
        <f t="shared" si="92"/>
        <v>-90357.945223491348</v>
      </c>
      <c r="JI69" s="94">
        <f t="shared" ref="JI69:JI100" si="147">HL69-JF69</f>
        <v>468423.75230881473</v>
      </c>
      <c r="JJ69" s="94">
        <f t="shared" si="93"/>
        <v>145815.92300000004</v>
      </c>
      <c r="JK69" s="94">
        <f t="shared" ref="JK69:JK100" si="148">SUM(G69:R69)</f>
        <v>145815.92300000004</v>
      </c>
      <c r="JL69" s="94">
        <f t="shared" si="94"/>
        <v>222247.97200000001</v>
      </c>
      <c r="JM69" s="94">
        <f t="shared" si="95"/>
        <v>222247.97200000001</v>
      </c>
      <c r="JN69" s="94">
        <f t="shared" si="96"/>
        <v>0</v>
      </c>
      <c r="JO69" s="94">
        <f t="shared" si="97"/>
        <v>157423.75230881502</v>
      </c>
      <c r="JP69" s="96">
        <v>11951</v>
      </c>
      <c r="JQ69" s="6" t="s">
        <v>384</v>
      </c>
      <c r="JR69" s="106" t="s">
        <v>394</v>
      </c>
      <c r="JS69" s="106" t="s">
        <v>395</v>
      </c>
      <c r="JT69" s="6" t="s">
        <v>406</v>
      </c>
      <c r="JU69" s="17">
        <v>6</v>
      </c>
      <c r="JV69" s="6" t="s">
        <v>397</v>
      </c>
      <c r="JW69" s="6" t="s">
        <v>401</v>
      </c>
      <c r="JX69" s="103" t="s">
        <v>445</v>
      </c>
      <c r="JY69" s="7" t="s">
        <v>446</v>
      </c>
      <c r="JZ69" s="6"/>
      <c r="KA69" s="6" t="s">
        <v>406</v>
      </c>
      <c r="KB69" s="6"/>
      <c r="KC69" s="110">
        <v>43497</v>
      </c>
      <c r="KD69" s="109">
        <v>43789</v>
      </c>
      <c r="KE69" s="110"/>
      <c r="KF69" s="129" t="s">
        <v>511</v>
      </c>
      <c r="KG69" s="129">
        <v>0</v>
      </c>
      <c r="KH69" s="85">
        <v>0</v>
      </c>
      <c r="KI69" s="85">
        <v>0</v>
      </c>
      <c r="KJ69" s="85">
        <v>0</v>
      </c>
      <c r="KK69" s="85" t="s">
        <v>533</v>
      </c>
      <c r="KL69" s="130" t="s">
        <v>488</v>
      </c>
      <c r="KM69" s="26" t="s">
        <v>506</v>
      </c>
      <c r="KN69" s="130"/>
      <c r="KO69" s="131">
        <v>538</v>
      </c>
      <c r="KP69" s="132"/>
      <c r="KQ69" s="133"/>
      <c r="KR69" s="132" t="s">
        <v>483</v>
      </c>
      <c r="KS69" s="291" t="s">
        <v>484</v>
      </c>
    </row>
    <row r="70" spans="1:305" ht="51.75" x14ac:dyDescent="0.25">
      <c r="A70" s="4" t="s">
        <v>66</v>
      </c>
      <c r="B70" s="6" t="s">
        <v>72</v>
      </c>
      <c r="C70" s="26" t="s">
        <v>139</v>
      </c>
      <c r="D70" s="219" t="s">
        <v>144</v>
      </c>
      <c r="E70" s="34" t="s">
        <v>163</v>
      </c>
      <c r="F70" s="33" t="s">
        <v>179</v>
      </c>
      <c r="G70" s="12">
        <v>0</v>
      </c>
      <c r="H70" s="12">
        <v>0</v>
      </c>
      <c r="I70" s="12">
        <v>0</v>
      </c>
      <c r="J70" s="12">
        <v>0</v>
      </c>
      <c r="K70" s="12">
        <v>3500</v>
      </c>
      <c r="L70" s="12">
        <v>0</v>
      </c>
      <c r="M70" s="12">
        <v>129.059</v>
      </c>
      <c r="N70" s="48">
        <v>181.81399999999999</v>
      </c>
      <c r="O70" s="48">
        <v>9991.8940000000002</v>
      </c>
      <c r="P70" s="48">
        <v>10744.88</v>
      </c>
      <c r="Q70" s="48">
        <v>12602.745000000001</v>
      </c>
      <c r="R70" s="48">
        <v>848.77800000000002</v>
      </c>
      <c r="S70" s="11">
        <f t="shared" si="123"/>
        <v>37999.17</v>
      </c>
      <c r="T70" s="79">
        <v>0</v>
      </c>
      <c r="U70" s="79">
        <v>0</v>
      </c>
      <c r="V70" s="79">
        <v>0</v>
      </c>
      <c r="W70" s="79">
        <v>0</v>
      </c>
      <c r="X70" s="79">
        <v>0</v>
      </c>
      <c r="Y70" s="79">
        <v>0</v>
      </c>
      <c r="Z70" s="79">
        <v>0.05</v>
      </c>
      <c r="AA70" s="79">
        <v>0</v>
      </c>
      <c r="AB70" s="79">
        <v>0.01</v>
      </c>
      <c r="AC70" s="79">
        <v>1.0000000000000002E-2</v>
      </c>
      <c r="AD70" s="79">
        <v>0.01</v>
      </c>
      <c r="AE70" s="79">
        <v>0</v>
      </c>
      <c r="AF70" s="221">
        <f t="shared" si="124"/>
        <v>0</v>
      </c>
      <c r="AG70" s="221">
        <f t="shared" si="125"/>
        <v>0</v>
      </c>
      <c r="AH70" s="221">
        <f t="shared" si="126"/>
        <v>0</v>
      </c>
      <c r="AI70" s="221">
        <f t="shared" si="127"/>
        <v>0</v>
      </c>
      <c r="AJ70" s="221">
        <f t="shared" si="128"/>
        <v>0</v>
      </c>
      <c r="AK70" s="221">
        <f t="shared" si="129"/>
        <v>0</v>
      </c>
      <c r="AL70" s="221">
        <f t="shared" si="130"/>
        <v>0.05</v>
      </c>
      <c r="AM70" s="221">
        <f t="shared" si="131"/>
        <v>0.05</v>
      </c>
      <c r="AN70" s="221">
        <f t="shared" si="132"/>
        <v>6.0000000000000005E-2</v>
      </c>
      <c r="AO70" s="221">
        <f t="shared" si="133"/>
        <v>7.0000000000000007E-2</v>
      </c>
      <c r="AP70" s="221">
        <f t="shared" si="134"/>
        <v>0.08</v>
      </c>
      <c r="AQ70" s="221">
        <f t="shared" si="135"/>
        <v>0.08</v>
      </c>
      <c r="AR70" s="221">
        <f t="shared" ref="AR70:AR133" si="149">BE70+SUM(BT70)</f>
        <v>0</v>
      </c>
      <c r="AS70" s="221">
        <f t="shared" ref="AS70:AS133" si="150">BE70+SUM(BT70:BU70)</f>
        <v>0</v>
      </c>
      <c r="AT70" s="221">
        <f t="shared" ref="AT70:AT133" si="151">BE70+SUM(BT70:BV70)</f>
        <v>0.1453439819496323</v>
      </c>
      <c r="AU70" s="221">
        <f t="shared" ref="AU70:AU133" si="152">BE70+SUM(BT70:BW70)</f>
        <v>0.14608553287794676</v>
      </c>
      <c r="AV70" s="221">
        <f t="shared" ref="AV70:AV133" si="153">BE70+SUM(BT70:BX70)</f>
        <v>0.14615294659870262</v>
      </c>
      <c r="AW70" s="221">
        <f t="shared" ref="AW70:AW133" si="154">BE70+SUM(BT70:BY70)</f>
        <v>0.15289431867428854</v>
      </c>
      <c r="AX70" s="221">
        <f t="shared" ref="AX70:AX133" si="155">BE70+SUM(BT70:BZ70)</f>
        <v>0.15289431867428854</v>
      </c>
      <c r="AY70" s="221">
        <f t="shared" ref="AY70:AY133" si="156">BE70+SUM(BT70:CA70)</f>
        <v>0.15795034773097799</v>
      </c>
      <c r="AZ70" s="221">
        <f t="shared" ref="AZ70:AZ133" si="157">BE70+SUM(BT70:CB70)</f>
        <v>0.15795034773097799</v>
      </c>
      <c r="BA70" s="221">
        <f t="shared" ref="BA70:BA133" si="158">BE70+SUM(BT70:CC70)</f>
        <v>0.15795034773097799</v>
      </c>
      <c r="BB70" s="221">
        <f t="shared" ref="BB70:BB133" si="159">BE70+SUM(BT70:CD70)</f>
        <v>0.15795034773097799</v>
      </c>
      <c r="BC70" s="221">
        <f t="shared" ref="BC70:BC133" si="160">BE70+SUM(BT70:CE70)</f>
        <v>0.41413125038694099</v>
      </c>
      <c r="BD70" s="80">
        <f t="shared" si="136"/>
        <v>0.08</v>
      </c>
      <c r="BE70" s="76">
        <v>0</v>
      </c>
      <c r="BF70" s="51">
        <v>1950.3810000000001</v>
      </c>
      <c r="BG70" s="57">
        <v>0</v>
      </c>
      <c r="BH70" s="57">
        <v>0</v>
      </c>
      <c r="BI70" s="57">
        <v>42515.293018974524</v>
      </c>
      <c r="BJ70" s="57">
        <v>217.45179236129897</v>
      </c>
      <c r="BK70" s="57">
        <v>19.818245874951831</v>
      </c>
      <c r="BL70" s="57">
        <v>1986.7308554423141</v>
      </c>
      <c r="BM70" s="57">
        <v>0</v>
      </c>
      <c r="BN70" s="57">
        <v>1497.5439668834383</v>
      </c>
      <c r="BO70" s="57">
        <v>0</v>
      </c>
      <c r="BP70" s="57">
        <v>0</v>
      </c>
      <c r="BQ70" s="57">
        <v>0</v>
      </c>
      <c r="BR70" s="57">
        <v>76639.784784909716</v>
      </c>
      <c r="BS70" s="86">
        <f t="shared" ref="BS70:BS133" si="161">SUM(BG70:BR70)</f>
        <v>122876.62266444624</v>
      </c>
      <c r="BT70" s="230">
        <v>0</v>
      </c>
      <c r="BU70" s="230">
        <v>0</v>
      </c>
      <c r="BV70" s="230">
        <v>0.1453439819496323</v>
      </c>
      <c r="BW70" s="230">
        <v>7.4155092831445059E-4</v>
      </c>
      <c r="BX70" s="230">
        <v>6.7413720755859144E-5</v>
      </c>
      <c r="BY70" s="230">
        <v>6.7413720755859141E-3</v>
      </c>
      <c r="BZ70" s="230">
        <v>0</v>
      </c>
      <c r="CA70" s="230">
        <v>5.0560290566894362E-3</v>
      </c>
      <c r="CB70" s="230">
        <v>0</v>
      </c>
      <c r="CC70" s="230">
        <v>0</v>
      </c>
      <c r="CD70" s="230">
        <v>0</v>
      </c>
      <c r="CE70" s="230">
        <v>0.25618090265596299</v>
      </c>
      <c r="CF70" s="80">
        <f t="shared" ref="CF70:CF133" si="162">BE70+SUM(BT70:CE70)</f>
        <v>0.41413125038694099</v>
      </c>
      <c r="CG70" s="59">
        <v>0</v>
      </c>
      <c r="CH70" s="59">
        <v>0</v>
      </c>
      <c r="CI70" s="59">
        <v>0</v>
      </c>
      <c r="CJ70" s="59">
        <v>0</v>
      </c>
      <c r="CK70" s="59">
        <v>166679.4</v>
      </c>
      <c r="CL70" s="59">
        <v>1200</v>
      </c>
      <c r="CM70" s="59">
        <v>0</v>
      </c>
      <c r="CN70" s="59">
        <v>0</v>
      </c>
      <c r="CO70" s="59">
        <v>0</v>
      </c>
      <c r="CP70" s="59">
        <v>0</v>
      </c>
      <c r="CQ70" s="59">
        <v>0</v>
      </c>
      <c r="CR70" s="59">
        <v>0</v>
      </c>
      <c r="CS70" s="11">
        <f t="shared" ref="CS70:CS133" si="163">SUM(CG70:CR70)</f>
        <v>167879.4</v>
      </c>
      <c r="CT70" s="59">
        <v>0</v>
      </c>
      <c r="CU70" s="59">
        <v>0</v>
      </c>
      <c r="CV70" s="59">
        <v>0</v>
      </c>
      <c r="CW70" s="59">
        <v>0</v>
      </c>
      <c r="CX70" s="58">
        <f t="shared" si="137"/>
        <v>292706.4036644462</v>
      </c>
      <c r="CY70" s="63">
        <v>0</v>
      </c>
      <c r="CZ70" s="63">
        <v>0</v>
      </c>
      <c r="DA70" s="63">
        <v>42515.293018974524</v>
      </c>
      <c r="DB70" s="63">
        <v>217.45179236129897</v>
      </c>
      <c r="DC70" s="63">
        <v>19.818245874951831</v>
      </c>
      <c r="DD70" s="63">
        <v>1986.7308554423141</v>
      </c>
      <c r="DE70" s="63">
        <v>0</v>
      </c>
      <c r="DF70" s="63">
        <v>1497.5439668834383</v>
      </c>
      <c r="DG70" s="63">
        <v>0</v>
      </c>
      <c r="DH70" s="63">
        <v>0</v>
      </c>
      <c r="DI70" s="63">
        <v>0</v>
      </c>
      <c r="DJ70" s="63">
        <v>76639.784784909716</v>
      </c>
      <c r="DK70" s="63">
        <f t="shared" ref="DK70:DK133" si="164">SUM(CY70:DJ70)</f>
        <v>122876.62266444624</v>
      </c>
      <c r="DL70" s="63">
        <v>0</v>
      </c>
      <c r="DM70" s="63">
        <v>0</v>
      </c>
      <c r="DN70" s="63">
        <v>0</v>
      </c>
      <c r="DO70" s="63">
        <v>0</v>
      </c>
      <c r="DP70" s="63">
        <v>166679.4</v>
      </c>
      <c r="DQ70" s="63">
        <v>1200</v>
      </c>
      <c r="DR70" s="63">
        <v>0</v>
      </c>
      <c r="DS70" s="63">
        <v>0</v>
      </c>
      <c r="DT70" s="63">
        <v>0</v>
      </c>
      <c r="DU70" s="63">
        <v>0</v>
      </c>
      <c r="DV70" s="63">
        <v>0</v>
      </c>
      <c r="DW70" s="63">
        <v>0</v>
      </c>
      <c r="DX70" s="63">
        <f t="shared" ref="DX70:DX133" si="165">SUM(DL70:DW70)</f>
        <v>167879.4</v>
      </c>
      <c r="DY70" s="58">
        <v>0</v>
      </c>
      <c r="DZ70" s="58">
        <v>0</v>
      </c>
      <c r="EA70" s="58">
        <v>0</v>
      </c>
      <c r="EB70" s="58">
        <v>0</v>
      </c>
      <c r="EC70" s="58">
        <f t="shared" ref="EC70:EC133" si="166">SUM(BF70,DK70,DX70,DY70:EB70)</f>
        <v>292706.4036644462</v>
      </c>
      <c r="ED70" s="85">
        <v>0</v>
      </c>
      <c r="EE70" s="85">
        <v>0</v>
      </c>
      <c r="EF70" s="85">
        <v>0</v>
      </c>
      <c r="EG70" s="85">
        <v>0</v>
      </c>
      <c r="EH70" s="85">
        <v>3500</v>
      </c>
      <c r="EI70" s="85">
        <v>0</v>
      </c>
      <c r="EJ70" s="85">
        <v>0</v>
      </c>
      <c r="EK70" s="85">
        <v>0</v>
      </c>
      <c r="EL70" s="85">
        <v>19586</v>
      </c>
      <c r="EM70" s="85">
        <v>12086</v>
      </c>
      <c r="EN70" s="85">
        <v>11686</v>
      </c>
      <c r="EO70" s="85">
        <v>76018.622664446244</v>
      </c>
      <c r="EP70" s="83">
        <f t="shared" ref="EP70:EP133" si="167">SUM(ED70:EO70)</f>
        <v>122876.62266444624</v>
      </c>
      <c r="EQ70" s="79">
        <v>0</v>
      </c>
      <c r="ER70" s="79">
        <v>0</v>
      </c>
      <c r="ES70" s="79">
        <v>0</v>
      </c>
      <c r="ET70" s="79">
        <v>0</v>
      </c>
      <c r="EU70" s="79">
        <v>0</v>
      </c>
      <c r="EV70" s="79">
        <v>2.1992413719845474E-2</v>
      </c>
      <c r="EW70" s="79">
        <v>3.4672070199311289E-2</v>
      </c>
      <c r="EX70" s="79">
        <v>1.1294709907477501E-2</v>
      </c>
      <c r="EY70" s="79">
        <v>1.0093974675646857E-2</v>
      </c>
      <c r="EZ70" s="79">
        <v>1.9892135520383589E-2</v>
      </c>
      <c r="FA70" s="79">
        <v>2.1564828273348113E-2</v>
      </c>
      <c r="FB70" s="79">
        <v>4.3266806595572735E-2</v>
      </c>
      <c r="FC70" s="81">
        <f t="shared" ref="FC70:FC133" si="168">SUM(EQ70:FB70)</f>
        <v>0.16277693889158557</v>
      </c>
      <c r="FD70" s="81">
        <f t="shared" ref="FD70:FD133" si="169">BE70+SUM(EQ70)</f>
        <v>0</v>
      </c>
      <c r="FE70" s="81">
        <f t="shared" ref="FE70:FE133" si="170">BE70+SUM(EQ70:ER70)</f>
        <v>0</v>
      </c>
      <c r="FF70" s="81">
        <f t="shared" ref="FF70:FF133" si="171">BE70+SUM(EQ70:ES70)</f>
        <v>0</v>
      </c>
      <c r="FG70" s="81">
        <f t="shared" ref="FG70:FG133" si="172">BE70+SUM(EQ70:ET70)</f>
        <v>0</v>
      </c>
      <c r="FH70" s="81">
        <f t="shared" ref="FH70:FH133" si="173">BE70+SUM(EQ70:EU70)</f>
        <v>0</v>
      </c>
      <c r="FI70" s="81">
        <f t="shared" ref="FI70:FI133" si="174">BE70+SUM(EQ70:EV70)</f>
        <v>2.1992413719845474E-2</v>
      </c>
      <c r="FJ70" s="81">
        <f t="shared" ref="FJ70:FJ133" si="175">BE70+SUM(EQ70:EW70)</f>
        <v>5.6664483919156766E-2</v>
      </c>
      <c r="FK70" s="81">
        <f t="shared" ref="FK70:FK133" si="176">BE70+SUM(EQ70:EX70)</f>
        <v>6.7959193826634262E-2</v>
      </c>
      <c r="FL70" s="81">
        <f t="shared" ref="FL70:FL133" si="177">BE70+SUM(EQ70:EY70)</f>
        <v>7.8053168502281112E-2</v>
      </c>
      <c r="FM70" s="81">
        <f t="shared" ref="FM70:FM133" si="178">BE70+SUM(EQ70:EZ70)</f>
        <v>9.79453040226647E-2</v>
      </c>
      <c r="FN70" s="81">
        <f t="shared" ref="FN70:FN133" si="179">BE70+SUM(EQ70:FA70)</f>
        <v>0.11951013229601282</v>
      </c>
      <c r="FO70" s="81">
        <f t="shared" ref="FO70:FO133" si="180">BE70+SUM(EQ70:FB70)</f>
        <v>0.16277693889158557</v>
      </c>
      <c r="FP70" s="85">
        <v>167879.40000000002</v>
      </c>
      <c r="FQ70" s="85">
        <v>0</v>
      </c>
      <c r="FR70" s="85">
        <v>0</v>
      </c>
      <c r="FS70" s="85">
        <v>0</v>
      </c>
      <c r="FT70" s="85">
        <v>0</v>
      </c>
      <c r="FU70" s="85">
        <v>0</v>
      </c>
      <c r="FV70" s="85">
        <v>0</v>
      </c>
      <c r="FW70" s="85">
        <v>0</v>
      </c>
      <c r="FX70" s="85">
        <v>0</v>
      </c>
      <c r="FY70" s="85">
        <v>0</v>
      </c>
      <c r="FZ70" s="85">
        <v>0</v>
      </c>
      <c r="GA70" s="85">
        <v>0</v>
      </c>
      <c r="GB70" s="83">
        <f t="shared" ref="GB70:GB133" si="181">SUM(FP70:GA70)</f>
        <v>167879.40000000002</v>
      </c>
      <c r="GC70" s="89">
        <v>0</v>
      </c>
      <c r="GD70" s="89">
        <v>0</v>
      </c>
      <c r="GE70" s="89">
        <v>0</v>
      </c>
      <c r="GF70" s="89">
        <v>0</v>
      </c>
      <c r="GG70" s="86">
        <v>292706.40366444626</v>
      </c>
      <c r="GH70" s="63">
        <v>0</v>
      </c>
      <c r="GI70" s="63">
        <v>0</v>
      </c>
      <c r="GJ70" s="63">
        <v>0</v>
      </c>
      <c r="GK70" s="63">
        <v>0</v>
      </c>
      <c r="GL70" s="63">
        <v>3500</v>
      </c>
      <c r="GM70" s="63">
        <v>0</v>
      </c>
      <c r="GN70" s="63">
        <v>129.059</v>
      </c>
      <c r="GO70" s="63">
        <v>181.81399999999999</v>
      </c>
      <c r="GP70" s="63">
        <v>9991.8940000000002</v>
      </c>
      <c r="GQ70" s="63">
        <v>9243.1059999999998</v>
      </c>
      <c r="GR70" s="63">
        <v>16823</v>
      </c>
      <c r="GS70" s="63">
        <v>97454.622600000002</v>
      </c>
      <c r="GT70" s="63">
        <f t="shared" ref="GT70:GT133" si="182">SUM(GH70:GS70)</f>
        <v>137323.49559999999</v>
      </c>
      <c r="GU70" s="63">
        <v>83180.422184938478</v>
      </c>
      <c r="GV70" s="63">
        <v>70252.104879507882</v>
      </c>
      <c r="GW70" s="63">
        <v>0</v>
      </c>
      <c r="GX70" s="63">
        <v>0</v>
      </c>
      <c r="GY70" s="63">
        <v>0</v>
      </c>
      <c r="GZ70" s="63">
        <v>0</v>
      </c>
      <c r="HA70" s="63">
        <v>0</v>
      </c>
      <c r="HB70" s="63">
        <v>0</v>
      </c>
      <c r="HC70" s="63">
        <v>0</v>
      </c>
      <c r="HD70" s="63">
        <v>0</v>
      </c>
      <c r="HE70" s="63">
        <v>0</v>
      </c>
      <c r="HF70" s="63">
        <v>0</v>
      </c>
      <c r="HG70" s="63">
        <f t="shared" ref="HG70:HG133" si="183">SUM(GU70:HF70)</f>
        <v>153432.52706444636</v>
      </c>
      <c r="HH70" s="58">
        <v>0</v>
      </c>
      <c r="HI70" s="58">
        <v>0</v>
      </c>
      <c r="HJ70" s="58">
        <v>0</v>
      </c>
      <c r="HK70" s="58">
        <v>0</v>
      </c>
      <c r="HL70" s="58">
        <f t="shared" ref="HL70:HL133" si="184">SUM(BF70,GT70,HG70,HH70:HK70)</f>
        <v>292706.40366444632</v>
      </c>
      <c r="HM70" s="63">
        <v>0</v>
      </c>
      <c r="HN70" s="63">
        <v>0</v>
      </c>
      <c r="HO70" s="63">
        <v>0</v>
      </c>
      <c r="HP70" s="63">
        <v>0</v>
      </c>
      <c r="HQ70" s="63">
        <v>3500</v>
      </c>
      <c r="HR70" s="63">
        <v>0</v>
      </c>
      <c r="HS70" s="63">
        <v>129.059</v>
      </c>
      <c r="HT70" s="63">
        <v>181.81399999999999</v>
      </c>
      <c r="HU70" s="63">
        <v>9991.8940000000002</v>
      </c>
      <c r="HV70" s="63">
        <v>10744.88</v>
      </c>
      <c r="HW70" s="63">
        <v>12602.745000000001</v>
      </c>
      <c r="HX70" s="63">
        <v>100173.10359999999</v>
      </c>
      <c r="HY70" s="63">
        <f t="shared" ref="HY70:HY133" si="185">SUM(HM70:HX70)</f>
        <v>137323.49559999999</v>
      </c>
      <c r="HZ70" s="63">
        <v>0</v>
      </c>
      <c r="IA70" s="63">
        <v>0</v>
      </c>
      <c r="IB70" s="63">
        <v>0</v>
      </c>
      <c r="IC70" s="63">
        <v>0</v>
      </c>
      <c r="ID70" s="63">
        <v>0</v>
      </c>
      <c r="IE70" s="63">
        <v>0</v>
      </c>
      <c r="IF70" s="63">
        <v>0</v>
      </c>
      <c r="IG70" s="63">
        <v>0</v>
      </c>
      <c r="IH70" s="63">
        <v>0</v>
      </c>
      <c r="II70" s="63">
        <v>0</v>
      </c>
      <c r="IJ70" s="63">
        <v>0</v>
      </c>
      <c r="IK70" s="63">
        <v>0</v>
      </c>
      <c r="IL70" s="63">
        <v>153432.52706444636</v>
      </c>
      <c r="IM70" s="58">
        <v>0</v>
      </c>
      <c r="IN70" s="58">
        <v>0</v>
      </c>
      <c r="IO70" s="58">
        <v>0</v>
      </c>
      <c r="IP70" s="58">
        <v>0</v>
      </c>
      <c r="IQ70" s="58">
        <f t="shared" si="138"/>
        <v>292706.40366444632</v>
      </c>
      <c r="IR70" s="70">
        <f t="shared" ref="IR70:IR133" si="186">SUM(BG70:BQ70)</f>
        <v>46236.837879536528</v>
      </c>
      <c r="IS70" s="70">
        <f t="shared" ref="IS70:IS133" si="187">SUM(G70:Q70)</f>
        <v>37150.392</v>
      </c>
      <c r="IT70" s="92">
        <f t="shared" si="139"/>
        <v>39100.773000000001</v>
      </c>
      <c r="IU70" s="92">
        <f t="shared" si="140"/>
        <v>48187.218879536529</v>
      </c>
      <c r="IV70" s="92">
        <f t="shared" ref="IV70:IV133" si="188">IT70-IU70</f>
        <v>-9086.4458795365281</v>
      </c>
      <c r="IW70" s="21">
        <f t="shared" si="141"/>
        <v>253605.63066444622</v>
      </c>
      <c r="IX70" s="70">
        <f t="shared" ref="IX70:IX133" si="189">SUM(ED70:EN70)</f>
        <v>46858</v>
      </c>
      <c r="IY70" s="70">
        <f t="shared" ref="IY70:IY133" si="190">SUM(G70:Q70)</f>
        <v>37150.392</v>
      </c>
      <c r="IZ70" s="93">
        <f t="shared" si="142"/>
        <v>39100.773000000001</v>
      </c>
      <c r="JA70" s="93">
        <f t="shared" si="143"/>
        <v>48808.381000000001</v>
      </c>
      <c r="JB70" s="92">
        <f t="shared" ref="JB70:JB133" si="191">IZ70-JA70</f>
        <v>-9707.6080000000002</v>
      </c>
      <c r="JC70" s="94">
        <f t="shared" si="144"/>
        <v>253605.63066444627</v>
      </c>
      <c r="JD70" s="94">
        <f t="shared" ref="JD70:JD133" si="192">SUM(GH70:GR70)</f>
        <v>39868.873</v>
      </c>
      <c r="JE70" s="94">
        <f t="shared" ref="JE70:JE133" si="193">SUM(G70:Q70)</f>
        <v>37150.392</v>
      </c>
      <c r="JF70" s="94">
        <f t="shared" si="145"/>
        <v>39100.773000000001</v>
      </c>
      <c r="JG70" s="94">
        <f t="shared" si="146"/>
        <v>41819.254000000001</v>
      </c>
      <c r="JH70" s="94">
        <f t="shared" ref="JH70:JH133" si="194">JF70-JG70</f>
        <v>-2718.4809999999998</v>
      </c>
      <c r="JI70" s="94">
        <f t="shared" si="147"/>
        <v>253605.63066444633</v>
      </c>
      <c r="JJ70" s="94">
        <f t="shared" ref="JJ70:JJ133" si="195">SUM(HM70:HW70)</f>
        <v>37150.392</v>
      </c>
      <c r="JK70" s="94">
        <f t="shared" si="148"/>
        <v>37999.17</v>
      </c>
      <c r="JL70" s="94">
        <f t="shared" ref="JL70:JL133" si="196">BF70+JK70</f>
        <v>39949.550999999999</v>
      </c>
      <c r="JM70" s="94">
        <f t="shared" ref="JM70:JM133" si="197">BF70+JJ70</f>
        <v>39100.773000000001</v>
      </c>
      <c r="JN70" s="94">
        <f t="shared" ref="JN70:JN133" si="198">JL70-JM70</f>
        <v>848.77799999999843</v>
      </c>
      <c r="JO70" s="94">
        <f t="shared" ref="JO70:JO133" si="199">IQ70-JL70</f>
        <v>252756.85266444631</v>
      </c>
      <c r="JP70" s="96">
        <v>11952</v>
      </c>
      <c r="JQ70" s="6" t="s">
        <v>384</v>
      </c>
      <c r="JR70" s="106" t="s">
        <v>394</v>
      </c>
      <c r="JS70" s="106" t="s">
        <v>395</v>
      </c>
      <c r="JT70" s="6" t="s">
        <v>406</v>
      </c>
      <c r="JU70" s="17">
        <v>6</v>
      </c>
      <c r="JV70" s="6" t="s">
        <v>397</v>
      </c>
      <c r="JW70" s="6" t="s">
        <v>401</v>
      </c>
      <c r="JX70" s="103" t="s">
        <v>445</v>
      </c>
      <c r="JY70" s="7" t="s">
        <v>446</v>
      </c>
      <c r="JZ70" s="6"/>
      <c r="KA70" s="6" t="s">
        <v>406</v>
      </c>
      <c r="KB70" s="6"/>
      <c r="KC70" s="110">
        <v>44012</v>
      </c>
      <c r="KD70" s="109">
        <v>44196</v>
      </c>
      <c r="KE70" s="110"/>
      <c r="KF70" s="129">
        <v>0</v>
      </c>
      <c r="KG70" s="129">
        <v>0</v>
      </c>
      <c r="KH70" s="85">
        <v>0</v>
      </c>
      <c r="KI70" s="85">
        <v>0</v>
      </c>
      <c r="KJ70" s="85">
        <v>0</v>
      </c>
      <c r="KK70" s="85" t="s">
        <v>534</v>
      </c>
      <c r="KL70" s="130"/>
      <c r="KM70" s="26"/>
      <c r="KN70" s="130"/>
      <c r="KO70" s="131"/>
      <c r="KP70" s="132"/>
      <c r="KQ70" s="133"/>
      <c r="KR70" s="132" t="s">
        <v>495</v>
      </c>
      <c r="KS70" s="291" t="s">
        <v>484</v>
      </c>
    </row>
    <row r="71" spans="1:305" ht="51.75" x14ac:dyDescent="0.25">
      <c r="A71" s="4" t="s">
        <v>67</v>
      </c>
      <c r="B71" s="6" t="s">
        <v>72</v>
      </c>
      <c r="C71" s="26" t="s">
        <v>140</v>
      </c>
      <c r="D71" s="219" t="s">
        <v>144</v>
      </c>
      <c r="E71" s="34" t="s">
        <v>164</v>
      </c>
      <c r="F71" s="33" t="s">
        <v>179</v>
      </c>
      <c r="G71" s="12">
        <v>322.017</v>
      </c>
      <c r="H71" s="12">
        <v>206610.84599999999</v>
      </c>
      <c r="I71" s="12">
        <v>151495.13</v>
      </c>
      <c r="J71" s="12">
        <v>351256.64500000002</v>
      </c>
      <c r="K71" s="12">
        <v>49229.197999999997</v>
      </c>
      <c r="L71" s="12">
        <v>16662.276000000002</v>
      </c>
      <c r="M71" s="12">
        <v>30310.378000000001</v>
      </c>
      <c r="N71" s="48">
        <v>243152.01500000001</v>
      </c>
      <c r="O71" s="48">
        <v>108251.928</v>
      </c>
      <c r="P71" s="48">
        <v>206494.55300000001</v>
      </c>
      <c r="Q71" s="48">
        <v>126080.03</v>
      </c>
      <c r="R71" s="48">
        <v>1918.58</v>
      </c>
      <c r="S71" s="11">
        <f t="shared" si="123"/>
        <v>1491783.5960000001</v>
      </c>
      <c r="T71" s="79">
        <v>0.04</v>
      </c>
      <c r="U71" s="79">
        <v>0.09</v>
      </c>
      <c r="V71" s="79">
        <v>0.06</v>
      </c>
      <c r="W71" s="79">
        <v>0.05</v>
      </c>
      <c r="X71" s="79">
        <v>0.02</v>
      </c>
      <c r="Y71" s="79">
        <v>0.05</v>
      </c>
      <c r="Z71" s="79">
        <v>0.01</v>
      </c>
      <c r="AA71" s="79">
        <v>0.01</v>
      </c>
      <c r="AB71" s="79">
        <v>0.01</v>
      </c>
      <c r="AC71" s="79">
        <v>2.0000000000000018E-2</v>
      </c>
      <c r="AD71" s="79">
        <v>0.04</v>
      </c>
      <c r="AE71" s="79">
        <v>0</v>
      </c>
      <c r="AF71" s="221">
        <f t="shared" si="124"/>
        <v>0.56000000000000005</v>
      </c>
      <c r="AG71" s="221">
        <f t="shared" si="125"/>
        <v>0.65</v>
      </c>
      <c r="AH71" s="221">
        <f t="shared" si="126"/>
        <v>0.71</v>
      </c>
      <c r="AI71" s="221">
        <f t="shared" si="127"/>
        <v>0.76</v>
      </c>
      <c r="AJ71" s="221">
        <f t="shared" si="128"/>
        <v>0.78</v>
      </c>
      <c r="AK71" s="221">
        <f t="shared" si="129"/>
        <v>0.83000000000000007</v>
      </c>
      <c r="AL71" s="221">
        <f t="shared" si="130"/>
        <v>0.84000000000000008</v>
      </c>
      <c r="AM71" s="221">
        <f t="shared" si="131"/>
        <v>0.85000000000000009</v>
      </c>
      <c r="AN71" s="221">
        <f t="shared" si="132"/>
        <v>0.8600000000000001</v>
      </c>
      <c r="AO71" s="221">
        <f t="shared" si="133"/>
        <v>0.88000000000000012</v>
      </c>
      <c r="AP71" s="221">
        <f t="shared" si="134"/>
        <v>0.92</v>
      </c>
      <c r="AQ71" s="221">
        <f t="shared" si="135"/>
        <v>0.92</v>
      </c>
      <c r="AR71" s="221">
        <f t="shared" si="149"/>
        <v>0.52</v>
      </c>
      <c r="AS71" s="221">
        <f t="shared" si="150"/>
        <v>0.5453876023556461</v>
      </c>
      <c r="AT71" s="221">
        <f t="shared" si="151"/>
        <v>0.69168969913110123</v>
      </c>
      <c r="AU71" s="221">
        <f t="shared" si="152"/>
        <v>0.79274317042459508</v>
      </c>
      <c r="AV71" s="221">
        <f t="shared" si="153"/>
        <v>0.88455726050538463</v>
      </c>
      <c r="AW71" s="221">
        <f t="shared" si="154"/>
        <v>0.93775189069551002</v>
      </c>
      <c r="AX71" s="221">
        <f t="shared" si="155"/>
        <v>0.95321081939263119</v>
      </c>
      <c r="AY71" s="221">
        <f t="shared" si="156"/>
        <v>0.96364386100748456</v>
      </c>
      <c r="AZ71" s="221">
        <f t="shared" si="157"/>
        <v>0.97457352791659824</v>
      </c>
      <c r="BA71" s="221">
        <f t="shared" si="158"/>
        <v>0.9843857879136263</v>
      </c>
      <c r="BB71" s="221">
        <f t="shared" si="159"/>
        <v>0.9843857879136263</v>
      </c>
      <c r="BC71" s="221">
        <f t="shared" si="160"/>
        <v>0.9843857879136263</v>
      </c>
      <c r="BD71" s="80">
        <f t="shared" si="136"/>
        <v>0.92</v>
      </c>
      <c r="BE71" s="76">
        <v>0.52</v>
      </c>
      <c r="BF71" s="51">
        <v>2271859.9900000002</v>
      </c>
      <c r="BG71" s="57">
        <v>0</v>
      </c>
      <c r="BH71" s="57">
        <v>157102.36611607336</v>
      </c>
      <c r="BI71" s="57">
        <v>261016.08222995396</v>
      </c>
      <c r="BJ71" s="57">
        <v>176671.48449005632</v>
      </c>
      <c r="BK71" s="57">
        <v>513679.83102044521</v>
      </c>
      <c r="BL71" s="57">
        <v>299605.03523001121</v>
      </c>
      <c r="BM71" s="57">
        <v>582.28193866785512</v>
      </c>
      <c r="BN71" s="57">
        <v>298410.94103204948</v>
      </c>
      <c r="BO71" s="57">
        <v>124618.17819365874</v>
      </c>
      <c r="BP71" s="57">
        <v>0</v>
      </c>
      <c r="BQ71" s="57">
        <v>1977.6933359921866</v>
      </c>
      <c r="BR71" s="57">
        <v>0</v>
      </c>
      <c r="BS71" s="86">
        <f t="shared" si="161"/>
        <v>1833663.8935869085</v>
      </c>
      <c r="BT71" s="230">
        <v>0</v>
      </c>
      <c r="BU71" s="230">
        <v>2.5387602355646133E-2</v>
      </c>
      <c r="BV71" s="230">
        <v>0.14630209677545503</v>
      </c>
      <c r="BW71" s="230">
        <v>0.10105347129349385</v>
      </c>
      <c r="BX71" s="230">
        <v>9.1814090080789612E-2</v>
      </c>
      <c r="BY71" s="230">
        <v>5.319463019012538E-2</v>
      </c>
      <c r="BZ71" s="230">
        <v>1.5458928697121141E-2</v>
      </c>
      <c r="CA71" s="230">
        <v>1.04330416148534E-2</v>
      </c>
      <c r="CB71" s="230">
        <v>1.0929666909113664E-2</v>
      </c>
      <c r="CC71" s="230">
        <v>9.8122599970280715E-3</v>
      </c>
      <c r="CD71" s="230">
        <v>0</v>
      </c>
      <c r="CE71" s="230">
        <v>0</v>
      </c>
      <c r="CF71" s="80">
        <f t="shared" si="162"/>
        <v>0.9843857879136263</v>
      </c>
      <c r="CG71" s="59">
        <v>659406.10201145499</v>
      </c>
      <c r="CH71" s="59">
        <v>670211.00391747605</v>
      </c>
      <c r="CI71" s="59">
        <v>0</v>
      </c>
      <c r="CJ71" s="59">
        <v>0</v>
      </c>
      <c r="CK71" s="59">
        <v>0</v>
      </c>
      <c r="CL71" s="59">
        <v>0</v>
      </c>
      <c r="CM71" s="59">
        <v>0</v>
      </c>
      <c r="CN71" s="59">
        <v>0</v>
      </c>
      <c r="CO71" s="59">
        <v>1762.2</v>
      </c>
      <c r="CP71" s="59">
        <v>0</v>
      </c>
      <c r="CQ71" s="59">
        <v>0</v>
      </c>
      <c r="CR71" s="59">
        <v>0</v>
      </c>
      <c r="CS71" s="11">
        <f t="shared" si="163"/>
        <v>1331379.3059289309</v>
      </c>
      <c r="CT71" s="59">
        <v>0</v>
      </c>
      <c r="CU71" s="59">
        <v>0</v>
      </c>
      <c r="CV71" s="59">
        <v>0</v>
      </c>
      <c r="CW71" s="59">
        <v>0</v>
      </c>
      <c r="CX71" s="58">
        <f t="shared" si="137"/>
        <v>5436903.1895158393</v>
      </c>
      <c r="CY71" s="63">
        <v>0</v>
      </c>
      <c r="CZ71" s="63">
        <v>157102.36611607336</v>
      </c>
      <c r="DA71" s="63">
        <v>261016.08222995396</v>
      </c>
      <c r="DB71" s="63">
        <v>176671.48449005632</v>
      </c>
      <c r="DC71" s="63">
        <v>513679.83102044521</v>
      </c>
      <c r="DD71" s="63">
        <v>299605.03523001121</v>
      </c>
      <c r="DE71" s="63">
        <v>582.28193866785512</v>
      </c>
      <c r="DF71" s="63">
        <v>298410.94103204948</v>
      </c>
      <c r="DG71" s="63">
        <v>124618.17819365874</v>
      </c>
      <c r="DH71" s="63">
        <v>0</v>
      </c>
      <c r="DI71" s="63">
        <v>1977.6933359921866</v>
      </c>
      <c r="DJ71" s="63">
        <v>0</v>
      </c>
      <c r="DK71" s="63">
        <f t="shared" si="164"/>
        <v>1833663.8935869085</v>
      </c>
      <c r="DL71" s="63">
        <v>659406.10201145499</v>
      </c>
      <c r="DM71" s="63">
        <v>670211.00391747605</v>
      </c>
      <c r="DN71" s="63">
        <v>0</v>
      </c>
      <c r="DO71" s="63">
        <v>0</v>
      </c>
      <c r="DP71" s="63">
        <v>0</v>
      </c>
      <c r="DQ71" s="63">
        <v>0</v>
      </c>
      <c r="DR71" s="63">
        <v>0</v>
      </c>
      <c r="DS71" s="63">
        <v>0</v>
      </c>
      <c r="DT71" s="63">
        <v>1762.2</v>
      </c>
      <c r="DU71" s="63">
        <v>0</v>
      </c>
      <c r="DV71" s="63">
        <v>0</v>
      </c>
      <c r="DW71" s="63">
        <v>0</v>
      </c>
      <c r="DX71" s="63">
        <f t="shared" si="165"/>
        <v>1331379.3059289309</v>
      </c>
      <c r="DY71" s="58">
        <v>0</v>
      </c>
      <c r="DZ71" s="58">
        <v>0</v>
      </c>
      <c r="EA71" s="58">
        <v>0</v>
      </c>
      <c r="EB71" s="58">
        <v>0</v>
      </c>
      <c r="EC71" s="58">
        <f t="shared" si="166"/>
        <v>5436903.1895158393</v>
      </c>
      <c r="ED71" s="85">
        <v>322.017</v>
      </c>
      <c r="EE71" s="85">
        <v>206610.84599999999</v>
      </c>
      <c r="EF71" s="85">
        <v>151495.13</v>
      </c>
      <c r="EG71" s="85">
        <v>351256.64500000002</v>
      </c>
      <c r="EH71" s="85">
        <v>49229.197999999997</v>
      </c>
      <c r="EI71" s="85">
        <v>16662.276000000002</v>
      </c>
      <c r="EJ71" s="85">
        <v>196014.55680219998</v>
      </c>
      <c r="EK71" s="85">
        <v>125618.17505406137</v>
      </c>
      <c r="EL71" s="85">
        <v>496304.04306306492</v>
      </c>
      <c r="EM71" s="85">
        <v>82225.63</v>
      </c>
      <c r="EN71" s="85">
        <v>83048.445000000007</v>
      </c>
      <c r="EO71" s="85">
        <v>74876.931667582423</v>
      </c>
      <c r="EP71" s="83">
        <f t="shared" si="167"/>
        <v>1833663.8935869085</v>
      </c>
      <c r="EQ71" s="79">
        <v>0.04</v>
      </c>
      <c r="ER71" s="79">
        <v>0.09</v>
      </c>
      <c r="ES71" s="79">
        <v>0.06</v>
      </c>
      <c r="ET71" s="79">
        <v>0.05</v>
      </c>
      <c r="EU71" s="79">
        <v>0.02</v>
      </c>
      <c r="EV71" s="79">
        <v>0.12084324202510927</v>
      </c>
      <c r="EW71" s="79">
        <v>3.8049850850714308E-2</v>
      </c>
      <c r="EX71" s="79">
        <v>2.6728441553050292E-2</v>
      </c>
      <c r="EY71" s="79">
        <v>2.1527312406967019E-3</v>
      </c>
      <c r="EZ71" s="79">
        <v>1.2377552291205825E-2</v>
      </c>
      <c r="FA71" s="79">
        <v>7.4588875776139662E-3</v>
      </c>
      <c r="FB71" s="79">
        <v>7.8313753165345171E-3</v>
      </c>
      <c r="FC71" s="81">
        <f t="shared" si="168"/>
        <v>0.4754420808549249</v>
      </c>
      <c r="FD71" s="81">
        <f t="shared" si="169"/>
        <v>0.56000000000000005</v>
      </c>
      <c r="FE71" s="81">
        <f t="shared" si="170"/>
        <v>0.65</v>
      </c>
      <c r="FF71" s="81">
        <f t="shared" si="171"/>
        <v>0.71</v>
      </c>
      <c r="FG71" s="81">
        <f t="shared" si="172"/>
        <v>0.76</v>
      </c>
      <c r="FH71" s="81">
        <f t="shared" si="173"/>
        <v>0.78</v>
      </c>
      <c r="FI71" s="81">
        <f t="shared" si="174"/>
        <v>0.90084324202510935</v>
      </c>
      <c r="FJ71" s="81">
        <f t="shared" si="175"/>
        <v>0.93889309287582368</v>
      </c>
      <c r="FK71" s="81">
        <f t="shared" si="176"/>
        <v>0.96562153442887388</v>
      </c>
      <c r="FL71" s="81">
        <f t="shared" si="177"/>
        <v>0.96777426566957059</v>
      </c>
      <c r="FM71" s="81">
        <f t="shared" si="178"/>
        <v>0.98015181796077644</v>
      </c>
      <c r="FN71" s="81">
        <f t="shared" si="179"/>
        <v>0.98761070553839048</v>
      </c>
      <c r="FO71" s="81">
        <f t="shared" si="180"/>
        <v>0.99544208085492492</v>
      </c>
      <c r="FP71" s="85">
        <v>341784.11331827263</v>
      </c>
      <c r="FQ71" s="85">
        <v>985444.23261065863</v>
      </c>
      <c r="FR71" s="85">
        <v>0</v>
      </c>
      <c r="FS71" s="85">
        <v>0</v>
      </c>
      <c r="FT71" s="85">
        <v>0</v>
      </c>
      <c r="FU71" s="85">
        <v>0</v>
      </c>
      <c r="FV71" s="85">
        <v>0</v>
      </c>
      <c r="FW71" s="85">
        <v>0</v>
      </c>
      <c r="FX71" s="85">
        <v>1762.2</v>
      </c>
      <c r="FY71" s="85">
        <v>0</v>
      </c>
      <c r="FZ71" s="85">
        <v>0</v>
      </c>
      <c r="GA71" s="85">
        <v>0</v>
      </c>
      <c r="GB71" s="83">
        <f t="shared" si="181"/>
        <v>1328990.5459289311</v>
      </c>
      <c r="GC71" s="89">
        <v>1174.8</v>
      </c>
      <c r="GD71" s="89">
        <v>1213.96</v>
      </c>
      <c r="GE71" s="89">
        <v>0</v>
      </c>
      <c r="GF71" s="89">
        <v>0</v>
      </c>
      <c r="GG71" s="86">
        <v>5436903.1895158393</v>
      </c>
      <c r="GH71" s="63">
        <v>322.017</v>
      </c>
      <c r="GI71" s="63">
        <v>206610.84599999999</v>
      </c>
      <c r="GJ71" s="63">
        <v>151495.13</v>
      </c>
      <c r="GK71" s="63">
        <v>351256.64500000002</v>
      </c>
      <c r="GL71" s="63">
        <v>49229.197999999997</v>
      </c>
      <c r="GM71" s="63">
        <v>16662.276000000002</v>
      </c>
      <c r="GN71" s="63">
        <v>30310.378000000001</v>
      </c>
      <c r="GO71" s="63">
        <v>243152.01500000001</v>
      </c>
      <c r="GP71" s="63">
        <v>108251.928</v>
      </c>
      <c r="GQ71" s="63">
        <v>117428.26097439999</v>
      </c>
      <c r="GR71" s="63">
        <v>355537.78219240002</v>
      </c>
      <c r="GS71" s="63">
        <v>203407.41742010857</v>
      </c>
      <c r="GT71" s="63">
        <f t="shared" si="182"/>
        <v>1833663.8935869085</v>
      </c>
      <c r="GU71" s="63">
        <v>357967.27167695999</v>
      </c>
      <c r="GV71" s="63">
        <v>288698.10201145499</v>
      </c>
      <c r="GW71" s="63">
        <v>523861.66061065806</v>
      </c>
      <c r="GX71" s="63">
        <v>155132.24862985779</v>
      </c>
      <c r="GY71" s="63">
        <v>0</v>
      </c>
      <c r="GZ71" s="63">
        <v>0</v>
      </c>
      <c r="HA71" s="63">
        <v>0</v>
      </c>
      <c r="HB71" s="63">
        <v>0</v>
      </c>
      <c r="HC71" s="63">
        <v>3331.2630000000818</v>
      </c>
      <c r="HD71" s="63">
        <v>0</v>
      </c>
      <c r="HE71" s="63">
        <v>0</v>
      </c>
      <c r="HF71" s="63">
        <v>0</v>
      </c>
      <c r="HG71" s="63">
        <f t="shared" si="183"/>
        <v>1328990.5459289309</v>
      </c>
      <c r="HH71" s="58">
        <v>1174.8</v>
      </c>
      <c r="HI71" s="58">
        <v>1213.96</v>
      </c>
      <c r="HJ71" s="58">
        <v>0</v>
      </c>
      <c r="HK71" s="58">
        <v>0</v>
      </c>
      <c r="HL71" s="58">
        <f t="shared" si="184"/>
        <v>5436903.1895158393</v>
      </c>
      <c r="HM71" s="63">
        <v>322.017</v>
      </c>
      <c r="HN71" s="63">
        <v>206610.84599999999</v>
      </c>
      <c r="HO71" s="63">
        <v>151495.13</v>
      </c>
      <c r="HP71" s="63">
        <v>351256.64500000002</v>
      </c>
      <c r="HQ71" s="63">
        <v>49229.197999999997</v>
      </c>
      <c r="HR71" s="63">
        <v>16662.276000000002</v>
      </c>
      <c r="HS71" s="63">
        <v>30310.378000000001</v>
      </c>
      <c r="HT71" s="63">
        <v>243152.01500000001</v>
      </c>
      <c r="HU71" s="63">
        <v>108251.928</v>
      </c>
      <c r="HV71" s="63">
        <v>206494.55300000001</v>
      </c>
      <c r="HW71" s="63">
        <v>126080.03</v>
      </c>
      <c r="HX71" s="63">
        <v>343798.87758690841</v>
      </c>
      <c r="HY71" s="63">
        <f t="shared" si="185"/>
        <v>1833663.8935869085</v>
      </c>
      <c r="HZ71" s="63">
        <v>0</v>
      </c>
      <c r="IA71" s="63">
        <v>0</v>
      </c>
      <c r="IB71" s="63">
        <v>0</v>
      </c>
      <c r="IC71" s="63">
        <v>0</v>
      </c>
      <c r="ID71" s="63">
        <v>0</v>
      </c>
      <c r="IE71" s="63">
        <v>0</v>
      </c>
      <c r="IF71" s="63">
        <v>0</v>
      </c>
      <c r="IG71" s="63">
        <v>0</v>
      </c>
      <c r="IH71" s="63">
        <v>0</v>
      </c>
      <c r="II71" s="63">
        <v>0</v>
      </c>
      <c r="IJ71" s="63">
        <v>0</v>
      </c>
      <c r="IK71" s="63">
        <v>0</v>
      </c>
      <c r="IL71" s="63">
        <v>1328990.5459289309</v>
      </c>
      <c r="IM71" s="58">
        <v>1174.8</v>
      </c>
      <c r="IN71" s="58">
        <v>1213.96</v>
      </c>
      <c r="IO71" s="58">
        <v>0</v>
      </c>
      <c r="IP71" s="58">
        <v>0</v>
      </c>
      <c r="IQ71" s="58">
        <f t="shared" si="138"/>
        <v>5436903.1895158393</v>
      </c>
      <c r="IR71" s="70">
        <f t="shared" si="186"/>
        <v>1833663.8935869085</v>
      </c>
      <c r="IS71" s="70">
        <f t="shared" si="187"/>
        <v>1489865.0160000001</v>
      </c>
      <c r="IT71" s="92">
        <f t="shared" si="139"/>
        <v>3761725.0060000001</v>
      </c>
      <c r="IU71" s="92">
        <f t="shared" si="140"/>
        <v>4105523.8835869087</v>
      </c>
      <c r="IV71" s="92">
        <f t="shared" si="188"/>
        <v>-343798.87758690864</v>
      </c>
      <c r="IW71" s="21">
        <f t="shared" si="141"/>
        <v>1675178.1835158393</v>
      </c>
      <c r="IX71" s="70">
        <f t="shared" si="189"/>
        <v>1758786.9619193261</v>
      </c>
      <c r="IY71" s="70">
        <f t="shared" si="190"/>
        <v>1489865.0160000001</v>
      </c>
      <c r="IZ71" s="93">
        <f t="shared" si="142"/>
        <v>3761725.0060000001</v>
      </c>
      <c r="JA71" s="93">
        <f t="shared" si="143"/>
        <v>4030646.9519193266</v>
      </c>
      <c r="JB71" s="92">
        <f t="shared" si="191"/>
        <v>-268921.94591932651</v>
      </c>
      <c r="JC71" s="94">
        <f t="shared" si="144"/>
        <v>1675178.1835158393</v>
      </c>
      <c r="JD71" s="94">
        <f t="shared" si="192"/>
        <v>1630256.4761667999</v>
      </c>
      <c r="JE71" s="94">
        <f t="shared" si="193"/>
        <v>1489865.0160000001</v>
      </c>
      <c r="JF71" s="94">
        <f t="shared" si="145"/>
        <v>3761725.0060000001</v>
      </c>
      <c r="JG71" s="94">
        <f t="shared" si="146"/>
        <v>3902116.4661667999</v>
      </c>
      <c r="JH71" s="94">
        <f t="shared" si="194"/>
        <v>-140391.46016679984</v>
      </c>
      <c r="JI71" s="94">
        <f t="shared" si="147"/>
        <v>1675178.1835158393</v>
      </c>
      <c r="JJ71" s="94">
        <f t="shared" si="195"/>
        <v>1489865.0160000001</v>
      </c>
      <c r="JK71" s="94">
        <f t="shared" si="148"/>
        <v>1491783.5960000001</v>
      </c>
      <c r="JL71" s="94">
        <f t="shared" si="196"/>
        <v>3763643.5860000001</v>
      </c>
      <c r="JM71" s="94">
        <f t="shared" si="197"/>
        <v>3761725.0060000001</v>
      </c>
      <c r="JN71" s="94">
        <f t="shared" si="198"/>
        <v>1918.5800000000745</v>
      </c>
      <c r="JO71" s="94">
        <f t="shared" si="199"/>
        <v>1673259.6035158392</v>
      </c>
      <c r="JP71" s="96">
        <v>11953</v>
      </c>
      <c r="JQ71" s="6" t="s">
        <v>384</v>
      </c>
      <c r="JR71" s="106" t="s">
        <v>394</v>
      </c>
      <c r="JS71" s="106" t="s">
        <v>395</v>
      </c>
      <c r="JT71" s="6" t="s">
        <v>406</v>
      </c>
      <c r="JU71" s="17">
        <v>6</v>
      </c>
      <c r="JV71" s="6" t="s">
        <v>397</v>
      </c>
      <c r="JW71" s="6" t="s">
        <v>401</v>
      </c>
      <c r="JX71" s="103" t="s">
        <v>445</v>
      </c>
      <c r="JY71" s="7" t="s">
        <v>446</v>
      </c>
      <c r="JZ71" s="6"/>
      <c r="KA71" s="6" t="s">
        <v>406</v>
      </c>
      <c r="KB71" s="6"/>
      <c r="KC71" s="110">
        <v>43497</v>
      </c>
      <c r="KD71" s="109">
        <v>43789</v>
      </c>
      <c r="KE71" s="110"/>
      <c r="KF71" s="129" t="s">
        <v>511</v>
      </c>
      <c r="KG71" s="129">
        <v>0</v>
      </c>
      <c r="KH71" s="85">
        <v>0</v>
      </c>
      <c r="KI71" s="85">
        <v>0</v>
      </c>
      <c r="KJ71" s="85">
        <v>0</v>
      </c>
      <c r="KK71" s="85" t="s">
        <v>533</v>
      </c>
      <c r="KL71" s="130" t="s">
        <v>488</v>
      </c>
      <c r="KM71" s="26" t="s">
        <v>506</v>
      </c>
      <c r="KN71" s="130"/>
      <c r="KO71" s="131">
        <v>538</v>
      </c>
      <c r="KP71" s="132"/>
      <c r="KQ71" s="133"/>
      <c r="KR71" s="132" t="s">
        <v>491</v>
      </c>
      <c r="KS71" s="291" t="s">
        <v>484</v>
      </c>
    </row>
    <row r="72" spans="1:305" ht="64.5" x14ac:dyDescent="0.25">
      <c r="A72" s="4" t="s">
        <v>68</v>
      </c>
      <c r="B72" s="6" t="s">
        <v>71</v>
      </c>
      <c r="C72" s="26" t="s">
        <v>141</v>
      </c>
      <c r="D72" s="219" t="s">
        <v>145</v>
      </c>
      <c r="E72" s="32" t="s">
        <v>770</v>
      </c>
      <c r="F72" s="33" t="s">
        <v>180</v>
      </c>
      <c r="G72" s="12">
        <v>0</v>
      </c>
      <c r="H72" s="12">
        <v>0</v>
      </c>
      <c r="I72" s="12">
        <v>0</v>
      </c>
      <c r="J72" s="12">
        <v>0</v>
      </c>
      <c r="K72" s="12">
        <v>0</v>
      </c>
      <c r="L72" s="12">
        <v>0</v>
      </c>
      <c r="M72" s="12">
        <v>0</v>
      </c>
      <c r="N72" s="48">
        <v>0</v>
      </c>
      <c r="O72" s="48">
        <v>0</v>
      </c>
      <c r="P72" s="48">
        <v>0</v>
      </c>
      <c r="Q72" s="48">
        <v>0</v>
      </c>
      <c r="R72" s="48">
        <v>0</v>
      </c>
      <c r="S72" s="11">
        <f t="shared" si="123"/>
        <v>0</v>
      </c>
      <c r="T72" s="79">
        <v>0</v>
      </c>
      <c r="U72" s="79">
        <v>0</v>
      </c>
      <c r="V72" s="79">
        <v>0</v>
      </c>
      <c r="W72" s="79">
        <v>0</v>
      </c>
      <c r="X72" s="79">
        <v>0</v>
      </c>
      <c r="Y72" s="79">
        <v>0</v>
      </c>
      <c r="Z72" s="79">
        <v>0</v>
      </c>
      <c r="AA72" s="79">
        <v>0</v>
      </c>
      <c r="AB72" s="79">
        <v>0</v>
      </c>
      <c r="AC72" s="79">
        <v>0</v>
      </c>
      <c r="AD72" s="79">
        <v>0</v>
      </c>
      <c r="AE72" s="79">
        <v>0</v>
      </c>
      <c r="AF72" s="221">
        <f t="shared" si="124"/>
        <v>0</v>
      </c>
      <c r="AG72" s="221">
        <f t="shared" si="125"/>
        <v>0</v>
      </c>
      <c r="AH72" s="221">
        <f t="shared" si="126"/>
        <v>0</v>
      </c>
      <c r="AI72" s="221">
        <f t="shared" si="127"/>
        <v>0</v>
      </c>
      <c r="AJ72" s="221">
        <f t="shared" si="128"/>
        <v>0</v>
      </c>
      <c r="AK72" s="221">
        <f t="shared" si="129"/>
        <v>0</v>
      </c>
      <c r="AL72" s="221">
        <f t="shared" si="130"/>
        <v>0</v>
      </c>
      <c r="AM72" s="221">
        <f t="shared" si="131"/>
        <v>0</v>
      </c>
      <c r="AN72" s="221">
        <f t="shared" si="132"/>
        <v>0</v>
      </c>
      <c r="AO72" s="221">
        <f t="shared" si="133"/>
        <v>0</v>
      </c>
      <c r="AP72" s="221">
        <f t="shared" si="134"/>
        <v>0</v>
      </c>
      <c r="AQ72" s="221">
        <f t="shared" si="135"/>
        <v>0</v>
      </c>
      <c r="AR72" s="221">
        <f t="shared" si="149"/>
        <v>0</v>
      </c>
      <c r="AS72" s="221">
        <f t="shared" si="150"/>
        <v>0</v>
      </c>
      <c r="AT72" s="221">
        <f t="shared" si="151"/>
        <v>0</v>
      </c>
      <c r="AU72" s="221">
        <f t="shared" si="152"/>
        <v>0</v>
      </c>
      <c r="AV72" s="221">
        <f t="shared" si="153"/>
        <v>0</v>
      </c>
      <c r="AW72" s="221">
        <f t="shared" si="154"/>
        <v>0</v>
      </c>
      <c r="AX72" s="221">
        <f t="shared" si="155"/>
        <v>0</v>
      </c>
      <c r="AY72" s="221">
        <f t="shared" si="156"/>
        <v>0</v>
      </c>
      <c r="AZ72" s="221">
        <f t="shared" si="157"/>
        <v>0</v>
      </c>
      <c r="BA72" s="221">
        <f t="shared" si="158"/>
        <v>0</v>
      </c>
      <c r="BB72" s="221">
        <f t="shared" si="159"/>
        <v>0</v>
      </c>
      <c r="BC72" s="221">
        <f t="shared" si="160"/>
        <v>0</v>
      </c>
      <c r="BD72" s="80">
        <f t="shared" si="136"/>
        <v>0</v>
      </c>
      <c r="BE72" s="76">
        <v>0</v>
      </c>
      <c r="BF72" s="51">
        <v>65405.737999999998</v>
      </c>
      <c r="BG72" s="57">
        <v>0</v>
      </c>
      <c r="BH72" s="57">
        <v>249.03139999951236</v>
      </c>
      <c r="BI72" s="57">
        <v>0</v>
      </c>
      <c r="BJ72" s="57">
        <v>0</v>
      </c>
      <c r="BK72" s="57">
        <v>0</v>
      </c>
      <c r="BL72" s="57">
        <v>0</v>
      </c>
      <c r="BM72" s="57">
        <v>0</v>
      </c>
      <c r="BN72" s="57">
        <v>0</v>
      </c>
      <c r="BO72" s="57">
        <v>0</v>
      </c>
      <c r="BP72" s="57">
        <v>0</v>
      </c>
      <c r="BQ72" s="57">
        <v>0</v>
      </c>
      <c r="BR72" s="57">
        <v>0</v>
      </c>
      <c r="BS72" s="86">
        <f t="shared" si="161"/>
        <v>249.03139999951236</v>
      </c>
      <c r="BT72" s="230">
        <v>0</v>
      </c>
      <c r="BU72" s="230">
        <v>0</v>
      </c>
      <c r="BV72" s="230">
        <v>0</v>
      </c>
      <c r="BW72" s="230">
        <v>0</v>
      </c>
      <c r="BX72" s="230">
        <v>0</v>
      </c>
      <c r="BY72" s="230">
        <v>0</v>
      </c>
      <c r="BZ72" s="230">
        <v>0</v>
      </c>
      <c r="CA72" s="230">
        <v>0</v>
      </c>
      <c r="CB72" s="230">
        <v>0</v>
      </c>
      <c r="CC72" s="230">
        <v>0</v>
      </c>
      <c r="CD72" s="230">
        <v>0</v>
      </c>
      <c r="CE72" s="230">
        <v>0</v>
      </c>
      <c r="CF72" s="80">
        <f t="shared" si="162"/>
        <v>0</v>
      </c>
      <c r="CG72" s="59">
        <v>0</v>
      </c>
      <c r="CH72" s="59">
        <v>0</v>
      </c>
      <c r="CI72" s="59">
        <v>0</v>
      </c>
      <c r="CJ72" s="59">
        <v>0</v>
      </c>
      <c r="CK72" s="59">
        <v>0</v>
      </c>
      <c r="CL72" s="59">
        <v>0</v>
      </c>
      <c r="CM72" s="59">
        <v>0</v>
      </c>
      <c r="CN72" s="59">
        <v>0</v>
      </c>
      <c r="CO72" s="59">
        <v>0</v>
      </c>
      <c r="CP72" s="59">
        <v>0</v>
      </c>
      <c r="CQ72" s="59">
        <v>893532.12550226005</v>
      </c>
      <c r="CR72" s="59">
        <v>893532.12550226005</v>
      </c>
      <c r="CS72" s="11">
        <f t="shared" si="163"/>
        <v>1787064.2510045201</v>
      </c>
      <c r="CT72" s="59">
        <v>0</v>
      </c>
      <c r="CU72" s="59">
        <v>0</v>
      </c>
      <c r="CV72" s="59">
        <v>0</v>
      </c>
      <c r="CW72" s="59">
        <v>0</v>
      </c>
      <c r="CX72" s="58">
        <f t="shared" si="137"/>
        <v>1852719.0204045195</v>
      </c>
      <c r="CY72" s="63">
        <v>0</v>
      </c>
      <c r="CZ72" s="63">
        <v>249.03139999951236</v>
      </c>
      <c r="DA72" s="63">
        <v>0</v>
      </c>
      <c r="DB72" s="63">
        <v>0</v>
      </c>
      <c r="DC72" s="63">
        <v>0</v>
      </c>
      <c r="DD72" s="63">
        <v>0</v>
      </c>
      <c r="DE72" s="63">
        <v>0</v>
      </c>
      <c r="DF72" s="63">
        <v>0</v>
      </c>
      <c r="DG72" s="63">
        <v>0</v>
      </c>
      <c r="DH72" s="63">
        <v>0</v>
      </c>
      <c r="DI72" s="63">
        <v>0</v>
      </c>
      <c r="DJ72" s="63">
        <v>0</v>
      </c>
      <c r="DK72" s="63">
        <f t="shared" si="164"/>
        <v>249.03139999951236</v>
      </c>
      <c r="DL72" s="63">
        <v>0</v>
      </c>
      <c r="DM72" s="63">
        <v>0</v>
      </c>
      <c r="DN72" s="63">
        <v>0</v>
      </c>
      <c r="DO72" s="63">
        <v>0</v>
      </c>
      <c r="DP72" s="63">
        <v>0</v>
      </c>
      <c r="DQ72" s="63">
        <v>0</v>
      </c>
      <c r="DR72" s="63">
        <v>0</v>
      </c>
      <c r="DS72" s="63">
        <v>0</v>
      </c>
      <c r="DT72" s="63">
        <v>0</v>
      </c>
      <c r="DU72" s="63">
        <v>0</v>
      </c>
      <c r="DV72" s="63">
        <v>893532.12550226005</v>
      </c>
      <c r="DW72" s="63">
        <v>893532.12550226005</v>
      </c>
      <c r="DX72" s="63">
        <f t="shared" si="165"/>
        <v>1787064.2510045201</v>
      </c>
      <c r="DY72" s="58">
        <v>0</v>
      </c>
      <c r="DZ72" s="58">
        <v>0</v>
      </c>
      <c r="EA72" s="58">
        <v>0</v>
      </c>
      <c r="EB72" s="58">
        <v>0</v>
      </c>
      <c r="EC72" s="58">
        <f t="shared" si="166"/>
        <v>1852719.0204045195</v>
      </c>
      <c r="ED72" s="85">
        <v>0</v>
      </c>
      <c r="EE72" s="85">
        <v>0</v>
      </c>
      <c r="EF72" s="85">
        <v>0</v>
      </c>
      <c r="EG72" s="85">
        <v>0</v>
      </c>
      <c r="EH72" s="85">
        <v>0</v>
      </c>
      <c r="EI72" s="85">
        <v>0</v>
      </c>
      <c r="EJ72" s="85">
        <v>0</v>
      </c>
      <c r="EK72" s="85">
        <v>0</v>
      </c>
      <c r="EL72" s="85">
        <v>0</v>
      </c>
      <c r="EM72" s="85">
        <v>0</v>
      </c>
      <c r="EN72" s="85">
        <v>0</v>
      </c>
      <c r="EO72" s="85">
        <v>0</v>
      </c>
      <c r="EP72" s="83">
        <f t="shared" si="167"/>
        <v>0</v>
      </c>
      <c r="EQ72" s="79">
        <v>0</v>
      </c>
      <c r="ER72" s="79">
        <v>0</v>
      </c>
      <c r="ES72" s="79">
        <v>0</v>
      </c>
      <c r="ET72" s="79">
        <v>0</v>
      </c>
      <c r="EU72" s="79">
        <v>0</v>
      </c>
      <c r="EV72" s="79">
        <v>0</v>
      </c>
      <c r="EW72" s="79">
        <v>0</v>
      </c>
      <c r="EX72" s="79">
        <v>0</v>
      </c>
      <c r="EY72" s="79">
        <v>0</v>
      </c>
      <c r="EZ72" s="79">
        <v>0</v>
      </c>
      <c r="FA72" s="79">
        <v>0</v>
      </c>
      <c r="FB72" s="79">
        <v>0</v>
      </c>
      <c r="FC72" s="81">
        <f t="shared" si="168"/>
        <v>0</v>
      </c>
      <c r="FD72" s="81">
        <f t="shared" si="169"/>
        <v>0</v>
      </c>
      <c r="FE72" s="81">
        <f t="shared" si="170"/>
        <v>0</v>
      </c>
      <c r="FF72" s="81">
        <f t="shared" si="171"/>
        <v>0</v>
      </c>
      <c r="FG72" s="81">
        <f t="shared" si="172"/>
        <v>0</v>
      </c>
      <c r="FH72" s="81">
        <f t="shared" si="173"/>
        <v>0</v>
      </c>
      <c r="FI72" s="81">
        <f t="shared" si="174"/>
        <v>0</v>
      </c>
      <c r="FJ72" s="81">
        <f t="shared" si="175"/>
        <v>0</v>
      </c>
      <c r="FK72" s="81">
        <f t="shared" si="176"/>
        <v>0</v>
      </c>
      <c r="FL72" s="81">
        <f t="shared" si="177"/>
        <v>0</v>
      </c>
      <c r="FM72" s="81">
        <f t="shared" si="178"/>
        <v>0</v>
      </c>
      <c r="FN72" s="81">
        <f t="shared" si="179"/>
        <v>0</v>
      </c>
      <c r="FO72" s="81">
        <f t="shared" si="180"/>
        <v>0</v>
      </c>
      <c r="FP72" s="85">
        <v>0</v>
      </c>
      <c r="FQ72" s="85">
        <v>0</v>
      </c>
      <c r="FR72" s="85">
        <v>0</v>
      </c>
      <c r="FS72" s="85">
        <v>0</v>
      </c>
      <c r="FT72" s="85">
        <v>0</v>
      </c>
      <c r="FU72" s="85">
        <v>0</v>
      </c>
      <c r="FV72" s="85">
        <v>0</v>
      </c>
      <c r="FW72" s="85">
        <v>0</v>
      </c>
      <c r="FX72" s="85">
        <v>0</v>
      </c>
      <c r="FY72" s="85">
        <v>0</v>
      </c>
      <c r="FZ72" s="85">
        <v>0</v>
      </c>
      <c r="GA72" s="85">
        <v>0</v>
      </c>
      <c r="GB72" s="83">
        <f t="shared" si="181"/>
        <v>0</v>
      </c>
      <c r="GC72" s="89">
        <v>0</v>
      </c>
      <c r="GD72" s="89">
        <v>0</v>
      </c>
      <c r="GE72" s="89">
        <v>0</v>
      </c>
      <c r="GF72" s="89">
        <v>0</v>
      </c>
      <c r="GG72" s="86">
        <v>65405.737999999998</v>
      </c>
      <c r="GH72" s="63">
        <v>0</v>
      </c>
      <c r="GI72" s="63">
        <v>0</v>
      </c>
      <c r="GJ72" s="63">
        <v>0</v>
      </c>
      <c r="GK72" s="63">
        <v>0</v>
      </c>
      <c r="GL72" s="63">
        <v>0</v>
      </c>
      <c r="GM72" s="63">
        <v>0</v>
      </c>
      <c r="GN72" s="63">
        <v>0</v>
      </c>
      <c r="GO72" s="63">
        <v>0</v>
      </c>
      <c r="GP72" s="63">
        <v>0</v>
      </c>
      <c r="GQ72" s="63">
        <v>0</v>
      </c>
      <c r="GR72" s="63">
        <v>0</v>
      </c>
      <c r="GS72" s="63">
        <v>0</v>
      </c>
      <c r="GT72" s="63">
        <f t="shared" si="182"/>
        <v>0</v>
      </c>
      <c r="GU72" s="63">
        <v>0</v>
      </c>
      <c r="GV72" s="63">
        <v>0</v>
      </c>
      <c r="GW72" s="63">
        <v>0</v>
      </c>
      <c r="GX72" s="63">
        <v>0</v>
      </c>
      <c r="GY72" s="63">
        <v>0</v>
      </c>
      <c r="GZ72" s="63">
        <v>0</v>
      </c>
      <c r="HA72" s="63">
        <v>0</v>
      </c>
      <c r="HB72" s="63">
        <v>0</v>
      </c>
      <c r="HC72" s="63">
        <v>0</v>
      </c>
      <c r="HD72" s="63">
        <v>0</v>
      </c>
      <c r="HE72" s="63">
        <v>0</v>
      </c>
      <c r="HF72" s="63">
        <v>0</v>
      </c>
      <c r="HG72" s="63">
        <f t="shared" si="183"/>
        <v>0</v>
      </c>
      <c r="HH72" s="58">
        <v>0</v>
      </c>
      <c r="HI72" s="58">
        <v>0</v>
      </c>
      <c r="HJ72" s="58">
        <v>0</v>
      </c>
      <c r="HK72" s="58">
        <v>0</v>
      </c>
      <c r="HL72" s="58">
        <f t="shared" si="184"/>
        <v>65405.737999999998</v>
      </c>
      <c r="HM72" s="63">
        <v>0</v>
      </c>
      <c r="HN72" s="63">
        <v>0</v>
      </c>
      <c r="HO72" s="63">
        <v>0</v>
      </c>
      <c r="HP72" s="63">
        <v>0</v>
      </c>
      <c r="HQ72" s="63">
        <v>0</v>
      </c>
      <c r="HR72" s="63">
        <v>0</v>
      </c>
      <c r="HS72" s="63">
        <v>0</v>
      </c>
      <c r="HT72" s="63">
        <v>0</v>
      </c>
      <c r="HU72" s="63">
        <v>0</v>
      </c>
      <c r="HV72" s="63">
        <v>0</v>
      </c>
      <c r="HW72" s="63">
        <v>0</v>
      </c>
      <c r="HX72" s="63">
        <v>0</v>
      </c>
      <c r="HY72" s="63">
        <f t="shared" si="185"/>
        <v>0</v>
      </c>
      <c r="HZ72" s="63">
        <v>0</v>
      </c>
      <c r="IA72" s="63">
        <v>0</v>
      </c>
      <c r="IB72" s="63">
        <v>0</v>
      </c>
      <c r="IC72" s="63">
        <v>0</v>
      </c>
      <c r="ID72" s="63">
        <v>0</v>
      </c>
      <c r="IE72" s="63">
        <v>0</v>
      </c>
      <c r="IF72" s="63">
        <v>0</v>
      </c>
      <c r="IG72" s="63">
        <v>0</v>
      </c>
      <c r="IH72" s="63">
        <v>0</v>
      </c>
      <c r="II72" s="63">
        <v>0</v>
      </c>
      <c r="IJ72" s="63">
        <v>0</v>
      </c>
      <c r="IK72" s="63">
        <v>0</v>
      </c>
      <c r="IL72" s="63">
        <v>0</v>
      </c>
      <c r="IM72" s="58">
        <v>0</v>
      </c>
      <c r="IN72" s="58">
        <v>0</v>
      </c>
      <c r="IO72" s="58">
        <v>0</v>
      </c>
      <c r="IP72" s="58">
        <v>0</v>
      </c>
      <c r="IQ72" s="58">
        <f t="shared" si="138"/>
        <v>65405.737999999998</v>
      </c>
      <c r="IR72" s="70">
        <f t="shared" si="186"/>
        <v>249.03139999951236</v>
      </c>
      <c r="IS72" s="70">
        <f t="shared" si="187"/>
        <v>0</v>
      </c>
      <c r="IT72" s="92">
        <f t="shared" si="139"/>
        <v>65405.737999999998</v>
      </c>
      <c r="IU72" s="92">
        <f t="shared" si="140"/>
        <v>65654.76939999951</v>
      </c>
      <c r="IV72" s="92">
        <f t="shared" si="188"/>
        <v>-249.03139999951236</v>
      </c>
      <c r="IW72" s="21">
        <f t="shared" si="141"/>
        <v>1787313.2824045196</v>
      </c>
      <c r="IX72" s="70">
        <f t="shared" si="189"/>
        <v>0</v>
      </c>
      <c r="IY72" s="70">
        <f t="shared" si="190"/>
        <v>0</v>
      </c>
      <c r="IZ72" s="93">
        <f t="shared" si="142"/>
        <v>65405.737999999998</v>
      </c>
      <c r="JA72" s="93">
        <f t="shared" si="143"/>
        <v>65405.737999999998</v>
      </c>
      <c r="JB72" s="92">
        <f t="shared" si="191"/>
        <v>0</v>
      </c>
      <c r="JC72" s="94">
        <f t="shared" si="144"/>
        <v>0</v>
      </c>
      <c r="JD72" s="94">
        <f t="shared" si="192"/>
        <v>0</v>
      </c>
      <c r="JE72" s="94">
        <f t="shared" si="193"/>
        <v>0</v>
      </c>
      <c r="JF72" s="94">
        <f t="shared" si="145"/>
        <v>65405.737999999998</v>
      </c>
      <c r="JG72" s="94">
        <f t="shared" si="146"/>
        <v>65405.737999999998</v>
      </c>
      <c r="JH72" s="94">
        <f t="shared" si="194"/>
        <v>0</v>
      </c>
      <c r="JI72" s="94">
        <f t="shared" si="147"/>
        <v>0</v>
      </c>
      <c r="JJ72" s="94">
        <f t="shared" si="195"/>
        <v>0</v>
      </c>
      <c r="JK72" s="94">
        <f t="shared" si="148"/>
        <v>0</v>
      </c>
      <c r="JL72" s="94">
        <f t="shared" si="196"/>
        <v>65405.737999999998</v>
      </c>
      <c r="JM72" s="94">
        <f t="shared" si="197"/>
        <v>65405.737999999998</v>
      </c>
      <c r="JN72" s="94">
        <f t="shared" si="198"/>
        <v>0</v>
      </c>
      <c r="JO72" s="94">
        <f t="shared" si="199"/>
        <v>0</v>
      </c>
      <c r="JP72" s="96">
        <v>12697</v>
      </c>
      <c r="JQ72" s="6" t="s">
        <v>384</v>
      </c>
      <c r="JR72" s="106" t="s">
        <v>394</v>
      </c>
      <c r="JS72" s="106" t="s">
        <v>410</v>
      </c>
      <c r="JT72" s="6" t="s">
        <v>406</v>
      </c>
      <c r="JU72" s="17">
        <v>6</v>
      </c>
      <c r="JV72" s="6" t="s">
        <v>397</v>
      </c>
      <c r="JW72" s="6" t="s">
        <v>401</v>
      </c>
      <c r="JX72" s="103" t="s">
        <v>448</v>
      </c>
      <c r="JY72" s="7" t="s">
        <v>449</v>
      </c>
      <c r="JZ72" s="6" t="s">
        <v>450</v>
      </c>
      <c r="KA72" s="6" t="s">
        <v>406</v>
      </c>
      <c r="KB72" s="6" t="s">
        <v>406</v>
      </c>
      <c r="KC72" s="110">
        <v>43800</v>
      </c>
      <c r="KD72" s="110">
        <v>43800</v>
      </c>
      <c r="KE72" s="110" t="s">
        <v>467</v>
      </c>
      <c r="KF72" s="130"/>
      <c r="KG72" s="130"/>
      <c r="KH72" s="130">
        <v>0</v>
      </c>
      <c r="KI72" s="130">
        <v>0</v>
      </c>
      <c r="KJ72" s="130">
        <v>0</v>
      </c>
      <c r="KK72" s="130"/>
      <c r="KL72" s="130"/>
      <c r="KM72" s="26"/>
      <c r="KN72" s="130"/>
      <c r="KO72" s="131"/>
      <c r="KP72" s="132"/>
      <c r="KQ72" s="133"/>
      <c r="KR72" s="132" t="s">
        <v>491</v>
      </c>
      <c r="KS72" s="291" t="s">
        <v>484</v>
      </c>
    </row>
    <row r="73" spans="1:305" ht="64.5" x14ac:dyDescent="0.25">
      <c r="A73" s="4" t="s">
        <v>69</v>
      </c>
      <c r="B73" s="6" t="s">
        <v>71</v>
      </c>
      <c r="C73" s="26" t="s">
        <v>142</v>
      </c>
      <c r="D73" s="219" t="s">
        <v>145</v>
      </c>
      <c r="E73" s="32" t="s">
        <v>770</v>
      </c>
      <c r="F73" s="33" t="s">
        <v>180</v>
      </c>
      <c r="G73" s="12">
        <v>0</v>
      </c>
      <c r="H73" s="12">
        <v>77.8</v>
      </c>
      <c r="I73" s="12">
        <v>0</v>
      </c>
      <c r="J73" s="12">
        <v>0</v>
      </c>
      <c r="K73" s="12">
        <v>0</v>
      </c>
      <c r="L73" s="12">
        <v>0</v>
      </c>
      <c r="M73" s="12">
        <v>0</v>
      </c>
      <c r="N73" s="48">
        <v>0</v>
      </c>
      <c r="O73" s="48">
        <v>0</v>
      </c>
      <c r="P73" s="48">
        <v>0</v>
      </c>
      <c r="Q73" s="48">
        <v>0</v>
      </c>
      <c r="R73" s="48">
        <v>0</v>
      </c>
      <c r="S73" s="11">
        <f t="shared" si="123"/>
        <v>77.8</v>
      </c>
      <c r="T73" s="79">
        <v>0</v>
      </c>
      <c r="U73" s="79">
        <v>0</v>
      </c>
      <c r="V73" s="79">
        <v>0</v>
      </c>
      <c r="W73" s="79">
        <v>0</v>
      </c>
      <c r="X73" s="79">
        <v>0</v>
      </c>
      <c r="Y73" s="79">
        <v>0</v>
      </c>
      <c r="Z73" s="79">
        <v>0</v>
      </c>
      <c r="AA73" s="79">
        <v>0</v>
      </c>
      <c r="AB73" s="79">
        <v>0</v>
      </c>
      <c r="AC73" s="79">
        <v>0</v>
      </c>
      <c r="AD73" s="79">
        <v>0</v>
      </c>
      <c r="AE73" s="79">
        <v>0</v>
      </c>
      <c r="AF73" s="221">
        <f t="shared" si="124"/>
        <v>0</v>
      </c>
      <c r="AG73" s="221">
        <f t="shared" si="125"/>
        <v>0</v>
      </c>
      <c r="AH73" s="221">
        <f t="shared" si="126"/>
        <v>0</v>
      </c>
      <c r="AI73" s="221">
        <f t="shared" si="127"/>
        <v>0</v>
      </c>
      <c r="AJ73" s="221">
        <f t="shared" si="128"/>
        <v>0</v>
      </c>
      <c r="AK73" s="221">
        <f t="shared" si="129"/>
        <v>0</v>
      </c>
      <c r="AL73" s="221">
        <f t="shared" si="130"/>
        <v>0</v>
      </c>
      <c r="AM73" s="221">
        <f t="shared" si="131"/>
        <v>0</v>
      </c>
      <c r="AN73" s="221">
        <f t="shared" si="132"/>
        <v>0</v>
      </c>
      <c r="AO73" s="221">
        <f t="shared" si="133"/>
        <v>0</v>
      </c>
      <c r="AP73" s="221">
        <f t="shared" si="134"/>
        <v>0</v>
      </c>
      <c r="AQ73" s="221">
        <f t="shared" si="135"/>
        <v>0</v>
      </c>
      <c r="AR73" s="221">
        <f t="shared" si="149"/>
        <v>0</v>
      </c>
      <c r="AS73" s="221">
        <f t="shared" si="150"/>
        <v>0</v>
      </c>
      <c r="AT73" s="221">
        <f t="shared" si="151"/>
        <v>0</v>
      </c>
      <c r="AU73" s="221">
        <f t="shared" si="152"/>
        <v>0</v>
      </c>
      <c r="AV73" s="221">
        <f t="shared" si="153"/>
        <v>0</v>
      </c>
      <c r="AW73" s="221">
        <f t="shared" si="154"/>
        <v>0</v>
      </c>
      <c r="AX73" s="221">
        <f t="shared" si="155"/>
        <v>0</v>
      </c>
      <c r="AY73" s="221">
        <f t="shared" si="156"/>
        <v>0</v>
      </c>
      <c r="AZ73" s="221">
        <f t="shared" si="157"/>
        <v>0</v>
      </c>
      <c r="BA73" s="221">
        <f t="shared" si="158"/>
        <v>0</v>
      </c>
      <c r="BB73" s="221">
        <f t="shared" si="159"/>
        <v>0</v>
      </c>
      <c r="BC73" s="221">
        <f t="shared" si="160"/>
        <v>0</v>
      </c>
      <c r="BD73" s="80">
        <f t="shared" si="136"/>
        <v>0</v>
      </c>
      <c r="BE73" s="76">
        <v>0</v>
      </c>
      <c r="BF73" s="51">
        <v>14603.252</v>
      </c>
      <c r="BG73" s="57">
        <v>0</v>
      </c>
      <c r="BH73" s="57">
        <v>0</v>
      </c>
      <c r="BI73" s="57">
        <v>0</v>
      </c>
      <c r="BJ73" s="57">
        <v>0</v>
      </c>
      <c r="BK73" s="57">
        <v>0</v>
      </c>
      <c r="BL73" s="57">
        <v>0</v>
      </c>
      <c r="BM73" s="57">
        <v>0</v>
      </c>
      <c r="BN73" s="57">
        <v>0</v>
      </c>
      <c r="BO73" s="57">
        <v>0</v>
      </c>
      <c r="BP73" s="57">
        <v>0</v>
      </c>
      <c r="BQ73" s="57">
        <v>0</v>
      </c>
      <c r="BR73" s="57">
        <v>0</v>
      </c>
      <c r="BS73" s="86">
        <f t="shared" si="161"/>
        <v>0</v>
      </c>
      <c r="BT73" s="230">
        <v>0</v>
      </c>
      <c r="BU73" s="230">
        <v>0</v>
      </c>
      <c r="BV73" s="230">
        <v>0</v>
      </c>
      <c r="BW73" s="230">
        <v>0</v>
      </c>
      <c r="BX73" s="230">
        <v>0</v>
      </c>
      <c r="BY73" s="230">
        <v>0</v>
      </c>
      <c r="BZ73" s="230">
        <v>0</v>
      </c>
      <c r="CA73" s="230">
        <v>0</v>
      </c>
      <c r="CB73" s="230">
        <v>0</v>
      </c>
      <c r="CC73" s="230">
        <v>0</v>
      </c>
      <c r="CD73" s="230">
        <v>0</v>
      </c>
      <c r="CE73" s="230">
        <v>0</v>
      </c>
      <c r="CF73" s="80">
        <f t="shared" si="162"/>
        <v>0</v>
      </c>
      <c r="CG73" s="59">
        <v>0</v>
      </c>
      <c r="CH73" s="59">
        <v>0</v>
      </c>
      <c r="CI73" s="59">
        <v>0</v>
      </c>
      <c r="CJ73" s="59">
        <v>0</v>
      </c>
      <c r="CK73" s="59">
        <v>0</v>
      </c>
      <c r="CL73" s="59">
        <v>0</v>
      </c>
      <c r="CM73" s="59">
        <v>0</v>
      </c>
      <c r="CN73" s="59">
        <v>0</v>
      </c>
      <c r="CO73" s="59">
        <v>0</v>
      </c>
      <c r="CP73" s="59">
        <v>0</v>
      </c>
      <c r="CQ73" s="59">
        <v>184752.31683174099</v>
      </c>
      <c r="CR73" s="59">
        <v>184752.31683174099</v>
      </c>
      <c r="CS73" s="11">
        <f t="shared" si="163"/>
        <v>369504.63366348197</v>
      </c>
      <c r="CT73" s="59">
        <v>0</v>
      </c>
      <c r="CU73" s="59">
        <v>0</v>
      </c>
      <c r="CV73" s="59">
        <v>0</v>
      </c>
      <c r="CW73" s="59">
        <v>0</v>
      </c>
      <c r="CX73" s="58">
        <f t="shared" si="137"/>
        <v>384107.88566348195</v>
      </c>
      <c r="CY73" s="63">
        <v>0</v>
      </c>
      <c r="CZ73" s="63">
        <v>0</v>
      </c>
      <c r="DA73" s="63">
        <v>0</v>
      </c>
      <c r="DB73" s="63">
        <v>0</v>
      </c>
      <c r="DC73" s="63">
        <v>0</v>
      </c>
      <c r="DD73" s="63">
        <v>0</v>
      </c>
      <c r="DE73" s="63">
        <v>0</v>
      </c>
      <c r="DF73" s="63">
        <v>0</v>
      </c>
      <c r="DG73" s="63">
        <v>0</v>
      </c>
      <c r="DH73" s="63">
        <v>0</v>
      </c>
      <c r="DI73" s="63">
        <v>0</v>
      </c>
      <c r="DJ73" s="63">
        <v>0</v>
      </c>
      <c r="DK73" s="63">
        <f t="shared" si="164"/>
        <v>0</v>
      </c>
      <c r="DL73" s="63">
        <v>0</v>
      </c>
      <c r="DM73" s="63">
        <v>0</v>
      </c>
      <c r="DN73" s="63">
        <v>0</v>
      </c>
      <c r="DO73" s="63">
        <v>0</v>
      </c>
      <c r="DP73" s="63">
        <v>0</v>
      </c>
      <c r="DQ73" s="63">
        <v>0</v>
      </c>
      <c r="DR73" s="63">
        <v>0</v>
      </c>
      <c r="DS73" s="63">
        <v>0</v>
      </c>
      <c r="DT73" s="63">
        <v>0</v>
      </c>
      <c r="DU73" s="63">
        <v>0</v>
      </c>
      <c r="DV73" s="63">
        <v>184752.31683174099</v>
      </c>
      <c r="DW73" s="63">
        <v>184752.31683174099</v>
      </c>
      <c r="DX73" s="63">
        <f t="shared" si="165"/>
        <v>369504.63366348197</v>
      </c>
      <c r="DY73" s="58">
        <v>0</v>
      </c>
      <c r="DZ73" s="58">
        <v>0</v>
      </c>
      <c r="EA73" s="58">
        <v>0</v>
      </c>
      <c r="EB73" s="58">
        <v>0</v>
      </c>
      <c r="EC73" s="58">
        <f t="shared" si="166"/>
        <v>384107.88566348195</v>
      </c>
      <c r="ED73" s="85">
        <v>0</v>
      </c>
      <c r="EE73" s="85">
        <v>77.8</v>
      </c>
      <c r="EF73" s="85">
        <v>0</v>
      </c>
      <c r="EG73" s="85">
        <v>0</v>
      </c>
      <c r="EH73" s="85">
        <v>0</v>
      </c>
      <c r="EI73" s="85">
        <v>0</v>
      </c>
      <c r="EJ73" s="85">
        <v>0</v>
      </c>
      <c r="EK73" s="85">
        <v>0</v>
      </c>
      <c r="EL73" s="85">
        <v>0</v>
      </c>
      <c r="EM73" s="85">
        <v>0</v>
      </c>
      <c r="EN73" s="85">
        <v>0</v>
      </c>
      <c r="EO73" s="85">
        <v>0</v>
      </c>
      <c r="EP73" s="83">
        <f t="shared" si="167"/>
        <v>77.8</v>
      </c>
      <c r="EQ73" s="79">
        <v>0</v>
      </c>
      <c r="ER73" s="79">
        <v>0</v>
      </c>
      <c r="ES73" s="79">
        <v>0</v>
      </c>
      <c r="ET73" s="79">
        <v>0</v>
      </c>
      <c r="EU73" s="79">
        <v>0</v>
      </c>
      <c r="EV73" s="79">
        <v>0</v>
      </c>
      <c r="EW73" s="79">
        <v>0</v>
      </c>
      <c r="EX73" s="79">
        <v>0</v>
      </c>
      <c r="EY73" s="79">
        <v>0</v>
      </c>
      <c r="EZ73" s="79">
        <v>0</v>
      </c>
      <c r="FA73" s="79">
        <v>0</v>
      </c>
      <c r="FB73" s="79">
        <v>0</v>
      </c>
      <c r="FC73" s="81">
        <f t="shared" si="168"/>
        <v>0</v>
      </c>
      <c r="FD73" s="81">
        <f t="shared" si="169"/>
        <v>0</v>
      </c>
      <c r="FE73" s="81">
        <f t="shared" si="170"/>
        <v>0</v>
      </c>
      <c r="FF73" s="81">
        <f t="shared" si="171"/>
        <v>0</v>
      </c>
      <c r="FG73" s="81">
        <f t="shared" si="172"/>
        <v>0</v>
      </c>
      <c r="FH73" s="81">
        <f t="shared" si="173"/>
        <v>0</v>
      </c>
      <c r="FI73" s="81">
        <f t="shared" si="174"/>
        <v>0</v>
      </c>
      <c r="FJ73" s="81">
        <f t="shared" si="175"/>
        <v>0</v>
      </c>
      <c r="FK73" s="81">
        <f t="shared" si="176"/>
        <v>0</v>
      </c>
      <c r="FL73" s="81">
        <f t="shared" si="177"/>
        <v>0</v>
      </c>
      <c r="FM73" s="81">
        <f t="shared" si="178"/>
        <v>0</v>
      </c>
      <c r="FN73" s="81">
        <f t="shared" si="179"/>
        <v>0</v>
      </c>
      <c r="FO73" s="81">
        <f t="shared" si="180"/>
        <v>0</v>
      </c>
      <c r="FP73" s="85">
        <v>0</v>
      </c>
      <c r="FQ73" s="85">
        <v>0</v>
      </c>
      <c r="FR73" s="85">
        <v>0</v>
      </c>
      <c r="FS73" s="85">
        <v>0</v>
      </c>
      <c r="FT73" s="85">
        <v>0</v>
      </c>
      <c r="FU73" s="85">
        <v>0</v>
      </c>
      <c r="FV73" s="85">
        <v>0</v>
      </c>
      <c r="FW73" s="85">
        <v>0</v>
      </c>
      <c r="FX73" s="85">
        <v>0</v>
      </c>
      <c r="FY73" s="85">
        <v>0</v>
      </c>
      <c r="FZ73" s="85">
        <v>0</v>
      </c>
      <c r="GA73" s="85">
        <v>0</v>
      </c>
      <c r="GB73" s="83">
        <f t="shared" si="181"/>
        <v>0</v>
      </c>
      <c r="GC73" s="89">
        <v>0</v>
      </c>
      <c r="GD73" s="89">
        <v>0</v>
      </c>
      <c r="GE73" s="89">
        <v>0</v>
      </c>
      <c r="GF73" s="89">
        <v>0</v>
      </c>
      <c r="GG73" s="86">
        <v>14681.052</v>
      </c>
      <c r="GH73" s="63">
        <v>0</v>
      </c>
      <c r="GI73" s="63">
        <v>77.8</v>
      </c>
      <c r="GJ73" s="63">
        <v>0</v>
      </c>
      <c r="GK73" s="63">
        <v>0</v>
      </c>
      <c r="GL73" s="63">
        <v>0</v>
      </c>
      <c r="GM73" s="63">
        <v>0</v>
      </c>
      <c r="GN73" s="63">
        <v>0</v>
      </c>
      <c r="GO73" s="63">
        <v>0</v>
      </c>
      <c r="GP73" s="63">
        <v>0</v>
      </c>
      <c r="GQ73" s="63">
        <v>0</v>
      </c>
      <c r="GR73" s="63">
        <v>0</v>
      </c>
      <c r="GS73" s="63">
        <v>0</v>
      </c>
      <c r="GT73" s="63">
        <f t="shared" si="182"/>
        <v>77.8</v>
      </c>
      <c r="GU73" s="63">
        <v>0</v>
      </c>
      <c r="GV73" s="63">
        <v>0</v>
      </c>
      <c r="GW73" s="63">
        <v>0</v>
      </c>
      <c r="GX73" s="63">
        <v>0</v>
      </c>
      <c r="GY73" s="63">
        <v>0</v>
      </c>
      <c r="GZ73" s="63">
        <v>0</v>
      </c>
      <c r="HA73" s="63">
        <v>0</v>
      </c>
      <c r="HB73" s="63">
        <v>0</v>
      </c>
      <c r="HC73" s="63">
        <v>0</v>
      </c>
      <c r="HD73" s="63">
        <v>0</v>
      </c>
      <c r="HE73" s="63">
        <v>0</v>
      </c>
      <c r="HF73" s="63">
        <v>0</v>
      </c>
      <c r="HG73" s="63">
        <f t="shared" si="183"/>
        <v>0</v>
      </c>
      <c r="HH73" s="58">
        <v>0</v>
      </c>
      <c r="HI73" s="58">
        <v>0</v>
      </c>
      <c r="HJ73" s="58">
        <v>0</v>
      </c>
      <c r="HK73" s="58">
        <v>0</v>
      </c>
      <c r="HL73" s="58">
        <f t="shared" si="184"/>
        <v>14681.052</v>
      </c>
      <c r="HM73" s="63">
        <v>0</v>
      </c>
      <c r="HN73" s="63">
        <v>77.8</v>
      </c>
      <c r="HO73" s="63">
        <v>0</v>
      </c>
      <c r="HP73" s="63">
        <v>0</v>
      </c>
      <c r="HQ73" s="63">
        <v>0</v>
      </c>
      <c r="HR73" s="63">
        <v>0</v>
      </c>
      <c r="HS73" s="63">
        <v>0</v>
      </c>
      <c r="HT73" s="63">
        <v>0</v>
      </c>
      <c r="HU73" s="63">
        <v>0</v>
      </c>
      <c r="HV73" s="63">
        <v>0</v>
      </c>
      <c r="HW73" s="63">
        <v>0</v>
      </c>
      <c r="HX73" s="63">
        <v>0</v>
      </c>
      <c r="HY73" s="63">
        <f t="shared" si="185"/>
        <v>77.8</v>
      </c>
      <c r="HZ73" s="63">
        <v>0</v>
      </c>
      <c r="IA73" s="63">
        <v>0</v>
      </c>
      <c r="IB73" s="63">
        <v>0</v>
      </c>
      <c r="IC73" s="63">
        <v>0</v>
      </c>
      <c r="ID73" s="63">
        <v>0</v>
      </c>
      <c r="IE73" s="63">
        <v>0</v>
      </c>
      <c r="IF73" s="63">
        <v>0</v>
      </c>
      <c r="IG73" s="63">
        <v>0</v>
      </c>
      <c r="IH73" s="63">
        <v>0</v>
      </c>
      <c r="II73" s="63">
        <v>0</v>
      </c>
      <c r="IJ73" s="63">
        <v>0</v>
      </c>
      <c r="IK73" s="63">
        <v>0</v>
      </c>
      <c r="IL73" s="63">
        <v>0</v>
      </c>
      <c r="IM73" s="58">
        <v>0</v>
      </c>
      <c r="IN73" s="58">
        <v>0</v>
      </c>
      <c r="IO73" s="58">
        <v>0</v>
      </c>
      <c r="IP73" s="58">
        <v>0</v>
      </c>
      <c r="IQ73" s="58">
        <f t="shared" si="138"/>
        <v>14681.052</v>
      </c>
      <c r="IR73" s="70">
        <f t="shared" si="186"/>
        <v>0</v>
      </c>
      <c r="IS73" s="70">
        <f t="shared" si="187"/>
        <v>77.8</v>
      </c>
      <c r="IT73" s="92">
        <f t="shared" si="139"/>
        <v>14681.052</v>
      </c>
      <c r="IU73" s="92">
        <f t="shared" si="140"/>
        <v>14603.252</v>
      </c>
      <c r="IV73" s="92">
        <f t="shared" si="188"/>
        <v>77.799999999999272</v>
      </c>
      <c r="IW73" s="21">
        <f t="shared" si="141"/>
        <v>369426.83366348193</v>
      </c>
      <c r="IX73" s="70">
        <f t="shared" si="189"/>
        <v>77.8</v>
      </c>
      <c r="IY73" s="70">
        <f t="shared" si="190"/>
        <v>77.8</v>
      </c>
      <c r="IZ73" s="93">
        <f t="shared" si="142"/>
        <v>14681.052</v>
      </c>
      <c r="JA73" s="93">
        <f t="shared" si="143"/>
        <v>14681.052</v>
      </c>
      <c r="JB73" s="92">
        <f t="shared" si="191"/>
        <v>0</v>
      </c>
      <c r="JC73" s="94">
        <f t="shared" si="144"/>
        <v>0</v>
      </c>
      <c r="JD73" s="94">
        <f t="shared" si="192"/>
        <v>77.8</v>
      </c>
      <c r="JE73" s="94">
        <f t="shared" si="193"/>
        <v>77.8</v>
      </c>
      <c r="JF73" s="94">
        <f t="shared" si="145"/>
        <v>14681.052</v>
      </c>
      <c r="JG73" s="94">
        <f t="shared" si="146"/>
        <v>14681.052</v>
      </c>
      <c r="JH73" s="94">
        <f t="shared" si="194"/>
        <v>0</v>
      </c>
      <c r="JI73" s="94">
        <f t="shared" si="147"/>
        <v>0</v>
      </c>
      <c r="JJ73" s="94">
        <f t="shared" si="195"/>
        <v>77.8</v>
      </c>
      <c r="JK73" s="94">
        <f t="shared" si="148"/>
        <v>77.8</v>
      </c>
      <c r="JL73" s="94">
        <f t="shared" si="196"/>
        <v>14681.052</v>
      </c>
      <c r="JM73" s="94">
        <f t="shared" si="197"/>
        <v>14681.052</v>
      </c>
      <c r="JN73" s="94">
        <f t="shared" si="198"/>
        <v>0</v>
      </c>
      <c r="JO73" s="94">
        <f t="shared" si="199"/>
        <v>0</v>
      </c>
      <c r="JP73" s="96">
        <v>12698</v>
      </c>
      <c r="JQ73" s="6" t="s">
        <v>384</v>
      </c>
      <c r="JR73" s="106" t="s">
        <v>394</v>
      </c>
      <c r="JS73" s="106" t="s">
        <v>395</v>
      </c>
      <c r="JT73" s="6" t="s">
        <v>406</v>
      </c>
      <c r="JU73" s="17">
        <v>6</v>
      </c>
      <c r="JV73" s="6" t="s">
        <v>397</v>
      </c>
      <c r="JW73" s="6" t="s">
        <v>401</v>
      </c>
      <c r="JX73" s="103" t="s">
        <v>448</v>
      </c>
      <c r="JY73" s="7" t="s">
        <v>449</v>
      </c>
      <c r="JZ73" s="6" t="s">
        <v>450</v>
      </c>
      <c r="KA73" s="6" t="s">
        <v>406</v>
      </c>
      <c r="KB73" s="6" t="s">
        <v>406</v>
      </c>
      <c r="KC73" s="110">
        <v>43800</v>
      </c>
      <c r="KD73" s="110">
        <v>43800</v>
      </c>
      <c r="KE73" s="110" t="s">
        <v>467</v>
      </c>
      <c r="KF73" s="130"/>
      <c r="KG73" s="130"/>
      <c r="KH73" s="130">
        <v>0</v>
      </c>
      <c r="KI73" s="130">
        <v>0</v>
      </c>
      <c r="KJ73" s="130">
        <v>0</v>
      </c>
      <c r="KK73" s="130"/>
      <c r="KL73" s="130"/>
      <c r="KM73" s="26"/>
      <c r="KN73" s="130"/>
      <c r="KO73" s="131"/>
      <c r="KP73" s="132"/>
      <c r="KQ73" s="133"/>
      <c r="KR73" s="132" t="s">
        <v>165</v>
      </c>
      <c r="KS73" s="291" t="s">
        <v>484</v>
      </c>
    </row>
    <row r="74" spans="1:305" s="72" customFormat="1" ht="39" x14ac:dyDescent="0.25">
      <c r="A74" s="4" t="s">
        <v>181</v>
      </c>
      <c r="B74" s="5" t="s">
        <v>71</v>
      </c>
      <c r="C74" s="24" t="s">
        <v>188</v>
      </c>
      <c r="D74" s="218" t="s">
        <v>145</v>
      </c>
      <c r="E74" s="32" t="s">
        <v>770</v>
      </c>
      <c r="F74" s="31" t="s">
        <v>167</v>
      </c>
      <c r="G74" s="10">
        <v>13250.704</v>
      </c>
      <c r="H74" s="10">
        <v>5108.2370000000001</v>
      </c>
      <c r="I74" s="10">
        <v>18610.781999999999</v>
      </c>
      <c r="J74" s="10">
        <v>5481.7809999999999</v>
      </c>
      <c r="K74" s="10">
        <v>23220.351999999999</v>
      </c>
      <c r="L74" s="10">
        <v>12913.816999999999</v>
      </c>
      <c r="M74" s="10">
        <v>5216.6229999999996</v>
      </c>
      <c r="N74" s="48">
        <v>3115.5889999999999</v>
      </c>
      <c r="O74" s="48">
        <v>689.71799999999996</v>
      </c>
      <c r="P74" s="48">
        <v>6009.4040000000005</v>
      </c>
      <c r="Q74" s="48">
        <v>1759.7159999999999</v>
      </c>
      <c r="R74" s="48">
        <v>8639.8359999999993</v>
      </c>
      <c r="S74" s="11">
        <f t="shared" si="123"/>
        <v>104016.55899999999</v>
      </c>
      <c r="T74" s="79">
        <v>0</v>
      </c>
      <c r="U74" s="79">
        <v>0</v>
      </c>
      <c r="V74" s="79">
        <v>0</v>
      </c>
      <c r="W74" s="79">
        <v>0</v>
      </c>
      <c r="X74" s="79">
        <v>0</v>
      </c>
      <c r="Y74" s="79">
        <v>0</v>
      </c>
      <c r="Z74" s="79">
        <v>0.01</v>
      </c>
      <c r="AA74" s="79">
        <v>0.01</v>
      </c>
      <c r="AB74" s="79">
        <v>0</v>
      </c>
      <c r="AC74" s="79">
        <v>0</v>
      </c>
      <c r="AD74" s="79">
        <v>0.11</v>
      </c>
      <c r="AE74" s="79">
        <v>0</v>
      </c>
      <c r="AF74" s="221">
        <f t="shared" si="124"/>
        <v>0.65000000000000013</v>
      </c>
      <c r="AG74" s="221">
        <f t="shared" si="125"/>
        <v>0.65000000000000013</v>
      </c>
      <c r="AH74" s="221">
        <f t="shared" si="126"/>
        <v>0.65000000000000013</v>
      </c>
      <c r="AI74" s="221">
        <f t="shared" si="127"/>
        <v>0.65000000000000013</v>
      </c>
      <c r="AJ74" s="221">
        <f t="shared" si="128"/>
        <v>0.65000000000000013</v>
      </c>
      <c r="AK74" s="221">
        <f t="shared" si="129"/>
        <v>0.65000000000000013</v>
      </c>
      <c r="AL74" s="221">
        <f t="shared" si="130"/>
        <v>0.66000000000000014</v>
      </c>
      <c r="AM74" s="221">
        <f t="shared" si="131"/>
        <v>0.67000000000000015</v>
      </c>
      <c r="AN74" s="221">
        <f t="shared" si="132"/>
        <v>0.67000000000000015</v>
      </c>
      <c r="AO74" s="221">
        <f t="shared" si="133"/>
        <v>0.67000000000000015</v>
      </c>
      <c r="AP74" s="221">
        <f t="shared" si="134"/>
        <v>0.78000000000000014</v>
      </c>
      <c r="AQ74" s="221">
        <f t="shared" si="135"/>
        <v>0.78000000000000014</v>
      </c>
      <c r="AR74" s="221">
        <f t="shared" si="149"/>
        <v>0.67875715396029124</v>
      </c>
      <c r="AS74" s="221">
        <f t="shared" si="150"/>
        <v>0.70595986716597203</v>
      </c>
      <c r="AT74" s="221">
        <f t="shared" si="151"/>
        <v>0.73627146188087345</v>
      </c>
      <c r="AU74" s="221">
        <f t="shared" si="152"/>
        <v>0.76413014908499977</v>
      </c>
      <c r="AV74" s="221">
        <f t="shared" si="153"/>
        <v>0.78900120115876504</v>
      </c>
      <c r="AW74" s="221">
        <f t="shared" si="154"/>
        <v>0.8195817141242141</v>
      </c>
      <c r="AX74" s="221">
        <f t="shared" si="155"/>
        <v>0.84367554582067417</v>
      </c>
      <c r="AY74" s="221">
        <f t="shared" si="156"/>
        <v>0.87429802868649775</v>
      </c>
      <c r="AZ74" s="221">
        <f t="shared" si="157"/>
        <v>0.8977700840811137</v>
      </c>
      <c r="BA74" s="221">
        <f t="shared" si="158"/>
        <v>0.92730445841871001</v>
      </c>
      <c r="BB74" s="221">
        <f t="shared" si="159"/>
        <v>0.96227937539744235</v>
      </c>
      <c r="BC74" s="221">
        <f t="shared" si="160"/>
        <v>0.98000000000000009</v>
      </c>
      <c r="BD74" s="80">
        <f t="shared" si="136"/>
        <v>0.78000000000000014</v>
      </c>
      <c r="BE74" s="76">
        <v>0.65000000000000013</v>
      </c>
      <c r="BF74" s="50">
        <v>584658.00300000003</v>
      </c>
      <c r="BG74" s="55">
        <v>18253.314787378753</v>
      </c>
      <c r="BH74" s="55">
        <v>17308.473477483425</v>
      </c>
      <c r="BI74" s="55">
        <v>19336.303396365685</v>
      </c>
      <c r="BJ74" s="55">
        <v>17815.548582405503</v>
      </c>
      <c r="BK74" s="55">
        <v>15944.806562190681</v>
      </c>
      <c r="BL74" s="55">
        <v>19654.049657511274</v>
      </c>
      <c r="BM74" s="55">
        <v>15524.157359991166</v>
      </c>
      <c r="BN74" s="55">
        <v>19780.030863187432</v>
      </c>
      <c r="BO74" s="55">
        <v>15198.877807949741</v>
      </c>
      <c r="BP74" s="55">
        <v>19172.689895282318</v>
      </c>
      <c r="BQ74" s="55">
        <v>22760.711237412936</v>
      </c>
      <c r="BR74" s="55">
        <v>11561.20479479114</v>
      </c>
      <c r="BS74" s="86">
        <f t="shared" si="161"/>
        <v>212310.16842195005</v>
      </c>
      <c r="BT74" s="230">
        <v>2.8757153960291104E-2</v>
      </c>
      <c r="BU74" s="230">
        <v>2.7202713205680774E-2</v>
      </c>
      <c r="BV74" s="230">
        <v>3.0311594714901437E-2</v>
      </c>
      <c r="BW74" s="230">
        <v>2.7858687204126334E-2</v>
      </c>
      <c r="BX74" s="230">
        <v>2.4871052073765283E-2</v>
      </c>
      <c r="BY74" s="230">
        <v>3.0580512965449023E-2</v>
      </c>
      <c r="BZ74" s="230">
        <v>2.4093831696460115E-2</v>
      </c>
      <c r="CA74" s="230">
        <v>3.0622482865823499E-2</v>
      </c>
      <c r="CB74" s="230">
        <v>2.3472055394615984E-2</v>
      </c>
      <c r="CC74" s="230">
        <v>2.9534374337596269E-2</v>
      </c>
      <c r="CD74" s="230">
        <v>3.4974916978732423E-2</v>
      </c>
      <c r="CE74" s="230">
        <v>1.7720624602557761E-2</v>
      </c>
      <c r="CF74" s="80">
        <f t="shared" si="162"/>
        <v>0.98000000000000009</v>
      </c>
      <c r="CG74" s="58">
        <v>10000</v>
      </c>
      <c r="CH74" s="58">
        <v>13000</v>
      </c>
      <c r="CI74" s="58">
        <v>13000</v>
      </c>
      <c r="CJ74" s="58">
        <v>13000</v>
      </c>
      <c r="CK74" s="58">
        <v>13000</v>
      </c>
      <c r="CL74" s="58">
        <v>13000</v>
      </c>
      <c r="CM74" s="58">
        <v>13000</v>
      </c>
      <c r="CN74" s="58">
        <v>16394</v>
      </c>
      <c r="CO74" s="58">
        <v>0</v>
      </c>
      <c r="CP74" s="58">
        <v>0</v>
      </c>
      <c r="CQ74" s="58">
        <v>0</v>
      </c>
      <c r="CR74" s="58">
        <v>0</v>
      </c>
      <c r="CS74" s="11">
        <f t="shared" si="163"/>
        <v>104394</v>
      </c>
      <c r="CT74" s="58">
        <v>0</v>
      </c>
      <c r="CU74" s="58">
        <v>0</v>
      </c>
      <c r="CV74" s="58">
        <v>0</v>
      </c>
      <c r="CW74" s="58">
        <v>0</v>
      </c>
      <c r="CX74" s="58">
        <f t="shared" si="137"/>
        <v>901362.1714219501</v>
      </c>
      <c r="CY74" s="63">
        <v>18253.314787378753</v>
      </c>
      <c r="CZ74" s="63">
        <v>17308.473477483425</v>
      </c>
      <c r="DA74" s="63">
        <v>19336.303396365685</v>
      </c>
      <c r="DB74" s="63">
        <v>17815.548582405503</v>
      </c>
      <c r="DC74" s="63">
        <v>15944.806562190681</v>
      </c>
      <c r="DD74" s="63">
        <v>19654.049657511274</v>
      </c>
      <c r="DE74" s="63">
        <v>15524.157359991166</v>
      </c>
      <c r="DF74" s="63">
        <v>19780.030863187432</v>
      </c>
      <c r="DG74" s="63">
        <v>15198.877807949741</v>
      </c>
      <c r="DH74" s="63">
        <v>19172.689895282318</v>
      </c>
      <c r="DI74" s="63">
        <v>22760.711237412936</v>
      </c>
      <c r="DJ74" s="63">
        <v>11561.20479479114</v>
      </c>
      <c r="DK74" s="63">
        <f t="shared" si="164"/>
        <v>212310.16842195005</v>
      </c>
      <c r="DL74" s="63">
        <v>10000</v>
      </c>
      <c r="DM74" s="63">
        <v>13000</v>
      </c>
      <c r="DN74" s="63">
        <v>13000</v>
      </c>
      <c r="DO74" s="63">
        <v>13000</v>
      </c>
      <c r="DP74" s="63">
        <v>13000</v>
      </c>
      <c r="DQ74" s="63">
        <v>13000</v>
      </c>
      <c r="DR74" s="63">
        <v>13000</v>
      </c>
      <c r="DS74" s="63">
        <v>16394</v>
      </c>
      <c r="DT74" s="63">
        <v>0</v>
      </c>
      <c r="DU74" s="63">
        <v>0</v>
      </c>
      <c r="DV74" s="63">
        <v>0</v>
      </c>
      <c r="DW74" s="63">
        <v>0</v>
      </c>
      <c r="DX74" s="63">
        <f t="shared" si="165"/>
        <v>104394</v>
      </c>
      <c r="DY74" s="58">
        <v>0</v>
      </c>
      <c r="DZ74" s="58">
        <v>0</v>
      </c>
      <c r="EA74" s="58">
        <v>0</v>
      </c>
      <c r="EB74" s="58">
        <v>0</v>
      </c>
      <c r="EC74" s="58">
        <f t="shared" si="166"/>
        <v>901362.1714219501</v>
      </c>
      <c r="ED74" s="84">
        <v>13250.704</v>
      </c>
      <c r="EE74" s="84">
        <v>5108.2370000000001</v>
      </c>
      <c r="EF74" s="84">
        <v>18610.781999999999</v>
      </c>
      <c r="EG74" s="84">
        <v>5481.7809999999999</v>
      </c>
      <c r="EH74" s="84">
        <v>23220.351999999999</v>
      </c>
      <c r="EI74" s="84">
        <v>12913.816999999999</v>
      </c>
      <c r="EJ74" s="84">
        <v>2086.1830000000009</v>
      </c>
      <c r="EK74" s="84">
        <v>5000</v>
      </c>
      <c r="EL74" s="84">
        <v>10000</v>
      </c>
      <c r="EM74" s="84">
        <v>10000</v>
      </c>
      <c r="EN74" s="84">
        <v>15000</v>
      </c>
      <c r="EO74" s="84">
        <v>91638.312421950061</v>
      </c>
      <c r="EP74" s="83">
        <f t="shared" si="167"/>
        <v>212310.16842195007</v>
      </c>
      <c r="EQ74" s="79">
        <v>0</v>
      </c>
      <c r="ER74" s="79">
        <v>0</v>
      </c>
      <c r="ES74" s="79">
        <v>0</v>
      </c>
      <c r="ET74" s="79">
        <v>0</v>
      </c>
      <c r="EU74" s="79">
        <v>0</v>
      </c>
      <c r="EV74" s="79">
        <v>2.5695103542678822E-2</v>
      </c>
      <c r="EW74" s="79">
        <v>1.1170939011091327E-2</v>
      </c>
      <c r="EX74" s="79">
        <v>2.6093037364099483E-2</v>
      </c>
      <c r="EY74" s="79">
        <v>1.7109415948010763E-2</v>
      </c>
      <c r="EZ74" s="79">
        <v>3.6712883376100673E-2</v>
      </c>
      <c r="FA74" s="79">
        <v>1.6576984212614911E-2</v>
      </c>
      <c r="FB74" s="79">
        <v>0.10127245721928926</v>
      </c>
      <c r="FC74" s="81">
        <f t="shared" si="168"/>
        <v>0.23463082067388524</v>
      </c>
      <c r="FD74" s="81">
        <f t="shared" si="169"/>
        <v>0.65000000000000013</v>
      </c>
      <c r="FE74" s="81">
        <f t="shared" si="170"/>
        <v>0.65000000000000013</v>
      </c>
      <c r="FF74" s="81">
        <f t="shared" si="171"/>
        <v>0.65000000000000013</v>
      </c>
      <c r="FG74" s="81">
        <f t="shared" si="172"/>
        <v>0.65000000000000013</v>
      </c>
      <c r="FH74" s="81">
        <f t="shared" si="173"/>
        <v>0.65000000000000013</v>
      </c>
      <c r="FI74" s="81">
        <f t="shared" si="174"/>
        <v>0.67569510354267892</v>
      </c>
      <c r="FJ74" s="81">
        <f t="shared" si="175"/>
        <v>0.68686604255377026</v>
      </c>
      <c r="FK74" s="81">
        <f t="shared" si="176"/>
        <v>0.71295907991786978</v>
      </c>
      <c r="FL74" s="81">
        <f t="shared" si="177"/>
        <v>0.73006849586588052</v>
      </c>
      <c r="FM74" s="81">
        <f t="shared" si="178"/>
        <v>0.7667813792419812</v>
      </c>
      <c r="FN74" s="81">
        <f t="shared" si="179"/>
        <v>0.78335836345459608</v>
      </c>
      <c r="FO74" s="81">
        <f t="shared" si="180"/>
        <v>0.88463082067388532</v>
      </c>
      <c r="FP74" s="84">
        <v>10000</v>
      </c>
      <c r="FQ74" s="84">
        <v>13000</v>
      </c>
      <c r="FR74" s="84">
        <v>13000</v>
      </c>
      <c r="FS74" s="84">
        <v>13000</v>
      </c>
      <c r="FT74" s="84">
        <v>13000</v>
      </c>
      <c r="FU74" s="84">
        <v>13000</v>
      </c>
      <c r="FV74" s="84">
        <v>13000</v>
      </c>
      <c r="FW74" s="84">
        <v>16394</v>
      </c>
      <c r="FX74" s="84">
        <v>0</v>
      </c>
      <c r="FY74" s="84">
        <v>0</v>
      </c>
      <c r="FZ74" s="84">
        <v>0</v>
      </c>
      <c r="GA74" s="84">
        <v>0</v>
      </c>
      <c r="GB74" s="83">
        <f t="shared" si="181"/>
        <v>104394</v>
      </c>
      <c r="GC74" s="86">
        <v>0</v>
      </c>
      <c r="GD74" s="86">
        <v>0</v>
      </c>
      <c r="GE74" s="86">
        <v>0</v>
      </c>
      <c r="GF74" s="86">
        <v>0</v>
      </c>
      <c r="GG74" s="86">
        <v>901362.1714219501</v>
      </c>
      <c r="GH74" s="63">
        <v>13250.704</v>
      </c>
      <c r="GI74" s="63">
        <v>5108.2370000000001</v>
      </c>
      <c r="GJ74" s="63">
        <v>18610.781999999999</v>
      </c>
      <c r="GK74" s="63">
        <v>5481.7809999999999</v>
      </c>
      <c r="GL74" s="63">
        <v>23220.351999999999</v>
      </c>
      <c r="GM74" s="63">
        <v>12913.816999999999</v>
      </c>
      <c r="GN74" s="63">
        <v>5216.6229999999996</v>
      </c>
      <c r="GO74" s="63">
        <v>3115.5889999999999</v>
      </c>
      <c r="GP74" s="63">
        <v>689.71799999999996</v>
      </c>
      <c r="GQ74" s="63">
        <v>9310.2819999999992</v>
      </c>
      <c r="GR74" s="63">
        <v>5000</v>
      </c>
      <c r="GS74" s="63">
        <v>5015.4670000000042</v>
      </c>
      <c r="GT74" s="63">
        <f t="shared" si="182"/>
        <v>106933.35200000001</v>
      </c>
      <c r="GU74" s="63">
        <v>10000</v>
      </c>
      <c r="GV74" s="63">
        <v>13000</v>
      </c>
      <c r="GW74" s="63">
        <v>13000</v>
      </c>
      <c r="GX74" s="63">
        <v>13000</v>
      </c>
      <c r="GY74" s="63">
        <v>13000</v>
      </c>
      <c r="GZ74" s="63">
        <v>13000</v>
      </c>
      <c r="HA74" s="63">
        <v>13000</v>
      </c>
      <c r="HB74" s="63">
        <v>16394</v>
      </c>
      <c r="HC74" s="63">
        <v>105376.81642195</v>
      </c>
      <c r="HD74" s="63">
        <v>0</v>
      </c>
      <c r="HE74" s="63">
        <v>0</v>
      </c>
      <c r="HF74" s="63">
        <v>0</v>
      </c>
      <c r="HG74" s="63">
        <f t="shared" si="183"/>
        <v>209770.81642195</v>
      </c>
      <c r="HH74" s="58">
        <v>0</v>
      </c>
      <c r="HI74" s="58">
        <v>0</v>
      </c>
      <c r="HJ74" s="58">
        <v>0</v>
      </c>
      <c r="HK74" s="58">
        <v>0</v>
      </c>
      <c r="HL74" s="58">
        <f t="shared" si="184"/>
        <v>901362.17142194998</v>
      </c>
      <c r="HM74" s="63">
        <v>13250.704</v>
      </c>
      <c r="HN74" s="63">
        <v>5108.2370000000001</v>
      </c>
      <c r="HO74" s="63">
        <v>18610.781999999999</v>
      </c>
      <c r="HP74" s="63">
        <v>5481.7809999999999</v>
      </c>
      <c r="HQ74" s="63">
        <v>23220.351999999999</v>
      </c>
      <c r="HR74" s="63">
        <v>12913.816999999999</v>
      </c>
      <c r="HS74" s="63">
        <v>5216.6229999999996</v>
      </c>
      <c r="HT74" s="63">
        <v>3115.5889999999999</v>
      </c>
      <c r="HU74" s="63">
        <v>689.71799999999996</v>
      </c>
      <c r="HV74" s="63">
        <v>6009.4040000000005</v>
      </c>
      <c r="HW74" s="63">
        <v>1759.7159999999999</v>
      </c>
      <c r="HX74" s="63">
        <v>11556.629000000015</v>
      </c>
      <c r="HY74" s="63">
        <f t="shared" si="185"/>
        <v>106933.35200000001</v>
      </c>
      <c r="HZ74" s="63">
        <v>0</v>
      </c>
      <c r="IA74" s="63">
        <v>0</v>
      </c>
      <c r="IB74" s="63">
        <v>0</v>
      </c>
      <c r="IC74" s="63">
        <v>0</v>
      </c>
      <c r="ID74" s="63">
        <v>0</v>
      </c>
      <c r="IE74" s="63">
        <v>0</v>
      </c>
      <c r="IF74" s="63">
        <v>0</v>
      </c>
      <c r="IG74" s="63">
        <v>0</v>
      </c>
      <c r="IH74" s="63">
        <v>0</v>
      </c>
      <c r="II74" s="63">
        <v>0</v>
      </c>
      <c r="IJ74" s="63">
        <v>0</v>
      </c>
      <c r="IK74" s="63">
        <v>0</v>
      </c>
      <c r="IL74" s="63">
        <v>209770.81642195</v>
      </c>
      <c r="IM74" s="58">
        <v>0</v>
      </c>
      <c r="IN74" s="58">
        <v>0</v>
      </c>
      <c r="IO74" s="58">
        <v>0</v>
      </c>
      <c r="IP74" s="58">
        <v>0</v>
      </c>
      <c r="IQ74" s="58">
        <f t="shared" si="138"/>
        <v>901362.17142194998</v>
      </c>
      <c r="IR74" s="70">
        <f t="shared" si="186"/>
        <v>200748.9636271589</v>
      </c>
      <c r="IS74" s="70">
        <f t="shared" si="187"/>
        <v>95376.722999999998</v>
      </c>
      <c r="IT74" s="92">
        <f t="shared" si="139"/>
        <v>680034.72600000002</v>
      </c>
      <c r="IU74" s="92">
        <f t="shared" si="140"/>
        <v>785406.96662715892</v>
      </c>
      <c r="IV74" s="92">
        <f t="shared" si="188"/>
        <v>-105372.2406271589</v>
      </c>
      <c r="IW74" s="21">
        <f t="shared" si="141"/>
        <v>221327.44542195008</v>
      </c>
      <c r="IX74" s="70">
        <f t="shared" si="189"/>
        <v>120671.856</v>
      </c>
      <c r="IY74" s="70">
        <f t="shared" si="190"/>
        <v>95376.722999999998</v>
      </c>
      <c r="IZ74" s="93">
        <f t="shared" si="142"/>
        <v>680034.72600000002</v>
      </c>
      <c r="JA74" s="93">
        <f t="shared" si="143"/>
        <v>705329.85900000005</v>
      </c>
      <c r="JB74" s="92">
        <f t="shared" si="191"/>
        <v>-25295.133000000031</v>
      </c>
      <c r="JC74" s="94">
        <f t="shared" si="144"/>
        <v>221327.44542195008</v>
      </c>
      <c r="JD74" s="94">
        <f t="shared" si="192"/>
        <v>101917.88500000001</v>
      </c>
      <c r="JE74" s="94">
        <f t="shared" si="193"/>
        <v>95376.722999999998</v>
      </c>
      <c r="JF74" s="94">
        <f t="shared" si="145"/>
        <v>680034.72600000002</v>
      </c>
      <c r="JG74" s="94">
        <f t="shared" si="146"/>
        <v>686575.88800000004</v>
      </c>
      <c r="JH74" s="94">
        <f t="shared" si="194"/>
        <v>-6541.1620000000112</v>
      </c>
      <c r="JI74" s="94">
        <f t="shared" si="147"/>
        <v>221327.44542194996</v>
      </c>
      <c r="JJ74" s="94">
        <f t="shared" si="195"/>
        <v>95376.722999999998</v>
      </c>
      <c r="JK74" s="94">
        <f t="shared" si="148"/>
        <v>104016.55899999999</v>
      </c>
      <c r="JL74" s="94">
        <f t="shared" si="196"/>
        <v>688674.56200000003</v>
      </c>
      <c r="JM74" s="94">
        <f t="shared" si="197"/>
        <v>680034.72600000002</v>
      </c>
      <c r="JN74" s="94">
        <f t="shared" si="198"/>
        <v>8639.8360000000102</v>
      </c>
      <c r="JO74" s="94">
        <f t="shared" si="199"/>
        <v>212687.60942194995</v>
      </c>
      <c r="JP74" s="96">
        <v>12364</v>
      </c>
      <c r="JQ74" s="5" t="s">
        <v>384</v>
      </c>
      <c r="JR74" s="4" t="s">
        <v>394</v>
      </c>
      <c r="JS74" s="4" t="s">
        <v>410</v>
      </c>
      <c r="JT74" s="5" t="s">
        <v>406</v>
      </c>
      <c r="JU74" s="102">
        <v>6</v>
      </c>
      <c r="JV74" s="5" t="s">
        <v>397</v>
      </c>
      <c r="JW74" s="5" t="s">
        <v>401</v>
      </c>
      <c r="JX74" s="103" t="s">
        <v>441</v>
      </c>
      <c r="JY74" s="104" t="s">
        <v>441</v>
      </c>
      <c r="JZ74" s="5"/>
      <c r="KA74" s="5" t="s">
        <v>406</v>
      </c>
      <c r="KB74" s="5"/>
      <c r="KC74" s="109">
        <v>42979</v>
      </c>
      <c r="KD74" s="109">
        <v>43830</v>
      </c>
      <c r="KE74" s="109"/>
      <c r="KF74" s="120"/>
      <c r="KG74" s="120"/>
      <c r="KH74" s="120">
        <v>0</v>
      </c>
      <c r="KI74" s="120">
        <v>0</v>
      </c>
      <c r="KJ74" s="120">
        <v>0</v>
      </c>
      <c r="KK74" s="120"/>
      <c r="KL74" s="120"/>
      <c r="KM74" s="24"/>
      <c r="KN74" s="120"/>
      <c r="KO74" s="121"/>
      <c r="KP74" s="122"/>
      <c r="KQ74" s="123">
        <v>2015</v>
      </c>
      <c r="KR74" s="122" t="s">
        <v>495</v>
      </c>
      <c r="KS74" s="290" t="s">
        <v>484</v>
      </c>
    </row>
    <row r="75" spans="1:305" ht="26.25" x14ac:dyDescent="0.25">
      <c r="A75" s="4" t="s">
        <v>182</v>
      </c>
      <c r="B75" s="6" t="s">
        <v>71</v>
      </c>
      <c r="C75" s="26" t="s">
        <v>189</v>
      </c>
      <c r="D75" s="219" t="s">
        <v>145</v>
      </c>
      <c r="E75" s="32" t="s">
        <v>770</v>
      </c>
      <c r="F75" s="33" t="s">
        <v>167</v>
      </c>
      <c r="G75" s="12">
        <v>0</v>
      </c>
      <c r="H75" s="12">
        <v>0</v>
      </c>
      <c r="I75" s="12">
        <v>858.11</v>
      </c>
      <c r="J75" s="12">
        <v>0</v>
      </c>
      <c r="K75" s="12">
        <v>0</v>
      </c>
      <c r="L75" s="12">
        <v>0</v>
      </c>
      <c r="M75" s="12">
        <v>0</v>
      </c>
      <c r="N75" s="48">
        <v>0</v>
      </c>
      <c r="O75" s="48">
        <v>2236.2739999999999</v>
      </c>
      <c r="P75" s="48">
        <v>0</v>
      </c>
      <c r="Q75" s="48">
        <v>3615.1410000000001</v>
      </c>
      <c r="R75" s="48">
        <v>0</v>
      </c>
      <c r="S75" s="11">
        <f t="shared" si="123"/>
        <v>6709.5249999999996</v>
      </c>
      <c r="T75" s="79">
        <v>0</v>
      </c>
      <c r="U75" s="79">
        <v>0</v>
      </c>
      <c r="V75" s="79">
        <v>0</v>
      </c>
      <c r="W75" s="79">
        <v>0</v>
      </c>
      <c r="X75" s="79">
        <v>0</v>
      </c>
      <c r="Y75" s="79">
        <v>0</v>
      </c>
      <c r="Z75" s="79">
        <v>0</v>
      </c>
      <c r="AA75" s="79">
        <v>0</v>
      </c>
      <c r="AB75" s="79">
        <v>0</v>
      </c>
      <c r="AC75" s="79">
        <v>0</v>
      </c>
      <c r="AD75" s="79">
        <v>0</v>
      </c>
      <c r="AE75" s="79">
        <v>0</v>
      </c>
      <c r="AF75" s="221">
        <f t="shared" si="124"/>
        <v>0.93</v>
      </c>
      <c r="AG75" s="221">
        <f t="shared" si="125"/>
        <v>0.93</v>
      </c>
      <c r="AH75" s="221">
        <f t="shared" si="126"/>
        <v>0.93</v>
      </c>
      <c r="AI75" s="221">
        <f t="shared" si="127"/>
        <v>0.93</v>
      </c>
      <c r="AJ75" s="221">
        <f t="shared" si="128"/>
        <v>0.93</v>
      </c>
      <c r="AK75" s="221">
        <f t="shared" si="129"/>
        <v>0.93</v>
      </c>
      <c r="AL75" s="221">
        <f t="shared" si="130"/>
        <v>0.93</v>
      </c>
      <c r="AM75" s="221">
        <f t="shared" si="131"/>
        <v>0.93</v>
      </c>
      <c r="AN75" s="221">
        <f t="shared" si="132"/>
        <v>0.93</v>
      </c>
      <c r="AO75" s="221">
        <f t="shared" si="133"/>
        <v>0.93</v>
      </c>
      <c r="AP75" s="221">
        <f t="shared" si="134"/>
        <v>0.93</v>
      </c>
      <c r="AQ75" s="221">
        <f t="shared" si="135"/>
        <v>0.93</v>
      </c>
      <c r="AR75" s="221">
        <f t="shared" si="149"/>
        <v>0.93</v>
      </c>
      <c r="AS75" s="221">
        <f t="shared" si="150"/>
        <v>0.93</v>
      </c>
      <c r="AT75" s="221">
        <f t="shared" si="151"/>
        <v>0.93</v>
      </c>
      <c r="AU75" s="221">
        <f t="shared" si="152"/>
        <v>0.93</v>
      </c>
      <c r="AV75" s="221">
        <f t="shared" si="153"/>
        <v>0.93</v>
      </c>
      <c r="AW75" s="221">
        <f t="shared" si="154"/>
        <v>0.93</v>
      </c>
      <c r="AX75" s="221">
        <f t="shared" si="155"/>
        <v>0.95129998998536325</v>
      </c>
      <c r="AY75" s="221">
        <f t="shared" si="156"/>
        <v>0.95129998998536325</v>
      </c>
      <c r="AZ75" s="221">
        <f t="shared" si="157"/>
        <v>0.95129998998536325</v>
      </c>
      <c r="BA75" s="221">
        <f t="shared" si="158"/>
        <v>0.97259997997072634</v>
      </c>
      <c r="BB75" s="221">
        <f t="shared" si="159"/>
        <v>0.97259997997072634</v>
      </c>
      <c r="BC75" s="221">
        <f t="shared" si="160"/>
        <v>0.98000000000000009</v>
      </c>
      <c r="BD75" s="80">
        <f t="shared" si="136"/>
        <v>0.93</v>
      </c>
      <c r="BE75" s="76">
        <v>0.93</v>
      </c>
      <c r="BF75" s="51">
        <v>34073.150999999998</v>
      </c>
      <c r="BG75" s="57">
        <v>0</v>
      </c>
      <c r="BH75" s="57">
        <v>0</v>
      </c>
      <c r="BI75" s="57">
        <v>0</v>
      </c>
      <c r="BJ75" s="57">
        <v>0</v>
      </c>
      <c r="BK75" s="57">
        <v>0</v>
      </c>
      <c r="BL75" s="57">
        <v>0</v>
      </c>
      <c r="BM75" s="57">
        <v>19949.847343263231</v>
      </c>
      <c r="BN75" s="57">
        <v>0</v>
      </c>
      <c r="BO75" s="57">
        <v>0</v>
      </c>
      <c r="BP75" s="57">
        <v>20024.657104641185</v>
      </c>
      <c r="BQ75" s="57">
        <v>0</v>
      </c>
      <c r="BR75" s="57">
        <v>6974.3810422330989</v>
      </c>
      <c r="BS75" s="86">
        <f t="shared" si="161"/>
        <v>46948.885490137516</v>
      </c>
      <c r="BT75" s="230">
        <v>0</v>
      </c>
      <c r="BU75" s="230">
        <v>0</v>
      </c>
      <c r="BV75" s="230">
        <v>0</v>
      </c>
      <c r="BW75" s="230">
        <v>0</v>
      </c>
      <c r="BX75" s="230">
        <v>0</v>
      </c>
      <c r="BY75" s="230">
        <v>0</v>
      </c>
      <c r="BZ75" s="230">
        <v>2.1299989985363161E-2</v>
      </c>
      <c r="CA75" s="230">
        <v>0</v>
      </c>
      <c r="CB75" s="230">
        <v>0</v>
      </c>
      <c r="CC75" s="230">
        <v>2.1299989985363161E-2</v>
      </c>
      <c r="CD75" s="230">
        <v>0</v>
      </c>
      <c r="CE75" s="230">
        <v>7.4000200292736783E-3</v>
      </c>
      <c r="CF75" s="80">
        <f t="shared" si="162"/>
        <v>0.98000000000000009</v>
      </c>
      <c r="CG75" s="59">
        <v>0</v>
      </c>
      <c r="CH75" s="59">
        <v>0</v>
      </c>
      <c r="CI75" s="59">
        <v>0</v>
      </c>
      <c r="CJ75" s="59">
        <v>0</v>
      </c>
      <c r="CK75" s="59">
        <v>0</v>
      </c>
      <c r="CL75" s="59">
        <v>0</v>
      </c>
      <c r="CM75" s="59">
        <v>0</v>
      </c>
      <c r="CN75" s="59">
        <v>0</v>
      </c>
      <c r="CO75" s="59">
        <v>0</v>
      </c>
      <c r="CP75" s="59">
        <v>0</v>
      </c>
      <c r="CQ75" s="59">
        <v>0</v>
      </c>
      <c r="CR75" s="59">
        <v>0</v>
      </c>
      <c r="CS75" s="11">
        <f t="shared" si="163"/>
        <v>0</v>
      </c>
      <c r="CT75" s="59">
        <v>0</v>
      </c>
      <c r="CU75" s="59">
        <v>0</v>
      </c>
      <c r="CV75" s="59">
        <v>0</v>
      </c>
      <c r="CW75" s="59">
        <v>0</v>
      </c>
      <c r="CX75" s="58">
        <f t="shared" si="137"/>
        <v>81022.036490137514</v>
      </c>
      <c r="CY75" s="63">
        <v>0</v>
      </c>
      <c r="CZ75" s="63">
        <v>0</v>
      </c>
      <c r="DA75" s="63">
        <v>0</v>
      </c>
      <c r="DB75" s="63">
        <v>0</v>
      </c>
      <c r="DC75" s="63">
        <v>0</v>
      </c>
      <c r="DD75" s="63">
        <v>0</v>
      </c>
      <c r="DE75" s="63">
        <v>19949.847343263231</v>
      </c>
      <c r="DF75" s="63">
        <v>0</v>
      </c>
      <c r="DG75" s="63">
        <v>0</v>
      </c>
      <c r="DH75" s="63">
        <v>20024.657104641185</v>
      </c>
      <c r="DI75" s="63">
        <v>0</v>
      </c>
      <c r="DJ75" s="63">
        <v>6974.3810422330989</v>
      </c>
      <c r="DK75" s="63">
        <f t="shared" si="164"/>
        <v>46948.885490137516</v>
      </c>
      <c r="DL75" s="63">
        <v>0</v>
      </c>
      <c r="DM75" s="63">
        <v>0</v>
      </c>
      <c r="DN75" s="63">
        <v>0</v>
      </c>
      <c r="DO75" s="63">
        <v>0</v>
      </c>
      <c r="DP75" s="63">
        <v>0</v>
      </c>
      <c r="DQ75" s="63">
        <v>0</v>
      </c>
      <c r="DR75" s="63">
        <v>0</v>
      </c>
      <c r="DS75" s="63">
        <v>0</v>
      </c>
      <c r="DT75" s="63">
        <v>0</v>
      </c>
      <c r="DU75" s="63">
        <v>0</v>
      </c>
      <c r="DV75" s="63">
        <v>0</v>
      </c>
      <c r="DW75" s="63">
        <v>0</v>
      </c>
      <c r="DX75" s="63">
        <f t="shared" si="165"/>
        <v>0</v>
      </c>
      <c r="DY75" s="58">
        <v>0</v>
      </c>
      <c r="DZ75" s="58">
        <v>0</v>
      </c>
      <c r="EA75" s="58">
        <v>0</v>
      </c>
      <c r="EB75" s="58">
        <v>0</v>
      </c>
      <c r="EC75" s="58">
        <f t="shared" si="166"/>
        <v>81022.036490137514</v>
      </c>
      <c r="ED75" s="85">
        <v>0</v>
      </c>
      <c r="EE75" s="85">
        <v>0</v>
      </c>
      <c r="EF75" s="85">
        <v>858.11</v>
      </c>
      <c r="EG75" s="85">
        <v>0</v>
      </c>
      <c r="EH75" s="85">
        <v>0</v>
      </c>
      <c r="EI75" s="85">
        <v>0</v>
      </c>
      <c r="EJ75" s="85">
        <v>0</v>
      </c>
      <c r="EK75" s="85">
        <v>0</v>
      </c>
      <c r="EL75" s="85">
        <v>19093</v>
      </c>
      <c r="EM75" s="85">
        <v>20024</v>
      </c>
      <c r="EN75" s="85">
        <v>6973.7754901375156</v>
      </c>
      <c r="EO75" s="85">
        <v>0</v>
      </c>
      <c r="EP75" s="83">
        <f t="shared" si="167"/>
        <v>46948.885490137516</v>
      </c>
      <c r="EQ75" s="79">
        <v>0</v>
      </c>
      <c r="ER75" s="79">
        <v>0</v>
      </c>
      <c r="ES75" s="79">
        <v>0</v>
      </c>
      <c r="ET75" s="79">
        <v>0</v>
      </c>
      <c r="EU75" s="79">
        <v>0</v>
      </c>
      <c r="EV75" s="79">
        <v>0</v>
      </c>
      <c r="EW75" s="79">
        <v>0</v>
      </c>
      <c r="EX75" s="79">
        <v>1.2794276024426254E-3</v>
      </c>
      <c r="EY75" s="79">
        <v>2.8467342430966946E-2</v>
      </c>
      <c r="EZ75" s="79">
        <v>2.9855447799595772E-2</v>
      </c>
      <c r="FA75" s="79">
        <v>1.0397782166994659E-2</v>
      </c>
      <c r="FB75" s="79">
        <v>0</v>
      </c>
      <c r="FC75" s="81">
        <f t="shared" si="168"/>
        <v>7.0000000000000007E-2</v>
      </c>
      <c r="FD75" s="81">
        <f t="shared" si="169"/>
        <v>0.93</v>
      </c>
      <c r="FE75" s="81">
        <f t="shared" si="170"/>
        <v>0.93</v>
      </c>
      <c r="FF75" s="81">
        <f t="shared" si="171"/>
        <v>0.93</v>
      </c>
      <c r="FG75" s="81">
        <f t="shared" si="172"/>
        <v>0.93</v>
      </c>
      <c r="FH75" s="81">
        <f t="shared" si="173"/>
        <v>0.93</v>
      </c>
      <c r="FI75" s="81">
        <f t="shared" si="174"/>
        <v>0.93</v>
      </c>
      <c r="FJ75" s="81">
        <f t="shared" si="175"/>
        <v>0.93</v>
      </c>
      <c r="FK75" s="81">
        <f t="shared" si="176"/>
        <v>0.93127942760244264</v>
      </c>
      <c r="FL75" s="81">
        <f t="shared" si="177"/>
        <v>0.95974677003340958</v>
      </c>
      <c r="FM75" s="81">
        <f t="shared" si="178"/>
        <v>0.98960221783300539</v>
      </c>
      <c r="FN75" s="81">
        <f t="shared" si="179"/>
        <v>1</v>
      </c>
      <c r="FO75" s="81">
        <f t="shared" si="180"/>
        <v>1</v>
      </c>
      <c r="FP75" s="85">
        <v>0</v>
      </c>
      <c r="FQ75" s="85">
        <v>0</v>
      </c>
      <c r="FR75" s="85">
        <v>0</v>
      </c>
      <c r="FS75" s="85">
        <v>0</v>
      </c>
      <c r="FT75" s="85">
        <v>0</v>
      </c>
      <c r="FU75" s="85">
        <v>0</v>
      </c>
      <c r="FV75" s="85">
        <v>0</v>
      </c>
      <c r="FW75" s="85">
        <v>0</v>
      </c>
      <c r="FX75" s="85">
        <v>0</v>
      </c>
      <c r="FY75" s="85">
        <v>0</v>
      </c>
      <c r="FZ75" s="85">
        <v>0</v>
      </c>
      <c r="GA75" s="85">
        <v>0</v>
      </c>
      <c r="GB75" s="83">
        <f t="shared" si="181"/>
        <v>0</v>
      </c>
      <c r="GC75" s="89">
        <v>0</v>
      </c>
      <c r="GD75" s="89">
        <v>0</v>
      </c>
      <c r="GE75" s="89">
        <v>0</v>
      </c>
      <c r="GF75" s="89">
        <v>0</v>
      </c>
      <c r="GG75" s="86">
        <v>81022.036490137514</v>
      </c>
      <c r="GH75" s="63">
        <v>0</v>
      </c>
      <c r="GI75" s="63">
        <v>0</v>
      </c>
      <c r="GJ75" s="63">
        <v>858.11</v>
      </c>
      <c r="GK75" s="63">
        <v>0</v>
      </c>
      <c r="GL75" s="63">
        <v>0</v>
      </c>
      <c r="GM75" s="63">
        <v>0</v>
      </c>
      <c r="GN75" s="63">
        <v>0</v>
      </c>
      <c r="GO75" s="63">
        <v>0</v>
      </c>
      <c r="GP75" s="63">
        <v>2236.2739999999999</v>
      </c>
      <c r="GQ75" s="63">
        <v>16856.725999999999</v>
      </c>
      <c r="GR75" s="63">
        <v>20024</v>
      </c>
      <c r="GS75" s="63">
        <v>6973.7754901375101</v>
      </c>
      <c r="GT75" s="63">
        <f t="shared" si="182"/>
        <v>46948.885490137509</v>
      </c>
      <c r="GU75" s="63">
        <v>0</v>
      </c>
      <c r="GV75" s="63">
        <v>0</v>
      </c>
      <c r="GW75" s="63">
        <v>0</v>
      </c>
      <c r="GX75" s="63">
        <v>0</v>
      </c>
      <c r="GY75" s="63">
        <v>0</v>
      </c>
      <c r="GZ75" s="63">
        <v>0</v>
      </c>
      <c r="HA75" s="63">
        <v>0</v>
      </c>
      <c r="HB75" s="63">
        <v>0</v>
      </c>
      <c r="HC75" s="63">
        <v>0</v>
      </c>
      <c r="HD75" s="63">
        <v>0</v>
      </c>
      <c r="HE75" s="63">
        <v>0</v>
      </c>
      <c r="HF75" s="63">
        <v>0</v>
      </c>
      <c r="HG75" s="63">
        <f t="shared" si="183"/>
        <v>0</v>
      </c>
      <c r="HH75" s="58">
        <v>0</v>
      </c>
      <c r="HI75" s="58">
        <v>0</v>
      </c>
      <c r="HJ75" s="58">
        <v>0</v>
      </c>
      <c r="HK75" s="58">
        <v>0</v>
      </c>
      <c r="HL75" s="58">
        <f t="shared" si="184"/>
        <v>81022.036490137514</v>
      </c>
      <c r="HM75" s="63">
        <v>0</v>
      </c>
      <c r="HN75" s="63">
        <v>0</v>
      </c>
      <c r="HO75" s="63">
        <v>858.11</v>
      </c>
      <c r="HP75" s="63">
        <v>0</v>
      </c>
      <c r="HQ75" s="63">
        <v>0</v>
      </c>
      <c r="HR75" s="63">
        <v>0</v>
      </c>
      <c r="HS75" s="63">
        <v>0</v>
      </c>
      <c r="HT75" s="63">
        <v>0</v>
      </c>
      <c r="HU75" s="63">
        <v>2236.2739999999999</v>
      </c>
      <c r="HV75" s="63">
        <v>0</v>
      </c>
      <c r="HW75" s="63">
        <v>3615.1410000000001</v>
      </c>
      <c r="HX75" s="63">
        <v>40239.360490137515</v>
      </c>
      <c r="HY75" s="63">
        <f t="shared" si="185"/>
        <v>46948.885490137516</v>
      </c>
      <c r="HZ75" s="63">
        <v>0</v>
      </c>
      <c r="IA75" s="63">
        <v>0</v>
      </c>
      <c r="IB75" s="63">
        <v>0</v>
      </c>
      <c r="IC75" s="63">
        <v>0</v>
      </c>
      <c r="ID75" s="63">
        <v>0</v>
      </c>
      <c r="IE75" s="63">
        <v>0</v>
      </c>
      <c r="IF75" s="63">
        <v>0</v>
      </c>
      <c r="IG75" s="63">
        <v>0</v>
      </c>
      <c r="IH75" s="63">
        <v>0</v>
      </c>
      <c r="II75" s="63">
        <v>0</v>
      </c>
      <c r="IJ75" s="63">
        <v>0</v>
      </c>
      <c r="IK75" s="63">
        <v>0</v>
      </c>
      <c r="IL75" s="63">
        <v>0</v>
      </c>
      <c r="IM75" s="58">
        <v>0</v>
      </c>
      <c r="IN75" s="58">
        <v>0</v>
      </c>
      <c r="IO75" s="58">
        <v>0</v>
      </c>
      <c r="IP75" s="58">
        <v>0</v>
      </c>
      <c r="IQ75" s="58">
        <f t="shared" si="138"/>
        <v>81022.036490137514</v>
      </c>
      <c r="IR75" s="70">
        <f t="shared" si="186"/>
        <v>39974.504447904415</v>
      </c>
      <c r="IS75" s="70">
        <f t="shared" si="187"/>
        <v>6709.5249999999996</v>
      </c>
      <c r="IT75" s="92">
        <f t="shared" si="139"/>
        <v>40782.675999999999</v>
      </c>
      <c r="IU75" s="92">
        <f t="shared" si="140"/>
        <v>74047.655447904413</v>
      </c>
      <c r="IV75" s="92">
        <f t="shared" si="188"/>
        <v>-33264.979447904414</v>
      </c>
      <c r="IW75" s="21">
        <f t="shared" si="141"/>
        <v>40239.360490137515</v>
      </c>
      <c r="IX75" s="70">
        <f t="shared" si="189"/>
        <v>46948.885490137516</v>
      </c>
      <c r="IY75" s="70">
        <f t="shared" si="190"/>
        <v>6709.5249999999996</v>
      </c>
      <c r="IZ75" s="93">
        <f t="shared" si="142"/>
        <v>40782.675999999999</v>
      </c>
      <c r="JA75" s="93">
        <f t="shared" si="143"/>
        <v>81022.036490137514</v>
      </c>
      <c r="JB75" s="92">
        <f t="shared" si="191"/>
        <v>-40239.360490137515</v>
      </c>
      <c r="JC75" s="94">
        <f t="shared" si="144"/>
        <v>40239.360490137515</v>
      </c>
      <c r="JD75" s="94">
        <f t="shared" si="192"/>
        <v>39975.11</v>
      </c>
      <c r="JE75" s="94">
        <f t="shared" si="193"/>
        <v>6709.5249999999996</v>
      </c>
      <c r="JF75" s="94">
        <f t="shared" si="145"/>
        <v>40782.675999999999</v>
      </c>
      <c r="JG75" s="94">
        <f t="shared" si="146"/>
        <v>74048.260999999999</v>
      </c>
      <c r="JH75" s="94">
        <f t="shared" si="194"/>
        <v>-33265.584999999999</v>
      </c>
      <c r="JI75" s="94">
        <f t="shared" si="147"/>
        <v>40239.360490137515</v>
      </c>
      <c r="JJ75" s="94">
        <f t="shared" si="195"/>
        <v>6709.5249999999996</v>
      </c>
      <c r="JK75" s="94">
        <f t="shared" si="148"/>
        <v>6709.5249999999996</v>
      </c>
      <c r="JL75" s="94">
        <f t="shared" si="196"/>
        <v>40782.675999999999</v>
      </c>
      <c r="JM75" s="94">
        <f t="shared" si="197"/>
        <v>40782.675999999999</v>
      </c>
      <c r="JN75" s="94">
        <f t="shared" si="198"/>
        <v>0</v>
      </c>
      <c r="JO75" s="94">
        <f t="shared" si="199"/>
        <v>40239.360490137515</v>
      </c>
      <c r="JP75" s="96">
        <v>12730</v>
      </c>
      <c r="JQ75" s="6" t="s">
        <v>384</v>
      </c>
      <c r="JR75" s="106" t="s">
        <v>394</v>
      </c>
      <c r="JS75" s="106" t="s">
        <v>410</v>
      </c>
      <c r="JT75" s="6" t="s">
        <v>406</v>
      </c>
      <c r="JU75" s="17">
        <v>6</v>
      </c>
      <c r="JV75" s="6" t="s">
        <v>397</v>
      </c>
      <c r="JW75" s="6" t="s">
        <v>401</v>
      </c>
      <c r="JX75" s="103" t="s">
        <v>412</v>
      </c>
      <c r="JY75" s="7" t="s">
        <v>412</v>
      </c>
      <c r="JZ75" s="6"/>
      <c r="KA75" s="6" t="s">
        <v>406</v>
      </c>
      <c r="KB75" s="6" t="s">
        <v>406</v>
      </c>
      <c r="KC75" s="110">
        <v>43079</v>
      </c>
      <c r="KD75" s="109">
        <v>43830</v>
      </c>
      <c r="KE75" s="110"/>
      <c r="KF75" s="130"/>
      <c r="KG75" s="130"/>
      <c r="KH75" s="130">
        <v>0</v>
      </c>
      <c r="KI75" s="130">
        <v>0</v>
      </c>
      <c r="KJ75" s="130">
        <v>0</v>
      </c>
      <c r="KK75" s="130"/>
      <c r="KL75" s="130"/>
      <c r="KM75" s="26"/>
      <c r="KN75" s="130"/>
      <c r="KO75" s="131"/>
      <c r="KP75" s="132"/>
      <c r="KQ75" s="133">
        <v>2016</v>
      </c>
      <c r="KR75" s="132" t="s">
        <v>495</v>
      </c>
      <c r="KS75" s="291" t="s">
        <v>484</v>
      </c>
    </row>
    <row r="76" spans="1:305" ht="39" x14ac:dyDescent="0.25">
      <c r="A76" s="4" t="s">
        <v>183</v>
      </c>
      <c r="B76" s="6" t="s">
        <v>71</v>
      </c>
      <c r="C76" s="26" t="s">
        <v>190</v>
      </c>
      <c r="D76" s="219" t="s">
        <v>147</v>
      </c>
      <c r="E76" s="32" t="s">
        <v>770</v>
      </c>
      <c r="F76" s="33" t="s">
        <v>171</v>
      </c>
      <c r="G76" s="12">
        <v>0</v>
      </c>
      <c r="H76" s="12">
        <v>0</v>
      </c>
      <c r="I76" s="12">
        <v>0</v>
      </c>
      <c r="J76" s="12">
        <v>0</v>
      </c>
      <c r="K76" s="12">
        <v>0</v>
      </c>
      <c r="L76" s="12">
        <v>0</v>
      </c>
      <c r="M76" s="12">
        <v>0</v>
      </c>
      <c r="N76" s="48">
        <v>0</v>
      </c>
      <c r="O76" s="48">
        <v>11395.228999999999</v>
      </c>
      <c r="P76" s="48">
        <v>0</v>
      </c>
      <c r="Q76" s="48">
        <v>0</v>
      </c>
      <c r="R76" s="48">
        <v>0</v>
      </c>
      <c r="S76" s="11">
        <f t="shared" si="123"/>
        <v>11395.228999999999</v>
      </c>
      <c r="T76" s="79">
        <v>0</v>
      </c>
      <c r="U76" s="79">
        <v>0</v>
      </c>
      <c r="V76" s="79">
        <v>0</v>
      </c>
      <c r="W76" s="79">
        <v>0</v>
      </c>
      <c r="X76" s="79">
        <v>0.11</v>
      </c>
      <c r="Y76" s="79">
        <v>0.05</v>
      </c>
      <c r="Z76" s="79">
        <v>0.02</v>
      </c>
      <c r="AA76" s="79">
        <v>0.02</v>
      </c>
      <c r="AB76" s="79">
        <v>0.25</v>
      </c>
      <c r="AC76" s="79">
        <v>0</v>
      </c>
      <c r="AD76" s="79">
        <v>0.43</v>
      </c>
      <c r="AE76" s="79">
        <v>0</v>
      </c>
      <c r="AF76" s="221">
        <f t="shared" si="124"/>
        <v>0</v>
      </c>
      <c r="AG76" s="221">
        <f t="shared" si="125"/>
        <v>0</v>
      </c>
      <c r="AH76" s="221">
        <f t="shared" si="126"/>
        <v>0</v>
      </c>
      <c r="AI76" s="221">
        <f t="shared" si="127"/>
        <v>0</v>
      </c>
      <c r="AJ76" s="221">
        <f t="shared" si="128"/>
        <v>0.11</v>
      </c>
      <c r="AK76" s="221">
        <f t="shared" si="129"/>
        <v>0.16</v>
      </c>
      <c r="AL76" s="221">
        <f t="shared" si="130"/>
        <v>0.18</v>
      </c>
      <c r="AM76" s="221">
        <f t="shared" si="131"/>
        <v>0.19999999999999998</v>
      </c>
      <c r="AN76" s="221">
        <f t="shared" si="132"/>
        <v>0.44999999999999996</v>
      </c>
      <c r="AO76" s="221">
        <f t="shared" si="133"/>
        <v>0.44999999999999996</v>
      </c>
      <c r="AP76" s="221">
        <f t="shared" si="134"/>
        <v>0.87999999999999989</v>
      </c>
      <c r="AQ76" s="221">
        <f t="shared" si="135"/>
        <v>0.87999999999999989</v>
      </c>
      <c r="AR76" s="221">
        <f t="shared" si="149"/>
        <v>0.18200182001820017</v>
      </c>
      <c r="AS76" s="221">
        <f t="shared" si="150"/>
        <v>0.33500335003350035</v>
      </c>
      <c r="AT76" s="221">
        <f t="shared" si="151"/>
        <v>0.46371463714637151</v>
      </c>
      <c r="AU76" s="221">
        <f t="shared" si="152"/>
        <v>0.53571535715357155</v>
      </c>
      <c r="AV76" s="221">
        <f t="shared" si="153"/>
        <v>0.60771607716077158</v>
      </c>
      <c r="AW76" s="221">
        <f t="shared" si="154"/>
        <v>0.67628676286762868</v>
      </c>
      <c r="AX76" s="221">
        <f t="shared" si="155"/>
        <v>0.75171751717517177</v>
      </c>
      <c r="AY76" s="221">
        <f t="shared" si="156"/>
        <v>0.8237182371823718</v>
      </c>
      <c r="AZ76" s="221">
        <f t="shared" si="157"/>
        <v>0.88885888858888584</v>
      </c>
      <c r="BA76" s="221">
        <f t="shared" si="158"/>
        <v>0.94999949999499989</v>
      </c>
      <c r="BB76" s="221">
        <f t="shared" si="159"/>
        <v>0.99999999999999989</v>
      </c>
      <c r="BC76" s="221">
        <f t="shared" si="160"/>
        <v>0.99999999999999989</v>
      </c>
      <c r="BD76" s="80">
        <f t="shared" si="136"/>
        <v>0.87999999999999989</v>
      </c>
      <c r="BE76" s="76">
        <v>0</v>
      </c>
      <c r="BF76" s="51">
        <v>32088.197</v>
      </c>
      <c r="BG76" s="57">
        <v>0</v>
      </c>
      <c r="BH76" s="57">
        <v>0</v>
      </c>
      <c r="BI76" s="57">
        <v>0</v>
      </c>
      <c r="BJ76" s="57">
        <v>0</v>
      </c>
      <c r="BK76" s="57">
        <v>0</v>
      </c>
      <c r="BL76" s="57">
        <v>7918.2218958239282</v>
      </c>
      <c r="BM76" s="57">
        <v>0</v>
      </c>
      <c r="BN76" s="57">
        <v>0</v>
      </c>
      <c r="BO76" s="57">
        <v>0</v>
      </c>
      <c r="BP76" s="57">
        <v>0</v>
      </c>
      <c r="BQ76" s="57">
        <v>7975.0077234758974</v>
      </c>
      <c r="BR76" s="57">
        <v>0</v>
      </c>
      <c r="BS76" s="86">
        <f t="shared" si="161"/>
        <v>15893.229619299826</v>
      </c>
      <c r="BT76" s="230">
        <v>0.18200182001820017</v>
      </c>
      <c r="BU76" s="230">
        <v>0.15300153001530015</v>
      </c>
      <c r="BV76" s="230">
        <v>0.12871128711287114</v>
      </c>
      <c r="BW76" s="230">
        <v>7.2000720007200078E-2</v>
      </c>
      <c r="BX76" s="230">
        <v>7.2000720007200078E-2</v>
      </c>
      <c r="BY76" s="230">
        <v>6.8570685706857065E-2</v>
      </c>
      <c r="BZ76" s="230">
        <v>7.5430754307543077E-2</v>
      </c>
      <c r="CA76" s="230">
        <v>7.2000720007200078E-2</v>
      </c>
      <c r="CB76" s="230">
        <v>6.5140651406514066E-2</v>
      </c>
      <c r="CC76" s="230">
        <v>6.1140611406114063E-2</v>
      </c>
      <c r="CD76" s="230">
        <v>5.0000500005000052E-2</v>
      </c>
      <c r="CE76" s="230">
        <v>0</v>
      </c>
      <c r="CF76" s="80">
        <f t="shared" si="162"/>
        <v>0.99999999999999989</v>
      </c>
      <c r="CG76" s="59">
        <v>0</v>
      </c>
      <c r="CH76" s="59">
        <v>0</v>
      </c>
      <c r="CI76" s="59">
        <v>0</v>
      </c>
      <c r="CJ76" s="59">
        <v>0</v>
      </c>
      <c r="CK76" s="59">
        <v>0</v>
      </c>
      <c r="CL76" s="59">
        <v>0</v>
      </c>
      <c r="CM76" s="59">
        <v>0</v>
      </c>
      <c r="CN76" s="59">
        <v>0</v>
      </c>
      <c r="CO76" s="59">
        <v>0</v>
      </c>
      <c r="CP76" s="59">
        <v>0</v>
      </c>
      <c r="CQ76" s="59">
        <v>0</v>
      </c>
      <c r="CR76" s="59">
        <v>0</v>
      </c>
      <c r="CS76" s="11">
        <f t="shared" si="163"/>
        <v>0</v>
      </c>
      <c r="CT76" s="59">
        <v>0</v>
      </c>
      <c r="CU76" s="59">
        <v>0</v>
      </c>
      <c r="CV76" s="59">
        <v>0</v>
      </c>
      <c r="CW76" s="59">
        <v>0</v>
      </c>
      <c r="CX76" s="58">
        <f t="shared" si="137"/>
        <v>47981.426619299826</v>
      </c>
      <c r="CY76" s="63">
        <v>0</v>
      </c>
      <c r="CZ76" s="63">
        <v>0</v>
      </c>
      <c r="DA76" s="63">
        <v>0</v>
      </c>
      <c r="DB76" s="63">
        <v>0</v>
      </c>
      <c r="DC76" s="63">
        <v>0</v>
      </c>
      <c r="DD76" s="63">
        <v>7918.2218958239282</v>
      </c>
      <c r="DE76" s="63">
        <v>0</v>
      </c>
      <c r="DF76" s="63">
        <v>0</v>
      </c>
      <c r="DG76" s="63">
        <v>0</v>
      </c>
      <c r="DH76" s="63">
        <v>0</v>
      </c>
      <c r="DI76" s="63">
        <v>7975.0077234758974</v>
      </c>
      <c r="DJ76" s="63">
        <v>0</v>
      </c>
      <c r="DK76" s="63">
        <f t="shared" si="164"/>
        <v>15893.229619299826</v>
      </c>
      <c r="DL76" s="63">
        <v>0</v>
      </c>
      <c r="DM76" s="63">
        <v>0</v>
      </c>
      <c r="DN76" s="63">
        <v>0</v>
      </c>
      <c r="DO76" s="63">
        <v>0</v>
      </c>
      <c r="DP76" s="63">
        <v>0</v>
      </c>
      <c r="DQ76" s="63">
        <v>0</v>
      </c>
      <c r="DR76" s="63">
        <v>0</v>
      </c>
      <c r="DS76" s="63">
        <v>0</v>
      </c>
      <c r="DT76" s="63">
        <v>0</v>
      </c>
      <c r="DU76" s="63">
        <v>0</v>
      </c>
      <c r="DV76" s="63">
        <v>0</v>
      </c>
      <c r="DW76" s="63">
        <v>0</v>
      </c>
      <c r="DX76" s="63">
        <f t="shared" si="165"/>
        <v>0</v>
      </c>
      <c r="DY76" s="58">
        <v>0</v>
      </c>
      <c r="DZ76" s="58">
        <v>0</v>
      </c>
      <c r="EA76" s="58">
        <v>0</v>
      </c>
      <c r="EB76" s="58">
        <v>0</v>
      </c>
      <c r="EC76" s="58">
        <f t="shared" si="166"/>
        <v>47981.426619299826</v>
      </c>
      <c r="ED76" s="85">
        <v>0</v>
      </c>
      <c r="EE76" s="85">
        <v>0</v>
      </c>
      <c r="EF76" s="85">
        <v>0</v>
      </c>
      <c r="EG76" s="85">
        <v>0</v>
      </c>
      <c r="EH76" s="85">
        <v>0</v>
      </c>
      <c r="EI76" s="85">
        <v>0</v>
      </c>
      <c r="EJ76" s="85">
        <v>7918.2218958239282</v>
      </c>
      <c r="EK76" s="85">
        <v>0</v>
      </c>
      <c r="EL76" s="85">
        <v>0</v>
      </c>
      <c r="EM76" s="85">
        <v>0</v>
      </c>
      <c r="EN76" s="85">
        <v>7975.0077234758974</v>
      </c>
      <c r="EO76" s="85">
        <v>0</v>
      </c>
      <c r="EP76" s="83">
        <f t="shared" si="167"/>
        <v>15893.229619299826</v>
      </c>
      <c r="EQ76" s="79">
        <v>0</v>
      </c>
      <c r="ER76" s="79">
        <v>0</v>
      </c>
      <c r="ES76" s="79">
        <v>0</v>
      </c>
      <c r="ET76" s="79">
        <v>0</v>
      </c>
      <c r="EU76" s="79">
        <v>0.11</v>
      </c>
      <c r="EV76" s="79">
        <v>0.4</v>
      </c>
      <c r="EW76" s="79">
        <v>0</v>
      </c>
      <c r="EX76" s="79">
        <v>0</v>
      </c>
      <c r="EY76" s="79">
        <v>0</v>
      </c>
      <c r="EZ76" s="79">
        <v>0</v>
      </c>
      <c r="FA76" s="79">
        <v>0.49</v>
      </c>
      <c r="FB76" s="79">
        <v>0</v>
      </c>
      <c r="FC76" s="81">
        <f t="shared" si="168"/>
        <v>1</v>
      </c>
      <c r="FD76" s="81">
        <f t="shared" si="169"/>
        <v>0</v>
      </c>
      <c r="FE76" s="81">
        <f t="shared" si="170"/>
        <v>0</v>
      </c>
      <c r="FF76" s="81">
        <f t="shared" si="171"/>
        <v>0</v>
      </c>
      <c r="FG76" s="81">
        <f t="shared" si="172"/>
        <v>0</v>
      </c>
      <c r="FH76" s="81">
        <f t="shared" si="173"/>
        <v>0.11</v>
      </c>
      <c r="FI76" s="81">
        <f t="shared" si="174"/>
        <v>0.51</v>
      </c>
      <c r="FJ76" s="81">
        <f t="shared" si="175"/>
        <v>0.51</v>
      </c>
      <c r="FK76" s="81">
        <f t="shared" si="176"/>
        <v>0.51</v>
      </c>
      <c r="FL76" s="81">
        <f t="shared" si="177"/>
        <v>0.51</v>
      </c>
      <c r="FM76" s="81">
        <f t="shared" si="178"/>
        <v>0.51</v>
      </c>
      <c r="FN76" s="81">
        <f t="shared" si="179"/>
        <v>1</v>
      </c>
      <c r="FO76" s="81">
        <f t="shared" si="180"/>
        <v>1</v>
      </c>
      <c r="FP76" s="85">
        <v>0</v>
      </c>
      <c r="FQ76" s="85">
        <v>0</v>
      </c>
      <c r="FR76" s="85">
        <v>0</v>
      </c>
      <c r="FS76" s="85">
        <v>0</v>
      </c>
      <c r="FT76" s="85">
        <v>0</v>
      </c>
      <c r="FU76" s="85">
        <v>0</v>
      </c>
      <c r="FV76" s="85">
        <v>0</v>
      </c>
      <c r="FW76" s="85">
        <v>0</v>
      </c>
      <c r="FX76" s="85">
        <v>0</v>
      </c>
      <c r="FY76" s="85">
        <v>0</v>
      </c>
      <c r="FZ76" s="85">
        <v>0</v>
      </c>
      <c r="GA76" s="85">
        <v>0</v>
      </c>
      <c r="GB76" s="83">
        <f t="shared" si="181"/>
        <v>0</v>
      </c>
      <c r="GC76" s="89">
        <v>0</v>
      </c>
      <c r="GD76" s="89">
        <v>0</v>
      </c>
      <c r="GE76" s="89">
        <v>0</v>
      </c>
      <c r="GF76" s="89">
        <v>0</v>
      </c>
      <c r="GG76" s="86">
        <v>47981.426619299826</v>
      </c>
      <c r="GH76" s="63">
        <v>0</v>
      </c>
      <c r="GI76" s="63">
        <v>0</v>
      </c>
      <c r="GJ76" s="63">
        <v>0</v>
      </c>
      <c r="GK76" s="63">
        <v>0</v>
      </c>
      <c r="GL76" s="63">
        <v>0</v>
      </c>
      <c r="GM76" s="63">
        <v>0</v>
      </c>
      <c r="GN76" s="63">
        <v>0</v>
      </c>
      <c r="GO76" s="63">
        <v>0</v>
      </c>
      <c r="GP76" s="63">
        <v>11395.228999999999</v>
      </c>
      <c r="GQ76" s="63">
        <v>0</v>
      </c>
      <c r="GR76" s="63">
        <v>4498.0006192998262</v>
      </c>
      <c r="GS76" s="63">
        <v>0</v>
      </c>
      <c r="GT76" s="63">
        <f t="shared" si="182"/>
        <v>15893.229619299826</v>
      </c>
      <c r="GU76" s="63">
        <v>0</v>
      </c>
      <c r="GV76" s="63">
        <v>0</v>
      </c>
      <c r="GW76" s="63">
        <v>0</v>
      </c>
      <c r="GX76" s="63">
        <v>0</v>
      </c>
      <c r="GY76" s="63">
        <v>0</v>
      </c>
      <c r="GZ76" s="63">
        <v>0</v>
      </c>
      <c r="HA76" s="63">
        <v>0</v>
      </c>
      <c r="HB76" s="63">
        <v>0</v>
      </c>
      <c r="HC76" s="63">
        <v>0</v>
      </c>
      <c r="HD76" s="63">
        <v>0</v>
      </c>
      <c r="HE76" s="63">
        <v>0</v>
      </c>
      <c r="HF76" s="63">
        <v>0</v>
      </c>
      <c r="HG76" s="63">
        <f t="shared" si="183"/>
        <v>0</v>
      </c>
      <c r="HH76" s="58">
        <v>0</v>
      </c>
      <c r="HI76" s="58">
        <v>0</v>
      </c>
      <c r="HJ76" s="58">
        <v>0</v>
      </c>
      <c r="HK76" s="58">
        <v>0</v>
      </c>
      <c r="HL76" s="58">
        <f t="shared" si="184"/>
        <v>47981.426619299826</v>
      </c>
      <c r="HM76" s="63">
        <v>0</v>
      </c>
      <c r="HN76" s="63">
        <v>0</v>
      </c>
      <c r="HO76" s="63">
        <v>0</v>
      </c>
      <c r="HP76" s="63">
        <v>0</v>
      </c>
      <c r="HQ76" s="63">
        <v>0</v>
      </c>
      <c r="HR76" s="63">
        <v>0</v>
      </c>
      <c r="HS76" s="63">
        <v>0</v>
      </c>
      <c r="HT76" s="63">
        <v>0</v>
      </c>
      <c r="HU76" s="63">
        <v>11395.228999999999</v>
      </c>
      <c r="HV76" s="63">
        <v>0</v>
      </c>
      <c r="HW76" s="63">
        <v>0</v>
      </c>
      <c r="HX76" s="63">
        <v>4498.0006192998262</v>
      </c>
      <c r="HY76" s="63">
        <f t="shared" si="185"/>
        <v>15893.229619299826</v>
      </c>
      <c r="HZ76" s="63">
        <v>0</v>
      </c>
      <c r="IA76" s="63">
        <v>0</v>
      </c>
      <c r="IB76" s="63">
        <v>0</v>
      </c>
      <c r="IC76" s="63">
        <v>0</v>
      </c>
      <c r="ID76" s="63">
        <v>0</v>
      </c>
      <c r="IE76" s="63">
        <v>0</v>
      </c>
      <c r="IF76" s="63">
        <v>0</v>
      </c>
      <c r="IG76" s="63">
        <v>0</v>
      </c>
      <c r="IH76" s="63">
        <v>0</v>
      </c>
      <c r="II76" s="63">
        <v>0</v>
      </c>
      <c r="IJ76" s="63">
        <v>0</v>
      </c>
      <c r="IK76" s="63">
        <v>0</v>
      </c>
      <c r="IL76" s="63">
        <v>0</v>
      </c>
      <c r="IM76" s="58">
        <v>0</v>
      </c>
      <c r="IN76" s="58">
        <v>0</v>
      </c>
      <c r="IO76" s="58">
        <v>0</v>
      </c>
      <c r="IP76" s="58">
        <v>0</v>
      </c>
      <c r="IQ76" s="58">
        <f t="shared" si="138"/>
        <v>47981.426619299826</v>
      </c>
      <c r="IR76" s="70">
        <f t="shared" si="186"/>
        <v>15893.229619299826</v>
      </c>
      <c r="IS76" s="70">
        <f t="shared" si="187"/>
        <v>11395.228999999999</v>
      </c>
      <c r="IT76" s="92">
        <f t="shared" si="139"/>
        <v>43483.425999999999</v>
      </c>
      <c r="IU76" s="92">
        <f t="shared" si="140"/>
        <v>47981.426619299826</v>
      </c>
      <c r="IV76" s="92">
        <f t="shared" si="188"/>
        <v>-4498.0006192998262</v>
      </c>
      <c r="IW76" s="21">
        <f t="shared" si="141"/>
        <v>4498.0006192998262</v>
      </c>
      <c r="IX76" s="70">
        <f t="shared" si="189"/>
        <v>15893.229619299826</v>
      </c>
      <c r="IY76" s="70">
        <f t="shared" si="190"/>
        <v>11395.228999999999</v>
      </c>
      <c r="IZ76" s="93">
        <f t="shared" si="142"/>
        <v>43483.425999999999</v>
      </c>
      <c r="JA76" s="93">
        <f t="shared" si="143"/>
        <v>47981.426619299826</v>
      </c>
      <c r="JB76" s="92">
        <f t="shared" si="191"/>
        <v>-4498.0006192998262</v>
      </c>
      <c r="JC76" s="94">
        <f t="shared" si="144"/>
        <v>4498.0006192998262</v>
      </c>
      <c r="JD76" s="94">
        <f t="shared" si="192"/>
        <v>15893.229619299826</v>
      </c>
      <c r="JE76" s="94">
        <f t="shared" si="193"/>
        <v>11395.228999999999</v>
      </c>
      <c r="JF76" s="94">
        <f t="shared" si="145"/>
        <v>43483.425999999999</v>
      </c>
      <c r="JG76" s="94">
        <f t="shared" si="146"/>
        <v>47981.426619299826</v>
      </c>
      <c r="JH76" s="94">
        <f t="shared" si="194"/>
        <v>-4498.0006192998262</v>
      </c>
      <c r="JI76" s="94">
        <f t="shared" si="147"/>
        <v>4498.0006192998262</v>
      </c>
      <c r="JJ76" s="94">
        <f t="shared" si="195"/>
        <v>11395.228999999999</v>
      </c>
      <c r="JK76" s="94">
        <f t="shared" si="148"/>
        <v>11395.228999999999</v>
      </c>
      <c r="JL76" s="94">
        <f t="shared" si="196"/>
        <v>43483.425999999999</v>
      </c>
      <c r="JM76" s="94">
        <f t="shared" si="197"/>
        <v>43483.425999999999</v>
      </c>
      <c r="JN76" s="94">
        <f t="shared" si="198"/>
        <v>0</v>
      </c>
      <c r="JO76" s="94">
        <f t="shared" si="199"/>
        <v>4498.0006192998262</v>
      </c>
      <c r="JP76" s="96">
        <v>11620</v>
      </c>
      <c r="JQ76" s="6" t="s">
        <v>384</v>
      </c>
      <c r="JR76" s="106" t="s">
        <v>394</v>
      </c>
      <c r="JS76" s="106" t="s">
        <v>410</v>
      </c>
      <c r="JT76" s="6" t="s">
        <v>406</v>
      </c>
      <c r="JU76" s="17"/>
      <c r="JV76" s="6" t="s">
        <v>397</v>
      </c>
      <c r="JW76" s="6" t="s">
        <v>421</v>
      </c>
      <c r="JX76" s="103" t="s">
        <v>422</v>
      </c>
      <c r="JY76" s="7" t="s">
        <v>535</v>
      </c>
      <c r="JZ76" s="6"/>
      <c r="KA76" s="6" t="s">
        <v>406</v>
      </c>
      <c r="KB76" s="6"/>
      <c r="KC76" s="110">
        <v>43770</v>
      </c>
      <c r="KD76" s="110">
        <v>43770</v>
      </c>
      <c r="KE76" s="110"/>
      <c r="KF76" s="130"/>
      <c r="KG76" s="130"/>
      <c r="KH76" s="130">
        <v>0</v>
      </c>
      <c r="KI76" s="130">
        <v>0</v>
      </c>
      <c r="KJ76" s="130">
        <v>0</v>
      </c>
      <c r="KK76" s="130"/>
      <c r="KL76" s="130"/>
      <c r="KM76" s="26"/>
      <c r="KN76" s="130"/>
      <c r="KO76" s="131"/>
      <c r="KP76" s="132"/>
      <c r="KQ76" s="133">
        <v>2013</v>
      </c>
      <c r="KR76" s="132" t="s">
        <v>518</v>
      </c>
      <c r="KS76" s="291" t="s">
        <v>484</v>
      </c>
    </row>
    <row r="77" spans="1:305" ht="39" x14ac:dyDescent="0.25">
      <c r="A77" s="4" t="s">
        <v>184</v>
      </c>
      <c r="B77" s="6" t="s">
        <v>71</v>
      </c>
      <c r="C77" s="26" t="s">
        <v>191</v>
      </c>
      <c r="D77" s="219" t="s">
        <v>147</v>
      </c>
      <c r="E77" s="32" t="s">
        <v>770</v>
      </c>
      <c r="F77" s="33" t="s">
        <v>195</v>
      </c>
      <c r="G77" s="12">
        <v>0</v>
      </c>
      <c r="H77" s="12">
        <v>0</v>
      </c>
      <c r="I77" s="12">
        <v>15.074999999999999</v>
      </c>
      <c r="J77" s="12">
        <v>0</v>
      </c>
      <c r="K77" s="12">
        <v>0</v>
      </c>
      <c r="L77" s="12">
        <v>0</v>
      </c>
      <c r="M77" s="12">
        <v>0</v>
      </c>
      <c r="N77" s="48">
        <v>0</v>
      </c>
      <c r="O77" s="48">
        <v>0</v>
      </c>
      <c r="P77" s="48">
        <v>0</v>
      </c>
      <c r="Q77" s="48">
        <v>0</v>
      </c>
      <c r="R77" s="48">
        <v>0</v>
      </c>
      <c r="S77" s="11">
        <f t="shared" si="123"/>
        <v>15.074999999999999</v>
      </c>
      <c r="T77" s="79">
        <v>0</v>
      </c>
      <c r="U77" s="79">
        <v>0</v>
      </c>
      <c r="V77" s="79">
        <v>0</v>
      </c>
      <c r="W77" s="79">
        <v>0</v>
      </c>
      <c r="X77" s="79">
        <v>0</v>
      </c>
      <c r="Y77" s="79">
        <v>0</v>
      </c>
      <c r="Z77" s="79">
        <v>0</v>
      </c>
      <c r="AA77" s="79">
        <v>0</v>
      </c>
      <c r="AB77" s="79">
        <v>0</v>
      </c>
      <c r="AC77" s="79">
        <v>0</v>
      </c>
      <c r="AD77" s="79">
        <v>0</v>
      </c>
      <c r="AE77" s="79">
        <v>0</v>
      </c>
      <c r="AF77" s="221">
        <f t="shared" si="124"/>
        <v>0.95</v>
      </c>
      <c r="AG77" s="221">
        <f t="shared" si="125"/>
        <v>0.95</v>
      </c>
      <c r="AH77" s="221">
        <f t="shared" si="126"/>
        <v>0.95</v>
      </c>
      <c r="AI77" s="221">
        <f t="shared" si="127"/>
        <v>0.95</v>
      </c>
      <c r="AJ77" s="221">
        <f t="shared" si="128"/>
        <v>0.95</v>
      </c>
      <c r="AK77" s="221">
        <f t="shared" si="129"/>
        <v>0.95</v>
      </c>
      <c r="AL77" s="221">
        <f t="shared" si="130"/>
        <v>0.95</v>
      </c>
      <c r="AM77" s="221">
        <f t="shared" si="131"/>
        <v>0.95</v>
      </c>
      <c r="AN77" s="221">
        <f t="shared" si="132"/>
        <v>0.95</v>
      </c>
      <c r="AO77" s="221">
        <f t="shared" si="133"/>
        <v>0.95</v>
      </c>
      <c r="AP77" s="221">
        <f t="shared" si="134"/>
        <v>0.95</v>
      </c>
      <c r="AQ77" s="221">
        <f t="shared" si="135"/>
        <v>0.95</v>
      </c>
      <c r="AR77" s="221">
        <f t="shared" si="149"/>
        <v>0.95</v>
      </c>
      <c r="AS77" s="221">
        <f t="shared" si="150"/>
        <v>0.95</v>
      </c>
      <c r="AT77" s="221">
        <f t="shared" si="151"/>
        <v>1</v>
      </c>
      <c r="AU77" s="221">
        <f t="shared" si="152"/>
        <v>1</v>
      </c>
      <c r="AV77" s="221">
        <f t="shared" si="153"/>
        <v>1</v>
      </c>
      <c r="AW77" s="221">
        <f t="shared" si="154"/>
        <v>1</v>
      </c>
      <c r="AX77" s="221">
        <f t="shared" si="155"/>
        <v>1</v>
      </c>
      <c r="AY77" s="221">
        <f t="shared" si="156"/>
        <v>1</v>
      </c>
      <c r="AZ77" s="221">
        <f t="shared" si="157"/>
        <v>1</v>
      </c>
      <c r="BA77" s="221">
        <f t="shared" si="158"/>
        <v>1</v>
      </c>
      <c r="BB77" s="221">
        <f t="shared" si="159"/>
        <v>1</v>
      </c>
      <c r="BC77" s="221">
        <f t="shared" si="160"/>
        <v>1</v>
      </c>
      <c r="BD77" s="80">
        <f t="shared" si="136"/>
        <v>0.95</v>
      </c>
      <c r="BE77" s="76">
        <v>0.95</v>
      </c>
      <c r="BF77" s="51">
        <v>42794.641000000003</v>
      </c>
      <c r="BG77" s="57">
        <v>0</v>
      </c>
      <c r="BH77" s="57">
        <v>0</v>
      </c>
      <c r="BI77" s="57">
        <v>22523</v>
      </c>
      <c r="BJ77" s="57">
        <v>0</v>
      </c>
      <c r="BK77" s="57">
        <v>0</v>
      </c>
      <c r="BL77" s="57">
        <v>0</v>
      </c>
      <c r="BM77" s="57">
        <v>0</v>
      </c>
      <c r="BN77" s="57">
        <v>0</v>
      </c>
      <c r="BO77" s="57">
        <v>0</v>
      </c>
      <c r="BP77" s="57">
        <v>0</v>
      </c>
      <c r="BQ77" s="57">
        <v>0</v>
      </c>
      <c r="BR77" s="57">
        <v>0</v>
      </c>
      <c r="BS77" s="86">
        <f t="shared" si="161"/>
        <v>22523</v>
      </c>
      <c r="BT77" s="230">
        <v>0</v>
      </c>
      <c r="BU77" s="230">
        <v>0</v>
      </c>
      <c r="BV77" s="230">
        <v>0.05</v>
      </c>
      <c r="BW77" s="230">
        <v>0</v>
      </c>
      <c r="BX77" s="230">
        <v>0</v>
      </c>
      <c r="BY77" s="230">
        <v>0</v>
      </c>
      <c r="BZ77" s="230">
        <v>0</v>
      </c>
      <c r="CA77" s="230">
        <v>0</v>
      </c>
      <c r="CB77" s="230">
        <v>0</v>
      </c>
      <c r="CC77" s="230">
        <v>0</v>
      </c>
      <c r="CD77" s="230">
        <v>0</v>
      </c>
      <c r="CE77" s="230">
        <v>0</v>
      </c>
      <c r="CF77" s="80">
        <f t="shared" si="162"/>
        <v>1</v>
      </c>
      <c r="CG77" s="59">
        <v>0</v>
      </c>
      <c r="CH77" s="59">
        <v>0</v>
      </c>
      <c r="CI77" s="59">
        <v>0</v>
      </c>
      <c r="CJ77" s="59">
        <v>0</v>
      </c>
      <c r="CK77" s="59">
        <v>0</v>
      </c>
      <c r="CL77" s="59">
        <v>0</v>
      </c>
      <c r="CM77" s="59">
        <v>0</v>
      </c>
      <c r="CN77" s="59">
        <v>0</v>
      </c>
      <c r="CO77" s="59">
        <v>0</v>
      </c>
      <c r="CP77" s="59">
        <v>0</v>
      </c>
      <c r="CQ77" s="59">
        <v>0</v>
      </c>
      <c r="CR77" s="59">
        <v>0</v>
      </c>
      <c r="CS77" s="11">
        <f t="shared" si="163"/>
        <v>0</v>
      </c>
      <c r="CT77" s="59">
        <v>0</v>
      </c>
      <c r="CU77" s="59">
        <v>0</v>
      </c>
      <c r="CV77" s="59">
        <v>0</v>
      </c>
      <c r="CW77" s="59">
        <v>0</v>
      </c>
      <c r="CX77" s="58">
        <f t="shared" si="137"/>
        <v>65317.641000000003</v>
      </c>
      <c r="CY77" s="63">
        <v>0</v>
      </c>
      <c r="CZ77" s="63">
        <v>0</v>
      </c>
      <c r="DA77" s="63">
        <v>22523</v>
      </c>
      <c r="DB77" s="63">
        <v>0</v>
      </c>
      <c r="DC77" s="63">
        <v>0</v>
      </c>
      <c r="DD77" s="63">
        <v>0</v>
      </c>
      <c r="DE77" s="63">
        <v>0</v>
      </c>
      <c r="DF77" s="63">
        <v>0</v>
      </c>
      <c r="DG77" s="63">
        <v>0</v>
      </c>
      <c r="DH77" s="63">
        <v>0</v>
      </c>
      <c r="DI77" s="63">
        <v>0</v>
      </c>
      <c r="DJ77" s="63">
        <v>0</v>
      </c>
      <c r="DK77" s="63">
        <f t="shared" si="164"/>
        <v>22523</v>
      </c>
      <c r="DL77" s="63">
        <v>0</v>
      </c>
      <c r="DM77" s="63">
        <v>0</v>
      </c>
      <c r="DN77" s="63">
        <v>0</v>
      </c>
      <c r="DO77" s="63">
        <v>0</v>
      </c>
      <c r="DP77" s="63">
        <v>0</v>
      </c>
      <c r="DQ77" s="63">
        <v>0</v>
      </c>
      <c r="DR77" s="63">
        <v>0</v>
      </c>
      <c r="DS77" s="63">
        <v>0</v>
      </c>
      <c r="DT77" s="63">
        <v>0</v>
      </c>
      <c r="DU77" s="63">
        <v>0</v>
      </c>
      <c r="DV77" s="63">
        <v>0</v>
      </c>
      <c r="DW77" s="63">
        <v>0</v>
      </c>
      <c r="DX77" s="63">
        <f t="shared" si="165"/>
        <v>0</v>
      </c>
      <c r="DY77" s="58">
        <v>0</v>
      </c>
      <c r="DZ77" s="58">
        <v>0</v>
      </c>
      <c r="EA77" s="58">
        <v>0</v>
      </c>
      <c r="EB77" s="58">
        <v>0</v>
      </c>
      <c r="EC77" s="58">
        <f t="shared" si="166"/>
        <v>65317.641000000003</v>
      </c>
      <c r="ED77" s="85">
        <v>0</v>
      </c>
      <c r="EE77" s="85">
        <v>0</v>
      </c>
      <c r="EF77" s="85">
        <v>15.074999999999999</v>
      </c>
      <c r="EG77" s="85">
        <v>0</v>
      </c>
      <c r="EH77" s="85">
        <v>0</v>
      </c>
      <c r="EI77" s="85">
        <v>7.2830630415410269E-13</v>
      </c>
      <c r="EJ77" s="85">
        <v>0</v>
      </c>
      <c r="EK77" s="85">
        <v>0</v>
      </c>
      <c r="EL77" s="85">
        <v>0</v>
      </c>
      <c r="EM77" s="85">
        <v>0</v>
      </c>
      <c r="EN77" s="85">
        <v>0</v>
      </c>
      <c r="EO77" s="85">
        <v>0</v>
      </c>
      <c r="EP77" s="83">
        <f t="shared" si="167"/>
        <v>15.075000000000728</v>
      </c>
      <c r="EQ77" s="79">
        <v>0</v>
      </c>
      <c r="ER77" s="79">
        <v>0</v>
      </c>
      <c r="ES77" s="79">
        <v>0</v>
      </c>
      <c r="ET77" s="79">
        <v>0</v>
      </c>
      <c r="EU77" s="79">
        <v>0</v>
      </c>
      <c r="EV77" s="79">
        <v>0</v>
      </c>
      <c r="EW77" s="79">
        <v>0</v>
      </c>
      <c r="EX77" s="79">
        <v>0</v>
      </c>
      <c r="EY77" s="79">
        <v>0</v>
      </c>
      <c r="EZ77" s="79">
        <v>0</v>
      </c>
      <c r="FA77" s="79">
        <v>0</v>
      </c>
      <c r="FB77" s="79">
        <v>0.05</v>
      </c>
      <c r="FC77" s="81">
        <f t="shared" si="168"/>
        <v>0.05</v>
      </c>
      <c r="FD77" s="81">
        <f t="shared" si="169"/>
        <v>0.95</v>
      </c>
      <c r="FE77" s="81">
        <f t="shared" si="170"/>
        <v>0.95</v>
      </c>
      <c r="FF77" s="81">
        <f t="shared" si="171"/>
        <v>0.95</v>
      </c>
      <c r="FG77" s="81">
        <f t="shared" si="172"/>
        <v>0.95</v>
      </c>
      <c r="FH77" s="81">
        <f t="shared" si="173"/>
        <v>0.95</v>
      </c>
      <c r="FI77" s="81">
        <f t="shared" si="174"/>
        <v>0.95</v>
      </c>
      <c r="FJ77" s="81">
        <f t="shared" si="175"/>
        <v>0.95</v>
      </c>
      <c r="FK77" s="81">
        <f t="shared" si="176"/>
        <v>0.95</v>
      </c>
      <c r="FL77" s="81">
        <f t="shared" si="177"/>
        <v>0.95</v>
      </c>
      <c r="FM77" s="81">
        <f t="shared" si="178"/>
        <v>0.95</v>
      </c>
      <c r="FN77" s="81">
        <f t="shared" si="179"/>
        <v>0.95</v>
      </c>
      <c r="FO77" s="81">
        <f t="shared" si="180"/>
        <v>1</v>
      </c>
      <c r="FP77" s="85">
        <v>0</v>
      </c>
      <c r="FQ77" s="85">
        <v>0</v>
      </c>
      <c r="FR77" s="85">
        <v>0</v>
      </c>
      <c r="FS77" s="85">
        <v>0</v>
      </c>
      <c r="FT77" s="85">
        <v>0</v>
      </c>
      <c r="FU77" s="85">
        <v>0</v>
      </c>
      <c r="FV77" s="85">
        <v>0</v>
      </c>
      <c r="FW77" s="85">
        <v>0</v>
      </c>
      <c r="FX77" s="85">
        <v>0</v>
      </c>
      <c r="FY77" s="85">
        <v>0</v>
      </c>
      <c r="FZ77" s="85">
        <v>0</v>
      </c>
      <c r="GA77" s="85">
        <v>0</v>
      </c>
      <c r="GB77" s="83">
        <f t="shared" si="181"/>
        <v>0</v>
      </c>
      <c r="GC77" s="89">
        <v>0</v>
      </c>
      <c r="GD77" s="89">
        <v>0</v>
      </c>
      <c r="GE77" s="89">
        <v>0</v>
      </c>
      <c r="GF77" s="89">
        <v>0</v>
      </c>
      <c r="GG77" s="86">
        <v>42809.716</v>
      </c>
      <c r="GH77" s="63">
        <v>0</v>
      </c>
      <c r="GI77" s="63">
        <v>0</v>
      </c>
      <c r="GJ77" s="63">
        <v>15.074999999999999</v>
      </c>
      <c r="GK77" s="63">
        <v>0</v>
      </c>
      <c r="GL77" s="63">
        <v>0</v>
      </c>
      <c r="GM77" s="63">
        <v>0</v>
      </c>
      <c r="GN77" s="63">
        <v>0</v>
      </c>
      <c r="GO77" s="63">
        <v>0</v>
      </c>
      <c r="GP77" s="63">
        <v>0</v>
      </c>
      <c r="GQ77" s="63">
        <v>0</v>
      </c>
      <c r="GR77" s="63">
        <v>0</v>
      </c>
      <c r="GS77" s="63">
        <v>0</v>
      </c>
      <c r="GT77" s="63">
        <f t="shared" si="182"/>
        <v>15.074999999999999</v>
      </c>
      <c r="GU77" s="63">
        <v>0</v>
      </c>
      <c r="GV77" s="63">
        <v>0</v>
      </c>
      <c r="GW77" s="63">
        <v>0</v>
      </c>
      <c r="GX77" s="63">
        <v>0</v>
      </c>
      <c r="GY77" s="63">
        <v>0</v>
      </c>
      <c r="GZ77" s="63">
        <v>0</v>
      </c>
      <c r="HA77" s="63">
        <v>0</v>
      </c>
      <c r="HB77" s="63">
        <v>0</v>
      </c>
      <c r="HC77" s="63">
        <v>0</v>
      </c>
      <c r="HD77" s="63">
        <v>0</v>
      </c>
      <c r="HE77" s="63">
        <v>0</v>
      </c>
      <c r="HF77" s="63">
        <v>0</v>
      </c>
      <c r="HG77" s="63">
        <f t="shared" si="183"/>
        <v>0</v>
      </c>
      <c r="HH77" s="58">
        <v>0</v>
      </c>
      <c r="HI77" s="58">
        <v>0</v>
      </c>
      <c r="HJ77" s="58">
        <v>0</v>
      </c>
      <c r="HK77" s="58">
        <v>0</v>
      </c>
      <c r="HL77" s="58">
        <f t="shared" si="184"/>
        <v>42809.716</v>
      </c>
      <c r="HM77" s="63">
        <v>0</v>
      </c>
      <c r="HN77" s="63">
        <v>0</v>
      </c>
      <c r="HO77" s="63">
        <v>15.074999999999999</v>
      </c>
      <c r="HP77" s="63">
        <v>0</v>
      </c>
      <c r="HQ77" s="63">
        <v>0</v>
      </c>
      <c r="HR77" s="63">
        <v>0</v>
      </c>
      <c r="HS77" s="63">
        <v>0</v>
      </c>
      <c r="HT77" s="63">
        <v>0</v>
      </c>
      <c r="HU77" s="63">
        <v>0</v>
      </c>
      <c r="HV77" s="63">
        <v>0</v>
      </c>
      <c r="HW77" s="63">
        <v>0</v>
      </c>
      <c r="HX77" s="63">
        <v>0</v>
      </c>
      <c r="HY77" s="63">
        <f t="shared" si="185"/>
        <v>15.074999999999999</v>
      </c>
      <c r="HZ77" s="63">
        <v>0</v>
      </c>
      <c r="IA77" s="63">
        <v>0</v>
      </c>
      <c r="IB77" s="63">
        <v>0</v>
      </c>
      <c r="IC77" s="63">
        <v>0</v>
      </c>
      <c r="ID77" s="63">
        <v>0</v>
      </c>
      <c r="IE77" s="63">
        <v>0</v>
      </c>
      <c r="IF77" s="63">
        <v>0</v>
      </c>
      <c r="IG77" s="63">
        <v>0</v>
      </c>
      <c r="IH77" s="63">
        <v>0</v>
      </c>
      <c r="II77" s="63">
        <v>0</v>
      </c>
      <c r="IJ77" s="63">
        <v>0</v>
      </c>
      <c r="IK77" s="63">
        <v>0</v>
      </c>
      <c r="IL77" s="63">
        <v>0</v>
      </c>
      <c r="IM77" s="58">
        <v>0</v>
      </c>
      <c r="IN77" s="58">
        <v>0</v>
      </c>
      <c r="IO77" s="58">
        <v>0</v>
      </c>
      <c r="IP77" s="58">
        <v>0</v>
      </c>
      <c r="IQ77" s="58">
        <f t="shared" si="138"/>
        <v>42809.716</v>
      </c>
      <c r="IR77" s="70">
        <f t="shared" si="186"/>
        <v>22523</v>
      </c>
      <c r="IS77" s="70">
        <f t="shared" si="187"/>
        <v>15.074999999999999</v>
      </c>
      <c r="IT77" s="92">
        <f t="shared" si="139"/>
        <v>42809.716</v>
      </c>
      <c r="IU77" s="92">
        <f t="shared" si="140"/>
        <v>65317.641000000003</v>
      </c>
      <c r="IV77" s="92">
        <f t="shared" si="188"/>
        <v>-22507.925000000003</v>
      </c>
      <c r="IW77" s="21">
        <f t="shared" si="141"/>
        <v>22507.925000000003</v>
      </c>
      <c r="IX77" s="70">
        <f t="shared" si="189"/>
        <v>15.075000000000728</v>
      </c>
      <c r="IY77" s="70">
        <f t="shared" si="190"/>
        <v>15.074999999999999</v>
      </c>
      <c r="IZ77" s="93">
        <f t="shared" si="142"/>
        <v>42809.716</v>
      </c>
      <c r="JA77" s="93">
        <f t="shared" si="143"/>
        <v>42809.716</v>
      </c>
      <c r="JB77" s="92">
        <f t="shared" si="191"/>
        <v>0</v>
      </c>
      <c r="JC77" s="94">
        <f t="shared" si="144"/>
        <v>0</v>
      </c>
      <c r="JD77" s="94">
        <f t="shared" si="192"/>
        <v>15.074999999999999</v>
      </c>
      <c r="JE77" s="94">
        <f t="shared" si="193"/>
        <v>15.074999999999999</v>
      </c>
      <c r="JF77" s="94">
        <f t="shared" si="145"/>
        <v>42809.716</v>
      </c>
      <c r="JG77" s="94">
        <f t="shared" si="146"/>
        <v>42809.716</v>
      </c>
      <c r="JH77" s="94">
        <f t="shared" si="194"/>
        <v>0</v>
      </c>
      <c r="JI77" s="94">
        <f t="shared" si="147"/>
        <v>0</v>
      </c>
      <c r="JJ77" s="94">
        <f t="shared" si="195"/>
        <v>15.074999999999999</v>
      </c>
      <c r="JK77" s="94">
        <f t="shared" si="148"/>
        <v>15.074999999999999</v>
      </c>
      <c r="JL77" s="94">
        <f t="shared" si="196"/>
        <v>42809.716</v>
      </c>
      <c r="JM77" s="94">
        <f t="shared" si="197"/>
        <v>42809.716</v>
      </c>
      <c r="JN77" s="94">
        <f t="shared" si="198"/>
        <v>0</v>
      </c>
      <c r="JO77" s="94">
        <f t="shared" si="199"/>
        <v>0</v>
      </c>
      <c r="JP77" s="96">
        <v>12334</v>
      </c>
      <c r="JQ77" s="6" t="s">
        <v>384</v>
      </c>
      <c r="JR77" s="106" t="s">
        <v>394</v>
      </c>
      <c r="JS77" s="106" t="s">
        <v>410</v>
      </c>
      <c r="JT77" s="6" t="s">
        <v>396</v>
      </c>
      <c r="JU77" s="17"/>
      <c r="JV77" s="6" t="s">
        <v>397</v>
      </c>
      <c r="JW77" s="6" t="s">
        <v>421</v>
      </c>
      <c r="JX77" s="103" t="s">
        <v>422</v>
      </c>
      <c r="JY77" s="7" t="s">
        <v>535</v>
      </c>
      <c r="JZ77" s="6"/>
      <c r="KA77" s="6" t="s">
        <v>406</v>
      </c>
      <c r="KB77" s="6"/>
      <c r="KC77" s="110">
        <v>43435</v>
      </c>
      <c r="KD77" s="109">
        <v>43646</v>
      </c>
      <c r="KE77" s="110"/>
      <c r="KF77" s="130"/>
      <c r="KG77" s="130"/>
      <c r="KH77" s="130">
        <v>0</v>
      </c>
      <c r="KI77" s="130">
        <v>0</v>
      </c>
      <c r="KJ77" s="130">
        <v>0</v>
      </c>
      <c r="KK77" s="130"/>
      <c r="KL77" s="130"/>
      <c r="KM77" s="26"/>
      <c r="KN77" s="130"/>
      <c r="KO77" s="131"/>
      <c r="KP77" s="132"/>
      <c r="KQ77" s="133">
        <v>2015</v>
      </c>
      <c r="KR77" s="132" t="s">
        <v>518</v>
      </c>
      <c r="KS77" s="291" t="s">
        <v>484</v>
      </c>
    </row>
    <row r="78" spans="1:305" ht="39" x14ac:dyDescent="0.25">
      <c r="A78" s="4" t="s">
        <v>185</v>
      </c>
      <c r="B78" s="6" t="s">
        <v>71</v>
      </c>
      <c r="C78" s="26" t="s">
        <v>192</v>
      </c>
      <c r="D78" s="219" t="s">
        <v>147</v>
      </c>
      <c r="E78" s="32" t="s">
        <v>770</v>
      </c>
      <c r="F78" s="33" t="s">
        <v>196</v>
      </c>
      <c r="G78" s="12">
        <v>18454.875</v>
      </c>
      <c r="H78" s="12">
        <v>12344.933000000001</v>
      </c>
      <c r="I78" s="12">
        <v>0</v>
      </c>
      <c r="J78" s="12">
        <v>2319.2080000000001</v>
      </c>
      <c r="K78" s="12">
        <v>-0.45800000000000002</v>
      </c>
      <c r="L78" s="12">
        <v>23122.246999999999</v>
      </c>
      <c r="M78" s="12">
        <v>3633.1550000000002</v>
      </c>
      <c r="N78" s="48">
        <v>0</v>
      </c>
      <c r="O78" s="48">
        <v>0</v>
      </c>
      <c r="P78" s="48">
        <v>21839.21</v>
      </c>
      <c r="Q78" s="48">
        <v>5134.8180000000002</v>
      </c>
      <c r="R78" s="48">
        <v>2414.5830000000001</v>
      </c>
      <c r="S78" s="11">
        <f t="shared" si="123"/>
        <v>89262.571000000011</v>
      </c>
      <c r="T78" s="79">
        <v>0</v>
      </c>
      <c r="U78" s="79">
        <v>0.33</v>
      </c>
      <c r="V78" s="79">
        <v>0</v>
      </c>
      <c r="W78" s="79">
        <v>0</v>
      </c>
      <c r="X78" s="79">
        <v>0</v>
      </c>
      <c r="Y78" s="79">
        <v>0</v>
      </c>
      <c r="Z78" s="79">
        <v>0</v>
      </c>
      <c r="AA78" s="79">
        <v>0</v>
      </c>
      <c r="AB78" s="79">
        <v>0.01</v>
      </c>
      <c r="AC78" s="79">
        <v>0</v>
      </c>
      <c r="AD78" s="79">
        <v>0.51</v>
      </c>
      <c r="AE78" s="79">
        <v>0</v>
      </c>
      <c r="AF78" s="221">
        <f t="shared" si="124"/>
        <v>0.6100000000000001</v>
      </c>
      <c r="AG78" s="221">
        <f t="shared" si="125"/>
        <v>0.94000000000000017</v>
      </c>
      <c r="AH78" s="221">
        <f t="shared" si="126"/>
        <v>0.94000000000000017</v>
      </c>
      <c r="AI78" s="221">
        <f t="shared" si="127"/>
        <v>0.94000000000000017</v>
      </c>
      <c r="AJ78" s="221">
        <f t="shared" si="128"/>
        <v>0.94000000000000017</v>
      </c>
      <c r="AK78" s="221">
        <f t="shared" si="129"/>
        <v>0.94000000000000017</v>
      </c>
      <c r="AL78" s="221">
        <f t="shared" si="130"/>
        <v>0.94000000000000017</v>
      </c>
      <c r="AM78" s="221">
        <f t="shared" si="131"/>
        <v>0.94000000000000017</v>
      </c>
      <c r="AN78" s="221">
        <f t="shared" si="132"/>
        <v>0.95000000000000018</v>
      </c>
      <c r="AO78" s="221">
        <f t="shared" si="133"/>
        <v>0.95000000000000018</v>
      </c>
      <c r="AP78" s="221">
        <f t="shared" si="134"/>
        <v>1.4600000000000002</v>
      </c>
      <c r="AQ78" s="221">
        <f t="shared" si="135"/>
        <v>1.4600000000000002</v>
      </c>
      <c r="AR78" s="221">
        <f t="shared" si="149"/>
        <v>0.73594151444727907</v>
      </c>
      <c r="AS78" s="221">
        <f t="shared" si="150"/>
        <v>0.86078538391079573</v>
      </c>
      <c r="AT78" s="221">
        <f t="shared" si="151"/>
        <v>0.99183662500662395</v>
      </c>
      <c r="AU78" s="221">
        <f t="shared" si="152"/>
        <v>0.99607580563356846</v>
      </c>
      <c r="AV78" s="221">
        <f t="shared" si="153"/>
        <v>0.99607580563356846</v>
      </c>
      <c r="AW78" s="221">
        <f t="shared" si="154"/>
        <v>0.99607580563356846</v>
      </c>
      <c r="AX78" s="221">
        <f t="shared" si="155"/>
        <v>0.99607580563356846</v>
      </c>
      <c r="AY78" s="221">
        <f t="shared" si="156"/>
        <v>0.99607580563356846</v>
      </c>
      <c r="AZ78" s="221">
        <f t="shared" si="157"/>
        <v>0.99607580563356846</v>
      </c>
      <c r="BA78" s="221">
        <f t="shared" si="158"/>
        <v>0.99607580563356846</v>
      </c>
      <c r="BB78" s="221">
        <f t="shared" si="159"/>
        <v>0.99607580563356846</v>
      </c>
      <c r="BC78" s="221">
        <f t="shared" si="160"/>
        <v>0.99607580563356846</v>
      </c>
      <c r="BD78" s="80">
        <f t="shared" si="136"/>
        <v>1.4600000000000002</v>
      </c>
      <c r="BE78" s="76">
        <v>0.6100000000000001</v>
      </c>
      <c r="BF78" s="51">
        <v>103859.79699999999</v>
      </c>
      <c r="BG78" s="57">
        <v>35836.951484421377</v>
      </c>
      <c r="BH78" s="57">
        <v>0</v>
      </c>
      <c r="BI78" s="57">
        <v>0</v>
      </c>
      <c r="BJ78" s="57">
        <v>0</v>
      </c>
      <c r="BK78" s="57">
        <v>0</v>
      </c>
      <c r="BL78" s="57">
        <v>19996.651810209987</v>
      </c>
      <c r="BM78" s="57">
        <v>0</v>
      </c>
      <c r="BN78" s="57">
        <v>20149.635874076808</v>
      </c>
      <c r="BO78" s="57">
        <v>0</v>
      </c>
      <c r="BP78" s="57">
        <v>13162.829845142263</v>
      </c>
      <c r="BQ78" s="57">
        <v>0</v>
      </c>
      <c r="BR78" s="57">
        <v>400.93219604953293</v>
      </c>
      <c r="BS78" s="86">
        <f t="shared" si="161"/>
        <v>89547.001209899958</v>
      </c>
      <c r="BT78" s="230">
        <v>0.125941514447279</v>
      </c>
      <c r="BU78" s="230">
        <v>0.12484386946351657</v>
      </c>
      <c r="BV78" s="230">
        <v>0.13105124109582822</v>
      </c>
      <c r="BW78" s="230">
        <v>4.2391806269445357E-3</v>
      </c>
      <c r="BX78" s="230">
        <v>0</v>
      </c>
      <c r="BY78" s="230">
        <v>0</v>
      </c>
      <c r="BZ78" s="230">
        <v>0</v>
      </c>
      <c r="CA78" s="230">
        <v>0</v>
      </c>
      <c r="CB78" s="230">
        <v>0</v>
      </c>
      <c r="CC78" s="230">
        <v>0</v>
      </c>
      <c r="CD78" s="230">
        <v>0</v>
      </c>
      <c r="CE78" s="230">
        <v>0</v>
      </c>
      <c r="CF78" s="80">
        <f t="shared" si="162"/>
        <v>0.99607580563356846</v>
      </c>
      <c r="CG78" s="59">
        <v>0</v>
      </c>
      <c r="CH78" s="59">
        <v>0</v>
      </c>
      <c r="CI78" s="59">
        <v>0</v>
      </c>
      <c r="CJ78" s="59">
        <v>0</v>
      </c>
      <c r="CK78" s="59">
        <v>0</v>
      </c>
      <c r="CL78" s="59">
        <v>19000</v>
      </c>
      <c r="CM78" s="59">
        <v>0</v>
      </c>
      <c r="CN78" s="59">
        <v>19000</v>
      </c>
      <c r="CO78" s="59">
        <v>0</v>
      </c>
      <c r="CP78" s="59">
        <v>13614</v>
      </c>
      <c r="CQ78" s="59">
        <v>0</v>
      </c>
      <c r="CR78" s="59">
        <v>0</v>
      </c>
      <c r="CS78" s="11">
        <f t="shared" si="163"/>
        <v>51614</v>
      </c>
      <c r="CT78" s="59">
        <v>0</v>
      </c>
      <c r="CU78" s="59">
        <v>0</v>
      </c>
      <c r="CV78" s="59">
        <v>0</v>
      </c>
      <c r="CW78" s="59">
        <v>0</v>
      </c>
      <c r="CX78" s="58">
        <f t="shared" si="137"/>
        <v>245020.79820989995</v>
      </c>
      <c r="CY78" s="63">
        <v>35836.951484421377</v>
      </c>
      <c r="CZ78" s="63">
        <v>0</v>
      </c>
      <c r="DA78" s="63">
        <v>0</v>
      </c>
      <c r="DB78" s="63">
        <v>0</v>
      </c>
      <c r="DC78" s="63">
        <v>0</v>
      </c>
      <c r="DD78" s="63">
        <v>19996.651810209987</v>
      </c>
      <c r="DE78" s="63">
        <v>0</v>
      </c>
      <c r="DF78" s="63">
        <v>20149.635874076808</v>
      </c>
      <c r="DG78" s="63">
        <v>0</v>
      </c>
      <c r="DH78" s="63">
        <v>13162.829845142263</v>
      </c>
      <c r="DI78" s="63">
        <v>0</v>
      </c>
      <c r="DJ78" s="63">
        <v>400.93219604953293</v>
      </c>
      <c r="DK78" s="63">
        <f t="shared" si="164"/>
        <v>89547.001209899958</v>
      </c>
      <c r="DL78" s="63">
        <v>0</v>
      </c>
      <c r="DM78" s="63">
        <v>0</v>
      </c>
      <c r="DN78" s="63">
        <v>0</v>
      </c>
      <c r="DO78" s="63">
        <v>0</v>
      </c>
      <c r="DP78" s="63">
        <v>0</v>
      </c>
      <c r="DQ78" s="63">
        <v>19000</v>
      </c>
      <c r="DR78" s="63">
        <v>0</v>
      </c>
      <c r="DS78" s="63">
        <v>19000</v>
      </c>
      <c r="DT78" s="63">
        <v>0</v>
      </c>
      <c r="DU78" s="63">
        <v>13614</v>
      </c>
      <c r="DV78" s="63">
        <v>0</v>
      </c>
      <c r="DW78" s="63">
        <v>0</v>
      </c>
      <c r="DX78" s="63">
        <f t="shared" si="165"/>
        <v>51614</v>
      </c>
      <c r="DY78" s="58">
        <v>0</v>
      </c>
      <c r="DZ78" s="58">
        <v>0</v>
      </c>
      <c r="EA78" s="58">
        <v>0</v>
      </c>
      <c r="EB78" s="58">
        <v>0</v>
      </c>
      <c r="EC78" s="58">
        <f t="shared" si="166"/>
        <v>245020.79820989995</v>
      </c>
      <c r="ED78" s="85">
        <v>18454.875</v>
      </c>
      <c r="EE78" s="85">
        <v>12344.933000000001</v>
      </c>
      <c r="EF78" s="85">
        <v>0</v>
      </c>
      <c r="EG78" s="85">
        <v>2319.2080000000001</v>
      </c>
      <c r="EH78" s="85">
        <v>-0.45800000000000002</v>
      </c>
      <c r="EI78" s="85">
        <v>23122.246999999999</v>
      </c>
      <c r="EJ78" s="85">
        <v>0</v>
      </c>
      <c r="EK78" s="85">
        <v>17024.040684286796</v>
      </c>
      <c r="EL78" s="85">
        <v>0</v>
      </c>
      <c r="EM78" s="85">
        <v>15880.76532956363</v>
      </c>
      <c r="EN78" s="85">
        <v>0</v>
      </c>
      <c r="EO78" s="85">
        <v>401.39019604952802</v>
      </c>
      <c r="EP78" s="83">
        <f t="shared" si="167"/>
        <v>89547.001209899958</v>
      </c>
      <c r="EQ78" s="79">
        <v>0</v>
      </c>
      <c r="ER78" s="79">
        <v>0.33</v>
      </c>
      <c r="ES78" s="79">
        <v>0</v>
      </c>
      <c r="ET78" s="79">
        <v>0</v>
      </c>
      <c r="EU78" s="79">
        <v>0</v>
      </c>
      <c r="EV78" s="79">
        <v>0</v>
      </c>
      <c r="EW78" s="79">
        <v>0</v>
      </c>
      <c r="EX78" s="79">
        <v>0</v>
      </c>
      <c r="EY78" s="79">
        <v>0</v>
      </c>
      <c r="EZ78" s="79">
        <v>0</v>
      </c>
      <c r="FA78" s="79">
        <v>0</v>
      </c>
      <c r="FB78" s="79">
        <v>0.06</v>
      </c>
      <c r="FC78" s="81">
        <f t="shared" si="168"/>
        <v>0.39</v>
      </c>
      <c r="FD78" s="81">
        <f t="shared" si="169"/>
        <v>0.6100000000000001</v>
      </c>
      <c r="FE78" s="81">
        <f t="shared" si="170"/>
        <v>0.94000000000000017</v>
      </c>
      <c r="FF78" s="81">
        <f t="shared" si="171"/>
        <v>0.94000000000000017</v>
      </c>
      <c r="FG78" s="81">
        <f t="shared" si="172"/>
        <v>0.94000000000000017</v>
      </c>
      <c r="FH78" s="81">
        <f t="shared" si="173"/>
        <v>0.94000000000000017</v>
      </c>
      <c r="FI78" s="81">
        <f t="shared" si="174"/>
        <v>0.94000000000000017</v>
      </c>
      <c r="FJ78" s="81">
        <f t="shared" si="175"/>
        <v>0.94000000000000017</v>
      </c>
      <c r="FK78" s="81">
        <f t="shared" si="176"/>
        <v>0.94000000000000017</v>
      </c>
      <c r="FL78" s="81">
        <f t="shared" si="177"/>
        <v>0.94000000000000017</v>
      </c>
      <c r="FM78" s="81">
        <f t="shared" si="178"/>
        <v>0.94000000000000017</v>
      </c>
      <c r="FN78" s="81">
        <f t="shared" si="179"/>
        <v>0.94000000000000017</v>
      </c>
      <c r="FO78" s="81">
        <f t="shared" si="180"/>
        <v>1</v>
      </c>
      <c r="FP78" s="85">
        <v>0</v>
      </c>
      <c r="FQ78" s="85">
        <v>0</v>
      </c>
      <c r="FR78" s="85">
        <v>0</v>
      </c>
      <c r="FS78" s="85">
        <v>0</v>
      </c>
      <c r="FT78" s="85">
        <v>0</v>
      </c>
      <c r="FU78" s="85">
        <v>19000</v>
      </c>
      <c r="FV78" s="85">
        <v>0</v>
      </c>
      <c r="FW78" s="85">
        <v>19000</v>
      </c>
      <c r="FX78" s="85">
        <v>0</v>
      </c>
      <c r="FY78" s="85">
        <v>13614</v>
      </c>
      <c r="FZ78" s="85">
        <v>0</v>
      </c>
      <c r="GA78" s="85">
        <v>0</v>
      </c>
      <c r="GB78" s="83">
        <f t="shared" si="181"/>
        <v>51614</v>
      </c>
      <c r="GC78" s="89">
        <v>0</v>
      </c>
      <c r="GD78" s="89">
        <v>0</v>
      </c>
      <c r="GE78" s="89">
        <v>0</v>
      </c>
      <c r="GF78" s="89">
        <v>0</v>
      </c>
      <c r="GG78" s="86">
        <v>245020.79820989995</v>
      </c>
      <c r="GH78" s="63">
        <v>18454.875</v>
      </c>
      <c r="GI78" s="63">
        <v>12344.933000000001</v>
      </c>
      <c r="GJ78" s="63">
        <v>0</v>
      </c>
      <c r="GK78" s="63">
        <v>2319.2080000000001</v>
      </c>
      <c r="GL78" s="63">
        <v>-0.45800000000000002</v>
      </c>
      <c r="GM78" s="63">
        <v>23122.246999999999</v>
      </c>
      <c r="GN78" s="63">
        <v>3633.1550000000002</v>
      </c>
      <c r="GO78" s="63">
        <v>0</v>
      </c>
      <c r="GP78" s="63">
        <v>0</v>
      </c>
      <c r="GQ78" s="63">
        <v>6987</v>
      </c>
      <c r="GR78" s="63">
        <v>13163</v>
      </c>
      <c r="GS78" s="63">
        <v>9523.041209899955</v>
      </c>
      <c r="GT78" s="63">
        <f t="shared" si="182"/>
        <v>89547.001209899958</v>
      </c>
      <c r="GU78" s="63">
        <v>0</v>
      </c>
      <c r="GV78" s="63">
        <v>0</v>
      </c>
      <c r="GW78" s="63">
        <v>0</v>
      </c>
      <c r="GX78" s="63">
        <v>0</v>
      </c>
      <c r="GY78" s="63">
        <v>0</v>
      </c>
      <c r="GZ78" s="63">
        <v>19000</v>
      </c>
      <c r="HA78" s="63">
        <v>0</v>
      </c>
      <c r="HB78" s="63">
        <v>19000</v>
      </c>
      <c r="HC78" s="63">
        <v>0</v>
      </c>
      <c r="HD78" s="63">
        <v>13614</v>
      </c>
      <c r="HE78" s="63">
        <v>0</v>
      </c>
      <c r="HF78" s="63">
        <v>0</v>
      </c>
      <c r="HG78" s="63">
        <f t="shared" si="183"/>
        <v>51614</v>
      </c>
      <c r="HH78" s="58">
        <v>0</v>
      </c>
      <c r="HI78" s="58">
        <v>0</v>
      </c>
      <c r="HJ78" s="58">
        <v>0</v>
      </c>
      <c r="HK78" s="58">
        <v>0</v>
      </c>
      <c r="HL78" s="58">
        <f t="shared" si="184"/>
        <v>245020.79820989995</v>
      </c>
      <c r="HM78" s="63">
        <v>18454.875</v>
      </c>
      <c r="HN78" s="63">
        <v>12344.933000000001</v>
      </c>
      <c r="HO78" s="63">
        <v>0</v>
      </c>
      <c r="HP78" s="63">
        <v>2319.2080000000001</v>
      </c>
      <c r="HQ78" s="63">
        <v>-0.45800000000000002</v>
      </c>
      <c r="HR78" s="63">
        <v>23122.246999999999</v>
      </c>
      <c r="HS78" s="63">
        <v>3633.1550000000002</v>
      </c>
      <c r="HT78" s="63">
        <v>0</v>
      </c>
      <c r="HU78" s="63">
        <v>0</v>
      </c>
      <c r="HV78" s="63">
        <v>21839.21</v>
      </c>
      <c r="HW78" s="63">
        <v>5134.8180000000002</v>
      </c>
      <c r="HX78" s="63">
        <v>2699.0132098999457</v>
      </c>
      <c r="HY78" s="63">
        <f t="shared" si="185"/>
        <v>89547.001209899958</v>
      </c>
      <c r="HZ78" s="63">
        <v>0</v>
      </c>
      <c r="IA78" s="63">
        <v>0</v>
      </c>
      <c r="IB78" s="63">
        <v>0</v>
      </c>
      <c r="IC78" s="63">
        <v>0</v>
      </c>
      <c r="ID78" s="63">
        <v>0</v>
      </c>
      <c r="IE78" s="63">
        <v>0</v>
      </c>
      <c r="IF78" s="63">
        <v>0</v>
      </c>
      <c r="IG78" s="63">
        <v>0</v>
      </c>
      <c r="IH78" s="63">
        <v>0</v>
      </c>
      <c r="II78" s="63">
        <v>0</v>
      </c>
      <c r="IJ78" s="63">
        <v>0</v>
      </c>
      <c r="IK78" s="63">
        <v>0</v>
      </c>
      <c r="IL78" s="63">
        <v>51614</v>
      </c>
      <c r="IM78" s="58">
        <v>0</v>
      </c>
      <c r="IN78" s="58">
        <v>0</v>
      </c>
      <c r="IO78" s="58">
        <v>0</v>
      </c>
      <c r="IP78" s="58">
        <v>0</v>
      </c>
      <c r="IQ78" s="58">
        <f t="shared" si="138"/>
        <v>245020.79820989995</v>
      </c>
      <c r="IR78" s="70">
        <f t="shared" si="186"/>
        <v>89146.069013850429</v>
      </c>
      <c r="IS78" s="70">
        <f t="shared" si="187"/>
        <v>86847.988000000012</v>
      </c>
      <c r="IT78" s="92">
        <f t="shared" si="139"/>
        <v>190707.785</v>
      </c>
      <c r="IU78" s="92">
        <f t="shared" si="140"/>
        <v>193005.86601385043</v>
      </c>
      <c r="IV78" s="92">
        <f t="shared" si="188"/>
        <v>-2298.0810138504312</v>
      </c>
      <c r="IW78" s="21">
        <f t="shared" si="141"/>
        <v>54313.013209899946</v>
      </c>
      <c r="IX78" s="70">
        <f t="shared" si="189"/>
        <v>89145.61101385043</v>
      </c>
      <c r="IY78" s="70">
        <f t="shared" si="190"/>
        <v>86847.988000000012</v>
      </c>
      <c r="IZ78" s="93">
        <f t="shared" si="142"/>
        <v>190707.785</v>
      </c>
      <c r="JA78" s="93">
        <f t="shared" si="143"/>
        <v>193005.40801385042</v>
      </c>
      <c r="JB78" s="92">
        <f t="shared" si="191"/>
        <v>-2297.6230138504179</v>
      </c>
      <c r="JC78" s="94">
        <f t="shared" si="144"/>
        <v>54313.013209899946</v>
      </c>
      <c r="JD78" s="94">
        <f t="shared" si="192"/>
        <v>80023.960000000006</v>
      </c>
      <c r="JE78" s="94">
        <f t="shared" si="193"/>
        <v>86847.988000000012</v>
      </c>
      <c r="JF78" s="94">
        <f t="shared" si="145"/>
        <v>190707.785</v>
      </c>
      <c r="JG78" s="94">
        <f t="shared" si="146"/>
        <v>183883.75699999998</v>
      </c>
      <c r="JH78" s="94">
        <f t="shared" si="194"/>
        <v>6824.0280000000203</v>
      </c>
      <c r="JI78" s="94">
        <f t="shared" si="147"/>
        <v>54313.013209899946</v>
      </c>
      <c r="JJ78" s="94">
        <f t="shared" si="195"/>
        <v>86847.988000000012</v>
      </c>
      <c r="JK78" s="94">
        <f t="shared" si="148"/>
        <v>89262.571000000011</v>
      </c>
      <c r="JL78" s="94">
        <f t="shared" si="196"/>
        <v>193122.36800000002</v>
      </c>
      <c r="JM78" s="94">
        <f t="shared" si="197"/>
        <v>190707.785</v>
      </c>
      <c r="JN78" s="94">
        <f t="shared" si="198"/>
        <v>2414.5830000000133</v>
      </c>
      <c r="JO78" s="94">
        <f t="shared" si="199"/>
        <v>51898.430209899932</v>
      </c>
      <c r="JP78" s="96">
        <v>13010</v>
      </c>
      <c r="JQ78" s="6" t="s">
        <v>384</v>
      </c>
      <c r="JR78" s="106" t="s">
        <v>394</v>
      </c>
      <c r="JS78" s="106" t="s">
        <v>410</v>
      </c>
      <c r="JT78" s="6" t="s">
        <v>406</v>
      </c>
      <c r="JU78" s="17"/>
      <c r="JV78" s="6" t="s">
        <v>397</v>
      </c>
      <c r="JW78" s="6" t="s">
        <v>421</v>
      </c>
      <c r="JX78" s="103" t="s">
        <v>422</v>
      </c>
      <c r="JY78" s="7" t="s">
        <v>422</v>
      </c>
      <c r="JZ78" s="6" t="s">
        <v>536</v>
      </c>
      <c r="KA78" s="6" t="s">
        <v>406</v>
      </c>
      <c r="KB78" s="6" t="s">
        <v>406</v>
      </c>
      <c r="KC78" s="110">
        <v>44166</v>
      </c>
      <c r="KD78" s="109">
        <v>44166</v>
      </c>
      <c r="KE78" s="110"/>
      <c r="KF78" s="130"/>
      <c r="KG78" s="130"/>
      <c r="KH78" s="130">
        <v>0</v>
      </c>
      <c r="KI78" s="130">
        <v>0</v>
      </c>
      <c r="KJ78" s="130">
        <v>0</v>
      </c>
      <c r="KK78" s="130"/>
      <c r="KL78" s="130"/>
      <c r="KM78" s="26"/>
      <c r="KN78" s="130"/>
      <c r="KO78" s="131"/>
      <c r="KP78" s="132"/>
      <c r="KQ78" s="133"/>
      <c r="KR78" s="132" t="s">
        <v>518</v>
      </c>
      <c r="KS78" s="291" t="s">
        <v>484</v>
      </c>
    </row>
    <row r="79" spans="1:305" ht="39" x14ac:dyDescent="0.25">
      <c r="A79" s="4" t="s">
        <v>186</v>
      </c>
      <c r="B79" s="6" t="s">
        <v>71</v>
      </c>
      <c r="C79" s="26" t="s">
        <v>193</v>
      </c>
      <c r="D79" s="219" t="s">
        <v>147</v>
      </c>
      <c r="E79" s="32" t="s">
        <v>770</v>
      </c>
      <c r="F79" s="33" t="s">
        <v>197</v>
      </c>
      <c r="G79" s="12">
        <v>13030.406999999999</v>
      </c>
      <c r="H79" s="12">
        <v>9822.7639999999992</v>
      </c>
      <c r="I79" s="12">
        <v>18158.062999999998</v>
      </c>
      <c r="J79" s="12">
        <v>3742.2249999999999</v>
      </c>
      <c r="K79" s="12">
        <v>96480.654999999999</v>
      </c>
      <c r="L79" s="12">
        <v>55121.205000000002</v>
      </c>
      <c r="M79" s="12">
        <v>54639.313000000002</v>
      </c>
      <c r="N79" s="48">
        <v>132492.49799999999</v>
      </c>
      <c r="O79" s="48">
        <v>5179.2839999999997</v>
      </c>
      <c r="P79" s="48">
        <v>144964.147</v>
      </c>
      <c r="Q79" s="48">
        <v>25125.028999999999</v>
      </c>
      <c r="R79" s="48">
        <v>6696.0290000000005</v>
      </c>
      <c r="S79" s="11">
        <f t="shared" si="123"/>
        <v>565451.61899999995</v>
      </c>
      <c r="T79" s="79">
        <v>0</v>
      </c>
      <c r="U79" s="79">
        <v>0</v>
      </c>
      <c r="V79" s="79">
        <v>0.01</v>
      </c>
      <c r="W79" s="79">
        <v>0.04</v>
      </c>
      <c r="X79" s="79">
        <v>0.04</v>
      </c>
      <c r="Y79" s="79">
        <v>0.05</v>
      </c>
      <c r="Z79" s="79">
        <v>0.02</v>
      </c>
      <c r="AA79" s="79">
        <v>0.06</v>
      </c>
      <c r="AB79" s="79">
        <v>0.05</v>
      </c>
      <c r="AC79" s="79">
        <v>3.0000000000000027E-2</v>
      </c>
      <c r="AD79" s="79">
        <v>0.11</v>
      </c>
      <c r="AE79" s="79">
        <v>0</v>
      </c>
      <c r="AF79" s="221">
        <f t="shared" si="124"/>
        <v>0.44</v>
      </c>
      <c r="AG79" s="221">
        <f t="shared" si="125"/>
        <v>0.44</v>
      </c>
      <c r="AH79" s="221">
        <f t="shared" si="126"/>
        <v>0.45</v>
      </c>
      <c r="AI79" s="221">
        <f t="shared" si="127"/>
        <v>0.49</v>
      </c>
      <c r="AJ79" s="221">
        <f t="shared" si="128"/>
        <v>0.53</v>
      </c>
      <c r="AK79" s="221">
        <f t="shared" si="129"/>
        <v>0.58000000000000007</v>
      </c>
      <c r="AL79" s="221">
        <f t="shared" si="130"/>
        <v>0.6</v>
      </c>
      <c r="AM79" s="221">
        <f t="shared" si="131"/>
        <v>0.66</v>
      </c>
      <c r="AN79" s="221">
        <f t="shared" si="132"/>
        <v>0.71</v>
      </c>
      <c r="AO79" s="221">
        <f t="shared" si="133"/>
        <v>0.74</v>
      </c>
      <c r="AP79" s="221">
        <f t="shared" si="134"/>
        <v>0.85000000000000009</v>
      </c>
      <c r="AQ79" s="221">
        <f t="shared" si="135"/>
        <v>0.85000000000000009</v>
      </c>
      <c r="AR79" s="221">
        <f t="shared" si="149"/>
        <v>0.48037130868892197</v>
      </c>
      <c r="AS79" s="221">
        <f t="shared" si="150"/>
        <v>0.5172570939371165</v>
      </c>
      <c r="AT79" s="221">
        <f t="shared" si="151"/>
        <v>0.54358596592521069</v>
      </c>
      <c r="AU79" s="221">
        <f t="shared" si="152"/>
        <v>0.56830516995087377</v>
      </c>
      <c r="AV79" s="221">
        <f t="shared" si="153"/>
        <v>0.6033415791071669</v>
      </c>
      <c r="AW79" s="221">
        <f t="shared" si="154"/>
        <v>0.6427220012841508</v>
      </c>
      <c r="AX79" s="221">
        <f t="shared" si="155"/>
        <v>0.68716556087023606</v>
      </c>
      <c r="AY79" s="221">
        <f t="shared" si="156"/>
        <v>0.72276221809657015</v>
      </c>
      <c r="AZ79" s="221">
        <f t="shared" si="157"/>
        <v>0.7527048295016201</v>
      </c>
      <c r="BA79" s="221">
        <f t="shared" si="158"/>
        <v>0.77723310321485639</v>
      </c>
      <c r="BB79" s="221">
        <f t="shared" si="159"/>
        <v>0.88112706621339809</v>
      </c>
      <c r="BC79" s="221">
        <f t="shared" si="160"/>
        <v>0.97370318200596295</v>
      </c>
      <c r="BD79" s="80">
        <f t="shared" si="136"/>
        <v>0.85000000000000009</v>
      </c>
      <c r="BE79" s="76">
        <v>0.44</v>
      </c>
      <c r="BF79" s="51">
        <v>284786.23200000002</v>
      </c>
      <c r="BG79" s="57">
        <v>1000.0000000000001</v>
      </c>
      <c r="BH79" s="57">
        <v>1000.0000000000001</v>
      </c>
      <c r="BI79" s="57">
        <v>2000.0000000000002</v>
      </c>
      <c r="BJ79" s="57">
        <v>4000.0000000000005</v>
      </c>
      <c r="BK79" s="57">
        <v>4000.0000000000005</v>
      </c>
      <c r="BL79" s="57">
        <v>4000.0000000000005</v>
      </c>
      <c r="BM79" s="57">
        <v>4000.0000000000005</v>
      </c>
      <c r="BN79" s="57">
        <v>62000</v>
      </c>
      <c r="BO79" s="57">
        <v>31000</v>
      </c>
      <c r="BP79" s="57">
        <v>93000</v>
      </c>
      <c r="BQ79" s="57">
        <v>93000</v>
      </c>
      <c r="BR79" s="57">
        <v>129090.00000000003</v>
      </c>
      <c r="BS79" s="86">
        <f t="shared" si="161"/>
        <v>428090</v>
      </c>
      <c r="BT79" s="230">
        <v>4.037130868892197E-2</v>
      </c>
      <c r="BU79" s="230">
        <v>3.6885785248194483E-2</v>
      </c>
      <c r="BV79" s="230">
        <v>2.6328871988094232E-2</v>
      </c>
      <c r="BW79" s="230">
        <v>2.4719204025663112E-2</v>
      </c>
      <c r="BX79" s="230">
        <v>3.5036409156293094E-2</v>
      </c>
      <c r="BY79" s="230">
        <v>3.9380422176983849E-2</v>
      </c>
      <c r="BZ79" s="230">
        <v>4.4443559586085382E-2</v>
      </c>
      <c r="CA79" s="230">
        <v>3.5596657226334059E-2</v>
      </c>
      <c r="CB79" s="230">
        <v>2.9942611405049998E-2</v>
      </c>
      <c r="CC79" s="230">
        <v>2.4528273713236213E-2</v>
      </c>
      <c r="CD79" s="230">
        <v>0.10389396299854167</v>
      </c>
      <c r="CE79" s="230">
        <v>9.2576115792564875E-2</v>
      </c>
      <c r="CF79" s="80">
        <f t="shared" si="162"/>
        <v>0.97370318200596295</v>
      </c>
      <c r="CG79" s="59">
        <v>483000</v>
      </c>
      <c r="CH79" s="59">
        <v>0</v>
      </c>
      <c r="CI79" s="59">
        <v>0</v>
      </c>
      <c r="CJ79" s="59">
        <v>0</v>
      </c>
      <c r="CK79" s="59">
        <v>0</v>
      </c>
      <c r="CL79" s="59">
        <v>0</v>
      </c>
      <c r="CM79" s="59">
        <v>0</v>
      </c>
      <c r="CN79" s="59">
        <v>0</v>
      </c>
      <c r="CO79" s="59">
        <v>0</v>
      </c>
      <c r="CP79" s="59">
        <v>0</v>
      </c>
      <c r="CQ79" s="59">
        <v>0</v>
      </c>
      <c r="CR79" s="59">
        <v>0</v>
      </c>
      <c r="CS79" s="11">
        <f t="shared" si="163"/>
        <v>483000</v>
      </c>
      <c r="CT79" s="59">
        <v>0</v>
      </c>
      <c r="CU79" s="59">
        <v>0</v>
      </c>
      <c r="CV79" s="59">
        <v>0</v>
      </c>
      <c r="CW79" s="59">
        <v>0</v>
      </c>
      <c r="CX79" s="58">
        <f t="shared" si="137"/>
        <v>1195876.2320000001</v>
      </c>
      <c r="CY79" s="63">
        <v>1000.0000000000001</v>
      </c>
      <c r="CZ79" s="63">
        <v>1000.0000000000001</v>
      </c>
      <c r="DA79" s="63">
        <v>2000.0000000000002</v>
      </c>
      <c r="DB79" s="63">
        <v>4000.0000000000005</v>
      </c>
      <c r="DC79" s="63">
        <v>4000.0000000000005</v>
      </c>
      <c r="DD79" s="63">
        <v>4000.0000000000005</v>
      </c>
      <c r="DE79" s="63">
        <v>4000.0000000000005</v>
      </c>
      <c r="DF79" s="63">
        <v>62000</v>
      </c>
      <c r="DG79" s="63">
        <v>31000</v>
      </c>
      <c r="DH79" s="63">
        <v>93000</v>
      </c>
      <c r="DI79" s="63">
        <v>93000</v>
      </c>
      <c r="DJ79" s="63">
        <v>129090.00000000003</v>
      </c>
      <c r="DK79" s="63">
        <f t="shared" si="164"/>
        <v>428090</v>
      </c>
      <c r="DL79" s="63">
        <v>483000</v>
      </c>
      <c r="DM79" s="63">
        <v>0</v>
      </c>
      <c r="DN79" s="63">
        <v>0</v>
      </c>
      <c r="DO79" s="63">
        <v>0</v>
      </c>
      <c r="DP79" s="63">
        <v>0</v>
      </c>
      <c r="DQ79" s="63">
        <v>0</v>
      </c>
      <c r="DR79" s="63">
        <v>0</v>
      </c>
      <c r="DS79" s="63">
        <v>0</v>
      </c>
      <c r="DT79" s="63">
        <v>0</v>
      </c>
      <c r="DU79" s="63">
        <v>0</v>
      </c>
      <c r="DV79" s="63">
        <v>0</v>
      </c>
      <c r="DW79" s="63">
        <v>0</v>
      </c>
      <c r="DX79" s="63">
        <f t="shared" si="165"/>
        <v>483000</v>
      </c>
      <c r="DY79" s="58">
        <v>0</v>
      </c>
      <c r="DZ79" s="58">
        <v>0</v>
      </c>
      <c r="EA79" s="58">
        <v>0</v>
      </c>
      <c r="EB79" s="58">
        <v>0</v>
      </c>
      <c r="EC79" s="58">
        <f t="shared" si="166"/>
        <v>1195876.2320000001</v>
      </c>
      <c r="ED79" s="85">
        <v>13030.406999999999</v>
      </c>
      <c r="EE79" s="85">
        <v>9822.7639999999992</v>
      </c>
      <c r="EF79" s="85">
        <v>18158.062999999998</v>
      </c>
      <c r="EG79" s="85">
        <v>3742.2249999999999</v>
      </c>
      <c r="EH79" s="85">
        <v>96480.654999999999</v>
      </c>
      <c r="EI79" s="85">
        <v>55121.205000000002</v>
      </c>
      <c r="EJ79" s="85">
        <v>0</v>
      </c>
      <c r="EK79" s="85">
        <v>62000</v>
      </c>
      <c r="EL79" s="85">
        <v>31000</v>
      </c>
      <c r="EM79" s="85">
        <v>93000</v>
      </c>
      <c r="EN79" s="85">
        <v>0</v>
      </c>
      <c r="EO79" s="85">
        <v>45734.680999999997</v>
      </c>
      <c r="EP79" s="83">
        <f t="shared" si="167"/>
        <v>428090</v>
      </c>
      <c r="EQ79" s="79">
        <v>0</v>
      </c>
      <c r="ER79" s="79">
        <v>0</v>
      </c>
      <c r="ES79" s="79">
        <v>0.01</v>
      </c>
      <c r="ET79" s="79">
        <v>0.04</v>
      </c>
      <c r="EU79" s="79">
        <v>0.04</v>
      </c>
      <c r="EV79" s="79">
        <v>4.6999412840008054E-2</v>
      </c>
      <c r="EW79" s="79">
        <v>5.3044000405855628E-2</v>
      </c>
      <c r="EX79" s="79">
        <v>4.2485100607286441E-2</v>
      </c>
      <c r="EY79" s="79">
        <v>3.5736919056751588E-2</v>
      </c>
      <c r="EZ79" s="79">
        <v>2.9274832459801167E-2</v>
      </c>
      <c r="FA79" s="79">
        <v>0.12399887558029871</v>
      </c>
      <c r="FB79" s="79">
        <v>0.11048920573720183</v>
      </c>
      <c r="FC79" s="81">
        <f t="shared" si="168"/>
        <v>0.53202834668720345</v>
      </c>
      <c r="FD79" s="81">
        <f t="shared" si="169"/>
        <v>0.44</v>
      </c>
      <c r="FE79" s="81">
        <f t="shared" si="170"/>
        <v>0.44</v>
      </c>
      <c r="FF79" s="81">
        <f t="shared" si="171"/>
        <v>0.45</v>
      </c>
      <c r="FG79" s="81">
        <f t="shared" si="172"/>
        <v>0.49</v>
      </c>
      <c r="FH79" s="81">
        <f t="shared" si="173"/>
        <v>0.53</v>
      </c>
      <c r="FI79" s="81">
        <f t="shared" si="174"/>
        <v>0.576999412840008</v>
      </c>
      <c r="FJ79" s="81">
        <f t="shared" si="175"/>
        <v>0.63004341324586366</v>
      </c>
      <c r="FK79" s="81">
        <f t="shared" si="176"/>
        <v>0.67252851385315016</v>
      </c>
      <c r="FL79" s="81">
        <f t="shared" si="177"/>
        <v>0.70826543290990174</v>
      </c>
      <c r="FM79" s="81">
        <f t="shared" si="178"/>
        <v>0.73754026536970296</v>
      </c>
      <c r="FN79" s="81">
        <f t="shared" si="179"/>
        <v>0.86153914095000161</v>
      </c>
      <c r="FO79" s="81">
        <f t="shared" si="180"/>
        <v>0.9720283466872035</v>
      </c>
      <c r="FP79" s="85">
        <v>483000</v>
      </c>
      <c r="FQ79" s="85">
        <v>0</v>
      </c>
      <c r="FR79" s="85">
        <v>0</v>
      </c>
      <c r="FS79" s="85">
        <v>0</v>
      </c>
      <c r="FT79" s="85">
        <v>0</v>
      </c>
      <c r="FU79" s="85">
        <v>0</v>
      </c>
      <c r="FV79" s="85">
        <v>0</v>
      </c>
      <c r="FW79" s="85">
        <v>0</v>
      </c>
      <c r="FX79" s="85">
        <v>0</v>
      </c>
      <c r="FY79" s="85">
        <v>0</v>
      </c>
      <c r="FZ79" s="85">
        <v>0</v>
      </c>
      <c r="GA79" s="85">
        <v>0</v>
      </c>
      <c r="GB79" s="83">
        <f t="shared" si="181"/>
        <v>483000</v>
      </c>
      <c r="GC79" s="89">
        <v>0</v>
      </c>
      <c r="GD79" s="89">
        <v>0</v>
      </c>
      <c r="GE79" s="89">
        <v>0</v>
      </c>
      <c r="GF79" s="89">
        <v>0</v>
      </c>
      <c r="GG79" s="86">
        <v>1195876.2320000001</v>
      </c>
      <c r="GH79" s="63">
        <v>13030.406999999999</v>
      </c>
      <c r="GI79" s="63">
        <v>9822.7639999999992</v>
      </c>
      <c r="GJ79" s="63">
        <v>18158.062999999998</v>
      </c>
      <c r="GK79" s="63">
        <v>3742.2249999999999</v>
      </c>
      <c r="GL79" s="63">
        <v>96480.654999999999</v>
      </c>
      <c r="GM79" s="63">
        <v>55121.205000000002</v>
      </c>
      <c r="GN79" s="63">
        <v>54639.313000000002</v>
      </c>
      <c r="GO79" s="63">
        <v>132492.49799999999</v>
      </c>
      <c r="GP79" s="63">
        <v>5179.2839999999997</v>
      </c>
      <c r="GQ79" s="63">
        <v>100817.03433333331</v>
      </c>
      <c r="GR79" s="63">
        <v>102302.92733333331</v>
      </c>
      <c r="GS79" s="63">
        <v>102302.92733333331</v>
      </c>
      <c r="GT79" s="63">
        <f t="shared" si="182"/>
        <v>694089.30299999996</v>
      </c>
      <c r="GU79" s="63">
        <v>217000.93100000001</v>
      </c>
      <c r="GV79" s="63">
        <v>0</v>
      </c>
      <c r="GW79" s="63">
        <v>0</v>
      </c>
      <c r="GX79" s="63">
        <v>0</v>
      </c>
      <c r="GY79" s="63">
        <v>0</v>
      </c>
      <c r="GZ79" s="63">
        <v>0</v>
      </c>
      <c r="HA79" s="63">
        <v>0</v>
      </c>
      <c r="HB79" s="63">
        <v>0</v>
      </c>
      <c r="HC79" s="63">
        <v>0</v>
      </c>
      <c r="HD79" s="63">
        <v>0</v>
      </c>
      <c r="HE79" s="63">
        <v>0</v>
      </c>
      <c r="HF79" s="63">
        <v>0</v>
      </c>
      <c r="HG79" s="63">
        <f t="shared" si="183"/>
        <v>217000.93100000001</v>
      </c>
      <c r="HH79" s="58">
        <v>0</v>
      </c>
      <c r="HI79" s="58">
        <v>0</v>
      </c>
      <c r="HJ79" s="58">
        <v>0</v>
      </c>
      <c r="HK79" s="58">
        <v>0</v>
      </c>
      <c r="HL79" s="58">
        <f t="shared" si="184"/>
        <v>1195876.466</v>
      </c>
      <c r="HM79" s="63">
        <v>13030.406999999999</v>
      </c>
      <c r="HN79" s="63">
        <v>9822.7639999999992</v>
      </c>
      <c r="HO79" s="63">
        <v>18158.062999999998</v>
      </c>
      <c r="HP79" s="63">
        <v>3742.2249999999999</v>
      </c>
      <c r="HQ79" s="63">
        <v>96480.654999999999</v>
      </c>
      <c r="HR79" s="63">
        <v>55121.205000000002</v>
      </c>
      <c r="HS79" s="63">
        <v>54639.313000000002</v>
      </c>
      <c r="HT79" s="63">
        <v>132492.49799999999</v>
      </c>
      <c r="HU79" s="63">
        <v>5179.2839999999997</v>
      </c>
      <c r="HV79" s="63">
        <v>144964.147</v>
      </c>
      <c r="HW79" s="63">
        <v>25125.028999999999</v>
      </c>
      <c r="HX79" s="63">
        <v>135333.71300000011</v>
      </c>
      <c r="HY79" s="63">
        <f t="shared" si="185"/>
        <v>694089.30300000007</v>
      </c>
      <c r="HZ79" s="63">
        <v>0</v>
      </c>
      <c r="IA79" s="63">
        <v>0</v>
      </c>
      <c r="IB79" s="63">
        <v>0</v>
      </c>
      <c r="IC79" s="63">
        <v>0</v>
      </c>
      <c r="ID79" s="63">
        <v>0</v>
      </c>
      <c r="IE79" s="63">
        <v>0</v>
      </c>
      <c r="IF79" s="63">
        <v>0</v>
      </c>
      <c r="IG79" s="63">
        <v>0</v>
      </c>
      <c r="IH79" s="63">
        <v>0</v>
      </c>
      <c r="II79" s="63">
        <v>0</v>
      </c>
      <c r="IJ79" s="63">
        <v>0</v>
      </c>
      <c r="IK79" s="63">
        <v>0</v>
      </c>
      <c r="IL79" s="63">
        <v>217000.93100000001</v>
      </c>
      <c r="IM79" s="58">
        <v>0</v>
      </c>
      <c r="IN79" s="58">
        <v>0</v>
      </c>
      <c r="IO79" s="58">
        <v>0</v>
      </c>
      <c r="IP79" s="58">
        <v>0</v>
      </c>
      <c r="IQ79" s="58">
        <f t="shared" si="138"/>
        <v>1195876.4660000002</v>
      </c>
      <c r="IR79" s="70">
        <f t="shared" si="186"/>
        <v>299000</v>
      </c>
      <c r="IS79" s="70">
        <f t="shared" si="187"/>
        <v>558755.59</v>
      </c>
      <c r="IT79" s="92">
        <f t="shared" si="139"/>
        <v>843541.82199999993</v>
      </c>
      <c r="IU79" s="92">
        <f t="shared" si="140"/>
        <v>583786.23200000008</v>
      </c>
      <c r="IV79" s="92">
        <f t="shared" si="188"/>
        <v>259755.58999999985</v>
      </c>
      <c r="IW79" s="21">
        <f t="shared" si="141"/>
        <v>352334.41000000015</v>
      </c>
      <c r="IX79" s="70">
        <f t="shared" si="189"/>
        <v>382355.31900000002</v>
      </c>
      <c r="IY79" s="70">
        <f t="shared" si="190"/>
        <v>558755.59</v>
      </c>
      <c r="IZ79" s="93">
        <f t="shared" si="142"/>
        <v>843541.82199999993</v>
      </c>
      <c r="JA79" s="93">
        <f t="shared" si="143"/>
        <v>667141.55099999998</v>
      </c>
      <c r="JB79" s="92">
        <f t="shared" si="191"/>
        <v>176400.27099999995</v>
      </c>
      <c r="JC79" s="94">
        <f t="shared" si="144"/>
        <v>352334.41000000015</v>
      </c>
      <c r="JD79" s="94">
        <f t="shared" si="192"/>
        <v>591786.37566666666</v>
      </c>
      <c r="JE79" s="94">
        <f t="shared" si="193"/>
        <v>558755.59</v>
      </c>
      <c r="JF79" s="94">
        <f t="shared" si="145"/>
        <v>843541.82199999993</v>
      </c>
      <c r="JG79" s="94">
        <f t="shared" si="146"/>
        <v>876572.60766666662</v>
      </c>
      <c r="JH79" s="94">
        <f t="shared" si="194"/>
        <v>-33030.785666666692</v>
      </c>
      <c r="JI79" s="94">
        <f t="shared" si="147"/>
        <v>352334.64400000009</v>
      </c>
      <c r="JJ79" s="94">
        <f t="shared" si="195"/>
        <v>558755.59</v>
      </c>
      <c r="JK79" s="94">
        <f t="shared" si="148"/>
        <v>565451.61899999995</v>
      </c>
      <c r="JL79" s="94">
        <f t="shared" si="196"/>
        <v>850237.85100000002</v>
      </c>
      <c r="JM79" s="94">
        <f t="shared" si="197"/>
        <v>843541.82199999993</v>
      </c>
      <c r="JN79" s="94">
        <f t="shared" si="198"/>
        <v>6696.0290000000969</v>
      </c>
      <c r="JO79" s="94">
        <f t="shared" si="199"/>
        <v>345638.61500000022</v>
      </c>
      <c r="JP79" s="96">
        <v>13047</v>
      </c>
      <c r="JQ79" s="6" t="s">
        <v>384</v>
      </c>
      <c r="JR79" s="106" t="s">
        <v>394</v>
      </c>
      <c r="JS79" s="106" t="s">
        <v>410</v>
      </c>
      <c r="JT79" s="6" t="s">
        <v>406</v>
      </c>
      <c r="JU79" s="17"/>
      <c r="JV79" s="6" t="s">
        <v>397</v>
      </c>
      <c r="JW79" s="6" t="s">
        <v>421</v>
      </c>
      <c r="JX79" s="103" t="s">
        <v>422</v>
      </c>
      <c r="JY79" s="7" t="s">
        <v>423</v>
      </c>
      <c r="JZ79" s="6"/>
      <c r="KA79" s="6" t="s">
        <v>406</v>
      </c>
      <c r="KB79" s="6"/>
      <c r="KC79" s="110"/>
      <c r="KD79" s="109">
        <v>43861</v>
      </c>
      <c r="KE79" s="110"/>
      <c r="KF79" s="130"/>
      <c r="KG79" s="130"/>
      <c r="KH79" s="130">
        <v>0</v>
      </c>
      <c r="KI79" s="130">
        <v>0</v>
      </c>
      <c r="KJ79" s="130">
        <v>0</v>
      </c>
      <c r="KK79" s="130"/>
      <c r="KL79" s="130"/>
      <c r="KM79" s="26"/>
      <c r="KN79" s="130"/>
      <c r="KO79" s="131"/>
      <c r="KP79" s="132"/>
      <c r="KQ79" s="133"/>
      <c r="KR79" s="132"/>
      <c r="KS79" s="291" t="s">
        <v>514</v>
      </c>
    </row>
    <row r="80" spans="1:305" ht="39" x14ac:dyDescent="0.25">
      <c r="A80" s="4" t="s">
        <v>187</v>
      </c>
      <c r="B80" s="6" t="s">
        <v>71</v>
      </c>
      <c r="C80" s="26" t="s">
        <v>194</v>
      </c>
      <c r="D80" s="219" t="s">
        <v>146</v>
      </c>
      <c r="E80" s="32" t="s">
        <v>770</v>
      </c>
      <c r="F80" s="33" t="s">
        <v>170</v>
      </c>
      <c r="G80" s="12">
        <v>34643.409</v>
      </c>
      <c r="H80" s="12">
        <v>2271.7910000000002</v>
      </c>
      <c r="I80" s="12">
        <v>4869.01</v>
      </c>
      <c r="J80" s="12">
        <v>29590.04</v>
      </c>
      <c r="K80" s="12">
        <v>2099.2669999999998</v>
      </c>
      <c r="L80" s="12">
        <v>-133.5</v>
      </c>
      <c r="M80" s="12">
        <v>89</v>
      </c>
      <c r="N80" s="48">
        <v>1476.039</v>
      </c>
      <c r="O80" s="48">
        <v>0</v>
      </c>
      <c r="P80" s="48">
        <v>0</v>
      </c>
      <c r="Q80" s="48">
        <v>0</v>
      </c>
      <c r="R80" s="48">
        <v>0</v>
      </c>
      <c r="S80" s="11">
        <f t="shared" si="123"/>
        <v>74905.055999999997</v>
      </c>
      <c r="T80" s="79">
        <v>0</v>
      </c>
      <c r="U80" s="79">
        <v>0</v>
      </c>
      <c r="V80" s="79">
        <v>0.09</v>
      </c>
      <c r="W80" s="79">
        <v>0</v>
      </c>
      <c r="X80" s="79">
        <v>0</v>
      </c>
      <c r="Y80" s="79">
        <v>0</v>
      </c>
      <c r="Z80" s="79">
        <v>0</v>
      </c>
      <c r="AA80" s="79">
        <v>0</v>
      </c>
      <c r="AB80" s="79">
        <v>0</v>
      </c>
      <c r="AC80" s="79">
        <v>0</v>
      </c>
      <c r="AD80" s="79">
        <v>0</v>
      </c>
      <c r="AE80" s="79">
        <v>0</v>
      </c>
      <c r="AF80" s="221">
        <f t="shared" si="124"/>
        <v>0.8899999999999999</v>
      </c>
      <c r="AG80" s="221">
        <f t="shared" si="125"/>
        <v>0.8899999999999999</v>
      </c>
      <c r="AH80" s="221">
        <f t="shared" si="126"/>
        <v>0.97999999999999987</v>
      </c>
      <c r="AI80" s="221">
        <f t="shared" si="127"/>
        <v>0.97999999999999987</v>
      </c>
      <c r="AJ80" s="221">
        <f t="shared" si="128"/>
        <v>0.97999999999999987</v>
      </c>
      <c r="AK80" s="221">
        <f t="shared" si="129"/>
        <v>0.97999999999999987</v>
      </c>
      <c r="AL80" s="221">
        <f t="shared" si="130"/>
        <v>0.97999999999999987</v>
      </c>
      <c r="AM80" s="221">
        <f t="shared" si="131"/>
        <v>0.97999999999999987</v>
      </c>
      <c r="AN80" s="221">
        <f t="shared" si="132"/>
        <v>0.97999999999999987</v>
      </c>
      <c r="AO80" s="221">
        <f t="shared" si="133"/>
        <v>0.97999999999999987</v>
      </c>
      <c r="AP80" s="221">
        <f t="shared" si="134"/>
        <v>0.97999999999999987</v>
      </c>
      <c r="AQ80" s="221">
        <f t="shared" si="135"/>
        <v>0.97999999999999987</v>
      </c>
      <c r="AR80" s="221">
        <f t="shared" si="149"/>
        <v>0.92640334910811784</v>
      </c>
      <c r="AS80" s="221">
        <f t="shared" si="150"/>
        <v>0.97999999999999987</v>
      </c>
      <c r="AT80" s="221">
        <f t="shared" si="151"/>
        <v>0.98999999999999988</v>
      </c>
      <c r="AU80" s="221">
        <f t="shared" si="152"/>
        <v>0.99999999999999989</v>
      </c>
      <c r="AV80" s="221">
        <f t="shared" si="153"/>
        <v>0.99999999999999989</v>
      </c>
      <c r="AW80" s="221">
        <f t="shared" si="154"/>
        <v>0.99999999999999989</v>
      </c>
      <c r="AX80" s="221">
        <f t="shared" si="155"/>
        <v>0.99999999999999989</v>
      </c>
      <c r="AY80" s="221">
        <f t="shared" si="156"/>
        <v>0.99999999999999989</v>
      </c>
      <c r="AZ80" s="221">
        <f t="shared" si="157"/>
        <v>0.99999999999999989</v>
      </c>
      <c r="BA80" s="221">
        <f t="shared" si="158"/>
        <v>0.99999999999999989</v>
      </c>
      <c r="BB80" s="221">
        <f t="shared" si="159"/>
        <v>0.99999999999999989</v>
      </c>
      <c r="BC80" s="221">
        <f t="shared" si="160"/>
        <v>0.99999999999999989</v>
      </c>
      <c r="BD80" s="80">
        <f t="shared" si="136"/>
        <v>0.97999999999999987</v>
      </c>
      <c r="BE80" s="76">
        <v>0.8899999999999999</v>
      </c>
      <c r="BF80" s="51">
        <v>756348.495</v>
      </c>
      <c r="BG80" s="57">
        <v>20000</v>
      </c>
      <c r="BH80" s="57">
        <v>29445.999999999996</v>
      </c>
      <c r="BI80" s="57">
        <v>0</v>
      </c>
      <c r="BJ80" s="57">
        <v>0</v>
      </c>
      <c r="BK80" s="57">
        <v>0</v>
      </c>
      <c r="BL80" s="57">
        <v>0</v>
      </c>
      <c r="BM80" s="57">
        <v>0</v>
      </c>
      <c r="BN80" s="57">
        <v>0</v>
      </c>
      <c r="BO80" s="57">
        <v>0</v>
      </c>
      <c r="BP80" s="57">
        <v>0</v>
      </c>
      <c r="BQ80" s="57">
        <v>0</v>
      </c>
      <c r="BR80" s="57">
        <v>0</v>
      </c>
      <c r="BS80" s="86">
        <f t="shared" si="161"/>
        <v>49446</v>
      </c>
      <c r="BT80" s="230">
        <v>3.6403349108117947E-2</v>
      </c>
      <c r="BU80" s="230">
        <v>5.359665089188205E-2</v>
      </c>
      <c r="BV80" s="230">
        <v>0.01</v>
      </c>
      <c r="BW80" s="230">
        <v>0.01</v>
      </c>
      <c r="BX80" s="230">
        <v>0</v>
      </c>
      <c r="BY80" s="230">
        <v>0</v>
      </c>
      <c r="BZ80" s="230">
        <v>0</v>
      </c>
      <c r="CA80" s="230">
        <v>0</v>
      </c>
      <c r="CB80" s="230">
        <v>0</v>
      </c>
      <c r="CC80" s="230">
        <v>0</v>
      </c>
      <c r="CD80" s="230">
        <v>0</v>
      </c>
      <c r="CE80" s="230">
        <v>0</v>
      </c>
      <c r="CF80" s="80">
        <f t="shared" si="162"/>
        <v>0.99999999999999989</v>
      </c>
      <c r="CG80" s="59">
        <v>0</v>
      </c>
      <c r="CH80" s="59">
        <v>0</v>
      </c>
      <c r="CI80" s="59">
        <v>0</v>
      </c>
      <c r="CJ80" s="59">
        <v>0</v>
      </c>
      <c r="CK80" s="59">
        <v>0</v>
      </c>
      <c r="CL80" s="59">
        <v>0</v>
      </c>
      <c r="CM80" s="59">
        <v>0</v>
      </c>
      <c r="CN80" s="59">
        <v>0</v>
      </c>
      <c r="CO80" s="59">
        <v>0</v>
      </c>
      <c r="CP80" s="59">
        <v>0</v>
      </c>
      <c r="CQ80" s="59">
        <v>0</v>
      </c>
      <c r="CR80" s="59">
        <v>0</v>
      </c>
      <c r="CS80" s="11">
        <f t="shared" si="163"/>
        <v>0</v>
      </c>
      <c r="CT80" s="59">
        <v>0</v>
      </c>
      <c r="CU80" s="59">
        <v>0</v>
      </c>
      <c r="CV80" s="59">
        <v>0</v>
      </c>
      <c r="CW80" s="59">
        <v>0</v>
      </c>
      <c r="CX80" s="58">
        <f t="shared" si="137"/>
        <v>805794.495</v>
      </c>
      <c r="CY80" s="63">
        <v>20000</v>
      </c>
      <c r="CZ80" s="63">
        <v>29445.999999999996</v>
      </c>
      <c r="DA80" s="63">
        <v>0</v>
      </c>
      <c r="DB80" s="63">
        <v>0</v>
      </c>
      <c r="DC80" s="63">
        <v>0</v>
      </c>
      <c r="DD80" s="63">
        <v>0</v>
      </c>
      <c r="DE80" s="63">
        <v>0</v>
      </c>
      <c r="DF80" s="63">
        <v>0</v>
      </c>
      <c r="DG80" s="63">
        <v>0</v>
      </c>
      <c r="DH80" s="63">
        <v>0</v>
      </c>
      <c r="DI80" s="63">
        <v>0</v>
      </c>
      <c r="DJ80" s="63">
        <v>0</v>
      </c>
      <c r="DK80" s="63">
        <f t="shared" si="164"/>
        <v>49446</v>
      </c>
      <c r="DL80" s="63">
        <v>0</v>
      </c>
      <c r="DM80" s="63">
        <v>0</v>
      </c>
      <c r="DN80" s="63">
        <v>0</v>
      </c>
      <c r="DO80" s="63">
        <v>0</v>
      </c>
      <c r="DP80" s="63">
        <v>0</v>
      </c>
      <c r="DQ80" s="63">
        <v>0</v>
      </c>
      <c r="DR80" s="63">
        <v>0</v>
      </c>
      <c r="DS80" s="63">
        <v>0</v>
      </c>
      <c r="DT80" s="63">
        <v>0</v>
      </c>
      <c r="DU80" s="63">
        <v>0</v>
      </c>
      <c r="DV80" s="63">
        <v>0</v>
      </c>
      <c r="DW80" s="63">
        <v>0</v>
      </c>
      <c r="DX80" s="63">
        <f t="shared" si="165"/>
        <v>0</v>
      </c>
      <c r="DY80" s="58">
        <v>0</v>
      </c>
      <c r="DZ80" s="58">
        <v>0</v>
      </c>
      <c r="EA80" s="58">
        <v>0</v>
      </c>
      <c r="EB80" s="58">
        <v>0</v>
      </c>
      <c r="EC80" s="58">
        <f t="shared" si="166"/>
        <v>805794.495</v>
      </c>
      <c r="ED80" s="85">
        <v>34643.409</v>
      </c>
      <c r="EE80" s="85">
        <v>2271.7910000000002</v>
      </c>
      <c r="EF80" s="85">
        <v>4869.01</v>
      </c>
      <c r="EG80" s="85">
        <v>29590.04</v>
      </c>
      <c r="EH80" s="85">
        <v>2099.2669999999998</v>
      </c>
      <c r="EI80" s="85">
        <v>-133.5</v>
      </c>
      <c r="EJ80" s="85">
        <v>133.5</v>
      </c>
      <c r="EK80" s="85">
        <v>0</v>
      </c>
      <c r="EL80" s="85">
        <v>0</v>
      </c>
      <c r="EM80" s="85">
        <v>0</v>
      </c>
      <c r="EN80" s="85">
        <v>0</v>
      </c>
      <c r="EO80" s="85">
        <v>0</v>
      </c>
      <c r="EP80" s="83">
        <f t="shared" si="167"/>
        <v>73473.516999999993</v>
      </c>
      <c r="EQ80" s="79">
        <v>0</v>
      </c>
      <c r="ER80" s="79">
        <v>0</v>
      </c>
      <c r="ES80" s="79">
        <v>0.09</v>
      </c>
      <c r="ET80" s="79">
        <v>0</v>
      </c>
      <c r="EU80" s="79">
        <v>0</v>
      </c>
      <c r="EV80" s="79">
        <v>0</v>
      </c>
      <c r="EW80" s="79">
        <v>0</v>
      </c>
      <c r="EX80" s="79">
        <v>0</v>
      </c>
      <c r="EY80" s="79">
        <v>0</v>
      </c>
      <c r="EZ80" s="79">
        <v>0</v>
      </c>
      <c r="FA80" s="79">
        <v>0</v>
      </c>
      <c r="FB80" s="79">
        <v>0.02</v>
      </c>
      <c r="FC80" s="81">
        <f t="shared" si="168"/>
        <v>0.11</v>
      </c>
      <c r="FD80" s="81">
        <f t="shared" si="169"/>
        <v>0.8899999999999999</v>
      </c>
      <c r="FE80" s="81">
        <f t="shared" si="170"/>
        <v>0.8899999999999999</v>
      </c>
      <c r="FF80" s="81">
        <f t="shared" si="171"/>
        <v>0.97999999999999987</v>
      </c>
      <c r="FG80" s="81">
        <f t="shared" si="172"/>
        <v>0.97999999999999987</v>
      </c>
      <c r="FH80" s="81">
        <f t="shared" si="173"/>
        <v>0.97999999999999987</v>
      </c>
      <c r="FI80" s="81">
        <f t="shared" si="174"/>
        <v>0.97999999999999987</v>
      </c>
      <c r="FJ80" s="81">
        <f t="shared" si="175"/>
        <v>0.97999999999999987</v>
      </c>
      <c r="FK80" s="81">
        <f t="shared" si="176"/>
        <v>0.97999999999999987</v>
      </c>
      <c r="FL80" s="81">
        <f t="shared" si="177"/>
        <v>0.97999999999999987</v>
      </c>
      <c r="FM80" s="81">
        <f t="shared" si="178"/>
        <v>0.97999999999999987</v>
      </c>
      <c r="FN80" s="81">
        <f t="shared" si="179"/>
        <v>0.97999999999999987</v>
      </c>
      <c r="FO80" s="81">
        <f t="shared" si="180"/>
        <v>0.99999999999999989</v>
      </c>
      <c r="FP80" s="85">
        <v>0</v>
      </c>
      <c r="FQ80" s="85">
        <v>0</v>
      </c>
      <c r="FR80" s="85">
        <v>0</v>
      </c>
      <c r="FS80" s="85">
        <v>0</v>
      </c>
      <c r="FT80" s="85">
        <v>0</v>
      </c>
      <c r="FU80" s="85">
        <v>0</v>
      </c>
      <c r="FV80" s="85">
        <v>0</v>
      </c>
      <c r="FW80" s="85">
        <v>0</v>
      </c>
      <c r="FX80" s="85">
        <v>0</v>
      </c>
      <c r="FY80" s="85">
        <v>0</v>
      </c>
      <c r="FZ80" s="85">
        <v>0</v>
      </c>
      <c r="GA80" s="85">
        <v>0</v>
      </c>
      <c r="GB80" s="83">
        <f t="shared" si="181"/>
        <v>0</v>
      </c>
      <c r="GC80" s="89">
        <v>0</v>
      </c>
      <c r="GD80" s="89">
        <v>0</v>
      </c>
      <c r="GE80" s="89">
        <v>0</v>
      </c>
      <c r="GF80" s="89">
        <v>0</v>
      </c>
      <c r="GG80" s="86">
        <v>829822.01199999999</v>
      </c>
      <c r="GH80" s="63">
        <v>34643.409</v>
      </c>
      <c r="GI80" s="63">
        <v>2271.7910000000002</v>
      </c>
      <c r="GJ80" s="63">
        <v>4869.01</v>
      </c>
      <c r="GK80" s="63">
        <v>29590.04</v>
      </c>
      <c r="GL80" s="63">
        <v>2099.2669999999998</v>
      </c>
      <c r="GM80" s="63">
        <v>-133.5</v>
      </c>
      <c r="GN80" s="63">
        <v>89</v>
      </c>
      <c r="GO80" s="63">
        <v>1476.039</v>
      </c>
      <c r="GP80" s="63">
        <v>0</v>
      </c>
      <c r="GQ80" s="63">
        <v>0</v>
      </c>
      <c r="GR80" s="63">
        <v>0</v>
      </c>
      <c r="GS80" s="63">
        <v>0</v>
      </c>
      <c r="GT80" s="63">
        <f t="shared" si="182"/>
        <v>74905.055999999997</v>
      </c>
      <c r="GU80" s="63">
        <v>0</v>
      </c>
      <c r="GV80" s="63">
        <v>0</v>
      </c>
      <c r="GW80" s="63">
        <v>0</v>
      </c>
      <c r="GX80" s="63">
        <v>0</v>
      </c>
      <c r="GY80" s="63">
        <v>0</v>
      </c>
      <c r="GZ80" s="63">
        <v>0</v>
      </c>
      <c r="HA80" s="63">
        <v>0</v>
      </c>
      <c r="HB80" s="63">
        <v>0</v>
      </c>
      <c r="HC80" s="63">
        <v>0</v>
      </c>
      <c r="HD80" s="63">
        <v>0</v>
      </c>
      <c r="HE80" s="63">
        <v>0</v>
      </c>
      <c r="HF80" s="63">
        <v>0</v>
      </c>
      <c r="HG80" s="63">
        <f t="shared" si="183"/>
        <v>0</v>
      </c>
      <c r="HH80" s="58">
        <v>0</v>
      </c>
      <c r="HI80" s="58">
        <v>0</v>
      </c>
      <c r="HJ80" s="58">
        <v>0</v>
      </c>
      <c r="HK80" s="58">
        <v>0</v>
      </c>
      <c r="HL80" s="58">
        <f t="shared" si="184"/>
        <v>831253.55099999998</v>
      </c>
      <c r="HM80" s="63">
        <v>34643.409</v>
      </c>
      <c r="HN80" s="63">
        <v>2271.7910000000002</v>
      </c>
      <c r="HO80" s="63">
        <v>4869.01</v>
      </c>
      <c r="HP80" s="63">
        <v>29590.04</v>
      </c>
      <c r="HQ80" s="63">
        <v>2099.2669999999998</v>
      </c>
      <c r="HR80" s="63">
        <v>-133.5</v>
      </c>
      <c r="HS80" s="63">
        <v>89</v>
      </c>
      <c r="HT80" s="63">
        <v>1476.039</v>
      </c>
      <c r="HU80" s="63">
        <v>0</v>
      </c>
      <c r="HV80" s="63">
        <v>0</v>
      </c>
      <c r="HW80" s="63">
        <v>0</v>
      </c>
      <c r="HX80" s="63">
        <v>0</v>
      </c>
      <c r="HY80" s="63">
        <f t="shared" si="185"/>
        <v>74905.055999999997</v>
      </c>
      <c r="HZ80" s="63">
        <v>0</v>
      </c>
      <c r="IA80" s="63">
        <v>0</v>
      </c>
      <c r="IB80" s="63">
        <v>0</v>
      </c>
      <c r="IC80" s="63">
        <v>0</v>
      </c>
      <c r="ID80" s="63">
        <v>0</v>
      </c>
      <c r="IE80" s="63">
        <v>0</v>
      </c>
      <c r="IF80" s="63">
        <v>0</v>
      </c>
      <c r="IG80" s="63">
        <v>0</v>
      </c>
      <c r="IH80" s="63">
        <v>0</v>
      </c>
      <c r="II80" s="63">
        <v>0</v>
      </c>
      <c r="IJ80" s="63">
        <v>0</v>
      </c>
      <c r="IK80" s="63">
        <v>0</v>
      </c>
      <c r="IL80" s="63">
        <v>0</v>
      </c>
      <c r="IM80" s="58">
        <v>0</v>
      </c>
      <c r="IN80" s="58">
        <v>0</v>
      </c>
      <c r="IO80" s="58">
        <v>0</v>
      </c>
      <c r="IP80" s="58">
        <v>0</v>
      </c>
      <c r="IQ80" s="58">
        <f t="shared" si="138"/>
        <v>831253.55099999998</v>
      </c>
      <c r="IR80" s="70">
        <f t="shared" si="186"/>
        <v>49446</v>
      </c>
      <c r="IS80" s="70">
        <f t="shared" si="187"/>
        <v>74905.055999999997</v>
      </c>
      <c r="IT80" s="92">
        <f t="shared" si="139"/>
        <v>831253.55099999998</v>
      </c>
      <c r="IU80" s="92">
        <f t="shared" si="140"/>
        <v>805794.495</v>
      </c>
      <c r="IV80" s="92">
        <f t="shared" si="188"/>
        <v>25459.055999999982</v>
      </c>
      <c r="IW80" s="21">
        <f t="shared" si="141"/>
        <v>-25459.055999999982</v>
      </c>
      <c r="IX80" s="70">
        <f t="shared" si="189"/>
        <v>73473.516999999993</v>
      </c>
      <c r="IY80" s="70">
        <f t="shared" si="190"/>
        <v>74905.055999999997</v>
      </c>
      <c r="IZ80" s="93">
        <f t="shared" si="142"/>
        <v>831253.55099999998</v>
      </c>
      <c r="JA80" s="93">
        <f t="shared" si="143"/>
        <v>829822.01199999999</v>
      </c>
      <c r="JB80" s="92">
        <f t="shared" si="191"/>
        <v>1431.5389999999898</v>
      </c>
      <c r="JC80" s="94">
        <f t="shared" si="144"/>
        <v>-1431.5389999999898</v>
      </c>
      <c r="JD80" s="94">
        <f t="shared" si="192"/>
        <v>74905.055999999997</v>
      </c>
      <c r="JE80" s="94">
        <f t="shared" si="193"/>
        <v>74905.055999999997</v>
      </c>
      <c r="JF80" s="94">
        <f t="shared" si="145"/>
        <v>831253.55099999998</v>
      </c>
      <c r="JG80" s="94">
        <f t="shared" si="146"/>
        <v>831253.55099999998</v>
      </c>
      <c r="JH80" s="94">
        <f t="shared" si="194"/>
        <v>0</v>
      </c>
      <c r="JI80" s="94">
        <f t="shared" si="147"/>
        <v>0</v>
      </c>
      <c r="JJ80" s="94">
        <f t="shared" si="195"/>
        <v>74905.055999999997</v>
      </c>
      <c r="JK80" s="94">
        <f t="shared" si="148"/>
        <v>74905.055999999997</v>
      </c>
      <c r="JL80" s="94">
        <f t="shared" si="196"/>
        <v>831253.55099999998</v>
      </c>
      <c r="JM80" s="94">
        <f t="shared" si="197"/>
        <v>831253.55099999998</v>
      </c>
      <c r="JN80" s="94">
        <f t="shared" si="198"/>
        <v>0</v>
      </c>
      <c r="JO80" s="94">
        <f t="shared" si="199"/>
        <v>0</v>
      </c>
      <c r="JP80" s="96">
        <v>13248</v>
      </c>
      <c r="JQ80" s="6" t="s">
        <v>384</v>
      </c>
      <c r="JR80" s="106" t="s">
        <v>394</v>
      </c>
      <c r="JS80" s="106" t="s">
        <v>410</v>
      </c>
      <c r="JT80" s="6" t="s">
        <v>424</v>
      </c>
      <c r="JU80" s="17"/>
      <c r="JV80" s="6" t="s">
        <v>397</v>
      </c>
      <c r="JW80" s="6" t="s">
        <v>401</v>
      </c>
      <c r="JX80" s="103" t="s">
        <v>411</v>
      </c>
      <c r="JY80" s="7" t="s">
        <v>537</v>
      </c>
      <c r="JZ80" s="6"/>
      <c r="KA80" s="6" t="s">
        <v>424</v>
      </c>
      <c r="KB80" s="6"/>
      <c r="KC80" s="110"/>
      <c r="KD80" s="109"/>
      <c r="KE80" s="110"/>
      <c r="KF80" s="130"/>
      <c r="KG80" s="130"/>
      <c r="KH80" s="130">
        <v>0</v>
      </c>
      <c r="KI80" s="130">
        <v>0</v>
      </c>
      <c r="KJ80" s="130">
        <v>0</v>
      </c>
      <c r="KK80" s="130"/>
      <c r="KL80" s="130"/>
      <c r="KM80" s="26"/>
      <c r="KN80" s="130"/>
      <c r="KO80" s="131"/>
      <c r="KP80" s="132"/>
      <c r="KQ80" s="133">
        <v>2017</v>
      </c>
      <c r="KR80" s="132"/>
      <c r="KS80" s="291" t="s">
        <v>484</v>
      </c>
    </row>
    <row r="81" spans="1:305" ht="26.25" x14ac:dyDescent="0.25">
      <c r="A81" s="4" t="s">
        <v>198</v>
      </c>
      <c r="B81" s="6" t="s">
        <v>72</v>
      </c>
      <c r="C81" s="26" t="s">
        <v>208</v>
      </c>
      <c r="D81" s="219" t="s">
        <v>144</v>
      </c>
      <c r="E81" s="34" t="s">
        <v>218</v>
      </c>
      <c r="F81" s="33" t="s">
        <v>771</v>
      </c>
      <c r="G81" s="12">
        <v>19259.851999999999</v>
      </c>
      <c r="H81" s="12">
        <v>28698.161</v>
      </c>
      <c r="I81" s="12">
        <v>13173.204</v>
      </c>
      <c r="J81" s="12">
        <v>25697.607</v>
      </c>
      <c r="K81" s="12">
        <v>13992.083000000001</v>
      </c>
      <c r="L81" s="12">
        <v>58367.122000000003</v>
      </c>
      <c r="M81" s="12">
        <v>43824.31</v>
      </c>
      <c r="N81" s="48">
        <v>86881.092000000004</v>
      </c>
      <c r="O81" s="48">
        <v>9360.2099999999991</v>
      </c>
      <c r="P81" s="48">
        <v>25094.972000000002</v>
      </c>
      <c r="Q81" s="48">
        <v>64122.815000000002</v>
      </c>
      <c r="R81" s="48">
        <v>16481.731</v>
      </c>
      <c r="S81" s="11">
        <f t="shared" si="123"/>
        <v>404953.15899999999</v>
      </c>
      <c r="T81" s="79">
        <v>0</v>
      </c>
      <c r="U81" s="79">
        <v>0</v>
      </c>
      <c r="V81" s="79">
        <v>0</v>
      </c>
      <c r="W81" s="79">
        <v>0</v>
      </c>
      <c r="X81" s="79">
        <v>0</v>
      </c>
      <c r="Y81" s="79">
        <v>0</v>
      </c>
      <c r="Z81" s="79">
        <v>0.02</v>
      </c>
      <c r="AA81" s="79">
        <v>0.02</v>
      </c>
      <c r="AB81" s="79">
        <v>0</v>
      </c>
      <c r="AC81" s="79">
        <v>1.0000000000000009E-2</v>
      </c>
      <c r="AD81" s="79">
        <v>0</v>
      </c>
      <c r="AE81" s="79">
        <v>0</v>
      </c>
      <c r="AF81" s="221">
        <f t="shared" si="124"/>
        <v>0.93</v>
      </c>
      <c r="AG81" s="221">
        <f t="shared" si="125"/>
        <v>0.93</v>
      </c>
      <c r="AH81" s="221">
        <f t="shared" si="126"/>
        <v>0.93</v>
      </c>
      <c r="AI81" s="221">
        <f t="shared" si="127"/>
        <v>0.93</v>
      </c>
      <c r="AJ81" s="221">
        <f t="shared" si="128"/>
        <v>0.93</v>
      </c>
      <c r="AK81" s="221">
        <f t="shared" si="129"/>
        <v>0.93</v>
      </c>
      <c r="AL81" s="221">
        <f t="shared" si="130"/>
        <v>0.95000000000000007</v>
      </c>
      <c r="AM81" s="221">
        <f t="shared" si="131"/>
        <v>0.97000000000000008</v>
      </c>
      <c r="AN81" s="221">
        <f t="shared" si="132"/>
        <v>0.97000000000000008</v>
      </c>
      <c r="AO81" s="221">
        <f t="shared" si="133"/>
        <v>0.98000000000000009</v>
      </c>
      <c r="AP81" s="221">
        <f t="shared" si="134"/>
        <v>0.98000000000000009</v>
      </c>
      <c r="AQ81" s="221">
        <f t="shared" si="135"/>
        <v>0.98000000000000009</v>
      </c>
      <c r="AR81" s="221">
        <f t="shared" si="149"/>
        <v>0.93</v>
      </c>
      <c r="AS81" s="221">
        <f t="shared" si="150"/>
        <v>0.94000000000000006</v>
      </c>
      <c r="AT81" s="221">
        <f t="shared" si="151"/>
        <v>0.94000000000000006</v>
      </c>
      <c r="AU81" s="221">
        <f t="shared" si="152"/>
        <v>0.94000000000000006</v>
      </c>
      <c r="AV81" s="221">
        <f t="shared" si="153"/>
        <v>0.95000000000000007</v>
      </c>
      <c r="AW81" s="221">
        <f t="shared" si="154"/>
        <v>0.97000000000000008</v>
      </c>
      <c r="AX81" s="221">
        <f t="shared" si="155"/>
        <v>0.98000000000000009</v>
      </c>
      <c r="AY81" s="221">
        <f t="shared" si="156"/>
        <v>0.98000000000000009</v>
      </c>
      <c r="AZ81" s="221">
        <f t="shared" si="157"/>
        <v>1</v>
      </c>
      <c r="BA81" s="221">
        <f t="shared" si="158"/>
        <v>1</v>
      </c>
      <c r="BB81" s="221">
        <f t="shared" si="159"/>
        <v>1</v>
      </c>
      <c r="BC81" s="221">
        <f t="shared" si="160"/>
        <v>1</v>
      </c>
      <c r="BD81" s="80">
        <f t="shared" si="136"/>
        <v>0.98000000000000009</v>
      </c>
      <c r="BE81" s="76">
        <v>0.93</v>
      </c>
      <c r="BF81" s="51">
        <v>2335167.3720000004</v>
      </c>
      <c r="BG81" s="57">
        <v>10949.417492667249</v>
      </c>
      <c r="BH81" s="57">
        <v>104309.27054953715</v>
      </c>
      <c r="BI81" s="57">
        <v>41241.709595076791</v>
      </c>
      <c r="BJ81" s="57">
        <v>26496.605851508677</v>
      </c>
      <c r="BK81" s="57">
        <v>126820.12193641008</v>
      </c>
      <c r="BL81" s="57">
        <v>1450.5208945869331</v>
      </c>
      <c r="BM81" s="57">
        <v>150706.16083078785</v>
      </c>
      <c r="BN81" s="57">
        <v>193961.2347949699</v>
      </c>
      <c r="BO81" s="57">
        <v>1768.3131850107357</v>
      </c>
      <c r="BP81" s="57">
        <v>0</v>
      </c>
      <c r="BQ81" s="57">
        <v>0</v>
      </c>
      <c r="BR81" s="57">
        <v>0</v>
      </c>
      <c r="BS81" s="86">
        <f t="shared" si="161"/>
        <v>657703.35513055534</v>
      </c>
      <c r="BT81" s="230">
        <v>0</v>
      </c>
      <c r="BU81" s="230">
        <v>0.01</v>
      </c>
      <c r="BV81" s="230">
        <v>0</v>
      </c>
      <c r="BW81" s="230">
        <v>0</v>
      </c>
      <c r="BX81" s="230">
        <v>0.01</v>
      </c>
      <c r="BY81" s="230">
        <v>0.02</v>
      </c>
      <c r="BZ81" s="230">
        <v>0.01</v>
      </c>
      <c r="CA81" s="230">
        <v>0</v>
      </c>
      <c r="CB81" s="230">
        <v>0.02</v>
      </c>
      <c r="CC81" s="230">
        <v>0</v>
      </c>
      <c r="CD81" s="230">
        <v>0</v>
      </c>
      <c r="CE81" s="230">
        <v>0</v>
      </c>
      <c r="CF81" s="80">
        <f t="shared" si="162"/>
        <v>1</v>
      </c>
      <c r="CG81" s="59">
        <v>0</v>
      </c>
      <c r="CH81" s="59">
        <v>0</v>
      </c>
      <c r="CI81" s="59">
        <v>0</v>
      </c>
      <c r="CJ81" s="59">
        <v>0</v>
      </c>
      <c r="CK81" s="59">
        <v>0</v>
      </c>
      <c r="CL81" s="59">
        <v>0</v>
      </c>
      <c r="CM81" s="59">
        <v>0</v>
      </c>
      <c r="CN81" s="59">
        <v>0</v>
      </c>
      <c r="CO81" s="59">
        <v>0</v>
      </c>
      <c r="CP81" s="59">
        <v>0</v>
      </c>
      <c r="CQ81" s="59">
        <v>0</v>
      </c>
      <c r="CR81" s="59">
        <v>0</v>
      </c>
      <c r="CS81" s="11">
        <f t="shared" si="163"/>
        <v>0</v>
      </c>
      <c r="CT81" s="59">
        <v>0</v>
      </c>
      <c r="CU81" s="59">
        <v>0</v>
      </c>
      <c r="CV81" s="59">
        <v>0</v>
      </c>
      <c r="CW81" s="59">
        <v>0</v>
      </c>
      <c r="CX81" s="58">
        <f t="shared" si="137"/>
        <v>2992870.7271305555</v>
      </c>
      <c r="CY81" s="63">
        <v>10949.417492667249</v>
      </c>
      <c r="CZ81" s="63">
        <v>104309.27054953715</v>
      </c>
      <c r="DA81" s="63">
        <v>41241.709595076791</v>
      </c>
      <c r="DB81" s="63">
        <v>26496.605851508677</v>
      </c>
      <c r="DC81" s="63">
        <v>126820.12193641008</v>
      </c>
      <c r="DD81" s="63">
        <v>1450.5208945869331</v>
      </c>
      <c r="DE81" s="63">
        <v>150706.16083078785</v>
      </c>
      <c r="DF81" s="63">
        <v>193961.2347949699</v>
      </c>
      <c r="DG81" s="63">
        <v>1768.3131850107357</v>
      </c>
      <c r="DH81" s="63">
        <v>0</v>
      </c>
      <c r="DI81" s="63">
        <v>0</v>
      </c>
      <c r="DJ81" s="63">
        <v>0</v>
      </c>
      <c r="DK81" s="63">
        <f t="shared" si="164"/>
        <v>657703.35513055534</v>
      </c>
      <c r="DL81" s="63">
        <v>0</v>
      </c>
      <c r="DM81" s="63">
        <v>0</v>
      </c>
      <c r="DN81" s="63">
        <v>0</v>
      </c>
      <c r="DO81" s="63">
        <v>0</v>
      </c>
      <c r="DP81" s="63">
        <v>0</v>
      </c>
      <c r="DQ81" s="63">
        <v>0</v>
      </c>
      <c r="DR81" s="63">
        <v>0</v>
      </c>
      <c r="DS81" s="63">
        <v>0</v>
      </c>
      <c r="DT81" s="63">
        <v>0</v>
      </c>
      <c r="DU81" s="63">
        <v>0</v>
      </c>
      <c r="DV81" s="63">
        <v>0</v>
      </c>
      <c r="DW81" s="63">
        <v>0</v>
      </c>
      <c r="DX81" s="63">
        <f t="shared" si="165"/>
        <v>0</v>
      </c>
      <c r="DY81" s="58">
        <v>0</v>
      </c>
      <c r="DZ81" s="58">
        <v>0</v>
      </c>
      <c r="EA81" s="58">
        <v>0</v>
      </c>
      <c r="EB81" s="58">
        <v>0</v>
      </c>
      <c r="EC81" s="58">
        <f t="shared" si="166"/>
        <v>2992870.7271305555</v>
      </c>
      <c r="ED81" s="85">
        <v>19259.851999999999</v>
      </c>
      <c r="EE81" s="85">
        <v>28698.161</v>
      </c>
      <c r="EF81" s="85">
        <v>13173.204</v>
      </c>
      <c r="EG81" s="85">
        <v>25697.607</v>
      </c>
      <c r="EH81" s="85">
        <v>13992.083000000001</v>
      </c>
      <c r="EI81" s="85">
        <v>58367.122000000003</v>
      </c>
      <c r="EJ81" s="85">
        <v>16106.341399999998</v>
      </c>
      <c r="EK81" s="85">
        <v>167344.0626</v>
      </c>
      <c r="EL81" s="85">
        <v>253391.81569999998</v>
      </c>
      <c r="EM81" s="85">
        <v>61673.106430555461</v>
      </c>
      <c r="EN81" s="85">
        <v>0</v>
      </c>
      <c r="EO81" s="85">
        <v>0</v>
      </c>
      <c r="EP81" s="83">
        <f t="shared" si="167"/>
        <v>657703.35513055534</v>
      </c>
      <c r="EQ81" s="79">
        <v>0</v>
      </c>
      <c r="ER81" s="79">
        <v>0</v>
      </c>
      <c r="ES81" s="79">
        <v>0</v>
      </c>
      <c r="ET81" s="79">
        <v>0</v>
      </c>
      <c r="EU81" s="79">
        <v>0</v>
      </c>
      <c r="EV81" s="79">
        <v>0.01</v>
      </c>
      <c r="EW81" s="79">
        <v>0.04</v>
      </c>
      <c r="EX81" s="79">
        <v>5.0000000000000001E-3</v>
      </c>
      <c r="EY81" s="79">
        <v>1.4999999999999999E-2</v>
      </c>
      <c r="EZ81" s="79">
        <v>0</v>
      </c>
      <c r="FA81" s="79">
        <v>0</v>
      </c>
      <c r="FB81" s="79">
        <v>0</v>
      </c>
      <c r="FC81" s="81">
        <f t="shared" si="168"/>
        <v>7.0000000000000007E-2</v>
      </c>
      <c r="FD81" s="81">
        <f t="shared" si="169"/>
        <v>0.93</v>
      </c>
      <c r="FE81" s="81">
        <f t="shared" si="170"/>
        <v>0.93</v>
      </c>
      <c r="FF81" s="81">
        <f t="shared" si="171"/>
        <v>0.93</v>
      </c>
      <c r="FG81" s="81">
        <f t="shared" si="172"/>
        <v>0.93</v>
      </c>
      <c r="FH81" s="81">
        <f t="shared" si="173"/>
        <v>0.93</v>
      </c>
      <c r="FI81" s="81">
        <f t="shared" si="174"/>
        <v>0.94000000000000006</v>
      </c>
      <c r="FJ81" s="81">
        <f t="shared" si="175"/>
        <v>0.98000000000000009</v>
      </c>
      <c r="FK81" s="81">
        <f t="shared" si="176"/>
        <v>0.9850000000000001</v>
      </c>
      <c r="FL81" s="81">
        <f t="shared" si="177"/>
        <v>1</v>
      </c>
      <c r="FM81" s="81">
        <f t="shared" si="178"/>
        <v>1</v>
      </c>
      <c r="FN81" s="81">
        <f t="shared" si="179"/>
        <v>1</v>
      </c>
      <c r="FO81" s="81">
        <f t="shared" si="180"/>
        <v>1</v>
      </c>
      <c r="FP81" s="85">
        <v>0</v>
      </c>
      <c r="FQ81" s="85">
        <v>0</v>
      </c>
      <c r="FR81" s="85">
        <v>0</v>
      </c>
      <c r="FS81" s="85">
        <v>0</v>
      </c>
      <c r="FT81" s="85">
        <v>0</v>
      </c>
      <c r="FU81" s="85">
        <v>0</v>
      </c>
      <c r="FV81" s="85">
        <v>0</v>
      </c>
      <c r="FW81" s="85">
        <v>0</v>
      </c>
      <c r="FX81" s="85">
        <v>0</v>
      </c>
      <c r="FY81" s="85">
        <v>0</v>
      </c>
      <c r="FZ81" s="85">
        <v>0</v>
      </c>
      <c r="GA81" s="85">
        <v>0</v>
      </c>
      <c r="GB81" s="83">
        <f t="shared" si="181"/>
        <v>0</v>
      </c>
      <c r="GC81" s="89">
        <v>0</v>
      </c>
      <c r="GD81" s="89">
        <v>0</v>
      </c>
      <c r="GE81" s="89">
        <v>0</v>
      </c>
      <c r="GF81" s="89">
        <v>0</v>
      </c>
      <c r="GG81" s="86">
        <v>2992870.7271305555</v>
      </c>
      <c r="GH81" s="63">
        <v>19259.851999999999</v>
      </c>
      <c r="GI81" s="63">
        <v>28698.161</v>
      </c>
      <c r="GJ81" s="63">
        <v>13173.204</v>
      </c>
      <c r="GK81" s="63">
        <v>25697.607</v>
      </c>
      <c r="GL81" s="63">
        <v>13992.083000000001</v>
      </c>
      <c r="GM81" s="63">
        <v>58367.122000000003</v>
      </c>
      <c r="GN81" s="63">
        <v>43824.31</v>
      </c>
      <c r="GO81" s="63">
        <v>86881.092000000004</v>
      </c>
      <c r="GP81" s="63">
        <v>9360.2099999999991</v>
      </c>
      <c r="GQ81" s="63">
        <v>287954.62650417595</v>
      </c>
      <c r="GR81" s="63">
        <v>79825.328999999998</v>
      </c>
      <c r="GS81" s="63">
        <v>158970.66320000001</v>
      </c>
      <c r="GT81" s="63">
        <f t="shared" si="182"/>
        <v>826004.25970417587</v>
      </c>
      <c r="GU81" s="63">
        <v>0</v>
      </c>
      <c r="GV81" s="63">
        <v>0</v>
      </c>
      <c r="GW81" s="63">
        <v>0</v>
      </c>
      <c r="GX81" s="63">
        <v>0</v>
      </c>
      <c r="GY81" s="63">
        <v>0</v>
      </c>
      <c r="GZ81" s="63">
        <v>0</v>
      </c>
      <c r="HA81" s="63">
        <v>1010.375</v>
      </c>
      <c r="HB81" s="63">
        <v>0</v>
      </c>
      <c r="HC81" s="63">
        <v>0</v>
      </c>
      <c r="HD81" s="63">
        <v>0</v>
      </c>
      <c r="HE81" s="63">
        <v>0</v>
      </c>
      <c r="HF81" s="63">
        <v>0</v>
      </c>
      <c r="HG81" s="63">
        <f t="shared" si="183"/>
        <v>1010.375</v>
      </c>
      <c r="HH81" s="58">
        <v>0</v>
      </c>
      <c r="HI81" s="58">
        <v>0</v>
      </c>
      <c r="HJ81" s="58">
        <v>0</v>
      </c>
      <c r="HK81" s="58">
        <v>0</v>
      </c>
      <c r="HL81" s="58">
        <f t="shared" si="184"/>
        <v>3162182.0067041763</v>
      </c>
      <c r="HM81" s="63">
        <v>19259.851999999999</v>
      </c>
      <c r="HN81" s="63">
        <v>28698.161</v>
      </c>
      <c r="HO81" s="63">
        <v>13173.204</v>
      </c>
      <c r="HP81" s="63">
        <v>25697.607</v>
      </c>
      <c r="HQ81" s="63">
        <v>13992.083000000001</v>
      </c>
      <c r="HR81" s="63">
        <v>58367.122000000003</v>
      </c>
      <c r="HS81" s="63">
        <v>43824.31</v>
      </c>
      <c r="HT81" s="63">
        <v>86881.092000000004</v>
      </c>
      <c r="HU81" s="63">
        <v>9360.2099999999991</v>
      </c>
      <c r="HV81" s="63">
        <v>25094.972000000002</v>
      </c>
      <c r="HW81" s="63">
        <v>64122.815000000002</v>
      </c>
      <c r="HX81" s="63">
        <v>79805.184999999998</v>
      </c>
      <c r="HY81" s="63">
        <f t="shared" si="185"/>
        <v>468276.61300000001</v>
      </c>
      <c r="HZ81" s="63">
        <v>0</v>
      </c>
      <c r="IA81" s="63">
        <v>0</v>
      </c>
      <c r="IB81" s="63">
        <v>0</v>
      </c>
      <c r="IC81" s="63">
        <v>0</v>
      </c>
      <c r="ID81" s="63">
        <v>0</v>
      </c>
      <c r="IE81" s="63">
        <v>0</v>
      </c>
      <c r="IF81" s="63">
        <v>0</v>
      </c>
      <c r="IG81" s="63">
        <v>0</v>
      </c>
      <c r="IH81" s="63">
        <v>0</v>
      </c>
      <c r="II81" s="63">
        <v>0</v>
      </c>
      <c r="IJ81" s="63">
        <v>0</v>
      </c>
      <c r="IK81" s="63">
        <v>0</v>
      </c>
      <c r="IL81" s="63">
        <v>358738.02170417586</v>
      </c>
      <c r="IM81" s="58">
        <v>0</v>
      </c>
      <c r="IN81" s="58">
        <v>0</v>
      </c>
      <c r="IO81" s="58">
        <v>0</v>
      </c>
      <c r="IP81" s="58">
        <v>0</v>
      </c>
      <c r="IQ81" s="58">
        <f t="shared" si="138"/>
        <v>3162182.0067041763</v>
      </c>
      <c r="IR81" s="70">
        <f t="shared" si="186"/>
        <v>657703.35513055534</v>
      </c>
      <c r="IS81" s="70">
        <f t="shared" si="187"/>
        <v>388471.42800000001</v>
      </c>
      <c r="IT81" s="92">
        <f t="shared" si="139"/>
        <v>2723638.8000000003</v>
      </c>
      <c r="IU81" s="92">
        <f t="shared" si="140"/>
        <v>2992870.7271305555</v>
      </c>
      <c r="IV81" s="92">
        <f t="shared" si="188"/>
        <v>-269231.92713055527</v>
      </c>
      <c r="IW81" s="21">
        <f t="shared" si="141"/>
        <v>269231.92713055527</v>
      </c>
      <c r="IX81" s="70">
        <f t="shared" si="189"/>
        <v>657703.35513055534</v>
      </c>
      <c r="IY81" s="70">
        <f t="shared" si="190"/>
        <v>388471.42800000001</v>
      </c>
      <c r="IZ81" s="93">
        <f t="shared" si="142"/>
        <v>2723638.8000000003</v>
      </c>
      <c r="JA81" s="93">
        <f t="shared" si="143"/>
        <v>2992870.7271305555</v>
      </c>
      <c r="JB81" s="92">
        <f t="shared" si="191"/>
        <v>-269231.92713055527</v>
      </c>
      <c r="JC81" s="94">
        <f t="shared" si="144"/>
        <v>269231.92713055527</v>
      </c>
      <c r="JD81" s="94">
        <f t="shared" si="192"/>
        <v>667033.59650417592</v>
      </c>
      <c r="JE81" s="94">
        <f t="shared" si="193"/>
        <v>388471.42800000001</v>
      </c>
      <c r="JF81" s="94">
        <f t="shared" si="145"/>
        <v>2723638.8000000003</v>
      </c>
      <c r="JG81" s="94">
        <f t="shared" si="146"/>
        <v>3002200.9685041765</v>
      </c>
      <c r="JH81" s="94">
        <f t="shared" si="194"/>
        <v>-278562.1685041762</v>
      </c>
      <c r="JI81" s="94">
        <f t="shared" si="147"/>
        <v>438543.20670417603</v>
      </c>
      <c r="JJ81" s="94">
        <f t="shared" si="195"/>
        <v>388471.42800000001</v>
      </c>
      <c r="JK81" s="94">
        <f t="shared" si="148"/>
        <v>404953.15899999999</v>
      </c>
      <c r="JL81" s="94">
        <f t="shared" si="196"/>
        <v>2740120.5310000004</v>
      </c>
      <c r="JM81" s="94">
        <f t="shared" si="197"/>
        <v>2723638.8000000003</v>
      </c>
      <c r="JN81" s="94">
        <f t="shared" si="198"/>
        <v>16481.731000000145</v>
      </c>
      <c r="JO81" s="94">
        <f t="shared" si="199"/>
        <v>422061.47570417589</v>
      </c>
      <c r="JP81" s="96">
        <v>10048</v>
      </c>
      <c r="JQ81" s="6" t="s">
        <v>384</v>
      </c>
      <c r="JR81" s="106" t="s">
        <v>394</v>
      </c>
      <c r="JS81" s="106" t="s">
        <v>395</v>
      </c>
      <c r="JT81" s="6" t="s">
        <v>406</v>
      </c>
      <c r="JU81" s="17">
        <v>6</v>
      </c>
      <c r="JV81" s="6" t="s">
        <v>397</v>
      </c>
      <c r="JW81" s="6" t="s">
        <v>401</v>
      </c>
      <c r="JX81" s="103" t="s">
        <v>402</v>
      </c>
      <c r="JY81" s="7" t="s">
        <v>538</v>
      </c>
      <c r="JZ81" s="6" t="s">
        <v>415</v>
      </c>
      <c r="KA81" s="6" t="s">
        <v>406</v>
      </c>
      <c r="KB81" s="6" t="s">
        <v>545</v>
      </c>
      <c r="KC81" s="110">
        <v>43070</v>
      </c>
      <c r="KD81" s="109">
        <v>43717</v>
      </c>
      <c r="KE81" s="110"/>
      <c r="KF81" s="129" t="s">
        <v>548</v>
      </c>
      <c r="KG81" s="129">
        <v>3</v>
      </c>
      <c r="KH81" s="85">
        <v>0</v>
      </c>
      <c r="KI81" s="85">
        <v>0</v>
      </c>
      <c r="KJ81" s="85">
        <v>0</v>
      </c>
      <c r="KK81" s="85" t="s">
        <v>549</v>
      </c>
      <c r="KL81" s="130"/>
      <c r="KM81" s="26"/>
      <c r="KN81" s="130"/>
      <c r="KO81" s="131">
        <v>351</v>
      </c>
      <c r="KP81" s="132"/>
      <c r="KQ81" s="133"/>
      <c r="KR81" s="132" t="s">
        <v>491</v>
      </c>
      <c r="KS81" s="291" t="s">
        <v>484</v>
      </c>
    </row>
    <row r="82" spans="1:305" ht="26.25" x14ac:dyDescent="0.25">
      <c r="A82" s="4" t="s">
        <v>199</v>
      </c>
      <c r="B82" s="6" t="s">
        <v>72</v>
      </c>
      <c r="C82" s="26" t="s">
        <v>209</v>
      </c>
      <c r="D82" s="219" t="s">
        <v>144</v>
      </c>
      <c r="E82" s="34" t="s">
        <v>219</v>
      </c>
      <c r="F82" s="33" t="s">
        <v>771</v>
      </c>
      <c r="G82" s="12">
        <v>67766.668000000005</v>
      </c>
      <c r="H82" s="12">
        <v>212323.74600000001</v>
      </c>
      <c r="I82" s="12">
        <v>12545.368</v>
      </c>
      <c r="J82" s="12">
        <v>27961.317999999999</v>
      </c>
      <c r="K82" s="12">
        <v>17408.780999999999</v>
      </c>
      <c r="L82" s="12">
        <v>26300.960999999999</v>
      </c>
      <c r="M82" s="12">
        <v>7349.2389999999996</v>
      </c>
      <c r="N82" s="48">
        <v>58.701999999999998</v>
      </c>
      <c r="O82" s="48">
        <v>853.15700000000004</v>
      </c>
      <c r="P82" s="48">
        <v>8296.0930000000008</v>
      </c>
      <c r="Q82" s="48">
        <v>19235.364000000001</v>
      </c>
      <c r="R82" s="48">
        <v>7646.0959999999995</v>
      </c>
      <c r="S82" s="11">
        <f t="shared" si="123"/>
        <v>407745.49300000002</v>
      </c>
      <c r="T82" s="79">
        <v>0</v>
      </c>
      <c r="U82" s="79">
        <v>0</v>
      </c>
      <c r="V82" s="79">
        <v>0.01</v>
      </c>
      <c r="W82" s="79">
        <v>0.02</v>
      </c>
      <c r="X82" s="79">
        <v>0.01</v>
      </c>
      <c r="Y82" s="79">
        <v>0.01</v>
      </c>
      <c r="Z82" s="79">
        <v>0</v>
      </c>
      <c r="AA82" s="79">
        <v>0</v>
      </c>
      <c r="AB82" s="79">
        <v>0</v>
      </c>
      <c r="AC82" s="79">
        <v>0</v>
      </c>
      <c r="AD82" s="79">
        <v>0</v>
      </c>
      <c r="AE82" s="79">
        <v>0</v>
      </c>
      <c r="AF82" s="221">
        <f t="shared" si="124"/>
        <v>0.92999999999999994</v>
      </c>
      <c r="AG82" s="221">
        <f t="shared" si="125"/>
        <v>0.92999999999999994</v>
      </c>
      <c r="AH82" s="221">
        <f t="shared" si="126"/>
        <v>0.94</v>
      </c>
      <c r="AI82" s="221">
        <f t="shared" si="127"/>
        <v>0.96</v>
      </c>
      <c r="AJ82" s="221">
        <f t="shared" si="128"/>
        <v>0.97</v>
      </c>
      <c r="AK82" s="221">
        <f t="shared" si="129"/>
        <v>0.98</v>
      </c>
      <c r="AL82" s="221">
        <f t="shared" si="130"/>
        <v>0.98</v>
      </c>
      <c r="AM82" s="221">
        <f t="shared" si="131"/>
        <v>0.98</v>
      </c>
      <c r="AN82" s="221">
        <f t="shared" si="132"/>
        <v>0.98</v>
      </c>
      <c r="AO82" s="221">
        <f t="shared" si="133"/>
        <v>0.98</v>
      </c>
      <c r="AP82" s="221">
        <f t="shared" si="134"/>
        <v>0.98</v>
      </c>
      <c r="AQ82" s="221">
        <f t="shared" si="135"/>
        <v>0.98</v>
      </c>
      <c r="AR82" s="221">
        <f t="shared" si="149"/>
        <v>0.93287006842959452</v>
      </c>
      <c r="AS82" s="221">
        <f t="shared" si="150"/>
        <v>0.93295748168125736</v>
      </c>
      <c r="AT82" s="221">
        <f t="shared" si="151"/>
        <v>0.9414219982172698</v>
      </c>
      <c r="AU82" s="221">
        <f t="shared" si="152"/>
        <v>0.9414219982172698</v>
      </c>
      <c r="AV82" s="221">
        <f t="shared" si="153"/>
        <v>0.9414219982172698</v>
      </c>
      <c r="AW82" s="221">
        <f t="shared" si="154"/>
        <v>0.9414219982172698</v>
      </c>
      <c r="AX82" s="221">
        <f t="shared" si="155"/>
        <v>0.9414219982172698</v>
      </c>
      <c r="AY82" s="221">
        <f t="shared" si="156"/>
        <v>0.9414219982172698</v>
      </c>
      <c r="AZ82" s="221">
        <f t="shared" si="157"/>
        <v>0.9414219982172698</v>
      </c>
      <c r="BA82" s="221">
        <f t="shared" si="158"/>
        <v>0.9414219982172698</v>
      </c>
      <c r="BB82" s="221">
        <f t="shared" si="159"/>
        <v>0.9414219982172698</v>
      </c>
      <c r="BC82" s="221">
        <f t="shared" si="160"/>
        <v>0.98</v>
      </c>
      <c r="BD82" s="80">
        <f t="shared" si="136"/>
        <v>0.98</v>
      </c>
      <c r="BE82" s="76">
        <v>0.92999999999999994</v>
      </c>
      <c r="BF82" s="51">
        <v>2086397.1260000002</v>
      </c>
      <c r="BG82" s="57">
        <v>38536.031902267547</v>
      </c>
      <c r="BH82" s="57">
        <v>1176.5292268605535</v>
      </c>
      <c r="BI82" s="57">
        <v>107154.90564898479</v>
      </c>
      <c r="BJ82" s="57">
        <v>0</v>
      </c>
      <c r="BK82" s="57">
        <v>0</v>
      </c>
      <c r="BL82" s="57">
        <v>0</v>
      </c>
      <c r="BM82" s="57">
        <v>0</v>
      </c>
      <c r="BN82" s="57">
        <v>0</v>
      </c>
      <c r="BO82" s="57">
        <v>0</v>
      </c>
      <c r="BP82" s="57">
        <v>0</v>
      </c>
      <c r="BQ82" s="57">
        <v>0</v>
      </c>
      <c r="BR82" s="57">
        <v>532405.70198340144</v>
      </c>
      <c r="BS82" s="86">
        <f t="shared" si="161"/>
        <v>679273.16876151436</v>
      </c>
      <c r="BT82" s="230">
        <v>2.8700684295945925E-3</v>
      </c>
      <c r="BU82" s="230">
        <v>8.7413251662779467E-5</v>
      </c>
      <c r="BV82" s="230">
        <v>8.4645165360124775E-3</v>
      </c>
      <c r="BW82" s="230">
        <v>0</v>
      </c>
      <c r="BX82" s="230">
        <v>0</v>
      </c>
      <c r="BY82" s="230">
        <v>0</v>
      </c>
      <c r="BZ82" s="230">
        <v>0</v>
      </c>
      <c r="CA82" s="230">
        <v>0</v>
      </c>
      <c r="CB82" s="230">
        <v>0</v>
      </c>
      <c r="CC82" s="230">
        <v>0</v>
      </c>
      <c r="CD82" s="230">
        <v>0</v>
      </c>
      <c r="CE82" s="230">
        <v>3.8578001782730159E-2</v>
      </c>
      <c r="CF82" s="80">
        <f t="shared" si="162"/>
        <v>0.98</v>
      </c>
      <c r="CG82" s="59">
        <v>0</v>
      </c>
      <c r="CH82" s="59">
        <v>0</v>
      </c>
      <c r="CI82" s="59">
        <v>0</v>
      </c>
      <c r="CJ82" s="59">
        <v>0</v>
      </c>
      <c r="CK82" s="59">
        <v>0</v>
      </c>
      <c r="CL82" s="59">
        <v>0</v>
      </c>
      <c r="CM82" s="59">
        <v>0</v>
      </c>
      <c r="CN82" s="59">
        <v>0</v>
      </c>
      <c r="CO82" s="59">
        <v>0</v>
      </c>
      <c r="CP82" s="59">
        <v>0</v>
      </c>
      <c r="CQ82" s="59">
        <v>0</v>
      </c>
      <c r="CR82" s="59">
        <v>0</v>
      </c>
      <c r="CS82" s="11">
        <f t="shared" si="163"/>
        <v>0</v>
      </c>
      <c r="CT82" s="59">
        <v>0</v>
      </c>
      <c r="CU82" s="59">
        <v>0</v>
      </c>
      <c r="CV82" s="59">
        <v>0</v>
      </c>
      <c r="CW82" s="59">
        <v>0</v>
      </c>
      <c r="CX82" s="58">
        <f t="shared" si="137"/>
        <v>2765670.2947615143</v>
      </c>
      <c r="CY82" s="63">
        <v>38536.031902267547</v>
      </c>
      <c r="CZ82" s="63">
        <v>1176.5292268605535</v>
      </c>
      <c r="DA82" s="63">
        <v>107154.90564898479</v>
      </c>
      <c r="DB82" s="63">
        <v>0</v>
      </c>
      <c r="DC82" s="63">
        <v>0</v>
      </c>
      <c r="DD82" s="63">
        <v>0</v>
      </c>
      <c r="DE82" s="63">
        <v>0</v>
      </c>
      <c r="DF82" s="63">
        <v>0</v>
      </c>
      <c r="DG82" s="63">
        <v>0</v>
      </c>
      <c r="DH82" s="63">
        <v>0</v>
      </c>
      <c r="DI82" s="63">
        <v>0</v>
      </c>
      <c r="DJ82" s="63">
        <v>532405.70198340144</v>
      </c>
      <c r="DK82" s="63">
        <f t="shared" si="164"/>
        <v>679273.16876151436</v>
      </c>
      <c r="DL82" s="63">
        <v>0</v>
      </c>
      <c r="DM82" s="63">
        <v>0</v>
      </c>
      <c r="DN82" s="63">
        <v>0</v>
      </c>
      <c r="DO82" s="63">
        <v>0</v>
      </c>
      <c r="DP82" s="63">
        <v>0</v>
      </c>
      <c r="DQ82" s="63">
        <v>0</v>
      </c>
      <c r="DR82" s="63">
        <v>0</v>
      </c>
      <c r="DS82" s="63">
        <v>0</v>
      </c>
      <c r="DT82" s="63">
        <v>0</v>
      </c>
      <c r="DU82" s="63">
        <v>0</v>
      </c>
      <c r="DV82" s="63">
        <v>0</v>
      </c>
      <c r="DW82" s="63">
        <v>0</v>
      </c>
      <c r="DX82" s="63">
        <f t="shared" si="165"/>
        <v>0</v>
      </c>
      <c r="DY82" s="58">
        <v>0</v>
      </c>
      <c r="DZ82" s="58">
        <v>0</v>
      </c>
      <c r="EA82" s="58">
        <v>0</v>
      </c>
      <c r="EB82" s="58">
        <v>0</v>
      </c>
      <c r="EC82" s="58">
        <f t="shared" si="166"/>
        <v>2765670.2947615143</v>
      </c>
      <c r="ED82" s="85">
        <v>67766.668000000005</v>
      </c>
      <c r="EE82" s="85">
        <v>212323.74600000001</v>
      </c>
      <c r="EF82" s="85">
        <v>12545.368</v>
      </c>
      <c r="EG82" s="85">
        <v>27961.317999999999</v>
      </c>
      <c r="EH82" s="85">
        <v>17408.780999999999</v>
      </c>
      <c r="EI82" s="85">
        <v>26300.960999999999</v>
      </c>
      <c r="EJ82" s="85">
        <v>0</v>
      </c>
      <c r="EK82" s="85">
        <v>0</v>
      </c>
      <c r="EL82" s="85">
        <v>0</v>
      </c>
      <c r="EM82" s="85">
        <v>0</v>
      </c>
      <c r="EN82" s="85">
        <v>0</v>
      </c>
      <c r="EO82" s="85">
        <v>314966.3267615136</v>
      </c>
      <c r="EP82" s="83">
        <f t="shared" si="167"/>
        <v>679273.16876151366</v>
      </c>
      <c r="EQ82" s="79">
        <v>0</v>
      </c>
      <c r="ER82" s="79">
        <v>0</v>
      </c>
      <c r="ES82" s="79">
        <v>0.01</v>
      </c>
      <c r="ET82" s="79">
        <v>0.02</v>
      </c>
      <c r="EU82" s="79">
        <v>0.01</v>
      </c>
      <c r="EV82" s="79">
        <v>0.01</v>
      </c>
      <c r="EW82" s="79">
        <v>0.02</v>
      </c>
      <c r="EX82" s="79">
        <v>0</v>
      </c>
      <c r="EY82" s="79">
        <v>0</v>
      </c>
      <c r="EZ82" s="79">
        <v>0</v>
      </c>
      <c r="FA82" s="79">
        <v>0</v>
      </c>
      <c r="FB82" s="79">
        <v>0</v>
      </c>
      <c r="FC82" s="81">
        <f t="shared" si="168"/>
        <v>7.0000000000000007E-2</v>
      </c>
      <c r="FD82" s="81">
        <f t="shared" si="169"/>
        <v>0.92999999999999994</v>
      </c>
      <c r="FE82" s="81">
        <f t="shared" si="170"/>
        <v>0.92999999999999994</v>
      </c>
      <c r="FF82" s="81">
        <f t="shared" si="171"/>
        <v>0.94</v>
      </c>
      <c r="FG82" s="81">
        <f t="shared" si="172"/>
        <v>0.96</v>
      </c>
      <c r="FH82" s="81">
        <f t="shared" si="173"/>
        <v>0.97</v>
      </c>
      <c r="FI82" s="81">
        <f t="shared" si="174"/>
        <v>0.98</v>
      </c>
      <c r="FJ82" s="81">
        <f t="shared" si="175"/>
        <v>1</v>
      </c>
      <c r="FK82" s="81">
        <f t="shared" si="176"/>
        <v>1</v>
      </c>
      <c r="FL82" s="81">
        <f t="shared" si="177"/>
        <v>1</v>
      </c>
      <c r="FM82" s="81">
        <f t="shared" si="178"/>
        <v>1</v>
      </c>
      <c r="FN82" s="81">
        <f t="shared" si="179"/>
        <v>1</v>
      </c>
      <c r="FO82" s="81">
        <f t="shared" si="180"/>
        <v>1</v>
      </c>
      <c r="FP82" s="85">
        <v>0</v>
      </c>
      <c r="FQ82" s="85">
        <v>0</v>
      </c>
      <c r="FR82" s="85">
        <v>0</v>
      </c>
      <c r="FS82" s="85">
        <v>0</v>
      </c>
      <c r="FT82" s="85">
        <v>0</v>
      </c>
      <c r="FU82" s="85">
        <v>0</v>
      </c>
      <c r="FV82" s="85">
        <v>0</v>
      </c>
      <c r="FW82" s="85">
        <v>0</v>
      </c>
      <c r="FX82" s="85">
        <v>0</v>
      </c>
      <c r="FY82" s="85">
        <v>0</v>
      </c>
      <c r="FZ82" s="85">
        <v>0</v>
      </c>
      <c r="GA82" s="85">
        <v>0</v>
      </c>
      <c r="GB82" s="83">
        <f t="shared" si="181"/>
        <v>0</v>
      </c>
      <c r="GC82" s="89">
        <v>0</v>
      </c>
      <c r="GD82" s="89">
        <v>0</v>
      </c>
      <c r="GE82" s="89">
        <v>0</v>
      </c>
      <c r="GF82" s="89">
        <v>0</v>
      </c>
      <c r="GG82" s="86">
        <v>2765670.2947615138</v>
      </c>
      <c r="GH82" s="63">
        <v>67766.668000000005</v>
      </c>
      <c r="GI82" s="63">
        <v>212323.74600000001</v>
      </c>
      <c r="GJ82" s="63">
        <v>12545.368</v>
      </c>
      <c r="GK82" s="63">
        <v>27961.317999999999</v>
      </c>
      <c r="GL82" s="63">
        <v>17408.780999999999</v>
      </c>
      <c r="GM82" s="63">
        <v>26300.960999999999</v>
      </c>
      <c r="GN82" s="63">
        <v>7349.2389999999996</v>
      </c>
      <c r="GO82" s="63">
        <v>58.701999999999998</v>
      </c>
      <c r="GP82" s="63">
        <v>853.15700000000004</v>
      </c>
      <c r="GQ82" s="63">
        <v>0</v>
      </c>
      <c r="GR82" s="63">
        <v>27274.763608333302</v>
      </c>
      <c r="GS82" s="63">
        <v>26698.606</v>
      </c>
      <c r="GT82" s="63">
        <f t="shared" si="182"/>
        <v>426541.30960833328</v>
      </c>
      <c r="GU82" s="63">
        <v>0</v>
      </c>
      <c r="GV82" s="63">
        <v>0</v>
      </c>
      <c r="GW82" s="63">
        <v>0</v>
      </c>
      <c r="GX82" s="63">
        <v>0</v>
      </c>
      <c r="GY82" s="63">
        <v>0</v>
      </c>
      <c r="GZ82" s="63">
        <v>0</v>
      </c>
      <c r="HA82" s="63">
        <v>0</v>
      </c>
      <c r="HB82" s="63">
        <v>0</v>
      </c>
      <c r="HC82" s="63">
        <v>0</v>
      </c>
      <c r="HD82" s="63">
        <v>0</v>
      </c>
      <c r="HE82" s="63">
        <v>0</v>
      </c>
      <c r="HF82" s="63">
        <v>0</v>
      </c>
      <c r="HG82" s="63">
        <f t="shared" si="183"/>
        <v>0</v>
      </c>
      <c r="HH82" s="58">
        <v>0</v>
      </c>
      <c r="HI82" s="58">
        <v>0</v>
      </c>
      <c r="HJ82" s="58">
        <v>0</v>
      </c>
      <c r="HK82" s="58">
        <v>0</v>
      </c>
      <c r="HL82" s="58">
        <f t="shared" si="184"/>
        <v>2512938.4356083334</v>
      </c>
      <c r="HM82" s="63">
        <v>67766.668000000005</v>
      </c>
      <c r="HN82" s="63">
        <v>212323.74600000001</v>
      </c>
      <c r="HO82" s="63">
        <v>12545.368</v>
      </c>
      <c r="HP82" s="63">
        <v>27961.317999999999</v>
      </c>
      <c r="HQ82" s="63">
        <v>17408.780999999999</v>
      </c>
      <c r="HR82" s="63">
        <v>26300.960999999999</v>
      </c>
      <c r="HS82" s="63">
        <v>7349.2389999999996</v>
      </c>
      <c r="HT82" s="63">
        <v>58.701999999999998</v>
      </c>
      <c r="HU82" s="63">
        <v>853.15700000000004</v>
      </c>
      <c r="HV82" s="63">
        <v>8296.0930000000008</v>
      </c>
      <c r="HW82" s="63">
        <v>19235.364000000001</v>
      </c>
      <c r="HX82" s="63">
        <v>26441.912608333281</v>
      </c>
      <c r="HY82" s="63">
        <f t="shared" si="185"/>
        <v>426541.30960833328</v>
      </c>
      <c r="HZ82" s="63">
        <v>0</v>
      </c>
      <c r="IA82" s="63">
        <v>0</v>
      </c>
      <c r="IB82" s="63">
        <v>0</v>
      </c>
      <c r="IC82" s="63">
        <v>0</v>
      </c>
      <c r="ID82" s="63">
        <v>0</v>
      </c>
      <c r="IE82" s="63">
        <v>0</v>
      </c>
      <c r="IF82" s="63">
        <v>0</v>
      </c>
      <c r="IG82" s="63">
        <v>0</v>
      </c>
      <c r="IH82" s="63">
        <v>0</v>
      </c>
      <c r="II82" s="63">
        <v>0</v>
      </c>
      <c r="IJ82" s="63">
        <v>0</v>
      </c>
      <c r="IK82" s="63">
        <v>0</v>
      </c>
      <c r="IL82" s="63">
        <v>0</v>
      </c>
      <c r="IM82" s="58">
        <v>0</v>
      </c>
      <c r="IN82" s="58">
        <v>0</v>
      </c>
      <c r="IO82" s="58">
        <v>0</v>
      </c>
      <c r="IP82" s="58">
        <v>0</v>
      </c>
      <c r="IQ82" s="58">
        <f t="shared" si="138"/>
        <v>2512938.4356083334</v>
      </c>
      <c r="IR82" s="70">
        <f t="shared" si="186"/>
        <v>146867.4667781129</v>
      </c>
      <c r="IS82" s="70">
        <f t="shared" si="187"/>
        <v>400099.397</v>
      </c>
      <c r="IT82" s="92">
        <f t="shared" si="139"/>
        <v>2486496.523</v>
      </c>
      <c r="IU82" s="92">
        <f t="shared" si="140"/>
        <v>2233264.5927781132</v>
      </c>
      <c r="IV82" s="92">
        <f t="shared" si="188"/>
        <v>253231.93022188684</v>
      </c>
      <c r="IW82" s="21">
        <f t="shared" si="141"/>
        <v>279173.77176151425</v>
      </c>
      <c r="IX82" s="70">
        <f t="shared" si="189"/>
        <v>364306.842</v>
      </c>
      <c r="IY82" s="70">
        <f t="shared" si="190"/>
        <v>400099.397</v>
      </c>
      <c r="IZ82" s="93">
        <f t="shared" si="142"/>
        <v>2486496.523</v>
      </c>
      <c r="JA82" s="93">
        <f t="shared" si="143"/>
        <v>2450703.9680000003</v>
      </c>
      <c r="JB82" s="92">
        <f t="shared" si="191"/>
        <v>35792.554999999702</v>
      </c>
      <c r="JC82" s="94">
        <f t="shared" si="144"/>
        <v>279173.77176151378</v>
      </c>
      <c r="JD82" s="94">
        <f t="shared" si="192"/>
        <v>399842.70360833331</v>
      </c>
      <c r="JE82" s="94">
        <f t="shared" si="193"/>
        <v>400099.397</v>
      </c>
      <c r="JF82" s="94">
        <f t="shared" si="145"/>
        <v>2486496.523</v>
      </c>
      <c r="JG82" s="94">
        <f t="shared" si="146"/>
        <v>2486239.8296083333</v>
      </c>
      <c r="JH82" s="94">
        <f t="shared" si="194"/>
        <v>256.69339166674763</v>
      </c>
      <c r="JI82" s="94">
        <f t="shared" si="147"/>
        <v>26441.912608333398</v>
      </c>
      <c r="JJ82" s="94">
        <f t="shared" si="195"/>
        <v>400099.397</v>
      </c>
      <c r="JK82" s="94">
        <f t="shared" si="148"/>
        <v>407745.49300000002</v>
      </c>
      <c r="JL82" s="94">
        <f t="shared" si="196"/>
        <v>2494142.6189999999</v>
      </c>
      <c r="JM82" s="94">
        <f t="shared" si="197"/>
        <v>2486496.523</v>
      </c>
      <c r="JN82" s="94">
        <f t="shared" si="198"/>
        <v>7646.0959999999031</v>
      </c>
      <c r="JO82" s="94">
        <f t="shared" si="199"/>
        <v>18795.816608333495</v>
      </c>
      <c r="JP82" s="96">
        <v>12731</v>
      </c>
      <c r="JQ82" s="6" t="s">
        <v>384</v>
      </c>
      <c r="JR82" s="106" t="s">
        <v>394</v>
      </c>
      <c r="JS82" s="106" t="s">
        <v>395</v>
      </c>
      <c r="JT82" s="6" t="s">
        <v>406</v>
      </c>
      <c r="JU82" s="17">
        <v>6</v>
      </c>
      <c r="JV82" s="6" t="s">
        <v>397</v>
      </c>
      <c r="JW82" s="6" t="s">
        <v>401</v>
      </c>
      <c r="JX82" s="103" t="s">
        <v>402</v>
      </c>
      <c r="JY82" s="7" t="s">
        <v>539</v>
      </c>
      <c r="JZ82" s="6"/>
      <c r="KA82" s="6" t="s">
        <v>406</v>
      </c>
      <c r="KB82" s="6" t="s">
        <v>406</v>
      </c>
      <c r="KC82" s="110">
        <v>43323</v>
      </c>
      <c r="KD82" s="109">
        <v>43602</v>
      </c>
      <c r="KE82" s="110"/>
      <c r="KF82" s="129" t="s">
        <v>548</v>
      </c>
      <c r="KG82" s="129">
        <v>4</v>
      </c>
      <c r="KH82" s="85">
        <v>0</v>
      </c>
      <c r="KI82" s="85">
        <v>0</v>
      </c>
      <c r="KJ82" s="85">
        <v>0</v>
      </c>
      <c r="KK82" s="85" t="s">
        <v>550</v>
      </c>
      <c r="KL82" s="130"/>
      <c r="KM82" s="26"/>
      <c r="KN82" s="130"/>
      <c r="KO82" s="131">
        <v>410</v>
      </c>
      <c r="KP82" s="132"/>
      <c r="KQ82" s="133">
        <v>2016</v>
      </c>
      <c r="KR82" s="132" t="s">
        <v>495</v>
      </c>
      <c r="KS82" s="291" t="s">
        <v>484</v>
      </c>
    </row>
    <row r="83" spans="1:305" ht="26.25" x14ac:dyDescent="0.25">
      <c r="A83" s="4" t="s">
        <v>200</v>
      </c>
      <c r="B83" s="6" t="s">
        <v>71</v>
      </c>
      <c r="C83" s="26" t="s">
        <v>829</v>
      </c>
      <c r="D83" s="219" t="s">
        <v>144</v>
      </c>
      <c r="E83" s="34" t="s">
        <v>220</v>
      </c>
      <c r="F83" s="33" t="s">
        <v>771</v>
      </c>
      <c r="G83" s="12">
        <v>0</v>
      </c>
      <c r="H83" s="12">
        <v>0</v>
      </c>
      <c r="I83" s="12">
        <v>66993.570999999996</v>
      </c>
      <c r="J83" s="12">
        <v>2038.26</v>
      </c>
      <c r="K83" s="12">
        <v>2429.404</v>
      </c>
      <c r="L83" s="12">
        <v>922.97799999999995</v>
      </c>
      <c r="M83" s="12">
        <v>0</v>
      </c>
      <c r="N83" s="48">
        <v>0</v>
      </c>
      <c r="O83" s="48">
        <v>9302.0120000000006</v>
      </c>
      <c r="P83" s="48">
        <v>0</v>
      </c>
      <c r="Q83" s="48">
        <v>0</v>
      </c>
      <c r="R83" s="48">
        <v>0</v>
      </c>
      <c r="S83" s="11">
        <f t="shared" si="123"/>
        <v>81686.224999999991</v>
      </c>
      <c r="T83" s="79">
        <v>0</v>
      </c>
      <c r="U83" s="79">
        <v>0</v>
      </c>
      <c r="V83" s="79">
        <v>0.87</v>
      </c>
      <c r="W83" s="79">
        <v>3.7900000000000003E-2</v>
      </c>
      <c r="X83" s="79">
        <v>0</v>
      </c>
      <c r="Y83" s="79">
        <v>0</v>
      </c>
      <c r="Z83" s="79">
        <v>0</v>
      </c>
      <c r="AA83" s="79">
        <v>0</v>
      </c>
      <c r="AB83" s="79">
        <v>0</v>
      </c>
      <c r="AC83" s="79">
        <v>0</v>
      </c>
      <c r="AD83" s="79">
        <v>0</v>
      </c>
      <c r="AE83" s="79">
        <v>0</v>
      </c>
      <c r="AF83" s="221">
        <f t="shared" si="124"/>
        <v>8.2085693157945866E-2</v>
      </c>
      <c r="AG83" s="221">
        <f t="shared" si="125"/>
        <v>8.2085693157945866E-2</v>
      </c>
      <c r="AH83" s="221">
        <f t="shared" si="126"/>
        <v>0.95208569315794589</v>
      </c>
      <c r="AI83" s="221">
        <f t="shared" si="127"/>
        <v>0.98998569315794593</v>
      </c>
      <c r="AJ83" s="221">
        <f t="shared" si="128"/>
        <v>0.98998569315794593</v>
      </c>
      <c r="AK83" s="221">
        <f t="shared" si="129"/>
        <v>0.98998569315794593</v>
      </c>
      <c r="AL83" s="221">
        <f t="shared" si="130"/>
        <v>0.98998569315794593</v>
      </c>
      <c r="AM83" s="221">
        <f t="shared" si="131"/>
        <v>0.98998569315794593</v>
      </c>
      <c r="AN83" s="221">
        <f t="shared" si="132"/>
        <v>0.98998569315794593</v>
      </c>
      <c r="AO83" s="221">
        <f t="shared" si="133"/>
        <v>0.98998569315794593</v>
      </c>
      <c r="AP83" s="221">
        <f t="shared" si="134"/>
        <v>0.98998569315794593</v>
      </c>
      <c r="AQ83" s="221">
        <f t="shared" si="135"/>
        <v>0.98998569315794593</v>
      </c>
      <c r="AR83" s="221">
        <f t="shared" si="149"/>
        <v>8.2085693157945866E-2</v>
      </c>
      <c r="AS83" s="221">
        <f t="shared" si="150"/>
        <v>8.2085693157945866E-2</v>
      </c>
      <c r="AT83" s="221">
        <f t="shared" si="151"/>
        <v>0.53104284657897294</v>
      </c>
      <c r="AU83" s="221">
        <f t="shared" si="152"/>
        <v>0.98000000000000009</v>
      </c>
      <c r="AV83" s="221">
        <f t="shared" si="153"/>
        <v>0.98000000000000009</v>
      </c>
      <c r="AW83" s="221">
        <f t="shared" si="154"/>
        <v>0.98000000000000009</v>
      </c>
      <c r="AX83" s="221">
        <f t="shared" si="155"/>
        <v>0.9900000000000001</v>
      </c>
      <c r="AY83" s="221">
        <f t="shared" si="156"/>
        <v>1</v>
      </c>
      <c r="AZ83" s="221">
        <f t="shared" si="157"/>
        <v>1</v>
      </c>
      <c r="BA83" s="221">
        <f t="shared" si="158"/>
        <v>1</v>
      </c>
      <c r="BB83" s="221">
        <f t="shared" si="159"/>
        <v>1</v>
      </c>
      <c r="BC83" s="221">
        <f t="shared" si="160"/>
        <v>1</v>
      </c>
      <c r="BD83" s="80">
        <f t="shared" si="136"/>
        <v>0.98998569315794593</v>
      </c>
      <c r="BE83" s="76">
        <v>8.2085693157945866E-2</v>
      </c>
      <c r="BF83" s="51">
        <v>14686.346000000001</v>
      </c>
      <c r="BG83" s="57">
        <v>0</v>
      </c>
      <c r="BH83" s="57">
        <v>0</v>
      </c>
      <c r="BI83" s="57">
        <v>37815.324022537505</v>
      </c>
      <c r="BJ83" s="57">
        <v>38828.221432184291</v>
      </c>
      <c r="BK83" s="57">
        <v>0</v>
      </c>
      <c r="BL83" s="57">
        <v>0</v>
      </c>
      <c r="BM83" s="57">
        <v>0</v>
      </c>
      <c r="BN83" s="57">
        <v>0</v>
      </c>
      <c r="BO83" s="57">
        <v>0</v>
      </c>
      <c r="BP83" s="57">
        <v>0</v>
      </c>
      <c r="BQ83" s="57">
        <v>0</v>
      </c>
      <c r="BR83" s="57">
        <v>0</v>
      </c>
      <c r="BS83" s="86">
        <f t="shared" si="161"/>
        <v>76643.545454721796</v>
      </c>
      <c r="BT83" s="230">
        <v>0</v>
      </c>
      <c r="BU83" s="230">
        <v>0</v>
      </c>
      <c r="BV83" s="230">
        <v>0.4489571534210271</v>
      </c>
      <c r="BW83" s="230">
        <v>0.4489571534210271</v>
      </c>
      <c r="BX83" s="230">
        <v>0</v>
      </c>
      <c r="BY83" s="230">
        <v>0</v>
      </c>
      <c r="BZ83" s="230">
        <v>0.01</v>
      </c>
      <c r="CA83" s="230">
        <v>0.01</v>
      </c>
      <c r="CB83" s="230">
        <v>0</v>
      </c>
      <c r="CC83" s="230">
        <v>0</v>
      </c>
      <c r="CD83" s="230">
        <v>0</v>
      </c>
      <c r="CE83" s="230">
        <v>0</v>
      </c>
      <c r="CF83" s="80">
        <f t="shared" si="162"/>
        <v>1</v>
      </c>
      <c r="CG83" s="59">
        <v>0</v>
      </c>
      <c r="CH83" s="59">
        <v>0</v>
      </c>
      <c r="CI83" s="59">
        <v>0</v>
      </c>
      <c r="CJ83" s="59">
        <v>0</v>
      </c>
      <c r="CK83" s="59">
        <v>0</v>
      </c>
      <c r="CL83" s="59">
        <v>0</v>
      </c>
      <c r="CM83" s="59">
        <v>0</v>
      </c>
      <c r="CN83" s="59">
        <v>0</v>
      </c>
      <c r="CO83" s="59">
        <v>0</v>
      </c>
      <c r="CP83" s="59">
        <v>0</v>
      </c>
      <c r="CQ83" s="59">
        <v>0</v>
      </c>
      <c r="CR83" s="59">
        <v>0</v>
      </c>
      <c r="CS83" s="11">
        <f t="shared" si="163"/>
        <v>0</v>
      </c>
      <c r="CT83" s="59">
        <v>0</v>
      </c>
      <c r="CU83" s="59">
        <v>0</v>
      </c>
      <c r="CV83" s="59">
        <v>0</v>
      </c>
      <c r="CW83" s="59">
        <v>0</v>
      </c>
      <c r="CX83" s="58">
        <f t="shared" si="137"/>
        <v>91329.891454721801</v>
      </c>
      <c r="CY83" s="63">
        <v>0</v>
      </c>
      <c r="CZ83" s="63">
        <v>0</v>
      </c>
      <c r="DA83" s="63">
        <v>37815.324022537505</v>
      </c>
      <c r="DB83" s="63">
        <v>38828.221432184291</v>
      </c>
      <c r="DC83" s="63">
        <v>0</v>
      </c>
      <c r="DD83" s="63">
        <v>0</v>
      </c>
      <c r="DE83" s="63">
        <v>0</v>
      </c>
      <c r="DF83" s="63">
        <v>0</v>
      </c>
      <c r="DG83" s="63">
        <v>0</v>
      </c>
      <c r="DH83" s="63">
        <v>0</v>
      </c>
      <c r="DI83" s="63">
        <v>0</v>
      </c>
      <c r="DJ83" s="63">
        <v>0</v>
      </c>
      <c r="DK83" s="63">
        <f t="shared" si="164"/>
        <v>76643.545454721796</v>
      </c>
      <c r="DL83" s="63">
        <v>0</v>
      </c>
      <c r="DM83" s="63">
        <v>0</v>
      </c>
      <c r="DN83" s="63">
        <v>0</v>
      </c>
      <c r="DO83" s="63">
        <v>0</v>
      </c>
      <c r="DP83" s="63">
        <v>0</v>
      </c>
      <c r="DQ83" s="63">
        <v>0</v>
      </c>
      <c r="DR83" s="63">
        <v>0</v>
      </c>
      <c r="DS83" s="63">
        <v>0</v>
      </c>
      <c r="DT83" s="63">
        <v>0</v>
      </c>
      <c r="DU83" s="63">
        <v>0</v>
      </c>
      <c r="DV83" s="63">
        <v>0</v>
      </c>
      <c r="DW83" s="63">
        <v>0</v>
      </c>
      <c r="DX83" s="63">
        <f t="shared" si="165"/>
        <v>0</v>
      </c>
      <c r="DY83" s="58">
        <v>0</v>
      </c>
      <c r="DZ83" s="58">
        <v>0</v>
      </c>
      <c r="EA83" s="58">
        <v>0</v>
      </c>
      <c r="EB83" s="58">
        <v>0</v>
      </c>
      <c r="EC83" s="58">
        <f t="shared" si="166"/>
        <v>91329.891454721801</v>
      </c>
      <c r="ED83" s="85">
        <v>0</v>
      </c>
      <c r="EE83" s="85">
        <v>0</v>
      </c>
      <c r="EF83" s="85">
        <v>66993.570999999996</v>
      </c>
      <c r="EG83" s="85">
        <v>2038.26</v>
      </c>
      <c r="EH83" s="85">
        <v>2429.404</v>
      </c>
      <c r="EI83" s="85">
        <v>922.97799999999995</v>
      </c>
      <c r="EJ83" s="85">
        <v>7390.0219999999999</v>
      </c>
      <c r="EK83" s="85">
        <v>0</v>
      </c>
      <c r="EL83" s="85">
        <v>0</v>
      </c>
      <c r="EM83" s="85">
        <v>0</v>
      </c>
      <c r="EN83" s="85">
        <v>0</v>
      </c>
      <c r="EO83" s="85">
        <v>0</v>
      </c>
      <c r="EP83" s="83">
        <f t="shared" si="167"/>
        <v>79774.234999999986</v>
      </c>
      <c r="EQ83" s="79">
        <v>0</v>
      </c>
      <c r="ER83" s="79">
        <v>0</v>
      </c>
      <c r="ES83" s="79">
        <v>0.87</v>
      </c>
      <c r="ET83" s="79">
        <v>3.7900000000000003E-2</v>
      </c>
      <c r="EU83" s="79">
        <v>0</v>
      </c>
      <c r="EV83" s="79">
        <v>0</v>
      </c>
      <c r="EW83" s="79">
        <v>0</v>
      </c>
      <c r="EX83" s="79">
        <v>0</v>
      </c>
      <c r="EY83" s="79">
        <v>0</v>
      </c>
      <c r="EZ83" s="79">
        <v>0</v>
      </c>
      <c r="FA83" s="79">
        <v>0</v>
      </c>
      <c r="FB83" s="79">
        <v>0.01</v>
      </c>
      <c r="FC83" s="81">
        <f t="shared" si="168"/>
        <v>0.91790000000000005</v>
      </c>
      <c r="FD83" s="81">
        <f t="shared" si="169"/>
        <v>8.2085693157945866E-2</v>
      </c>
      <c r="FE83" s="81">
        <f t="shared" si="170"/>
        <v>8.2085693157945866E-2</v>
      </c>
      <c r="FF83" s="81">
        <f t="shared" si="171"/>
        <v>0.95208569315794589</v>
      </c>
      <c r="FG83" s="81">
        <f t="shared" si="172"/>
        <v>0.98998569315794593</v>
      </c>
      <c r="FH83" s="81">
        <f t="shared" si="173"/>
        <v>0.98998569315794593</v>
      </c>
      <c r="FI83" s="81">
        <f t="shared" si="174"/>
        <v>0.98998569315794593</v>
      </c>
      <c r="FJ83" s="81">
        <f t="shared" si="175"/>
        <v>0.98998569315794593</v>
      </c>
      <c r="FK83" s="81">
        <f t="shared" si="176"/>
        <v>0.98998569315794593</v>
      </c>
      <c r="FL83" s="81">
        <f t="shared" si="177"/>
        <v>0.98998569315794593</v>
      </c>
      <c r="FM83" s="81">
        <f t="shared" si="178"/>
        <v>0.98998569315794593</v>
      </c>
      <c r="FN83" s="81">
        <f t="shared" si="179"/>
        <v>0.98998569315794593</v>
      </c>
      <c r="FO83" s="81">
        <f t="shared" si="180"/>
        <v>0.99998569315794594</v>
      </c>
      <c r="FP83" s="85">
        <v>0</v>
      </c>
      <c r="FQ83" s="85">
        <v>0</v>
      </c>
      <c r="FR83" s="85">
        <v>0</v>
      </c>
      <c r="FS83" s="85">
        <v>0</v>
      </c>
      <c r="FT83" s="85">
        <v>0</v>
      </c>
      <c r="FU83" s="85">
        <v>0</v>
      </c>
      <c r="FV83" s="85">
        <v>0</v>
      </c>
      <c r="FW83" s="85">
        <v>0</v>
      </c>
      <c r="FX83" s="85">
        <v>0</v>
      </c>
      <c r="FY83" s="85">
        <v>0</v>
      </c>
      <c r="FZ83" s="85">
        <v>0</v>
      </c>
      <c r="GA83" s="85">
        <v>0</v>
      </c>
      <c r="GB83" s="83">
        <f t="shared" si="181"/>
        <v>0</v>
      </c>
      <c r="GC83" s="89">
        <v>0</v>
      </c>
      <c r="GD83" s="89">
        <v>0</v>
      </c>
      <c r="GE83" s="89">
        <v>0</v>
      </c>
      <c r="GF83" s="89">
        <v>0</v>
      </c>
      <c r="GG83" s="86">
        <v>94460.580999999991</v>
      </c>
      <c r="GH83" s="63">
        <v>0</v>
      </c>
      <c r="GI83" s="63">
        <v>0</v>
      </c>
      <c r="GJ83" s="63">
        <v>66993.570999999996</v>
      </c>
      <c r="GK83" s="63">
        <v>2038.26</v>
      </c>
      <c r="GL83" s="63">
        <v>2429.404</v>
      </c>
      <c r="GM83" s="63">
        <v>922.97799999999995</v>
      </c>
      <c r="GN83" s="63">
        <v>0</v>
      </c>
      <c r="GO83" s="63">
        <v>0</v>
      </c>
      <c r="GP83" s="63">
        <v>2686.4079999999999</v>
      </c>
      <c r="GQ83" s="63">
        <v>0</v>
      </c>
      <c r="GR83" s="63">
        <v>0</v>
      </c>
      <c r="GS83" s="63">
        <v>0</v>
      </c>
      <c r="GT83" s="63">
        <f t="shared" si="182"/>
        <v>75070.620999999985</v>
      </c>
      <c r="GU83" s="63">
        <v>0</v>
      </c>
      <c r="GV83" s="63">
        <v>0</v>
      </c>
      <c r="GW83" s="63">
        <v>0</v>
      </c>
      <c r="GX83" s="63">
        <v>0</v>
      </c>
      <c r="GY83" s="63">
        <v>0</v>
      </c>
      <c r="GZ83" s="63">
        <v>0</v>
      </c>
      <c r="HA83" s="63">
        <v>0</v>
      </c>
      <c r="HB83" s="63">
        <v>0</v>
      </c>
      <c r="HC83" s="63">
        <v>0</v>
      </c>
      <c r="HD83" s="63">
        <v>0</v>
      </c>
      <c r="HE83" s="63">
        <v>0</v>
      </c>
      <c r="HF83" s="63">
        <v>0</v>
      </c>
      <c r="HG83" s="63">
        <f t="shared" si="183"/>
        <v>0</v>
      </c>
      <c r="HH83" s="58">
        <v>0</v>
      </c>
      <c r="HI83" s="58">
        <v>0</v>
      </c>
      <c r="HJ83" s="58">
        <v>0</v>
      </c>
      <c r="HK83" s="58">
        <v>0</v>
      </c>
      <c r="HL83" s="58">
        <f t="shared" si="184"/>
        <v>89756.96699999999</v>
      </c>
      <c r="HM83" s="63">
        <v>0</v>
      </c>
      <c r="HN83" s="63">
        <v>0</v>
      </c>
      <c r="HO83" s="63">
        <v>66993.570999999996</v>
      </c>
      <c r="HP83" s="63">
        <v>2038.26</v>
      </c>
      <c r="HQ83" s="63">
        <v>2429.404</v>
      </c>
      <c r="HR83" s="63">
        <v>922.97799999999995</v>
      </c>
      <c r="HS83" s="63">
        <v>0</v>
      </c>
      <c r="HT83" s="63">
        <v>0</v>
      </c>
      <c r="HU83" s="63">
        <v>9302.0120000000006</v>
      </c>
      <c r="HV83" s="63">
        <v>0</v>
      </c>
      <c r="HW83" s="63">
        <v>0</v>
      </c>
      <c r="HX83" s="63">
        <v>0</v>
      </c>
      <c r="HY83" s="63">
        <f t="shared" si="185"/>
        <v>81686.224999999991</v>
      </c>
      <c r="HZ83" s="63">
        <v>0</v>
      </c>
      <c r="IA83" s="63">
        <v>0</v>
      </c>
      <c r="IB83" s="63">
        <v>0</v>
      </c>
      <c r="IC83" s="63">
        <v>0</v>
      </c>
      <c r="ID83" s="63">
        <v>0</v>
      </c>
      <c r="IE83" s="63">
        <v>0</v>
      </c>
      <c r="IF83" s="63">
        <v>0</v>
      </c>
      <c r="IG83" s="63">
        <v>0</v>
      </c>
      <c r="IH83" s="63">
        <v>0</v>
      </c>
      <c r="II83" s="63">
        <v>0</v>
      </c>
      <c r="IJ83" s="63">
        <v>0</v>
      </c>
      <c r="IK83" s="63">
        <v>0</v>
      </c>
      <c r="IL83" s="63">
        <v>0</v>
      </c>
      <c r="IM83" s="58">
        <v>0</v>
      </c>
      <c r="IN83" s="58">
        <v>0</v>
      </c>
      <c r="IO83" s="58">
        <v>0</v>
      </c>
      <c r="IP83" s="58">
        <v>0</v>
      </c>
      <c r="IQ83" s="58">
        <f t="shared" si="138"/>
        <v>96372.570999999996</v>
      </c>
      <c r="IR83" s="70">
        <f t="shared" si="186"/>
        <v>76643.545454721796</v>
      </c>
      <c r="IS83" s="70">
        <f t="shared" si="187"/>
        <v>81686.224999999991</v>
      </c>
      <c r="IT83" s="92">
        <f t="shared" si="139"/>
        <v>96372.570999999996</v>
      </c>
      <c r="IU83" s="92">
        <f t="shared" si="140"/>
        <v>91329.891454721801</v>
      </c>
      <c r="IV83" s="92">
        <f t="shared" si="188"/>
        <v>5042.6795452781953</v>
      </c>
      <c r="IW83" s="21">
        <f t="shared" si="141"/>
        <v>-5042.6795452781953</v>
      </c>
      <c r="IX83" s="70">
        <f t="shared" si="189"/>
        <v>79774.234999999986</v>
      </c>
      <c r="IY83" s="70">
        <f t="shared" si="190"/>
        <v>81686.224999999991</v>
      </c>
      <c r="IZ83" s="93">
        <f t="shared" si="142"/>
        <v>96372.570999999996</v>
      </c>
      <c r="JA83" s="93">
        <f t="shared" si="143"/>
        <v>94460.580999999991</v>
      </c>
      <c r="JB83" s="92">
        <f t="shared" si="191"/>
        <v>1911.9900000000052</v>
      </c>
      <c r="JC83" s="94">
        <f t="shared" si="144"/>
        <v>-1911.9900000000052</v>
      </c>
      <c r="JD83" s="94">
        <f t="shared" si="192"/>
        <v>75070.620999999985</v>
      </c>
      <c r="JE83" s="94">
        <f t="shared" si="193"/>
        <v>81686.224999999991</v>
      </c>
      <c r="JF83" s="94">
        <f t="shared" si="145"/>
        <v>96372.570999999996</v>
      </c>
      <c r="JG83" s="94">
        <f t="shared" si="146"/>
        <v>89756.96699999999</v>
      </c>
      <c r="JH83" s="94">
        <f t="shared" si="194"/>
        <v>6615.6040000000066</v>
      </c>
      <c r="JI83" s="94">
        <f t="shared" si="147"/>
        <v>-6615.6040000000066</v>
      </c>
      <c r="JJ83" s="94">
        <f t="shared" si="195"/>
        <v>81686.224999999991</v>
      </c>
      <c r="JK83" s="94">
        <f t="shared" si="148"/>
        <v>81686.224999999991</v>
      </c>
      <c r="JL83" s="94">
        <f t="shared" si="196"/>
        <v>96372.570999999996</v>
      </c>
      <c r="JM83" s="94">
        <f t="shared" si="197"/>
        <v>96372.570999999996</v>
      </c>
      <c r="JN83" s="94">
        <f t="shared" si="198"/>
        <v>0</v>
      </c>
      <c r="JO83" s="94">
        <f t="shared" si="199"/>
        <v>0</v>
      </c>
      <c r="JP83" s="96">
        <v>12957</v>
      </c>
      <c r="JQ83" s="6" t="s">
        <v>384</v>
      </c>
      <c r="JR83" s="106" t="s">
        <v>394</v>
      </c>
      <c r="JS83" s="106" t="s">
        <v>395</v>
      </c>
      <c r="JT83" s="6" t="s">
        <v>406</v>
      </c>
      <c r="JU83" s="17">
        <v>6</v>
      </c>
      <c r="JV83" s="6" t="s">
        <v>397</v>
      </c>
      <c r="JW83" s="6" t="s">
        <v>401</v>
      </c>
      <c r="JX83" s="103" t="s">
        <v>540</v>
      </c>
      <c r="JY83" s="7" t="s">
        <v>541</v>
      </c>
      <c r="JZ83" s="6" t="s">
        <v>542</v>
      </c>
      <c r="KA83" s="6" t="s">
        <v>406</v>
      </c>
      <c r="KB83" s="6"/>
      <c r="KC83" s="110">
        <v>42614</v>
      </c>
      <c r="KD83" s="109">
        <v>43529</v>
      </c>
      <c r="KE83" s="110"/>
      <c r="KF83" s="129">
        <v>0</v>
      </c>
      <c r="KG83" s="129">
        <v>0</v>
      </c>
      <c r="KH83" s="85">
        <v>0</v>
      </c>
      <c r="KI83" s="85">
        <v>0</v>
      </c>
      <c r="KJ83" s="85">
        <v>0</v>
      </c>
      <c r="KK83" s="85"/>
      <c r="KL83" s="130"/>
      <c r="KM83" s="26"/>
      <c r="KN83" s="130"/>
      <c r="KO83" s="131"/>
      <c r="KP83" s="132"/>
      <c r="KQ83" s="133"/>
      <c r="KR83" s="132" t="s">
        <v>491</v>
      </c>
      <c r="KS83" s="291" t="s">
        <v>484</v>
      </c>
    </row>
    <row r="84" spans="1:305" ht="64.5" x14ac:dyDescent="0.25">
      <c r="A84" s="4" t="s">
        <v>201</v>
      </c>
      <c r="B84" s="6" t="s">
        <v>72</v>
      </c>
      <c r="C84" s="26" t="s">
        <v>211</v>
      </c>
      <c r="D84" s="219" t="s">
        <v>144</v>
      </c>
      <c r="E84" s="34" t="s">
        <v>221</v>
      </c>
      <c r="F84" s="33" t="s">
        <v>771</v>
      </c>
      <c r="G84" s="12">
        <v>370.36799999999999</v>
      </c>
      <c r="H84" s="12">
        <v>1774.8710000000001</v>
      </c>
      <c r="I84" s="12">
        <v>27806.831999999999</v>
      </c>
      <c r="J84" s="12">
        <v>412401.4</v>
      </c>
      <c r="K84" s="12">
        <v>479634.908</v>
      </c>
      <c r="L84" s="12">
        <v>302215.25199999998</v>
      </c>
      <c r="M84" s="12">
        <v>40242.533000000003</v>
      </c>
      <c r="N84" s="48">
        <v>127625.605</v>
      </c>
      <c r="O84" s="48">
        <v>15208.133</v>
      </c>
      <c r="P84" s="48">
        <v>583148.13500000001</v>
      </c>
      <c r="Q84" s="48">
        <v>96425.801000000007</v>
      </c>
      <c r="R84" s="48">
        <v>75956.12</v>
      </c>
      <c r="S84" s="11">
        <f t="shared" si="123"/>
        <v>2162809.9580000001</v>
      </c>
      <c r="T84" s="79">
        <v>0</v>
      </c>
      <c r="U84" s="79">
        <v>0</v>
      </c>
      <c r="V84" s="79">
        <v>0</v>
      </c>
      <c r="W84" s="79">
        <v>0</v>
      </c>
      <c r="X84" s="79">
        <v>0</v>
      </c>
      <c r="Y84" s="79">
        <v>0</v>
      </c>
      <c r="Z84" s="79">
        <v>8.6E-3</v>
      </c>
      <c r="AA84" s="79">
        <v>0</v>
      </c>
      <c r="AB84" s="79">
        <v>0</v>
      </c>
      <c r="AC84" s="79">
        <v>1.0000000000000009E-2</v>
      </c>
      <c r="AD84" s="79">
        <v>0.01</v>
      </c>
      <c r="AE84" s="79">
        <v>0</v>
      </c>
      <c r="AF84" s="221">
        <f t="shared" si="124"/>
        <v>0.33144000000000001</v>
      </c>
      <c r="AG84" s="221">
        <f t="shared" si="125"/>
        <v>0.33144000000000001</v>
      </c>
      <c r="AH84" s="221">
        <f t="shared" si="126"/>
        <v>0.33144000000000001</v>
      </c>
      <c r="AI84" s="221">
        <f t="shared" si="127"/>
        <v>0.33144000000000001</v>
      </c>
      <c r="AJ84" s="221">
        <f t="shared" si="128"/>
        <v>0.33144000000000001</v>
      </c>
      <c r="AK84" s="221">
        <f t="shared" si="129"/>
        <v>0.33144000000000001</v>
      </c>
      <c r="AL84" s="221">
        <f t="shared" si="130"/>
        <v>0.34004000000000001</v>
      </c>
      <c r="AM84" s="221">
        <f t="shared" si="131"/>
        <v>0.34004000000000001</v>
      </c>
      <c r="AN84" s="221">
        <f t="shared" si="132"/>
        <v>0.34004000000000001</v>
      </c>
      <c r="AO84" s="221">
        <f t="shared" si="133"/>
        <v>0.35004000000000002</v>
      </c>
      <c r="AP84" s="221">
        <f t="shared" si="134"/>
        <v>0.36004000000000003</v>
      </c>
      <c r="AQ84" s="221">
        <f t="shared" si="135"/>
        <v>0.36004000000000003</v>
      </c>
      <c r="AR84" s="221">
        <f t="shared" si="149"/>
        <v>0.33393732861659825</v>
      </c>
      <c r="AS84" s="221">
        <f t="shared" si="150"/>
        <v>0.33811281223949646</v>
      </c>
      <c r="AT84" s="221">
        <f t="shared" si="151"/>
        <v>0.3456292246568109</v>
      </c>
      <c r="AU84" s="221">
        <f t="shared" si="152"/>
        <v>0.34587029435410399</v>
      </c>
      <c r="AV84" s="221">
        <f t="shared" si="153"/>
        <v>0.34868427783410832</v>
      </c>
      <c r="AW84" s="221">
        <f t="shared" si="154"/>
        <v>0.3532397733473871</v>
      </c>
      <c r="AX84" s="221">
        <f t="shared" si="155"/>
        <v>0.38296164608005573</v>
      </c>
      <c r="AY84" s="221">
        <f t="shared" si="156"/>
        <v>0.43098727690387323</v>
      </c>
      <c r="AZ84" s="221">
        <f t="shared" si="157"/>
        <v>0.45279903214997314</v>
      </c>
      <c r="BA84" s="221">
        <f t="shared" si="158"/>
        <v>0.47360031561101212</v>
      </c>
      <c r="BB84" s="221">
        <f t="shared" si="159"/>
        <v>0.50275964426562614</v>
      </c>
      <c r="BC84" s="221">
        <f t="shared" si="160"/>
        <v>0.51019366440147085</v>
      </c>
      <c r="BD84" s="80">
        <f t="shared" si="136"/>
        <v>0.36004000000000003</v>
      </c>
      <c r="BE84" s="76">
        <v>0.33144000000000001</v>
      </c>
      <c r="BF84" s="51">
        <v>873694.61499999999</v>
      </c>
      <c r="BG84" s="57">
        <v>16990.182834560022</v>
      </c>
      <c r="BH84" s="57">
        <v>28476.056533818995</v>
      </c>
      <c r="BI84" s="57">
        <v>60920.651307647953</v>
      </c>
      <c r="BJ84" s="57">
        <v>1652.3714898077553</v>
      </c>
      <c r="BK84" s="57">
        <v>19336.662607498471</v>
      </c>
      <c r="BL84" s="57">
        <v>31381.19112216141</v>
      </c>
      <c r="BM84" s="57">
        <v>205260.24926154694</v>
      </c>
      <c r="BN84" s="57">
        <v>332495.79744502302</v>
      </c>
      <c r="BO84" s="57">
        <v>151383.14919478633</v>
      </c>
      <c r="BP84" s="57">
        <v>144734.45255803512</v>
      </c>
      <c r="BQ84" s="57">
        <v>203391.67613510031</v>
      </c>
      <c r="BR84" s="57">
        <v>51984.553687980027</v>
      </c>
      <c r="BS84" s="86">
        <f t="shared" si="161"/>
        <v>1248006.9941779664</v>
      </c>
      <c r="BT84" s="230">
        <v>2.4973286165982582E-3</v>
      </c>
      <c r="BU84" s="230">
        <v>4.1754836228982163E-3</v>
      </c>
      <c r="BV84" s="230">
        <v>7.5164124173143871E-3</v>
      </c>
      <c r="BW84" s="230">
        <v>2.4106969729309607E-4</v>
      </c>
      <c r="BX84" s="230">
        <v>2.8139834800043661E-3</v>
      </c>
      <c r="BY84" s="230">
        <v>4.5554955132787577E-3</v>
      </c>
      <c r="BZ84" s="230">
        <v>2.9721872732668624E-2</v>
      </c>
      <c r="CA84" s="230">
        <v>4.8025630823817514E-2</v>
      </c>
      <c r="CB84" s="230">
        <v>2.1811755246099889E-2</v>
      </c>
      <c r="CC84" s="230">
        <v>2.0801283461039009E-2</v>
      </c>
      <c r="CD84" s="230">
        <v>2.9159328654614017E-2</v>
      </c>
      <c r="CE84" s="230">
        <v>7.4340201358447577E-3</v>
      </c>
      <c r="CF84" s="80">
        <f t="shared" si="162"/>
        <v>0.51019366440147085</v>
      </c>
      <c r="CG84" s="59">
        <v>14439.4437</v>
      </c>
      <c r="CH84" s="59">
        <v>614698.5</v>
      </c>
      <c r="CI84" s="59">
        <v>5400</v>
      </c>
      <c r="CJ84" s="59">
        <v>2800</v>
      </c>
      <c r="CK84" s="59">
        <v>28900</v>
      </c>
      <c r="CL84" s="59">
        <v>577800</v>
      </c>
      <c r="CM84" s="59">
        <v>868900</v>
      </c>
      <c r="CN84" s="59">
        <v>302800</v>
      </c>
      <c r="CO84" s="59">
        <v>869900</v>
      </c>
      <c r="CP84" s="59">
        <v>38900</v>
      </c>
      <c r="CQ84" s="59">
        <v>39300</v>
      </c>
      <c r="CR84" s="59">
        <v>39250</v>
      </c>
      <c r="CS84" s="11">
        <f t="shared" si="163"/>
        <v>3403087.9436999997</v>
      </c>
      <c r="CT84" s="59">
        <v>3114220</v>
      </c>
      <c r="CU84" s="59">
        <v>0</v>
      </c>
      <c r="CV84" s="59">
        <v>0</v>
      </c>
      <c r="CW84" s="59">
        <v>0</v>
      </c>
      <c r="CX84" s="58">
        <f t="shared" si="137"/>
        <v>8639009.5528779663</v>
      </c>
      <c r="CY84" s="63">
        <v>16990.182834560022</v>
      </c>
      <c r="CZ84" s="63">
        <v>28476.056533818995</v>
      </c>
      <c r="DA84" s="63">
        <v>60920.651307647953</v>
      </c>
      <c r="DB84" s="63">
        <v>1652.3714898077553</v>
      </c>
      <c r="DC84" s="63">
        <v>19336.662607498471</v>
      </c>
      <c r="DD84" s="63">
        <v>31381.19112216141</v>
      </c>
      <c r="DE84" s="63">
        <v>205260.24926154694</v>
      </c>
      <c r="DF84" s="63">
        <v>332495.79744502302</v>
      </c>
      <c r="DG84" s="63">
        <v>151383.14919478633</v>
      </c>
      <c r="DH84" s="63">
        <v>144734.45255803512</v>
      </c>
      <c r="DI84" s="63">
        <v>203391.67613510031</v>
      </c>
      <c r="DJ84" s="63">
        <v>51984.553687980027</v>
      </c>
      <c r="DK84" s="63">
        <f t="shared" si="164"/>
        <v>1248006.9941779664</v>
      </c>
      <c r="DL84" s="63">
        <v>14439.4437</v>
      </c>
      <c r="DM84" s="63">
        <v>614698.5</v>
      </c>
      <c r="DN84" s="63">
        <v>5400</v>
      </c>
      <c r="DO84" s="63">
        <v>2800</v>
      </c>
      <c r="DP84" s="63">
        <v>28900</v>
      </c>
      <c r="DQ84" s="63">
        <v>577800</v>
      </c>
      <c r="DR84" s="63">
        <v>868900</v>
      </c>
      <c r="DS84" s="63">
        <v>302800</v>
      </c>
      <c r="DT84" s="63">
        <v>869900</v>
      </c>
      <c r="DU84" s="63">
        <v>38900</v>
      </c>
      <c r="DV84" s="63">
        <v>39300</v>
      </c>
      <c r="DW84" s="63">
        <v>39250</v>
      </c>
      <c r="DX84" s="63">
        <f t="shared" si="165"/>
        <v>3403087.9436999997</v>
      </c>
      <c r="DY84" s="58">
        <v>3114220</v>
      </c>
      <c r="DZ84" s="58">
        <v>0</v>
      </c>
      <c r="EA84" s="58">
        <v>0</v>
      </c>
      <c r="EB84" s="58">
        <v>0</v>
      </c>
      <c r="EC84" s="58">
        <f t="shared" si="166"/>
        <v>8639009.5528779663</v>
      </c>
      <c r="ED84" s="85">
        <v>370.36799999999999</v>
      </c>
      <c r="EE84" s="85">
        <v>1774.8710000000001</v>
      </c>
      <c r="EF84" s="85">
        <v>27806.831999999999</v>
      </c>
      <c r="EG84" s="85">
        <v>412401.4</v>
      </c>
      <c r="EH84" s="85">
        <v>479634.908</v>
      </c>
      <c r="EI84" s="85">
        <v>302215.25199999998</v>
      </c>
      <c r="EJ84" s="85">
        <v>378599.37060000002</v>
      </c>
      <c r="EK84" s="85">
        <v>160705.6226</v>
      </c>
      <c r="EL84" s="85">
        <v>155948.6226</v>
      </c>
      <c r="EM84" s="85">
        <v>517712.9339</v>
      </c>
      <c r="EN84" s="85">
        <v>46122</v>
      </c>
      <c r="EO84" s="85">
        <v>0</v>
      </c>
      <c r="EP84" s="83">
        <f t="shared" si="167"/>
        <v>2483292.1806999999</v>
      </c>
      <c r="EQ84" s="79">
        <v>0</v>
      </c>
      <c r="ER84" s="79">
        <v>0</v>
      </c>
      <c r="ES84" s="79">
        <v>0</v>
      </c>
      <c r="ET84" s="79">
        <v>0</v>
      </c>
      <c r="EU84" s="79">
        <v>0</v>
      </c>
      <c r="EV84" s="79">
        <v>5.9084645738605012E-3</v>
      </c>
      <c r="EW84" s="79">
        <v>1.0457771027631518E-2</v>
      </c>
      <c r="EX84" s="79">
        <v>1.7647928751006455E-2</v>
      </c>
      <c r="EY84" s="79">
        <v>1.5100974415432898E-2</v>
      </c>
      <c r="EZ84" s="79">
        <v>2.318315301209627E-2</v>
      </c>
      <c r="FA84" s="79">
        <v>5.4220784555832277E-2</v>
      </c>
      <c r="FB84" s="79">
        <v>9.9669248049878034E-2</v>
      </c>
      <c r="FC84" s="81">
        <f t="shared" si="168"/>
        <v>0.22618832438573794</v>
      </c>
      <c r="FD84" s="81">
        <f t="shared" si="169"/>
        <v>0.33144000000000001</v>
      </c>
      <c r="FE84" s="81">
        <f t="shared" si="170"/>
        <v>0.33144000000000001</v>
      </c>
      <c r="FF84" s="81">
        <f t="shared" si="171"/>
        <v>0.33144000000000001</v>
      </c>
      <c r="FG84" s="81">
        <f t="shared" si="172"/>
        <v>0.33144000000000001</v>
      </c>
      <c r="FH84" s="81">
        <f t="shared" si="173"/>
        <v>0.33144000000000001</v>
      </c>
      <c r="FI84" s="81">
        <f t="shared" si="174"/>
        <v>0.33734846457386053</v>
      </c>
      <c r="FJ84" s="81">
        <f t="shared" si="175"/>
        <v>0.34780623560149204</v>
      </c>
      <c r="FK84" s="81">
        <f t="shared" si="176"/>
        <v>0.3654541643524985</v>
      </c>
      <c r="FL84" s="81">
        <f t="shared" si="177"/>
        <v>0.3805551387679314</v>
      </c>
      <c r="FM84" s="81">
        <f t="shared" si="178"/>
        <v>0.40373829178002762</v>
      </c>
      <c r="FN84" s="81">
        <f t="shared" si="179"/>
        <v>0.45795907633585992</v>
      </c>
      <c r="FO84" s="81">
        <f t="shared" si="180"/>
        <v>0.55762832438573795</v>
      </c>
      <c r="FP84" s="85">
        <v>118616.568</v>
      </c>
      <c r="FQ84" s="85">
        <v>626364</v>
      </c>
      <c r="FR84" s="85">
        <v>117656.5</v>
      </c>
      <c r="FS84" s="85">
        <v>529500</v>
      </c>
      <c r="FT84" s="85">
        <v>794100</v>
      </c>
      <c r="FU84" s="85">
        <v>39197</v>
      </c>
      <c r="FV84" s="85">
        <v>567400</v>
      </c>
      <c r="FW84" s="85">
        <v>45100</v>
      </c>
      <c r="FX84" s="85">
        <v>544500</v>
      </c>
      <c r="FY84" s="85">
        <v>28400</v>
      </c>
      <c r="FZ84" s="85">
        <v>256500</v>
      </c>
      <c r="GA84" s="85">
        <v>250000</v>
      </c>
      <c r="GB84" s="83">
        <f t="shared" si="181"/>
        <v>3917334.068</v>
      </c>
      <c r="GC84" s="89">
        <v>1828139.3661779659</v>
      </c>
      <c r="GD84" s="89">
        <v>0</v>
      </c>
      <c r="GE84" s="89">
        <v>0</v>
      </c>
      <c r="GF84" s="89">
        <v>0</v>
      </c>
      <c r="GG84" s="86">
        <v>9102460.2298779655</v>
      </c>
      <c r="GH84" s="63">
        <v>370.36799999999999</v>
      </c>
      <c r="GI84" s="63">
        <v>1774.8710000000001</v>
      </c>
      <c r="GJ84" s="63">
        <v>27806.831999999999</v>
      </c>
      <c r="GK84" s="63">
        <v>412401.4</v>
      </c>
      <c r="GL84" s="63">
        <v>479634.908</v>
      </c>
      <c r="GM84" s="63">
        <v>302215.25199999998</v>
      </c>
      <c r="GN84" s="63">
        <v>40242.533000000003</v>
      </c>
      <c r="GO84" s="63">
        <v>127625.605</v>
      </c>
      <c r="GP84" s="63">
        <v>15208.133</v>
      </c>
      <c r="GQ84" s="63">
        <v>602743.39430000004</v>
      </c>
      <c r="GR84" s="63">
        <v>291599.19084400003</v>
      </c>
      <c r="GS84" s="63">
        <v>181669.69355600019</v>
      </c>
      <c r="GT84" s="63">
        <f t="shared" si="182"/>
        <v>2483292.1806999999</v>
      </c>
      <c r="GU84" s="63">
        <v>222204.47078199984</v>
      </c>
      <c r="GV84" s="63">
        <v>157384.33772399998</v>
      </c>
      <c r="GW84" s="63">
        <v>659677.81462400011</v>
      </c>
      <c r="GX84" s="63">
        <v>554833.81462400011</v>
      </c>
      <c r="GY84" s="63">
        <v>527994.91562400002</v>
      </c>
      <c r="GZ84" s="63">
        <v>786916.65407400008</v>
      </c>
      <c r="HA84" s="63">
        <v>42151.438724</v>
      </c>
      <c r="HB84" s="63">
        <v>531893.47690000013</v>
      </c>
      <c r="HC84" s="63">
        <v>263971.73845000006</v>
      </c>
      <c r="HD84" s="63">
        <v>260171.73845000003</v>
      </c>
      <c r="HE84" s="63">
        <v>260171.73845000003</v>
      </c>
      <c r="HF84" s="63">
        <v>50200</v>
      </c>
      <c r="HG84" s="63">
        <f t="shared" si="183"/>
        <v>4317572.1384260003</v>
      </c>
      <c r="HH84" s="280">
        <v>1427901.2957519665</v>
      </c>
      <c r="HI84" s="58">
        <v>0</v>
      </c>
      <c r="HJ84" s="58">
        <v>0</v>
      </c>
      <c r="HK84" s="58">
        <v>0</v>
      </c>
      <c r="HL84" s="280">
        <f t="shared" si="184"/>
        <v>9102460.2298779674</v>
      </c>
      <c r="HM84" s="63">
        <v>370.36799999999999</v>
      </c>
      <c r="HN84" s="63">
        <v>1774.8710000000001</v>
      </c>
      <c r="HO84" s="63">
        <v>27806.831999999999</v>
      </c>
      <c r="HP84" s="63">
        <v>412401.4</v>
      </c>
      <c r="HQ84" s="63">
        <v>479634.908</v>
      </c>
      <c r="HR84" s="63">
        <v>302215.25199999998</v>
      </c>
      <c r="HS84" s="63">
        <v>40242.533000000003</v>
      </c>
      <c r="HT84" s="63">
        <v>127625.605</v>
      </c>
      <c r="HU84" s="63">
        <v>15208.133</v>
      </c>
      <c r="HV84" s="63">
        <v>583148.13500000001</v>
      </c>
      <c r="HW84" s="63">
        <v>96425.801000000007</v>
      </c>
      <c r="HX84" s="63">
        <v>202777.76791066676</v>
      </c>
      <c r="HY84" s="63">
        <f t="shared" si="185"/>
        <v>2289631.6059106668</v>
      </c>
      <c r="HZ84" s="63">
        <v>0</v>
      </c>
      <c r="IA84" s="63">
        <v>0</v>
      </c>
      <c r="IB84" s="63">
        <v>0</v>
      </c>
      <c r="IC84" s="63">
        <v>0</v>
      </c>
      <c r="ID84" s="63">
        <v>0</v>
      </c>
      <c r="IE84" s="63">
        <v>0</v>
      </c>
      <c r="IF84" s="63">
        <v>0</v>
      </c>
      <c r="IG84" s="63">
        <v>0</v>
      </c>
      <c r="IH84" s="63">
        <v>0</v>
      </c>
      <c r="II84" s="63">
        <v>0</v>
      </c>
      <c r="IJ84" s="63">
        <v>0</v>
      </c>
      <c r="IK84" s="63">
        <v>0</v>
      </c>
      <c r="IL84" s="63">
        <v>4511232.7132153334</v>
      </c>
      <c r="IM84" s="58">
        <v>1427901.2957519665</v>
      </c>
      <c r="IN84" s="58">
        <v>0</v>
      </c>
      <c r="IO84" s="58">
        <v>0</v>
      </c>
      <c r="IP84" s="58">
        <v>0</v>
      </c>
      <c r="IQ84" s="58">
        <f t="shared" si="138"/>
        <v>9102460.2298779674</v>
      </c>
      <c r="IR84" s="70">
        <f t="shared" si="186"/>
        <v>1196022.4404899864</v>
      </c>
      <c r="IS84" s="70">
        <f t="shared" si="187"/>
        <v>2086853.838</v>
      </c>
      <c r="IT84" s="92">
        <f t="shared" si="139"/>
        <v>2960548.4529999997</v>
      </c>
      <c r="IU84" s="92">
        <f t="shared" si="140"/>
        <v>2069717.0554899864</v>
      </c>
      <c r="IV84" s="92">
        <f t="shared" si="188"/>
        <v>890831.39751001331</v>
      </c>
      <c r="IW84" s="21">
        <f t="shared" si="141"/>
        <v>5678461.0998779666</v>
      </c>
      <c r="IX84" s="70">
        <f t="shared" si="189"/>
        <v>2483292.1806999999</v>
      </c>
      <c r="IY84" s="70">
        <f t="shared" si="190"/>
        <v>2086853.838</v>
      </c>
      <c r="IZ84" s="93">
        <f t="shared" si="142"/>
        <v>2960548.4529999997</v>
      </c>
      <c r="JA84" s="93">
        <f t="shared" si="143"/>
        <v>3356986.7956999997</v>
      </c>
      <c r="JB84" s="92">
        <f t="shared" si="191"/>
        <v>-396438.34269999992</v>
      </c>
      <c r="JC84" s="94">
        <f t="shared" si="144"/>
        <v>6141911.7768779658</v>
      </c>
      <c r="JD84" s="94">
        <f t="shared" si="192"/>
        <v>2301622.4871439999</v>
      </c>
      <c r="JE84" s="94">
        <f t="shared" si="193"/>
        <v>2086853.838</v>
      </c>
      <c r="JF84" s="94">
        <f t="shared" si="145"/>
        <v>2960548.4529999997</v>
      </c>
      <c r="JG84" s="94">
        <f t="shared" si="146"/>
        <v>3175317.1021440001</v>
      </c>
      <c r="JH84" s="94">
        <f t="shared" si="194"/>
        <v>-214768.64914400037</v>
      </c>
      <c r="JI84" s="94">
        <f t="shared" si="147"/>
        <v>6141911.7768779676</v>
      </c>
      <c r="JJ84" s="94">
        <f t="shared" si="195"/>
        <v>2086853.838</v>
      </c>
      <c r="JK84" s="94">
        <f t="shared" si="148"/>
        <v>2162809.9580000001</v>
      </c>
      <c r="JL84" s="94">
        <f t="shared" si="196"/>
        <v>3036504.5729999999</v>
      </c>
      <c r="JM84" s="94">
        <f t="shared" si="197"/>
        <v>2960548.4529999997</v>
      </c>
      <c r="JN84" s="94">
        <f t="shared" si="198"/>
        <v>75956.120000000112</v>
      </c>
      <c r="JO84" s="94">
        <f t="shared" si="199"/>
        <v>6065955.6568779675</v>
      </c>
      <c r="JP84" s="96">
        <v>12958</v>
      </c>
      <c r="JQ84" s="6" t="s">
        <v>384</v>
      </c>
      <c r="JR84" s="106" t="s">
        <v>394</v>
      </c>
      <c r="JS84" s="106" t="s">
        <v>395</v>
      </c>
      <c r="JT84" s="6" t="s">
        <v>406</v>
      </c>
      <c r="JU84" s="17">
        <v>6</v>
      </c>
      <c r="JV84" s="6" t="s">
        <v>397</v>
      </c>
      <c r="JW84" s="6" t="s">
        <v>401</v>
      </c>
      <c r="JX84" s="103" t="s">
        <v>448</v>
      </c>
      <c r="JY84" s="7" t="s">
        <v>449</v>
      </c>
      <c r="JZ84" s="6" t="s">
        <v>450</v>
      </c>
      <c r="KA84" s="6" t="s">
        <v>406</v>
      </c>
      <c r="KB84" s="6"/>
      <c r="KC84" s="110">
        <v>43800</v>
      </c>
      <c r="KD84" s="109">
        <v>44347</v>
      </c>
      <c r="KE84" s="110"/>
      <c r="KF84" s="129">
        <v>0</v>
      </c>
      <c r="KG84" s="129">
        <v>0</v>
      </c>
      <c r="KH84" s="85">
        <v>0</v>
      </c>
      <c r="KI84" s="85">
        <v>0</v>
      </c>
      <c r="KJ84" s="85">
        <v>0</v>
      </c>
      <c r="KK84" s="85" t="s">
        <v>551</v>
      </c>
      <c r="KL84" s="130"/>
      <c r="KM84" s="26"/>
      <c r="KN84" s="130"/>
      <c r="KO84" s="131"/>
      <c r="KP84" s="132"/>
      <c r="KQ84" s="133"/>
      <c r="KR84" s="132" t="s">
        <v>491</v>
      </c>
      <c r="KS84" s="291" t="s">
        <v>484</v>
      </c>
    </row>
    <row r="85" spans="1:305" ht="39" x14ac:dyDescent="0.25">
      <c r="A85" s="4" t="s">
        <v>202</v>
      </c>
      <c r="B85" s="6" t="s">
        <v>72</v>
      </c>
      <c r="C85" s="26" t="s">
        <v>212</v>
      </c>
      <c r="D85" s="219" t="s">
        <v>144</v>
      </c>
      <c r="E85" s="34" t="s">
        <v>160</v>
      </c>
      <c r="F85" s="33" t="s">
        <v>175</v>
      </c>
      <c r="G85" s="12">
        <v>0</v>
      </c>
      <c r="H85" s="12">
        <v>0</v>
      </c>
      <c r="I85" s="12">
        <v>0</v>
      </c>
      <c r="J85" s="12">
        <v>0</v>
      </c>
      <c r="K85" s="10">
        <v>-64726.953000000001</v>
      </c>
      <c r="L85" s="12">
        <v>-179290.079</v>
      </c>
      <c r="M85" s="12">
        <v>0</v>
      </c>
      <c r="N85" s="48">
        <v>0</v>
      </c>
      <c r="O85" s="48">
        <v>0</v>
      </c>
      <c r="P85" s="48">
        <v>0</v>
      </c>
      <c r="Q85" s="48">
        <v>0</v>
      </c>
      <c r="R85" s="48">
        <v>0</v>
      </c>
      <c r="S85" s="11">
        <f t="shared" si="123"/>
        <v>-244017.03200000001</v>
      </c>
      <c r="T85" s="79">
        <v>0</v>
      </c>
      <c r="U85" s="79">
        <v>0</v>
      </c>
      <c r="V85" s="79">
        <v>0</v>
      </c>
      <c r="W85" s="79">
        <v>0</v>
      </c>
      <c r="X85" s="79">
        <v>0</v>
      </c>
      <c r="Y85" s="79">
        <v>0</v>
      </c>
      <c r="Z85" s="79">
        <v>0</v>
      </c>
      <c r="AA85" s="79">
        <v>0</v>
      </c>
      <c r="AB85" s="79">
        <v>0</v>
      </c>
      <c r="AC85" s="79">
        <v>0</v>
      </c>
      <c r="AD85" s="79">
        <v>0</v>
      </c>
      <c r="AE85" s="79">
        <v>0</v>
      </c>
      <c r="AF85" s="221">
        <f t="shared" si="124"/>
        <v>0</v>
      </c>
      <c r="AG85" s="221">
        <f t="shared" si="125"/>
        <v>0</v>
      </c>
      <c r="AH85" s="221">
        <f t="shared" si="126"/>
        <v>0</v>
      </c>
      <c r="AI85" s="221">
        <f t="shared" si="127"/>
        <v>0</v>
      </c>
      <c r="AJ85" s="221">
        <f t="shared" si="128"/>
        <v>0</v>
      </c>
      <c r="AK85" s="221">
        <f t="shared" si="129"/>
        <v>0</v>
      </c>
      <c r="AL85" s="221">
        <f t="shared" si="130"/>
        <v>0</v>
      </c>
      <c r="AM85" s="221">
        <f t="shared" si="131"/>
        <v>0</v>
      </c>
      <c r="AN85" s="221">
        <f t="shared" si="132"/>
        <v>0</v>
      </c>
      <c r="AO85" s="221">
        <f t="shared" si="133"/>
        <v>0</v>
      </c>
      <c r="AP85" s="221">
        <f t="shared" si="134"/>
        <v>0</v>
      </c>
      <c r="AQ85" s="221">
        <f t="shared" si="135"/>
        <v>0</v>
      </c>
      <c r="AR85" s="221">
        <f t="shared" si="149"/>
        <v>0</v>
      </c>
      <c r="AS85" s="221">
        <f t="shared" si="150"/>
        <v>0</v>
      </c>
      <c r="AT85" s="221">
        <f t="shared" si="151"/>
        <v>0</v>
      </c>
      <c r="AU85" s="221">
        <f t="shared" si="152"/>
        <v>0</v>
      </c>
      <c r="AV85" s="221">
        <f t="shared" si="153"/>
        <v>0</v>
      </c>
      <c r="AW85" s="221">
        <f t="shared" si="154"/>
        <v>0</v>
      </c>
      <c r="AX85" s="221">
        <f t="shared" si="155"/>
        <v>0</v>
      </c>
      <c r="AY85" s="221">
        <f t="shared" si="156"/>
        <v>0</v>
      </c>
      <c r="AZ85" s="221">
        <f t="shared" si="157"/>
        <v>0</v>
      </c>
      <c r="BA85" s="221">
        <f t="shared" si="158"/>
        <v>0</v>
      </c>
      <c r="BB85" s="221">
        <f t="shared" si="159"/>
        <v>0</v>
      </c>
      <c r="BC85" s="221">
        <f t="shared" si="160"/>
        <v>0</v>
      </c>
      <c r="BD85" s="80">
        <f t="shared" si="136"/>
        <v>0</v>
      </c>
      <c r="BE85" s="76">
        <v>0</v>
      </c>
      <c r="BF85" s="51">
        <v>244017.092</v>
      </c>
      <c r="BG85" s="57">
        <v>0</v>
      </c>
      <c r="BH85" s="57">
        <v>0</v>
      </c>
      <c r="BI85" s="57">
        <v>0</v>
      </c>
      <c r="BJ85" s="57">
        <v>0</v>
      </c>
      <c r="BK85" s="57">
        <v>0</v>
      </c>
      <c r="BL85" s="57">
        <v>0</v>
      </c>
      <c r="BM85" s="57">
        <v>0</v>
      </c>
      <c r="BN85" s="57">
        <v>0</v>
      </c>
      <c r="BO85" s="57">
        <v>0</v>
      </c>
      <c r="BP85" s="57">
        <v>0</v>
      </c>
      <c r="BQ85" s="57">
        <v>0</v>
      </c>
      <c r="BR85" s="57">
        <v>0</v>
      </c>
      <c r="BS85" s="86">
        <f t="shared" si="161"/>
        <v>0</v>
      </c>
      <c r="BT85" s="230">
        <v>0</v>
      </c>
      <c r="BU85" s="230">
        <v>0</v>
      </c>
      <c r="BV85" s="230">
        <v>0</v>
      </c>
      <c r="BW85" s="230">
        <v>0</v>
      </c>
      <c r="BX85" s="230">
        <v>0</v>
      </c>
      <c r="BY85" s="230">
        <v>0</v>
      </c>
      <c r="BZ85" s="230">
        <v>0</v>
      </c>
      <c r="CA85" s="230">
        <v>0</v>
      </c>
      <c r="CB85" s="230">
        <v>0</v>
      </c>
      <c r="CC85" s="230">
        <v>0</v>
      </c>
      <c r="CD85" s="230">
        <v>0</v>
      </c>
      <c r="CE85" s="230">
        <v>0</v>
      </c>
      <c r="CF85" s="80">
        <f t="shared" si="162"/>
        <v>0</v>
      </c>
      <c r="CG85" s="59">
        <v>0</v>
      </c>
      <c r="CH85" s="59">
        <v>0</v>
      </c>
      <c r="CI85" s="59">
        <v>0</v>
      </c>
      <c r="CJ85" s="59">
        <v>0</v>
      </c>
      <c r="CK85" s="59">
        <v>0</v>
      </c>
      <c r="CL85" s="59">
        <v>0</v>
      </c>
      <c r="CM85" s="59">
        <v>0</v>
      </c>
      <c r="CN85" s="59">
        <v>0</v>
      </c>
      <c r="CO85" s="59">
        <v>0</v>
      </c>
      <c r="CP85" s="59">
        <v>0</v>
      </c>
      <c r="CQ85" s="59">
        <v>0</v>
      </c>
      <c r="CR85" s="59">
        <v>0</v>
      </c>
      <c r="CS85" s="11">
        <f t="shared" si="163"/>
        <v>0</v>
      </c>
      <c r="CT85" s="59">
        <v>0</v>
      </c>
      <c r="CU85" s="59">
        <v>0</v>
      </c>
      <c r="CV85" s="59">
        <v>0</v>
      </c>
      <c r="CW85" s="59">
        <v>0</v>
      </c>
      <c r="CX85" s="58">
        <f t="shared" si="137"/>
        <v>244017.092</v>
      </c>
      <c r="CY85" s="63">
        <v>0</v>
      </c>
      <c r="CZ85" s="63">
        <v>0</v>
      </c>
      <c r="DA85" s="63">
        <v>0</v>
      </c>
      <c r="DB85" s="63">
        <v>0</v>
      </c>
      <c r="DC85" s="63">
        <v>0</v>
      </c>
      <c r="DD85" s="63">
        <v>0</v>
      </c>
      <c r="DE85" s="63">
        <v>0</v>
      </c>
      <c r="DF85" s="63">
        <v>0</v>
      </c>
      <c r="DG85" s="63">
        <v>0</v>
      </c>
      <c r="DH85" s="63">
        <v>0</v>
      </c>
      <c r="DI85" s="63">
        <v>0</v>
      </c>
      <c r="DJ85" s="63">
        <v>0</v>
      </c>
      <c r="DK85" s="63">
        <f t="shared" si="164"/>
        <v>0</v>
      </c>
      <c r="DL85" s="63">
        <v>0</v>
      </c>
      <c r="DM85" s="63">
        <v>0</v>
      </c>
      <c r="DN85" s="63">
        <v>0</v>
      </c>
      <c r="DO85" s="63">
        <v>0</v>
      </c>
      <c r="DP85" s="63">
        <v>0</v>
      </c>
      <c r="DQ85" s="63">
        <v>0</v>
      </c>
      <c r="DR85" s="63">
        <v>0</v>
      </c>
      <c r="DS85" s="63">
        <v>0</v>
      </c>
      <c r="DT85" s="63">
        <v>0</v>
      </c>
      <c r="DU85" s="63">
        <v>0</v>
      </c>
      <c r="DV85" s="63">
        <v>0</v>
      </c>
      <c r="DW85" s="63">
        <v>0</v>
      </c>
      <c r="DX85" s="63">
        <f t="shared" si="165"/>
        <v>0</v>
      </c>
      <c r="DY85" s="58">
        <v>0</v>
      </c>
      <c r="DZ85" s="58">
        <v>0</v>
      </c>
      <c r="EA85" s="58">
        <v>0</v>
      </c>
      <c r="EB85" s="58">
        <v>0</v>
      </c>
      <c r="EC85" s="58">
        <f t="shared" si="166"/>
        <v>244017.092</v>
      </c>
      <c r="ED85" s="85">
        <v>0</v>
      </c>
      <c r="EE85" s="85">
        <v>0</v>
      </c>
      <c r="EF85" s="85">
        <v>0</v>
      </c>
      <c r="EG85" s="85">
        <v>0</v>
      </c>
      <c r="EH85" s="85">
        <v>-64726.953000000001</v>
      </c>
      <c r="EI85" s="85">
        <v>-179290.079</v>
      </c>
      <c r="EJ85" s="85">
        <v>0</v>
      </c>
      <c r="EK85" s="85">
        <v>0</v>
      </c>
      <c r="EL85" s="85">
        <v>0</v>
      </c>
      <c r="EM85" s="85">
        <v>0</v>
      </c>
      <c r="EN85" s="85">
        <v>0</v>
      </c>
      <c r="EO85" s="85">
        <v>0</v>
      </c>
      <c r="EP85" s="83">
        <f t="shared" si="167"/>
        <v>-244017.03200000001</v>
      </c>
      <c r="EQ85" s="79">
        <v>0</v>
      </c>
      <c r="ER85" s="79">
        <v>0</v>
      </c>
      <c r="ES85" s="79">
        <v>0</v>
      </c>
      <c r="ET85" s="79">
        <v>0</v>
      </c>
      <c r="EU85" s="79">
        <v>0</v>
      </c>
      <c r="EV85" s="79">
        <v>0</v>
      </c>
      <c r="EW85" s="79">
        <v>0</v>
      </c>
      <c r="EX85" s="79">
        <v>0</v>
      </c>
      <c r="EY85" s="79">
        <v>0</v>
      </c>
      <c r="EZ85" s="79">
        <v>0</v>
      </c>
      <c r="FA85" s="79">
        <v>0</v>
      </c>
      <c r="FB85" s="79">
        <v>0</v>
      </c>
      <c r="FC85" s="81">
        <f t="shared" si="168"/>
        <v>0</v>
      </c>
      <c r="FD85" s="81">
        <f t="shared" si="169"/>
        <v>0</v>
      </c>
      <c r="FE85" s="81">
        <f t="shared" si="170"/>
        <v>0</v>
      </c>
      <c r="FF85" s="81">
        <f t="shared" si="171"/>
        <v>0</v>
      </c>
      <c r="FG85" s="81">
        <f t="shared" si="172"/>
        <v>0</v>
      </c>
      <c r="FH85" s="81">
        <f t="shared" si="173"/>
        <v>0</v>
      </c>
      <c r="FI85" s="81">
        <f t="shared" si="174"/>
        <v>0</v>
      </c>
      <c r="FJ85" s="81">
        <f t="shared" si="175"/>
        <v>0</v>
      </c>
      <c r="FK85" s="81">
        <f t="shared" si="176"/>
        <v>0</v>
      </c>
      <c r="FL85" s="81">
        <f t="shared" si="177"/>
        <v>0</v>
      </c>
      <c r="FM85" s="81">
        <f t="shared" si="178"/>
        <v>0</v>
      </c>
      <c r="FN85" s="81">
        <f t="shared" si="179"/>
        <v>0</v>
      </c>
      <c r="FO85" s="81">
        <f t="shared" si="180"/>
        <v>0</v>
      </c>
      <c r="FP85" s="85">
        <v>0</v>
      </c>
      <c r="FQ85" s="85">
        <v>0</v>
      </c>
      <c r="FR85" s="85">
        <v>0</v>
      </c>
      <c r="FS85" s="85">
        <v>0</v>
      </c>
      <c r="FT85" s="85">
        <v>0</v>
      </c>
      <c r="FU85" s="85">
        <v>0</v>
      </c>
      <c r="FV85" s="85">
        <v>0</v>
      </c>
      <c r="FW85" s="85">
        <v>0</v>
      </c>
      <c r="FX85" s="85">
        <v>0</v>
      </c>
      <c r="FY85" s="85">
        <v>0</v>
      </c>
      <c r="FZ85" s="85">
        <v>0</v>
      </c>
      <c r="GA85" s="85">
        <v>0</v>
      </c>
      <c r="GB85" s="83">
        <f t="shared" si="181"/>
        <v>0</v>
      </c>
      <c r="GC85" s="89">
        <v>0</v>
      </c>
      <c r="GD85" s="89">
        <v>0</v>
      </c>
      <c r="GE85" s="89">
        <v>0</v>
      </c>
      <c r="GF85" s="89">
        <v>0</v>
      </c>
      <c r="GG85" s="86">
        <v>5.9999999997671694E-2</v>
      </c>
      <c r="GH85" s="63">
        <v>0</v>
      </c>
      <c r="GI85" s="63">
        <v>0</v>
      </c>
      <c r="GJ85" s="63">
        <v>0</v>
      </c>
      <c r="GK85" s="63">
        <v>0</v>
      </c>
      <c r="GL85" s="63">
        <v>-64726.953000000001</v>
      </c>
      <c r="GM85" s="63">
        <v>-179290.079</v>
      </c>
      <c r="GN85" s="63">
        <v>0</v>
      </c>
      <c r="GO85" s="63">
        <v>0</v>
      </c>
      <c r="GP85" s="63">
        <v>0</v>
      </c>
      <c r="GQ85" s="63">
        <v>0</v>
      </c>
      <c r="GR85" s="63">
        <v>0</v>
      </c>
      <c r="GS85" s="63">
        <v>0</v>
      </c>
      <c r="GT85" s="63">
        <f t="shared" si="182"/>
        <v>-244017.03200000001</v>
      </c>
      <c r="GU85" s="63">
        <v>0</v>
      </c>
      <c r="GV85" s="63">
        <v>0</v>
      </c>
      <c r="GW85" s="63">
        <v>0</v>
      </c>
      <c r="GX85" s="63">
        <v>0</v>
      </c>
      <c r="GY85" s="63">
        <v>0</v>
      </c>
      <c r="GZ85" s="63">
        <v>0</v>
      </c>
      <c r="HA85" s="63">
        <v>0</v>
      </c>
      <c r="HB85" s="63">
        <v>0</v>
      </c>
      <c r="HC85" s="63">
        <v>0</v>
      </c>
      <c r="HD85" s="63">
        <v>0</v>
      </c>
      <c r="HE85" s="63">
        <v>0</v>
      </c>
      <c r="HF85" s="63">
        <v>0</v>
      </c>
      <c r="HG85" s="63">
        <f t="shared" si="183"/>
        <v>0</v>
      </c>
      <c r="HH85" s="58">
        <v>0</v>
      </c>
      <c r="HI85" s="58">
        <v>0</v>
      </c>
      <c r="HJ85" s="58">
        <v>0</v>
      </c>
      <c r="HK85" s="58">
        <v>0</v>
      </c>
      <c r="HL85" s="58">
        <f t="shared" si="184"/>
        <v>5.9999999997671694E-2</v>
      </c>
      <c r="HM85" s="63">
        <v>0</v>
      </c>
      <c r="HN85" s="63">
        <v>0</v>
      </c>
      <c r="HO85" s="63">
        <v>0</v>
      </c>
      <c r="HP85" s="63">
        <v>0</v>
      </c>
      <c r="HQ85" s="63">
        <v>-64726.953000000001</v>
      </c>
      <c r="HR85" s="63">
        <v>-179290.079</v>
      </c>
      <c r="HS85" s="63">
        <v>0</v>
      </c>
      <c r="HT85" s="63">
        <v>0</v>
      </c>
      <c r="HU85" s="63">
        <v>0</v>
      </c>
      <c r="HV85" s="63">
        <v>0</v>
      </c>
      <c r="HW85" s="63">
        <v>0</v>
      </c>
      <c r="HX85" s="63">
        <v>0</v>
      </c>
      <c r="HY85" s="63">
        <f t="shared" si="185"/>
        <v>-244017.03200000001</v>
      </c>
      <c r="HZ85" s="63">
        <v>0</v>
      </c>
      <c r="IA85" s="63">
        <v>0</v>
      </c>
      <c r="IB85" s="63">
        <v>0</v>
      </c>
      <c r="IC85" s="63">
        <v>0</v>
      </c>
      <c r="ID85" s="63">
        <v>0</v>
      </c>
      <c r="IE85" s="63">
        <v>0</v>
      </c>
      <c r="IF85" s="63">
        <v>0</v>
      </c>
      <c r="IG85" s="63">
        <v>0</v>
      </c>
      <c r="IH85" s="63">
        <v>0</v>
      </c>
      <c r="II85" s="63">
        <v>0</v>
      </c>
      <c r="IJ85" s="63">
        <v>0</v>
      </c>
      <c r="IK85" s="63">
        <v>0</v>
      </c>
      <c r="IL85" s="63">
        <v>0</v>
      </c>
      <c r="IM85" s="58">
        <v>0</v>
      </c>
      <c r="IN85" s="58">
        <v>0</v>
      </c>
      <c r="IO85" s="58">
        <v>0</v>
      </c>
      <c r="IP85" s="58">
        <v>0</v>
      </c>
      <c r="IQ85" s="58">
        <f t="shared" si="138"/>
        <v>5.9999999997671694E-2</v>
      </c>
      <c r="IR85" s="70">
        <f t="shared" si="186"/>
        <v>0</v>
      </c>
      <c r="IS85" s="70">
        <f t="shared" si="187"/>
        <v>-244017.03200000001</v>
      </c>
      <c r="IT85" s="92">
        <f t="shared" si="139"/>
        <v>5.9999999997671694E-2</v>
      </c>
      <c r="IU85" s="92">
        <f t="shared" si="140"/>
        <v>244017.092</v>
      </c>
      <c r="IV85" s="92">
        <f t="shared" si="188"/>
        <v>-244017.03200000001</v>
      </c>
      <c r="IW85" s="21">
        <f t="shared" si="141"/>
        <v>244017.03200000001</v>
      </c>
      <c r="IX85" s="70">
        <f t="shared" si="189"/>
        <v>-244017.03200000001</v>
      </c>
      <c r="IY85" s="70">
        <f t="shared" si="190"/>
        <v>-244017.03200000001</v>
      </c>
      <c r="IZ85" s="93">
        <f t="shared" si="142"/>
        <v>5.9999999997671694E-2</v>
      </c>
      <c r="JA85" s="93">
        <f t="shared" si="143"/>
        <v>5.9999999997671694E-2</v>
      </c>
      <c r="JB85" s="92">
        <f t="shared" si="191"/>
        <v>0</v>
      </c>
      <c r="JC85" s="94">
        <f t="shared" si="144"/>
        <v>0</v>
      </c>
      <c r="JD85" s="94">
        <f t="shared" si="192"/>
        <v>-244017.03200000001</v>
      </c>
      <c r="JE85" s="94">
        <f t="shared" si="193"/>
        <v>-244017.03200000001</v>
      </c>
      <c r="JF85" s="94">
        <f t="shared" si="145"/>
        <v>5.9999999997671694E-2</v>
      </c>
      <c r="JG85" s="94">
        <f t="shared" si="146"/>
        <v>5.9999999997671694E-2</v>
      </c>
      <c r="JH85" s="94">
        <f t="shared" si="194"/>
        <v>0</v>
      </c>
      <c r="JI85" s="94">
        <f t="shared" si="147"/>
        <v>0</v>
      </c>
      <c r="JJ85" s="94">
        <f t="shared" si="195"/>
        <v>-244017.03200000001</v>
      </c>
      <c r="JK85" s="94">
        <f t="shared" si="148"/>
        <v>-244017.03200000001</v>
      </c>
      <c r="JL85" s="94">
        <f t="shared" si="196"/>
        <v>5.9999999997671694E-2</v>
      </c>
      <c r="JM85" s="94">
        <f t="shared" si="197"/>
        <v>5.9999999997671694E-2</v>
      </c>
      <c r="JN85" s="94">
        <f t="shared" si="198"/>
        <v>0</v>
      </c>
      <c r="JO85" s="94">
        <f t="shared" si="199"/>
        <v>0</v>
      </c>
      <c r="JP85" s="96"/>
      <c r="JQ85" s="6"/>
      <c r="JR85" s="106" t="s">
        <v>394</v>
      </c>
      <c r="JS85" s="106" t="s">
        <v>395</v>
      </c>
      <c r="JT85" s="135" t="s">
        <v>543</v>
      </c>
      <c r="JU85" s="17">
        <v>6</v>
      </c>
      <c r="JV85" s="6" t="s">
        <v>397</v>
      </c>
      <c r="JW85" s="6" t="s">
        <v>401</v>
      </c>
      <c r="JX85" s="103" t="s">
        <v>436</v>
      </c>
      <c r="JY85" s="6" t="s">
        <v>438</v>
      </c>
      <c r="JZ85" s="105"/>
      <c r="KA85" s="135" t="s">
        <v>543</v>
      </c>
      <c r="KB85" s="6"/>
      <c r="KC85" s="110"/>
      <c r="KD85" s="109"/>
      <c r="KE85" s="110" t="s">
        <v>547</v>
      </c>
      <c r="KF85" s="129"/>
      <c r="KG85" s="129"/>
      <c r="KH85" s="85">
        <v>0</v>
      </c>
      <c r="KI85" s="85">
        <v>0</v>
      </c>
      <c r="KJ85" s="85">
        <v>0</v>
      </c>
      <c r="KK85" s="85" t="s">
        <v>522</v>
      </c>
      <c r="KL85" s="136" t="s">
        <v>493</v>
      </c>
      <c r="KM85" s="136" t="s">
        <v>506</v>
      </c>
      <c r="KN85" s="136"/>
      <c r="KO85" s="137">
        <v>943</v>
      </c>
      <c r="KP85" s="132"/>
      <c r="KQ85" s="133"/>
      <c r="KR85" s="132"/>
      <c r="KS85" s="291"/>
    </row>
    <row r="86" spans="1:305" ht="64.5" x14ac:dyDescent="0.25">
      <c r="A86" s="4" t="s">
        <v>203</v>
      </c>
      <c r="B86" s="6" t="s">
        <v>72</v>
      </c>
      <c r="C86" s="26" t="s">
        <v>213</v>
      </c>
      <c r="D86" s="219" t="s">
        <v>144</v>
      </c>
      <c r="E86" s="34" t="s">
        <v>221</v>
      </c>
      <c r="F86" s="33" t="s">
        <v>771</v>
      </c>
      <c r="G86" s="12">
        <v>0</v>
      </c>
      <c r="H86" s="12">
        <v>0</v>
      </c>
      <c r="I86" s="12">
        <v>0</v>
      </c>
      <c r="J86" s="12">
        <v>0</v>
      </c>
      <c r="K86" s="10">
        <v>-463450.67700000003</v>
      </c>
      <c r="L86" s="12">
        <v>0</v>
      </c>
      <c r="M86" s="12">
        <v>0</v>
      </c>
      <c r="N86" s="48">
        <v>0</v>
      </c>
      <c r="O86" s="48">
        <v>0</v>
      </c>
      <c r="P86" s="48">
        <v>0</v>
      </c>
      <c r="Q86" s="48">
        <v>0</v>
      </c>
      <c r="R86" s="48">
        <v>0</v>
      </c>
      <c r="S86" s="11">
        <f t="shared" si="123"/>
        <v>-463450.67700000003</v>
      </c>
      <c r="T86" s="79">
        <v>0</v>
      </c>
      <c r="U86" s="79">
        <v>0</v>
      </c>
      <c r="V86" s="79">
        <v>0</v>
      </c>
      <c r="W86" s="79">
        <v>0</v>
      </c>
      <c r="X86" s="79">
        <v>0</v>
      </c>
      <c r="Y86" s="79">
        <v>0</v>
      </c>
      <c r="Z86" s="79">
        <v>0</v>
      </c>
      <c r="AA86" s="79">
        <v>0</v>
      </c>
      <c r="AB86" s="79">
        <v>0</v>
      </c>
      <c r="AC86" s="79">
        <v>0</v>
      </c>
      <c r="AD86" s="79">
        <v>0</v>
      </c>
      <c r="AE86" s="79">
        <v>0</v>
      </c>
      <c r="AF86" s="221">
        <f t="shared" si="124"/>
        <v>0</v>
      </c>
      <c r="AG86" s="221">
        <f t="shared" si="125"/>
        <v>0</v>
      </c>
      <c r="AH86" s="221">
        <f t="shared" si="126"/>
        <v>0</v>
      </c>
      <c r="AI86" s="221">
        <f t="shared" si="127"/>
        <v>0</v>
      </c>
      <c r="AJ86" s="221">
        <f t="shared" si="128"/>
        <v>0</v>
      </c>
      <c r="AK86" s="221">
        <f t="shared" si="129"/>
        <v>0</v>
      </c>
      <c r="AL86" s="221">
        <f t="shared" si="130"/>
        <v>0</v>
      </c>
      <c r="AM86" s="221">
        <f t="shared" si="131"/>
        <v>0</v>
      </c>
      <c r="AN86" s="221">
        <f t="shared" si="132"/>
        <v>0</v>
      </c>
      <c r="AO86" s="221">
        <f t="shared" si="133"/>
        <v>0</v>
      </c>
      <c r="AP86" s="221">
        <f t="shared" si="134"/>
        <v>0</v>
      </c>
      <c r="AQ86" s="221">
        <f t="shared" si="135"/>
        <v>0</v>
      </c>
      <c r="AR86" s="221">
        <f t="shared" si="149"/>
        <v>0</v>
      </c>
      <c r="AS86" s="221">
        <f t="shared" si="150"/>
        <v>0</v>
      </c>
      <c r="AT86" s="221">
        <f t="shared" si="151"/>
        <v>0</v>
      </c>
      <c r="AU86" s="221">
        <f t="shared" si="152"/>
        <v>0</v>
      </c>
      <c r="AV86" s="221">
        <f t="shared" si="153"/>
        <v>0</v>
      </c>
      <c r="AW86" s="221">
        <f t="shared" si="154"/>
        <v>0</v>
      </c>
      <c r="AX86" s="221">
        <f t="shared" si="155"/>
        <v>0</v>
      </c>
      <c r="AY86" s="221">
        <f t="shared" si="156"/>
        <v>0</v>
      </c>
      <c r="AZ86" s="221">
        <f t="shared" si="157"/>
        <v>0</v>
      </c>
      <c r="BA86" s="221">
        <f t="shared" si="158"/>
        <v>0</v>
      </c>
      <c r="BB86" s="221">
        <f t="shared" si="159"/>
        <v>0</v>
      </c>
      <c r="BC86" s="221">
        <f t="shared" si="160"/>
        <v>0</v>
      </c>
      <c r="BD86" s="80">
        <f t="shared" si="136"/>
        <v>0</v>
      </c>
      <c r="BE86" s="76">
        <v>0</v>
      </c>
      <c r="BF86" s="51">
        <v>433112</v>
      </c>
      <c r="BG86" s="57">
        <v>0</v>
      </c>
      <c r="BH86" s="57">
        <v>0</v>
      </c>
      <c r="BI86" s="57">
        <v>0</v>
      </c>
      <c r="BJ86" s="57">
        <v>0</v>
      </c>
      <c r="BK86" s="57">
        <v>0</v>
      </c>
      <c r="BL86" s="57">
        <v>0</v>
      </c>
      <c r="BM86" s="57">
        <v>0</v>
      </c>
      <c r="BN86" s="57">
        <v>0</v>
      </c>
      <c r="BO86" s="57">
        <v>0</v>
      </c>
      <c r="BP86" s="57">
        <v>0</v>
      </c>
      <c r="BQ86" s="57">
        <v>0</v>
      </c>
      <c r="BR86" s="57">
        <v>0</v>
      </c>
      <c r="BS86" s="86">
        <f t="shared" si="161"/>
        <v>0</v>
      </c>
      <c r="BT86" s="230">
        <v>0</v>
      </c>
      <c r="BU86" s="230">
        <v>0</v>
      </c>
      <c r="BV86" s="230">
        <v>0</v>
      </c>
      <c r="BW86" s="230">
        <v>0</v>
      </c>
      <c r="BX86" s="230">
        <v>0</v>
      </c>
      <c r="BY86" s="230">
        <v>0</v>
      </c>
      <c r="BZ86" s="230">
        <v>0</v>
      </c>
      <c r="CA86" s="230">
        <v>0</v>
      </c>
      <c r="CB86" s="230">
        <v>0</v>
      </c>
      <c r="CC86" s="230">
        <v>0</v>
      </c>
      <c r="CD86" s="230">
        <v>0</v>
      </c>
      <c r="CE86" s="230">
        <v>0</v>
      </c>
      <c r="CF86" s="80">
        <f t="shared" si="162"/>
        <v>0</v>
      </c>
      <c r="CG86" s="59">
        <v>0</v>
      </c>
      <c r="CH86" s="59">
        <v>0</v>
      </c>
      <c r="CI86" s="59">
        <v>0</v>
      </c>
      <c r="CJ86" s="59">
        <v>0</v>
      </c>
      <c r="CK86" s="59">
        <v>0</v>
      </c>
      <c r="CL86" s="59">
        <v>0</v>
      </c>
      <c r="CM86" s="59">
        <v>0</v>
      </c>
      <c r="CN86" s="59">
        <v>0</v>
      </c>
      <c r="CO86" s="59">
        <v>0</v>
      </c>
      <c r="CP86" s="59">
        <v>0</v>
      </c>
      <c r="CQ86" s="59">
        <v>0</v>
      </c>
      <c r="CR86" s="59">
        <v>0</v>
      </c>
      <c r="CS86" s="11">
        <f t="shared" si="163"/>
        <v>0</v>
      </c>
      <c r="CT86" s="59">
        <v>0</v>
      </c>
      <c r="CU86" s="59">
        <v>0</v>
      </c>
      <c r="CV86" s="59">
        <v>0</v>
      </c>
      <c r="CW86" s="59">
        <v>0</v>
      </c>
      <c r="CX86" s="58">
        <f t="shared" si="137"/>
        <v>433112</v>
      </c>
      <c r="CY86" s="63">
        <v>0</v>
      </c>
      <c r="CZ86" s="63">
        <v>0</v>
      </c>
      <c r="DA86" s="63">
        <v>0</v>
      </c>
      <c r="DB86" s="63">
        <v>0</v>
      </c>
      <c r="DC86" s="63">
        <v>0</v>
      </c>
      <c r="DD86" s="63">
        <v>0</v>
      </c>
      <c r="DE86" s="63">
        <v>0</v>
      </c>
      <c r="DF86" s="63">
        <v>0</v>
      </c>
      <c r="DG86" s="63">
        <v>0</v>
      </c>
      <c r="DH86" s="63">
        <v>0</v>
      </c>
      <c r="DI86" s="63">
        <v>0</v>
      </c>
      <c r="DJ86" s="63">
        <v>0</v>
      </c>
      <c r="DK86" s="63">
        <f t="shared" si="164"/>
        <v>0</v>
      </c>
      <c r="DL86" s="63">
        <v>0</v>
      </c>
      <c r="DM86" s="63">
        <v>0</v>
      </c>
      <c r="DN86" s="63">
        <v>0</v>
      </c>
      <c r="DO86" s="63">
        <v>0</v>
      </c>
      <c r="DP86" s="63">
        <v>0</v>
      </c>
      <c r="DQ86" s="63">
        <v>0</v>
      </c>
      <c r="DR86" s="63">
        <v>0</v>
      </c>
      <c r="DS86" s="63">
        <v>0</v>
      </c>
      <c r="DT86" s="63">
        <v>0</v>
      </c>
      <c r="DU86" s="63">
        <v>0</v>
      </c>
      <c r="DV86" s="63">
        <v>0</v>
      </c>
      <c r="DW86" s="63">
        <v>0</v>
      </c>
      <c r="DX86" s="63">
        <f t="shared" si="165"/>
        <v>0</v>
      </c>
      <c r="DY86" s="58">
        <v>0</v>
      </c>
      <c r="DZ86" s="58">
        <v>0</v>
      </c>
      <c r="EA86" s="58">
        <v>0</v>
      </c>
      <c r="EB86" s="58">
        <v>0</v>
      </c>
      <c r="EC86" s="58">
        <f t="shared" si="166"/>
        <v>433112</v>
      </c>
      <c r="ED86" s="85">
        <v>0</v>
      </c>
      <c r="EE86" s="85">
        <v>0</v>
      </c>
      <c r="EF86" s="85">
        <v>0</v>
      </c>
      <c r="EG86" s="85">
        <v>0</v>
      </c>
      <c r="EH86" s="85">
        <v>-463450.67700000003</v>
      </c>
      <c r="EI86" s="85">
        <v>0</v>
      </c>
      <c r="EJ86" s="85">
        <v>0</v>
      </c>
      <c r="EK86" s="85">
        <v>0</v>
      </c>
      <c r="EL86" s="85">
        <v>0</v>
      </c>
      <c r="EM86" s="85">
        <v>0</v>
      </c>
      <c r="EN86" s="85">
        <v>0</v>
      </c>
      <c r="EO86" s="85">
        <v>0</v>
      </c>
      <c r="EP86" s="83">
        <f t="shared" si="167"/>
        <v>-463450.67700000003</v>
      </c>
      <c r="EQ86" s="79">
        <v>0</v>
      </c>
      <c r="ER86" s="79">
        <v>0</v>
      </c>
      <c r="ES86" s="79">
        <v>0</v>
      </c>
      <c r="ET86" s="79">
        <v>0</v>
      </c>
      <c r="EU86" s="79">
        <v>0</v>
      </c>
      <c r="EV86" s="79">
        <v>0</v>
      </c>
      <c r="EW86" s="79">
        <v>0</v>
      </c>
      <c r="EX86" s="79">
        <v>0</v>
      </c>
      <c r="EY86" s="79">
        <v>0</v>
      </c>
      <c r="EZ86" s="79">
        <v>0</v>
      </c>
      <c r="FA86" s="79">
        <v>0</v>
      </c>
      <c r="FB86" s="79">
        <v>0</v>
      </c>
      <c r="FC86" s="81">
        <f t="shared" si="168"/>
        <v>0</v>
      </c>
      <c r="FD86" s="81">
        <f t="shared" si="169"/>
        <v>0</v>
      </c>
      <c r="FE86" s="81">
        <f t="shared" si="170"/>
        <v>0</v>
      </c>
      <c r="FF86" s="81">
        <f t="shared" si="171"/>
        <v>0</v>
      </c>
      <c r="FG86" s="81">
        <f t="shared" si="172"/>
        <v>0</v>
      </c>
      <c r="FH86" s="81">
        <f t="shared" si="173"/>
        <v>0</v>
      </c>
      <c r="FI86" s="81">
        <f t="shared" si="174"/>
        <v>0</v>
      </c>
      <c r="FJ86" s="81">
        <f t="shared" si="175"/>
        <v>0</v>
      </c>
      <c r="FK86" s="81">
        <f t="shared" si="176"/>
        <v>0</v>
      </c>
      <c r="FL86" s="81">
        <f t="shared" si="177"/>
        <v>0</v>
      </c>
      <c r="FM86" s="81">
        <f t="shared" si="178"/>
        <v>0</v>
      </c>
      <c r="FN86" s="81">
        <f t="shared" si="179"/>
        <v>0</v>
      </c>
      <c r="FO86" s="81">
        <f t="shared" si="180"/>
        <v>0</v>
      </c>
      <c r="FP86" s="85">
        <v>0</v>
      </c>
      <c r="FQ86" s="85">
        <v>0</v>
      </c>
      <c r="FR86" s="85">
        <v>0</v>
      </c>
      <c r="FS86" s="85">
        <v>0</v>
      </c>
      <c r="FT86" s="85">
        <v>0</v>
      </c>
      <c r="FU86" s="85">
        <v>0</v>
      </c>
      <c r="FV86" s="85">
        <v>0</v>
      </c>
      <c r="FW86" s="85">
        <v>0</v>
      </c>
      <c r="FX86" s="85">
        <v>0</v>
      </c>
      <c r="FY86" s="85">
        <v>0</v>
      </c>
      <c r="FZ86" s="85">
        <v>0</v>
      </c>
      <c r="GA86" s="85">
        <v>0</v>
      </c>
      <c r="GB86" s="83">
        <f t="shared" si="181"/>
        <v>0</v>
      </c>
      <c r="GC86" s="89">
        <v>0</v>
      </c>
      <c r="GD86" s="89">
        <v>0</v>
      </c>
      <c r="GE86" s="89">
        <v>0</v>
      </c>
      <c r="GF86" s="89">
        <v>0</v>
      </c>
      <c r="GG86" s="86">
        <v>-30338.677000000025</v>
      </c>
      <c r="GH86" s="63">
        <v>0</v>
      </c>
      <c r="GI86" s="63">
        <v>0</v>
      </c>
      <c r="GJ86" s="63">
        <v>0</v>
      </c>
      <c r="GK86" s="63">
        <v>0</v>
      </c>
      <c r="GL86" s="63">
        <v>-463450.67700000003</v>
      </c>
      <c r="GM86" s="63">
        <v>0</v>
      </c>
      <c r="GN86" s="63">
        <v>0</v>
      </c>
      <c r="GO86" s="63">
        <v>0</v>
      </c>
      <c r="GP86" s="63">
        <v>0</v>
      </c>
      <c r="GQ86" s="63">
        <v>0</v>
      </c>
      <c r="GR86" s="63">
        <v>0</v>
      </c>
      <c r="GS86" s="63">
        <v>0</v>
      </c>
      <c r="GT86" s="63">
        <f t="shared" si="182"/>
        <v>-463450.67700000003</v>
      </c>
      <c r="GU86" s="63">
        <v>0</v>
      </c>
      <c r="GV86" s="63">
        <v>0</v>
      </c>
      <c r="GW86" s="63">
        <v>0</v>
      </c>
      <c r="GX86" s="63">
        <v>0</v>
      </c>
      <c r="GY86" s="63">
        <v>0</v>
      </c>
      <c r="GZ86" s="63">
        <v>0</v>
      </c>
      <c r="HA86" s="63">
        <v>0</v>
      </c>
      <c r="HB86" s="63">
        <v>0</v>
      </c>
      <c r="HC86" s="63">
        <v>0</v>
      </c>
      <c r="HD86" s="63">
        <v>0</v>
      </c>
      <c r="HE86" s="63">
        <v>0</v>
      </c>
      <c r="HF86" s="63">
        <v>0</v>
      </c>
      <c r="HG86" s="63">
        <f t="shared" si="183"/>
        <v>0</v>
      </c>
      <c r="HH86" s="58">
        <v>0</v>
      </c>
      <c r="HI86" s="58">
        <v>0</v>
      </c>
      <c r="HJ86" s="58">
        <v>0</v>
      </c>
      <c r="HK86" s="58">
        <v>0</v>
      </c>
      <c r="HL86" s="58">
        <f t="shared" si="184"/>
        <v>-30338.677000000025</v>
      </c>
      <c r="HM86" s="63">
        <v>0</v>
      </c>
      <c r="HN86" s="63">
        <v>0</v>
      </c>
      <c r="HO86" s="63">
        <v>0</v>
      </c>
      <c r="HP86" s="63">
        <v>0</v>
      </c>
      <c r="HQ86" s="63">
        <v>-463450.67700000003</v>
      </c>
      <c r="HR86" s="63">
        <v>0</v>
      </c>
      <c r="HS86" s="63">
        <v>0</v>
      </c>
      <c r="HT86" s="63">
        <v>0</v>
      </c>
      <c r="HU86" s="63">
        <v>0</v>
      </c>
      <c r="HV86" s="63">
        <v>0</v>
      </c>
      <c r="HW86" s="63">
        <v>0</v>
      </c>
      <c r="HX86" s="63">
        <v>0</v>
      </c>
      <c r="HY86" s="63">
        <f t="shared" si="185"/>
        <v>-463450.67700000003</v>
      </c>
      <c r="HZ86" s="63">
        <v>0</v>
      </c>
      <c r="IA86" s="63">
        <v>0</v>
      </c>
      <c r="IB86" s="63">
        <v>0</v>
      </c>
      <c r="IC86" s="63">
        <v>0</v>
      </c>
      <c r="ID86" s="63">
        <v>0</v>
      </c>
      <c r="IE86" s="63">
        <v>0</v>
      </c>
      <c r="IF86" s="63">
        <v>0</v>
      </c>
      <c r="IG86" s="63">
        <v>0</v>
      </c>
      <c r="IH86" s="63">
        <v>0</v>
      </c>
      <c r="II86" s="63">
        <v>0</v>
      </c>
      <c r="IJ86" s="63">
        <v>0</v>
      </c>
      <c r="IK86" s="63">
        <v>0</v>
      </c>
      <c r="IL86" s="63">
        <v>0</v>
      </c>
      <c r="IM86" s="58">
        <v>0</v>
      </c>
      <c r="IN86" s="58">
        <v>0</v>
      </c>
      <c r="IO86" s="58">
        <v>0</v>
      </c>
      <c r="IP86" s="58">
        <v>0</v>
      </c>
      <c r="IQ86" s="58">
        <f t="shared" si="138"/>
        <v>-30338.677000000025</v>
      </c>
      <c r="IR86" s="70">
        <f t="shared" si="186"/>
        <v>0</v>
      </c>
      <c r="IS86" s="70">
        <f t="shared" si="187"/>
        <v>-463450.67700000003</v>
      </c>
      <c r="IT86" s="92">
        <f t="shared" si="139"/>
        <v>-30338.677000000025</v>
      </c>
      <c r="IU86" s="92">
        <f t="shared" si="140"/>
        <v>433112</v>
      </c>
      <c r="IV86" s="92">
        <f t="shared" si="188"/>
        <v>-463450.67700000003</v>
      </c>
      <c r="IW86" s="21">
        <f t="shared" si="141"/>
        <v>463450.67700000003</v>
      </c>
      <c r="IX86" s="70">
        <f t="shared" si="189"/>
        <v>-463450.67700000003</v>
      </c>
      <c r="IY86" s="70">
        <f t="shared" si="190"/>
        <v>-463450.67700000003</v>
      </c>
      <c r="IZ86" s="93">
        <f t="shared" si="142"/>
        <v>-30338.677000000025</v>
      </c>
      <c r="JA86" s="93">
        <f t="shared" si="143"/>
        <v>-30338.677000000025</v>
      </c>
      <c r="JB86" s="92">
        <f t="shared" si="191"/>
        <v>0</v>
      </c>
      <c r="JC86" s="94">
        <f t="shared" si="144"/>
        <v>0</v>
      </c>
      <c r="JD86" s="94">
        <f t="shared" si="192"/>
        <v>-463450.67700000003</v>
      </c>
      <c r="JE86" s="94">
        <f t="shared" si="193"/>
        <v>-463450.67700000003</v>
      </c>
      <c r="JF86" s="94">
        <f t="shared" si="145"/>
        <v>-30338.677000000025</v>
      </c>
      <c r="JG86" s="94">
        <f t="shared" si="146"/>
        <v>-30338.677000000025</v>
      </c>
      <c r="JH86" s="94">
        <f t="shared" si="194"/>
        <v>0</v>
      </c>
      <c r="JI86" s="94">
        <f t="shared" si="147"/>
        <v>0</v>
      </c>
      <c r="JJ86" s="94">
        <f t="shared" si="195"/>
        <v>-463450.67700000003</v>
      </c>
      <c r="JK86" s="94">
        <f t="shared" si="148"/>
        <v>-463450.67700000003</v>
      </c>
      <c r="JL86" s="94">
        <f t="shared" si="196"/>
        <v>-30338.677000000025</v>
      </c>
      <c r="JM86" s="94">
        <f t="shared" si="197"/>
        <v>-30338.677000000025</v>
      </c>
      <c r="JN86" s="94">
        <f t="shared" si="198"/>
        <v>0</v>
      </c>
      <c r="JO86" s="94">
        <f t="shared" si="199"/>
        <v>0</v>
      </c>
      <c r="JP86" s="96"/>
      <c r="JQ86" s="6"/>
      <c r="JR86" s="106" t="s">
        <v>394</v>
      </c>
      <c r="JS86" s="106" t="s">
        <v>395</v>
      </c>
      <c r="JT86" s="135" t="s">
        <v>543</v>
      </c>
      <c r="JU86" s="17">
        <v>6</v>
      </c>
      <c r="JV86" s="6" t="s">
        <v>397</v>
      </c>
      <c r="JW86" s="6" t="s">
        <v>401</v>
      </c>
      <c r="JX86" s="103" t="s">
        <v>448</v>
      </c>
      <c r="JY86" s="7" t="s">
        <v>449</v>
      </c>
      <c r="JZ86" s="6" t="s">
        <v>450</v>
      </c>
      <c r="KA86" s="135" t="s">
        <v>543</v>
      </c>
      <c r="KB86" s="6"/>
      <c r="KC86" s="110"/>
      <c r="KD86" s="109"/>
      <c r="KE86" s="110" t="s">
        <v>547</v>
      </c>
      <c r="KF86" s="129"/>
      <c r="KG86" s="129"/>
      <c r="KH86" s="85">
        <v>0</v>
      </c>
      <c r="KI86" s="85">
        <v>0</v>
      </c>
      <c r="KJ86" s="85">
        <v>0</v>
      </c>
      <c r="KK86" s="85" t="s">
        <v>551</v>
      </c>
      <c r="KL86" s="136"/>
      <c r="KM86" s="136"/>
      <c r="KN86" s="136"/>
      <c r="KO86" s="138"/>
      <c r="KP86" s="132"/>
      <c r="KQ86" s="133"/>
      <c r="KR86" s="132"/>
      <c r="KS86" s="291"/>
    </row>
    <row r="87" spans="1:305" ht="26.25" x14ac:dyDescent="0.25">
      <c r="A87" s="4" t="s">
        <v>204</v>
      </c>
      <c r="B87" s="6" t="s">
        <v>72</v>
      </c>
      <c r="C87" s="26" t="s">
        <v>214</v>
      </c>
      <c r="D87" s="219" t="s">
        <v>144</v>
      </c>
      <c r="E87" s="34" t="s">
        <v>219</v>
      </c>
      <c r="F87" s="33" t="s">
        <v>771</v>
      </c>
      <c r="G87" s="12">
        <v>551.31500000000005</v>
      </c>
      <c r="H87" s="12">
        <v>0</v>
      </c>
      <c r="I87" s="12">
        <v>117.64700000000001</v>
      </c>
      <c r="J87" s="12">
        <v>0</v>
      </c>
      <c r="K87" s="12">
        <v>0</v>
      </c>
      <c r="L87" s="12">
        <v>0</v>
      </c>
      <c r="M87" s="12">
        <v>0</v>
      </c>
      <c r="N87" s="48">
        <v>0</v>
      </c>
      <c r="O87" s="48">
        <v>0</v>
      </c>
      <c r="P87" s="48">
        <v>0</v>
      </c>
      <c r="Q87" s="48">
        <v>0</v>
      </c>
      <c r="R87" s="48">
        <v>0</v>
      </c>
      <c r="S87" s="11">
        <f t="shared" si="123"/>
        <v>668.9620000000001</v>
      </c>
      <c r="T87" s="79">
        <v>0</v>
      </c>
      <c r="U87" s="79">
        <v>0</v>
      </c>
      <c r="V87" s="79">
        <v>0</v>
      </c>
      <c r="W87" s="79">
        <v>0</v>
      </c>
      <c r="X87" s="79">
        <v>0</v>
      </c>
      <c r="Y87" s="79">
        <v>0</v>
      </c>
      <c r="Z87" s="79">
        <v>0</v>
      </c>
      <c r="AA87" s="79">
        <v>0</v>
      </c>
      <c r="AB87" s="79">
        <v>0</v>
      </c>
      <c r="AC87" s="79">
        <v>5.0000000000000044E-2</v>
      </c>
      <c r="AD87" s="79">
        <v>0</v>
      </c>
      <c r="AE87" s="79">
        <v>0</v>
      </c>
      <c r="AF87" s="221">
        <f t="shared" si="124"/>
        <v>0.90999999999999992</v>
      </c>
      <c r="AG87" s="221">
        <f t="shared" si="125"/>
        <v>0.90999999999999992</v>
      </c>
      <c r="AH87" s="221">
        <f t="shared" si="126"/>
        <v>0.90999999999999992</v>
      </c>
      <c r="AI87" s="221">
        <f t="shared" si="127"/>
        <v>0.90999999999999992</v>
      </c>
      <c r="AJ87" s="221">
        <f t="shared" si="128"/>
        <v>0.90999999999999992</v>
      </c>
      <c r="AK87" s="221">
        <f t="shared" si="129"/>
        <v>0.90999999999999992</v>
      </c>
      <c r="AL87" s="221">
        <f t="shared" si="130"/>
        <v>0.90999999999999992</v>
      </c>
      <c r="AM87" s="221">
        <f t="shared" si="131"/>
        <v>0.90999999999999992</v>
      </c>
      <c r="AN87" s="221">
        <f t="shared" si="132"/>
        <v>0.90999999999999992</v>
      </c>
      <c r="AO87" s="221">
        <f t="shared" si="133"/>
        <v>0.96</v>
      </c>
      <c r="AP87" s="221">
        <f t="shared" si="134"/>
        <v>0.96</v>
      </c>
      <c r="AQ87" s="221">
        <f t="shared" si="135"/>
        <v>0.96</v>
      </c>
      <c r="AR87" s="221">
        <f t="shared" si="149"/>
        <v>0.91680179567405784</v>
      </c>
      <c r="AS87" s="221">
        <f t="shared" si="150"/>
        <v>0.91680179567405784</v>
      </c>
      <c r="AT87" s="221">
        <f t="shared" si="151"/>
        <v>0.91680179567405784</v>
      </c>
      <c r="AU87" s="221">
        <f t="shared" si="152"/>
        <v>0.91680179567405784</v>
      </c>
      <c r="AV87" s="221">
        <f t="shared" si="153"/>
        <v>0.91680179567405784</v>
      </c>
      <c r="AW87" s="221">
        <f t="shared" si="154"/>
        <v>0.91680179567405784</v>
      </c>
      <c r="AX87" s="221">
        <f t="shared" si="155"/>
        <v>0.96730179567405783</v>
      </c>
      <c r="AY87" s="221">
        <f t="shared" si="156"/>
        <v>0.96730179567405783</v>
      </c>
      <c r="AZ87" s="221">
        <f t="shared" si="157"/>
        <v>0.96730179567405783</v>
      </c>
      <c r="BA87" s="221">
        <f t="shared" si="158"/>
        <v>0.98838736226363755</v>
      </c>
      <c r="BB87" s="221">
        <f t="shared" si="159"/>
        <v>0.98838736226363755</v>
      </c>
      <c r="BC87" s="221">
        <f t="shared" si="160"/>
        <v>1.0000048292749286</v>
      </c>
      <c r="BD87" s="80">
        <f t="shared" si="136"/>
        <v>0.96</v>
      </c>
      <c r="BE87" s="76">
        <v>0.90999999999999992</v>
      </c>
      <c r="BF87" s="51">
        <v>50047.535000000003</v>
      </c>
      <c r="BG87" s="57">
        <v>493.74170735066662</v>
      </c>
      <c r="BH87" s="57">
        <v>0</v>
      </c>
      <c r="BI87" s="57">
        <v>0</v>
      </c>
      <c r="BJ87" s="57">
        <v>0</v>
      </c>
      <c r="BK87" s="57">
        <v>0</v>
      </c>
      <c r="BL87" s="57">
        <v>0</v>
      </c>
      <c r="BM87" s="57">
        <v>4998.9437766242718</v>
      </c>
      <c r="BN87" s="57">
        <v>0</v>
      </c>
      <c r="BO87" s="57">
        <v>0</v>
      </c>
      <c r="BP87" s="57">
        <v>1504.191961166594</v>
      </c>
      <c r="BQ87" s="57">
        <v>0</v>
      </c>
      <c r="BR87" s="57">
        <v>0</v>
      </c>
      <c r="BS87" s="86">
        <f t="shared" si="161"/>
        <v>6996.877445141532</v>
      </c>
      <c r="BT87" s="230">
        <v>6.8017956740579547E-3</v>
      </c>
      <c r="BU87" s="230">
        <v>0</v>
      </c>
      <c r="BV87" s="230">
        <v>0</v>
      </c>
      <c r="BW87" s="230">
        <v>0</v>
      </c>
      <c r="BX87" s="230">
        <v>0</v>
      </c>
      <c r="BY87" s="230">
        <v>0</v>
      </c>
      <c r="BZ87" s="230">
        <v>5.0500000000000003E-2</v>
      </c>
      <c r="CA87" s="230">
        <v>0</v>
      </c>
      <c r="CB87" s="230">
        <v>0</v>
      </c>
      <c r="CC87" s="230">
        <v>2.1085566589579659E-2</v>
      </c>
      <c r="CD87" s="230">
        <v>0</v>
      </c>
      <c r="CE87" s="230">
        <v>1.1617467011290985E-2</v>
      </c>
      <c r="CF87" s="80">
        <f t="shared" si="162"/>
        <v>1.0000048292749286</v>
      </c>
      <c r="CG87" s="59">
        <v>0</v>
      </c>
      <c r="CH87" s="59">
        <v>0</v>
      </c>
      <c r="CI87" s="59">
        <v>0</v>
      </c>
      <c r="CJ87" s="59">
        <v>0</v>
      </c>
      <c r="CK87" s="59">
        <v>0</v>
      </c>
      <c r="CL87" s="59">
        <v>0</v>
      </c>
      <c r="CM87" s="59">
        <v>0</v>
      </c>
      <c r="CN87" s="59">
        <v>0</v>
      </c>
      <c r="CO87" s="59">
        <v>0</v>
      </c>
      <c r="CP87" s="59">
        <v>0</v>
      </c>
      <c r="CQ87" s="59">
        <v>0</v>
      </c>
      <c r="CR87" s="59">
        <v>0</v>
      </c>
      <c r="CS87" s="11">
        <f t="shared" si="163"/>
        <v>0</v>
      </c>
      <c r="CT87" s="59">
        <v>0</v>
      </c>
      <c r="CU87" s="59">
        <v>0</v>
      </c>
      <c r="CV87" s="59">
        <v>0</v>
      </c>
      <c r="CW87" s="59">
        <v>0</v>
      </c>
      <c r="CX87" s="58">
        <f t="shared" si="137"/>
        <v>57044.412445141534</v>
      </c>
      <c r="CY87" s="63">
        <v>493.74170735066662</v>
      </c>
      <c r="CZ87" s="63">
        <v>0</v>
      </c>
      <c r="DA87" s="63">
        <v>0</v>
      </c>
      <c r="DB87" s="63">
        <v>0</v>
      </c>
      <c r="DC87" s="63">
        <v>0</v>
      </c>
      <c r="DD87" s="63">
        <v>0</v>
      </c>
      <c r="DE87" s="63">
        <v>4998.9437766242718</v>
      </c>
      <c r="DF87" s="63">
        <v>0</v>
      </c>
      <c r="DG87" s="63">
        <v>0</v>
      </c>
      <c r="DH87" s="63">
        <v>1504.191961166594</v>
      </c>
      <c r="DI87" s="63">
        <v>0</v>
      </c>
      <c r="DJ87" s="63">
        <v>0</v>
      </c>
      <c r="DK87" s="63">
        <f t="shared" si="164"/>
        <v>6996.877445141532</v>
      </c>
      <c r="DL87" s="63">
        <v>0</v>
      </c>
      <c r="DM87" s="63">
        <v>0</v>
      </c>
      <c r="DN87" s="63">
        <v>0</v>
      </c>
      <c r="DO87" s="63">
        <v>0</v>
      </c>
      <c r="DP87" s="63">
        <v>0</v>
      </c>
      <c r="DQ87" s="63">
        <v>0</v>
      </c>
      <c r="DR87" s="63">
        <v>0</v>
      </c>
      <c r="DS87" s="63">
        <v>0</v>
      </c>
      <c r="DT87" s="63">
        <v>0</v>
      </c>
      <c r="DU87" s="63">
        <v>0</v>
      </c>
      <c r="DV87" s="63">
        <v>0</v>
      </c>
      <c r="DW87" s="63">
        <v>0</v>
      </c>
      <c r="DX87" s="63">
        <f t="shared" si="165"/>
        <v>0</v>
      </c>
      <c r="DY87" s="58">
        <v>0</v>
      </c>
      <c r="DZ87" s="58">
        <v>0</v>
      </c>
      <c r="EA87" s="58">
        <v>0</v>
      </c>
      <c r="EB87" s="58">
        <v>0</v>
      </c>
      <c r="EC87" s="58">
        <f t="shared" si="166"/>
        <v>57044.412445141534</v>
      </c>
      <c r="ED87" s="85">
        <v>551.31500000000005</v>
      </c>
      <c r="EE87" s="85">
        <v>0</v>
      </c>
      <c r="EF87" s="85">
        <v>117.64700000000001</v>
      </c>
      <c r="EG87" s="85">
        <v>0</v>
      </c>
      <c r="EH87" s="85">
        <v>0</v>
      </c>
      <c r="EI87" s="85">
        <v>0</v>
      </c>
      <c r="EJ87" s="85">
        <v>5000</v>
      </c>
      <c r="EK87" s="85">
        <v>0</v>
      </c>
      <c r="EL87" s="85">
        <v>0</v>
      </c>
      <c r="EM87" s="85">
        <v>1327.9154451415316</v>
      </c>
      <c r="EN87" s="85">
        <v>0</v>
      </c>
      <c r="EO87" s="85">
        <v>0</v>
      </c>
      <c r="EP87" s="83">
        <f t="shared" si="167"/>
        <v>6996.877445141532</v>
      </c>
      <c r="EQ87" s="79">
        <v>0</v>
      </c>
      <c r="ER87" s="79">
        <v>0</v>
      </c>
      <c r="ES87" s="79">
        <v>0</v>
      </c>
      <c r="ET87" s="79">
        <v>0</v>
      </c>
      <c r="EU87" s="79">
        <v>0</v>
      </c>
      <c r="EV87" s="79">
        <v>6.8017956740579503E-3</v>
      </c>
      <c r="EW87" s="79">
        <v>5.0500000000000003E-2</v>
      </c>
      <c r="EX87" s="79">
        <v>0</v>
      </c>
      <c r="EY87" s="79">
        <v>0</v>
      </c>
      <c r="EZ87" s="79">
        <v>2.1085566589579659E-2</v>
      </c>
      <c r="FA87" s="79">
        <v>0</v>
      </c>
      <c r="FB87" s="79">
        <v>1.1617467011290985E-2</v>
      </c>
      <c r="FC87" s="81">
        <f t="shared" si="168"/>
        <v>9.0004829274928602E-2</v>
      </c>
      <c r="FD87" s="81">
        <f t="shared" si="169"/>
        <v>0.90999999999999992</v>
      </c>
      <c r="FE87" s="81">
        <f t="shared" si="170"/>
        <v>0.90999999999999992</v>
      </c>
      <c r="FF87" s="81">
        <f t="shared" si="171"/>
        <v>0.90999999999999992</v>
      </c>
      <c r="FG87" s="81">
        <f t="shared" si="172"/>
        <v>0.90999999999999992</v>
      </c>
      <c r="FH87" s="81">
        <f t="shared" si="173"/>
        <v>0.90999999999999992</v>
      </c>
      <c r="FI87" s="81">
        <f t="shared" si="174"/>
        <v>0.91680179567405784</v>
      </c>
      <c r="FJ87" s="81">
        <f t="shared" si="175"/>
        <v>0.96730179567405783</v>
      </c>
      <c r="FK87" s="81">
        <f t="shared" si="176"/>
        <v>0.96730179567405783</v>
      </c>
      <c r="FL87" s="81">
        <f t="shared" si="177"/>
        <v>0.96730179567405783</v>
      </c>
      <c r="FM87" s="81">
        <f t="shared" si="178"/>
        <v>0.98838736226363755</v>
      </c>
      <c r="FN87" s="81">
        <f t="shared" si="179"/>
        <v>0.98838736226363755</v>
      </c>
      <c r="FO87" s="81">
        <f t="shared" si="180"/>
        <v>1.0000048292749286</v>
      </c>
      <c r="FP87" s="85">
        <v>0</v>
      </c>
      <c r="FQ87" s="85">
        <v>0</v>
      </c>
      <c r="FR87" s="85">
        <v>0</v>
      </c>
      <c r="FS87" s="85">
        <v>0</v>
      </c>
      <c r="FT87" s="85">
        <v>0</v>
      </c>
      <c r="FU87" s="85">
        <v>0</v>
      </c>
      <c r="FV87" s="85">
        <v>0</v>
      </c>
      <c r="FW87" s="85">
        <v>0</v>
      </c>
      <c r="FX87" s="85">
        <v>0</v>
      </c>
      <c r="FY87" s="85">
        <v>0</v>
      </c>
      <c r="FZ87" s="85">
        <v>0</v>
      </c>
      <c r="GA87" s="85">
        <v>0</v>
      </c>
      <c r="GB87" s="83">
        <f t="shared" si="181"/>
        <v>0</v>
      </c>
      <c r="GC87" s="89">
        <v>0</v>
      </c>
      <c r="GD87" s="89">
        <v>0</v>
      </c>
      <c r="GE87" s="89">
        <v>0</v>
      </c>
      <c r="GF87" s="89">
        <v>0</v>
      </c>
      <c r="GG87" s="86">
        <v>57044.412445141534</v>
      </c>
      <c r="GH87" s="63">
        <v>551.31500000000005</v>
      </c>
      <c r="GI87" s="63">
        <v>0</v>
      </c>
      <c r="GJ87" s="63">
        <v>117.64700000000001</v>
      </c>
      <c r="GK87" s="63">
        <v>0</v>
      </c>
      <c r="GL87" s="63">
        <v>0</v>
      </c>
      <c r="GM87" s="63">
        <v>0</v>
      </c>
      <c r="GN87" s="63">
        <v>0</v>
      </c>
      <c r="GO87" s="63">
        <v>0</v>
      </c>
      <c r="GP87" s="63">
        <v>0</v>
      </c>
      <c r="GQ87" s="63">
        <v>0</v>
      </c>
      <c r="GR87" s="63">
        <v>0</v>
      </c>
      <c r="GS87" s="63">
        <v>6327.9154451415316</v>
      </c>
      <c r="GT87" s="63">
        <f t="shared" si="182"/>
        <v>6996.877445141532</v>
      </c>
      <c r="GU87" s="63">
        <v>0</v>
      </c>
      <c r="GV87" s="63">
        <v>0</v>
      </c>
      <c r="GW87" s="63">
        <v>0</v>
      </c>
      <c r="GX87" s="63">
        <v>0</v>
      </c>
      <c r="GY87" s="63">
        <v>0</v>
      </c>
      <c r="GZ87" s="63">
        <v>0</v>
      </c>
      <c r="HA87" s="63">
        <v>0</v>
      </c>
      <c r="HB87" s="63">
        <v>0</v>
      </c>
      <c r="HC87" s="63">
        <v>0</v>
      </c>
      <c r="HD87" s="63">
        <v>0</v>
      </c>
      <c r="HE87" s="63">
        <v>0</v>
      </c>
      <c r="HF87" s="63">
        <v>0</v>
      </c>
      <c r="HG87" s="63">
        <f t="shared" si="183"/>
        <v>0</v>
      </c>
      <c r="HH87" s="58">
        <v>0</v>
      </c>
      <c r="HI87" s="58">
        <v>0</v>
      </c>
      <c r="HJ87" s="58">
        <v>0</v>
      </c>
      <c r="HK87" s="58">
        <v>0</v>
      </c>
      <c r="HL87" s="58">
        <f t="shared" si="184"/>
        <v>57044.412445141534</v>
      </c>
      <c r="HM87" s="63">
        <v>551.31500000000005</v>
      </c>
      <c r="HN87" s="63">
        <v>0</v>
      </c>
      <c r="HO87" s="63">
        <v>117.64700000000001</v>
      </c>
      <c r="HP87" s="63">
        <v>0</v>
      </c>
      <c r="HQ87" s="63">
        <v>0</v>
      </c>
      <c r="HR87" s="63">
        <v>0</v>
      </c>
      <c r="HS87" s="63">
        <v>0</v>
      </c>
      <c r="HT87" s="63">
        <v>0</v>
      </c>
      <c r="HU87" s="63">
        <v>0</v>
      </c>
      <c r="HV87" s="63">
        <v>0</v>
      </c>
      <c r="HW87" s="63">
        <v>0</v>
      </c>
      <c r="HX87" s="63">
        <v>6327.9154451415316</v>
      </c>
      <c r="HY87" s="63">
        <f t="shared" si="185"/>
        <v>6996.877445141532</v>
      </c>
      <c r="HZ87" s="63">
        <v>0</v>
      </c>
      <c r="IA87" s="63">
        <v>0</v>
      </c>
      <c r="IB87" s="63">
        <v>0</v>
      </c>
      <c r="IC87" s="63">
        <v>0</v>
      </c>
      <c r="ID87" s="63">
        <v>0</v>
      </c>
      <c r="IE87" s="63">
        <v>0</v>
      </c>
      <c r="IF87" s="63">
        <v>0</v>
      </c>
      <c r="IG87" s="63">
        <v>0</v>
      </c>
      <c r="IH87" s="63">
        <v>0</v>
      </c>
      <c r="II87" s="63">
        <v>0</v>
      </c>
      <c r="IJ87" s="63">
        <v>0</v>
      </c>
      <c r="IK87" s="63">
        <v>0</v>
      </c>
      <c r="IL87" s="63">
        <v>0</v>
      </c>
      <c r="IM87" s="58">
        <v>0</v>
      </c>
      <c r="IN87" s="58">
        <v>0</v>
      </c>
      <c r="IO87" s="58">
        <v>0</v>
      </c>
      <c r="IP87" s="58">
        <v>0</v>
      </c>
      <c r="IQ87" s="58">
        <f t="shared" si="138"/>
        <v>57044.412445141534</v>
      </c>
      <c r="IR87" s="70">
        <f t="shared" si="186"/>
        <v>6996.877445141532</v>
      </c>
      <c r="IS87" s="70">
        <f t="shared" si="187"/>
        <v>668.9620000000001</v>
      </c>
      <c r="IT87" s="92">
        <f t="shared" si="139"/>
        <v>50716.497000000003</v>
      </c>
      <c r="IU87" s="92">
        <f t="shared" si="140"/>
        <v>57044.412445141534</v>
      </c>
      <c r="IV87" s="92">
        <f t="shared" si="188"/>
        <v>-6327.9154451415307</v>
      </c>
      <c r="IW87" s="21">
        <f t="shared" si="141"/>
        <v>6327.9154451415307</v>
      </c>
      <c r="IX87" s="70">
        <f t="shared" si="189"/>
        <v>6996.877445141532</v>
      </c>
      <c r="IY87" s="70">
        <f t="shared" si="190"/>
        <v>668.9620000000001</v>
      </c>
      <c r="IZ87" s="93">
        <f t="shared" si="142"/>
        <v>50716.497000000003</v>
      </c>
      <c r="JA87" s="93">
        <f t="shared" si="143"/>
        <v>57044.412445141534</v>
      </c>
      <c r="JB87" s="92">
        <f t="shared" si="191"/>
        <v>-6327.9154451415307</v>
      </c>
      <c r="JC87" s="94">
        <f t="shared" si="144"/>
        <v>6327.9154451415307</v>
      </c>
      <c r="JD87" s="94">
        <f t="shared" si="192"/>
        <v>668.9620000000001</v>
      </c>
      <c r="JE87" s="94">
        <f t="shared" si="193"/>
        <v>668.9620000000001</v>
      </c>
      <c r="JF87" s="94">
        <f t="shared" si="145"/>
        <v>50716.497000000003</v>
      </c>
      <c r="JG87" s="94">
        <f t="shared" si="146"/>
        <v>50716.497000000003</v>
      </c>
      <c r="JH87" s="94">
        <f t="shared" si="194"/>
        <v>0</v>
      </c>
      <c r="JI87" s="94">
        <f t="shared" si="147"/>
        <v>6327.9154451415307</v>
      </c>
      <c r="JJ87" s="94">
        <f t="shared" si="195"/>
        <v>668.9620000000001</v>
      </c>
      <c r="JK87" s="94">
        <f t="shared" si="148"/>
        <v>668.9620000000001</v>
      </c>
      <c r="JL87" s="94">
        <f t="shared" si="196"/>
        <v>50716.497000000003</v>
      </c>
      <c r="JM87" s="94">
        <f t="shared" si="197"/>
        <v>50716.497000000003</v>
      </c>
      <c r="JN87" s="94">
        <f t="shared" si="198"/>
        <v>0</v>
      </c>
      <c r="JO87" s="94">
        <f t="shared" si="199"/>
        <v>6327.9154451415307</v>
      </c>
      <c r="JP87" s="96">
        <v>13067</v>
      </c>
      <c r="JQ87" s="6" t="s">
        <v>384</v>
      </c>
      <c r="JR87" s="106" t="s">
        <v>394</v>
      </c>
      <c r="JS87" s="106" t="s">
        <v>395</v>
      </c>
      <c r="JT87" s="6" t="s">
        <v>406</v>
      </c>
      <c r="JU87" s="17">
        <v>6</v>
      </c>
      <c r="JV87" s="6" t="s">
        <v>397</v>
      </c>
      <c r="JW87" s="6" t="s">
        <v>401</v>
      </c>
      <c r="JX87" s="103" t="s">
        <v>402</v>
      </c>
      <c r="JY87" s="7" t="s">
        <v>539</v>
      </c>
      <c r="JZ87" s="6"/>
      <c r="KA87" s="6" t="s">
        <v>406</v>
      </c>
      <c r="KB87" s="6"/>
      <c r="KC87" s="110"/>
      <c r="KD87" s="109">
        <v>43602</v>
      </c>
      <c r="KE87" s="110"/>
      <c r="KF87" s="129" t="s">
        <v>548</v>
      </c>
      <c r="KG87" s="129">
        <v>0</v>
      </c>
      <c r="KH87" s="85">
        <v>0</v>
      </c>
      <c r="KI87" s="85">
        <v>0</v>
      </c>
      <c r="KJ87" s="85">
        <v>0</v>
      </c>
      <c r="KK87" s="85" t="s">
        <v>550</v>
      </c>
      <c r="KL87" s="130"/>
      <c r="KM87" s="26"/>
      <c r="KN87" s="130"/>
      <c r="KO87" s="131">
        <v>410</v>
      </c>
      <c r="KP87" s="132"/>
      <c r="KQ87" s="133"/>
      <c r="KR87" s="132"/>
      <c r="KS87" s="291"/>
    </row>
    <row r="88" spans="1:305" ht="26.25" x14ac:dyDescent="0.25">
      <c r="A88" s="4" t="s">
        <v>205</v>
      </c>
      <c r="B88" s="6" t="s">
        <v>72</v>
      </c>
      <c r="C88" s="26" t="s">
        <v>215</v>
      </c>
      <c r="D88" s="219" t="s">
        <v>144</v>
      </c>
      <c r="E88" s="34" t="s">
        <v>222</v>
      </c>
      <c r="F88" s="33" t="s">
        <v>166</v>
      </c>
      <c r="G88" s="12">
        <v>111061.484</v>
      </c>
      <c r="H88" s="12">
        <v>53427.502999999997</v>
      </c>
      <c r="I88" s="12">
        <v>378936.74200000003</v>
      </c>
      <c r="J88" s="12">
        <v>369311.9</v>
      </c>
      <c r="K88" s="12">
        <v>269655.05099999998</v>
      </c>
      <c r="L88" s="12">
        <v>168689.50200000001</v>
      </c>
      <c r="M88" s="12">
        <v>405780.67099999997</v>
      </c>
      <c r="N88" s="48">
        <v>311114.53700000001</v>
      </c>
      <c r="O88" s="48">
        <v>237324.122</v>
      </c>
      <c r="P88" s="48">
        <v>48217.392</v>
      </c>
      <c r="Q88" s="48">
        <v>182042.139</v>
      </c>
      <c r="R88" s="48">
        <v>43772.563999999998</v>
      </c>
      <c r="S88" s="11">
        <f t="shared" si="123"/>
        <v>2579333.6069999998</v>
      </c>
      <c r="T88" s="79">
        <v>0.01</v>
      </c>
      <c r="U88" s="79">
        <v>0.1</v>
      </c>
      <c r="V88" s="79">
        <v>0.15</v>
      </c>
      <c r="W88" s="79">
        <v>0.05</v>
      </c>
      <c r="X88" s="79">
        <v>7.0000000000000007E-2</v>
      </c>
      <c r="Y88" s="79">
        <v>7.0000000000000007E-2</v>
      </c>
      <c r="Z88" s="79">
        <v>0.02</v>
      </c>
      <c r="AA88" s="79">
        <v>0.02</v>
      </c>
      <c r="AB88" s="79">
        <v>0.02</v>
      </c>
      <c r="AC88" s="79">
        <v>3.0000000000000027E-2</v>
      </c>
      <c r="AD88" s="79">
        <v>0.01</v>
      </c>
      <c r="AE88" s="79">
        <v>0</v>
      </c>
      <c r="AF88" s="221">
        <f t="shared" si="124"/>
        <v>0.43000000000000005</v>
      </c>
      <c r="AG88" s="221">
        <f t="shared" si="125"/>
        <v>0.53</v>
      </c>
      <c r="AH88" s="221">
        <f t="shared" si="126"/>
        <v>0.68</v>
      </c>
      <c r="AI88" s="221">
        <f t="shared" si="127"/>
        <v>0.73</v>
      </c>
      <c r="AJ88" s="221">
        <f t="shared" si="128"/>
        <v>0.8</v>
      </c>
      <c r="AK88" s="221">
        <f t="shared" si="129"/>
        <v>0.87000000000000011</v>
      </c>
      <c r="AL88" s="221">
        <f t="shared" si="130"/>
        <v>0.89000000000000012</v>
      </c>
      <c r="AM88" s="221">
        <f t="shared" si="131"/>
        <v>0.91000000000000014</v>
      </c>
      <c r="AN88" s="221">
        <f t="shared" si="132"/>
        <v>0.93</v>
      </c>
      <c r="AO88" s="221">
        <f t="shared" si="133"/>
        <v>0.96000000000000008</v>
      </c>
      <c r="AP88" s="221">
        <f t="shared" si="134"/>
        <v>0.97000000000000008</v>
      </c>
      <c r="AQ88" s="221">
        <f t="shared" si="135"/>
        <v>0.97000000000000008</v>
      </c>
      <c r="AR88" s="221">
        <f t="shared" si="149"/>
        <v>0.43919149331770918</v>
      </c>
      <c r="AS88" s="221">
        <f t="shared" si="150"/>
        <v>0.45976494514106087</v>
      </c>
      <c r="AT88" s="221">
        <f t="shared" si="151"/>
        <v>0.49606217981505041</v>
      </c>
      <c r="AU88" s="221">
        <f t="shared" si="152"/>
        <v>0.52480676011283711</v>
      </c>
      <c r="AV88" s="221">
        <f t="shared" si="153"/>
        <v>0.56903192926416724</v>
      </c>
      <c r="AW88" s="221">
        <f t="shared" si="154"/>
        <v>0.59434318033736289</v>
      </c>
      <c r="AX88" s="221">
        <f t="shared" si="155"/>
        <v>0.64096697182991491</v>
      </c>
      <c r="AY88" s="221">
        <f t="shared" si="156"/>
        <v>0.67141904520669105</v>
      </c>
      <c r="AZ88" s="221">
        <f t="shared" si="157"/>
        <v>0.71862262574089808</v>
      </c>
      <c r="BA88" s="221">
        <f t="shared" si="158"/>
        <v>0.77330310472765773</v>
      </c>
      <c r="BB88" s="221">
        <f t="shared" si="159"/>
        <v>0.82887543951605647</v>
      </c>
      <c r="BC88" s="221">
        <f t="shared" si="160"/>
        <v>0.87125574477084167</v>
      </c>
      <c r="BD88" s="80">
        <f t="shared" si="136"/>
        <v>0.97000000000000008</v>
      </c>
      <c r="BE88" s="76">
        <v>0.42000000000000004</v>
      </c>
      <c r="BF88" s="51">
        <v>1103906.7930000001</v>
      </c>
      <c r="BG88" s="57">
        <v>112814.24053730785</v>
      </c>
      <c r="BH88" s="57">
        <v>121230.81422839026</v>
      </c>
      <c r="BI88" s="57">
        <v>264729.41077764728</v>
      </c>
      <c r="BJ88" s="57">
        <v>170236.95344938969</v>
      </c>
      <c r="BK88" s="57">
        <v>262580.3815191848</v>
      </c>
      <c r="BL88" s="57">
        <v>150653.84099951174</v>
      </c>
      <c r="BM88" s="57">
        <v>278207.64876116434</v>
      </c>
      <c r="BN88" s="57">
        <v>182164.08059684446</v>
      </c>
      <c r="BO88" s="57">
        <v>283070.53029319504</v>
      </c>
      <c r="BP88" s="57">
        <v>328735.72040303971</v>
      </c>
      <c r="BQ88" s="57">
        <v>334924.63606781227</v>
      </c>
      <c r="BR88" s="57">
        <v>256063.37383970871</v>
      </c>
      <c r="BS88" s="86">
        <f t="shared" si="161"/>
        <v>2745411.6314731962</v>
      </c>
      <c r="BT88" s="230">
        <v>1.919149331770912E-2</v>
      </c>
      <c r="BU88" s="230">
        <v>2.057345182335172E-2</v>
      </c>
      <c r="BV88" s="230">
        <v>3.6297234673989522E-2</v>
      </c>
      <c r="BW88" s="230">
        <v>2.8744580297786679E-2</v>
      </c>
      <c r="BX88" s="230">
        <v>4.4225169151330117E-2</v>
      </c>
      <c r="BY88" s="230">
        <v>2.5311251073195627E-2</v>
      </c>
      <c r="BZ88" s="230">
        <v>4.662379149255215E-2</v>
      </c>
      <c r="CA88" s="230">
        <v>3.0452073376776145E-2</v>
      </c>
      <c r="CB88" s="230">
        <v>4.7203580534206924E-2</v>
      </c>
      <c r="CC88" s="230">
        <v>5.4680478986759637E-2</v>
      </c>
      <c r="CD88" s="230">
        <v>5.557233478839884E-2</v>
      </c>
      <c r="CE88" s="230">
        <v>4.2380305254785124E-2</v>
      </c>
      <c r="CF88" s="80">
        <f t="shared" si="162"/>
        <v>0.87125574477084167</v>
      </c>
      <c r="CG88" s="59">
        <v>0</v>
      </c>
      <c r="CH88" s="59">
        <v>0</v>
      </c>
      <c r="CI88" s="59">
        <v>93333.333333333328</v>
      </c>
      <c r="CJ88" s="59">
        <v>186580.33333333331</v>
      </c>
      <c r="CK88" s="59">
        <v>93333.333333333328</v>
      </c>
      <c r="CL88" s="59">
        <v>0</v>
      </c>
      <c r="CM88" s="59">
        <v>0</v>
      </c>
      <c r="CN88" s="59">
        <v>0</v>
      </c>
      <c r="CO88" s="59">
        <v>0</v>
      </c>
      <c r="CP88" s="59">
        <v>0</v>
      </c>
      <c r="CQ88" s="59">
        <v>176052</v>
      </c>
      <c r="CR88" s="59">
        <v>100000</v>
      </c>
      <c r="CS88" s="11">
        <f t="shared" si="163"/>
        <v>649299</v>
      </c>
      <c r="CT88" s="59">
        <v>0</v>
      </c>
      <c r="CU88" s="59">
        <v>0</v>
      </c>
      <c r="CV88" s="59">
        <v>0</v>
      </c>
      <c r="CW88" s="59">
        <v>0</v>
      </c>
      <c r="CX88" s="58">
        <f t="shared" si="137"/>
        <v>4498617.4244731963</v>
      </c>
      <c r="CY88" s="63">
        <v>112814.24053730785</v>
      </c>
      <c r="CZ88" s="63">
        <v>121230.81422839026</v>
      </c>
      <c r="DA88" s="63">
        <v>264729.41077764728</v>
      </c>
      <c r="DB88" s="63">
        <v>170236.95344938969</v>
      </c>
      <c r="DC88" s="63">
        <v>262580.3815191848</v>
      </c>
      <c r="DD88" s="63">
        <v>150653.84099951174</v>
      </c>
      <c r="DE88" s="63">
        <v>278207.64876116434</v>
      </c>
      <c r="DF88" s="63">
        <v>182164.08059684446</v>
      </c>
      <c r="DG88" s="63">
        <v>283070.53029319504</v>
      </c>
      <c r="DH88" s="63">
        <v>328735.72040303971</v>
      </c>
      <c r="DI88" s="63">
        <v>334924.63606781227</v>
      </c>
      <c r="DJ88" s="63">
        <v>256063.37383970871</v>
      </c>
      <c r="DK88" s="63">
        <f t="shared" si="164"/>
        <v>2745411.6314731962</v>
      </c>
      <c r="DL88" s="63">
        <v>0</v>
      </c>
      <c r="DM88" s="63">
        <v>0</v>
      </c>
      <c r="DN88" s="63">
        <v>93333.333333333328</v>
      </c>
      <c r="DO88" s="63">
        <v>186580.33333333331</v>
      </c>
      <c r="DP88" s="63">
        <v>93333.333333333328</v>
      </c>
      <c r="DQ88" s="63">
        <v>0</v>
      </c>
      <c r="DR88" s="63">
        <v>0</v>
      </c>
      <c r="DS88" s="63">
        <v>0</v>
      </c>
      <c r="DT88" s="63">
        <v>0</v>
      </c>
      <c r="DU88" s="63">
        <v>0</v>
      </c>
      <c r="DV88" s="63">
        <v>176052</v>
      </c>
      <c r="DW88" s="63">
        <v>100000</v>
      </c>
      <c r="DX88" s="63">
        <f t="shared" si="165"/>
        <v>649299</v>
      </c>
      <c r="DY88" s="58">
        <v>0</v>
      </c>
      <c r="DZ88" s="58">
        <v>0</v>
      </c>
      <c r="EA88" s="58">
        <v>0</v>
      </c>
      <c r="EB88" s="58">
        <v>0</v>
      </c>
      <c r="EC88" s="58">
        <f t="shared" si="166"/>
        <v>4498617.4244731963</v>
      </c>
      <c r="ED88" s="85">
        <v>111061.484</v>
      </c>
      <c r="EE88" s="85">
        <v>53427.502999999997</v>
      </c>
      <c r="EF88" s="85">
        <v>378936.74200000003</v>
      </c>
      <c r="EG88" s="85">
        <v>369311.9</v>
      </c>
      <c r="EH88" s="85">
        <v>269655.05099999998</v>
      </c>
      <c r="EI88" s="85">
        <v>168689.50200000001</v>
      </c>
      <c r="EJ88" s="85">
        <v>208526.49132361336</v>
      </c>
      <c r="EK88" s="85">
        <v>227425.70426180668</v>
      </c>
      <c r="EL88" s="85">
        <v>313161.45706180669</v>
      </c>
      <c r="EM88" s="85">
        <v>181944.12372847335</v>
      </c>
      <c r="EN88" s="85">
        <v>208299.54319514002</v>
      </c>
      <c r="EO88" s="85">
        <v>254972.12990235604</v>
      </c>
      <c r="EP88" s="83">
        <f t="shared" si="167"/>
        <v>2745411.6314731962</v>
      </c>
      <c r="EQ88" s="79">
        <v>0.01</v>
      </c>
      <c r="ER88" s="79">
        <v>0.1</v>
      </c>
      <c r="ES88" s="79">
        <v>0.15</v>
      </c>
      <c r="ET88" s="79">
        <v>0.05</v>
      </c>
      <c r="EU88" s="79">
        <v>7.0000000000000007E-2</v>
      </c>
      <c r="EV88" s="79">
        <v>7.616753817314445E-2</v>
      </c>
      <c r="EW88" s="79">
        <v>2.8975027131805439E-2</v>
      </c>
      <c r="EX88" s="79">
        <v>1.2983802167062278E-2</v>
      </c>
      <c r="EY88" s="79">
        <v>2.8230000000000002E-2</v>
      </c>
      <c r="EZ88" s="79">
        <v>3.3911564823251521E-2</v>
      </c>
      <c r="FA88" s="79">
        <v>8.1250326452204485E-5</v>
      </c>
      <c r="FB88" s="79">
        <v>9.4180735547598187E-3</v>
      </c>
      <c r="FC88" s="81">
        <f t="shared" si="168"/>
        <v>0.56976725617647572</v>
      </c>
      <c r="FD88" s="81">
        <f t="shared" si="169"/>
        <v>0.43000000000000005</v>
      </c>
      <c r="FE88" s="81">
        <f t="shared" si="170"/>
        <v>0.53</v>
      </c>
      <c r="FF88" s="81">
        <f t="shared" si="171"/>
        <v>0.68</v>
      </c>
      <c r="FG88" s="81">
        <f t="shared" si="172"/>
        <v>0.73</v>
      </c>
      <c r="FH88" s="81">
        <f t="shared" si="173"/>
        <v>0.8</v>
      </c>
      <c r="FI88" s="81">
        <f t="shared" si="174"/>
        <v>0.87616753817314452</v>
      </c>
      <c r="FJ88" s="81">
        <f t="shared" si="175"/>
        <v>0.90514256530494996</v>
      </c>
      <c r="FK88" s="81">
        <f t="shared" si="176"/>
        <v>0.91812636747201226</v>
      </c>
      <c r="FL88" s="81">
        <f t="shared" si="177"/>
        <v>0.94635636747201224</v>
      </c>
      <c r="FM88" s="81">
        <f t="shared" si="178"/>
        <v>0.98026793229526377</v>
      </c>
      <c r="FN88" s="81">
        <f t="shared" si="179"/>
        <v>0.980349182621716</v>
      </c>
      <c r="FO88" s="81">
        <f t="shared" si="180"/>
        <v>0.98976725617647576</v>
      </c>
      <c r="FP88" s="85">
        <v>238046.01921417392</v>
      </c>
      <c r="FQ88" s="85">
        <v>411252.98078582599</v>
      </c>
      <c r="FR88" s="85">
        <v>0</v>
      </c>
      <c r="FS88" s="85">
        <v>0</v>
      </c>
      <c r="FT88" s="85">
        <v>0</v>
      </c>
      <c r="FU88" s="85">
        <v>0</v>
      </c>
      <c r="FV88" s="85">
        <v>0</v>
      </c>
      <c r="FW88" s="85">
        <v>0</v>
      </c>
      <c r="FX88" s="85">
        <v>0</v>
      </c>
      <c r="FY88" s="85">
        <v>0</v>
      </c>
      <c r="FZ88" s="85">
        <v>0</v>
      </c>
      <c r="GA88" s="85">
        <v>0</v>
      </c>
      <c r="GB88" s="83">
        <f t="shared" si="181"/>
        <v>649298.99999999988</v>
      </c>
      <c r="GC88" s="89">
        <v>0</v>
      </c>
      <c r="GD88" s="89">
        <v>0</v>
      </c>
      <c r="GE88" s="89">
        <v>0</v>
      </c>
      <c r="GF88" s="89">
        <v>0</v>
      </c>
      <c r="GG88" s="86">
        <v>4498617.4244731963</v>
      </c>
      <c r="GH88" s="63">
        <v>111061.484</v>
      </c>
      <c r="GI88" s="63">
        <v>53427.502999999997</v>
      </c>
      <c r="GJ88" s="63">
        <v>378936.74200000003</v>
      </c>
      <c r="GK88" s="63">
        <v>369311.9</v>
      </c>
      <c r="GL88" s="63">
        <v>269655.05099999998</v>
      </c>
      <c r="GM88" s="63">
        <v>168689.50200000001</v>
      </c>
      <c r="GN88" s="63">
        <v>405780.67099999997</v>
      </c>
      <c r="GO88" s="63">
        <v>311114.53700000001</v>
      </c>
      <c r="GP88" s="63">
        <v>237324.122</v>
      </c>
      <c r="GQ88" s="63">
        <v>329509.70999999996</v>
      </c>
      <c r="GR88" s="63">
        <v>49368.078363195993</v>
      </c>
      <c r="GS88" s="63">
        <v>61232.331109999999</v>
      </c>
      <c r="GT88" s="63">
        <f t="shared" si="182"/>
        <v>2745411.6314731962</v>
      </c>
      <c r="GU88" s="63">
        <v>175652.92163680401</v>
      </c>
      <c r="GV88" s="63">
        <v>62393.019214174012</v>
      </c>
      <c r="GW88" s="63">
        <v>411252.98078582599</v>
      </c>
      <c r="GX88" s="63">
        <v>0</v>
      </c>
      <c r="GY88" s="63">
        <v>0</v>
      </c>
      <c r="GZ88" s="63">
        <v>0</v>
      </c>
      <c r="HA88" s="63">
        <v>0</v>
      </c>
      <c r="HB88" s="63">
        <v>0</v>
      </c>
      <c r="HC88" s="63">
        <v>0</v>
      </c>
      <c r="HD88" s="63">
        <v>0</v>
      </c>
      <c r="HE88" s="63">
        <v>0</v>
      </c>
      <c r="HF88" s="63">
        <v>0</v>
      </c>
      <c r="HG88" s="63">
        <f t="shared" si="183"/>
        <v>649298.92163680401</v>
      </c>
      <c r="HH88" s="58">
        <v>0</v>
      </c>
      <c r="HI88" s="58">
        <v>0</v>
      </c>
      <c r="HJ88" s="58">
        <v>0</v>
      </c>
      <c r="HK88" s="58">
        <v>0</v>
      </c>
      <c r="HL88" s="58">
        <f t="shared" si="184"/>
        <v>4498617.3461100003</v>
      </c>
      <c r="HM88" s="63">
        <v>111061.484</v>
      </c>
      <c r="HN88" s="63">
        <v>53427.502999999997</v>
      </c>
      <c r="HO88" s="63">
        <v>378936.74200000003</v>
      </c>
      <c r="HP88" s="63">
        <v>369311.9</v>
      </c>
      <c r="HQ88" s="63">
        <v>269655.05099999998</v>
      </c>
      <c r="HR88" s="63">
        <v>168689.50200000001</v>
      </c>
      <c r="HS88" s="63">
        <v>405780.67099999997</v>
      </c>
      <c r="HT88" s="63">
        <v>311114.53700000001</v>
      </c>
      <c r="HU88" s="63">
        <v>237324.122</v>
      </c>
      <c r="HV88" s="63">
        <v>48217.392</v>
      </c>
      <c r="HW88" s="63">
        <v>182042.139</v>
      </c>
      <c r="HX88" s="63">
        <v>209850.58847319614</v>
      </c>
      <c r="HY88" s="63">
        <f t="shared" si="185"/>
        <v>2745411.6314731962</v>
      </c>
      <c r="HZ88" s="63">
        <v>0</v>
      </c>
      <c r="IA88" s="63">
        <v>0</v>
      </c>
      <c r="IB88" s="63">
        <v>0</v>
      </c>
      <c r="IC88" s="63">
        <v>0</v>
      </c>
      <c r="ID88" s="63">
        <v>0</v>
      </c>
      <c r="IE88" s="63">
        <v>0</v>
      </c>
      <c r="IF88" s="63">
        <v>0</v>
      </c>
      <c r="IG88" s="63">
        <v>0</v>
      </c>
      <c r="IH88" s="63">
        <v>0</v>
      </c>
      <c r="II88" s="63">
        <v>0</v>
      </c>
      <c r="IJ88" s="63">
        <v>0</v>
      </c>
      <c r="IK88" s="63">
        <v>0</v>
      </c>
      <c r="IL88" s="63">
        <v>649298.92163680401</v>
      </c>
      <c r="IM88" s="58">
        <v>0</v>
      </c>
      <c r="IN88" s="58">
        <v>0</v>
      </c>
      <c r="IO88" s="58">
        <v>0</v>
      </c>
      <c r="IP88" s="58">
        <v>0</v>
      </c>
      <c r="IQ88" s="58">
        <f t="shared" si="138"/>
        <v>4498617.3461100003</v>
      </c>
      <c r="IR88" s="70">
        <f t="shared" si="186"/>
        <v>2489348.2576334877</v>
      </c>
      <c r="IS88" s="70">
        <f t="shared" si="187"/>
        <v>2535561.0430000001</v>
      </c>
      <c r="IT88" s="92">
        <f t="shared" si="139"/>
        <v>3639467.8360000001</v>
      </c>
      <c r="IU88" s="92">
        <f t="shared" si="140"/>
        <v>3593255.0506334878</v>
      </c>
      <c r="IV88" s="92">
        <f t="shared" si="188"/>
        <v>46212.785366512369</v>
      </c>
      <c r="IW88" s="21">
        <f t="shared" si="141"/>
        <v>859149.58847319614</v>
      </c>
      <c r="IX88" s="70">
        <f t="shared" si="189"/>
        <v>2490439.5015708404</v>
      </c>
      <c r="IY88" s="70">
        <f t="shared" si="190"/>
        <v>2535561.0430000001</v>
      </c>
      <c r="IZ88" s="93">
        <f t="shared" si="142"/>
        <v>3639467.8360000001</v>
      </c>
      <c r="JA88" s="93">
        <f t="shared" si="143"/>
        <v>3594346.2945708404</v>
      </c>
      <c r="JB88" s="92">
        <f t="shared" si="191"/>
        <v>45121.541429159697</v>
      </c>
      <c r="JC88" s="94">
        <f t="shared" si="144"/>
        <v>859149.58847319614</v>
      </c>
      <c r="JD88" s="94">
        <f t="shared" si="192"/>
        <v>2684179.3003631961</v>
      </c>
      <c r="JE88" s="94">
        <f t="shared" si="193"/>
        <v>2535561.0430000001</v>
      </c>
      <c r="JF88" s="94">
        <f t="shared" si="145"/>
        <v>3639467.8360000001</v>
      </c>
      <c r="JG88" s="94">
        <f t="shared" si="146"/>
        <v>3788086.0933631961</v>
      </c>
      <c r="JH88" s="94">
        <f t="shared" si="194"/>
        <v>-148618.257363196</v>
      </c>
      <c r="JI88" s="94">
        <f t="shared" si="147"/>
        <v>859149.51011000015</v>
      </c>
      <c r="JJ88" s="94">
        <f t="shared" si="195"/>
        <v>2535561.0430000001</v>
      </c>
      <c r="JK88" s="94">
        <f t="shared" si="148"/>
        <v>2579333.6069999998</v>
      </c>
      <c r="JL88" s="94">
        <f t="shared" si="196"/>
        <v>3683240.4</v>
      </c>
      <c r="JM88" s="94">
        <f t="shared" si="197"/>
        <v>3639467.8360000001</v>
      </c>
      <c r="JN88" s="94">
        <f t="shared" si="198"/>
        <v>43772.56399999978</v>
      </c>
      <c r="JO88" s="94">
        <f t="shared" si="199"/>
        <v>815376.94611000037</v>
      </c>
      <c r="JP88" s="96">
        <v>13101</v>
      </c>
      <c r="JQ88" s="6" t="s">
        <v>384</v>
      </c>
      <c r="JR88" s="106" t="s">
        <v>394</v>
      </c>
      <c r="JS88" s="106" t="s">
        <v>395</v>
      </c>
      <c r="JT88" s="6" t="s">
        <v>406</v>
      </c>
      <c r="JU88" s="17">
        <v>6</v>
      </c>
      <c r="JV88" s="6" t="s">
        <v>397</v>
      </c>
      <c r="JW88" s="6" t="s">
        <v>401</v>
      </c>
      <c r="JX88" s="103" t="s">
        <v>402</v>
      </c>
      <c r="JY88" s="7" t="s">
        <v>544</v>
      </c>
      <c r="JZ88" s="6"/>
      <c r="KA88" s="6" t="s">
        <v>406</v>
      </c>
      <c r="KB88" s="6" t="s">
        <v>546</v>
      </c>
      <c r="KC88" s="110">
        <v>43617</v>
      </c>
      <c r="KD88" s="109">
        <v>43764</v>
      </c>
      <c r="KE88" s="110">
        <v>43774</v>
      </c>
      <c r="KF88" s="129" t="s">
        <v>485</v>
      </c>
      <c r="KG88" s="129">
        <v>2</v>
      </c>
      <c r="KH88" s="85">
        <v>0</v>
      </c>
      <c r="KI88" s="85">
        <v>0</v>
      </c>
      <c r="KJ88" s="85">
        <v>0</v>
      </c>
      <c r="KK88" s="85" t="s">
        <v>552</v>
      </c>
      <c r="KL88" s="130" t="s">
        <v>493</v>
      </c>
      <c r="KM88" s="26" t="s">
        <v>506</v>
      </c>
      <c r="KN88" s="130"/>
      <c r="KO88" s="131">
        <v>853</v>
      </c>
      <c r="KP88" s="132" t="s">
        <v>553</v>
      </c>
      <c r="KQ88" s="133">
        <v>2017</v>
      </c>
      <c r="KR88" s="132" t="s">
        <v>491</v>
      </c>
      <c r="KS88" s="291" t="s">
        <v>484</v>
      </c>
    </row>
    <row r="89" spans="1:305" ht="26.25" x14ac:dyDescent="0.25">
      <c r="A89" s="4" t="s">
        <v>206</v>
      </c>
      <c r="B89" s="6" t="s">
        <v>72</v>
      </c>
      <c r="C89" s="26" t="s">
        <v>216</v>
      </c>
      <c r="D89" s="219" t="s">
        <v>144</v>
      </c>
      <c r="E89" s="34" t="s">
        <v>222</v>
      </c>
      <c r="F89" s="33" t="s">
        <v>166</v>
      </c>
      <c r="G89" s="12">
        <v>0</v>
      </c>
      <c r="H89" s="12">
        <v>1377.1079999999999</v>
      </c>
      <c r="I89" s="12">
        <v>777.35400000000004</v>
      </c>
      <c r="J89" s="12">
        <v>1036</v>
      </c>
      <c r="K89" s="12">
        <v>0</v>
      </c>
      <c r="L89" s="12">
        <v>0</v>
      </c>
      <c r="M89" s="12">
        <v>0</v>
      </c>
      <c r="N89" s="48">
        <v>0</v>
      </c>
      <c r="O89" s="48">
        <v>0</v>
      </c>
      <c r="P89" s="48">
        <v>476</v>
      </c>
      <c r="Q89" s="48">
        <v>0</v>
      </c>
      <c r="R89" s="48">
        <v>0</v>
      </c>
      <c r="S89" s="11">
        <f t="shared" si="123"/>
        <v>3666.462</v>
      </c>
      <c r="T89" s="79">
        <v>0</v>
      </c>
      <c r="U89" s="79">
        <v>0</v>
      </c>
      <c r="V89" s="79">
        <v>0</v>
      </c>
      <c r="W89" s="79">
        <v>0.02</v>
      </c>
      <c r="X89" s="79">
        <v>0</v>
      </c>
      <c r="Y89" s="79">
        <v>0.01</v>
      </c>
      <c r="Z89" s="79">
        <v>0</v>
      </c>
      <c r="AA89" s="79">
        <v>0</v>
      </c>
      <c r="AB89" s="79">
        <v>0</v>
      </c>
      <c r="AC89" s="79">
        <v>0</v>
      </c>
      <c r="AD89" s="79">
        <v>0</v>
      </c>
      <c r="AE89" s="79">
        <v>0</v>
      </c>
      <c r="AF89" s="221">
        <f t="shared" si="124"/>
        <v>0.71</v>
      </c>
      <c r="AG89" s="221">
        <f t="shared" si="125"/>
        <v>0.71</v>
      </c>
      <c r="AH89" s="221">
        <f t="shared" si="126"/>
        <v>0.71</v>
      </c>
      <c r="AI89" s="221">
        <f t="shared" si="127"/>
        <v>0.73</v>
      </c>
      <c r="AJ89" s="221">
        <f t="shared" si="128"/>
        <v>0.73</v>
      </c>
      <c r="AK89" s="221">
        <f t="shared" si="129"/>
        <v>0.74</v>
      </c>
      <c r="AL89" s="221">
        <f t="shared" si="130"/>
        <v>0.74</v>
      </c>
      <c r="AM89" s="221">
        <f t="shared" si="131"/>
        <v>0.74</v>
      </c>
      <c r="AN89" s="221">
        <f t="shared" si="132"/>
        <v>0.74</v>
      </c>
      <c r="AO89" s="221">
        <f t="shared" si="133"/>
        <v>0.74</v>
      </c>
      <c r="AP89" s="221">
        <f t="shared" si="134"/>
        <v>0.74</v>
      </c>
      <c r="AQ89" s="221">
        <f t="shared" si="135"/>
        <v>0.74</v>
      </c>
      <c r="AR89" s="221">
        <f t="shared" si="149"/>
        <v>0.71</v>
      </c>
      <c r="AS89" s="221">
        <f t="shared" si="150"/>
        <v>0.71</v>
      </c>
      <c r="AT89" s="221">
        <f t="shared" si="151"/>
        <v>0.72646895453891158</v>
      </c>
      <c r="AU89" s="221">
        <f t="shared" si="152"/>
        <v>0.7337085206729832</v>
      </c>
      <c r="AV89" s="221">
        <f t="shared" si="153"/>
        <v>0.7337085206729832</v>
      </c>
      <c r="AW89" s="221">
        <f t="shared" si="154"/>
        <v>0.7337085206729832</v>
      </c>
      <c r="AX89" s="221">
        <f t="shared" si="155"/>
        <v>0.7337085206729832</v>
      </c>
      <c r="AY89" s="221">
        <f t="shared" si="156"/>
        <v>0.7337085206729832</v>
      </c>
      <c r="AZ89" s="221">
        <f t="shared" si="157"/>
        <v>0.7337085206729832</v>
      </c>
      <c r="BA89" s="221">
        <f t="shared" si="158"/>
        <v>0.73878891796005108</v>
      </c>
      <c r="BB89" s="221">
        <f t="shared" si="159"/>
        <v>0.74979644541536472</v>
      </c>
      <c r="BC89" s="221">
        <f t="shared" si="160"/>
        <v>0.76249743863303443</v>
      </c>
      <c r="BD89" s="80">
        <f t="shared" si="136"/>
        <v>0.74</v>
      </c>
      <c r="BE89" s="76">
        <v>0.71</v>
      </c>
      <c r="BF89" s="51">
        <v>18148.080999999998</v>
      </c>
      <c r="BG89" s="57">
        <v>0</v>
      </c>
      <c r="BH89" s="57">
        <v>0</v>
      </c>
      <c r="BI89" s="57">
        <v>1472.3383799509113</v>
      </c>
      <c r="BJ89" s="57">
        <v>693.60129603320217</v>
      </c>
      <c r="BK89" s="57">
        <v>0</v>
      </c>
      <c r="BL89" s="57">
        <v>0</v>
      </c>
      <c r="BM89" s="57">
        <v>0</v>
      </c>
      <c r="BN89" s="57">
        <v>0</v>
      </c>
      <c r="BO89" s="57">
        <v>0</v>
      </c>
      <c r="BP89" s="57">
        <v>476.76780160241964</v>
      </c>
      <c r="BQ89" s="57">
        <v>1008.3294227866874</v>
      </c>
      <c r="BR89" s="57">
        <v>1213.0497653411087</v>
      </c>
      <c r="BS89" s="86">
        <f t="shared" si="161"/>
        <v>4864.0866657143288</v>
      </c>
      <c r="BT89" s="230">
        <v>0</v>
      </c>
      <c r="BU89" s="230">
        <v>0</v>
      </c>
      <c r="BV89" s="230">
        <v>1.6468954538911607E-2</v>
      </c>
      <c r="BW89" s="230">
        <v>7.2395661340716837E-3</v>
      </c>
      <c r="BX89" s="230">
        <v>0</v>
      </c>
      <c r="BY89" s="230">
        <v>0</v>
      </c>
      <c r="BZ89" s="230">
        <v>0</v>
      </c>
      <c r="CA89" s="230">
        <v>0</v>
      </c>
      <c r="CB89" s="230">
        <v>0</v>
      </c>
      <c r="CC89" s="230">
        <v>5.0803972870678482E-3</v>
      </c>
      <c r="CD89" s="230">
        <v>1.100752745531367E-2</v>
      </c>
      <c r="CE89" s="230">
        <v>1.2700993217669619E-2</v>
      </c>
      <c r="CF89" s="80">
        <f t="shared" si="162"/>
        <v>0.76249743863303443</v>
      </c>
      <c r="CG89" s="59">
        <v>0</v>
      </c>
      <c r="CH89" s="59">
        <v>0</v>
      </c>
      <c r="CI89" s="59">
        <v>0</v>
      </c>
      <c r="CJ89" s="59">
        <v>0</v>
      </c>
      <c r="CK89" s="59">
        <v>0</v>
      </c>
      <c r="CL89" s="59">
        <v>0</v>
      </c>
      <c r="CM89" s="59">
        <v>17064</v>
      </c>
      <c r="CN89" s="59">
        <v>800</v>
      </c>
      <c r="CO89" s="59">
        <v>0</v>
      </c>
      <c r="CP89" s="59">
        <v>0</v>
      </c>
      <c r="CQ89" s="59">
        <v>0</v>
      </c>
      <c r="CR89" s="59">
        <v>0</v>
      </c>
      <c r="CS89" s="11">
        <f t="shared" si="163"/>
        <v>17864</v>
      </c>
      <c r="CT89" s="59">
        <v>1138.4000000000001</v>
      </c>
      <c r="CU89" s="59">
        <v>0</v>
      </c>
      <c r="CV89" s="59">
        <v>0</v>
      </c>
      <c r="CW89" s="59">
        <v>0</v>
      </c>
      <c r="CX89" s="58">
        <f t="shared" si="137"/>
        <v>42014.567665714327</v>
      </c>
      <c r="CY89" s="63">
        <v>0</v>
      </c>
      <c r="CZ89" s="63">
        <v>0</v>
      </c>
      <c r="DA89" s="63">
        <v>1472.3383799509113</v>
      </c>
      <c r="DB89" s="63">
        <v>693.60129603320217</v>
      </c>
      <c r="DC89" s="63">
        <v>0</v>
      </c>
      <c r="DD89" s="63">
        <v>0</v>
      </c>
      <c r="DE89" s="63">
        <v>0</v>
      </c>
      <c r="DF89" s="63">
        <v>0</v>
      </c>
      <c r="DG89" s="63">
        <v>0</v>
      </c>
      <c r="DH89" s="63">
        <v>476.76780160241964</v>
      </c>
      <c r="DI89" s="63">
        <v>1008.3294227866874</v>
      </c>
      <c r="DJ89" s="63">
        <v>1213.0497653411087</v>
      </c>
      <c r="DK89" s="63">
        <f t="shared" si="164"/>
        <v>4864.0866657143288</v>
      </c>
      <c r="DL89" s="63">
        <v>0</v>
      </c>
      <c r="DM89" s="63">
        <v>0</v>
      </c>
      <c r="DN89" s="63">
        <v>0</v>
      </c>
      <c r="DO89" s="63">
        <v>0</v>
      </c>
      <c r="DP89" s="63">
        <v>0</v>
      </c>
      <c r="DQ89" s="63">
        <v>0</v>
      </c>
      <c r="DR89" s="63">
        <v>17064</v>
      </c>
      <c r="DS89" s="63">
        <v>800</v>
      </c>
      <c r="DT89" s="63">
        <v>0</v>
      </c>
      <c r="DU89" s="63">
        <v>0</v>
      </c>
      <c r="DV89" s="63">
        <v>0</v>
      </c>
      <c r="DW89" s="63">
        <v>0</v>
      </c>
      <c r="DX89" s="63">
        <f t="shared" si="165"/>
        <v>17864</v>
      </c>
      <c r="DY89" s="58">
        <v>1138.4000000000001</v>
      </c>
      <c r="DZ89" s="58">
        <v>0</v>
      </c>
      <c r="EA89" s="58">
        <v>0</v>
      </c>
      <c r="EB89" s="58">
        <v>0</v>
      </c>
      <c r="EC89" s="58">
        <f t="shared" si="166"/>
        <v>42014.567665714327</v>
      </c>
      <c r="ED89" s="85">
        <v>0</v>
      </c>
      <c r="EE89" s="85">
        <v>1377.1079999999999</v>
      </c>
      <c r="EF89" s="85">
        <v>777.35400000000004</v>
      </c>
      <c r="EG89" s="85">
        <v>1036</v>
      </c>
      <c r="EH89" s="85">
        <v>0</v>
      </c>
      <c r="EI89" s="85">
        <v>0</v>
      </c>
      <c r="EJ89" s="85">
        <v>0</v>
      </c>
      <c r="EK89" s="85">
        <v>0</v>
      </c>
      <c r="EL89" s="85">
        <v>0</v>
      </c>
      <c r="EM89" s="85">
        <v>474</v>
      </c>
      <c r="EN89" s="85">
        <v>1012.246</v>
      </c>
      <c r="EO89" s="85">
        <v>1200</v>
      </c>
      <c r="EP89" s="83">
        <f t="shared" si="167"/>
        <v>5876.7079999999996</v>
      </c>
      <c r="EQ89" s="79">
        <v>0</v>
      </c>
      <c r="ER89" s="79">
        <v>0</v>
      </c>
      <c r="ES89" s="79">
        <v>0</v>
      </c>
      <c r="ET89" s="79">
        <v>0.02</v>
      </c>
      <c r="EU89" s="79">
        <v>0</v>
      </c>
      <c r="EV89" s="79">
        <v>1.2376085183576135E-2</v>
      </c>
      <c r="EW89" s="79">
        <v>0</v>
      </c>
      <c r="EX89" s="79">
        <v>0</v>
      </c>
      <c r="EY89" s="79">
        <v>0</v>
      </c>
      <c r="EZ89" s="79">
        <v>4.5732055884572286E-3</v>
      </c>
      <c r="FA89" s="79">
        <v>8.9177508974915953E-3</v>
      </c>
      <c r="FB89" s="79">
        <v>1.242387518197547E-2</v>
      </c>
      <c r="FC89" s="81">
        <f t="shared" si="168"/>
        <v>5.8290916851500438E-2</v>
      </c>
      <c r="FD89" s="81">
        <f t="shared" si="169"/>
        <v>0.71</v>
      </c>
      <c r="FE89" s="81">
        <f t="shared" si="170"/>
        <v>0.71</v>
      </c>
      <c r="FF89" s="81">
        <f t="shared" si="171"/>
        <v>0.71</v>
      </c>
      <c r="FG89" s="81">
        <f t="shared" si="172"/>
        <v>0.73</v>
      </c>
      <c r="FH89" s="81">
        <f t="shared" si="173"/>
        <v>0.73</v>
      </c>
      <c r="FI89" s="81">
        <f t="shared" si="174"/>
        <v>0.74237608518357612</v>
      </c>
      <c r="FJ89" s="81">
        <f t="shared" si="175"/>
        <v>0.74237608518357612</v>
      </c>
      <c r="FK89" s="81">
        <f t="shared" si="176"/>
        <v>0.74237608518357612</v>
      </c>
      <c r="FL89" s="81">
        <f t="shared" si="177"/>
        <v>0.74237608518357612</v>
      </c>
      <c r="FM89" s="81">
        <f t="shared" si="178"/>
        <v>0.74694929077203331</v>
      </c>
      <c r="FN89" s="81">
        <f t="shared" si="179"/>
        <v>0.7558670416695249</v>
      </c>
      <c r="FO89" s="81">
        <f t="shared" si="180"/>
        <v>0.76829091685150042</v>
      </c>
      <c r="FP89" s="85">
        <v>0</v>
      </c>
      <c r="FQ89" s="85">
        <v>0</v>
      </c>
      <c r="FR89" s="85">
        <v>0</v>
      </c>
      <c r="FS89" s="85">
        <v>0</v>
      </c>
      <c r="FT89" s="85">
        <v>0</v>
      </c>
      <c r="FU89" s="85">
        <v>0</v>
      </c>
      <c r="FV89" s="85">
        <v>16050.892</v>
      </c>
      <c r="FW89" s="85">
        <v>800</v>
      </c>
      <c r="FX89" s="85">
        <v>0</v>
      </c>
      <c r="FY89" s="85">
        <v>0</v>
      </c>
      <c r="FZ89" s="85">
        <v>0</v>
      </c>
      <c r="GA89" s="85">
        <v>0</v>
      </c>
      <c r="GB89" s="83">
        <f t="shared" si="181"/>
        <v>16850.892</v>
      </c>
      <c r="GC89" s="89">
        <v>1138.4000000000001</v>
      </c>
      <c r="GD89" s="89">
        <v>0</v>
      </c>
      <c r="GE89" s="89">
        <v>0</v>
      </c>
      <c r="GF89" s="89">
        <v>0</v>
      </c>
      <c r="GG89" s="86">
        <v>42014.080999999998</v>
      </c>
      <c r="GH89" s="63">
        <v>0</v>
      </c>
      <c r="GI89" s="63">
        <v>1377.1079999999999</v>
      </c>
      <c r="GJ89" s="63">
        <v>777.35400000000004</v>
      </c>
      <c r="GK89" s="63">
        <v>1036</v>
      </c>
      <c r="GL89" s="63">
        <v>0</v>
      </c>
      <c r="GM89" s="63">
        <v>0</v>
      </c>
      <c r="GN89" s="63">
        <v>0</v>
      </c>
      <c r="GO89" s="63">
        <v>0</v>
      </c>
      <c r="GP89" s="63">
        <v>0</v>
      </c>
      <c r="GQ89" s="63">
        <v>476</v>
      </c>
      <c r="GR89" s="63">
        <v>0</v>
      </c>
      <c r="GS89" s="63">
        <v>0</v>
      </c>
      <c r="GT89" s="63">
        <f t="shared" si="182"/>
        <v>3666.462</v>
      </c>
      <c r="GU89" s="63">
        <v>0</v>
      </c>
      <c r="GV89" s="63">
        <v>0</v>
      </c>
      <c r="GW89" s="63">
        <v>800</v>
      </c>
      <c r="GX89" s="63">
        <v>0</v>
      </c>
      <c r="GY89" s="63">
        <v>0</v>
      </c>
      <c r="GZ89" s="63">
        <v>0</v>
      </c>
      <c r="HA89" s="63">
        <v>17250.892</v>
      </c>
      <c r="HB89" s="63">
        <v>0</v>
      </c>
      <c r="HC89" s="63">
        <v>0</v>
      </c>
      <c r="HD89" s="63">
        <v>0</v>
      </c>
      <c r="HE89" s="63">
        <v>1010.246</v>
      </c>
      <c r="HF89" s="63">
        <v>0</v>
      </c>
      <c r="HG89" s="63">
        <f t="shared" si="183"/>
        <v>19061.137999999999</v>
      </c>
      <c r="HH89" s="58">
        <v>1138.4000000000001</v>
      </c>
      <c r="HI89" s="58">
        <v>0</v>
      </c>
      <c r="HJ89" s="58">
        <v>0</v>
      </c>
      <c r="HK89" s="58">
        <v>0</v>
      </c>
      <c r="HL89" s="58">
        <f t="shared" si="184"/>
        <v>42014.080999999998</v>
      </c>
      <c r="HM89" s="63">
        <v>0</v>
      </c>
      <c r="HN89" s="63">
        <v>1377.1079999999999</v>
      </c>
      <c r="HO89" s="63">
        <v>777.35400000000004</v>
      </c>
      <c r="HP89" s="63">
        <v>1036</v>
      </c>
      <c r="HQ89" s="63">
        <v>0</v>
      </c>
      <c r="HR89" s="63">
        <v>0</v>
      </c>
      <c r="HS89" s="63">
        <v>0</v>
      </c>
      <c r="HT89" s="63">
        <v>0</v>
      </c>
      <c r="HU89" s="63">
        <v>0</v>
      </c>
      <c r="HV89" s="63">
        <v>476</v>
      </c>
      <c r="HW89" s="63">
        <v>0</v>
      </c>
      <c r="HX89" s="63">
        <v>0</v>
      </c>
      <c r="HY89" s="63">
        <f t="shared" si="185"/>
        <v>3666.462</v>
      </c>
      <c r="HZ89" s="63">
        <v>0</v>
      </c>
      <c r="IA89" s="63">
        <v>0</v>
      </c>
      <c r="IB89" s="63">
        <v>0</v>
      </c>
      <c r="IC89" s="63">
        <v>0</v>
      </c>
      <c r="ID89" s="63">
        <v>0</v>
      </c>
      <c r="IE89" s="63">
        <v>0</v>
      </c>
      <c r="IF89" s="63">
        <v>0</v>
      </c>
      <c r="IG89" s="63">
        <v>0</v>
      </c>
      <c r="IH89" s="63">
        <v>0</v>
      </c>
      <c r="II89" s="63">
        <v>0</v>
      </c>
      <c r="IJ89" s="63">
        <v>0</v>
      </c>
      <c r="IK89" s="63">
        <v>0</v>
      </c>
      <c r="IL89" s="63">
        <v>19061.137999999999</v>
      </c>
      <c r="IM89" s="58">
        <v>1138.4000000000001</v>
      </c>
      <c r="IN89" s="58">
        <v>0</v>
      </c>
      <c r="IO89" s="58">
        <v>0</v>
      </c>
      <c r="IP89" s="58">
        <v>0</v>
      </c>
      <c r="IQ89" s="58">
        <f t="shared" si="138"/>
        <v>42014.080999999998</v>
      </c>
      <c r="IR89" s="70">
        <f t="shared" si="186"/>
        <v>3651.0369003732203</v>
      </c>
      <c r="IS89" s="70">
        <f t="shared" si="187"/>
        <v>3666.462</v>
      </c>
      <c r="IT89" s="92">
        <f t="shared" si="139"/>
        <v>21814.542999999998</v>
      </c>
      <c r="IU89" s="92">
        <f t="shared" si="140"/>
        <v>21799.117900373218</v>
      </c>
      <c r="IV89" s="92">
        <f t="shared" si="188"/>
        <v>15.425099626780138</v>
      </c>
      <c r="IW89" s="21">
        <f t="shared" si="141"/>
        <v>20200.024665714329</v>
      </c>
      <c r="IX89" s="70">
        <f t="shared" si="189"/>
        <v>4676.7079999999996</v>
      </c>
      <c r="IY89" s="70">
        <f t="shared" si="190"/>
        <v>3666.462</v>
      </c>
      <c r="IZ89" s="93">
        <f t="shared" si="142"/>
        <v>21814.542999999998</v>
      </c>
      <c r="JA89" s="93">
        <f t="shared" si="143"/>
        <v>22824.788999999997</v>
      </c>
      <c r="JB89" s="92">
        <f t="shared" si="191"/>
        <v>-1010.2459999999992</v>
      </c>
      <c r="JC89" s="94">
        <f t="shared" si="144"/>
        <v>20199.538</v>
      </c>
      <c r="JD89" s="94">
        <f t="shared" si="192"/>
        <v>3666.462</v>
      </c>
      <c r="JE89" s="94">
        <f t="shared" si="193"/>
        <v>3666.462</v>
      </c>
      <c r="JF89" s="94">
        <f t="shared" si="145"/>
        <v>21814.542999999998</v>
      </c>
      <c r="JG89" s="94">
        <f t="shared" si="146"/>
        <v>21814.542999999998</v>
      </c>
      <c r="JH89" s="94">
        <f t="shared" si="194"/>
        <v>0</v>
      </c>
      <c r="JI89" s="94">
        <f t="shared" si="147"/>
        <v>20199.538</v>
      </c>
      <c r="JJ89" s="94">
        <f t="shared" si="195"/>
        <v>3666.462</v>
      </c>
      <c r="JK89" s="94">
        <f t="shared" si="148"/>
        <v>3666.462</v>
      </c>
      <c r="JL89" s="94">
        <f t="shared" si="196"/>
        <v>21814.542999999998</v>
      </c>
      <c r="JM89" s="94">
        <f t="shared" si="197"/>
        <v>21814.542999999998</v>
      </c>
      <c r="JN89" s="94">
        <f t="shared" si="198"/>
        <v>0</v>
      </c>
      <c r="JO89" s="94">
        <f t="shared" si="199"/>
        <v>20199.538</v>
      </c>
      <c r="JP89" s="96">
        <v>13253</v>
      </c>
      <c r="JQ89" s="6" t="s">
        <v>384</v>
      </c>
      <c r="JR89" s="106" t="s">
        <v>394</v>
      </c>
      <c r="JS89" s="106" t="s">
        <v>395</v>
      </c>
      <c r="JT89" s="6" t="s">
        <v>406</v>
      </c>
      <c r="JU89" s="17">
        <v>6</v>
      </c>
      <c r="JV89" s="6" t="s">
        <v>397</v>
      </c>
      <c r="JW89" s="6" t="s">
        <v>401</v>
      </c>
      <c r="JX89" s="103" t="s">
        <v>402</v>
      </c>
      <c r="JY89" s="7" t="s">
        <v>544</v>
      </c>
      <c r="JZ89" s="6"/>
      <c r="KA89" s="6" t="s">
        <v>406</v>
      </c>
      <c r="KB89" s="6" t="s">
        <v>546</v>
      </c>
      <c r="KC89" s="110">
        <v>43617</v>
      </c>
      <c r="KD89" s="109">
        <v>43764</v>
      </c>
      <c r="KE89" s="110">
        <v>43774</v>
      </c>
      <c r="KF89" s="129" t="s">
        <v>485</v>
      </c>
      <c r="KG89" s="129">
        <v>0</v>
      </c>
      <c r="KH89" s="85">
        <v>0</v>
      </c>
      <c r="KI89" s="85">
        <v>0</v>
      </c>
      <c r="KJ89" s="85">
        <v>0</v>
      </c>
      <c r="KK89" s="85" t="s">
        <v>552</v>
      </c>
      <c r="KL89" s="130" t="s">
        <v>493</v>
      </c>
      <c r="KM89" s="26" t="s">
        <v>506</v>
      </c>
      <c r="KN89" s="130"/>
      <c r="KO89" s="131">
        <v>853</v>
      </c>
      <c r="KP89" s="132" t="s">
        <v>553</v>
      </c>
      <c r="KQ89" s="133">
        <v>2017</v>
      </c>
      <c r="KR89" s="132" t="s">
        <v>491</v>
      </c>
      <c r="KS89" s="291" t="s">
        <v>484</v>
      </c>
    </row>
    <row r="90" spans="1:305" ht="26.25" x14ac:dyDescent="0.25">
      <c r="A90" s="4" t="s">
        <v>207</v>
      </c>
      <c r="B90" s="6" t="s">
        <v>71</v>
      </c>
      <c r="C90" s="26" t="s">
        <v>217</v>
      </c>
      <c r="D90" s="219" t="s">
        <v>146</v>
      </c>
      <c r="E90" s="32" t="s">
        <v>770</v>
      </c>
      <c r="F90" s="33" t="s">
        <v>170</v>
      </c>
      <c r="G90" s="12">
        <v>871.2</v>
      </c>
      <c r="H90" s="12">
        <v>0</v>
      </c>
      <c r="I90" s="12">
        <v>14640.299000000001</v>
      </c>
      <c r="J90" s="12">
        <v>0</v>
      </c>
      <c r="K90" s="12">
        <v>0</v>
      </c>
      <c r="L90" s="12">
        <v>0</v>
      </c>
      <c r="M90" s="12">
        <v>0</v>
      </c>
      <c r="N90" s="48">
        <v>0</v>
      </c>
      <c r="O90" s="48">
        <v>0</v>
      </c>
      <c r="P90" s="48">
        <v>0</v>
      </c>
      <c r="Q90" s="48">
        <v>0</v>
      </c>
      <c r="R90" s="48">
        <v>0</v>
      </c>
      <c r="S90" s="11">
        <f t="shared" si="123"/>
        <v>15511.499000000002</v>
      </c>
      <c r="T90" s="79">
        <v>0</v>
      </c>
      <c r="U90" s="79">
        <v>0</v>
      </c>
      <c r="V90" s="79">
        <v>0</v>
      </c>
      <c r="W90" s="79">
        <v>0</v>
      </c>
      <c r="X90" s="79">
        <v>0.04</v>
      </c>
      <c r="Y90" s="79">
        <v>0.01</v>
      </c>
      <c r="Z90" s="79">
        <v>0</v>
      </c>
      <c r="AA90" s="79">
        <v>0</v>
      </c>
      <c r="AB90" s="79">
        <v>0</v>
      </c>
      <c r="AC90" s="79">
        <v>0</v>
      </c>
      <c r="AD90" s="79">
        <v>0</v>
      </c>
      <c r="AE90" s="79">
        <v>0</v>
      </c>
      <c r="AF90" s="221">
        <f t="shared" si="124"/>
        <v>0.95</v>
      </c>
      <c r="AG90" s="221">
        <f t="shared" si="125"/>
        <v>0.95</v>
      </c>
      <c r="AH90" s="221">
        <f t="shared" si="126"/>
        <v>0.95</v>
      </c>
      <c r="AI90" s="221">
        <f t="shared" si="127"/>
        <v>0.95</v>
      </c>
      <c r="AJ90" s="221">
        <f t="shared" si="128"/>
        <v>0.99</v>
      </c>
      <c r="AK90" s="221">
        <f t="shared" si="129"/>
        <v>1</v>
      </c>
      <c r="AL90" s="221">
        <f t="shared" si="130"/>
        <v>1</v>
      </c>
      <c r="AM90" s="221">
        <f t="shared" si="131"/>
        <v>1</v>
      </c>
      <c r="AN90" s="221">
        <f t="shared" si="132"/>
        <v>1</v>
      </c>
      <c r="AO90" s="221">
        <f t="shared" si="133"/>
        <v>1</v>
      </c>
      <c r="AP90" s="221">
        <f t="shared" si="134"/>
        <v>1</v>
      </c>
      <c r="AQ90" s="221">
        <f t="shared" si="135"/>
        <v>1</v>
      </c>
      <c r="AR90" s="221">
        <f t="shared" si="149"/>
        <v>0.95</v>
      </c>
      <c r="AS90" s="221">
        <f t="shared" si="150"/>
        <v>0.95</v>
      </c>
      <c r="AT90" s="221">
        <f t="shared" si="151"/>
        <v>0.95</v>
      </c>
      <c r="AU90" s="221">
        <f t="shared" si="152"/>
        <v>0.95</v>
      </c>
      <c r="AV90" s="221">
        <f t="shared" si="153"/>
        <v>0.98</v>
      </c>
      <c r="AW90" s="221">
        <f t="shared" si="154"/>
        <v>0.99</v>
      </c>
      <c r="AX90" s="221">
        <f t="shared" si="155"/>
        <v>1</v>
      </c>
      <c r="AY90" s="221">
        <f t="shared" si="156"/>
        <v>1</v>
      </c>
      <c r="AZ90" s="221">
        <f t="shared" si="157"/>
        <v>1</v>
      </c>
      <c r="BA90" s="221">
        <f t="shared" si="158"/>
        <v>1</v>
      </c>
      <c r="BB90" s="221">
        <f t="shared" si="159"/>
        <v>1</v>
      </c>
      <c r="BC90" s="221">
        <f t="shared" si="160"/>
        <v>1</v>
      </c>
      <c r="BD90" s="80">
        <f t="shared" si="136"/>
        <v>1</v>
      </c>
      <c r="BE90" s="76">
        <v>0.95</v>
      </c>
      <c r="BF90" s="51">
        <v>236219.63800000001</v>
      </c>
      <c r="BG90" s="57">
        <v>0</v>
      </c>
      <c r="BH90" s="57">
        <v>0</v>
      </c>
      <c r="BI90" s="57">
        <v>0</v>
      </c>
      <c r="BJ90" s="57">
        <v>0</v>
      </c>
      <c r="BK90" s="57">
        <v>21005</v>
      </c>
      <c r="BL90" s="57">
        <v>0</v>
      </c>
      <c r="BM90" s="57">
        <v>0</v>
      </c>
      <c r="BN90" s="57">
        <v>0</v>
      </c>
      <c r="BO90" s="57">
        <v>0</v>
      </c>
      <c r="BP90" s="57">
        <v>0</v>
      </c>
      <c r="BQ90" s="57">
        <v>0</v>
      </c>
      <c r="BR90" s="57">
        <v>0</v>
      </c>
      <c r="BS90" s="86">
        <f t="shared" si="161"/>
        <v>21005</v>
      </c>
      <c r="BT90" s="230">
        <v>0</v>
      </c>
      <c r="BU90" s="230">
        <v>0</v>
      </c>
      <c r="BV90" s="230">
        <v>0</v>
      </c>
      <c r="BW90" s="230">
        <v>0</v>
      </c>
      <c r="BX90" s="230">
        <v>0.03</v>
      </c>
      <c r="BY90" s="230">
        <v>0.01</v>
      </c>
      <c r="BZ90" s="230">
        <v>0.01</v>
      </c>
      <c r="CA90" s="230">
        <v>0</v>
      </c>
      <c r="CB90" s="230">
        <v>0</v>
      </c>
      <c r="CC90" s="230">
        <v>0</v>
      </c>
      <c r="CD90" s="230">
        <v>0</v>
      </c>
      <c r="CE90" s="230">
        <v>0</v>
      </c>
      <c r="CF90" s="80">
        <f t="shared" si="162"/>
        <v>1</v>
      </c>
      <c r="CG90" s="59">
        <v>0</v>
      </c>
      <c r="CH90" s="59">
        <v>0</v>
      </c>
      <c r="CI90" s="59">
        <v>0</v>
      </c>
      <c r="CJ90" s="59">
        <v>0</v>
      </c>
      <c r="CK90" s="59">
        <v>0</v>
      </c>
      <c r="CL90" s="59">
        <v>0</v>
      </c>
      <c r="CM90" s="59">
        <v>0</v>
      </c>
      <c r="CN90" s="59">
        <v>0</v>
      </c>
      <c r="CO90" s="59">
        <v>0</v>
      </c>
      <c r="CP90" s="59">
        <v>0</v>
      </c>
      <c r="CQ90" s="59">
        <v>0</v>
      </c>
      <c r="CR90" s="59">
        <v>0</v>
      </c>
      <c r="CS90" s="11">
        <f t="shared" si="163"/>
        <v>0</v>
      </c>
      <c r="CT90" s="59">
        <v>0</v>
      </c>
      <c r="CU90" s="59">
        <v>0</v>
      </c>
      <c r="CV90" s="59">
        <v>0</v>
      </c>
      <c r="CW90" s="59">
        <v>0</v>
      </c>
      <c r="CX90" s="58">
        <f t="shared" si="137"/>
        <v>257224.63800000001</v>
      </c>
      <c r="CY90" s="63">
        <v>0</v>
      </c>
      <c r="CZ90" s="63">
        <v>0</v>
      </c>
      <c r="DA90" s="63">
        <v>0</v>
      </c>
      <c r="DB90" s="63">
        <v>0</v>
      </c>
      <c r="DC90" s="63">
        <v>21005</v>
      </c>
      <c r="DD90" s="63">
        <v>0</v>
      </c>
      <c r="DE90" s="63">
        <v>0</v>
      </c>
      <c r="DF90" s="63">
        <v>0</v>
      </c>
      <c r="DG90" s="63">
        <v>0</v>
      </c>
      <c r="DH90" s="63">
        <v>0</v>
      </c>
      <c r="DI90" s="63">
        <v>0</v>
      </c>
      <c r="DJ90" s="63">
        <v>0</v>
      </c>
      <c r="DK90" s="63">
        <f t="shared" si="164"/>
        <v>21005</v>
      </c>
      <c r="DL90" s="63">
        <v>0</v>
      </c>
      <c r="DM90" s="63">
        <v>0</v>
      </c>
      <c r="DN90" s="63">
        <v>0</v>
      </c>
      <c r="DO90" s="63">
        <v>0</v>
      </c>
      <c r="DP90" s="63">
        <v>0</v>
      </c>
      <c r="DQ90" s="63">
        <v>0</v>
      </c>
      <c r="DR90" s="63">
        <v>0</v>
      </c>
      <c r="DS90" s="63">
        <v>0</v>
      </c>
      <c r="DT90" s="63">
        <v>0</v>
      </c>
      <c r="DU90" s="63">
        <v>0</v>
      </c>
      <c r="DV90" s="63">
        <v>0</v>
      </c>
      <c r="DW90" s="63">
        <v>0</v>
      </c>
      <c r="DX90" s="63">
        <f t="shared" si="165"/>
        <v>0</v>
      </c>
      <c r="DY90" s="58">
        <v>0</v>
      </c>
      <c r="DZ90" s="58">
        <v>0</v>
      </c>
      <c r="EA90" s="58">
        <v>0</v>
      </c>
      <c r="EB90" s="58">
        <v>0</v>
      </c>
      <c r="EC90" s="58">
        <f t="shared" si="166"/>
        <v>257224.63800000001</v>
      </c>
      <c r="ED90" s="85">
        <v>871.2</v>
      </c>
      <c r="EE90" s="85">
        <v>0</v>
      </c>
      <c r="EF90" s="85">
        <v>14640.299000000001</v>
      </c>
      <c r="EG90" s="85">
        <v>0</v>
      </c>
      <c r="EH90" s="85">
        <v>0</v>
      </c>
      <c r="EI90" s="85">
        <v>0</v>
      </c>
      <c r="EJ90" s="85">
        <v>0</v>
      </c>
      <c r="EK90" s="85">
        <v>0</v>
      </c>
      <c r="EL90" s="85">
        <v>0</v>
      </c>
      <c r="EM90" s="85">
        <v>0</v>
      </c>
      <c r="EN90" s="85">
        <v>0</v>
      </c>
      <c r="EO90" s="85">
        <v>3000</v>
      </c>
      <c r="EP90" s="83">
        <f t="shared" si="167"/>
        <v>18511.499000000003</v>
      </c>
      <c r="EQ90" s="79">
        <v>0</v>
      </c>
      <c r="ER90" s="79">
        <v>0</v>
      </c>
      <c r="ES90" s="79">
        <v>0</v>
      </c>
      <c r="ET90" s="79">
        <v>0</v>
      </c>
      <c r="EU90" s="79">
        <v>0.04</v>
      </c>
      <c r="EV90" s="79">
        <v>0.01</v>
      </c>
      <c r="EW90" s="79">
        <v>0</v>
      </c>
      <c r="EX90" s="79">
        <v>0</v>
      </c>
      <c r="EY90" s="79">
        <v>0</v>
      </c>
      <c r="EZ90" s="79">
        <v>0</v>
      </c>
      <c r="FA90" s="79">
        <v>0</v>
      </c>
      <c r="FB90" s="79">
        <v>0</v>
      </c>
      <c r="FC90" s="81">
        <f t="shared" si="168"/>
        <v>0.05</v>
      </c>
      <c r="FD90" s="81">
        <f t="shared" si="169"/>
        <v>0.95</v>
      </c>
      <c r="FE90" s="81">
        <f t="shared" si="170"/>
        <v>0.95</v>
      </c>
      <c r="FF90" s="81">
        <f t="shared" si="171"/>
        <v>0.95</v>
      </c>
      <c r="FG90" s="81">
        <f t="shared" si="172"/>
        <v>0.95</v>
      </c>
      <c r="FH90" s="81">
        <f t="shared" si="173"/>
        <v>0.99</v>
      </c>
      <c r="FI90" s="81">
        <f t="shared" si="174"/>
        <v>1</v>
      </c>
      <c r="FJ90" s="81">
        <f t="shared" si="175"/>
        <v>1</v>
      </c>
      <c r="FK90" s="81">
        <f t="shared" si="176"/>
        <v>1</v>
      </c>
      <c r="FL90" s="81">
        <f t="shared" si="177"/>
        <v>1</v>
      </c>
      <c r="FM90" s="81">
        <f t="shared" si="178"/>
        <v>1</v>
      </c>
      <c r="FN90" s="81">
        <f t="shared" si="179"/>
        <v>1</v>
      </c>
      <c r="FO90" s="81">
        <f t="shared" si="180"/>
        <v>1</v>
      </c>
      <c r="FP90" s="85">
        <v>0</v>
      </c>
      <c r="FQ90" s="85">
        <v>0</v>
      </c>
      <c r="FR90" s="85">
        <v>0</v>
      </c>
      <c r="FS90" s="85">
        <v>0</v>
      </c>
      <c r="FT90" s="85">
        <v>0</v>
      </c>
      <c r="FU90" s="85">
        <v>0</v>
      </c>
      <c r="FV90" s="85">
        <v>0</v>
      </c>
      <c r="FW90" s="85">
        <v>0</v>
      </c>
      <c r="FX90" s="85">
        <v>0</v>
      </c>
      <c r="FY90" s="85">
        <v>0</v>
      </c>
      <c r="FZ90" s="85">
        <v>0</v>
      </c>
      <c r="GA90" s="85">
        <v>0</v>
      </c>
      <c r="GB90" s="83">
        <f t="shared" si="181"/>
        <v>0</v>
      </c>
      <c r="GC90" s="89">
        <v>0</v>
      </c>
      <c r="GD90" s="89">
        <v>0</v>
      </c>
      <c r="GE90" s="89">
        <v>0</v>
      </c>
      <c r="GF90" s="89">
        <v>0</v>
      </c>
      <c r="GG90" s="86">
        <v>254731.13700000002</v>
      </c>
      <c r="GH90" s="63">
        <v>871.2</v>
      </c>
      <c r="GI90" s="63">
        <v>0</v>
      </c>
      <c r="GJ90" s="63">
        <v>14640.299000000001</v>
      </c>
      <c r="GK90" s="63">
        <v>0</v>
      </c>
      <c r="GL90" s="63">
        <v>0</v>
      </c>
      <c r="GM90" s="63">
        <v>0</v>
      </c>
      <c r="GN90" s="63">
        <v>0</v>
      </c>
      <c r="GO90" s="63">
        <v>0</v>
      </c>
      <c r="GP90" s="63">
        <v>0</v>
      </c>
      <c r="GQ90" s="63">
        <v>0</v>
      </c>
      <c r="GR90" s="63">
        <v>0</v>
      </c>
      <c r="GS90" s="63">
        <v>0</v>
      </c>
      <c r="GT90" s="63">
        <f t="shared" si="182"/>
        <v>15511.499000000002</v>
      </c>
      <c r="GU90" s="63">
        <v>0</v>
      </c>
      <c r="GV90" s="63">
        <v>0</v>
      </c>
      <c r="GW90" s="63">
        <v>0</v>
      </c>
      <c r="GX90" s="63">
        <v>0</v>
      </c>
      <c r="GY90" s="63">
        <v>0</v>
      </c>
      <c r="GZ90" s="63">
        <v>0</v>
      </c>
      <c r="HA90" s="63">
        <v>0</v>
      </c>
      <c r="HB90" s="63">
        <v>0</v>
      </c>
      <c r="HC90" s="63">
        <v>0</v>
      </c>
      <c r="HD90" s="63">
        <v>0</v>
      </c>
      <c r="HE90" s="63">
        <v>0</v>
      </c>
      <c r="HF90" s="63">
        <v>0</v>
      </c>
      <c r="HG90" s="63">
        <f t="shared" si="183"/>
        <v>0</v>
      </c>
      <c r="HH90" s="58">
        <v>0</v>
      </c>
      <c r="HI90" s="58">
        <v>0</v>
      </c>
      <c r="HJ90" s="58">
        <v>0</v>
      </c>
      <c r="HK90" s="58">
        <v>0</v>
      </c>
      <c r="HL90" s="58">
        <f t="shared" si="184"/>
        <v>251731.13700000002</v>
      </c>
      <c r="HM90" s="63">
        <v>871.2</v>
      </c>
      <c r="HN90" s="63">
        <v>0</v>
      </c>
      <c r="HO90" s="63">
        <v>14640.299000000001</v>
      </c>
      <c r="HP90" s="63">
        <v>0</v>
      </c>
      <c r="HQ90" s="63">
        <v>0</v>
      </c>
      <c r="HR90" s="63">
        <v>0</v>
      </c>
      <c r="HS90" s="63">
        <v>0</v>
      </c>
      <c r="HT90" s="63">
        <v>0</v>
      </c>
      <c r="HU90" s="63">
        <v>0</v>
      </c>
      <c r="HV90" s="63">
        <v>0</v>
      </c>
      <c r="HW90" s="63">
        <v>0</v>
      </c>
      <c r="HX90" s="63">
        <v>0</v>
      </c>
      <c r="HY90" s="63">
        <f t="shared" si="185"/>
        <v>15511.499000000002</v>
      </c>
      <c r="HZ90" s="63">
        <v>0</v>
      </c>
      <c r="IA90" s="63">
        <v>0</v>
      </c>
      <c r="IB90" s="63">
        <v>0</v>
      </c>
      <c r="IC90" s="63">
        <v>0</v>
      </c>
      <c r="ID90" s="63">
        <v>0</v>
      </c>
      <c r="IE90" s="63">
        <v>0</v>
      </c>
      <c r="IF90" s="63">
        <v>0</v>
      </c>
      <c r="IG90" s="63">
        <v>0</v>
      </c>
      <c r="IH90" s="63">
        <v>0</v>
      </c>
      <c r="II90" s="63">
        <v>0</v>
      </c>
      <c r="IJ90" s="63">
        <v>0</v>
      </c>
      <c r="IK90" s="63">
        <v>0</v>
      </c>
      <c r="IL90" s="63">
        <v>0</v>
      </c>
      <c r="IM90" s="58">
        <v>0</v>
      </c>
      <c r="IN90" s="58">
        <v>0</v>
      </c>
      <c r="IO90" s="58">
        <v>0</v>
      </c>
      <c r="IP90" s="58">
        <v>0</v>
      </c>
      <c r="IQ90" s="58">
        <f t="shared" si="138"/>
        <v>251731.13700000002</v>
      </c>
      <c r="IR90" s="70">
        <f t="shared" si="186"/>
        <v>21005</v>
      </c>
      <c r="IS90" s="70">
        <f t="shared" si="187"/>
        <v>15511.499000000002</v>
      </c>
      <c r="IT90" s="92">
        <f t="shared" si="139"/>
        <v>251731.13700000002</v>
      </c>
      <c r="IU90" s="92">
        <f t="shared" si="140"/>
        <v>257224.63800000001</v>
      </c>
      <c r="IV90" s="92">
        <f t="shared" si="188"/>
        <v>-5493.5009999999893</v>
      </c>
      <c r="IW90" s="21">
        <f t="shared" si="141"/>
        <v>5493.5009999999893</v>
      </c>
      <c r="IX90" s="70">
        <f t="shared" si="189"/>
        <v>15511.499000000002</v>
      </c>
      <c r="IY90" s="70">
        <f t="shared" si="190"/>
        <v>15511.499000000002</v>
      </c>
      <c r="IZ90" s="93">
        <f t="shared" si="142"/>
        <v>251731.13700000002</v>
      </c>
      <c r="JA90" s="93">
        <f t="shared" si="143"/>
        <v>251731.13700000002</v>
      </c>
      <c r="JB90" s="92">
        <f t="shared" si="191"/>
        <v>0</v>
      </c>
      <c r="JC90" s="94">
        <f t="shared" si="144"/>
        <v>3000</v>
      </c>
      <c r="JD90" s="94">
        <f t="shared" si="192"/>
        <v>15511.499000000002</v>
      </c>
      <c r="JE90" s="94">
        <f t="shared" si="193"/>
        <v>15511.499000000002</v>
      </c>
      <c r="JF90" s="94">
        <f t="shared" si="145"/>
        <v>251731.13700000002</v>
      </c>
      <c r="JG90" s="94">
        <f t="shared" si="146"/>
        <v>251731.13700000002</v>
      </c>
      <c r="JH90" s="94">
        <f t="shared" si="194"/>
        <v>0</v>
      </c>
      <c r="JI90" s="94">
        <f t="shared" si="147"/>
        <v>0</v>
      </c>
      <c r="JJ90" s="94">
        <f t="shared" si="195"/>
        <v>15511.499000000002</v>
      </c>
      <c r="JK90" s="94">
        <f t="shared" si="148"/>
        <v>15511.499000000002</v>
      </c>
      <c r="JL90" s="94">
        <f t="shared" si="196"/>
        <v>251731.13700000002</v>
      </c>
      <c r="JM90" s="94">
        <f t="shared" si="197"/>
        <v>251731.13700000002</v>
      </c>
      <c r="JN90" s="94">
        <f t="shared" si="198"/>
        <v>0</v>
      </c>
      <c r="JO90" s="94">
        <f t="shared" si="199"/>
        <v>0</v>
      </c>
      <c r="JP90" s="96">
        <v>13044</v>
      </c>
      <c r="JQ90" s="6" t="s">
        <v>384</v>
      </c>
      <c r="JR90" s="106" t="s">
        <v>394</v>
      </c>
      <c r="JS90" s="106" t="s">
        <v>410</v>
      </c>
      <c r="JT90" s="6" t="s">
        <v>406</v>
      </c>
      <c r="JU90" s="17"/>
      <c r="JV90" s="6" t="s">
        <v>397</v>
      </c>
      <c r="JW90" s="6" t="s">
        <v>425</v>
      </c>
      <c r="JX90" s="103" t="s">
        <v>426</v>
      </c>
      <c r="JY90" s="7" t="s">
        <v>426</v>
      </c>
      <c r="JZ90" s="6"/>
      <c r="KA90" s="6" t="s">
        <v>406</v>
      </c>
      <c r="KB90" s="6"/>
      <c r="KC90" s="110">
        <v>43070</v>
      </c>
      <c r="KD90" s="109"/>
      <c r="KE90" s="110"/>
      <c r="KF90" s="130"/>
      <c r="KG90" s="130"/>
      <c r="KH90" s="130">
        <v>0</v>
      </c>
      <c r="KI90" s="130">
        <v>0</v>
      </c>
      <c r="KJ90" s="130">
        <v>0</v>
      </c>
      <c r="KK90" s="130"/>
      <c r="KL90" s="130"/>
      <c r="KM90" s="26"/>
      <c r="KN90" s="130"/>
      <c r="KO90" s="131"/>
      <c r="KP90" s="132"/>
      <c r="KQ90" s="133" t="s">
        <v>507</v>
      </c>
      <c r="KR90" s="132" t="s">
        <v>495</v>
      </c>
      <c r="KS90" s="291" t="s">
        <v>484</v>
      </c>
    </row>
    <row r="91" spans="1:305" ht="26.25" x14ac:dyDescent="0.25">
      <c r="A91" s="4" t="s">
        <v>224</v>
      </c>
      <c r="B91" s="6" t="s">
        <v>71</v>
      </c>
      <c r="C91" s="26" t="s">
        <v>254</v>
      </c>
      <c r="D91" s="219" t="s">
        <v>145</v>
      </c>
      <c r="E91" s="32" t="s">
        <v>770</v>
      </c>
      <c r="F91" s="33" t="s">
        <v>178</v>
      </c>
      <c r="G91" s="12">
        <v>0</v>
      </c>
      <c r="H91" s="12">
        <v>29.436</v>
      </c>
      <c r="I91" s="12">
        <v>757.37</v>
      </c>
      <c r="J91" s="12">
        <v>3369.9090000000001</v>
      </c>
      <c r="K91" s="12">
        <v>518.5</v>
      </c>
      <c r="L91" s="12">
        <v>418.21499999999997</v>
      </c>
      <c r="M91" s="12">
        <v>78.129000000000005</v>
      </c>
      <c r="N91" s="48">
        <v>215.28299999999999</v>
      </c>
      <c r="O91" s="48">
        <v>0</v>
      </c>
      <c r="P91" s="48">
        <v>0</v>
      </c>
      <c r="Q91" s="48">
        <v>0</v>
      </c>
      <c r="R91" s="48">
        <v>0</v>
      </c>
      <c r="S91" s="11">
        <f t="shared" si="123"/>
        <v>5386.8420000000006</v>
      </c>
      <c r="T91" s="79">
        <v>0</v>
      </c>
      <c r="U91" s="79">
        <v>0</v>
      </c>
      <c r="V91" s="79">
        <v>0.05</v>
      </c>
      <c r="W91" s="79">
        <v>0</v>
      </c>
      <c r="X91" s="79">
        <v>0</v>
      </c>
      <c r="Y91" s="79">
        <v>0</v>
      </c>
      <c r="Z91" s="79">
        <v>0.01</v>
      </c>
      <c r="AA91" s="79">
        <v>0</v>
      </c>
      <c r="AB91" s="79">
        <v>0</v>
      </c>
      <c r="AC91" s="79">
        <v>0</v>
      </c>
      <c r="AD91" s="79">
        <v>0</v>
      </c>
      <c r="AE91" s="79">
        <v>0</v>
      </c>
      <c r="AF91" s="221">
        <f t="shared" si="124"/>
        <v>0.94</v>
      </c>
      <c r="AG91" s="221">
        <f t="shared" si="125"/>
        <v>0.94</v>
      </c>
      <c r="AH91" s="221">
        <f t="shared" si="126"/>
        <v>0.99</v>
      </c>
      <c r="AI91" s="221">
        <f t="shared" si="127"/>
        <v>0.99</v>
      </c>
      <c r="AJ91" s="221">
        <f t="shared" si="128"/>
        <v>0.99</v>
      </c>
      <c r="AK91" s="221">
        <f t="shared" si="129"/>
        <v>0.99</v>
      </c>
      <c r="AL91" s="221">
        <f t="shared" si="130"/>
        <v>1</v>
      </c>
      <c r="AM91" s="221">
        <f t="shared" si="131"/>
        <v>1</v>
      </c>
      <c r="AN91" s="221">
        <f t="shared" si="132"/>
        <v>1</v>
      </c>
      <c r="AO91" s="221">
        <f t="shared" si="133"/>
        <v>1</v>
      </c>
      <c r="AP91" s="221">
        <f t="shared" si="134"/>
        <v>1</v>
      </c>
      <c r="AQ91" s="221">
        <f t="shared" si="135"/>
        <v>1</v>
      </c>
      <c r="AR91" s="221">
        <f t="shared" si="149"/>
        <v>0.9449617151607963</v>
      </c>
      <c r="AS91" s="221">
        <f t="shared" si="150"/>
        <v>0.98315773353751912</v>
      </c>
      <c r="AT91" s="221">
        <f t="shared" si="151"/>
        <v>1</v>
      </c>
      <c r="AU91" s="221">
        <f t="shared" si="152"/>
        <v>1</v>
      </c>
      <c r="AV91" s="221">
        <f t="shared" si="153"/>
        <v>1</v>
      </c>
      <c r="AW91" s="221">
        <f t="shared" si="154"/>
        <v>1</v>
      </c>
      <c r="AX91" s="221">
        <f t="shared" si="155"/>
        <v>1</v>
      </c>
      <c r="AY91" s="221">
        <f t="shared" si="156"/>
        <v>1</v>
      </c>
      <c r="AZ91" s="221">
        <f t="shared" si="157"/>
        <v>1</v>
      </c>
      <c r="BA91" s="221">
        <f t="shared" si="158"/>
        <v>1</v>
      </c>
      <c r="BB91" s="221">
        <f t="shared" si="159"/>
        <v>1</v>
      </c>
      <c r="BC91" s="221">
        <f t="shared" si="160"/>
        <v>1</v>
      </c>
      <c r="BD91" s="80">
        <f t="shared" si="136"/>
        <v>1</v>
      </c>
      <c r="BE91" s="76">
        <v>0.94</v>
      </c>
      <c r="BF91" s="51">
        <v>125406.554</v>
      </c>
      <c r="BG91" s="57">
        <v>0</v>
      </c>
      <c r="BH91" s="57">
        <v>0</v>
      </c>
      <c r="BI91" s="57">
        <v>0</v>
      </c>
      <c r="BJ91" s="57">
        <v>0</v>
      </c>
      <c r="BK91" s="57">
        <v>0</v>
      </c>
      <c r="BL91" s="57">
        <v>0</v>
      </c>
      <c r="BM91" s="57">
        <v>0</v>
      </c>
      <c r="BN91" s="57">
        <v>0</v>
      </c>
      <c r="BO91" s="57">
        <v>0</v>
      </c>
      <c r="BP91" s="57">
        <v>0</v>
      </c>
      <c r="BQ91" s="57">
        <v>0</v>
      </c>
      <c r="BR91" s="57">
        <v>0</v>
      </c>
      <c r="BS91" s="86">
        <f t="shared" si="161"/>
        <v>0</v>
      </c>
      <c r="BT91" s="230">
        <v>4.9617151607963261E-3</v>
      </c>
      <c r="BU91" s="230">
        <v>3.8196018376722818E-2</v>
      </c>
      <c r="BV91" s="230">
        <v>1.6842266462480857E-2</v>
      </c>
      <c r="BW91" s="230">
        <v>0</v>
      </c>
      <c r="BX91" s="230">
        <v>0</v>
      </c>
      <c r="BY91" s="230">
        <v>0</v>
      </c>
      <c r="BZ91" s="230">
        <v>0</v>
      </c>
      <c r="CA91" s="230">
        <v>0</v>
      </c>
      <c r="CB91" s="230">
        <v>0</v>
      </c>
      <c r="CC91" s="230">
        <v>0</v>
      </c>
      <c r="CD91" s="230">
        <v>0</v>
      </c>
      <c r="CE91" s="230">
        <v>0</v>
      </c>
      <c r="CF91" s="80">
        <f t="shared" si="162"/>
        <v>1</v>
      </c>
      <c r="CG91" s="59">
        <v>0</v>
      </c>
      <c r="CH91" s="59">
        <v>0</v>
      </c>
      <c r="CI91" s="59">
        <v>0</v>
      </c>
      <c r="CJ91" s="59">
        <v>0</v>
      </c>
      <c r="CK91" s="59">
        <v>0</v>
      </c>
      <c r="CL91" s="59">
        <v>0</v>
      </c>
      <c r="CM91" s="59">
        <v>0</v>
      </c>
      <c r="CN91" s="59">
        <v>0</v>
      </c>
      <c r="CO91" s="59">
        <v>0</v>
      </c>
      <c r="CP91" s="59">
        <v>0</v>
      </c>
      <c r="CQ91" s="59">
        <v>0</v>
      </c>
      <c r="CR91" s="59">
        <v>0</v>
      </c>
      <c r="CS91" s="11">
        <f t="shared" si="163"/>
        <v>0</v>
      </c>
      <c r="CT91" s="59">
        <v>0</v>
      </c>
      <c r="CU91" s="59">
        <v>0</v>
      </c>
      <c r="CV91" s="59">
        <v>0</v>
      </c>
      <c r="CW91" s="59">
        <v>0</v>
      </c>
      <c r="CX91" s="58">
        <f t="shared" si="137"/>
        <v>125406.554</v>
      </c>
      <c r="CY91" s="63">
        <v>0</v>
      </c>
      <c r="CZ91" s="63">
        <v>0</v>
      </c>
      <c r="DA91" s="63">
        <v>0</v>
      </c>
      <c r="DB91" s="63">
        <v>0</v>
      </c>
      <c r="DC91" s="63">
        <v>0</v>
      </c>
      <c r="DD91" s="63">
        <v>0</v>
      </c>
      <c r="DE91" s="63">
        <v>0</v>
      </c>
      <c r="DF91" s="63">
        <v>0</v>
      </c>
      <c r="DG91" s="63">
        <v>0</v>
      </c>
      <c r="DH91" s="63">
        <v>0</v>
      </c>
      <c r="DI91" s="63">
        <v>0</v>
      </c>
      <c r="DJ91" s="63">
        <v>0</v>
      </c>
      <c r="DK91" s="63">
        <f t="shared" si="164"/>
        <v>0</v>
      </c>
      <c r="DL91" s="63">
        <v>0</v>
      </c>
      <c r="DM91" s="63">
        <v>0</v>
      </c>
      <c r="DN91" s="63">
        <v>0</v>
      </c>
      <c r="DO91" s="63">
        <v>0</v>
      </c>
      <c r="DP91" s="63">
        <v>0</v>
      </c>
      <c r="DQ91" s="63">
        <v>0</v>
      </c>
      <c r="DR91" s="63">
        <v>0</v>
      </c>
      <c r="DS91" s="63">
        <v>0</v>
      </c>
      <c r="DT91" s="63">
        <v>0</v>
      </c>
      <c r="DU91" s="63">
        <v>0</v>
      </c>
      <c r="DV91" s="63">
        <v>0</v>
      </c>
      <c r="DW91" s="63">
        <v>0</v>
      </c>
      <c r="DX91" s="63">
        <f t="shared" si="165"/>
        <v>0</v>
      </c>
      <c r="DY91" s="58">
        <v>0</v>
      </c>
      <c r="DZ91" s="58">
        <v>0</v>
      </c>
      <c r="EA91" s="58">
        <v>0</v>
      </c>
      <c r="EB91" s="58">
        <v>0</v>
      </c>
      <c r="EC91" s="58">
        <f t="shared" si="166"/>
        <v>125406.554</v>
      </c>
      <c r="ED91" s="85">
        <v>0</v>
      </c>
      <c r="EE91" s="85">
        <v>29.436</v>
      </c>
      <c r="EF91" s="85">
        <v>757.37</v>
      </c>
      <c r="EG91" s="85">
        <v>3369.9090000000001</v>
      </c>
      <c r="EH91" s="85">
        <v>518.5</v>
      </c>
      <c r="EI91" s="85">
        <v>418.21499999999997</v>
      </c>
      <c r="EJ91" s="85">
        <v>4581.7849999999999</v>
      </c>
      <c r="EK91" s="85">
        <v>2324.7849999999999</v>
      </c>
      <c r="EL91" s="85">
        <v>0</v>
      </c>
      <c r="EM91" s="85">
        <v>0</v>
      </c>
      <c r="EN91" s="85">
        <v>0</v>
      </c>
      <c r="EO91" s="85">
        <v>0</v>
      </c>
      <c r="EP91" s="83">
        <f t="shared" si="167"/>
        <v>12000</v>
      </c>
      <c r="EQ91" s="79">
        <v>0</v>
      </c>
      <c r="ER91" s="79">
        <v>0</v>
      </c>
      <c r="ES91" s="79">
        <v>0.05</v>
      </c>
      <c r="ET91" s="79">
        <v>0</v>
      </c>
      <c r="EU91" s="79">
        <v>0</v>
      </c>
      <c r="EV91" s="79">
        <v>0</v>
      </c>
      <c r="EW91" s="79">
        <v>0</v>
      </c>
      <c r="EX91" s="79">
        <v>0</v>
      </c>
      <c r="EY91" s="79">
        <v>0</v>
      </c>
      <c r="EZ91" s="79">
        <v>0</v>
      </c>
      <c r="FA91" s="79">
        <v>0</v>
      </c>
      <c r="FB91" s="79">
        <v>0</v>
      </c>
      <c r="FC91" s="81">
        <f t="shared" si="168"/>
        <v>0.05</v>
      </c>
      <c r="FD91" s="81">
        <f t="shared" si="169"/>
        <v>0.94</v>
      </c>
      <c r="FE91" s="81">
        <f t="shared" si="170"/>
        <v>0.94</v>
      </c>
      <c r="FF91" s="81">
        <f t="shared" si="171"/>
        <v>0.99</v>
      </c>
      <c r="FG91" s="81">
        <f t="shared" si="172"/>
        <v>0.99</v>
      </c>
      <c r="FH91" s="81">
        <f t="shared" si="173"/>
        <v>0.99</v>
      </c>
      <c r="FI91" s="81">
        <f t="shared" si="174"/>
        <v>0.99</v>
      </c>
      <c r="FJ91" s="81">
        <f t="shared" si="175"/>
        <v>0.99</v>
      </c>
      <c r="FK91" s="81">
        <f t="shared" si="176"/>
        <v>0.99</v>
      </c>
      <c r="FL91" s="81">
        <f t="shared" si="177"/>
        <v>0.99</v>
      </c>
      <c r="FM91" s="81">
        <f t="shared" si="178"/>
        <v>0.99</v>
      </c>
      <c r="FN91" s="81">
        <f t="shared" si="179"/>
        <v>0.99</v>
      </c>
      <c r="FO91" s="81">
        <f t="shared" si="180"/>
        <v>0.99</v>
      </c>
      <c r="FP91" s="85">
        <v>0</v>
      </c>
      <c r="FQ91" s="85">
        <v>0</v>
      </c>
      <c r="FR91" s="85">
        <v>0</v>
      </c>
      <c r="FS91" s="85">
        <v>0</v>
      </c>
      <c r="FT91" s="85">
        <v>0</v>
      </c>
      <c r="FU91" s="85">
        <v>0</v>
      </c>
      <c r="FV91" s="85">
        <v>0</v>
      </c>
      <c r="FW91" s="85">
        <v>0</v>
      </c>
      <c r="FX91" s="85">
        <v>0</v>
      </c>
      <c r="FY91" s="85">
        <v>0</v>
      </c>
      <c r="FZ91" s="85">
        <v>0</v>
      </c>
      <c r="GA91" s="85">
        <v>0</v>
      </c>
      <c r="GB91" s="83">
        <f t="shared" si="181"/>
        <v>0</v>
      </c>
      <c r="GC91" s="89">
        <v>0</v>
      </c>
      <c r="GD91" s="89">
        <v>0</v>
      </c>
      <c r="GE91" s="89">
        <v>0</v>
      </c>
      <c r="GF91" s="89">
        <v>0</v>
      </c>
      <c r="GG91" s="86">
        <v>137406.554</v>
      </c>
      <c r="GH91" s="63">
        <v>0</v>
      </c>
      <c r="GI91" s="63">
        <v>29.436</v>
      </c>
      <c r="GJ91" s="63">
        <v>757.37</v>
      </c>
      <c r="GK91" s="63">
        <v>3369.9090000000001</v>
      </c>
      <c r="GL91" s="63">
        <v>518.5</v>
      </c>
      <c r="GM91" s="63">
        <v>418.21499999999997</v>
      </c>
      <c r="GN91" s="63">
        <v>78.129000000000005</v>
      </c>
      <c r="GO91" s="63">
        <v>215.28299999999999</v>
      </c>
      <c r="GP91" s="63">
        <v>0</v>
      </c>
      <c r="GQ91" s="63">
        <v>1000</v>
      </c>
      <c r="GR91" s="63">
        <v>0</v>
      </c>
      <c r="GS91" s="63">
        <v>5613.1579999999994</v>
      </c>
      <c r="GT91" s="63">
        <f t="shared" si="182"/>
        <v>12000</v>
      </c>
      <c r="GU91" s="63">
        <v>0</v>
      </c>
      <c r="GV91" s="63">
        <v>0</v>
      </c>
      <c r="GW91" s="63">
        <v>0</v>
      </c>
      <c r="GX91" s="63">
        <v>0</v>
      </c>
      <c r="GY91" s="63">
        <v>0</v>
      </c>
      <c r="GZ91" s="63">
        <v>0</v>
      </c>
      <c r="HA91" s="63">
        <v>0</v>
      </c>
      <c r="HB91" s="63">
        <v>0</v>
      </c>
      <c r="HC91" s="63">
        <v>0</v>
      </c>
      <c r="HD91" s="63">
        <v>0</v>
      </c>
      <c r="HE91" s="63">
        <v>0</v>
      </c>
      <c r="HF91" s="63">
        <v>0</v>
      </c>
      <c r="HG91" s="63">
        <f t="shared" si="183"/>
        <v>0</v>
      </c>
      <c r="HH91" s="58">
        <v>0</v>
      </c>
      <c r="HI91" s="58">
        <v>0</v>
      </c>
      <c r="HJ91" s="58">
        <v>0</v>
      </c>
      <c r="HK91" s="58">
        <v>0</v>
      </c>
      <c r="HL91" s="58">
        <f t="shared" si="184"/>
        <v>137406.554</v>
      </c>
      <c r="HM91" s="63">
        <v>0</v>
      </c>
      <c r="HN91" s="63">
        <v>29.436</v>
      </c>
      <c r="HO91" s="63">
        <v>757.37</v>
      </c>
      <c r="HP91" s="63">
        <v>3369.9090000000001</v>
      </c>
      <c r="HQ91" s="63">
        <v>518.5</v>
      </c>
      <c r="HR91" s="63">
        <v>418.21499999999997</v>
      </c>
      <c r="HS91" s="63">
        <v>78.129000000000005</v>
      </c>
      <c r="HT91" s="63">
        <v>215.28299999999999</v>
      </c>
      <c r="HU91" s="63">
        <v>0</v>
      </c>
      <c r="HV91" s="63">
        <v>0</v>
      </c>
      <c r="HW91" s="63">
        <v>0</v>
      </c>
      <c r="HX91" s="63">
        <v>6613.1579999999994</v>
      </c>
      <c r="HY91" s="63">
        <f t="shared" si="185"/>
        <v>12000</v>
      </c>
      <c r="HZ91" s="63">
        <v>0</v>
      </c>
      <c r="IA91" s="63">
        <v>0</v>
      </c>
      <c r="IB91" s="63">
        <v>0</v>
      </c>
      <c r="IC91" s="63">
        <v>0</v>
      </c>
      <c r="ID91" s="63">
        <v>0</v>
      </c>
      <c r="IE91" s="63">
        <v>0</v>
      </c>
      <c r="IF91" s="63">
        <v>0</v>
      </c>
      <c r="IG91" s="63">
        <v>0</v>
      </c>
      <c r="IH91" s="63">
        <v>0</v>
      </c>
      <c r="II91" s="63">
        <v>0</v>
      </c>
      <c r="IJ91" s="63">
        <v>0</v>
      </c>
      <c r="IK91" s="63">
        <v>0</v>
      </c>
      <c r="IL91" s="63">
        <v>0</v>
      </c>
      <c r="IM91" s="58">
        <v>0</v>
      </c>
      <c r="IN91" s="58">
        <v>0</v>
      </c>
      <c r="IO91" s="58">
        <v>0</v>
      </c>
      <c r="IP91" s="58">
        <v>0</v>
      </c>
      <c r="IQ91" s="58">
        <f t="shared" si="138"/>
        <v>137406.554</v>
      </c>
      <c r="IR91" s="70">
        <f t="shared" si="186"/>
        <v>0</v>
      </c>
      <c r="IS91" s="70">
        <f t="shared" si="187"/>
        <v>5386.8420000000006</v>
      </c>
      <c r="IT91" s="92">
        <f t="shared" si="139"/>
        <v>130793.39600000001</v>
      </c>
      <c r="IU91" s="92">
        <f t="shared" si="140"/>
        <v>125406.554</v>
      </c>
      <c r="IV91" s="92">
        <f t="shared" si="188"/>
        <v>5386.8420000000042</v>
      </c>
      <c r="IW91" s="21">
        <f t="shared" si="141"/>
        <v>-5386.8420000000042</v>
      </c>
      <c r="IX91" s="70">
        <f t="shared" si="189"/>
        <v>12000</v>
      </c>
      <c r="IY91" s="70">
        <f t="shared" si="190"/>
        <v>5386.8420000000006</v>
      </c>
      <c r="IZ91" s="93">
        <f t="shared" si="142"/>
        <v>130793.39600000001</v>
      </c>
      <c r="JA91" s="93">
        <f t="shared" si="143"/>
        <v>137406.554</v>
      </c>
      <c r="JB91" s="92">
        <f t="shared" si="191"/>
        <v>-6613.1579999999958</v>
      </c>
      <c r="JC91" s="94">
        <f t="shared" si="144"/>
        <v>6613.1579999999958</v>
      </c>
      <c r="JD91" s="94">
        <f t="shared" si="192"/>
        <v>6386.8420000000006</v>
      </c>
      <c r="JE91" s="94">
        <f t="shared" si="193"/>
        <v>5386.8420000000006</v>
      </c>
      <c r="JF91" s="94">
        <f t="shared" si="145"/>
        <v>130793.39600000001</v>
      </c>
      <c r="JG91" s="94">
        <f t="shared" si="146"/>
        <v>131793.39600000001</v>
      </c>
      <c r="JH91" s="94">
        <f t="shared" si="194"/>
        <v>-1000</v>
      </c>
      <c r="JI91" s="94">
        <f t="shared" si="147"/>
        <v>6613.1579999999958</v>
      </c>
      <c r="JJ91" s="94">
        <f t="shared" si="195"/>
        <v>5386.8420000000006</v>
      </c>
      <c r="JK91" s="94">
        <f t="shared" si="148"/>
        <v>5386.8420000000006</v>
      </c>
      <c r="JL91" s="94">
        <f t="shared" si="196"/>
        <v>130793.39600000001</v>
      </c>
      <c r="JM91" s="94">
        <f t="shared" si="197"/>
        <v>130793.39600000001</v>
      </c>
      <c r="JN91" s="94">
        <f t="shared" si="198"/>
        <v>0</v>
      </c>
      <c r="JO91" s="94">
        <f t="shared" si="199"/>
        <v>6613.1579999999958</v>
      </c>
      <c r="JP91" s="96">
        <v>13776</v>
      </c>
      <c r="JQ91" s="6" t="s">
        <v>384</v>
      </c>
      <c r="JR91" s="106" t="s">
        <v>394</v>
      </c>
      <c r="JS91" s="106" t="s">
        <v>395</v>
      </c>
      <c r="JT91" s="6" t="s">
        <v>406</v>
      </c>
      <c r="JU91" s="17">
        <v>6</v>
      </c>
      <c r="JV91" s="6" t="s">
        <v>397</v>
      </c>
      <c r="JW91" s="105" t="s">
        <v>401</v>
      </c>
      <c r="JX91" s="103" t="s">
        <v>402</v>
      </c>
      <c r="JY91" s="7" t="s">
        <v>554</v>
      </c>
      <c r="JZ91" s="105"/>
      <c r="KA91" s="6" t="s">
        <v>565</v>
      </c>
      <c r="KB91" s="6"/>
      <c r="KC91" s="110">
        <v>43434</v>
      </c>
      <c r="KD91" s="109">
        <v>43586</v>
      </c>
      <c r="KE91" s="110"/>
      <c r="KF91" s="130"/>
      <c r="KG91" s="130"/>
      <c r="KH91" s="130">
        <v>0</v>
      </c>
      <c r="KI91" s="130">
        <v>0</v>
      </c>
      <c r="KJ91" s="130">
        <v>0</v>
      </c>
      <c r="KK91" s="130"/>
      <c r="KL91" s="130"/>
      <c r="KM91" s="26"/>
      <c r="KN91" s="130"/>
      <c r="KO91" s="131">
        <v>647</v>
      </c>
      <c r="KP91" s="132"/>
      <c r="KQ91" s="133" t="s">
        <v>509</v>
      </c>
      <c r="KR91" s="132"/>
      <c r="KS91" s="291"/>
    </row>
    <row r="92" spans="1:305" ht="26.25" x14ac:dyDescent="0.25">
      <c r="A92" s="4" t="s">
        <v>225</v>
      </c>
      <c r="B92" s="6" t="s">
        <v>71</v>
      </c>
      <c r="C92" s="26" t="s">
        <v>255</v>
      </c>
      <c r="D92" s="219" t="s">
        <v>145</v>
      </c>
      <c r="E92" s="32" t="s">
        <v>770</v>
      </c>
      <c r="F92" s="33" t="s">
        <v>178</v>
      </c>
      <c r="G92" s="12">
        <v>5243.4589999999998</v>
      </c>
      <c r="H92" s="12">
        <v>11905.395</v>
      </c>
      <c r="I92" s="12">
        <v>1619.104</v>
      </c>
      <c r="J92" s="12">
        <v>8662.4760000000006</v>
      </c>
      <c r="K92" s="12">
        <v>1599.424</v>
      </c>
      <c r="L92" s="12">
        <v>649.57299999999998</v>
      </c>
      <c r="M92" s="12">
        <v>0</v>
      </c>
      <c r="N92" s="48">
        <v>0</v>
      </c>
      <c r="O92" s="48">
        <v>0</v>
      </c>
      <c r="P92" s="48">
        <v>0</v>
      </c>
      <c r="Q92" s="48">
        <v>0</v>
      </c>
      <c r="R92" s="48">
        <v>0</v>
      </c>
      <c r="S92" s="11">
        <f t="shared" si="123"/>
        <v>29679.431</v>
      </c>
      <c r="T92" s="79">
        <v>0.1</v>
      </c>
      <c r="U92" s="79">
        <v>0</v>
      </c>
      <c r="V92" s="79">
        <v>7.0000000000000007E-2</v>
      </c>
      <c r="W92" s="79">
        <v>0</v>
      </c>
      <c r="X92" s="79">
        <v>0</v>
      </c>
      <c r="Y92" s="79">
        <v>0</v>
      </c>
      <c r="Z92" s="79">
        <v>0</v>
      </c>
      <c r="AA92" s="79">
        <v>0</v>
      </c>
      <c r="AB92" s="79">
        <v>0</v>
      </c>
      <c r="AC92" s="79">
        <v>0</v>
      </c>
      <c r="AD92" s="79">
        <v>0</v>
      </c>
      <c r="AE92" s="79">
        <v>0</v>
      </c>
      <c r="AF92" s="221">
        <f t="shared" si="124"/>
        <v>0.92</v>
      </c>
      <c r="AG92" s="221">
        <f t="shared" si="125"/>
        <v>0.92</v>
      </c>
      <c r="AH92" s="221">
        <f t="shared" si="126"/>
        <v>0.9900000000000001</v>
      </c>
      <c r="AI92" s="221">
        <f t="shared" si="127"/>
        <v>0.9900000000000001</v>
      </c>
      <c r="AJ92" s="221">
        <f t="shared" si="128"/>
        <v>0.9900000000000001</v>
      </c>
      <c r="AK92" s="221">
        <f t="shared" si="129"/>
        <v>0.9900000000000001</v>
      </c>
      <c r="AL92" s="221">
        <f t="shared" si="130"/>
        <v>0.9900000000000001</v>
      </c>
      <c r="AM92" s="221">
        <f t="shared" si="131"/>
        <v>0.9900000000000001</v>
      </c>
      <c r="AN92" s="221">
        <f t="shared" si="132"/>
        <v>0.9900000000000001</v>
      </c>
      <c r="AO92" s="221">
        <f t="shared" si="133"/>
        <v>0.9900000000000001</v>
      </c>
      <c r="AP92" s="221">
        <f t="shared" si="134"/>
        <v>0.9900000000000001</v>
      </c>
      <c r="AQ92" s="221">
        <f t="shared" si="135"/>
        <v>0.9900000000000001</v>
      </c>
      <c r="AR92" s="221">
        <f t="shared" si="149"/>
        <v>0.88346000000000002</v>
      </c>
      <c r="AS92" s="221">
        <f t="shared" si="150"/>
        <v>0.98449500408608015</v>
      </c>
      <c r="AT92" s="221">
        <f t="shared" si="151"/>
        <v>0.99379500408608012</v>
      </c>
      <c r="AU92" s="221">
        <f t="shared" si="152"/>
        <v>0.99999500408608011</v>
      </c>
      <c r="AV92" s="221">
        <f t="shared" si="153"/>
        <v>0.99999500408608011</v>
      </c>
      <c r="AW92" s="221">
        <f t="shared" si="154"/>
        <v>0.99999500408608011</v>
      </c>
      <c r="AX92" s="221">
        <f t="shared" si="155"/>
        <v>0.99999500408608011</v>
      </c>
      <c r="AY92" s="221">
        <f t="shared" si="156"/>
        <v>0.99999500408608011</v>
      </c>
      <c r="AZ92" s="221">
        <f t="shared" si="157"/>
        <v>0.99999500408608011</v>
      </c>
      <c r="BA92" s="221">
        <f t="shared" si="158"/>
        <v>0.99999500408608011</v>
      </c>
      <c r="BB92" s="221">
        <f t="shared" si="159"/>
        <v>0.99999500408608011</v>
      </c>
      <c r="BC92" s="221">
        <f t="shared" si="160"/>
        <v>0.99999500408608011</v>
      </c>
      <c r="BD92" s="80">
        <f t="shared" si="136"/>
        <v>0.9900000000000001</v>
      </c>
      <c r="BE92" s="76">
        <v>0.82000000000000006</v>
      </c>
      <c r="BF92" s="51">
        <v>8616.357</v>
      </c>
      <c r="BG92" s="57">
        <v>11987.872203621166</v>
      </c>
      <c r="BH92" s="57">
        <v>27625.800173083531</v>
      </c>
      <c r="BI92" s="57">
        <v>0</v>
      </c>
      <c r="BJ92" s="57">
        <v>0</v>
      </c>
      <c r="BK92" s="57">
        <v>0</v>
      </c>
      <c r="BL92" s="57">
        <v>0</v>
      </c>
      <c r="BM92" s="57">
        <v>0</v>
      </c>
      <c r="BN92" s="57">
        <v>0</v>
      </c>
      <c r="BO92" s="57">
        <v>0</v>
      </c>
      <c r="BP92" s="57">
        <v>0</v>
      </c>
      <c r="BQ92" s="57">
        <v>0</v>
      </c>
      <c r="BR92" s="57">
        <v>0</v>
      </c>
      <c r="BS92" s="86">
        <f t="shared" si="161"/>
        <v>39613.672376704693</v>
      </c>
      <c r="BT92" s="230">
        <v>6.3460000000000003E-2</v>
      </c>
      <c r="BU92" s="230">
        <v>0.10103500408608007</v>
      </c>
      <c r="BV92" s="230">
        <v>9.2999999999999992E-3</v>
      </c>
      <c r="BW92" s="230">
        <v>6.1999999999999989E-3</v>
      </c>
      <c r="BX92" s="230">
        <v>0</v>
      </c>
      <c r="BY92" s="230">
        <v>0</v>
      </c>
      <c r="BZ92" s="230">
        <v>0</v>
      </c>
      <c r="CA92" s="230">
        <v>0</v>
      </c>
      <c r="CB92" s="230">
        <v>0</v>
      </c>
      <c r="CC92" s="230">
        <v>0</v>
      </c>
      <c r="CD92" s="230">
        <v>0</v>
      </c>
      <c r="CE92" s="230">
        <v>0</v>
      </c>
      <c r="CF92" s="80">
        <f t="shared" si="162"/>
        <v>0.99999500408608011</v>
      </c>
      <c r="CG92" s="59">
        <v>0</v>
      </c>
      <c r="CH92" s="59">
        <v>0</v>
      </c>
      <c r="CI92" s="59">
        <v>0</v>
      </c>
      <c r="CJ92" s="59">
        <v>0</v>
      </c>
      <c r="CK92" s="59">
        <v>0</v>
      </c>
      <c r="CL92" s="59">
        <v>0</v>
      </c>
      <c r="CM92" s="59">
        <v>0</v>
      </c>
      <c r="CN92" s="59">
        <v>0</v>
      </c>
      <c r="CO92" s="59">
        <v>0</v>
      </c>
      <c r="CP92" s="59">
        <v>0</v>
      </c>
      <c r="CQ92" s="59">
        <v>0</v>
      </c>
      <c r="CR92" s="59">
        <v>0</v>
      </c>
      <c r="CS92" s="11">
        <f t="shared" si="163"/>
        <v>0</v>
      </c>
      <c r="CT92" s="59">
        <v>0</v>
      </c>
      <c r="CU92" s="59">
        <v>0</v>
      </c>
      <c r="CV92" s="59">
        <v>0</v>
      </c>
      <c r="CW92" s="59">
        <v>0</v>
      </c>
      <c r="CX92" s="58">
        <f t="shared" si="137"/>
        <v>48230.029376704697</v>
      </c>
      <c r="CY92" s="63">
        <v>11987.872203621166</v>
      </c>
      <c r="CZ92" s="63">
        <v>27625.800173083531</v>
      </c>
      <c r="DA92" s="63">
        <v>0</v>
      </c>
      <c r="DB92" s="63">
        <v>0</v>
      </c>
      <c r="DC92" s="63">
        <v>0</v>
      </c>
      <c r="DD92" s="63">
        <v>0</v>
      </c>
      <c r="DE92" s="63">
        <v>0</v>
      </c>
      <c r="DF92" s="63">
        <v>0</v>
      </c>
      <c r="DG92" s="63">
        <v>0</v>
      </c>
      <c r="DH92" s="63">
        <v>0</v>
      </c>
      <c r="DI92" s="63">
        <v>0</v>
      </c>
      <c r="DJ92" s="63">
        <v>0</v>
      </c>
      <c r="DK92" s="63">
        <f t="shared" si="164"/>
        <v>39613.672376704693</v>
      </c>
      <c r="DL92" s="63">
        <v>0</v>
      </c>
      <c r="DM92" s="63">
        <v>0</v>
      </c>
      <c r="DN92" s="63">
        <v>0</v>
      </c>
      <c r="DO92" s="63">
        <v>0</v>
      </c>
      <c r="DP92" s="63">
        <v>0</v>
      </c>
      <c r="DQ92" s="63">
        <v>0</v>
      </c>
      <c r="DR92" s="63">
        <v>0</v>
      </c>
      <c r="DS92" s="63">
        <v>0</v>
      </c>
      <c r="DT92" s="63">
        <v>0</v>
      </c>
      <c r="DU92" s="63">
        <v>0</v>
      </c>
      <c r="DV92" s="63">
        <v>0</v>
      </c>
      <c r="DW92" s="63">
        <v>0</v>
      </c>
      <c r="DX92" s="63">
        <f t="shared" si="165"/>
        <v>0</v>
      </c>
      <c r="DY92" s="58">
        <v>0</v>
      </c>
      <c r="DZ92" s="58">
        <v>0</v>
      </c>
      <c r="EA92" s="58">
        <v>0</v>
      </c>
      <c r="EB92" s="58">
        <v>0</v>
      </c>
      <c r="EC92" s="58">
        <f t="shared" si="166"/>
        <v>48230.029376704697</v>
      </c>
      <c r="ED92" s="85">
        <v>5243.4589999999998</v>
      </c>
      <c r="EE92" s="85">
        <v>11905.395</v>
      </c>
      <c r="EF92" s="85">
        <v>1619.104</v>
      </c>
      <c r="EG92" s="85">
        <v>8662.4760000000006</v>
      </c>
      <c r="EH92" s="85">
        <v>1599.424</v>
      </c>
      <c r="EI92" s="85">
        <v>649.57299999999998</v>
      </c>
      <c r="EJ92" s="85">
        <v>0</v>
      </c>
      <c r="EK92" s="85">
        <v>0</v>
      </c>
      <c r="EL92" s="85">
        <v>0</v>
      </c>
      <c r="EM92" s="85">
        <v>0</v>
      </c>
      <c r="EN92" s="85">
        <v>5000</v>
      </c>
      <c r="EO92" s="85">
        <v>4934.2413767046928</v>
      </c>
      <c r="EP92" s="83">
        <f t="shared" si="167"/>
        <v>39613.672376704693</v>
      </c>
      <c r="EQ92" s="79">
        <v>0.1</v>
      </c>
      <c r="ER92" s="79">
        <v>0</v>
      </c>
      <c r="ES92" s="79">
        <v>7.0000000000000007E-2</v>
      </c>
      <c r="ET92" s="79">
        <v>0</v>
      </c>
      <c r="EU92" s="79">
        <v>0</v>
      </c>
      <c r="EV92" s="79">
        <v>0</v>
      </c>
      <c r="EW92" s="79">
        <v>6.4056939501779344E-4</v>
      </c>
      <c r="EX92" s="79">
        <v>4.9501779359430601E-3</v>
      </c>
      <c r="EY92" s="79">
        <v>4.1992882562277576E-3</v>
      </c>
      <c r="EZ92" s="79">
        <v>2.0996441281138792E-4</v>
      </c>
      <c r="FA92" s="79">
        <v>0</v>
      </c>
      <c r="FB92" s="79">
        <v>0</v>
      </c>
      <c r="FC92" s="81">
        <f t="shared" si="168"/>
        <v>0.18000000000000002</v>
      </c>
      <c r="FD92" s="81">
        <f t="shared" si="169"/>
        <v>0.92</v>
      </c>
      <c r="FE92" s="81">
        <f t="shared" si="170"/>
        <v>0.92</v>
      </c>
      <c r="FF92" s="81">
        <f t="shared" si="171"/>
        <v>0.9900000000000001</v>
      </c>
      <c r="FG92" s="81">
        <f t="shared" si="172"/>
        <v>0.9900000000000001</v>
      </c>
      <c r="FH92" s="81">
        <f t="shared" si="173"/>
        <v>0.9900000000000001</v>
      </c>
      <c r="FI92" s="81">
        <f t="shared" si="174"/>
        <v>0.9900000000000001</v>
      </c>
      <c r="FJ92" s="81">
        <f t="shared" si="175"/>
        <v>0.99064056939501788</v>
      </c>
      <c r="FK92" s="81">
        <f t="shared" si="176"/>
        <v>0.99559074733096098</v>
      </c>
      <c r="FL92" s="81">
        <f t="shared" si="177"/>
        <v>0.99979003558718871</v>
      </c>
      <c r="FM92" s="81">
        <f t="shared" si="178"/>
        <v>1</v>
      </c>
      <c r="FN92" s="81">
        <f t="shared" si="179"/>
        <v>1</v>
      </c>
      <c r="FO92" s="81">
        <f t="shared" si="180"/>
        <v>1</v>
      </c>
      <c r="FP92" s="85">
        <v>0</v>
      </c>
      <c r="FQ92" s="85">
        <v>0</v>
      </c>
      <c r="FR92" s="85">
        <v>0</v>
      </c>
      <c r="FS92" s="85">
        <v>0</v>
      </c>
      <c r="FT92" s="85">
        <v>0</v>
      </c>
      <c r="FU92" s="85">
        <v>0</v>
      </c>
      <c r="FV92" s="85">
        <v>0</v>
      </c>
      <c r="FW92" s="85">
        <v>0</v>
      </c>
      <c r="FX92" s="85">
        <v>0</v>
      </c>
      <c r="FY92" s="85">
        <v>0</v>
      </c>
      <c r="FZ92" s="85">
        <v>0</v>
      </c>
      <c r="GA92" s="85">
        <v>0</v>
      </c>
      <c r="GB92" s="83">
        <f t="shared" si="181"/>
        <v>0</v>
      </c>
      <c r="GC92" s="89">
        <v>0</v>
      </c>
      <c r="GD92" s="89">
        <v>0</v>
      </c>
      <c r="GE92" s="89">
        <v>0</v>
      </c>
      <c r="GF92" s="89">
        <v>0</v>
      </c>
      <c r="GG92" s="86">
        <v>48230.029376704697</v>
      </c>
      <c r="GH92" s="63">
        <v>5243.4589999999998</v>
      </c>
      <c r="GI92" s="63">
        <v>11905.395</v>
      </c>
      <c r="GJ92" s="63">
        <v>1619.104</v>
      </c>
      <c r="GK92" s="63">
        <v>8662.4760000000006</v>
      </c>
      <c r="GL92" s="63">
        <v>1599.424</v>
      </c>
      <c r="GM92" s="63">
        <v>649.57299999999998</v>
      </c>
      <c r="GN92" s="63">
        <v>0</v>
      </c>
      <c r="GO92" s="63">
        <v>0</v>
      </c>
      <c r="GP92" s="63">
        <v>0</v>
      </c>
      <c r="GQ92" s="63">
        <v>0</v>
      </c>
      <c r="GR92" s="63">
        <v>5000.1123767046956</v>
      </c>
      <c r="GS92" s="63">
        <v>4934.1290000000008</v>
      </c>
      <c r="GT92" s="63">
        <f t="shared" si="182"/>
        <v>39613.672376704693</v>
      </c>
      <c r="GU92" s="63">
        <v>0</v>
      </c>
      <c r="GV92" s="63">
        <v>0</v>
      </c>
      <c r="GW92" s="63">
        <v>0</v>
      </c>
      <c r="GX92" s="63">
        <v>0</v>
      </c>
      <c r="GY92" s="63">
        <v>0</v>
      </c>
      <c r="GZ92" s="63">
        <v>0</v>
      </c>
      <c r="HA92" s="63">
        <v>0</v>
      </c>
      <c r="HB92" s="63">
        <v>0</v>
      </c>
      <c r="HC92" s="63">
        <v>0</v>
      </c>
      <c r="HD92" s="63">
        <v>0</v>
      </c>
      <c r="HE92" s="63">
        <v>0</v>
      </c>
      <c r="HF92" s="63">
        <v>0</v>
      </c>
      <c r="HG92" s="63">
        <f t="shared" si="183"/>
        <v>0</v>
      </c>
      <c r="HH92" s="58">
        <v>0</v>
      </c>
      <c r="HI92" s="58">
        <v>0</v>
      </c>
      <c r="HJ92" s="58">
        <v>0</v>
      </c>
      <c r="HK92" s="58">
        <v>0</v>
      </c>
      <c r="HL92" s="58">
        <f t="shared" si="184"/>
        <v>48230.029376704697</v>
      </c>
      <c r="HM92" s="63">
        <v>5243.4589999999998</v>
      </c>
      <c r="HN92" s="63">
        <v>11905.395</v>
      </c>
      <c r="HO92" s="63">
        <v>1619.104</v>
      </c>
      <c r="HP92" s="63">
        <v>8662.4760000000006</v>
      </c>
      <c r="HQ92" s="63">
        <v>1599.424</v>
      </c>
      <c r="HR92" s="63">
        <v>649.57299999999998</v>
      </c>
      <c r="HS92" s="63">
        <v>0</v>
      </c>
      <c r="HT92" s="63">
        <v>0</v>
      </c>
      <c r="HU92" s="63">
        <v>0</v>
      </c>
      <c r="HV92" s="63">
        <v>0</v>
      </c>
      <c r="HW92" s="63">
        <v>0</v>
      </c>
      <c r="HX92" s="63">
        <v>1934.3703767047009</v>
      </c>
      <c r="HY92" s="63">
        <f t="shared" si="185"/>
        <v>31613.801376704701</v>
      </c>
      <c r="HZ92" s="63">
        <v>0</v>
      </c>
      <c r="IA92" s="63">
        <v>0</v>
      </c>
      <c r="IB92" s="63">
        <v>0</v>
      </c>
      <c r="IC92" s="63">
        <v>0</v>
      </c>
      <c r="ID92" s="63">
        <v>0</v>
      </c>
      <c r="IE92" s="63">
        <v>0</v>
      </c>
      <c r="IF92" s="63">
        <v>0</v>
      </c>
      <c r="IG92" s="63">
        <v>0</v>
      </c>
      <c r="IH92" s="63">
        <v>0</v>
      </c>
      <c r="II92" s="63">
        <v>0</v>
      </c>
      <c r="IJ92" s="63">
        <v>0</v>
      </c>
      <c r="IK92" s="63">
        <v>0</v>
      </c>
      <c r="IL92" s="63">
        <v>0</v>
      </c>
      <c r="IM92" s="58">
        <v>0</v>
      </c>
      <c r="IN92" s="58">
        <v>0</v>
      </c>
      <c r="IO92" s="58">
        <v>0</v>
      </c>
      <c r="IP92" s="58">
        <v>0</v>
      </c>
      <c r="IQ92" s="58">
        <f t="shared" si="138"/>
        <v>40230.158376704698</v>
      </c>
      <c r="IR92" s="70">
        <f t="shared" si="186"/>
        <v>39613.672376704693</v>
      </c>
      <c r="IS92" s="70">
        <f t="shared" si="187"/>
        <v>29679.431</v>
      </c>
      <c r="IT92" s="92">
        <f t="shared" si="139"/>
        <v>38295.788</v>
      </c>
      <c r="IU92" s="92">
        <f t="shared" si="140"/>
        <v>48230.029376704697</v>
      </c>
      <c r="IV92" s="92">
        <f t="shared" si="188"/>
        <v>-9934.2413767046964</v>
      </c>
      <c r="IW92" s="21">
        <f t="shared" si="141"/>
        <v>9934.2413767046964</v>
      </c>
      <c r="IX92" s="70">
        <f t="shared" si="189"/>
        <v>34679.430999999997</v>
      </c>
      <c r="IY92" s="70">
        <f t="shared" si="190"/>
        <v>29679.431</v>
      </c>
      <c r="IZ92" s="93">
        <f t="shared" si="142"/>
        <v>38295.788</v>
      </c>
      <c r="JA92" s="93">
        <f t="shared" si="143"/>
        <v>43295.788</v>
      </c>
      <c r="JB92" s="92">
        <f t="shared" si="191"/>
        <v>-5000</v>
      </c>
      <c r="JC92" s="94">
        <f t="shared" si="144"/>
        <v>9934.2413767046964</v>
      </c>
      <c r="JD92" s="94">
        <f t="shared" si="192"/>
        <v>34679.543376704692</v>
      </c>
      <c r="JE92" s="94">
        <f t="shared" si="193"/>
        <v>29679.431</v>
      </c>
      <c r="JF92" s="94">
        <f t="shared" si="145"/>
        <v>38295.788</v>
      </c>
      <c r="JG92" s="94">
        <f t="shared" si="146"/>
        <v>43295.900376704696</v>
      </c>
      <c r="JH92" s="94">
        <f t="shared" si="194"/>
        <v>-5000.1123767046956</v>
      </c>
      <c r="JI92" s="94">
        <f t="shared" si="147"/>
        <v>9934.2413767046964</v>
      </c>
      <c r="JJ92" s="94">
        <f t="shared" si="195"/>
        <v>29679.431</v>
      </c>
      <c r="JK92" s="94">
        <f t="shared" si="148"/>
        <v>29679.431</v>
      </c>
      <c r="JL92" s="94">
        <f t="shared" si="196"/>
        <v>38295.788</v>
      </c>
      <c r="JM92" s="94">
        <f t="shared" si="197"/>
        <v>38295.788</v>
      </c>
      <c r="JN92" s="94">
        <f t="shared" si="198"/>
        <v>0</v>
      </c>
      <c r="JO92" s="94">
        <f t="shared" si="199"/>
        <v>1934.3703767046973</v>
      </c>
      <c r="JP92" s="96">
        <v>13777</v>
      </c>
      <c r="JQ92" s="6" t="s">
        <v>384</v>
      </c>
      <c r="JR92" s="106" t="s">
        <v>394</v>
      </c>
      <c r="JS92" s="106" t="s">
        <v>395</v>
      </c>
      <c r="JT92" s="6" t="s">
        <v>406</v>
      </c>
      <c r="JU92" s="17">
        <v>6</v>
      </c>
      <c r="JV92" s="6" t="s">
        <v>397</v>
      </c>
      <c r="JW92" s="105" t="s">
        <v>401</v>
      </c>
      <c r="JX92" s="103" t="s">
        <v>402</v>
      </c>
      <c r="JY92" s="7" t="s">
        <v>555</v>
      </c>
      <c r="JZ92" s="105"/>
      <c r="KA92" s="6" t="s">
        <v>565</v>
      </c>
      <c r="KB92" s="6"/>
      <c r="KC92" s="110">
        <v>43465</v>
      </c>
      <c r="KD92" s="109">
        <v>43617</v>
      </c>
      <c r="KE92" s="110"/>
      <c r="KF92" s="130"/>
      <c r="KG92" s="130"/>
      <c r="KH92" s="130">
        <v>0</v>
      </c>
      <c r="KI92" s="130">
        <v>0</v>
      </c>
      <c r="KJ92" s="130">
        <v>0</v>
      </c>
      <c r="KK92" s="130"/>
      <c r="KL92" s="130"/>
      <c r="KM92" s="26"/>
      <c r="KN92" s="130"/>
      <c r="KO92" s="131">
        <v>932</v>
      </c>
      <c r="KP92" s="132"/>
      <c r="KQ92" s="133" t="s">
        <v>509</v>
      </c>
      <c r="KR92" s="132"/>
      <c r="KS92" s="291"/>
    </row>
    <row r="93" spans="1:305" ht="26.25" x14ac:dyDescent="0.25">
      <c r="A93" s="4" t="s">
        <v>226</v>
      </c>
      <c r="B93" s="6" t="s">
        <v>71</v>
      </c>
      <c r="C93" s="26" t="s">
        <v>256</v>
      </c>
      <c r="D93" s="219" t="s">
        <v>144</v>
      </c>
      <c r="E93" s="34" t="s">
        <v>284</v>
      </c>
      <c r="F93" s="33" t="s">
        <v>771</v>
      </c>
      <c r="G93" s="12">
        <v>2856.636</v>
      </c>
      <c r="H93" s="12">
        <v>0</v>
      </c>
      <c r="I93" s="12">
        <v>231.553</v>
      </c>
      <c r="J93" s="12">
        <v>0</v>
      </c>
      <c r="K93" s="12">
        <v>2544.0990000000002</v>
      </c>
      <c r="L93" s="12">
        <v>33400.468999999997</v>
      </c>
      <c r="M93" s="12">
        <v>1123.758</v>
      </c>
      <c r="N93" s="48">
        <v>1639.414</v>
      </c>
      <c r="O93" s="48">
        <v>684.76400000000001</v>
      </c>
      <c r="P93" s="48">
        <v>21678.940999999999</v>
      </c>
      <c r="Q93" s="48">
        <v>73502.135999999999</v>
      </c>
      <c r="R93" s="48">
        <v>16985.280999999999</v>
      </c>
      <c r="S93" s="11">
        <f t="shared" si="123"/>
        <v>154647.05099999998</v>
      </c>
      <c r="T93" s="79">
        <v>0.01</v>
      </c>
      <c r="U93" s="79">
        <v>0.01</v>
      </c>
      <c r="V93" s="79">
        <v>0.02</v>
      </c>
      <c r="W93" s="79">
        <v>0</v>
      </c>
      <c r="X93" s="79">
        <v>0.27</v>
      </c>
      <c r="Y93" s="79">
        <v>0.03</v>
      </c>
      <c r="Z93" s="79">
        <v>0</v>
      </c>
      <c r="AA93" s="79">
        <v>0</v>
      </c>
      <c r="AB93" s="79">
        <v>0</v>
      </c>
      <c r="AC93" s="79">
        <v>2.0000000000000018E-2</v>
      </c>
      <c r="AD93" s="79">
        <v>0.13</v>
      </c>
      <c r="AE93" s="79">
        <v>0</v>
      </c>
      <c r="AF93" s="221">
        <f t="shared" si="124"/>
        <v>6.0000000000000005E-2</v>
      </c>
      <c r="AG93" s="221">
        <f t="shared" si="125"/>
        <v>7.0000000000000007E-2</v>
      </c>
      <c r="AH93" s="221">
        <f t="shared" si="126"/>
        <v>0.09</v>
      </c>
      <c r="AI93" s="221">
        <f t="shared" si="127"/>
        <v>0.09</v>
      </c>
      <c r="AJ93" s="221">
        <f t="shared" si="128"/>
        <v>0.36</v>
      </c>
      <c r="AK93" s="221">
        <f t="shared" si="129"/>
        <v>0.38999999999999996</v>
      </c>
      <c r="AL93" s="221">
        <f t="shared" si="130"/>
        <v>0.38999999999999996</v>
      </c>
      <c r="AM93" s="221">
        <f t="shared" si="131"/>
        <v>0.38999999999999996</v>
      </c>
      <c r="AN93" s="221">
        <f t="shared" si="132"/>
        <v>0.38999999999999996</v>
      </c>
      <c r="AO93" s="221">
        <f t="shared" si="133"/>
        <v>0.41</v>
      </c>
      <c r="AP93" s="221">
        <f t="shared" si="134"/>
        <v>0.54</v>
      </c>
      <c r="AQ93" s="221">
        <f t="shared" si="135"/>
        <v>0.54</v>
      </c>
      <c r="AR93" s="221">
        <f t="shared" si="149"/>
        <v>5.2936294584824073E-2</v>
      </c>
      <c r="AS93" s="221">
        <f t="shared" si="150"/>
        <v>5.8221624837507396E-2</v>
      </c>
      <c r="AT93" s="221">
        <f t="shared" si="151"/>
        <v>0.12780460534107518</v>
      </c>
      <c r="AU93" s="221">
        <f t="shared" si="152"/>
        <v>0.21594132223057932</v>
      </c>
      <c r="AV93" s="221">
        <f t="shared" si="153"/>
        <v>0.26770819576102767</v>
      </c>
      <c r="AW93" s="221">
        <f t="shared" si="154"/>
        <v>0.39335103140822242</v>
      </c>
      <c r="AX93" s="221">
        <f t="shared" si="155"/>
        <v>0.45757361931808394</v>
      </c>
      <c r="AY93" s="221">
        <f t="shared" si="156"/>
        <v>0.58144034858077509</v>
      </c>
      <c r="AZ93" s="221">
        <f t="shared" si="157"/>
        <v>0.78256576496395813</v>
      </c>
      <c r="BA93" s="221">
        <f t="shared" si="158"/>
        <v>0.87617176021001297</v>
      </c>
      <c r="BB93" s="221">
        <f t="shared" si="159"/>
        <v>0.93549469847207523</v>
      </c>
      <c r="BC93" s="221">
        <f t="shared" si="160"/>
        <v>0.93549469847207523</v>
      </c>
      <c r="BD93" s="80">
        <f t="shared" si="136"/>
        <v>0.54</v>
      </c>
      <c r="BE93" s="76">
        <v>0.05</v>
      </c>
      <c r="BF93" s="51">
        <v>22735.440999999999</v>
      </c>
      <c r="BG93" s="57">
        <v>1477.7195460929358</v>
      </c>
      <c r="BH93" s="57">
        <v>2666.4896818476732</v>
      </c>
      <c r="BI93" s="57">
        <v>35186.526424575284</v>
      </c>
      <c r="BJ93" s="57">
        <v>44674.611112373139</v>
      </c>
      <c r="BK93" s="57">
        <v>26303.083767088599</v>
      </c>
      <c r="BL93" s="57">
        <v>63991.626964836862</v>
      </c>
      <c r="BM93" s="57">
        <v>32788.702517887068</v>
      </c>
      <c r="BN93" s="57">
        <v>63391.663831909515</v>
      </c>
      <c r="BO93" s="57">
        <v>103175.23087884822</v>
      </c>
      <c r="BP93" s="57">
        <v>48135.276392113628</v>
      </c>
      <c r="BQ93" s="57">
        <v>30578.325609120173</v>
      </c>
      <c r="BR93" s="57">
        <v>0</v>
      </c>
      <c r="BS93" s="86">
        <f t="shared" si="161"/>
        <v>452369.25672669313</v>
      </c>
      <c r="BT93" s="230">
        <v>2.9362945848240701E-3</v>
      </c>
      <c r="BU93" s="230">
        <v>5.2853302526833269E-3</v>
      </c>
      <c r="BV93" s="230">
        <v>6.9582980503567787E-2</v>
      </c>
      <c r="BW93" s="230">
        <v>8.8136716889504155E-2</v>
      </c>
      <c r="BX93" s="230">
        <v>5.1766873530448357E-2</v>
      </c>
      <c r="BY93" s="230">
        <v>0.12564283564719472</v>
      </c>
      <c r="BZ93" s="230">
        <v>6.4222587909861517E-2</v>
      </c>
      <c r="CA93" s="230">
        <v>0.12386672926269114</v>
      </c>
      <c r="CB93" s="230">
        <v>0.20112541638318301</v>
      </c>
      <c r="CC93" s="230">
        <v>9.3605995246054882E-2</v>
      </c>
      <c r="CD93" s="230">
        <v>5.9322938262062301E-2</v>
      </c>
      <c r="CE93" s="230">
        <v>0</v>
      </c>
      <c r="CF93" s="80">
        <f t="shared" si="162"/>
        <v>0.93549469847207523</v>
      </c>
      <c r="CG93" s="59">
        <v>0</v>
      </c>
      <c r="CH93" s="59">
        <v>0</v>
      </c>
      <c r="CI93" s="59">
        <v>0</v>
      </c>
      <c r="CJ93" s="59">
        <v>0</v>
      </c>
      <c r="CK93" s="59">
        <v>0</v>
      </c>
      <c r="CL93" s="59">
        <v>0</v>
      </c>
      <c r="CM93" s="59">
        <v>0</v>
      </c>
      <c r="CN93" s="59">
        <v>0</v>
      </c>
      <c r="CO93" s="59">
        <v>0</v>
      </c>
      <c r="CP93" s="59">
        <v>0</v>
      </c>
      <c r="CQ93" s="59">
        <v>0</v>
      </c>
      <c r="CR93" s="59">
        <v>0</v>
      </c>
      <c r="CS93" s="11">
        <f t="shared" si="163"/>
        <v>0</v>
      </c>
      <c r="CT93" s="59">
        <v>0</v>
      </c>
      <c r="CU93" s="59">
        <v>0</v>
      </c>
      <c r="CV93" s="59">
        <v>0</v>
      </c>
      <c r="CW93" s="59">
        <v>0</v>
      </c>
      <c r="CX93" s="58">
        <f t="shared" si="137"/>
        <v>475104.69772669312</v>
      </c>
      <c r="CY93" s="63">
        <v>1477.7195460929358</v>
      </c>
      <c r="CZ93" s="63">
        <v>2666.4896818476732</v>
      </c>
      <c r="DA93" s="63">
        <v>35186.526424575284</v>
      </c>
      <c r="DB93" s="63">
        <v>44674.611112373139</v>
      </c>
      <c r="DC93" s="63">
        <v>26303.083767088599</v>
      </c>
      <c r="DD93" s="63">
        <v>63991.626964836862</v>
      </c>
      <c r="DE93" s="63">
        <v>32788.702517887068</v>
      </c>
      <c r="DF93" s="63">
        <v>63391.663831909515</v>
      </c>
      <c r="DG93" s="63">
        <v>103175.23087884822</v>
      </c>
      <c r="DH93" s="63">
        <v>48135.276392113628</v>
      </c>
      <c r="DI93" s="63">
        <v>30578.325609120173</v>
      </c>
      <c r="DJ93" s="63">
        <v>0</v>
      </c>
      <c r="DK93" s="63">
        <f t="shared" si="164"/>
        <v>452369.25672669313</v>
      </c>
      <c r="DL93" s="63">
        <v>0</v>
      </c>
      <c r="DM93" s="63">
        <v>0</v>
      </c>
      <c r="DN93" s="63">
        <v>0</v>
      </c>
      <c r="DO93" s="63">
        <v>0</v>
      </c>
      <c r="DP93" s="63">
        <v>0</v>
      </c>
      <c r="DQ93" s="63">
        <v>0</v>
      </c>
      <c r="DR93" s="63">
        <v>0</v>
      </c>
      <c r="DS93" s="63">
        <v>0</v>
      </c>
      <c r="DT93" s="63">
        <v>0</v>
      </c>
      <c r="DU93" s="63">
        <v>0</v>
      </c>
      <c r="DV93" s="63">
        <v>0</v>
      </c>
      <c r="DW93" s="63">
        <v>0</v>
      </c>
      <c r="DX93" s="63">
        <f t="shared" si="165"/>
        <v>0</v>
      </c>
      <c r="DY93" s="58">
        <v>0</v>
      </c>
      <c r="DZ93" s="58">
        <v>0</v>
      </c>
      <c r="EA93" s="58">
        <v>0</v>
      </c>
      <c r="EB93" s="58">
        <v>0</v>
      </c>
      <c r="EC93" s="58">
        <f t="shared" si="166"/>
        <v>475104.69772669312</v>
      </c>
      <c r="ED93" s="85">
        <v>2856.636</v>
      </c>
      <c r="EE93" s="85">
        <v>0</v>
      </c>
      <c r="EF93" s="85">
        <v>231.553</v>
      </c>
      <c r="EG93" s="85">
        <v>0</v>
      </c>
      <c r="EH93" s="85">
        <v>2544.0990000000002</v>
      </c>
      <c r="EI93" s="85">
        <v>33400.468999999997</v>
      </c>
      <c r="EJ93" s="85">
        <v>63658.416659228576</v>
      </c>
      <c r="EK93" s="85">
        <v>88161.979462736548</v>
      </c>
      <c r="EL93" s="85">
        <v>115213.29890761309</v>
      </c>
      <c r="EM93" s="85">
        <v>64368.379131736088</v>
      </c>
      <c r="EN93" s="85">
        <v>10794.428571428571</v>
      </c>
      <c r="EO93" s="85">
        <v>71139.996993950263</v>
      </c>
      <c r="EP93" s="83">
        <f t="shared" si="167"/>
        <v>452369.25672669313</v>
      </c>
      <c r="EQ93" s="79">
        <v>0.01</v>
      </c>
      <c r="ER93" s="79">
        <v>0.01</v>
      </c>
      <c r="ES93" s="79">
        <v>0.02</v>
      </c>
      <c r="ET93" s="79">
        <v>0</v>
      </c>
      <c r="EU93" s="79">
        <v>0.27</v>
      </c>
      <c r="EV93" s="79">
        <v>1.5732150060508269E-2</v>
      </c>
      <c r="EW93" s="79">
        <v>0.11662968939088342</v>
      </c>
      <c r="EX93" s="79">
        <v>0.23956232351754739</v>
      </c>
      <c r="EY93" s="79">
        <v>6.4542154094392901E-2</v>
      </c>
      <c r="EZ93" s="79">
        <v>8.8543767648245258E-2</v>
      </c>
      <c r="FA93" s="79">
        <v>6.514723678902784E-2</v>
      </c>
      <c r="FB93" s="79">
        <v>1.1597418313836224E-2</v>
      </c>
      <c r="FC93" s="81">
        <f t="shared" si="168"/>
        <v>0.91175473981444133</v>
      </c>
      <c r="FD93" s="81">
        <f t="shared" si="169"/>
        <v>6.0000000000000005E-2</v>
      </c>
      <c r="FE93" s="81">
        <f t="shared" si="170"/>
        <v>7.0000000000000007E-2</v>
      </c>
      <c r="FF93" s="81">
        <f t="shared" si="171"/>
        <v>0.09</v>
      </c>
      <c r="FG93" s="81">
        <f t="shared" si="172"/>
        <v>0.09</v>
      </c>
      <c r="FH93" s="81">
        <f t="shared" si="173"/>
        <v>0.36</v>
      </c>
      <c r="FI93" s="81">
        <f t="shared" si="174"/>
        <v>0.37573215006050825</v>
      </c>
      <c r="FJ93" s="81">
        <f t="shared" si="175"/>
        <v>0.49236183945139167</v>
      </c>
      <c r="FK93" s="81">
        <f t="shared" si="176"/>
        <v>0.73192416296893914</v>
      </c>
      <c r="FL93" s="81">
        <f t="shared" si="177"/>
        <v>0.79646631706333204</v>
      </c>
      <c r="FM93" s="81">
        <f t="shared" si="178"/>
        <v>0.88501008471157727</v>
      </c>
      <c r="FN93" s="81">
        <f t="shared" si="179"/>
        <v>0.95015732150060517</v>
      </c>
      <c r="FO93" s="81">
        <f t="shared" si="180"/>
        <v>0.96175473981444137</v>
      </c>
      <c r="FP93" s="85">
        <v>0</v>
      </c>
      <c r="FQ93" s="85">
        <v>0</v>
      </c>
      <c r="FR93" s="85">
        <v>0</v>
      </c>
      <c r="FS93" s="85">
        <v>0</v>
      </c>
      <c r="FT93" s="85">
        <v>0</v>
      </c>
      <c r="FU93" s="85">
        <v>0</v>
      </c>
      <c r="FV93" s="85">
        <v>0</v>
      </c>
      <c r="FW93" s="85">
        <v>0</v>
      </c>
      <c r="FX93" s="85">
        <v>0</v>
      </c>
      <c r="FY93" s="85">
        <v>0</v>
      </c>
      <c r="FZ93" s="85">
        <v>0</v>
      </c>
      <c r="GA93" s="85">
        <v>0</v>
      </c>
      <c r="GB93" s="83">
        <f t="shared" si="181"/>
        <v>0</v>
      </c>
      <c r="GC93" s="89">
        <v>0</v>
      </c>
      <c r="GD93" s="89">
        <v>0</v>
      </c>
      <c r="GE93" s="89">
        <v>0</v>
      </c>
      <c r="GF93" s="89">
        <v>0</v>
      </c>
      <c r="GG93" s="86">
        <v>475104.69772669312</v>
      </c>
      <c r="GH93" s="63">
        <v>2856.636</v>
      </c>
      <c r="GI93" s="63">
        <v>0</v>
      </c>
      <c r="GJ93" s="63">
        <v>231.553</v>
      </c>
      <c r="GK93" s="63">
        <v>0</v>
      </c>
      <c r="GL93" s="63">
        <v>2544.0990000000002</v>
      </c>
      <c r="GM93" s="63">
        <v>33400.468999999997</v>
      </c>
      <c r="GN93" s="63">
        <v>1123.758</v>
      </c>
      <c r="GO93" s="63">
        <v>1639.414</v>
      </c>
      <c r="GP93" s="63">
        <v>684.76400000000001</v>
      </c>
      <c r="GQ93" s="63">
        <v>146549.70572749252</v>
      </c>
      <c r="GR93" s="63">
        <v>120089.45614810752</v>
      </c>
      <c r="GS93" s="63">
        <v>143249.40185109311</v>
      </c>
      <c r="GT93" s="63">
        <f t="shared" si="182"/>
        <v>452369.25672669313</v>
      </c>
      <c r="GU93" s="63">
        <v>0</v>
      </c>
      <c r="GV93" s="63">
        <v>0</v>
      </c>
      <c r="GW93" s="63">
        <v>0</v>
      </c>
      <c r="GX93" s="63">
        <v>0</v>
      </c>
      <c r="GY93" s="63">
        <v>0</v>
      </c>
      <c r="GZ93" s="63">
        <v>0</v>
      </c>
      <c r="HA93" s="63">
        <v>0</v>
      </c>
      <c r="HB93" s="63">
        <v>0</v>
      </c>
      <c r="HC93" s="63">
        <v>0</v>
      </c>
      <c r="HD93" s="63">
        <v>0</v>
      </c>
      <c r="HE93" s="63">
        <v>0</v>
      </c>
      <c r="HF93" s="63">
        <v>0</v>
      </c>
      <c r="HG93" s="63">
        <f t="shared" si="183"/>
        <v>0</v>
      </c>
      <c r="HH93" s="58">
        <v>0</v>
      </c>
      <c r="HI93" s="58">
        <v>0</v>
      </c>
      <c r="HJ93" s="58">
        <v>0</v>
      </c>
      <c r="HK93" s="58">
        <v>0</v>
      </c>
      <c r="HL93" s="58">
        <f t="shared" si="184"/>
        <v>475104.69772669312</v>
      </c>
      <c r="HM93" s="63">
        <v>2856.636</v>
      </c>
      <c r="HN93" s="63">
        <v>0</v>
      </c>
      <c r="HO93" s="63">
        <v>231.553</v>
      </c>
      <c r="HP93" s="63">
        <v>0</v>
      </c>
      <c r="HQ93" s="63">
        <v>2544.0990000000002</v>
      </c>
      <c r="HR93" s="63">
        <v>33400.468999999997</v>
      </c>
      <c r="HS93" s="63">
        <v>1123.758</v>
      </c>
      <c r="HT93" s="63">
        <v>1639.414</v>
      </c>
      <c r="HU93" s="63">
        <v>684.76400000000001</v>
      </c>
      <c r="HV93" s="63">
        <v>21678.940999999999</v>
      </c>
      <c r="HW93" s="63">
        <v>73502.135999999999</v>
      </c>
      <c r="HX93" s="63">
        <v>214707.48672669302</v>
      </c>
      <c r="HY93" s="63">
        <f t="shared" si="185"/>
        <v>352369.25672669301</v>
      </c>
      <c r="HZ93" s="63">
        <v>0</v>
      </c>
      <c r="IA93" s="63">
        <v>0</v>
      </c>
      <c r="IB93" s="63">
        <v>0</v>
      </c>
      <c r="IC93" s="63">
        <v>0</v>
      </c>
      <c r="ID93" s="63">
        <v>0</v>
      </c>
      <c r="IE93" s="63">
        <v>0</v>
      </c>
      <c r="IF93" s="63">
        <v>0</v>
      </c>
      <c r="IG93" s="63">
        <v>0</v>
      </c>
      <c r="IH93" s="63">
        <v>0</v>
      </c>
      <c r="II93" s="63">
        <v>0</v>
      </c>
      <c r="IJ93" s="63">
        <v>0</v>
      </c>
      <c r="IK93" s="63">
        <v>0</v>
      </c>
      <c r="IL93" s="63">
        <v>100000.00000000012</v>
      </c>
      <c r="IM93" s="58">
        <v>0</v>
      </c>
      <c r="IN93" s="58">
        <v>0</v>
      </c>
      <c r="IO93" s="58">
        <v>0</v>
      </c>
      <c r="IP93" s="58">
        <v>0</v>
      </c>
      <c r="IQ93" s="58">
        <f t="shared" si="138"/>
        <v>475104.69772669312</v>
      </c>
      <c r="IR93" s="70">
        <f t="shared" si="186"/>
        <v>452369.25672669313</v>
      </c>
      <c r="IS93" s="70">
        <f t="shared" si="187"/>
        <v>137661.76999999999</v>
      </c>
      <c r="IT93" s="92">
        <f t="shared" si="139"/>
        <v>160397.21099999998</v>
      </c>
      <c r="IU93" s="92">
        <f t="shared" si="140"/>
        <v>475104.69772669312</v>
      </c>
      <c r="IV93" s="92">
        <f t="shared" si="188"/>
        <v>-314707.48672669311</v>
      </c>
      <c r="IW93" s="21">
        <f t="shared" si="141"/>
        <v>314707.48672669311</v>
      </c>
      <c r="IX93" s="70">
        <f t="shared" si="189"/>
        <v>381229.25973274285</v>
      </c>
      <c r="IY93" s="70">
        <f t="shared" si="190"/>
        <v>137661.76999999999</v>
      </c>
      <c r="IZ93" s="93">
        <f t="shared" si="142"/>
        <v>160397.21099999998</v>
      </c>
      <c r="JA93" s="93">
        <f t="shared" si="143"/>
        <v>403964.70073274284</v>
      </c>
      <c r="JB93" s="92">
        <f t="shared" si="191"/>
        <v>-243567.48973274286</v>
      </c>
      <c r="JC93" s="94">
        <f t="shared" si="144"/>
        <v>314707.48672669311</v>
      </c>
      <c r="JD93" s="94">
        <f t="shared" si="192"/>
        <v>309119.85487560002</v>
      </c>
      <c r="JE93" s="94">
        <f t="shared" si="193"/>
        <v>137661.76999999999</v>
      </c>
      <c r="JF93" s="94">
        <f t="shared" si="145"/>
        <v>160397.21099999998</v>
      </c>
      <c r="JG93" s="94">
        <f t="shared" si="146"/>
        <v>331855.29587560002</v>
      </c>
      <c r="JH93" s="94">
        <f t="shared" si="194"/>
        <v>-171458.08487560003</v>
      </c>
      <c r="JI93" s="94">
        <f t="shared" si="147"/>
        <v>314707.48672669311</v>
      </c>
      <c r="JJ93" s="94">
        <f t="shared" si="195"/>
        <v>137661.76999999999</v>
      </c>
      <c r="JK93" s="94">
        <f t="shared" si="148"/>
        <v>154647.05099999998</v>
      </c>
      <c r="JL93" s="94">
        <f t="shared" si="196"/>
        <v>177382.49199999997</v>
      </c>
      <c r="JM93" s="94">
        <f t="shared" si="197"/>
        <v>160397.21099999998</v>
      </c>
      <c r="JN93" s="94">
        <f t="shared" si="198"/>
        <v>16985.280999999988</v>
      </c>
      <c r="JO93" s="94">
        <f t="shared" si="199"/>
        <v>297722.20572669315</v>
      </c>
      <c r="JP93" s="96">
        <v>13778</v>
      </c>
      <c r="JQ93" s="6" t="s">
        <v>384</v>
      </c>
      <c r="JR93" s="106" t="s">
        <v>394</v>
      </c>
      <c r="JS93" s="106" t="s">
        <v>395</v>
      </c>
      <c r="JT93" s="6" t="s">
        <v>406</v>
      </c>
      <c r="JU93" s="17">
        <v>6</v>
      </c>
      <c r="JV93" s="6" t="s">
        <v>397</v>
      </c>
      <c r="JW93" s="105" t="s">
        <v>401</v>
      </c>
      <c r="JX93" s="103" t="s">
        <v>402</v>
      </c>
      <c r="JY93" s="7" t="s">
        <v>556</v>
      </c>
      <c r="JZ93" s="105"/>
      <c r="KA93" s="6" t="s">
        <v>565</v>
      </c>
      <c r="KB93" s="6"/>
      <c r="KC93" s="110">
        <v>43642</v>
      </c>
      <c r="KD93" s="109">
        <v>43777</v>
      </c>
      <c r="KE93" s="110"/>
      <c r="KF93" s="129">
        <v>0</v>
      </c>
      <c r="KG93" s="129">
        <v>0</v>
      </c>
      <c r="KH93" s="85">
        <v>0</v>
      </c>
      <c r="KI93" s="85">
        <v>0</v>
      </c>
      <c r="KJ93" s="85">
        <v>0</v>
      </c>
      <c r="KK93" s="85"/>
      <c r="KL93" s="130"/>
      <c r="KM93" s="26"/>
      <c r="KN93" s="130"/>
      <c r="KO93" s="131">
        <v>1068</v>
      </c>
      <c r="KP93" s="132"/>
      <c r="KQ93" s="133" t="s">
        <v>509</v>
      </c>
      <c r="KR93" s="132"/>
      <c r="KS93" s="291"/>
    </row>
    <row r="94" spans="1:305" ht="26.25" x14ac:dyDescent="0.25">
      <c r="A94" s="4" t="s">
        <v>227</v>
      </c>
      <c r="B94" s="6" t="s">
        <v>71</v>
      </c>
      <c r="C94" s="26" t="s">
        <v>257</v>
      </c>
      <c r="D94" s="219" t="s">
        <v>144</v>
      </c>
      <c r="E94" s="34" t="s">
        <v>285</v>
      </c>
      <c r="F94" s="33" t="s">
        <v>771</v>
      </c>
      <c r="G94" s="12">
        <v>1961.575</v>
      </c>
      <c r="H94" s="12">
        <v>0</v>
      </c>
      <c r="I94" s="12">
        <v>231.553</v>
      </c>
      <c r="J94" s="12">
        <v>183.959</v>
      </c>
      <c r="K94" s="12">
        <v>2656.7629999999999</v>
      </c>
      <c r="L94" s="12">
        <v>31358.414000000001</v>
      </c>
      <c r="M94" s="12">
        <v>1370.682</v>
      </c>
      <c r="N94" s="48">
        <v>1430.1389999999999</v>
      </c>
      <c r="O94" s="48">
        <v>1662.2639999999999</v>
      </c>
      <c r="P94" s="48">
        <v>22106.971000000001</v>
      </c>
      <c r="Q94" s="48">
        <v>71094.744999999995</v>
      </c>
      <c r="R94" s="48">
        <v>15850.834999999999</v>
      </c>
      <c r="S94" s="11">
        <f t="shared" si="123"/>
        <v>149907.9</v>
      </c>
      <c r="T94" s="79">
        <v>5.0000000000000001E-3</v>
      </c>
      <c r="U94" s="79">
        <v>1.4999999999999999E-2</v>
      </c>
      <c r="V94" s="79">
        <v>0.02</v>
      </c>
      <c r="W94" s="79">
        <v>0</v>
      </c>
      <c r="X94" s="79">
        <v>0.26</v>
      </c>
      <c r="Y94" s="79">
        <v>0</v>
      </c>
      <c r="Z94" s="79">
        <v>0</v>
      </c>
      <c r="AA94" s="79">
        <v>0</v>
      </c>
      <c r="AB94" s="79">
        <v>0</v>
      </c>
      <c r="AC94" s="79">
        <v>3.999999999999998E-2</v>
      </c>
      <c r="AD94" s="79">
        <v>0.1</v>
      </c>
      <c r="AE94" s="79">
        <v>0</v>
      </c>
      <c r="AF94" s="221">
        <f t="shared" si="124"/>
        <v>5.5E-2</v>
      </c>
      <c r="AG94" s="221">
        <f t="shared" si="125"/>
        <v>7.0000000000000007E-2</v>
      </c>
      <c r="AH94" s="221">
        <f t="shared" si="126"/>
        <v>0.09</v>
      </c>
      <c r="AI94" s="221">
        <f t="shared" si="127"/>
        <v>0.09</v>
      </c>
      <c r="AJ94" s="221">
        <f t="shared" si="128"/>
        <v>0.35</v>
      </c>
      <c r="AK94" s="221">
        <f t="shared" si="129"/>
        <v>0.35</v>
      </c>
      <c r="AL94" s="221">
        <f t="shared" si="130"/>
        <v>0.35</v>
      </c>
      <c r="AM94" s="221">
        <f t="shared" si="131"/>
        <v>0.35</v>
      </c>
      <c r="AN94" s="221">
        <f t="shared" si="132"/>
        <v>0.35</v>
      </c>
      <c r="AO94" s="221">
        <f t="shared" si="133"/>
        <v>0.38999999999999996</v>
      </c>
      <c r="AP94" s="221">
        <f t="shared" si="134"/>
        <v>0.48999999999999994</v>
      </c>
      <c r="AQ94" s="221">
        <f t="shared" si="135"/>
        <v>0.48999999999999994</v>
      </c>
      <c r="AR94" s="221">
        <f t="shared" si="149"/>
        <v>5.264731582371663E-2</v>
      </c>
      <c r="AS94" s="221">
        <f t="shared" si="150"/>
        <v>9.9455389341458242E-2</v>
      </c>
      <c r="AT94" s="221">
        <f t="shared" si="151"/>
        <v>0.16003252986851824</v>
      </c>
      <c r="AU94" s="221">
        <f t="shared" si="152"/>
        <v>0.23200902178341953</v>
      </c>
      <c r="AV94" s="221">
        <f t="shared" si="153"/>
        <v>0.23553877621504171</v>
      </c>
      <c r="AW94" s="221">
        <f t="shared" si="154"/>
        <v>0.39516994735695826</v>
      </c>
      <c r="AX94" s="221">
        <f t="shared" si="155"/>
        <v>0.50033364341618713</v>
      </c>
      <c r="AY94" s="221">
        <f t="shared" si="156"/>
        <v>0.60620554858016107</v>
      </c>
      <c r="AZ94" s="221">
        <f t="shared" si="157"/>
        <v>0.79354550219343534</v>
      </c>
      <c r="BA94" s="221">
        <f t="shared" si="158"/>
        <v>0.89294061360943366</v>
      </c>
      <c r="BB94" s="221">
        <f t="shared" si="159"/>
        <v>0.93997459141079909</v>
      </c>
      <c r="BC94" s="221">
        <f t="shared" si="160"/>
        <v>0.93997459141079909</v>
      </c>
      <c r="BD94" s="80">
        <f t="shared" si="136"/>
        <v>0.48999999999999994</v>
      </c>
      <c r="BE94" s="76">
        <v>0.05</v>
      </c>
      <c r="BF94" s="51">
        <v>22678.862999999998</v>
      </c>
      <c r="BG94" s="57">
        <v>1478.4991624936656</v>
      </c>
      <c r="BH94" s="57">
        <v>26201.37461606443</v>
      </c>
      <c r="BI94" s="57">
        <v>33992.504511431223</v>
      </c>
      <c r="BJ94" s="57">
        <v>40484.129268298893</v>
      </c>
      <c r="BK94" s="57">
        <v>1990.1162321577845</v>
      </c>
      <c r="BL94" s="57">
        <v>90213.50982714133</v>
      </c>
      <c r="BM94" s="57">
        <v>59574.414259676443</v>
      </c>
      <c r="BN94" s="57">
        <v>60118.052230118454</v>
      </c>
      <c r="BO94" s="57">
        <v>106628.89432543292</v>
      </c>
      <c r="BP94" s="57">
        <v>56708.735211263433</v>
      </c>
      <c r="BQ94" s="57">
        <v>26897.830287478933</v>
      </c>
      <c r="BR94" s="57">
        <v>0</v>
      </c>
      <c r="BS94" s="86">
        <f t="shared" si="161"/>
        <v>504288.05993155745</v>
      </c>
      <c r="BT94" s="230">
        <v>2.6473158237166282E-3</v>
      </c>
      <c r="BU94" s="230">
        <v>4.6808073517741612E-2</v>
      </c>
      <c r="BV94" s="230">
        <v>6.0577140527060001E-2</v>
      </c>
      <c r="BW94" s="230">
        <v>7.1976491914901297E-2</v>
      </c>
      <c r="BX94" s="230">
        <v>3.5297544316221707E-3</v>
      </c>
      <c r="BY94" s="230">
        <v>0.15963117114191658</v>
      </c>
      <c r="BZ94" s="230">
        <v>0.10516369605922882</v>
      </c>
      <c r="CA94" s="230">
        <v>0.10587190516397393</v>
      </c>
      <c r="CB94" s="230">
        <v>0.18733995361327424</v>
      </c>
      <c r="CC94" s="230">
        <v>9.9395111415998355E-2</v>
      </c>
      <c r="CD94" s="230">
        <v>4.7033977801365423E-2</v>
      </c>
      <c r="CE94" s="230">
        <v>0</v>
      </c>
      <c r="CF94" s="80">
        <f t="shared" si="162"/>
        <v>0.93997459141079909</v>
      </c>
      <c r="CG94" s="59">
        <v>0</v>
      </c>
      <c r="CH94" s="59">
        <v>0</v>
      </c>
      <c r="CI94" s="59">
        <v>0</v>
      </c>
      <c r="CJ94" s="59">
        <v>0</v>
      </c>
      <c r="CK94" s="59">
        <v>0</v>
      </c>
      <c r="CL94" s="59">
        <v>0</v>
      </c>
      <c r="CM94" s="59">
        <v>0</v>
      </c>
      <c r="CN94" s="59">
        <v>0</v>
      </c>
      <c r="CO94" s="59">
        <v>0</v>
      </c>
      <c r="CP94" s="59">
        <v>0</v>
      </c>
      <c r="CQ94" s="59">
        <v>0</v>
      </c>
      <c r="CR94" s="59">
        <v>0</v>
      </c>
      <c r="CS94" s="11">
        <f t="shared" si="163"/>
        <v>0</v>
      </c>
      <c r="CT94" s="59">
        <v>0</v>
      </c>
      <c r="CU94" s="59">
        <v>0</v>
      </c>
      <c r="CV94" s="59">
        <v>0</v>
      </c>
      <c r="CW94" s="59">
        <v>0</v>
      </c>
      <c r="CX94" s="58">
        <f t="shared" si="137"/>
        <v>526966.9229315574</v>
      </c>
      <c r="CY94" s="63">
        <v>1478.4991624936656</v>
      </c>
      <c r="CZ94" s="63">
        <v>26201.37461606443</v>
      </c>
      <c r="DA94" s="63">
        <v>33992.504511431223</v>
      </c>
      <c r="DB94" s="63">
        <v>40484.129268298893</v>
      </c>
      <c r="DC94" s="63">
        <v>1990.1162321577845</v>
      </c>
      <c r="DD94" s="63">
        <v>90213.50982714133</v>
      </c>
      <c r="DE94" s="63">
        <v>59574.414259676443</v>
      </c>
      <c r="DF94" s="63">
        <v>60118.052230118454</v>
      </c>
      <c r="DG94" s="63">
        <v>106628.89432543292</v>
      </c>
      <c r="DH94" s="63">
        <v>56708.735211263433</v>
      </c>
      <c r="DI94" s="63">
        <v>26897.830287478933</v>
      </c>
      <c r="DJ94" s="63">
        <v>0</v>
      </c>
      <c r="DK94" s="63">
        <f t="shared" si="164"/>
        <v>504288.05993155745</v>
      </c>
      <c r="DL94" s="63">
        <v>0</v>
      </c>
      <c r="DM94" s="63">
        <v>0</v>
      </c>
      <c r="DN94" s="63">
        <v>0</v>
      </c>
      <c r="DO94" s="63">
        <v>0</v>
      </c>
      <c r="DP94" s="63">
        <v>0</v>
      </c>
      <c r="DQ94" s="63">
        <v>0</v>
      </c>
      <c r="DR94" s="63">
        <v>0</v>
      </c>
      <c r="DS94" s="63">
        <v>0</v>
      </c>
      <c r="DT94" s="63">
        <v>0</v>
      </c>
      <c r="DU94" s="63">
        <v>0</v>
      </c>
      <c r="DV94" s="63">
        <v>0</v>
      </c>
      <c r="DW94" s="63">
        <v>0</v>
      </c>
      <c r="DX94" s="63">
        <f t="shared" si="165"/>
        <v>0</v>
      </c>
      <c r="DY94" s="58">
        <v>0</v>
      </c>
      <c r="DZ94" s="58">
        <v>0</v>
      </c>
      <c r="EA94" s="58">
        <v>0</v>
      </c>
      <c r="EB94" s="58">
        <v>0</v>
      </c>
      <c r="EC94" s="58">
        <f t="shared" si="166"/>
        <v>526966.9229315574</v>
      </c>
      <c r="ED94" s="85">
        <v>1961.575</v>
      </c>
      <c r="EE94" s="85">
        <v>0</v>
      </c>
      <c r="EF94" s="85">
        <v>231.553</v>
      </c>
      <c r="EG94" s="85">
        <v>183.959</v>
      </c>
      <c r="EH94" s="85">
        <v>2656.7629999999999</v>
      </c>
      <c r="EI94" s="85">
        <v>31358.414000000001</v>
      </c>
      <c r="EJ94" s="85">
        <v>60473.471659228569</v>
      </c>
      <c r="EK94" s="85">
        <v>93855.831550736548</v>
      </c>
      <c r="EL94" s="85">
        <v>57948.798907613091</v>
      </c>
      <c r="EM94" s="85">
        <v>95813.296310536098</v>
      </c>
      <c r="EN94" s="85">
        <v>12171.428571428571</v>
      </c>
      <c r="EO94" s="85">
        <v>147632.96993201456</v>
      </c>
      <c r="EP94" s="83">
        <f t="shared" si="167"/>
        <v>504288.06093155744</v>
      </c>
      <c r="EQ94" s="79">
        <v>5.0000000000000001E-3</v>
      </c>
      <c r="ER94" s="79">
        <v>1.4999999999999999E-2</v>
      </c>
      <c r="ES94" s="79">
        <v>0.02</v>
      </c>
      <c r="ET94" s="79">
        <v>0</v>
      </c>
      <c r="EU94" s="79">
        <v>0.26</v>
      </c>
      <c r="EV94" s="79">
        <v>1.5732150060508269E-2</v>
      </c>
      <c r="EW94" s="79">
        <v>0.11662968939088342</v>
      </c>
      <c r="EX94" s="79">
        <v>0.23956232351754739</v>
      </c>
      <c r="EY94" s="79">
        <v>6.4542154094392901E-2</v>
      </c>
      <c r="EZ94" s="79">
        <v>8.8543767648245258E-2</v>
      </c>
      <c r="FA94" s="79">
        <v>6.514723678902784E-2</v>
      </c>
      <c r="FB94" s="79">
        <v>1.1597418313836224E-2</v>
      </c>
      <c r="FC94" s="81">
        <f t="shared" si="168"/>
        <v>0.90175473981444132</v>
      </c>
      <c r="FD94" s="81">
        <f t="shared" si="169"/>
        <v>5.5E-2</v>
      </c>
      <c r="FE94" s="81">
        <f t="shared" si="170"/>
        <v>7.0000000000000007E-2</v>
      </c>
      <c r="FF94" s="81">
        <f t="shared" si="171"/>
        <v>0.09</v>
      </c>
      <c r="FG94" s="81">
        <f t="shared" si="172"/>
        <v>0.09</v>
      </c>
      <c r="FH94" s="81">
        <f t="shared" si="173"/>
        <v>0.35</v>
      </c>
      <c r="FI94" s="81">
        <f t="shared" si="174"/>
        <v>0.36573215006050824</v>
      </c>
      <c r="FJ94" s="81">
        <f t="shared" si="175"/>
        <v>0.48236183945139166</v>
      </c>
      <c r="FK94" s="81">
        <f t="shared" si="176"/>
        <v>0.72192416296893913</v>
      </c>
      <c r="FL94" s="81">
        <f t="shared" si="177"/>
        <v>0.78646631706333203</v>
      </c>
      <c r="FM94" s="81">
        <f t="shared" si="178"/>
        <v>0.87501008471157726</v>
      </c>
      <c r="FN94" s="81">
        <f t="shared" si="179"/>
        <v>0.94015732150060516</v>
      </c>
      <c r="FO94" s="81">
        <f t="shared" si="180"/>
        <v>0.95175473981444136</v>
      </c>
      <c r="FP94" s="85">
        <v>0</v>
      </c>
      <c r="FQ94" s="85">
        <v>0</v>
      </c>
      <c r="FR94" s="85">
        <v>0</v>
      </c>
      <c r="FS94" s="85">
        <v>0</v>
      </c>
      <c r="FT94" s="85">
        <v>0</v>
      </c>
      <c r="FU94" s="85">
        <v>0</v>
      </c>
      <c r="FV94" s="85">
        <v>0</v>
      </c>
      <c r="FW94" s="85">
        <v>0</v>
      </c>
      <c r="FX94" s="85">
        <v>0</v>
      </c>
      <c r="FY94" s="85">
        <v>0</v>
      </c>
      <c r="FZ94" s="85">
        <v>0</v>
      </c>
      <c r="GA94" s="85">
        <v>0</v>
      </c>
      <c r="GB94" s="83">
        <f t="shared" si="181"/>
        <v>0</v>
      </c>
      <c r="GC94" s="89">
        <v>0</v>
      </c>
      <c r="GD94" s="89">
        <v>0</v>
      </c>
      <c r="GE94" s="89">
        <v>0</v>
      </c>
      <c r="GF94" s="89">
        <v>0</v>
      </c>
      <c r="GG94" s="86">
        <v>526966.92393155745</v>
      </c>
      <c r="GH94" s="63">
        <v>1961.575</v>
      </c>
      <c r="GI94" s="63">
        <v>0</v>
      </c>
      <c r="GJ94" s="63">
        <v>231.553</v>
      </c>
      <c r="GK94" s="63">
        <v>183.959</v>
      </c>
      <c r="GL94" s="63">
        <v>2656.7629999999999</v>
      </c>
      <c r="GM94" s="63">
        <v>31358.414000000001</v>
      </c>
      <c r="GN94" s="63">
        <v>1370.682</v>
      </c>
      <c r="GO94" s="63">
        <v>1430.1389999999999</v>
      </c>
      <c r="GP94" s="63">
        <v>1662.2639999999999</v>
      </c>
      <c r="GQ94" s="63">
        <v>140932.33539130798</v>
      </c>
      <c r="GR94" s="63">
        <v>96496.728011984524</v>
      </c>
      <c r="GS94" s="63">
        <v>226003.64852826498</v>
      </c>
      <c r="GT94" s="63">
        <f t="shared" si="182"/>
        <v>504288.06093155744</v>
      </c>
      <c r="GU94" s="63">
        <v>0</v>
      </c>
      <c r="GV94" s="63">
        <v>0</v>
      </c>
      <c r="GW94" s="63">
        <v>0</v>
      </c>
      <c r="GX94" s="63">
        <v>0</v>
      </c>
      <c r="GY94" s="63">
        <v>0</v>
      </c>
      <c r="GZ94" s="63">
        <v>0</v>
      </c>
      <c r="HA94" s="63">
        <v>0</v>
      </c>
      <c r="HB94" s="63">
        <v>0</v>
      </c>
      <c r="HC94" s="63">
        <v>0</v>
      </c>
      <c r="HD94" s="63">
        <v>0</v>
      </c>
      <c r="HE94" s="63">
        <v>0</v>
      </c>
      <c r="HF94" s="63">
        <v>0</v>
      </c>
      <c r="HG94" s="63">
        <f t="shared" si="183"/>
        <v>0</v>
      </c>
      <c r="HH94" s="58">
        <v>0</v>
      </c>
      <c r="HI94" s="58">
        <v>0</v>
      </c>
      <c r="HJ94" s="58">
        <v>0</v>
      </c>
      <c r="HK94" s="58">
        <v>0</v>
      </c>
      <c r="HL94" s="58">
        <f t="shared" si="184"/>
        <v>526966.92393155745</v>
      </c>
      <c r="HM94" s="63">
        <v>1961.575</v>
      </c>
      <c r="HN94" s="63">
        <v>0</v>
      </c>
      <c r="HO94" s="63">
        <v>231.553</v>
      </c>
      <c r="HP94" s="63">
        <v>183.959</v>
      </c>
      <c r="HQ94" s="63">
        <v>2656.7629999999999</v>
      </c>
      <c r="HR94" s="63">
        <v>31358.414000000001</v>
      </c>
      <c r="HS94" s="63">
        <v>1370.682</v>
      </c>
      <c r="HT94" s="63">
        <v>1430.1389999999999</v>
      </c>
      <c r="HU94" s="63">
        <v>1662.2639999999999</v>
      </c>
      <c r="HV94" s="63">
        <v>22106.971000000001</v>
      </c>
      <c r="HW94" s="63">
        <v>71094.744999999995</v>
      </c>
      <c r="HX94" s="63">
        <v>270230.99593155697</v>
      </c>
      <c r="HY94" s="63">
        <f t="shared" si="185"/>
        <v>404288.06093155697</v>
      </c>
      <c r="HZ94" s="63">
        <v>0</v>
      </c>
      <c r="IA94" s="63">
        <v>0</v>
      </c>
      <c r="IB94" s="63">
        <v>0</v>
      </c>
      <c r="IC94" s="63">
        <v>0</v>
      </c>
      <c r="ID94" s="63">
        <v>0</v>
      </c>
      <c r="IE94" s="63">
        <v>0</v>
      </c>
      <c r="IF94" s="63">
        <v>0</v>
      </c>
      <c r="IG94" s="63">
        <v>0</v>
      </c>
      <c r="IH94" s="63">
        <v>0</v>
      </c>
      <c r="II94" s="63">
        <v>0</v>
      </c>
      <c r="IJ94" s="63">
        <v>0</v>
      </c>
      <c r="IK94" s="63">
        <v>0</v>
      </c>
      <c r="IL94" s="63">
        <v>100000.00000000047</v>
      </c>
      <c r="IM94" s="58">
        <v>0</v>
      </c>
      <c r="IN94" s="58">
        <v>0</v>
      </c>
      <c r="IO94" s="58">
        <v>0</v>
      </c>
      <c r="IP94" s="58">
        <v>0</v>
      </c>
      <c r="IQ94" s="58">
        <f t="shared" si="138"/>
        <v>526966.92393155745</v>
      </c>
      <c r="IR94" s="70">
        <f t="shared" si="186"/>
        <v>504288.05993155745</v>
      </c>
      <c r="IS94" s="70">
        <f t="shared" si="187"/>
        <v>134057.065</v>
      </c>
      <c r="IT94" s="92">
        <f t="shared" si="139"/>
        <v>156735.92800000001</v>
      </c>
      <c r="IU94" s="92">
        <f t="shared" si="140"/>
        <v>526966.9229315574</v>
      </c>
      <c r="IV94" s="92">
        <f t="shared" si="188"/>
        <v>-370230.99493155739</v>
      </c>
      <c r="IW94" s="21">
        <f t="shared" si="141"/>
        <v>370230.99493155739</v>
      </c>
      <c r="IX94" s="70">
        <f t="shared" si="189"/>
        <v>356655.09099954291</v>
      </c>
      <c r="IY94" s="70">
        <f t="shared" si="190"/>
        <v>134057.065</v>
      </c>
      <c r="IZ94" s="93">
        <f t="shared" si="142"/>
        <v>156735.92800000001</v>
      </c>
      <c r="JA94" s="93">
        <f t="shared" si="143"/>
        <v>379333.95399954292</v>
      </c>
      <c r="JB94" s="92">
        <f t="shared" si="191"/>
        <v>-222598.02599954291</v>
      </c>
      <c r="JC94" s="94">
        <f t="shared" si="144"/>
        <v>370230.99593155744</v>
      </c>
      <c r="JD94" s="94">
        <f t="shared" si="192"/>
        <v>278284.41240329249</v>
      </c>
      <c r="JE94" s="94">
        <f t="shared" si="193"/>
        <v>134057.065</v>
      </c>
      <c r="JF94" s="94">
        <f t="shared" si="145"/>
        <v>156735.92800000001</v>
      </c>
      <c r="JG94" s="94">
        <f t="shared" si="146"/>
        <v>300963.2754032925</v>
      </c>
      <c r="JH94" s="94">
        <f t="shared" si="194"/>
        <v>-144227.34740329249</v>
      </c>
      <c r="JI94" s="94">
        <f t="shared" si="147"/>
        <v>370230.99593155744</v>
      </c>
      <c r="JJ94" s="94">
        <f t="shared" si="195"/>
        <v>134057.065</v>
      </c>
      <c r="JK94" s="94">
        <f t="shared" si="148"/>
        <v>149907.9</v>
      </c>
      <c r="JL94" s="94">
        <f t="shared" si="196"/>
        <v>172586.76299999998</v>
      </c>
      <c r="JM94" s="94">
        <f t="shared" si="197"/>
        <v>156735.92800000001</v>
      </c>
      <c r="JN94" s="94">
        <f t="shared" si="198"/>
        <v>15850.834999999963</v>
      </c>
      <c r="JO94" s="94">
        <f t="shared" si="199"/>
        <v>354380.16093155748</v>
      </c>
      <c r="JP94" s="96">
        <v>13779</v>
      </c>
      <c r="JQ94" s="6" t="s">
        <v>384</v>
      </c>
      <c r="JR94" s="106" t="s">
        <v>394</v>
      </c>
      <c r="JS94" s="106" t="s">
        <v>395</v>
      </c>
      <c r="JT94" s="6" t="s">
        <v>406</v>
      </c>
      <c r="JU94" s="17">
        <v>6</v>
      </c>
      <c r="JV94" s="6" t="s">
        <v>397</v>
      </c>
      <c r="JW94" s="105" t="s">
        <v>401</v>
      </c>
      <c r="JX94" s="103" t="s">
        <v>402</v>
      </c>
      <c r="JY94" s="7" t="s">
        <v>557</v>
      </c>
      <c r="JZ94" s="105"/>
      <c r="KA94" s="6" t="s">
        <v>565</v>
      </c>
      <c r="KB94" s="6"/>
      <c r="KC94" s="110">
        <v>43581</v>
      </c>
      <c r="KD94" s="109">
        <v>43777</v>
      </c>
      <c r="KE94" s="110"/>
      <c r="KF94" s="129">
        <v>0</v>
      </c>
      <c r="KG94" s="129">
        <v>0</v>
      </c>
      <c r="KH94" s="85">
        <v>0</v>
      </c>
      <c r="KI94" s="85">
        <v>0</v>
      </c>
      <c r="KJ94" s="85">
        <v>0</v>
      </c>
      <c r="KK94" s="85"/>
      <c r="KL94" s="130"/>
      <c r="KM94" s="26"/>
      <c r="KN94" s="130"/>
      <c r="KO94" s="131">
        <v>1068</v>
      </c>
      <c r="KP94" s="132"/>
      <c r="KQ94" s="133" t="s">
        <v>509</v>
      </c>
      <c r="KR94" s="132"/>
      <c r="KS94" s="291"/>
    </row>
    <row r="95" spans="1:305" ht="26.25" x14ac:dyDescent="0.25">
      <c r="A95" s="4" t="s">
        <v>228</v>
      </c>
      <c r="B95" s="6" t="s">
        <v>71</v>
      </c>
      <c r="C95" s="26" t="s">
        <v>258</v>
      </c>
      <c r="D95" s="219" t="s">
        <v>144</v>
      </c>
      <c r="E95" s="34" t="s">
        <v>286</v>
      </c>
      <c r="F95" s="33" t="s">
        <v>175</v>
      </c>
      <c r="G95" s="12">
        <v>2511.9749999999999</v>
      </c>
      <c r="H95" s="12">
        <v>3088.1030000000001</v>
      </c>
      <c r="I95" s="12">
        <v>12109.885</v>
      </c>
      <c r="J95" s="12">
        <v>18924.358</v>
      </c>
      <c r="K95" s="12">
        <v>31713.289000000001</v>
      </c>
      <c r="L95" s="12">
        <v>128742.37300000001</v>
      </c>
      <c r="M95" s="12">
        <v>97403.248999999996</v>
      </c>
      <c r="N95" s="48">
        <v>211115.606</v>
      </c>
      <c r="O95" s="48">
        <v>82280.794999999998</v>
      </c>
      <c r="P95" s="48">
        <v>218643.27100000001</v>
      </c>
      <c r="Q95" s="48">
        <v>271955.533</v>
      </c>
      <c r="R95" s="48">
        <v>-3321.1750000000002</v>
      </c>
      <c r="S95" s="11">
        <f t="shared" si="123"/>
        <v>1075167.2620000001</v>
      </c>
      <c r="T95" s="79">
        <v>0</v>
      </c>
      <c r="U95" s="79">
        <v>0</v>
      </c>
      <c r="V95" s="79">
        <v>0</v>
      </c>
      <c r="W95" s="79">
        <v>0</v>
      </c>
      <c r="X95" s="79">
        <v>0.06</v>
      </c>
      <c r="Y95" s="79">
        <v>0.27</v>
      </c>
      <c r="Z95" s="79">
        <v>7.0000000000000007E-2</v>
      </c>
      <c r="AA95" s="79">
        <v>0.01</v>
      </c>
      <c r="AB95" s="79">
        <v>0.01</v>
      </c>
      <c r="AC95" s="79">
        <v>0.15000000000000002</v>
      </c>
      <c r="AD95" s="79">
        <v>0.15</v>
      </c>
      <c r="AE95" s="79">
        <v>0</v>
      </c>
      <c r="AF95" s="221">
        <f t="shared" si="124"/>
        <v>0.03</v>
      </c>
      <c r="AG95" s="221">
        <f t="shared" si="125"/>
        <v>0.03</v>
      </c>
      <c r="AH95" s="221">
        <f t="shared" si="126"/>
        <v>0.03</v>
      </c>
      <c r="AI95" s="221">
        <f t="shared" si="127"/>
        <v>0.03</v>
      </c>
      <c r="AJ95" s="221">
        <f t="shared" si="128"/>
        <v>0.09</v>
      </c>
      <c r="AK95" s="221">
        <f t="shared" si="129"/>
        <v>0.36</v>
      </c>
      <c r="AL95" s="221">
        <f t="shared" si="130"/>
        <v>0.43000000000000005</v>
      </c>
      <c r="AM95" s="221">
        <f t="shared" si="131"/>
        <v>0.44000000000000006</v>
      </c>
      <c r="AN95" s="221">
        <f t="shared" si="132"/>
        <v>0.45000000000000007</v>
      </c>
      <c r="AO95" s="221">
        <f t="shared" si="133"/>
        <v>0.60000000000000009</v>
      </c>
      <c r="AP95" s="221">
        <f t="shared" si="134"/>
        <v>0.75000000000000011</v>
      </c>
      <c r="AQ95" s="221">
        <f t="shared" si="135"/>
        <v>0.75000000000000011</v>
      </c>
      <c r="AR95" s="221">
        <f t="shared" si="149"/>
        <v>3.2792568147067686E-2</v>
      </c>
      <c r="AS95" s="221">
        <f t="shared" si="150"/>
        <v>5.7078087426392754E-2</v>
      </c>
      <c r="AT95" s="221">
        <f t="shared" si="151"/>
        <v>8.5348829023426387E-2</v>
      </c>
      <c r="AU95" s="221">
        <f t="shared" si="152"/>
        <v>0.1546669162094339</v>
      </c>
      <c r="AV95" s="221">
        <f t="shared" si="153"/>
        <v>0.27790570803324521</v>
      </c>
      <c r="AW95" s="221">
        <f t="shared" si="154"/>
        <v>0.35198996906757141</v>
      </c>
      <c r="AX95" s="221">
        <f t="shared" si="155"/>
        <v>0.43680071291392397</v>
      </c>
      <c r="AY95" s="221">
        <f t="shared" si="156"/>
        <v>0.46827078881556183</v>
      </c>
      <c r="AZ95" s="221">
        <f t="shared" si="157"/>
        <v>0.56107665970980347</v>
      </c>
      <c r="BA95" s="221">
        <f t="shared" si="158"/>
        <v>0.71225643610002431</v>
      </c>
      <c r="BB95" s="221">
        <f t="shared" si="159"/>
        <v>0.79173380425945461</v>
      </c>
      <c r="BC95" s="221">
        <f t="shared" si="160"/>
        <v>0.89618829289567192</v>
      </c>
      <c r="BD95" s="80">
        <f t="shared" si="136"/>
        <v>0.75000000000000011</v>
      </c>
      <c r="BE95" s="76">
        <v>0.03</v>
      </c>
      <c r="BF95" s="51">
        <v>47706.803</v>
      </c>
      <c r="BG95" s="57">
        <v>5600.1622589428207</v>
      </c>
      <c r="BH95" s="57">
        <v>48781.023367629685</v>
      </c>
      <c r="BI95" s="57">
        <v>56885.682469890671</v>
      </c>
      <c r="BJ95" s="57">
        <v>139714.2033499598</v>
      </c>
      <c r="BK95" s="57">
        <v>248819.54278433952</v>
      </c>
      <c r="BL95" s="57">
        <v>149827.78305849346</v>
      </c>
      <c r="BM95" s="57">
        <v>171815.17309857986</v>
      </c>
      <c r="BN95" s="57">
        <v>63862.533214546507</v>
      </c>
      <c r="BO95" s="57">
        <v>188649.17280338285</v>
      </c>
      <c r="BP95" s="57">
        <v>307835.83241788362</v>
      </c>
      <c r="BQ95" s="57">
        <v>11075.61993444729</v>
      </c>
      <c r="BR95" s="57">
        <v>28338.87175563076</v>
      </c>
      <c r="BS95" s="86">
        <f t="shared" si="161"/>
        <v>1421205.6005137269</v>
      </c>
      <c r="BT95" s="230">
        <v>2.7925681470676862E-3</v>
      </c>
      <c r="BU95" s="230">
        <v>2.4285519279325065E-2</v>
      </c>
      <c r="BV95" s="230">
        <v>2.8270741597033643E-2</v>
      </c>
      <c r="BW95" s="230">
        <v>6.9318087186007515E-2</v>
      </c>
      <c r="BX95" s="230">
        <v>0.12323879182381135</v>
      </c>
      <c r="BY95" s="230">
        <v>7.4084261034326152E-2</v>
      </c>
      <c r="BZ95" s="230">
        <v>8.4810743846352621E-2</v>
      </c>
      <c r="CA95" s="230">
        <v>3.1470075901637799E-2</v>
      </c>
      <c r="CB95" s="230">
        <v>9.2805870894241652E-2</v>
      </c>
      <c r="CC95" s="230">
        <v>0.15117977639022079</v>
      </c>
      <c r="CD95" s="230">
        <v>7.947736815943035E-2</v>
      </c>
      <c r="CE95" s="230">
        <v>0.10445448863621729</v>
      </c>
      <c r="CF95" s="80">
        <f t="shared" si="162"/>
        <v>0.89618829289567192</v>
      </c>
      <c r="CG95" s="59">
        <v>172200</v>
      </c>
      <c r="CH95" s="59">
        <v>222601.92500000019</v>
      </c>
      <c r="CI95" s="59">
        <v>0</v>
      </c>
      <c r="CJ95" s="59">
        <v>0</v>
      </c>
      <c r="CK95" s="59">
        <v>0</v>
      </c>
      <c r="CL95" s="59">
        <v>0</v>
      </c>
      <c r="CM95" s="59">
        <v>0</v>
      </c>
      <c r="CN95" s="59">
        <v>0</v>
      </c>
      <c r="CO95" s="59">
        <v>0</v>
      </c>
      <c r="CP95" s="59">
        <v>0</v>
      </c>
      <c r="CQ95" s="59">
        <v>0</v>
      </c>
      <c r="CR95" s="59">
        <v>0</v>
      </c>
      <c r="CS95" s="11">
        <f t="shared" si="163"/>
        <v>394801.92500000016</v>
      </c>
      <c r="CT95" s="59">
        <v>0</v>
      </c>
      <c r="CU95" s="59">
        <v>0</v>
      </c>
      <c r="CV95" s="59">
        <v>0</v>
      </c>
      <c r="CW95" s="59">
        <v>0</v>
      </c>
      <c r="CX95" s="58">
        <f t="shared" si="137"/>
        <v>1863714.3285137271</v>
      </c>
      <c r="CY95" s="63">
        <v>5600.1622589428207</v>
      </c>
      <c r="CZ95" s="63">
        <v>48781.023367629685</v>
      </c>
      <c r="DA95" s="63">
        <v>56885.682469890671</v>
      </c>
      <c r="DB95" s="63">
        <v>139714.2033499598</v>
      </c>
      <c r="DC95" s="63">
        <v>248819.54278433952</v>
      </c>
      <c r="DD95" s="63">
        <v>149827.78305849346</v>
      </c>
      <c r="DE95" s="63">
        <v>171815.17309857986</v>
      </c>
      <c r="DF95" s="63">
        <v>63862.533214546507</v>
      </c>
      <c r="DG95" s="63">
        <v>188649.17280338285</v>
      </c>
      <c r="DH95" s="63">
        <v>307835.83241788362</v>
      </c>
      <c r="DI95" s="63">
        <v>11075.61993444729</v>
      </c>
      <c r="DJ95" s="63">
        <v>28338.87175563076</v>
      </c>
      <c r="DK95" s="63">
        <f t="shared" si="164"/>
        <v>1421205.6005137269</v>
      </c>
      <c r="DL95" s="63">
        <v>172200</v>
      </c>
      <c r="DM95" s="63">
        <v>222601.92500000019</v>
      </c>
      <c r="DN95" s="63">
        <v>0</v>
      </c>
      <c r="DO95" s="63">
        <v>0</v>
      </c>
      <c r="DP95" s="63">
        <v>0</v>
      </c>
      <c r="DQ95" s="63">
        <v>0</v>
      </c>
      <c r="DR95" s="63">
        <v>0</v>
      </c>
      <c r="DS95" s="63">
        <v>0</v>
      </c>
      <c r="DT95" s="63">
        <v>0</v>
      </c>
      <c r="DU95" s="63">
        <v>0</v>
      </c>
      <c r="DV95" s="63">
        <v>0</v>
      </c>
      <c r="DW95" s="63">
        <v>0</v>
      </c>
      <c r="DX95" s="63">
        <f t="shared" si="165"/>
        <v>394801.92500000016</v>
      </c>
      <c r="DY95" s="58">
        <v>0</v>
      </c>
      <c r="DZ95" s="58">
        <v>0</v>
      </c>
      <c r="EA95" s="58">
        <v>0</v>
      </c>
      <c r="EB95" s="58">
        <v>0</v>
      </c>
      <c r="EC95" s="58">
        <f t="shared" si="166"/>
        <v>1863714.3285137271</v>
      </c>
      <c r="ED95" s="85">
        <v>2511.9749999999999</v>
      </c>
      <c r="EE95" s="85">
        <v>3088.1030000000001</v>
      </c>
      <c r="EF95" s="85">
        <v>12109.885</v>
      </c>
      <c r="EG95" s="85">
        <v>18924.358</v>
      </c>
      <c r="EH95" s="85">
        <v>31713.289000000001</v>
      </c>
      <c r="EI95" s="85">
        <v>128742.37300000001</v>
      </c>
      <c r="EJ95" s="85">
        <v>135812.62699999998</v>
      </c>
      <c r="EK95" s="85">
        <v>179367</v>
      </c>
      <c r="EL95" s="85">
        <v>170538</v>
      </c>
      <c r="EM95" s="85">
        <v>238144</v>
      </c>
      <c r="EN95" s="85">
        <v>169787</v>
      </c>
      <c r="EO95" s="85">
        <v>330466.99051372707</v>
      </c>
      <c r="EP95" s="83">
        <f t="shared" si="167"/>
        <v>1421205.6005137269</v>
      </c>
      <c r="EQ95" s="79">
        <v>0</v>
      </c>
      <c r="ER95" s="79">
        <v>0</v>
      </c>
      <c r="ES95" s="79">
        <v>0</v>
      </c>
      <c r="ET95" s="79">
        <v>0</v>
      </c>
      <c r="EU95" s="79">
        <v>0.06</v>
      </c>
      <c r="EV95" s="79">
        <v>0.16125897735796035</v>
      </c>
      <c r="EW95" s="79">
        <v>0.19812032083974043</v>
      </c>
      <c r="EX95" s="79">
        <v>5.3295177706664774E-2</v>
      </c>
      <c r="EY95" s="79">
        <v>9.34021242868084E-2</v>
      </c>
      <c r="EZ95" s="79">
        <v>0.16710304196129422</v>
      </c>
      <c r="FA95" s="79">
        <v>9.1148013354469343E-2</v>
      </c>
      <c r="FB95" s="79">
        <v>3.9447930829073483E-2</v>
      </c>
      <c r="FC95" s="81">
        <f t="shared" si="168"/>
        <v>0.86377558633601104</v>
      </c>
      <c r="FD95" s="81">
        <f t="shared" si="169"/>
        <v>0.03</v>
      </c>
      <c r="FE95" s="81">
        <f t="shared" si="170"/>
        <v>0.03</v>
      </c>
      <c r="FF95" s="81">
        <f t="shared" si="171"/>
        <v>0.03</v>
      </c>
      <c r="FG95" s="81">
        <f t="shared" si="172"/>
        <v>0.03</v>
      </c>
      <c r="FH95" s="81">
        <f t="shared" si="173"/>
        <v>0.09</v>
      </c>
      <c r="FI95" s="81">
        <f t="shared" si="174"/>
        <v>0.25125897735796032</v>
      </c>
      <c r="FJ95" s="81">
        <f t="shared" si="175"/>
        <v>0.44937929819770084</v>
      </c>
      <c r="FK95" s="81">
        <f t="shared" si="176"/>
        <v>0.50267447590436554</v>
      </c>
      <c r="FL95" s="81">
        <f t="shared" si="177"/>
        <v>0.59607660019117403</v>
      </c>
      <c r="FM95" s="81">
        <f t="shared" si="178"/>
        <v>0.76317964215246825</v>
      </c>
      <c r="FN95" s="81">
        <f t="shared" si="179"/>
        <v>0.85432765550693757</v>
      </c>
      <c r="FO95" s="81">
        <f t="shared" si="180"/>
        <v>0.89377558633601106</v>
      </c>
      <c r="FP95" s="85">
        <v>164500</v>
      </c>
      <c r="FQ95" s="85">
        <v>43438</v>
      </c>
      <c r="FR95" s="85">
        <v>64700</v>
      </c>
      <c r="FS95" s="85">
        <v>122163.915513727</v>
      </c>
      <c r="FT95" s="85">
        <v>0</v>
      </c>
      <c r="FU95" s="85">
        <v>0</v>
      </c>
      <c r="FV95" s="85">
        <v>0</v>
      </c>
      <c r="FW95" s="85">
        <v>0</v>
      </c>
      <c r="FX95" s="85">
        <v>0</v>
      </c>
      <c r="FY95" s="85">
        <v>0</v>
      </c>
      <c r="FZ95" s="85">
        <v>0</v>
      </c>
      <c r="GA95" s="85">
        <v>0</v>
      </c>
      <c r="GB95" s="83">
        <f t="shared" si="181"/>
        <v>394801.915513727</v>
      </c>
      <c r="GC95" s="89">
        <v>0</v>
      </c>
      <c r="GD95" s="89">
        <v>0</v>
      </c>
      <c r="GE95" s="89">
        <v>0</v>
      </c>
      <c r="GF95" s="89">
        <v>0</v>
      </c>
      <c r="GG95" s="86">
        <v>1863714.3190274539</v>
      </c>
      <c r="GH95" s="63">
        <v>2511.9749999999999</v>
      </c>
      <c r="GI95" s="63">
        <v>3088.1030000000001</v>
      </c>
      <c r="GJ95" s="63">
        <v>12109.885</v>
      </c>
      <c r="GK95" s="63">
        <v>18924.358</v>
      </c>
      <c r="GL95" s="63">
        <v>31713.289000000001</v>
      </c>
      <c r="GM95" s="63">
        <v>128742.37300000001</v>
      </c>
      <c r="GN95" s="63">
        <v>97403.248999999996</v>
      </c>
      <c r="GO95" s="63">
        <v>211115.606</v>
      </c>
      <c r="GP95" s="63">
        <v>82280.794999999998</v>
      </c>
      <c r="GQ95" s="63">
        <v>337946.20500000002</v>
      </c>
      <c r="GR95" s="63">
        <v>317454</v>
      </c>
      <c r="GS95" s="63">
        <v>177915.76251372695</v>
      </c>
      <c r="GT95" s="63">
        <f t="shared" si="182"/>
        <v>1421205.6005137269</v>
      </c>
      <c r="GU95" s="63">
        <v>157787</v>
      </c>
      <c r="GV95" s="63">
        <v>229712.23748627305</v>
      </c>
      <c r="GW95" s="63">
        <v>5000</v>
      </c>
      <c r="GX95" s="63">
        <v>2302.6780274538323</v>
      </c>
      <c r="GY95" s="63">
        <v>0</v>
      </c>
      <c r="GZ95" s="63">
        <v>0</v>
      </c>
      <c r="HA95" s="63">
        <v>0</v>
      </c>
      <c r="HB95" s="63">
        <v>0</v>
      </c>
      <c r="HC95" s="63">
        <v>0</v>
      </c>
      <c r="HD95" s="63">
        <v>0</v>
      </c>
      <c r="HE95" s="63">
        <v>0</v>
      </c>
      <c r="HF95" s="63">
        <v>0</v>
      </c>
      <c r="HG95" s="63">
        <f t="shared" si="183"/>
        <v>394801.91551372688</v>
      </c>
      <c r="HH95" s="58">
        <v>0</v>
      </c>
      <c r="HI95" s="58">
        <v>0</v>
      </c>
      <c r="HJ95" s="58">
        <v>0</v>
      </c>
      <c r="HK95" s="58">
        <v>0</v>
      </c>
      <c r="HL95" s="58">
        <f t="shared" si="184"/>
        <v>1863714.3190274539</v>
      </c>
      <c r="HM95" s="63">
        <v>2511.9749999999999</v>
      </c>
      <c r="HN95" s="63">
        <v>3088.1030000000001</v>
      </c>
      <c r="HO95" s="63">
        <v>12109.885</v>
      </c>
      <c r="HP95" s="63">
        <v>18924.358</v>
      </c>
      <c r="HQ95" s="63">
        <v>31713.289000000001</v>
      </c>
      <c r="HR95" s="63">
        <v>128742.37300000001</v>
      </c>
      <c r="HS95" s="63">
        <v>97403.248999999996</v>
      </c>
      <c r="HT95" s="63">
        <v>211115.606</v>
      </c>
      <c r="HU95" s="63">
        <v>82280.794999999998</v>
      </c>
      <c r="HV95" s="63">
        <v>218643.27100000001</v>
      </c>
      <c r="HW95" s="63">
        <v>271955.533</v>
      </c>
      <c r="HX95" s="63">
        <v>342717.16351372679</v>
      </c>
      <c r="HY95" s="63">
        <f t="shared" si="185"/>
        <v>1421205.6005137269</v>
      </c>
      <c r="HZ95" s="63">
        <v>0</v>
      </c>
      <c r="IA95" s="63">
        <v>0</v>
      </c>
      <c r="IB95" s="63">
        <v>0</v>
      </c>
      <c r="IC95" s="63">
        <v>0</v>
      </c>
      <c r="ID95" s="63">
        <v>0</v>
      </c>
      <c r="IE95" s="63">
        <v>0</v>
      </c>
      <c r="IF95" s="63">
        <v>0</v>
      </c>
      <c r="IG95" s="63">
        <v>0</v>
      </c>
      <c r="IH95" s="63">
        <v>0</v>
      </c>
      <c r="II95" s="63">
        <v>0</v>
      </c>
      <c r="IJ95" s="63">
        <v>0</v>
      </c>
      <c r="IK95" s="63">
        <v>0</v>
      </c>
      <c r="IL95" s="63">
        <v>394801.91551372688</v>
      </c>
      <c r="IM95" s="58">
        <v>0</v>
      </c>
      <c r="IN95" s="58">
        <v>0</v>
      </c>
      <c r="IO95" s="58">
        <v>0</v>
      </c>
      <c r="IP95" s="58">
        <v>0</v>
      </c>
      <c r="IQ95" s="58">
        <f t="shared" si="138"/>
        <v>1863714.3190274539</v>
      </c>
      <c r="IR95" s="70">
        <f t="shared" si="186"/>
        <v>1392866.7287580962</v>
      </c>
      <c r="IS95" s="70">
        <f t="shared" si="187"/>
        <v>1078488.4370000002</v>
      </c>
      <c r="IT95" s="92">
        <f t="shared" si="139"/>
        <v>1126195.2400000002</v>
      </c>
      <c r="IU95" s="92">
        <f t="shared" si="140"/>
        <v>1440573.5317580963</v>
      </c>
      <c r="IV95" s="92">
        <f t="shared" si="188"/>
        <v>-314378.29175809608</v>
      </c>
      <c r="IW95" s="21">
        <f t="shared" si="141"/>
        <v>737519.08851372683</v>
      </c>
      <c r="IX95" s="70">
        <f t="shared" si="189"/>
        <v>1090738.6099999999</v>
      </c>
      <c r="IY95" s="70">
        <f t="shared" si="190"/>
        <v>1078488.4370000002</v>
      </c>
      <c r="IZ95" s="93">
        <f t="shared" si="142"/>
        <v>1126195.2400000002</v>
      </c>
      <c r="JA95" s="93">
        <f t="shared" si="143"/>
        <v>1138445.4129999999</v>
      </c>
      <c r="JB95" s="92">
        <f t="shared" si="191"/>
        <v>-12250.172999999719</v>
      </c>
      <c r="JC95" s="94">
        <f t="shared" si="144"/>
        <v>737519.07902745367</v>
      </c>
      <c r="JD95" s="94">
        <f t="shared" si="192"/>
        <v>1243289.838</v>
      </c>
      <c r="JE95" s="94">
        <f t="shared" si="193"/>
        <v>1078488.4370000002</v>
      </c>
      <c r="JF95" s="94">
        <f t="shared" si="145"/>
        <v>1126195.2400000002</v>
      </c>
      <c r="JG95" s="94">
        <f t="shared" si="146"/>
        <v>1290996.6410000001</v>
      </c>
      <c r="JH95" s="94">
        <f t="shared" si="194"/>
        <v>-164801.40099999984</v>
      </c>
      <c r="JI95" s="94">
        <f t="shared" si="147"/>
        <v>737519.07902745367</v>
      </c>
      <c r="JJ95" s="94">
        <f t="shared" si="195"/>
        <v>1078488.4370000002</v>
      </c>
      <c r="JK95" s="94">
        <f t="shared" si="148"/>
        <v>1075167.2620000001</v>
      </c>
      <c r="JL95" s="94">
        <f t="shared" si="196"/>
        <v>1122874.0650000002</v>
      </c>
      <c r="JM95" s="94">
        <f t="shared" si="197"/>
        <v>1126195.2400000002</v>
      </c>
      <c r="JN95" s="94">
        <f t="shared" si="198"/>
        <v>-3321.1750000000466</v>
      </c>
      <c r="JO95" s="94">
        <f t="shared" si="199"/>
        <v>740840.25402745372</v>
      </c>
      <c r="JP95" s="96">
        <v>13780</v>
      </c>
      <c r="JQ95" s="6" t="s">
        <v>384</v>
      </c>
      <c r="JR95" s="106" t="s">
        <v>394</v>
      </c>
      <c r="JS95" s="106" t="s">
        <v>395</v>
      </c>
      <c r="JT95" s="6" t="s">
        <v>406</v>
      </c>
      <c r="JU95" s="17">
        <v>6</v>
      </c>
      <c r="JV95" s="6" t="s">
        <v>397</v>
      </c>
      <c r="JW95" s="105" t="s">
        <v>401</v>
      </c>
      <c r="JX95" s="103" t="s">
        <v>402</v>
      </c>
      <c r="JY95" s="7" t="s">
        <v>558</v>
      </c>
      <c r="JZ95" s="105"/>
      <c r="KA95" s="6" t="s">
        <v>565</v>
      </c>
      <c r="KB95" s="6"/>
      <c r="KC95" s="110">
        <v>43769</v>
      </c>
      <c r="KD95" s="109">
        <v>43889</v>
      </c>
      <c r="KE95" s="110"/>
      <c r="KF95" s="129">
        <v>0</v>
      </c>
      <c r="KG95" s="129">
        <v>0</v>
      </c>
      <c r="KH95" s="85">
        <v>0</v>
      </c>
      <c r="KI95" s="85">
        <v>0</v>
      </c>
      <c r="KJ95" s="85">
        <v>0</v>
      </c>
      <c r="KK95" s="85"/>
      <c r="KL95" s="130"/>
      <c r="KM95" s="26" t="s">
        <v>500</v>
      </c>
      <c r="KN95" s="130"/>
      <c r="KO95" s="131">
        <v>1057</v>
      </c>
      <c r="KP95" s="132"/>
      <c r="KQ95" s="133" t="s">
        <v>509</v>
      </c>
      <c r="KR95" s="132"/>
      <c r="KS95" s="291"/>
    </row>
    <row r="96" spans="1:305" ht="26.25" x14ac:dyDescent="0.25">
      <c r="A96" s="4" t="s">
        <v>229</v>
      </c>
      <c r="B96" s="6" t="s">
        <v>71</v>
      </c>
      <c r="C96" s="26" t="s">
        <v>259</v>
      </c>
      <c r="D96" s="219" t="s">
        <v>144</v>
      </c>
      <c r="E96" s="34" t="s">
        <v>287</v>
      </c>
      <c r="F96" s="31" t="s">
        <v>172</v>
      </c>
      <c r="G96" s="12">
        <v>2470.489</v>
      </c>
      <c r="H96" s="12">
        <v>24601.647000000001</v>
      </c>
      <c r="I96" s="12">
        <v>12057.406000000001</v>
      </c>
      <c r="J96" s="12">
        <v>5289.5529999999999</v>
      </c>
      <c r="K96" s="12">
        <v>3072.8040000000001</v>
      </c>
      <c r="L96" s="12">
        <v>2380.5030000000002</v>
      </c>
      <c r="M96" s="12">
        <v>126653.084</v>
      </c>
      <c r="N96" s="48">
        <v>10303.934999999999</v>
      </c>
      <c r="O96" s="48">
        <v>64004.031000000003</v>
      </c>
      <c r="P96" s="48">
        <v>23586.710999999999</v>
      </c>
      <c r="Q96" s="48">
        <v>73997.195999999996</v>
      </c>
      <c r="R96" s="48">
        <v>2522.3969999999999</v>
      </c>
      <c r="S96" s="11">
        <f t="shared" si="123"/>
        <v>350939.75599999999</v>
      </c>
      <c r="T96" s="79">
        <v>0.01</v>
      </c>
      <c r="U96" s="79">
        <v>0</v>
      </c>
      <c r="V96" s="79">
        <v>0.02</v>
      </c>
      <c r="W96" s="79">
        <v>0</v>
      </c>
      <c r="X96" s="79">
        <v>0</v>
      </c>
      <c r="Y96" s="79">
        <v>0.18</v>
      </c>
      <c r="Z96" s="79">
        <v>0.08</v>
      </c>
      <c r="AA96" s="79">
        <v>0</v>
      </c>
      <c r="AB96" s="79">
        <v>0.05</v>
      </c>
      <c r="AC96" s="79">
        <v>0.20000000000000007</v>
      </c>
      <c r="AD96" s="79">
        <v>0.14000000000000001</v>
      </c>
      <c r="AE96" s="79">
        <v>0</v>
      </c>
      <c r="AF96" s="221">
        <f t="shared" si="124"/>
        <v>0.12</v>
      </c>
      <c r="AG96" s="221">
        <f t="shared" si="125"/>
        <v>0.12</v>
      </c>
      <c r="AH96" s="221">
        <f t="shared" si="126"/>
        <v>0.14000000000000001</v>
      </c>
      <c r="AI96" s="221">
        <f t="shared" si="127"/>
        <v>0.14000000000000001</v>
      </c>
      <c r="AJ96" s="221">
        <f t="shared" si="128"/>
        <v>0.14000000000000001</v>
      </c>
      <c r="AK96" s="221">
        <f t="shared" si="129"/>
        <v>0.32</v>
      </c>
      <c r="AL96" s="221">
        <f t="shared" si="130"/>
        <v>0.39999999999999997</v>
      </c>
      <c r="AM96" s="221">
        <f t="shared" si="131"/>
        <v>0.39999999999999997</v>
      </c>
      <c r="AN96" s="221">
        <f t="shared" si="132"/>
        <v>0.44999999999999996</v>
      </c>
      <c r="AO96" s="221">
        <f t="shared" si="133"/>
        <v>0.65</v>
      </c>
      <c r="AP96" s="221">
        <f t="shared" si="134"/>
        <v>0.79</v>
      </c>
      <c r="AQ96" s="221">
        <f t="shared" si="135"/>
        <v>0.79</v>
      </c>
      <c r="AR96" s="221">
        <f t="shared" si="149"/>
        <v>0.15127943780725872</v>
      </c>
      <c r="AS96" s="221">
        <f t="shared" si="150"/>
        <v>0.20647173928298174</v>
      </c>
      <c r="AT96" s="221">
        <f t="shared" si="151"/>
        <v>0.30681863007541388</v>
      </c>
      <c r="AU96" s="221">
        <f t="shared" si="152"/>
        <v>0.40957558301103075</v>
      </c>
      <c r="AV96" s="221">
        <f t="shared" si="153"/>
        <v>0.54264520454350995</v>
      </c>
      <c r="AW96" s="221">
        <f t="shared" si="154"/>
        <v>0.59580373103384832</v>
      </c>
      <c r="AX96" s="221">
        <f t="shared" si="155"/>
        <v>0.75527807778621003</v>
      </c>
      <c r="AY96" s="221">
        <f t="shared" si="156"/>
        <v>0.75527807778621003</v>
      </c>
      <c r="AZ96" s="221">
        <f t="shared" si="157"/>
        <v>0.75527807778621003</v>
      </c>
      <c r="BA96" s="221">
        <f t="shared" si="158"/>
        <v>0.75527807778621003</v>
      </c>
      <c r="BB96" s="221">
        <f t="shared" si="159"/>
        <v>0.75527807778621003</v>
      </c>
      <c r="BC96" s="221">
        <f t="shared" si="160"/>
        <v>0.7647489821060578</v>
      </c>
      <c r="BD96" s="80">
        <f t="shared" si="136"/>
        <v>0.79</v>
      </c>
      <c r="BE96" s="76">
        <v>0.11</v>
      </c>
      <c r="BF96" s="51">
        <v>109533.24</v>
      </c>
      <c r="BG96" s="57">
        <v>47181.602055278614</v>
      </c>
      <c r="BH96" s="57">
        <v>63183.941048511027</v>
      </c>
      <c r="BI96" s="57">
        <v>115072.34967694439</v>
      </c>
      <c r="BJ96" s="57">
        <v>118028.34660355339</v>
      </c>
      <c r="BK96" s="57">
        <v>153100.47746374347</v>
      </c>
      <c r="BL96" s="57">
        <v>61260.391161725107</v>
      </c>
      <c r="BM96" s="57">
        <v>184086.26693317041</v>
      </c>
      <c r="BN96" s="57">
        <v>0</v>
      </c>
      <c r="BO96" s="57">
        <v>0</v>
      </c>
      <c r="BP96" s="57">
        <v>0</v>
      </c>
      <c r="BQ96" s="57">
        <v>0</v>
      </c>
      <c r="BR96" s="57">
        <v>11023.386738165593</v>
      </c>
      <c r="BS96" s="86">
        <f t="shared" si="161"/>
        <v>752936.76168109209</v>
      </c>
      <c r="BT96" s="230">
        <v>4.1279437807258713E-2</v>
      </c>
      <c r="BU96" s="230">
        <v>5.5192301475723016E-2</v>
      </c>
      <c r="BV96" s="230">
        <v>0.10034689079243214</v>
      </c>
      <c r="BW96" s="230">
        <v>0.1027569529356169</v>
      </c>
      <c r="BX96" s="230">
        <v>0.13306962153247917</v>
      </c>
      <c r="BY96" s="230">
        <v>5.3158526490338379E-2</v>
      </c>
      <c r="BZ96" s="230">
        <v>0.15947434675236172</v>
      </c>
      <c r="CA96" s="230">
        <v>0</v>
      </c>
      <c r="CB96" s="230">
        <v>0</v>
      </c>
      <c r="CC96" s="230">
        <v>0</v>
      </c>
      <c r="CD96" s="230">
        <v>0</v>
      </c>
      <c r="CE96" s="230">
        <v>9.4709043198477876E-3</v>
      </c>
      <c r="CF96" s="80">
        <f t="shared" si="162"/>
        <v>0.7647489821060578</v>
      </c>
      <c r="CG96" s="59">
        <v>0</v>
      </c>
      <c r="CH96" s="59">
        <v>0</v>
      </c>
      <c r="CI96" s="59">
        <v>0</v>
      </c>
      <c r="CJ96" s="59">
        <v>0</v>
      </c>
      <c r="CK96" s="59">
        <v>0</v>
      </c>
      <c r="CL96" s="59">
        <v>0</v>
      </c>
      <c r="CM96" s="59">
        <v>0</v>
      </c>
      <c r="CN96" s="59">
        <v>0</v>
      </c>
      <c r="CO96" s="59">
        <v>0</v>
      </c>
      <c r="CP96" s="59">
        <v>0</v>
      </c>
      <c r="CQ96" s="59">
        <v>0</v>
      </c>
      <c r="CR96" s="59">
        <v>0</v>
      </c>
      <c r="CS96" s="11">
        <f t="shared" si="163"/>
        <v>0</v>
      </c>
      <c r="CT96" s="59">
        <v>0</v>
      </c>
      <c r="CU96" s="59">
        <v>0</v>
      </c>
      <c r="CV96" s="59">
        <v>0</v>
      </c>
      <c r="CW96" s="59">
        <v>0</v>
      </c>
      <c r="CX96" s="58">
        <f t="shared" si="137"/>
        <v>862470.00168109208</v>
      </c>
      <c r="CY96" s="63">
        <v>47181.602055278614</v>
      </c>
      <c r="CZ96" s="63">
        <v>63183.941048511027</v>
      </c>
      <c r="DA96" s="63">
        <v>115072.34967694439</v>
      </c>
      <c r="DB96" s="63">
        <v>118028.34660355339</v>
      </c>
      <c r="DC96" s="63">
        <v>153100.47746374347</v>
      </c>
      <c r="DD96" s="63">
        <v>61260.391161725107</v>
      </c>
      <c r="DE96" s="63">
        <v>184086.26693317041</v>
      </c>
      <c r="DF96" s="63">
        <v>0</v>
      </c>
      <c r="DG96" s="63">
        <v>0</v>
      </c>
      <c r="DH96" s="63">
        <v>0</v>
      </c>
      <c r="DI96" s="63">
        <v>0</v>
      </c>
      <c r="DJ96" s="63">
        <v>11023.386738165593</v>
      </c>
      <c r="DK96" s="63">
        <f t="shared" si="164"/>
        <v>752936.76168109209</v>
      </c>
      <c r="DL96" s="63">
        <v>0</v>
      </c>
      <c r="DM96" s="63">
        <v>0</v>
      </c>
      <c r="DN96" s="63">
        <v>0</v>
      </c>
      <c r="DO96" s="63">
        <v>0</v>
      </c>
      <c r="DP96" s="63">
        <v>0</v>
      </c>
      <c r="DQ96" s="63">
        <v>0</v>
      </c>
      <c r="DR96" s="63">
        <v>0</v>
      </c>
      <c r="DS96" s="63">
        <v>0</v>
      </c>
      <c r="DT96" s="63">
        <v>0</v>
      </c>
      <c r="DU96" s="63">
        <v>0</v>
      </c>
      <c r="DV96" s="63">
        <v>0</v>
      </c>
      <c r="DW96" s="63">
        <v>0</v>
      </c>
      <c r="DX96" s="63">
        <f t="shared" si="165"/>
        <v>0</v>
      </c>
      <c r="DY96" s="58">
        <v>0</v>
      </c>
      <c r="DZ96" s="58">
        <v>0</v>
      </c>
      <c r="EA96" s="58">
        <v>0</v>
      </c>
      <c r="EB96" s="58">
        <v>0</v>
      </c>
      <c r="EC96" s="58">
        <f t="shared" si="166"/>
        <v>862470.00168109208</v>
      </c>
      <c r="ED96" s="85">
        <v>2470.489</v>
      </c>
      <c r="EE96" s="85">
        <v>24601.647000000001</v>
      </c>
      <c r="EF96" s="85">
        <v>12057.406000000001</v>
      </c>
      <c r="EG96" s="85">
        <v>5289.5529999999999</v>
      </c>
      <c r="EH96" s="85">
        <v>3072.8040000000001</v>
      </c>
      <c r="EI96" s="85">
        <v>2380.5030000000002</v>
      </c>
      <c r="EJ96" s="85">
        <v>36101.497000000003</v>
      </c>
      <c r="EK96" s="85">
        <v>125054.20330056324</v>
      </c>
      <c r="EL96" s="85">
        <v>55384.637359549415</v>
      </c>
      <c r="EM96" s="85">
        <v>232963.47801966206</v>
      </c>
      <c r="EN96" s="85">
        <v>65129.27471909883</v>
      </c>
      <c r="EO96" s="85">
        <v>188431.26928221859</v>
      </c>
      <c r="EP96" s="83">
        <f t="shared" si="167"/>
        <v>752936.7616810922</v>
      </c>
      <c r="EQ96" s="79">
        <v>0.01</v>
      </c>
      <c r="ER96" s="79">
        <v>0</v>
      </c>
      <c r="ES96" s="79">
        <v>0.02</v>
      </c>
      <c r="ET96" s="79">
        <v>0</v>
      </c>
      <c r="EU96" s="79">
        <v>0</v>
      </c>
      <c r="EV96" s="79">
        <v>0.02</v>
      </c>
      <c r="EW96" s="79">
        <v>0.82</v>
      </c>
      <c r="EX96" s="79">
        <v>0</v>
      </c>
      <c r="EY96" s="79">
        <v>0</v>
      </c>
      <c r="EZ96" s="79">
        <v>0</v>
      </c>
      <c r="FA96" s="79">
        <v>0.01</v>
      </c>
      <c r="FB96" s="79">
        <v>0.01</v>
      </c>
      <c r="FC96" s="81">
        <f t="shared" si="168"/>
        <v>0.89</v>
      </c>
      <c r="FD96" s="81">
        <f t="shared" si="169"/>
        <v>0.12</v>
      </c>
      <c r="FE96" s="81">
        <f t="shared" si="170"/>
        <v>0.12</v>
      </c>
      <c r="FF96" s="81">
        <f t="shared" si="171"/>
        <v>0.14000000000000001</v>
      </c>
      <c r="FG96" s="81">
        <f t="shared" si="172"/>
        <v>0.14000000000000001</v>
      </c>
      <c r="FH96" s="81">
        <f t="shared" si="173"/>
        <v>0.14000000000000001</v>
      </c>
      <c r="FI96" s="81">
        <f t="shared" si="174"/>
        <v>0.16</v>
      </c>
      <c r="FJ96" s="81">
        <f t="shared" si="175"/>
        <v>0.98</v>
      </c>
      <c r="FK96" s="81">
        <f t="shared" si="176"/>
        <v>0.98</v>
      </c>
      <c r="FL96" s="81">
        <f t="shared" si="177"/>
        <v>0.98</v>
      </c>
      <c r="FM96" s="81">
        <f t="shared" si="178"/>
        <v>0.98</v>
      </c>
      <c r="FN96" s="81">
        <f t="shared" si="179"/>
        <v>0.99</v>
      </c>
      <c r="FO96" s="81">
        <f t="shared" si="180"/>
        <v>1</v>
      </c>
      <c r="FP96" s="85">
        <v>0</v>
      </c>
      <c r="FQ96" s="85">
        <v>0</v>
      </c>
      <c r="FR96" s="85">
        <v>0</v>
      </c>
      <c r="FS96" s="85">
        <v>0</v>
      </c>
      <c r="FT96" s="85">
        <v>0</v>
      </c>
      <c r="FU96" s="85">
        <v>0</v>
      </c>
      <c r="FV96" s="85">
        <v>0</v>
      </c>
      <c r="FW96" s="85">
        <v>0</v>
      </c>
      <c r="FX96" s="85">
        <v>0</v>
      </c>
      <c r="FY96" s="85">
        <v>0</v>
      </c>
      <c r="FZ96" s="85">
        <v>0</v>
      </c>
      <c r="GA96" s="85">
        <v>0</v>
      </c>
      <c r="GB96" s="83">
        <f t="shared" si="181"/>
        <v>0</v>
      </c>
      <c r="GC96" s="89">
        <v>0</v>
      </c>
      <c r="GD96" s="89">
        <v>0</v>
      </c>
      <c r="GE96" s="89">
        <v>0</v>
      </c>
      <c r="GF96" s="89">
        <v>0</v>
      </c>
      <c r="GG96" s="86">
        <v>862470.0016810922</v>
      </c>
      <c r="GH96" s="63">
        <v>2470.489</v>
      </c>
      <c r="GI96" s="63">
        <v>24601.647000000001</v>
      </c>
      <c r="GJ96" s="63">
        <v>12057.406000000001</v>
      </c>
      <c r="GK96" s="63">
        <v>5289.5529999999999</v>
      </c>
      <c r="GL96" s="63">
        <v>3072.8040000000001</v>
      </c>
      <c r="GM96" s="63">
        <v>2380.5030000000002</v>
      </c>
      <c r="GN96" s="63">
        <v>126653.084</v>
      </c>
      <c r="GO96" s="63">
        <v>10303.934999999999</v>
      </c>
      <c r="GP96" s="63">
        <v>64004.031000000003</v>
      </c>
      <c r="GQ96" s="63">
        <v>126310.90490000001</v>
      </c>
      <c r="GR96" s="63">
        <v>59282.935900000004</v>
      </c>
      <c r="GS96" s="63">
        <v>316509.46888109209</v>
      </c>
      <c r="GT96" s="63">
        <f t="shared" si="182"/>
        <v>752936.76168109209</v>
      </c>
      <c r="GU96" s="63">
        <v>0</v>
      </c>
      <c r="GV96" s="63">
        <v>0</v>
      </c>
      <c r="GW96" s="63">
        <v>0</v>
      </c>
      <c r="GX96" s="63">
        <v>0</v>
      </c>
      <c r="GY96" s="63">
        <v>0</v>
      </c>
      <c r="GZ96" s="63">
        <v>0</v>
      </c>
      <c r="HA96" s="63">
        <v>0</v>
      </c>
      <c r="HB96" s="63">
        <v>0</v>
      </c>
      <c r="HC96" s="63">
        <v>0</v>
      </c>
      <c r="HD96" s="63">
        <v>0</v>
      </c>
      <c r="HE96" s="63">
        <v>0</v>
      </c>
      <c r="HF96" s="63">
        <v>0</v>
      </c>
      <c r="HG96" s="63">
        <f t="shared" si="183"/>
        <v>0</v>
      </c>
      <c r="HH96" s="58">
        <v>0</v>
      </c>
      <c r="HI96" s="58">
        <v>0</v>
      </c>
      <c r="HJ96" s="58">
        <v>0</v>
      </c>
      <c r="HK96" s="58">
        <v>0</v>
      </c>
      <c r="HL96" s="58">
        <f t="shared" si="184"/>
        <v>862470.00168109208</v>
      </c>
      <c r="HM96" s="63">
        <v>2470.489</v>
      </c>
      <c r="HN96" s="63">
        <v>24601.647000000001</v>
      </c>
      <c r="HO96" s="63">
        <v>12057.406000000001</v>
      </c>
      <c r="HP96" s="63">
        <v>5289.5529999999999</v>
      </c>
      <c r="HQ96" s="63">
        <v>3072.8040000000001</v>
      </c>
      <c r="HR96" s="63">
        <v>2380.5030000000002</v>
      </c>
      <c r="HS96" s="63">
        <v>126653.084</v>
      </c>
      <c r="HT96" s="63">
        <v>10303.934999999999</v>
      </c>
      <c r="HU96" s="63">
        <v>64004.031000000003</v>
      </c>
      <c r="HV96" s="63">
        <v>23586.710999999999</v>
      </c>
      <c r="HW96" s="63">
        <v>73997.195999999996</v>
      </c>
      <c r="HX96" s="63">
        <v>220772.16837000003</v>
      </c>
      <c r="HY96" s="63">
        <f t="shared" si="185"/>
        <v>569189.52737000003</v>
      </c>
      <c r="HZ96" s="63">
        <v>0</v>
      </c>
      <c r="IA96" s="63">
        <v>0</v>
      </c>
      <c r="IB96" s="63">
        <v>0</v>
      </c>
      <c r="IC96" s="63">
        <v>0</v>
      </c>
      <c r="ID96" s="63">
        <v>0</v>
      </c>
      <c r="IE96" s="63">
        <v>0</v>
      </c>
      <c r="IF96" s="63">
        <v>0</v>
      </c>
      <c r="IG96" s="63">
        <v>0</v>
      </c>
      <c r="IH96" s="63">
        <v>0</v>
      </c>
      <c r="II96" s="63">
        <v>0</v>
      </c>
      <c r="IJ96" s="63">
        <v>0</v>
      </c>
      <c r="IK96" s="63">
        <v>0</v>
      </c>
      <c r="IL96" s="63">
        <v>183747.23431109206</v>
      </c>
      <c r="IM96" s="58">
        <v>0</v>
      </c>
      <c r="IN96" s="58">
        <v>0</v>
      </c>
      <c r="IO96" s="58">
        <v>0</v>
      </c>
      <c r="IP96" s="58">
        <v>0</v>
      </c>
      <c r="IQ96" s="58">
        <f t="shared" si="138"/>
        <v>862470.00168109208</v>
      </c>
      <c r="IR96" s="70">
        <f t="shared" si="186"/>
        <v>741913.37494292646</v>
      </c>
      <c r="IS96" s="70">
        <f t="shared" si="187"/>
        <v>348417.359</v>
      </c>
      <c r="IT96" s="92">
        <f t="shared" si="139"/>
        <v>457950.59899999999</v>
      </c>
      <c r="IU96" s="92">
        <f t="shared" si="140"/>
        <v>851446.61494292645</v>
      </c>
      <c r="IV96" s="92">
        <f t="shared" si="188"/>
        <v>-393496.01594292646</v>
      </c>
      <c r="IW96" s="21">
        <f t="shared" si="141"/>
        <v>404519.40268109209</v>
      </c>
      <c r="IX96" s="70">
        <f t="shared" si="189"/>
        <v>564505.49239887355</v>
      </c>
      <c r="IY96" s="70">
        <f t="shared" si="190"/>
        <v>348417.359</v>
      </c>
      <c r="IZ96" s="93">
        <f t="shared" si="142"/>
        <v>457950.59899999999</v>
      </c>
      <c r="JA96" s="93">
        <f t="shared" si="143"/>
        <v>674038.73239887354</v>
      </c>
      <c r="JB96" s="92">
        <f t="shared" si="191"/>
        <v>-216088.13339887356</v>
      </c>
      <c r="JC96" s="94">
        <f t="shared" si="144"/>
        <v>404519.40268109221</v>
      </c>
      <c r="JD96" s="94">
        <f t="shared" si="192"/>
        <v>436427.2928</v>
      </c>
      <c r="JE96" s="94">
        <f t="shared" si="193"/>
        <v>348417.359</v>
      </c>
      <c r="JF96" s="94">
        <f t="shared" si="145"/>
        <v>457950.59899999999</v>
      </c>
      <c r="JG96" s="94">
        <f t="shared" si="146"/>
        <v>545960.53280000004</v>
      </c>
      <c r="JH96" s="94">
        <f t="shared" si="194"/>
        <v>-88009.933800000057</v>
      </c>
      <c r="JI96" s="94">
        <f t="shared" si="147"/>
        <v>404519.40268109209</v>
      </c>
      <c r="JJ96" s="94">
        <f t="shared" si="195"/>
        <v>348417.359</v>
      </c>
      <c r="JK96" s="94">
        <f t="shared" si="148"/>
        <v>350939.75599999999</v>
      </c>
      <c r="JL96" s="94">
        <f t="shared" si="196"/>
        <v>460472.99599999998</v>
      </c>
      <c r="JM96" s="94">
        <f t="shared" si="197"/>
        <v>457950.59899999999</v>
      </c>
      <c r="JN96" s="94">
        <f t="shared" si="198"/>
        <v>2522.3969999999972</v>
      </c>
      <c r="JO96" s="94">
        <f t="shared" si="199"/>
        <v>401997.00568109209</v>
      </c>
      <c r="JP96" s="96">
        <v>13781</v>
      </c>
      <c r="JQ96" s="6" t="s">
        <v>384</v>
      </c>
      <c r="JR96" s="106" t="s">
        <v>394</v>
      </c>
      <c r="JS96" s="106" t="s">
        <v>395</v>
      </c>
      <c r="JT96" s="6" t="s">
        <v>406</v>
      </c>
      <c r="JU96" s="17">
        <v>6</v>
      </c>
      <c r="JV96" s="6" t="s">
        <v>397</v>
      </c>
      <c r="JW96" s="105" t="s">
        <v>401</v>
      </c>
      <c r="JX96" s="103" t="s">
        <v>402</v>
      </c>
      <c r="JY96" s="7" t="s">
        <v>559</v>
      </c>
      <c r="JZ96" s="105"/>
      <c r="KA96" s="6" t="s">
        <v>565</v>
      </c>
      <c r="KB96" s="6"/>
      <c r="KC96" s="110">
        <v>43647</v>
      </c>
      <c r="KD96" s="109">
        <v>43667</v>
      </c>
      <c r="KE96" s="110"/>
      <c r="KF96" s="129">
        <v>0</v>
      </c>
      <c r="KG96" s="129">
        <v>0</v>
      </c>
      <c r="KH96" s="85">
        <v>0</v>
      </c>
      <c r="KI96" s="85">
        <v>0</v>
      </c>
      <c r="KJ96" s="85">
        <v>0</v>
      </c>
      <c r="KK96" s="85"/>
      <c r="KL96" s="130"/>
      <c r="KM96" s="26" t="s">
        <v>571</v>
      </c>
      <c r="KN96" s="130"/>
      <c r="KO96" s="131"/>
      <c r="KP96" s="132"/>
      <c r="KQ96" s="133" t="s">
        <v>509</v>
      </c>
      <c r="KR96" s="132"/>
      <c r="KS96" s="291"/>
    </row>
    <row r="97" spans="1:305" ht="26.25" x14ac:dyDescent="0.25">
      <c r="A97" s="4" t="s">
        <v>230</v>
      </c>
      <c r="B97" s="5" t="s">
        <v>71</v>
      </c>
      <c r="C97" s="24" t="s">
        <v>260</v>
      </c>
      <c r="D97" s="218" t="s">
        <v>145</v>
      </c>
      <c r="E97" s="32" t="s">
        <v>770</v>
      </c>
      <c r="F97" s="31" t="s">
        <v>288</v>
      </c>
      <c r="G97" s="10">
        <v>4765.4960000000001</v>
      </c>
      <c r="H97" s="10">
        <v>0</v>
      </c>
      <c r="I97" s="10">
        <v>0</v>
      </c>
      <c r="J97" s="10">
        <v>18682.335999999999</v>
      </c>
      <c r="K97" s="10">
        <v>92156.122000000003</v>
      </c>
      <c r="L97" s="10">
        <v>5822.1980000000003</v>
      </c>
      <c r="M97" s="10">
        <v>11377.727999999999</v>
      </c>
      <c r="N97" s="48">
        <v>0</v>
      </c>
      <c r="O97" s="48">
        <v>1707.7539999999999</v>
      </c>
      <c r="P97" s="48">
        <v>9497.0609999999997</v>
      </c>
      <c r="Q97" s="48">
        <v>120218.848</v>
      </c>
      <c r="R97" s="48">
        <v>4506.7479999999996</v>
      </c>
      <c r="S97" s="11">
        <f t="shared" si="123"/>
        <v>268734.29099999997</v>
      </c>
      <c r="T97" s="79">
        <v>0</v>
      </c>
      <c r="U97" s="79">
        <v>0</v>
      </c>
      <c r="V97" s="79">
        <v>0</v>
      </c>
      <c r="W97" s="79">
        <v>0</v>
      </c>
      <c r="X97" s="79">
        <v>3.8100000000000002E-2</v>
      </c>
      <c r="Y97" s="79">
        <v>0.36</v>
      </c>
      <c r="Z97" s="79">
        <v>0.08</v>
      </c>
      <c r="AA97" s="79">
        <v>0.2019</v>
      </c>
      <c r="AB97" s="79">
        <v>7.0000000000000007E-2</v>
      </c>
      <c r="AC97" s="79">
        <v>0</v>
      </c>
      <c r="AD97" s="79">
        <v>0.13</v>
      </c>
      <c r="AE97" s="79">
        <v>0</v>
      </c>
      <c r="AF97" s="221">
        <f t="shared" si="124"/>
        <v>0</v>
      </c>
      <c r="AG97" s="221">
        <f t="shared" si="125"/>
        <v>0</v>
      </c>
      <c r="AH97" s="221">
        <f t="shared" si="126"/>
        <v>0</v>
      </c>
      <c r="AI97" s="221">
        <f t="shared" si="127"/>
        <v>0</v>
      </c>
      <c r="AJ97" s="221">
        <f t="shared" si="128"/>
        <v>3.8100000000000002E-2</v>
      </c>
      <c r="AK97" s="221">
        <f t="shared" si="129"/>
        <v>0.39810000000000001</v>
      </c>
      <c r="AL97" s="221">
        <f t="shared" si="130"/>
        <v>0.47810000000000002</v>
      </c>
      <c r="AM97" s="221">
        <f t="shared" si="131"/>
        <v>0.68</v>
      </c>
      <c r="AN97" s="221">
        <f t="shared" si="132"/>
        <v>0.75</v>
      </c>
      <c r="AO97" s="221">
        <f t="shared" si="133"/>
        <v>0.75</v>
      </c>
      <c r="AP97" s="221">
        <f t="shared" si="134"/>
        <v>0.88</v>
      </c>
      <c r="AQ97" s="221">
        <f t="shared" si="135"/>
        <v>0.88</v>
      </c>
      <c r="AR97" s="221">
        <f t="shared" si="149"/>
        <v>0</v>
      </c>
      <c r="AS97" s="221">
        <f t="shared" si="150"/>
        <v>0</v>
      </c>
      <c r="AT97" s="221">
        <f t="shared" si="151"/>
        <v>0</v>
      </c>
      <c r="AU97" s="221">
        <f t="shared" si="152"/>
        <v>0</v>
      </c>
      <c r="AV97" s="221">
        <f t="shared" si="153"/>
        <v>0</v>
      </c>
      <c r="AW97" s="221">
        <f t="shared" si="154"/>
        <v>0</v>
      </c>
      <c r="AX97" s="221">
        <f t="shared" si="155"/>
        <v>0</v>
      </c>
      <c r="AY97" s="221">
        <f t="shared" si="156"/>
        <v>0</v>
      </c>
      <c r="AZ97" s="221">
        <f t="shared" si="157"/>
        <v>0</v>
      </c>
      <c r="BA97" s="221">
        <f t="shared" si="158"/>
        <v>0</v>
      </c>
      <c r="BB97" s="221">
        <f t="shared" si="159"/>
        <v>0</v>
      </c>
      <c r="BC97" s="221">
        <f t="shared" si="160"/>
        <v>0</v>
      </c>
      <c r="BD97" s="80">
        <f t="shared" si="136"/>
        <v>0.88</v>
      </c>
      <c r="BE97" s="76">
        <v>0</v>
      </c>
      <c r="BF97" s="50">
        <v>0</v>
      </c>
      <c r="BG97" s="55">
        <v>4785.8258591043887</v>
      </c>
      <c r="BH97" s="55">
        <v>4788.2819103781248</v>
      </c>
      <c r="BI97" s="55">
        <v>0</v>
      </c>
      <c r="BJ97" s="55">
        <v>0</v>
      </c>
      <c r="BK97" s="55">
        <v>15000</v>
      </c>
      <c r="BL97" s="55">
        <v>90000</v>
      </c>
      <c r="BM97" s="55">
        <v>6000</v>
      </c>
      <c r="BN97" s="55">
        <v>38971.047351698537</v>
      </c>
      <c r="BO97" s="55">
        <v>0</v>
      </c>
      <c r="BP97" s="55">
        <v>15224</v>
      </c>
      <c r="BQ97" s="55">
        <v>21224</v>
      </c>
      <c r="BR97" s="55">
        <v>0</v>
      </c>
      <c r="BS97" s="86">
        <f t="shared" si="161"/>
        <v>195993.15512118104</v>
      </c>
      <c r="BT97" s="230">
        <v>0</v>
      </c>
      <c r="BU97" s="230">
        <v>0</v>
      </c>
      <c r="BV97" s="230">
        <v>0</v>
      </c>
      <c r="BW97" s="230">
        <v>0</v>
      </c>
      <c r="BX97" s="230">
        <v>0</v>
      </c>
      <c r="BY97" s="230">
        <v>0</v>
      </c>
      <c r="BZ97" s="230">
        <v>0</v>
      </c>
      <c r="CA97" s="230">
        <v>0</v>
      </c>
      <c r="CB97" s="230">
        <v>0</v>
      </c>
      <c r="CC97" s="230">
        <v>0</v>
      </c>
      <c r="CD97" s="230">
        <v>0</v>
      </c>
      <c r="CE97" s="230">
        <v>0</v>
      </c>
      <c r="CF97" s="80">
        <f t="shared" si="162"/>
        <v>0</v>
      </c>
      <c r="CG97" s="58">
        <v>0</v>
      </c>
      <c r="CH97" s="58">
        <v>0</v>
      </c>
      <c r="CI97" s="58">
        <v>26616</v>
      </c>
      <c r="CJ97" s="58">
        <v>26616</v>
      </c>
      <c r="CK97" s="58">
        <v>26616</v>
      </c>
      <c r="CL97" s="58">
        <v>26616</v>
      </c>
      <c r="CM97" s="58">
        <v>26616</v>
      </c>
      <c r="CN97" s="58">
        <v>26616</v>
      </c>
      <c r="CO97" s="58">
        <v>26616</v>
      </c>
      <c r="CP97" s="58">
        <v>26614.05</v>
      </c>
      <c r="CQ97" s="58">
        <v>0</v>
      </c>
      <c r="CR97" s="58">
        <v>0</v>
      </c>
      <c r="CS97" s="11">
        <f t="shared" si="163"/>
        <v>212926.05</v>
      </c>
      <c r="CT97" s="58">
        <v>0</v>
      </c>
      <c r="CU97" s="58">
        <v>0</v>
      </c>
      <c r="CV97" s="58">
        <v>0</v>
      </c>
      <c r="CW97" s="58">
        <v>0</v>
      </c>
      <c r="CX97" s="58">
        <f t="shared" si="137"/>
        <v>408919.20512118103</v>
      </c>
      <c r="CY97" s="63">
        <v>4785.8258591043887</v>
      </c>
      <c r="CZ97" s="63">
        <v>4788.2819103781248</v>
      </c>
      <c r="DA97" s="63">
        <v>0</v>
      </c>
      <c r="DB97" s="63">
        <v>0</v>
      </c>
      <c r="DC97" s="63">
        <v>15000</v>
      </c>
      <c r="DD97" s="63">
        <v>90000</v>
      </c>
      <c r="DE97" s="63">
        <v>6000</v>
      </c>
      <c r="DF97" s="63">
        <v>38971.047351698537</v>
      </c>
      <c r="DG97" s="63">
        <v>0</v>
      </c>
      <c r="DH97" s="63">
        <v>15224</v>
      </c>
      <c r="DI97" s="63">
        <v>21224</v>
      </c>
      <c r="DJ97" s="63">
        <v>0</v>
      </c>
      <c r="DK97" s="63">
        <f t="shared" si="164"/>
        <v>195993.15512118104</v>
      </c>
      <c r="DL97" s="63">
        <v>0</v>
      </c>
      <c r="DM97" s="63">
        <v>0</v>
      </c>
      <c r="DN97" s="63">
        <v>26616</v>
      </c>
      <c r="DO97" s="63">
        <v>26616</v>
      </c>
      <c r="DP97" s="63">
        <v>26616</v>
      </c>
      <c r="DQ97" s="63">
        <v>26616</v>
      </c>
      <c r="DR97" s="63">
        <v>26616</v>
      </c>
      <c r="DS97" s="63">
        <v>26616</v>
      </c>
      <c r="DT97" s="63">
        <v>26616</v>
      </c>
      <c r="DU97" s="63">
        <v>26614.05</v>
      </c>
      <c r="DV97" s="63">
        <v>0</v>
      </c>
      <c r="DW97" s="63">
        <v>0</v>
      </c>
      <c r="DX97" s="63">
        <f t="shared" si="165"/>
        <v>212926.05</v>
      </c>
      <c r="DY97" s="58">
        <v>0</v>
      </c>
      <c r="DZ97" s="58">
        <v>0</v>
      </c>
      <c r="EA97" s="58">
        <v>0</v>
      </c>
      <c r="EB97" s="58">
        <v>0</v>
      </c>
      <c r="EC97" s="58">
        <f t="shared" si="166"/>
        <v>408919.20512118103</v>
      </c>
      <c r="ED97" s="84">
        <v>4765.4960000000001</v>
      </c>
      <c r="EE97" s="84">
        <v>0</v>
      </c>
      <c r="EF97" s="84">
        <v>0</v>
      </c>
      <c r="EG97" s="84">
        <v>60427.335999999996</v>
      </c>
      <c r="EH97" s="84">
        <v>92324.876000000004</v>
      </c>
      <c r="EI97" s="84">
        <v>5822.1980000000003</v>
      </c>
      <c r="EJ97" s="84">
        <v>0</v>
      </c>
      <c r="EK97" s="84">
        <v>16000</v>
      </c>
      <c r="EL97" s="84">
        <v>32000</v>
      </c>
      <c r="EM97" s="84">
        <v>20000</v>
      </c>
      <c r="EN97" s="84">
        <v>0</v>
      </c>
      <c r="EO97" s="84">
        <v>45687.637664152397</v>
      </c>
      <c r="EP97" s="83">
        <f t="shared" si="167"/>
        <v>277027.54366415238</v>
      </c>
      <c r="EQ97" s="79">
        <v>0</v>
      </c>
      <c r="ER97" s="79">
        <v>0</v>
      </c>
      <c r="ES97" s="79">
        <v>0</v>
      </c>
      <c r="ET97" s="79">
        <v>0</v>
      </c>
      <c r="EU97" s="79">
        <v>3.8100000000000002E-2</v>
      </c>
      <c r="EV97" s="79">
        <v>1.5754560530679935E-2</v>
      </c>
      <c r="EW97" s="79">
        <v>6.6291873963515754E-2</v>
      </c>
      <c r="EX97" s="79">
        <v>0.11734660033167496</v>
      </c>
      <c r="EY97" s="79">
        <v>0.10673300165837479</v>
      </c>
      <c r="EZ97" s="79">
        <v>6.4958540630182415E-2</v>
      </c>
      <c r="FA97" s="79">
        <v>3.8557213930348257E-2</v>
      </c>
      <c r="FB97" s="79">
        <v>4.975124378109453E-2</v>
      </c>
      <c r="FC97" s="81">
        <f t="shared" si="168"/>
        <v>0.49749303482587065</v>
      </c>
      <c r="FD97" s="81">
        <f t="shared" si="169"/>
        <v>0</v>
      </c>
      <c r="FE97" s="81">
        <f t="shared" si="170"/>
        <v>0</v>
      </c>
      <c r="FF97" s="81">
        <f t="shared" si="171"/>
        <v>0</v>
      </c>
      <c r="FG97" s="81">
        <f t="shared" si="172"/>
        <v>0</v>
      </c>
      <c r="FH97" s="81">
        <f t="shared" si="173"/>
        <v>3.8100000000000002E-2</v>
      </c>
      <c r="FI97" s="81">
        <f t="shared" si="174"/>
        <v>5.385456053067994E-2</v>
      </c>
      <c r="FJ97" s="81">
        <f t="shared" si="175"/>
        <v>0.12014643449419569</v>
      </c>
      <c r="FK97" s="81">
        <f t="shared" si="176"/>
        <v>0.23749303482587064</v>
      </c>
      <c r="FL97" s="81">
        <f t="shared" si="177"/>
        <v>0.34422603648424543</v>
      </c>
      <c r="FM97" s="81">
        <f t="shared" si="178"/>
        <v>0.40918457711442785</v>
      </c>
      <c r="FN97" s="81">
        <f t="shared" si="179"/>
        <v>0.44774179104477613</v>
      </c>
      <c r="FO97" s="81">
        <f t="shared" si="180"/>
        <v>0.49749303482587065</v>
      </c>
      <c r="FP97" s="84">
        <v>0</v>
      </c>
      <c r="FQ97" s="84">
        <v>0</v>
      </c>
      <c r="FR97" s="84">
        <v>26616</v>
      </c>
      <c r="FS97" s="84">
        <v>26616</v>
      </c>
      <c r="FT97" s="84">
        <v>26616</v>
      </c>
      <c r="FU97" s="84">
        <v>26616</v>
      </c>
      <c r="FV97" s="84">
        <v>26616</v>
      </c>
      <c r="FW97" s="84">
        <v>26616</v>
      </c>
      <c r="FX97" s="84">
        <v>26616</v>
      </c>
      <c r="FY97" s="84">
        <v>26614.05</v>
      </c>
      <c r="FZ97" s="84">
        <v>0</v>
      </c>
      <c r="GA97" s="84">
        <v>0</v>
      </c>
      <c r="GB97" s="83">
        <f t="shared" si="181"/>
        <v>212926.05</v>
      </c>
      <c r="GC97" s="86">
        <v>0</v>
      </c>
      <c r="GD97" s="86">
        <v>0</v>
      </c>
      <c r="GE97" s="86">
        <v>0</v>
      </c>
      <c r="GF97" s="86">
        <v>0</v>
      </c>
      <c r="GG97" s="86">
        <v>489953.59366415237</v>
      </c>
      <c r="GH97" s="63">
        <v>4765.4960000000001</v>
      </c>
      <c r="GI97" s="63">
        <v>0</v>
      </c>
      <c r="GJ97" s="63">
        <v>0</v>
      </c>
      <c r="GK97" s="63">
        <v>18682.335999999999</v>
      </c>
      <c r="GL97" s="63">
        <v>92156.122000000003</v>
      </c>
      <c r="GM97" s="63">
        <v>5822.1980000000003</v>
      </c>
      <c r="GN97" s="63">
        <v>11377.727999999999</v>
      </c>
      <c r="GO97" s="63">
        <v>0</v>
      </c>
      <c r="GP97" s="63">
        <v>7625.5370000000003</v>
      </c>
      <c r="GQ97" s="63">
        <v>57084.463000000003</v>
      </c>
      <c r="GR97" s="63">
        <v>0</v>
      </c>
      <c r="GS97" s="63">
        <v>23186.754664152373</v>
      </c>
      <c r="GT97" s="63">
        <f t="shared" si="182"/>
        <v>220700.63466415237</v>
      </c>
      <c r="GU97" s="63">
        <v>0</v>
      </c>
      <c r="GV97" s="63">
        <v>0</v>
      </c>
      <c r="GW97" s="63">
        <v>26616</v>
      </c>
      <c r="GX97" s="63">
        <v>26616</v>
      </c>
      <c r="GY97" s="63">
        <v>26616</v>
      </c>
      <c r="GZ97" s="63">
        <v>26616</v>
      </c>
      <c r="HA97" s="63">
        <v>26616</v>
      </c>
      <c r="HB97" s="63">
        <v>26616</v>
      </c>
      <c r="HC97" s="63">
        <v>26616</v>
      </c>
      <c r="HD97" s="63">
        <v>26614.05</v>
      </c>
      <c r="HE97" s="63">
        <v>0</v>
      </c>
      <c r="HF97" s="63">
        <v>0</v>
      </c>
      <c r="HG97" s="63">
        <f t="shared" si="183"/>
        <v>212926.05</v>
      </c>
      <c r="HH97" s="58">
        <v>0</v>
      </c>
      <c r="HI97" s="58">
        <v>0</v>
      </c>
      <c r="HJ97" s="58">
        <v>0</v>
      </c>
      <c r="HK97" s="58">
        <v>0</v>
      </c>
      <c r="HL97" s="58">
        <f t="shared" si="184"/>
        <v>433626.68466415233</v>
      </c>
      <c r="HM97" s="63">
        <v>4765.4960000000001</v>
      </c>
      <c r="HN97" s="63">
        <v>0</v>
      </c>
      <c r="HO97" s="63">
        <v>0</v>
      </c>
      <c r="HP97" s="63">
        <v>18682.335999999999</v>
      </c>
      <c r="HQ97" s="63">
        <v>92156.122000000003</v>
      </c>
      <c r="HR97" s="63">
        <v>5822.1980000000003</v>
      </c>
      <c r="HS97" s="63">
        <v>11377.727999999999</v>
      </c>
      <c r="HT97" s="63">
        <v>0</v>
      </c>
      <c r="HU97" s="63">
        <v>1707.7539999999999</v>
      </c>
      <c r="HV97" s="63">
        <v>9497.0609999999997</v>
      </c>
      <c r="HW97" s="63">
        <v>120218.848</v>
      </c>
      <c r="HX97" s="63">
        <v>35984</v>
      </c>
      <c r="HY97" s="63">
        <f t="shared" si="185"/>
        <v>300211.54299999995</v>
      </c>
      <c r="HZ97" s="63">
        <v>0</v>
      </c>
      <c r="IA97" s="63">
        <v>0</v>
      </c>
      <c r="IB97" s="63">
        <v>0</v>
      </c>
      <c r="IC97" s="63">
        <v>0</v>
      </c>
      <c r="ID97" s="63">
        <v>0</v>
      </c>
      <c r="IE97" s="63">
        <v>0</v>
      </c>
      <c r="IF97" s="63">
        <v>0</v>
      </c>
      <c r="IG97" s="63">
        <v>0</v>
      </c>
      <c r="IH97" s="63">
        <v>0</v>
      </c>
      <c r="II97" s="63">
        <v>0</v>
      </c>
      <c r="IJ97" s="63">
        <v>0</v>
      </c>
      <c r="IK97" s="63">
        <v>0</v>
      </c>
      <c r="IL97" s="63">
        <v>118824.03066415241</v>
      </c>
      <c r="IM97" s="58">
        <v>0</v>
      </c>
      <c r="IN97" s="58">
        <v>0</v>
      </c>
      <c r="IO97" s="58">
        <v>0</v>
      </c>
      <c r="IP97" s="58">
        <v>0</v>
      </c>
      <c r="IQ97" s="58">
        <f t="shared" si="138"/>
        <v>419035.57366415235</v>
      </c>
      <c r="IR97" s="70">
        <f t="shared" si="186"/>
        <v>195993.15512118104</v>
      </c>
      <c r="IS97" s="70">
        <f t="shared" si="187"/>
        <v>264227.54299999995</v>
      </c>
      <c r="IT97" s="92">
        <f t="shared" si="139"/>
        <v>264227.54299999995</v>
      </c>
      <c r="IU97" s="92">
        <f t="shared" si="140"/>
        <v>195993.15512118104</v>
      </c>
      <c r="IV97" s="92">
        <f t="shared" si="188"/>
        <v>68234.387878818903</v>
      </c>
      <c r="IW97" s="21">
        <f t="shared" si="141"/>
        <v>144691.66212118109</v>
      </c>
      <c r="IX97" s="70">
        <f t="shared" si="189"/>
        <v>231339.90599999999</v>
      </c>
      <c r="IY97" s="70">
        <f t="shared" si="190"/>
        <v>264227.54299999995</v>
      </c>
      <c r="IZ97" s="93">
        <f t="shared" si="142"/>
        <v>264227.54299999995</v>
      </c>
      <c r="JA97" s="93">
        <f t="shared" si="143"/>
        <v>231339.90599999999</v>
      </c>
      <c r="JB97" s="92">
        <f t="shared" si="191"/>
        <v>32887.636999999959</v>
      </c>
      <c r="JC97" s="94">
        <f t="shared" si="144"/>
        <v>225726.05066415243</v>
      </c>
      <c r="JD97" s="94">
        <f t="shared" si="192"/>
        <v>197513.88</v>
      </c>
      <c r="JE97" s="94">
        <f t="shared" si="193"/>
        <v>264227.54299999995</v>
      </c>
      <c r="JF97" s="94">
        <f t="shared" si="145"/>
        <v>264227.54299999995</v>
      </c>
      <c r="JG97" s="94">
        <f t="shared" si="146"/>
        <v>197513.88</v>
      </c>
      <c r="JH97" s="94">
        <f t="shared" si="194"/>
        <v>66713.662999999942</v>
      </c>
      <c r="JI97" s="94">
        <f t="shared" si="147"/>
        <v>169399.14166415238</v>
      </c>
      <c r="JJ97" s="94">
        <f t="shared" si="195"/>
        <v>264227.54299999995</v>
      </c>
      <c r="JK97" s="94">
        <f t="shared" si="148"/>
        <v>268734.29099999997</v>
      </c>
      <c r="JL97" s="94">
        <f t="shared" si="196"/>
        <v>268734.29099999997</v>
      </c>
      <c r="JM97" s="94">
        <f t="shared" si="197"/>
        <v>264227.54299999995</v>
      </c>
      <c r="JN97" s="94">
        <f t="shared" si="198"/>
        <v>4506.7480000000214</v>
      </c>
      <c r="JO97" s="94">
        <f t="shared" si="199"/>
        <v>150301.28266415239</v>
      </c>
      <c r="JP97" s="96">
        <v>13782</v>
      </c>
      <c r="JQ97" s="5" t="s">
        <v>384</v>
      </c>
      <c r="JR97" s="4" t="s">
        <v>394</v>
      </c>
      <c r="JS97" s="4" t="s">
        <v>410</v>
      </c>
      <c r="JT97" s="5" t="s">
        <v>406</v>
      </c>
      <c r="JU97" s="102"/>
      <c r="JV97" s="5" t="s">
        <v>397</v>
      </c>
      <c r="JW97" s="105" t="s">
        <v>401</v>
      </c>
      <c r="JX97" s="103" t="s">
        <v>412</v>
      </c>
      <c r="JY97" s="104" t="s">
        <v>412</v>
      </c>
      <c r="JZ97" s="105"/>
      <c r="KA97" s="5" t="s">
        <v>565</v>
      </c>
      <c r="KB97" s="5"/>
      <c r="KC97" s="109">
        <v>43800</v>
      </c>
      <c r="KD97" s="109">
        <v>43830</v>
      </c>
      <c r="KE97" s="109"/>
      <c r="KF97" s="120"/>
      <c r="KG97" s="120"/>
      <c r="KH97" s="120">
        <v>0</v>
      </c>
      <c r="KI97" s="120">
        <v>0</v>
      </c>
      <c r="KJ97" s="120">
        <v>0</v>
      </c>
      <c r="KK97" s="120"/>
      <c r="KL97" s="120"/>
      <c r="KM97" s="24"/>
      <c r="KN97" s="120"/>
      <c r="KO97" s="139">
        <v>620</v>
      </c>
      <c r="KP97" s="122"/>
      <c r="KQ97" s="123" t="s">
        <v>509</v>
      </c>
      <c r="KR97" s="122"/>
      <c r="KS97" s="290"/>
    </row>
    <row r="98" spans="1:305" ht="26.25" x14ac:dyDescent="0.25">
      <c r="A98" s="4" t="s">
        <v>231</v>
      </c>
      <c r="B98" s="5" t="s">
        <v>71</v>
      </c>
      <c r="C98" s="24" t="s">
        <v>261</v>
      </c>
      <c r="D98" s="218" t="s">
        <v>145</v>
      </c>
      <c r="E98" s="32" t="s">
        <v>770</v>
      </c>
      <c r="F98" s="31" t="s">
        <v>180</v>
      </c>
      <c r="G98" s="10">
        <v>0</v>
      </c>
      <c r="H98" s="10">
        <v>0</v>
      </c>
      <c r="I98" s="10">
        <v>0</v>
      </c>
      <c r="J98" s="10">
        <v>41745</v>
      </c>
      <c r="K98" s="10">
        <v>168.75399999999999</v>
      </c>
      <c r="L98" s="10">
        <v>0</v>
      </c>
      <c r="M98" s="10">
        <v>6292.84</v>
      </c>
      <c r="N98" s="48">
        <v>8120.3149999999996</v>
      </c>
      <c r="O98" s="48">
        <v>5917.7830000000004</v>
      </c>
      <c r="P98" s="48">
        <v>8420.6919999999991</v>
      </c>
      <c r="Q98" s="48">
        <v>252.636</v>
      </c>
      <c r="R98" s="48">
        <v>1348.5630000000001</v>
      </c>
      <c r="S98" s="11">
        <f t="shared" si="123"/>
        <v>72266.582999999999</v>
      </c>
      <c r="T98" s="79">
        <v>0</v>
      </c>
      <c r="U98" s="79">
        <v>0</v>
      </c>
      <c r="V98" s="79">
        <v>0</v>
      </c>
      <c r="W98" s="79">
        <v>0</v>
      </c>
      <c r="X98" s="79">
        <v>0</v>
      </c>
      <c r="Y98" s="79">
        <v>0</v>
      </c>
      <c r="Z98" s="79">
        <v>0</v>
      </c>
      <c r="AA98" s="79">
        <v>0</v>
      </c>
      <c r="AB98" s="79">
        <v>0</v>
      </c>
      <c r="AC98" s="79">
        <v>0</v>
      </c>
      <c r="AD98" s="79">
        <v>0</v>
      </c>
      <c r="AE98" s="79">
        <v>0</v>
      </c>
      <c r="AF98" s="221">
        <f t="shared" si="124"/>
        <v>0</v>
      </c>
      <c r="AG98" s="221">
        <f t="shared" si="125"/>
        <v>0</v>
      </c>
      <c r="AH98" s="221">
        <f t="shared" si="126"/>
        <v>0</v>
      </c>
      <c r="AI98" s="221">
        <f t="shared" si="127"/>
        <v>0</v>
      </c>
      <c r="AJ98" s="221">
        <f t="shared" si="128"/>
        <v>0</v>
      </c>
      <c r="AK98" s="221">
        <f t="shared" si="129"/>
        <v>0</v>
      </c>
      <c r="AL98" s="221">
        <f t="shared" si="130"/>
        <v>0</v>
      </c>
      <c r="AM98" s="221">
        <f t="shared" si="131"/>
        <v>0</v>
      </c>
      <c r="AN98" s="221">
        <f t="shared" si="132"/>
        <v>0</v>
      </c>
      <c r="AO98" s="221">
        <f t="shared" si="133"/>
        <v>0</v>
      </c>
      <c r="AP98" s="221">
        <f t="shared" si="134"/>
        <v>0</v>
      </c>
      <c r="AQ98" s="221">
        <f t="shared" si="135"/>
        <v>0</v>
      </c>
      <c r="AR98" s="221">
        <f t="shared" si="149"/>
        <v>0</v>
      </c>
      <c r="AS98" s="221">
        <f t="shared" si="150"/>
        <v>0</v>
      </c>
      <c r="AT98" s="221">
        <f t="shared" si="151"/>
        <v>0</v>
      </c>
      <c r="AU98" s="221">
        <f t="shared" si="152"/>
        <v>0</v>
      </c>
      <c r="AV98" s="221">
        <f t="shared" si="153"/>
        <v>0</v>
      </c>
      <c r="AW98" s="221">
        <f t="shared" si="154"/>
        <v>0</v>
      </c>
      <c r="AX98" s="221">
        <f t="shared" si="155"/>
        <v>0</v>
      </c>
      <c r="AY98" s="221">
        <f t="shared" si="156"/>
        <v>0</v>
      </c>
      <c r="AZ98" s="221">
        <f t="shared" si="157"/>
        <v>0</v>
      </c>
      <c r="BA98" s="221">
        <f t="shared" si="158"/>
        <v>0</v>
      </c>
      <c r="BB98" s="221">
        <f t="shared" si="159"/>
        <v>0</v>
      </c>
      <c r="BC98" s="221">
        <f t="shared" si="160"/>
        <v>0</v>
      </c>
      <c r="BD98" s="80">
        <f t="shared" si="136"/>
        <v>0</v>
      </c>
      <c r="BE98" s="76">
        <v>0</v>
      </c>
      <c r="BF98" s="50"/>
      <c r="BG98" s="55"/>
      <c r="BH98" s="55"/>
      <c r="BI98" s="55"/>
      <c r="BJ98" s="55"/>
      <c r="BK98" s="55">
        <v>58000</v>
      </c>
      <c r="BL98" s="55"/>
      <c r="BM98" s="55">
        <v>23037</v>
      </c>
      <c r="BN98" s="55"/>
      <c r="BO98" s="55"/>
      <c r="BP98" s="55"/>
      <c r="BQ98" s="55"/>
      <c r="BR98" s="55"/>
      <c r="BS98" s="86">
        <f t="shared" si="161"/>
        <v>81037</v>
      </c>
      <c r="BT98" s="230">
        <v>0</v>
      </c>
      <c r="BU98" s="230">
        <v>0</v>
      </c>
      <c r="BV98" s="230">
        <v>0</v>
      </c>
      <c r="BW98" s="230">
        <v>0</v>
      </c>
      <c r="BX98" s="230">
        <v>0</v>
      </c>
      <c r="BY98" s="230">
        <v>0</v>
      </c>
      <c r="BZ98" s="230">
        <v>0</v>
      </c>
      <c r="CA98" s="230">
        <v>0</v>
      </c>
      <c r="CB98" s="230">
        <v>0</v>
      </c>
      <c r="CC98" s="230">
        <v>0</v>
      </c>
      <c r="CD98" s="230">
        <v>0</v>
      </c>
      <c r="CE98" s="230">
        <v>0</v>
      </c>
      <c r="CF98" s="80">
        <f t="shared" si="162"/>
        <v>0</v>
      </c>
      <c r="CG98" s="58">
        <v>0</v>
      </c>
      <c r="CH98" s="58">
        <v>0</v>
      </c>
      <c r="CI98" s="58">
        <v>0</v>
      </c>
      <c r="CJ98" s="58">
        <v>0</v>
      </c>
      <c r="CK98" s="58">
        <v>0</v>
      </c>
      <c r="CL98" s="58">
        <v>0</v>
      </c>
      <c r="CM98" s="58">
        <v>0</v>
      </c>
      <c r="CN98" s="58">
        <v>0</v>
      </c>
      <c r="CO98" s="58">
        <v>0</v>
      </c>
      <c r="CP98" s="58">
        <v>0</v>
      </c>
      <c r="CQ98" s="58">
        <v>0</v>
      </c>
      <c r="CR98" s="58">
        <v>0</v>
      </c>
      <c r="CS98" s="11">
        <f t="shared" si="163"/>
        <v>0</v>
      </c>
      <c r="CT98" s="58">
        <v>0</v>
      </c>
      <c r="CU98" s="58">
        <v>0</v>
      </c>
      <c r="CV98" s="58">
        <v>0</v>
      </c>
      <c r="CW98" s="58">
        <v>0</v>
      </c>
      <c r="CX98" s="58">
        <f t="shared" si="137"/>
        <v>81037</v>
      </c>
      <c r="CY98" s="63"/>
      <c r="CZ98" s="63"/>
      <c r="DA98" s="63"/>
      <c r="DB98" s="63"/>
      <c r="DC98" s="63">
        <v>58000</v>
      </c>
      <c r="DD98" s="63"/>
      <c r="DE98" s="63">
        <v>23037</v>
      </c>
      <c r="DF98" s="63"/>
      <c r="DG98" s="63"/>
      <c r="DH98" s="63"/>
      <c r="DI98" s="63"/>
      <c r="DJ98" s="63"/>
      <c r="DK98" s="63">
        <f t="shared" si="164"/>
        <v>81037</v>
      </c>
      <c r="DL98" s="63">
        <v>0</v>
      </c>
      <c r="DM98" s="63">
        <v>0</v>
      </c>
      <c r="DN98" s="63">
        <v>0</v>
      </c>
      <c r="DO98" s="63">
        <v>0</v>
      </c>
      <c r="DP98" s="63">
        <v>0</v>
      </c>
      <c r="DQ98" s="63">
        <v>0</v>
      </c>
      <c r="DR98" s="63">
        <v>0</v>
      </c>
      <c r="DS98" s="63">
        <v>0</v>
      </c>
      <c r="DT98" s="63">
        <v>0</v>
      </c>
      <c r="DU98" s="63">
        <v>0</v>
      </c>
      <c r="DV98" s="63">
        <v>0</v>
      </c>
      <c r="DW98" s="63">
        <v>0</v>
      </c>
      <c r="DX98" s="63">
        <f t="shared" si="165"/>
        <v>0</v>
      </c>
      <c r="DY98" s="58">
        <v>0</v>
      </c>
      <c r="DZ98" s="58">
        <v>0</v>
      </c>
      <c r="EA98" s="58">
        <v>0</v>
      </c>
      <c r="EB98" s="58">
        <v>0</v>
      </c>
      <c r="EC98" s="58">
        <f t="shared" si="166"/>
        <v>81037</v>
      </c>
      <c r="ED98" s="84">
        <v>0</v>
      </c>
      <c r="EE98" s="84">
        <v>0</v>
      </c>
      <c r="EF98" s="84">
        <v>0</v>
      </c>
      <c r="EG98" s="84">
        <v>0</v>
      </c>
      <c r="EH98" s="84">
        <v>0</v>
      </c>
      <c r="EI98" s="84">
        <v>0</v>
      </c>
      <c r="EJ98" s="84">
        <v>0</v>
      </c>
      <c r="EK98" s="84">
        <v>0</v>
      </c>
      <c r="EL98" s="84">
        <v>0</v>
      </c>
      <c r="EM98" s="84">
        <v>0</v>
      </c>
      <c r="EN98" s="84">
        <v>0</v>
      </c>
      <c r="EO98" s="84">
        <v>0</v>
      </c>
      <c r="EP98" s="83">
        <f t="shared" si="167"/>
        <v>0</v>
      </c>
      <c r="EQ98" s="79">
        <v>0</v>
      </c>
      <c r="ER98" s="79">
        <v>0</v>
      </c>
      <c r="ES98" s="79">
        <v>0</v>
      </c>
      <c r="ET98" s="79">
        <v>0</v>
      </c>
      <c r="EU98" s="79">
        <v>0</v>
      </c>
      <c r="EV98" s="79">
        <v>0</v>
      </c>
      <c r="EW98" s="79">
        <v>0</v>
      </c>
      <c r="EX98" s="79">
        <v>0</v>
      </c>
      <c r="EY98" s="79">
        <v>0</v>
      </c>
      <c r="EZ98" s="79">
        <v>0</v>
      </c>
      <c r="FA98" s="79">
        <v>0</v>
      </c>
      <c r="FB98" s="79">
        <v>0</v>
      </c>
      <c r="FC98" s="81">
        <f t="shared" si="168"/>
        <v>0</v>
      </c>
      <c r="FD98" s="81">
        <f t="shared" si="169"/>
        <v>0</v>
      </c>
      <c r="FE98" s="81">
        <f t="shared" si="170"/>
        <v>0</v>
      </c>
      <c r="FF98" s="81">
        <f t="shared" si="171"/>
        <v>0</v>
      </c>
      <c r="FG98" s="81">
        <f t="shared" si="172"/>
        <v>0</v>
      </c>
      <c r="FH98" s="81">
        <f t="shared" si="173"/>
        <v>0</v>
      </c>
      <c r="FI98" s="81">
        <f t="shared" si="174"/>
        <v>0</v>
      </c>
      <c r="FJ98" s="81">
        <f t="shared" si="175"/>
        <v>0</v>
      </c>
      <c r="FK98" s="81">
        <f t="shared" si="176"/>
        <v>0</v>
      </c>
      <c r="FL98" s="81">
        <f t="shared" si="177"/>
        <v>0</v>
      </c>
      <c r="FM98" s="81">
        <f t="shared" si="178"/>
        <v>0</v>
      </c>
      <c r="FN98" s="81">
        <f t="shared" si="179"/>
        <v>0</v>
      </c>
      <c r="FO98" s="81">
        <f t="shared" si="180"/>
        <v>0</v>
      </c>
      <c r="FP98" s="84">
        <v>0</v>
      </c>
      <c r="FQ98" s="84">
        <v>0</v>
      </c>
      <c r="FR98" s="84">
        <v>0</v>
      </c>
      <c r="FS98" s="84">
        <v>0</v>
      </c>
      <c r="FT98" s="84">
        <v>0</v>
      </c>
      <c r="FU98" s="84">
        <v>0</v>
      </c>
      <c r="FV98" s="84">
        <v>0</v>
      </c>
      <c r="FW98" s="84">
        <v>0</v>
      </c>
      <c r="FX98" s="84">
        <v>0</v>
      </c>
      <c r="FY98" s="84">
        <v>0</v>
      </c>
      <c r="FZ98" s="84">
        <v>0</v>
      </c>
      <c r="GA98" s="84">
        <v>0</v>
      </c>
      <c r="GB98" s="83">
        <f t="shared" si="181"/>
        <v>0</v>
      </c>
      <c r="GC98" s="86">
        <v>0</v>
      </c>
      <c r="GD98" s="86">
        <v>0</v>
      </c>
      <c r="GE98" s="86">
        <v>0</v>
      </c>
      <c r="GF98" s="86">
        <v>0</v>
      </c>
      <c r="GG98" s="86">
        <v>0</v>
      </c>
      <c r="GH98" s="63">
        <v>0</v>
      </c>
      <c r="GI98" s="63">
        <v>0</v>
      </c>
      <c r="GJ98" s="63">
        <v>0</v>
      </c>
      <c r="GK98" s="63">
        <v>41745</v>
      </c>
      <c r="GL98" s="63">
        <v>168.75399999999999</v>
      </c>
      <c r="GM98" s="63">
        <v>0</v>
      </c>
      <c r="GN98" s="63">
        <v>6292.84</v>
      </c>
      <c r="GO98" s="63">
        <v>8120.3149999999996</v>
      </c>
      <c r="GP98" s="63">
        <v>0</v>
      </c>
      <c r="GQ98" s="63">
        <v>0</v>
      </c>
      <c r="GR98" s="63">
        <v>0</v>
      </c>
      <c r="GS98" s="63">
        <v>0</v>
      </c>
      <c r="GT98" s="63">
        <f t="shared" si="182"/>
        <v>56326.909</v>
      </c>
      <c r="GU98" s="63">
        <v>0</v>
      </c>
      <c r="GV98" s="63">
        <v>0</v>
      </c>
      <c r="GW98" s="63">
        <v>0</v>
      </c>
      <c r="GX98" s="63">
        <v>0</v>
      </c>
      <c r="GY98" s="63">
        <v>0</v>
      </c>
      <c r="GZ98" s="63">
        <v>0</v>
      </c>
      <c r="HA98" s="63">
        <v>0</v>
      </c>
      <c r="HB98" s="63">
        <v>0</v>
      </c>
      <c r="HC98" s="63">
        <v>0</v>
      </c>
      <c r="HD98" s="63">
        <v>0</v>
      </c>
      <c r="HE98" s="63">
        <v>0</v>
      </c>
      <c r="HF98" s="63">
        <v>0</v>
      </c>
      <c r="HG98" s="63">
        <f t="shared" si="183"/>
        <v>0</v>
      </c>
      <c r="HH98" s="58">
        <v>0</v>
      </c>
      <c r="HI98" s="58">
        <v>0</v>
      </c>
      <c r="HJ98" s="58">
        <v>0</v>
      </c>
      <c r="HK98" s="58">
        <v>0</v>
      </c>
      <c r="HL98" s="58">
        <f t="shared" si="184"/>
        <v>56326.909</v>
      </c>
      <c r="HM98" s="63">
        <v>0</v>
      </c>
      <c r="HN98" s="63">
        <v>0</v>
      </c>
      <c r="HO98" s="63">
        <v>0</v>
      </c>
      <c r="HP98" s="63">
        <v>41745</v>
      </c>
      <c r="HQ98" s="63">
        <v>168.75399999999999</v>
      </c>
      <c r="HR98" s="63">
        <v>0</v>
      </c>
      <c r="HS98" s="63">
        <v>6292.84</v>
      </c>
      <c r="HT98" s="63">
        <v>8120.3149999999996</v>
      </c>
      <c r="HU98" s="63">
        <v>5917.7830000000004</v>
      </c>
      <c r="HV98" s="63">
        <v>8420.6919999999991</v>
      </c>
      <c r="HW98" s="63">
        <v>252.636</v>
      </c>
      <c r="HX98" s="63">
        <v>0</v>
      </c>
      <c r="HY98" s="63">
        <f t="shared" si="185"/>
        <v>70918.02</v>
      </c>
      <c r="HZ98" s="63">
        <v>0</v>
      </c>
      <c r="IA98" s="63">
        <v>0</v>
      </c>
      <c r="IB98" s="63">
        <v>0</v>
      </c>
      <c r="IC98" s="63">
        <v>0</v>
      </c>
      <c r="ID98" s="63">
        <v>0</v>
      </c>
      <c r="IE98" s="63">
        <v>0</v>
      </c>
      <c r="IF98" s="63">
        <v>0</v>
      </c>
      <c r="IG98" s="63">
        <v>0</v>
      </c>
      <c r="IH98" s="63">
        <v>0</v>
      </c>
      <c r="II98" s="63">
        <v>0</v>
      </c>
      <c r="IJ98" s="63">
        <v>0</v>
      </c>
      <c r="IK98" s="63">
        <v>0</v>
      </c>
      <c r="IL98" s="63">
        <v>0</v>
      </c>
      <c r="IM98" s="58">
        <v>0</v>
      </c>
      <c r="IN98" s="58">
        <v>0</v>
      </c>
      <c r="IO98" s="58">
        <v>0</v>
      </c>
      <c r="IP98" s="58">
        <v>0</v>
      </c>
      <c r="IQ98" s="58">
        <f t="shared" si="138"/>
        <v>70918.02</v>
      </c>
      <c r="IR98" s="70">
        <f t="shared" si="186"/>
        <v>81037</v>
      </c>
      <c r="IS98" s="70">
        <f t="shared" si="187"/>
        <v>70918.02</v>
      </c>
      <c r="IT98" s="92">
        <f t="shared" si="139"/>
        <v>70918.02</v>
      </c>
      <c r="IU98" s="92">
        <f t="shared" si="140"/>
        <v>81037</v>
      </c>
      <c r="IV98" s="92">
        <f t="shared" si="188"/>
        <v>-10118.979999999996</v>
      </c>
      <c r="IW98" s="21">
        <f t="shared" si="141"/>
        <v>10118.979999999996</v>
      </c>
      <c r="IX98" s="70">
        <f t="shared" si="189"/>
        <v>0</v>
      </c>
      <c r="IY98" s="70">
        <f t="shared" si="190"/>
        <v>70918.02</v>
      </c>
      <c r="IZ98" s="93">
        <f t="shared" si="142"/>
        <v>70918.02</v>
      </c>
      <c r="JA98" s="93">
        <f t="shared" si="143"/>
        <v>0</v>
      </c>
      <c r="JB98" s="92">
        <f t="shared" si="191"/>
        <v>70918.02</v>
      </c>
      <c r="JC98" s="94">
        <f t="shared" si="144"/>
        <v>-70918.02</v>
      </c>
      <c r="JD98" s="94">
        <f t="shared" si="192"/>
        <v>56326.909</v>
      </c>
      <c r="JE98" s="94">
        <f t="shared" si="193"/>
        <v>70918.02</v>
      </c>
      <c r="JF98" s="94">
        <f t="shared" si="145"/>
        <v>70918.02</v>
      </c>
      <c r="JG98" s="94">
        <f t="shared" si="146"/>
        <v>56326.909</v>
      </c>
      <c r="JH98" s="94">
        <f t="shared" si="194"/>
        <v>14591.111000000004</v>
      </c>
      <c r="JI98" s="94">
        <f t="shared" si="147"/>
        <v>-14591.111000000004</v>
      </c>
      <c r="JJ98" s="94">
        <f t="shared" si="195"/>
        <v>70918.02</v>
      </c>
      <c r="JK98" s="94">
        <f t="shared" si="148"/>
        <v>72266.582999999999</v>
      </c>
      <c r="JL98" s="94">
        <f t="shared" si="196"/>
        <v>72266.582999999999</v>
      </c>
      <c r="JM98" s="94">
        <f t="shared" si="197"/>
        <v>70918.02</v>
      </c>
      <c r="JN98" s="94">
        <f t="shared" si="198"/>
        <v>1348.5629999999946</v>
      </c>
      <c r="JO98" s="94">
        <f t="shared" si="199"/>
        <v>-1348.5629999999946</v>
      </c>
      <c r="JP98" s="96">
        <v>13782</v>
      </c>
      <c r="JQ98" s="5" t="s">
        <v>384</v>
      </c>
      <c r="JR98" s="4" t="s">
        <v>394</v>
      </c>
      <c r="JS98" s="4"/>
      <c r="JT98" s="5"/>
      <c r="JU98" s="102"/>
      <c r="JV98" s="5"/>
      <c r="JW98" s="105"/>
      <c r="JX98" s="103" t="s">
        <v>412</v>
      </c>
      <c r="JY98" s="104"/>
      <c r="JZ98" s="105"/>
      <c r="KA98" s="5" t="s">
        <v>565</v>
      </c>
      <c r="KB98" s="5"/>
      <c r="KC98" s="109"/>
      <c r="KD98" s="109">
        <v>43830</v>
      </c>
      <c r="KE98" s="109"/>
      <c r="KF98" s="120"/>
      <c r="KG98" s="120"/>
      <c r="KH98" s="120"/>
      <c r="KI98" s="120"/>
      <c r="KJ98" s="120"/>
      <c r="KK98" s="120"/>
      <c r="KL98" s="120"/>
      <c r="KM98" s="24"/>
      <c r="KN98" s="120"/>
      <c r="KO98" s="139"/>
      <c r="KP98" s="122"/>
      <c r="KQ98" s="123"/>
      <c r="KR98" s="122"/>
      <c r="KS98" s="290"/>
    </row>
    <row r="99" spans="1:305" ht="26.25" x14ac:dyDescent="0.25">
      <c r="A99" s="4" t="s">
        <v>232</v>
      </c>
      <c r="B99" s="6" t="s">
        <v>71</v>
      </c>
      <c r="C99" s="26" t="s">
        <v>262</v>
      </c>
      <c r="D99" s="219" t="s">
        <v>145</v>
      </c>
      <c r="E99" s="32" t="s">
        <v>770</v>
      </c>
      <c r="F99" s="33" t="s">
        <v>167</v>
      </c>
      <c r="G99" s="12">
        <v>0</v>
      </c>
      <c r="H99" s="12">
        <v>0</v>
      </c>
      <c r="I99" s="12">
        <v>0</v>
      </c>
      <c r="J99" s="12">
        <v>5075.5370000000003</v>
      </c>
      <c r="K99" s="12">
        <v>53953.332000000002</v>
      </c>
      <c r="L99" s="12">
        <v>19328.218000000001</v>
      </c>
      <c r="M99" s="12">
        <v>485.16899999999998</v>
      </c>
      <c r="N99" s="48">
        <v>144.83199999999999</v>
      </c>
      <c r="O99" s="48">
        <v>7634.2</v>
      </c>
      <c r="P99" s="48">
        <v>755.63400000000001</v>
      </c>
      <c r="Q99" s="48">
        <v>6828.8950000000004</v>
      </c>
      <c r="R99" s="48">
        <v>0</v>
      </c>
      <c r="S99" s="11">
        <f t="shared" si="123"/>
        <v>94205.816999999995</v>
      </c>
      <c r="T99" s="79">
        <v>0</v>
      </c>
      <c r="U99" s="79">
        <v>0</v>
      </c>
      <c r="V99" s="79">
        <v>0</v>
      </c>
      <c r="W99" s="79">
        <v>0</v>
      </c>
      <c r="X99" s="79">
        <v>0.14729999999999999</v>
      </c>
      <c r="Y99" s="79">
        <v>2.2700000000000001E-2</v>
      </c>
      <c r="Z99" s="79">
        <v>0.04</v>
      </c>
      <c r="AA99" s="79">
        <v>0.13</v>
      </c>
      <c r="AB99" s="79">
        <v>0.02</v>
      </c>
      <c r="AC99" s="79">
        <v>0</v>
      </c>
      <c r="AD99" s="79">
        <v>0.08</v>
      </c>
      <c r="AE99" s="79">
        <v>0</v>
      </c>
      <c r="AF99" s="221">
        <f t="shared" si="124"/>
        <v>0</v>
      </c>
      <c r="AG99" s="221">
        <f t="shared" si="125"/>
        <v>0</v>
      </c>
      <c r="AH99" s="221">
        <f t="shared" si="126"/>
        <v>0</v>
      </c>
      <c r="AI99" s="221">
        <f t="shared" si="127"/>
        <v>0</v>
      </c>
      <c r="AJ99" s="221">
        <f t="shared" si="128"/>
        <v>0.14729999999999999</v>
      </c>
      <c r="AK99" s="221">
        <f t="shared" si="129"/>
        <v>0.16999999999999998</v>
      </c>
      <c r="AL99" s="221">
        <f t="shared" si="130"/>
        <v>0.21</v>
      </c>
      <c r="AM99" s="221">
        <f t="shared" si="131"/>
        <v>0.33999999999999997</v>
      </c>
      <c r="AN99" s="221">
        <f t="shared" si="132"/>
        <v>0.36</v>
      </c>
      <c r="AO99" s="221">
        <f t="shared" si="133"/>
        <v>0.36</v>
      </c>
      <c r="AP99" s="221">
        <f t="shared" si="134"/>
        <v>0.44</v>
      </c>
      <c r="AQ99" s="221">
        <f t="shared" si="135"/>
        <v>0.44</v>
      </c>
      <c r="AR99" s="221">
        <f t="shared" si="149"/>
        <v>5.1537337042930439E-2</v>
      </c>
      <c r="AS99" s="221">
        <f t="shared" si="150"/>
        <v>9.0482443999820431E-2</v>
      </c>
      <c r="AT99" s="221">
        <f t="shared" si="151"/>
        <v>0.19936244399982045</v>
      </c>
      <c r="AU99" s="221">
        <f t="shared" si="152"/>
        <v>0.29707418188449064</v>
      </c>
      <c r="AV99" s="221">
        <f t="shared" si="153"/>
        <v>0.38082710007135084</v>
      </c>
      <c r="AW99" s="221">
        <f t="shared" si="154"/>
        <v>0.49606455359638935</v>
      </c>
      <c r="AX99" s="221">
        <f t="shared" si="155"/>
        <v>0.68451370330889139</v>
      </c>
      <c r="AY99" s="221">
        <f t="shared" si="156"/>
        <v>0.98374234759730605</v>
      </c>
      <c r="AZ99" s="221">
        <f t="shared" si="157"/>
        <v>0.9917419313469249</v>
      </c>
      <c r="BA99" s="221">
        <f t="shared" si="158"/>
        <v>0.99686016523612186</v>
      </c>
      <c r="BB99" s="221">
        <f t="shared" si="159"/>
        <v>0.99990701449273145</v>
      </c>
      <c r="BC99" s="221">
        <f t="shared" si="160"/>
        <v>1.0000012063570818</v>
      </c>
      <c r="BD99" s="80">
        <f t="shared" si="136"/>
        <v>0.44</v>
      </c>
      <c r="BE99" s="76">
        <v>0</v>
      </c>
      <c r="BF99" s="51">
        <v>0</v>
      </c>
      <c r="BG99" s="57">
        <v>0</v>
      </c>
      <c r="BH99" s="57">
        <v>0</v>
      </c>
      <c r="BI99" s="57">
        <v>4790.6950170086311</v>
      </c>
      <c r="BJ99" s="57">
        <v>4793.217381947723</v>
      </c>
      <c r="BK99" s="57">
        <v>4795.7955465478171</v>
      </c>
      <c r="BL99" s="57">
        <v>67476.521151422276</v>
      </c>
      <c r="BM99" s="57">
        <v>0</v>
      </c>
      <c r="BN99" s="57">
        <v>13227.621779430843</v>
      </c>
      <c r="BO99" s="57">
        <v>27470.569360290341</v>
      </c>
      <c r="BP99" s="57">
        <v>0</v>
      </c>
      <c r="BQ99" s="57">
        <v>0</v>
      </c>
      <c r="BR99" s="57">
        <v>0</v>
      </c>
      <c r="BS99" s="86">
        <f t="shared" si="161"/>
        <v>122554.42023664762</v>
      </c>
      <c r="BT99" s="230">
        <v>5.1537337042930439E-2</v>
      </c>
      <c r="BU99" s="230">
        <v>3.8945106956889991E-2</v>
      </c>
      <c r="BV99" s="230">
        <v>0.10888</v>
      </c>
      <c r="BW99" s="230">
        <v>9.7711737884670219E-2</v>
      </c>
      <c r="BX99" s="230">
        <v>8.375291818686019E-2</v>
      </c>
      <c r="BY99" s="230">
        <v>0.11523745352503847</v>
      </c>
      <c r="BZ99" s="230">
        <v>0.18844914971250201</v>
      </c>
      <c r="CA99" s="230">
        <v>0.29922864428841467</v>
      </c>
      <c r="CB99" s="230">
        <v>7.9995837496188646E-3</v>
      </c>
      <c r="CC99" s="230">
        <v>5.118233889197011E-3</v>
      </c>
      <c r="CD99" s="230">
        <v>3.0468492566096232E-3</v>
      </c>
      <c r="CE99" s="230">
        <v>9.4191864350325112E-5</v>
      </c>
      <c r="CF99" s="80">
        <f t="shared" si="162"/>
        <v>1.0000012063570818</v>
      </c>
      <c r="CG99" s="59">
        <v>0</v>
      </c>
      <c r="CH99" s="59">
        <v>0</v>
      </c>
      <c r="CI99" s="59">
        <v>0</v>
      </c>
      <c r="CJ99" s="59">
        <v>0</v>
      </c>
      <c r="CK99" s="59">
        <v>0</v>
      </c>
      <c r="CL99" s="59">
        <v>0</v>
      </c>
      <c r="CM99" s="59">
        <v>0</v>
      </c>
      <c r="CN99" s="59">
        <v>0</v>
      </c>
      <c r="CO99" s="59">
        <v>0</v>
      </c>
      <c r="CP99" s="59">
        <v>0</v>
      </c>
      <c r="CQ99" s="59">
        <v>0</v>
      </c>
      <c r="CR99" s="59">
        <v>0</v>
      </c>
      <c r="CS99" s="11">
        <f t="shared" si="163"/>
        <v>0</v>
      </c>
      <c r="CT99" s="59">
        <v>0</v>
      </c>
      <c r="CU99" s="59">
        <v>0</v>
      </c>
      <c r="CV99" s="59">
        <v>0</v>
      </c>
      <c r="CW99" s="59">
        <v>0</v>
      </c>
      <c r="CX99" s="58">
        <f t="shared" si="137"/>
        <v>122554.42023664762</v>
      </c>
      <c r="CY99" s="63">
        <v>0</v>
      </c>
      <c r="CZ99" s="63">
        <v>0</v>
      </c>
      <c r="DA99" s="63">
        <v>4790.6950170086311</v>
      </c>
      <c r="DB99" s="63">
        <v>4793.217381947723</v>
      </c>
      <c r="DC99" s="63">
        <v>4795.7955465478171</v>
      </c>
      <c r="DD99" s="63">
        <v>67476.521151422276</v>
      </c>
      <c r="DE99" s="63">
        <v>0</v>
      </c>
      <c r="DF99" s="63">
        <v>13227.621779430843</v>
      </c>
      <c r="DG99" s="63">
        <v>27470.569360290341</v>
      </c>
      <c r="DH99" s="63">
        <v>0</v>
      </c>
      <c r="DI99" s="63">
        <v>0</v>
      </c>
      <c r="DJ99" s="63">
        <v>0</v>
      </c>
      <c r="DK99" s="63">
        <f t="shared" si="164"/>
        <v>122554.42023664762</v>
      </c>
      <c r="DL99" s="63">
        <v>0</v>
      </c>
      <c r="DM99" s="63">
        <v>0</v>
      </c>
      <c r="DN99" s="63">
        <v>0</v>
      </c>
      <c r="DO99" s="63">
        <v>0</v>
      </c>
      <c r="DP99" s="63">
        <v>0</v>
      </c>
      <c r="DQ99" s="63">
        <v>0</v>
      </c>
      <c r="DR99" s="63">
        <v>0</v>
      </c>
      <c r="DS99" s="63">
        <v>0</v>
      </c>
      <c r="DT99" s="63">
        <v>0</v>
      </c>
      <c r="DU99" s="63">
        <v>0</v>
      </c>
      <c r="DV99" s="63">
        <v>0</v>
      </c>
      <c r="DW99" s="63">
        <v>0</v>
      </c>
      <c r="DX99" s="63">
        <f t="shared" si="165"/>
        <v>0</v>
      </c>
      <c r="DY99" s="58">
        <v>0</v>
      </c>
      <c r="DZ99" s="58">
        <v>0</v>
      </c>
      <c r="EA99" s="58">
        <v>0</v>
      </c>
      <c r="EB99" s="58">
        <v>0</v>
      </c>
      <c r="EC99" s="58">
        <f t="shared" si="166"/>
        <v>122554.42023664762</v>
      </c>
      <c r="ED99" s="85">
        <v>0</v>
      </c>
      <c r="EE99" s="85">
        <v>0</v>
      </c>
      <c r="EF99" s="85">
        <v>0</v>
      </c>
      <c r="EG99" s="85">
        <v>5075.5370000000003</v>
      </c>
      <c r="EH99" s="85">
        <v>53953.332000000002</v>
      </c>
      <c r="EI99" s="85">
        <v>19328.218000000001</v>
      </c>
      <c r="EJ99" s="85">
        <v>1671.7819999999992</v>
      </c>
      <c r="EK99" s="85">
        <v>0</v>
      </c>
      <c r="EL99" s="85">
        <v>0</v>
      </c>
      <c r="EM99" s="85">
        <v>24000</v>
      </c>
      <c r="EN99" s="85">
        <v>8000</v>
      </c>
      <c r="EO99" s="85">
        <v>10525.551236647618</v>
      </c>
      <c r="EP99" s="83">
        <f t="shared" si="167"/>
        <v>122554.42023664762</v>
      </c>
      <c r="EQ99" s="79">
        <v>0</v>
      </c>
      <c r="ER99" s="79">
        <v>0</v>
      </c>
      <c r="ES99" s="79">
        <v>0</v>
      </c>
      <c r="ET99" s="79">
        <v>0</v>
      </c>
      <c r="EU99" s="79">
        <v>0.14729999999999999</v>
      </c>
      <c r="EV99" s="79">
        <v>0.10815734497678241</v>
      </c>
      <c r="EW99" s="79">
        <v>0.1188107048445065</v>
      </c>
      <c r="EX99" s="79">
        <v>0.26682904129662083</v>
      </c>
      <c r="EY99" s="79">
        <v>9.1583251650973752E-2</v>
      </c>
      <c r="EZ99" s="79">
        <v>9.9008920703755415E-2</v>
      </c>
      <c r="FA99" s="79">
        <v>0.15890931772952743</v>
      </c>
      <c r="FB99" s="79">
        <v>9.4058474668567635E-3</v>
      </c>
      <c r="FC99" s="81">
        <f t="shared" si="168"/>
        <v>1.0000044286690231</v>
      </c>
      <c r="FD99" s="81">
        <f t="shared" si="169"/>
        <v>0</v>
      </c>
      <c r="FE99" s="81">
        <f t="shared" si="170"/>
        <v>0</v>
      </c>
      <c r="FF99" s="81">
        <f t="shared" si="171"/>
        <v>0</v>
      </c>
      <c r="FG99" s="81">
        <f t="shared" si="172"/>
        <v>0</v>
      </c>
      <c r="FH99" s="81">
        <f t="shared" si="173"/>
        <v>0.14729999999999999</v>
      </c>
      <c r="FI99" s="81">
        <f t="shared" si="174"/>
        <v>0.25545734497678241</v>
      </c>
      <c r="FJ99" s="81">
        <f t="shared" si="175"/>
        <v>0.37426804982128892</v>
      </c>
      <c r="FK99" s="81">
        <f t="shared" si="176"/>
        <v>0.64109709111790969</v>
      </c>
      <c r="FL99" s="81">
        <f t="shared" si="177"/>
        <v>0.7326803427688835</v>
      </c>
      <c r="FM99" s="81">
        <f t="shared" si="178"/>
        <v>0.83168926347263894</v>
      </c>
      <c r="FN99" s="81">
        <f t="shared" si="179"/>
        <v>0.99059858120216637</v>
      </c>
      <c r="FO99" s="81">
        <f t="shared" si="180"/>
        <v>1.0000044286690231</v>
      </c>
      <c r="FP99" s="85">
        <v>0</v>
      </c>
      <c r="FQ99" s="85">
        <v>0</v>
      </c>
      <c r="FR99" s="85">
        <v>0</v>
      </c>
      <c r="FS99" s="85">
        <v>0</v>
      </c>
      <c r="FT99" s="85">
        <v>0</v>
      </c>
      <c r="FU99" s="85">
        <v>0</v>
      </c>
      <c r="FV99" s="85">
        <v>0</v>
      </c>
      <c r="FW99" s="85">
        <v>0</v>
      </c>
      <c r="FX99" s="85">
        <v>0</v>
      </c>
      <c r="FY99" s="85">
        <v>0</v>
      </c>
      <c r="FZ99" s="85">
        <v>0</v>
      </c>
      <c r="GA99" s="85">
        <v>0</v>
      </c>
      <c r="GB99" s="83">
        <f t="shared" si="181"/>
        <v>0</v>
      </c>
      <c r="GC99" s="89">
        <v>0</v>
      </c>
      <c r="GD99" s="89">
        <v>0</v>
      </c>
      <c r="GE99" s="89">
        <v>0</v>
      </c>
      <c r="GF99" s="89">
        <v>0</v>
      </c>
      <c r="GG99" s="86">
        <v>122554.42023664762</v>
      </c>
      <c r="GH99" s="63">
        <v>0</v>
      </c>
      <c r="GI99" s="63">
        <v>0</v>
      </c>
      <c r="GJ99" s="63">
        <v>0</v>
      </c>
      <c r="GK99" s="63">
        <v>5075.5370000000003</v>
      </c>
      <c r="GL99" s="63">
        <v>53953.332000000002</v>
      </c>
      <c r="GM99" s="63">
        <v>19328.218000000001</v>
      </c>
      <c r="GN99" s="63">
        <v>485.16899999999998</v>
      </c>
      <c r="GO99" s="63">
        <v>144.83199999999999</v>
      </c>
      <c r="GP99" s="63">
        <v>7634.2</v>
      </c>
      <c r="GQ99" s="63">
        <v>16365.8</v>
      </c>
      <c r="GR99" s="63">
        <v>8000</v>
      </c>
      <c r="GS99" s="63">
        <v>11567.332236647637</v>
      </c>
      <c r="GT99" s="63">
        <f t="shared" si="182"/>
        <v>122554.42023664762</v>
      </c>
      <c r="GU99" s="63">
        <v>0</v>
      </c>
      <c r="GV99" s="63">
        <v>0</v>
      </c>
      <c r="GW99" s="63">
        <v>0</v>
      </c>
      <c r="GX99" s="63">
        <v>0</v>
      </c>
      <c r="GY99" s="63">
        <v>0</v>
      </c>
      <c r="GZ99" s="63">
        <v>0</v>
      </c>
      <c r="HA99" s="63">
        <v>0</v>
      </c>
      <c r="HB99" s="63">
        <v>0</v>
      </c>
      <c r="HC99" s="63">
        <v>0</v>
      </c>
      <c r="HD99" s="63">
        <v>0</v>
      </c>
      <c r="HE99" s="63">
        <v>0</v>
      </c>
      <c r="HF99" s="63">
        <v>0</v>
      </c>
      <c r="HG99" s="63">
        <f t="shared" si="183"/>
        <v>0</v>
      </c>
      <c r="HH99" s="58">
        <v>0</v>
      </c>
      <c r="HI99" s="58">
        <v>0</v>
      </c>
      <c r="HJ99" s="58">
        <v>0</v>
      </c>
      <c r="HK99" s="58">
        <v>0</v>
      </c>
      <c r="HL99" s="58">
        <f t="shared" si="184"/>
        <v>122554.42023664762</v>
      </c>
      <c r="HM99" s="63">
        <v>0</v>
      </c>
      <c r="HN99" s="63">
        <v>0</v>
      </c>
      <c r="HO99" s="63">
        <v>0</v>
      </c>
      <c r="HP99" s="63">
        <v>5075.5370000000003</v>
      </c>
      <c r="HQ99" s="63">
        <v>53953.332000000002</v>
      </c>
      <c r="HR99" s="63">
        <v>19328.218000000001</v>
      </c>
      <c r="HS99" s="63">
        <v>485.16899999999998</v>
      </c>
      <c r="HT99" s="63">
        <v>144.83199999999999</v>
      </c>
      <c r="HU99" s="63">
        <v>7634.2</v>
      </c>
      <c r="HV99" s="63">
        <v>755.63400000000001</v>
      </c>
      <c r="HW99" s="63">
        <v>6828.8950000000004</v>
      </c>
      <c r="HX99" s="63">
        <v>3171.1049999999996</v>
      </c>
      <c r="HY99" s="63">
        <f t="shared" si="185"/>
        <v>97376.921999999991</v>
      </c>
      <c r="HZ99" s="63">
        <v>0</v>
      </c>
      <c r="IA99" s="63">
        <v>0</v>
      </c>
      <c r="IB99" s="63">
        <v>0</v>
      </c>
      <c r="IC99" s="63">
        <v>0</v>
      </c>
      <c r="ID99" s="63">
        <v>0</v>
      </c>
      <c r="IE99" s="63">
        <v>0</v>
      </c>
      <c r="IF99" s="63">
        <v>0</v>
      </c>
      <c r="IG99" s="63">
        <v>0</v>
      </c>
      <c r="IH99" s="63">
        <v>0</v>
      </c>
      <c r="II99" s="63">
        <v>0</v>
      </c>
      <c r="IJ99" s="63">
        <v>0</v>
      </c>
      <c r="IK99" s="63">
        <v>0</v>
      </c>
      <c r="IL99" s="63">
        <v>25177.498236647632</v>
      </c>
      <c r="IM99" s="58">
        <v>0</v>
      </c>
      <c r="IN99" s="58">
        <v>0</v>
      </c>
      <c r="IO99" s="58">
        <v>0</v>
      </c>
      <c r="IP99" s="58">
        <v>0</v>
      </c>
      <c r="IQ99" s="58">
        <f t="shared" si="138"/>
        <v>122554.42023664762</v>
      </c>
      <c r="IR99" s="70">
        <f t="shared" si="186"/>
        <v>122554.42023664762</v>
      </c>
      <c r="IS99" s="70">
        <f t="shared" si="187"/>
        <v>94205.816999999995</v>
      </c>
      <c r="IT99" s="92">
        <f t="shared" si="139"/>
        <v>94205.816999999995</v>
      </c>
      <c r="IU99" s="92">
        <f t="shared" si="140"/>
        <v>122554.42023664762</v>
      </c>
      <c r="IV99" s="92">
        <f t="shared" si="188"/>
        <v>-28348.603236647628</v>
      </c>
      <c r="IW99" s="21">
        <f t="shared" si="141"/>
        <v>28348.603236647628</v>
      </c>
      <c r="IX99" s="70">
        <f t="shared" si="189"/>
        <v>112028.86900000001</v>
      </c>
      <c r="IY99" s="70">
        <f t="shared" si="190"/>
        <v>94205.816999999995</v>
      </c>
      <c r="IZ99" s="93">
        <f t="shared" si="142"/>
        <v>94205.816999999995</v>
      </c>
      <c r="JA99" s="93">
        <f t="shared" si="143"/>
        <v>112028.86900000001</v>
      </c>
      <c r="JB99" s="92">
        <f t="shared" si="191"/>
        <v>-17823.052000000011</v>
      </c>
      <c r="JC99" s="94">
        <f t="shared" si="144"/>
        <v>28348.603236647628</v>
      </c>
      <c r="JD99" s="94">
        <f t="shared" si="192"/>
        <v>110987.08799999999</v>
      </c>
      <c r="JE99" s="94">
        <f t="shared" si="193"/>
        <v>94205.816999999995</v>
      </c>
      <c r="JF99" s="94">
        <f t="shared" si="145"/>
        <v>94205.816999999995</v>
      </c>
      <c r="JG99" s="94">
        <f t="shared" si="146"/>
        <v>110987.08799999999</v>
      </c>
      <c r="JH99" s="94">
        <f t="shared" si="194"/>
        <v>-16781.270999999993</v>
      </c>
      <c r="JI99" s="94">
        <f t="shared" si="147"/>
        <v>28348.603236647628</v>
      </c>
      <c r="JJ99" s="94">
        <f t="shared" si="195"/>
        <v>94205.816999999995</v>
      </c>
      <c r="JK99" s="94">
        <f t="shared" si="148"/>
        <v>94205.816999999995</v>
      </c>
      <c r="JL99" s="94">
        <f t="shared" si="196"/>
        <v>94205.816999999995</v>
      </c>
      <c r="JM99" s="94">
        <f t="shared" si="197"/>
        <v>94205.816999999995</v>
      </c>
      <c r="JN99" s="94">
        <f t="shared" si="198"/>
        <v>0</v>
      </c>
      <c r="JO99" s="94">
        <f t="shared" si="199"/>
        <v>28348.603236647628</v>
      </c>
      <c r="JP99" s="96">
        <v>13783</v>
      </c>
      <c r="JQ99" s="6" t="s">
        <v>384</v>
      </c>
      <c r="JR99" s="106" t="s">
        <v>394</v>
      </c>
      <c r="JS99" s="106" t="s">
        <v>410</v>
      </c>
      <c r="JT99" s="6" t="s">
        <v>400</v>
      </c>
      <c r="JU99" s="17"/>
      <c r="JV99" s="6" t="s">
        <v>397</v>
      </c>
      <c r="JW99" s="105" t="s">
        <v>401</v>
      </c>
      <c r="JX99" s="103" t="s">
        <v>412</v>
      </c>
      <c r="JY99" s="7" t="s">
        <v>412</v>
      </c>
      <c r="JZ99" s="105"/>
      <c r="KA99" s="6" t="s">
        <v>565</v>
      </c>
      <c r="KB99" s="6"/>
      <c r="KC99" s="110">
        <v>43800</v>
      </c>
      <c r="KD99" s="109">
        <v>43830</v>
      </c>
      <c r="KE99" s="110"/>
      <c r="KF99" s="130"/>
      <c r="KG99" s="130"/>
      <c r="KH99" s="130">
        <v>0</v>
      </c>
      <c r="KI99" s="130">
        <v>0</v>
      </c>
      <c r="KJ99" s="130">
        <v>0</v>
      </c>
      <c r="KK99" s="130"/>
      <c r="KL99" s="130"/>
      <c r="KM99" s="26"/>
      <c r="KN99" s="130"/>
      <c r="KO99" s="131"/>
      <c r="KP99" s="132"/>
      <c r="KQ99" s="133" t="s">
        <v>509</v>
      </c>
      <c r="KR99" s="132"/>
      <c r="KS99" s="291"/>
    </row>
    <row r="100" spans="1:305" ht="26.25" x14ac:dyDescent="0.25">
      <c r="A100" s="4" t="s">
        <v>233</v>
      </c>
      <c r="B100" s="6" t="s">
        <v>71</v>
      </c>
      <c r="C100" s="26" t="s">
        <v>263</v>
      </c>
      <c r="D100" s="219" t="s">
        <v>145</v>
      </c>
      <c r="E100" s="32" t="s">
        <v>770</v>
      </c>
      <c r="F100" s="33" t="s">
        <v>167</v>
      </c>
      <c r="G100" s="12">
        <v>0</v>
      </c>
      <c r="H100" s="12">
        <v>0</v>
      </c>
      <c r="I100" s="12">
        <v>0</v>
      </c>
      <c r="J100" s="12">
        <v>0</v>
      </c>
      <c r="K100" s="12">
        <v>0</v>
      </c>
      <c r="L100" s="12">
        <v>4002.4029999999998</v>
      </c>
      <c r="M100" s="12">
        <v>6298.576</v>
      </c>
      <c r="N100" s="48">
        <v>35667.970999999998</v>
      </c>
      <c r="O100" s="48">
        <v>0</v>
      </c>
      <c r="P100" s="48">
        <v>7498.3249999999998</v>
      </c>
      <c r="Q100" s="48">
        <v>508</v>
      </c>
      <c r="R100" s="48">
        <v>1516.951</v>
      </c>
      <c r="S100" s="11">
        <f t="shared" si="123"/>
        <v>55492.225999999995</v>
      </c>
      <c r="T100" s="79">
        <v>0</v>
      </c>
      <c r="U100" s="79">
        <v>0</v>
      </c>
      <c r="V100" s="79">
        <v>0</v>
      </c>
      <c r="W100" s="79">
        <v>0</v>
      </c>
      <c r="X100" s="79">
        <v>0.16</v>
      </c>
      <c r="Y100" s="79">
        <v>0.04</v>
      </c>
      <c r="Z100" s="79">
        <v>0.02</v>
      </c>
      <c r="AA100" s="79">
        <v>0.05</v>
      </c>
      <c r="AB100" s="79">
        <v>0</v>
      </c>
      <c r="AC100" s="79">
        <v>0</v>
      </c>
      <c r="AD100" s="79">
        <v>0.05</v>
      </c>
      <c r="AE100" s="79">
        <v>0</v>
      </c>
      <c r="AF100" s="221">
        <f t="shared" si="124"/>
        <v>0</v>
      </c>
      <c r="AG100" s="221">
        <f t="shared" si="125"/>
        <v>0</v>
      </c>
      <c r="AH100" s="221">
        <f t="shared" si="126"/>
        <v>0</v>
      </c>
      <c r="AI100" s="221">
        <f t="shared" si="127"/>
        <v>0</v>
      </c>
      <c r="AJ100" s="221">
        <f t="shared" si="128"/>
        <v>0.16</v>
      </c>
      <c r="AK100" s="221">
        <f t="shared" si="129"/>
        <v>0.2</v>
      </c>
      <c r="AL100" s="221">
        <f t="shared" si="130"/>
        <v>0.22</v>
      </c>
      <c r="AM100" s="221">
        <f t="shared" si="131"/>
        <v>0.27</v>
      </c>
      <c r="AN100" s="221">
        <f t="shared" si="132"/>
        <v>0.27</v>
      </c>
      <c r="AO100" s="221">
        <f t="shared" si="133"/>
        <v>0.27</v>
      </c>
      <c r="AP100" s="221">
        <f t="shared" si="134"/>
        <v>0.32</v>
      </c>
      <c r="AQ100" s="221">
        <f t="shared" si="135"/>
        <v>0.32</v>
      </c>
      <c r="AR100" s="221">
        <f t="shared" si="149"/>
        <v>5.2365471957470121E-2</v>
      </c>
      <c r="AS100" s="221">
        <f t="shared" si="150"/>
        <v>9.4101766649559743E-2</v>
      </c>
      <c r="AT100" s="221">
        <f t="shared" si="151"/>
        <v>0.21078176664955975</v>
      </c>
      <c r="AU100" s="221">
        <f t="shared" si="152"/>
        <v>0.31549648451501761</v>
      </c>
      <c r="AV100" s="221">
        <f t="shared" si="153"/>
        <v>0.40525195697112437</v>
      </c>
      <c r="AW100" s="221">
        <f t="shared" si="154"/>
        <v>0.49552473089778093</v>
      </c>
      <c r="AX100" s="221">
        <f t="shared" si="155"/>
        <v>0.54700800097611058</v>
      </c>
      <c r="AY100" s="221">
        <f t="shared" si="156"/>
        <v>0.56672499802738574</v>
      </c>
      <c r="AZ100" s="221">
        <f t="shared" si="157"/>
        <v>0.64829433355764132</v>
      </c>
      <c r="BA100" s="221">
        <f t="shared" si="158"/>
        <v>0.78072068747835166</v>
      </c>
      <c r="BB100" s="221">
        <f t="shared" si="159"/>
        <v>0.96774957201628753</v>
      </c>
      <c r="BC100" s="221">
        <f t="shared" si="160"/>
        <v>0.97809011130564461</v>
      </c>
      <c r="BD100" s="80">
        <f t="shared" si="136"/>
        <v>0.32</v>
      </c>
      <c r="BE100" s="76">
        <v>0</v>
      </c>
      <c r="BF100" s="51">
        <v>0</v>
      </c>
      <c r="BG100" s="57">
        <v>0</v>
      </c>
      <c r="BH100" s="57">
        <v>0</v>
      </c>
      <c r="BI100" s="57">
        <v>0</v>
      </c>
      <c r="BJ100" s="57">
        <v>0</v>
      </c>
      <c r="BK100" s="57">
        <v>0</v>
      </c>
      <c r="BL100" s="57">
        <v>45812.941013982454</v>
      </c>
      <c r="BM100" s="57">
        <v>0</v>
      </c>
      <c r="BN100" s="57">
        <v>0</v>
      </c>
      <c r="BO100" s="57">
        <v>0</v>
      </c>
      <c r="BP100" s="57">
        <v>4804.7093156887422</v>
      </c>
      <c r="BQ100" s="57">
        <v>37794.412439242456</v>
      </c>
      <c r="BR100" s="57">
        <v>34923.25932445607</v>
      </c>
      <c r="BS100" s="86">
        <f t="shared" si="161"/>
        <v>123335.32209336973</v>
      </c>
      <c r="BT100" s="230">
        <v>5.2365471957470121E-2</v>
      </c>
      <c r="BU100" s="230">
        <v>4.1736294692089629E-2</v>
      </c>
      <c r="BV100" s="230">
        <v>0.11668000000000001</v>
      </c>
      <c r="BW100" s="230">
        <v>0.10471471786545786</v>
      </c>
      <c r="BX100" s="230">
        <v>8.9755472456106739E-2</v>
      </c>
      <c r="BY100" s="230">
        <v>9.027277392665653E-2</v>
      </c>
      <c r="BZ100" s="230">
        <v>5.1483270078329604E-2</v>
      </c>
      <c r="CA100" s="230">
        <v>1.9716997051275168E-2</v>
      </c>
      <c r="CB100" s="230">
        <v>8.1569335530255624E-2</v>
      </c>
      <c r="CC100" s="230">
        <v>0.13242635392071037</v>
      </c>
      <c r="CD100" s="230">
        <v>0.18702888453793584</v>
      </c>
      <c r="CE100" s="230">
        <v>1.0340539289357029E-2</v>
      </c>
      <c r="CF100" s="80">
        <f t="shared" si="162"/>
        <v>0.97809011130564461</v>
      </c>
      <c r="CG100" s="59">
        <v>0</v>
      </c>
      <c r="CH100" s="59">
        <v>0</v>
      </c>
      <c r="CI100" s="59">
        <v>0</v>
      </c>
      <c r="CJ100" s="59">
        <v>0</v>
      </c>
      <c r="CK100" s="59">
        <v>0</v>
      </c>
      <c r="CL100" s="59">
        <v>0</v>
      </c>
      <c r="CM100" s="59">
        <v>0</v>
      </c>
      <c r="CN100" s="59">
        <v>0</v>
      </c>
      <c r="CO100" s="59">
        <v>0</v>
      </c>
      <c r="CP100" s="59">
        <v>0</v>
      </c>
      <c r="CQ100" s="59">
        <v>17500</v>
      </c>
      <c r="CR100" s="59">
        <v>17500</v>
      </c>
      <c r="CS100" s="11">
        <f t="shared" si="163"/>
        <v>35000</v>
      </c>
      <c r="CT100" s="59">
        <v>0</v>
      </c>
      <c r="CU100" s="59">
        <v>0</v>
      </c>
      <c r="CV100" s="59">
        <v>0</v>
      </c>
      <c r="CW100" s="59">
        <v>0</v>
      </c>
      <c r="CX100" s="58">
        <f t="shared" si="137"/>
        <v>158335.32209336973</v>
      </c>
      <c r="CY100" s="63">
        <v>0</v>
      </c>
      <c r="CZ100" s="63">
        <v>0</v>
      </c>
      <c r="DA100" s="63">
        <v>0</v>
      </c>
      <c r="DB100" s="63">
        <v>0</v>
      </c>
      <c r="DC100" s="63">
        <v>0</v>
      </c>
      <c r="DD100" s="63">
        <v>45812.941013982454</v>
      </c>
      <c r="DE100" s="63">
        <v>0</v>
      </c>
      <c r="DF100" s="63">
        <v>0</v>
      </c>
      <c r="DG100" s="63">
        <v>0</v>
      </c>
      <c r="DH100" s="63">
        <v>4804.7093156887422</v>
      </c>
      <c r="DI100" s="63">
        <v>37794.412439242456</v>
      </c>
      <c r="DJ100" s="63">
        <v>34923.25932445607</v>
      </c>
      <c r="DK100" s="63">
        <f t="shared" si="164"/>
        <v>123335.32209336973</v>
      </c>
      <c r="DL100" s="63">
        <v>0</v>
      </c>
      <c r="DM100" s="63">
        <v>0</v>
      </c>
      <c r="DN100" s="63">
        <v>0</v>
      </c>
      <c r="DO100" s="63">
        <v>0</v>
      </c>
      <c r="DP100" s="63">
        <v>0</v>
      </c>
      <c r="DQ100" s="63">
        <v>0</v>
      </c>
      <c r="DR100" s="63">
        <v>0</v>
      </c>
      <c r="DS100" s="63">
        <v>0</v>
      </c>
      <c r="DT100" s="63">
        <v>0</v>
      </c>
      <c r="DU100" s="63">
        <v>0</v>
      </c>
      <c r="DV100" s="63">
        <v>17500</v>
      </c>
      <c r="DW100" s="63">
        <v>17500</v>
      </c>
      <c r="DX100" s="63">
        <f t="shared" si="165"/>
        <v>35000</v>
      </c>
      <c r="DY100" s="58">
        <v>0</v>
      </c>
      <c r="DZ100" s="58">
        <v>0</v>
      </c>
      <c r="EA100" s="58">
        <v>0</v>
      </c>
      <c r="EB100" s="58">
        <v>0</v>
      </c>
      <c r="EC100" s="58">
        <f t="shared" si="166"/>
        <v>158335.32209336973</v>
      </c>
      <c r="ED100" s="85">
        <v>0</v>
      </c>
      <c r="EE100" s="85">
        <v>0</v>
      </c>
      <c r="EF100" s="85">
        <v>0</v>
      </c>
      <c r="EG100" s="85">
        <v>0</v>
      </c>
      <c r="EH100" s="85">
        <v>0</v>
      </c>
      <c r="EI100" s="85">
        <v>4002.4029999999998</v>
      </c>
      <c r="EJ100" s="85">
        <v>0</v>
      </c>
      <c r="EK100" s="85">
        <v>36300</v>
      </c>
      <c r="EL100" s="85">
        <v>0</v>
      </c>
      <c r="EM100" s="85">
        <v>22500</v>
      </c>
      <c r="EN100" s="85">
        <v>13500</v>
      </c>
      <c r="EO100" s="85">
        <v>47032.919093369732</v>
      </c>
      <c r="EP100" s="83">
        <f t="shared" si="167"/>
        <v>123335.32209336973</v>
      </c>
      <c r="EQ100" s="79">
        <v>0</v>
      </c>
      <c r="ER100" s="79">
        <v>0</v>
      </c>
      <c r="ES100" s="79">
        <v>0</v>
      </c>
      <c r="ET100" s="79">
        <v>0</v>
      </c>
      <c r="EU100" s="79">
        <v>0.16</v>
      </c>
      <c r="EV100" s="79">
        <v>7.6870745272525021E-2</v>
      </c>
      <c r="EW100" s="79">
        <v>0.14652814238042272</v>
      </c>
      <c r="EX100" s="79">
        <v>0.12605606229143493</v>
      </c>
      <c r="EY100" s="79">
        <v>5.6062291434927705E-2</v>
      </c>
      <c r="EZ100" s="79">
        <v>0.14015572858731928</v>
      </c>
      <c r="FA100" s="79">
        <v>0.2102335928809789</v>
      </c>
      <c r="FB100" s="79">
        <v>8.4093437152391551E-2</v>
      </c>
      <c r="FC100" s="81">
        <f t="shared" si="168"/>
        <v>1</v>
      </c>
      <c r="FD100" s="81">
        <f t="shared" si="169"/>
        <v>0</v>
      </c>
      <c r="FE100" s="81">
        <f t="shared" si="170"/>
        <v>0</v>
      </c>
      <c r="FF100" s="81">
        <f t="shared" si="171"/>
        <v>0</v>
      </c>
      <c r="FG100" s="81">
        <f t="shared" si="172"/>
        <v>0</v>
      </c>
      <c r="FH100" s="81">
        <f t="shared" si="173"/>
        <v>0.16</v>
      </c>
      <c r="FI100" s="81">
        <f t="shared" si="174"/>
        <v>0.23687074527252502</v>
      </c>
      <c r="FJ100" s="81">
        <f t="shared" si="175"/>
        <v>0.38339888765294772</v>
      </c>
      <c r="FK100" s="81">
        <f t="shared" si="176"/>
        <v>0.50945494994438267</v>
      </c>
      <c r="FL100" s="81">
        <f t="shared" si="177"/>
        <v>0.56551724137931036</v>
      </c>
      <c r="FM100" s="81">
        <f t="shared" si="178"/>
        <v>0.70567296996662965</v>
      </c>
      <c r="FN100" s="81">
        <f t="shared" si="179"/>
        <v>0.91590656284760852</v>
      </c>
      <c r="FO100" s="81">
        <f t="shared" si="180"/>
        <v>1</v>
      </c>
      <c r="FP100" s="85">
        <v>0</v>
      </c>
      <c r="FQ100" s="85">
        <v>0</v>
      </c>
      <c r="FR100" s="85">
        <v>0</v>
      </c>
      <c r="FS100" s="85">
        <v>0</v>
      </c>
      <c r="FT100" s="85">
        <v>0</v>
      </c>
      <c r="FU100" s="85">
        <v>0</v>
      </c>
      <c r="FV100" s="85">
        <v>0</v>
      </c>
      <c r="FW100" s="85">
        <v>0</v>
      </c>
      <c r="FX100" s="85">
        <v>0</v>
      </c>
      <c r="FY100" s="85">
        <v>0</v>
      </c>
      <c r="FZ100" s="85">
        <v>17500</v>
      </c>
      <c r="GA100" s="85">
        <v>17500</v>
      </c>
      <c r="GB100" s="83">
        <f t="shared" si="181"/>
        <v>35000</v>
      </c>
      <c r="GC100" s="89">
        <v>0</v>
      </c>
      <c r="GD100" s="89">
        <v>0</v>
      </c>
      <c r="GE100" s="89">
        <v>0</v>
      </c>
      <c r="GF100" s="89">
        <v>0</v>
      </c>
      <c r="GG100" s="86">
        <v>158335.32209336973</v>
      </c>
      <c r="GH100" s="63">
        <v>0</v>
      </c>
      <c r="GI100" s="63">
        <v>0</v>
      </c>
      <c r="GJ100" s="63">
        <v>0</v>
      </c>
      <c r="GK100" s="63">
        <v>0</v>
      </c>
      <c r="GL100" s="63">
        <v>0</v>
      </c>
      <c r="GM100" s="63">
        <v>4002.4029999999998</v>
      </c>
      <c r="GN100" s="63">
        <v>6298.576</v>
      </c>
      <c r="GO100" s="63">
        <v>35667.970999999998</v>
      </c>
      <c r="GP100" s="63">
        <v>0</v>
      </c>
      <c r="GQ100" s="63">
        <v>22500</v>
      </c>
      <c r="GR100" s="63">
        <v>13500</v>
      </c>
      <c r="GS100" s="63">
        <v>21366.372093369733</v>
      </c>
      <c r="GT100" s="63">
        <f t="shared" si="182"/>
        <v>103335.32209336973</v>
      </c>
      <c r="GU100" s="63">
        <v>0</v>
      </c>
      <c r="GV100" s="63">
        <v>0</v>
      </c>
      <c r="GW100" s="63">
        <v>0</v>
      </c>
      <c r="GX100" s="63">
        <v>0</v>
      </c>
      <c r="GY100" s="63">
        <v>0</v>
      </c>
      <c r="GZ100" s="63">
        <v>0</v>
      </c>
      <c r="HA100" s="63">
        <v>0</v>
      </c>
      <c r="HB100" s="63">
        <v>0</v>
      </c>
      <c r="HC100" s="63">
        <v>0</v>
      </c>
      <c r="HD100" s="63">
        <v>20000</v>
      </c>
      <c r="HE100" s="63">
        <v>17500</v>
      </c>
      <c r="HF100" s="63">
        <v>17500</v>
      </c>
      <c r="HG100" s="63">
        <f t="shared" si="183"/>
        <v>55000</v>
      </c>
      <c r="HH100" s="58">
        <v>0</v>
      </c>
      <c r="HI100" s="58">
        <v>0</v>
      </c>
      <c r="HJ100" s="58">
        <v>0</v>
      </c>
      <c r="HK100" s="58">
        <v>0</v>
      </c>
      <c r="HL100" s="58">
        <f t="shared" si="184"/>
        <v>158335.32209336973</v>
      </c>
      <c r="HM100" s="63">
        <v>0</v>
      </c>
      <c r="HN100" s="63">
        <v>0</v>
      </c>
      <c r="HO100" s="63">
        <v>0</v>
      </c>
      <c r="HP100" s="63">
        <v>0</v>
      </c>
      <c r="HQ100" s="63">
        <v>0</v>
      </c>
      <c r="HR100" s="63">
        <v>4002.4029999999998</v>
      </c>
      <c r="HS100" s="63">
        <v>6298.576</v>
      </c>
      <c r="HT100" s="63">
        <v>35667.970999999998</v>
      </c>
      <c r="HU100" s="63">
        <v>0</v>
      </c>
      <c r="HV100" s="63">
        <v>7498.3249999999998</v>
      </c>
      <c r="HW100" s="63">
        <v>508</v>
      </c>
      <c r="HX100" s="63">
        <v>30000</v>
      </c>
      <c r="HY100" s="63">
        <f t="shared" si="185"/>
        <v>83975.274999999994</v>
      </c>
      <c r="HZ100" s="63">
        <v>0</v>
      </c>
      <c r="IA100" s="63">
        <v>0</v>
      </c>
      <c r="IB100" s="63">
        <v>0</v>
      </c>
      <c r="IC100" s="63">
        <v>0</v>
      </c>
      <c r="ID100" s="63">
        <v>0</v>
      </c>
      <c r="IE100" s="63">
        <v>0</v>
      </c>
      <c r="IF100" s="63">
        <v>0</v>
      </c>
      <c r="IG100" s="63">
        <v>0</v>
      </c>
      <c r="IH100" s="63">
        <v>0</v>
      </c>
      <c r="II100" s="63">
        <v>0</v>
      </c>
      <c r="IJ100" s="63">
        <v>0</v>
      </c>
      <c r="IK100" s="63">
        <v>0</v>
      </c>
      <c r="IL100" s="63">
        <v>74360.047093369736</v>
      </c>
      <c r="IM100" s="58">
        <v>0</v>
      </c>
      <c r="IN100" s="58">
        <v>0</v>
      </c>
      <c r="IO100" s="58">
        <v>0</v>
      </c>
      <c r="IP100" s="58">
        <v>0</v>
      </c>
      <c r="IQ100" s="58">
        <f t="shared" si="138"/>
        <v>158335.32209336973</v>
      </c>
      <c r="IR100" s="70">
        <f t="shared" si="186"/>
        <v>88412.06276891366</v>
      </c>
      <c r="IS100" s="70">
        <f t="shared" si="187"/>
        <v>53975.274999999994</v>
      </c>
      <c r="IT100" s="92">
        <f t="shared" si="139"/>
        <v>53975.274999999994</v>
      </c>
      <c r="IU100" s="92">
        <f t="shared" si="140"/>
        <v>88412.06276891366</v>
      </c>
      <c r="IV100" s="92">
        <f t="shared" si="188"/>
        <v>-34436.787768913666</v>
      </c>
      <c r="IW100" s="21">
        <f t="shared" si="141"/>
        <v>104360.04709336974</v>
      </c>
      <c r="IX100" s="70">
        <f t="shared" si="189"/>
        <v>76302.402999999991</v>
      </c>
      <c r="IY100" s="70">
        <f t="shared" si="190"/>
        <v>53975.274999999994</v>
      </c>
      <c r="IZ100" s="93">
        <f t="shared" si="142"/>
        <v>53975.274999999994</v>
      </c>
      <c r="JA100" s="93">
        <f t="shared" si="143"/>
        <v>76302.402999999991</v>
      </c>
      <c r="JB100" s="92">
        <f t="shared" si="191"/>
        <v>-22327.127999999997</v>
      </c>
      <c r="JC100" s="94">
        <f t="shared" si="144"/>
        <v>104360.04709336974</v>
      </c>
      <c r="JD100" s="94">
        <f t="shared" si="192"/>
        <v>81968.95</v>
      </c>
      <c r="JE100" s="94">
        <f t="shared" si="193"/>
        <v>53975.274999999994</v>
      </c>
      <c r="JF100" s="94">
        <f t="shared" si="145"/>
        <v>53975.274999999994</v>
      </c>
      <c r="JG100" s="94">
        <f t="shared" si="146"/>
        <v>81968.95</v>
      </c>
      <c r="JH100" s="94">
        <f t="shared" si="194"/>
        <v>-27993.675000000003</v>
      </c>
      <c r="JI100" s="94">
        <f t="shared" si="147"/>
        <v>104360.04709336974</v>
      </c>
      <c r="JJ100" s="94">
        <f t="shared" si="195"/>
        <v>53975.274999999994</v>
      </c>
      <c r="JK100" s="94">
        <f t="shared" si="148"/>
        <v>55492.225999999995</v>
      </c>
      <c r="JL100" s="94">
        <f t="shared" si="196"/>
        <v>55492.225999999995</v>
      </c>
      <c r="JM100" s="94">
        <f t="shared" si="197"/>
        <v>53975.274999999994</v>
      </c>
      <c r="JN100" s="94">
        <f t="shared" si="198"/>
        <v>1516.9510000000009</v>
      </c>
      <c r="JO100" s="94">
        <f t="shared" si="199"/>
        <v>102843.09609336974</v>
      </c>
      <c r="JP100" s="96">
        <v>13784</v>
      </c>
      <c r="JQ100" s="6" t="s">
        <v>384</v>
      </c>
      <c r="JR100" s="106" t="s">
        <v>394</v>
      </c>
      <c r="JS100" s="106" t="s">
        <v>410</v>
      </c>
      <c r="JT100" s="6" t="s">
        <v>406</v>
      </c>
      <c r="JU100" s="17"/>
      <c r="JV100" s="6" t="s">
        <v>397</v>
      </c>
      <c r="JW100" s="105" t="s">
        <v>401</v>
      </c>
      <c r="JX100" s="103" t="s">
        <v>412</v>
      </c>
      <c r="JY100" s="7" t="s">
        <v>412</v>
      </c>
      <c r="JZ100" s="105"/>
      <c r="KA100" s="6" t="s">
        <v>566</v>
      </c>
      <c r="KB100" s="6"/>
      <c r="KC100" s="110">
        <v>43800</v>
      </c>
      <c r="KD100" s="109">
        <v>43830</v>
      </c>
      <c r="KE100" s="110"/>
      <c r="KF100" s="130"/>
      <c r="KG100" s="130"/>
      <c r="KH100" s="130">
        <v>0</v>
      </c>
      <c r="KI100" s="130">
        <v>0</v>
      </c>
      <c r="KJ100" s="130">
        <v>0</v>
      </c>
      <c r="KK100" s="130"/>
      <c r="KL100" s="130"/>
      <c r="KM100" s="26"/>
      <c r="KN100" s="130"/>
      <c r="KO100" s="131"/>
      <c r="KP100" s="132"/>
      <c r="KQ100" s="133" t="s">
        <v>509</v>
      </c>
      <c r="KR100" s="132"/>
      <c r="KS100" s="291"/>
    </row>
    <row r="101" spans="1:305" ht="26.25" x14ac:dyDescent="0.25">
      <c r="A101" s="4" t="s">
        <v>234</v>
      </c>
      <c r="B101" s="6" t="s">
        <v>71</v>
      </c>
      <c r="C101" s="26" t="s">
        <v>264</v>
      </c>
      <c r="D101" s="219" t="s">
        <v>145</v>
      </c>
      <c r="E101" s="32" t="s">
        <v>770</v>
      </c>
      <c r="F101" s="33" t="s">
        <v>167</v>
      </c>
      <c r="G101" s="12">
        <v>0</v>
      </c>
      <c r="H101" s="12">
        <v>0</v>
      </c>
      <c r="I101" s="12">
        <v>0</v>
      </c>
      <c r="J101" s="12">
        <v>1645.8889999999999</v>
      </c>
      <c r="K101" s="12">
        <v>9138.0519999999997</v>
      </c>
      <c r="L101" s="12">
        <v>0</v>
      </c>
      <c r="M101" s="12">
        <v>191.48</v>
      </c>
      <c r="N101" s="48">
        <v>21055.231</v>
      </c>
      <c r="O101" s="48">
        <v>0</v>
      </c>
      <c r="P101" s="48">
        <v>1540.8320000000001</v>
      </c>
      <c r="Q101" s="48">
        <v>0</v>
      </c>
      <c r="R101" s="48">
        <v>0</v>
      </c>
      <c r="S101" s="11">
        <f t="shared" si="123"/>
        <v>33571.483999999997</v>
      </c>
      <c r="T101" s="79">
        <v>0</v>
      </c>
      <c r="U101" s="79">
        <v>0</v>
      </c>
      <c r="V101" s="79">
        <v>0</v>
      </c>
      <c r="W101" s="79">
        <v>0</v>
      </c>
      <c r="X101" s="79">
        <v>7.0199999999999999E-2</v>
      </c>
      <c r="Y101" s="79">
        <v>3.9800000000000002E-2</v>
      </c>
      <c r="Z101" s="79">
        <v>0.02</v>
      </c>
      <c r="AA101" s="79">
        <v>0.12</v>
      </c>
      <c r="AB101" s="79">
        <v>0</v>
      </c>
      <c r="AC101" s="79">
        <v>0</v>
      </c>
      <c r="AD101" s="79">
        <v>0.04</v>
      </c>
      <c r="AE101" s="79">
        <v>0</v>
      </c>
      <c r="AF101" s="221">
        <f t="shared" ref="AF101:AF132" si="200">BE101+SUM(T101)</f>
        <v>0</v>
      </c>
      <c r="AG101" s="221">
        <f t="shared" ref="AG101:AG132" si="201">BE101+SUM(T101:U101)</f>
        <v>0</v>
      </c>
      <c r="AH101" s="221">
        <f t="shared" ref="AH101:AH132" si="202">BE101+SUM(T101:V101)</f>
        <v>0</v>
      </c>
      <c r="AI101" s="221">
        <f t="shared" ref="AI101:AI132" si="203">BE101+SUM(T101:W101)</f>
        <v>0</v>
      </c>
      <c r="AJ101" s="221">
        <f t="shared" ref="AJ101:AJ132" si="204">BE101+SUM(T101:X101)</f>
        <v>7.0199999999999999E-2</v>
      </c>
      <c r="AK101" s="221">
        <f t="shared" ref="AK101:AK132" si="205">BE101+SUM(T101:Y101)</f>
        <v>0.11</v>
      </c>
      <c r="AL101" s="221">
        <f t="shared" ref="AL101:AL132" si="206">BE101+SUM(T101:Z101)</f>
        <v>0.13</v>
      </c>
      <c r="AM101" s="221">
        <f t="shared" ref="AM101:AM132" si="207">BE101+SUM(T101:AA101)</f>
        <v>0.25</v>
      </c>
      <c r="AN101" s="221">
        <f t="shared" ref="AN101:AN132" si="208">BE101+SUM(T101:AB101)</f>
        <v>0.25</v>
      </c>
      <c r="AO101" s="221">
        <f t="shared" ref="AO101:AO132" si="209">BE101+SUM(T101:AC101)</f>
        <v>0.25</v>
      </c>
      <c r="AP101" s="221">
        <f t="shared" ref="AP101:AP132" si="210">BE101+SUM(T101:AD101)</f>
        <v>0.28999999999999998</v>
      </c>
      <c r="AQ101" s="221">
        <f t="shared" ref="AQ101:AQ132" si="211">BE101+SUM(T101:AE101)</f>
        <v>0.28999999999999998</v>
      </c>
      <c r="AR101" s="221">
        <f t="shared" si="149"/>
        <v>5.4665409990574933E-2</v>
      </c>
      <c r="AS101" s="221">
        <f t="shared" si="150"/>
        <v>9.4109330819981157E-2</v>
      </c>
      <c r="AT101" s="221">
        <f t="shared" si="151"/>
        <v>0.20437933081998116</v>
      </c>
      <c r="AU101" s="221">
        <f t="shared" si="152"/>
        <v>0.30334257304429785</v>
      </c>
      <c r="AV101" s="221">
        <f t="shared" si="153"/>
        <v>0.38816820923656931</v>
      </c>
      <c r="AW101" s="221">
        <f t="shared" si="154"/>
        <v>0.46371015080113104</v>
      </c>
      <c r="AX101" s="221">
        <f t="shared" si="155"/>
        <v>0.55230581526861455</v>
      </c>
      <c r="AY101" s="221">
        <f t="shared" si="156"/>
        <v>0.96795143261074457</v>
      </c>
      <c r="AZ101" s="221">
        <f t="shared" si="157"/>
        <v>0.98986472196041464</v>
      </c>
      <c r="BA101" s="221">
        <f t="shared" si="158"/>
        <v>0.99504851083883128</v>
      </c>
      <c r="BB101" s="221">
        <f t="shared" si="159"/>
        <v>0.99976104618284634</v>
      </c>
      <c r="BC101" s="221">
        <f t="shared" si="160"/>
        <v>0.99999667295004713</v>
      </c>
      <c r="BD101" s="80">
        <f t="shared" ref="BD101:BD132" si="212">BE101+SUM(T101:AE101)</f>
        <v>0.28999999999999998</v>
      </c>
      <c r="BE101" s="76">
        <v>0</v>
      </c>
      <c r="BF101" s="51">
        <v>0</v>
      </c>
      <c r="BG101" s="57">
        <v>0</v>
      </c>
      <c r="BH101" s="57">
        <v>0</v>
      </c>
      <c r="BI101" s="57">
        <v>0</v>
      </c>
      <c r="BJ101" s="57">
        <v>0</v>
      </c>
      <c r="BK101" s="57">
        <v>0</v>
      </c>
      <c r="BL101" s="57">
        <v>22443.890967762298</v>
      </c>
      <c r="BM101" s="57">
        <v>4795.442612257084</v>
      </c>
      <c r="BN101" s="57">
        <v>18961.064588296758</v>
      </c>
      <c r="BO101" s="57">
        <v>23800.019011381199</v>
      </c>
      <c r="BP101" s="57">
        <v>0</v>
      </c>
      <c r="BQ101" s="57">
        <v>0</v>
      </c>
      <c r="BR101" s="57">
        <v>0</v>
      </c>
      <c r="BS101" s="86">
        <f t="shared" si="161"/>
        <v>70000.417179697339</v>
      </c>
      <c r="BT101" s="230">
        <v>5.4665409990574933E-2</v>
      </c>
      <c r="BU101" s="230">
        <v>3.9443920829406225E-2</v>
      </c>
      <c r="BV101" s="230">
        <v>0.11027000000000001</v>
      </c>
      <c r="BW101" s="230">
        <v>9.8963242224316683E-2</v>
      </c>
      <c r="BX101" s="230">
        <v>8.4825636192271445E-2</v>
      </c>
      <c r="BY101" s="230">
        <v>7.5541941564561746E-2</v>
      </c>
      <c r="BZ101" s="230">
        <v>8.8595664467483501E-2</v>
      </c>
      <c r="CA101" s="230">
        <v>0.41564561734213007</v>
      </c>
      <c r="CB101" s="230">
        <v>2.1913289349670122E-2</v>
      </c>
      <c r="CC101" s="230">
        <v>5.1837888784165885E-3</v>
      </c>
      <c r="CD101" s="230">
        <v>4.7125353440150798E-3</v>
      </c>
      <c r="CE101" s="230">
        <v>2.35626767200754E-4</v>
      </c>
      <c r="CF101" s="80">
        <f t="shared" si="162"/>
        <v>0.99999667295004713</v>
      </c>
      <c r="CG101" s="59">
        <v>0</v>
      </c>
      <c r="CH101" s="59">
        <v>0</v>
      </c>
      <c r="CI101" s="59">
        <v>0</v>
      </c>
      <c r="CJ101" s="59">
        <v>0</v>
      </c>
      <c r="CK101" s="59">
        <v>0</v>
      </c>
      <c r="CL101" s="59">
        <v>10800</v>
      </c>
      <c r="CM101" s="59">
        <v>0</v>
      </c>
      <c r="CN101" s="59">
        <v>0</v>
      </c>
      <c r="CO101" s="59">
        <v>0</v>
      </c>
      <c r="CP101" s="59">
        <v>0</v>
      </c>
      <c r="CQ101" s="59">
        <v>24200</v>
      </c>
      <c r="CR101" s="59">
        <v>0</v>
      </c>
      <c r="CS101" s="11">
        <f t="shared" si="163"/>
        <v>35000</v>
      </c>
      <c r="CT101" s="59">
        <v>0</v>
      </c>
      <c r="CU101" s="59">
        <v>0</v>
      </c>
      <c r="CV101" s="59">
        <v>0</v>
      </c>
      <c r="CW101" s="59">
        <v>0</v>
      </c>
      <c r="CX101" s="58">
        <f t="shared" ref="CX101:CX132" si="213">SUM(BF101,BS101,CS101,CT101:CV101)</f>
        <v>105000.41717969734</v>
      </c>
      <c r="CY101" s="63">
        <v>0</v>
      </c>
      <c r="CZ101" s="63">
        <v>0</v>
      </c>
      <c r="DA101" s="63">
        <v>0</v>
      </c>
      <c r="DB101" s="63">
        <v>0</v>
      </c>
      <c r="DC101" s="63">
        <v>0</v>
      </c>
      <c r="DD101" s="63">
        <v>22443.890967762298</v>
      </c>
      <c r="DE101" s="63">
        <v>4795.442612257084</v>
      </c>
      <c r="DF101" s="63">
        <v>18961.064588296758</v>
      </c>
      <c r="DG101" s="63">
        <v>23800.019011381199</v>
      </c>
      <c r="DH101" s="63">
        <v>0</v>
      </c>
      <c r="DI101" s="63">
        <v>0</v>
      </c>
      <c r="DJ101" s="63">
        <v>0</v>
      </c>
      <c r="DK101" s="63">
        <f t="shared" si="164"/>
        <v>70000.417179697339</v>
      </c>
      <c r="DL101" s="63">
        <v>0</v>
      </c>
      <c r="DM101" s="63">
        <v>0</v>
      </c>
      <c r="DN101" s="63">
        <v>0</v>
      </c>
      <c r="DO101" s="63">
        <v>0</v>
      </c>
      <c r="DP101" s="63">
        <v>0</v>
      </c>
      <c r="DQ101" s="63">
        <v>10800</v>
      </c>
      <c r="DR101" s="63">
        <v>0</v>
      </c>
      <c r="DS101" s="63">
        <v>0</v>
      </c>
      <c r="DT101" s="63">
        <v>0</v>
      </c>
      <c r="DU101" s="63">
        <v>0</v>
      </c>
      <c r="DV101" s="63">
        <v>24200</v>
      </c>
      <c r="DW101" s="63">
        <v>0</v>
      </c>
      <c r="DX101" s="63">
        <f t="shared" si="165"/>
        <v>35000</v>
      </c>
      <c r="DY101" s="58">
        <v>0</v>
      </c>
      <c r="DZ101" s="58">
        <v>0</v>
      </c>
      <c r="EA101" s="58">
        <v>0</v>
      </c>
      <c r="EB101" s="58">
        <v>0</v>
      </c>
      <c r="EC101" s="58">
        <f t="shared" si="166"/>
        <v>105000.41717969734</v>
      </c>
      <c r="ED101" s="85">
        <v>0</v>
      </c>
      <c r="EE101" s="85">
        <v>0</v>
      </c>
      <c r="EF101" s="85">
        <v>0</v>
      </c>
      <c r="EG101" s="85">
        <v>1645.8889999999999</v>
      </c>
      <c r="EH101" s="85">
        <v>9138.0519999999997</v>
      </c>
      <c r="EI101" s="85">
        <v>0</v>
      </c>
      <c r="EJ101" s="85">
        <v>0</v>
      </c>
      <c r="EK101" s="85">
        <v>19800</v>
      </c>
      <c r="EL101" s="85">
        <v>0</v>
      </c>
      <c r="EM101" s="85">
        <v>0</v>
      </c>
      <c r="EN101" s="85">
        <v>13500</v>
      </c>
      <c r="EO101" s="85">
        <v>25916.476179697347</v>
      </c>
      <c r="EP101" s="83">
        <f t="shared" si="167"/>
        <v>70000.417179697339</v>
      </c>
      <c r="EQ101" s="79">
        <v>0</v>
      </c>
      <c r="ER101" s="79">
        <v>0</v>
      </c>
      <c r="ES101" s="79">
        <v>0</v>
      </c>
      <c r="ET101" s="79">
        <v>0</v>
      </c>
      <c r="EU101" s="79">
        <v>7.0199999999999999E-2</v>
      </c>
      <c r="EV101" s="79">
        <v>5.7159183390763792E-2</v>
      </c>
      <c r="EW101" s="79">
        <v>0.11958234489446071</v>
      </c>
      <c r="EX101" s="79">
        <v>6.9003134144863296E-2</v>
      </c>
      <c r="EY101" s="79">
        <v>0.10005021558068258</v>
      </c>
      <c r="EZ101" s="79">
        <v>4.569617842115288E-2</v>
      </c>
      <c r="FA101" s="79">
        <v>0.12986788107565236</v>
      </c>
      <c r="FB101" s="79">
        <v>0</v>
      </c>
      <c r="FC101" s="81">
        <f t="shared" si="168"/>
        <v>0.5915589375075756</v>
      </c>
      <c r="FD101" s="81">
        <f t="shared" si="169"/>
        <v>0</v>
      </c>
      <c r="FE101" s="81">
        <f t="shared" si="170"/>
        <v>0</v>
      </c>
      <c r="FF101" s="81">
        <f t="shared" si="171"/>
        <v>0</v>
      </c>
      <c r="FG101" s="81">
        <f t="shared" si="172"/>
        <v>0</v>
      </c>
      <c r="FH101" s="81">
        <f t="shared" si="173"/>
        <v>7.0199999999999999E-2</v>
      </c>
      <c r="FI101" s="81">
        <f t="shared" si="174"/>
        <v>0.1273591833907638</v>
      </c>
      <c r="FJ101" s="81">
        <f t="shared" si="175"/>
        <v>0.2469415282852245</v>
      </c>
      <c r="FK101" s="81">
        <f t="shared" si="176"/>
        <v>0.31594466243008779</v>
      </c>
      <c r="FL101" s="81">
        <f t="shared" si="177"/>
        <v>0.4159948780107704</v>
      </c>
      <c r="FM101" s="81">
        <f t="shared" si="178"/>
        <v>0.46169105643192326</v>
      </c>
      <c r="FN101" s="81">
        <f t="shared" si="179"/>
        <v>0.5915589375075756</v>
      </c>
      <c r="FO101" s="81">
        <f t="shared" si="180"/>
        <v>0.5915589375075756</v>
      </c>
      <c r="FP101" s="85">
        <v>0</v>
      </c>
      <c r="FQ101" s="85">
        <v>0</v>
      </c>
      <c r="FR101" s="85">
        <v>0</v>
      </c>
      <c r="FS101" s="85">
        <v>0</v>
      </c>
      <c r="FT101" s="85">
        <v>0</v>
      </c>
      <c r="FU101" s="85">
        <v>10800</v>
      </c>
      <c r="FV101" s="85">
        <v>0</v>
      </c>
      <c r="FW101" s="85">
        <v>0</v>
      </c>
      <c r="FX101" s="85">
        <v>0</v>
      </c>
      <c r="FY101" s="85">
        <v>0</v>
      </c>
      <c r="FZ101" s="85">
        <v>24200</v>
      </c>
      <c r="GA101" s="85">
        <v>0</v>
      </c>
      <c r="GB101" s="83">
        <f t="shared" si="181"/>
        <v>35000</v>
      </c>
      <c r="GC101" s="89">
        <v>0</v>
      </c>
      <c r="GD101" s="89">
        <v>0</v>
      </c>
      <c r="GE101" s="89">
        <v>0</v>
      </c>
      <c r="GF101" s="89">
        <v>0</v>
      </c>
      <c r="GG101" s="86">
        <v>105000.41717969734</v>
      </c>
      <c r="GH101" s="63">
        <v>0</v>
      </c>
      <c r="GI101" s="63">
        <v>0</v>
      </c>
      <c r="GJ101" s="63">
        <v>0</v>
      </c>
      <c r="GK101" s="63">
        <v>1645.8889999999999</v>
      </c>
      <c r="GL101" s="63">
        <v>9138.0519999999997</v>
      </c>
      <c r="GM101" s="63">
        <v>0</v>
      </c>
      <c r="GN101" s="63">
        <v>191.48</v>
      </c>
      <c r="GO101" s="63">
        <v>21055.231</v>
      </c>
      <c r="GP101" s="63">
        <v>0</v>
      </c>
      <c r="GQ101" s="63">
        <v>0</v>
      </c>
      <c r="GR101" s="63">
        <v>13500</v>
      </c>
      <c r="GS101" s="63">
        <v>14469.765179697333</v>
      </c>
      <c r="GT101" s="63">
        <f t="shared" si="182"/>
        <v>60000.417179697339</v>
      </c>
      <c r="GU101" s="63">
        <v>0</v>
      </c>
      <c r="GV101" s="63">
        <v>0</v>
      </c>
      <c r="GW101" s="63">
        <v>0</v>
      </c>
      <c r="GX101" s="63">
        <v>0</v>
      </c>
      <c r="GY101" s="63">
        <v>0</v>
      </c>
      <c r="GZ101" s="63">
        <v>10800</v>
      </c>
      <c r="HA101" s="63">
        <v>0</v>
      </c>
      <c r="HB101" s="63">
        <v>0</v>
      </c>
      <c r="HC101" s="63">
        <v>0</v>
      </c>
      <c r="HD101" s="63">
        <v>0</v>
      </c>
      <c r="HE101" s="63">
        <v>24200</v>
      </c>
      <c r="HF101" s="63">
        <v>10000</v>
      </c>
      <c r="HG101" s="63">
        <f t="shared" si="183"/>
        <v>45000</v>
      </c>
      <c r="HH101" s="58">
        <v>0</v>
      </c>
      <c r="HI101" s="58">
        <v>0</v>
      </c>
      <c r="HJ101" s="58">
        <v>0</v>
      </c>
      <c r="HK101" s="58">
        <v>0</v>
      </c>
      <c r="HL101" s="58">
        <f t="shared" si="184"/>
        <v>105000.41717969734</v>
      </c>
      <c r="HM101" s="63">
        <v>0</v>
      </c>
      <c r="HN101" s="63">
        <v>0</v>
      </c>
      <c r="HO101" s="63">
        <v>0</v>
      </c>
      <c r="HP101" s="63">
        <v>1645.8889999999999</v>
      </c>
      <c r="HQ101" s="63">
        <v>9138.0519999999997</v>
      </c>
      <c r="HR101" s="63">
        <v>0</v>
      </c>
      <c r="HS101" s="63">
        <v>191.48</v>
      </c>
      <c r="HT101" s="63">
        <v>21055.231</v>
      </c>
      <c r="HU101" s="63">
        <v>0</v>
      </c>
      <c r="HV101" s="63">
        <v>1540.8320000000001</v>
      </c>
      <c r="HW101" s="63">
        <v>0</v>
      </c>
      <c r="HX101" s="63">
        <v>17929</v>
      </c>
      <c r="HY101" s="63">
        <f t="shared" si="185"/>
        <v>51500.483999999997</v>
      </c>
      <c r="HZ101" s="63">
        <v>0</v>
      </c>
      <c r="IA101" s="63">
        <v>0</v>
      </c>
      <c r="IB101" s="63">
        <v>0</v>
      </c>
      <c r="IC101" s="63">
        <v>0</v>
      </c>
      <c r="ID101" s="63">
        <v>0</v>
      </c>
      <c r="IE101" s="63">
        <v>0</v>
      </c>
      <c r="IF101" s="63">
        <v>0</v>
      </c>
      <c r="IG101" s="63">
        <v>0</v>
      </c>
      <c r="IH101" s="63">
        <v>0</v>
      </c>
      <c r="II101" s="63">
        <v>0</v>
      </c>
      <c r="IJ101" s="63">
        <v>0</v>
      </c>
      <c r="IK101" s="63">
        <v>0</v>
      </c>
      <c r="IL101" s="63">
        <v>53499.933179697342</v>
      </c>
      <c r="IM101" s="58">
        <v>0</v>
      </c>
      <c r="IN101" s="58">
        <v>0</v>
      </c>
      <c r="IO101" s="58">
        <v>0</v>
      </c>
      <c r="IP101" s="58">
        <v>0</v>
      </c>
      <c r="IQ101" s="58">
        <f t="shared" ref="IQ101:IQ132" si="214">SUM(BF101,HY101,IL101,IM101:IP101)</f>
        <v>105000.41717969734</v>
      </c>
      <c r="IR101" s="70">
        <f t="shared" si="186"/>
        <v>70000.417179697339</v>
      </c>
      <c r="IS101" s="70">
        <f t="shared" si="187"/>
        <v>33571.483999999997</v>
      </c>
      <c r="IT101" s="92">
        <f t="shared" ref="IT101:IT132" si="215">BF101+IS101</f>
        <v>33571.483999999997</v>
      </c>
      <c r="IU101" s="92">
        <f t="shared" ref="IU101:IU132" si="216">BF101+IR101</f>
        <v>70000.417179697339</v>
      </c>
      <c r="IV101" s="92">
        <f t="shared" si="188"/>
        <v>-36428.933179697342</v>
      </c>
      <c r="IW101" s="21">
        <f t="shared" ref="IW101:IW132" si="217">CX101-IT101</f>
        <v>71428.933179697342</v>
      </c>
      <c r="IX101" s="70">
        <f t="shared" si="189"/>
        <v>44083.940999999999</v>
      </c>
      <c r="IY101" s="70">
        <f t="shared" si="190"/>
        <v>33571.483999999997</v>
      </c>
      <c r="IZ101" s="93">
        <f t="shared" ref="IZ101:IZ132" si="218">BF101+IY101</f>
        <v>33571.483999999997</v>
      </c>
      <c r="JA101" s="93">
        <f t="shared" ref="JA101:JA132" si="219">BF101+IX101</f>
        <v>44083.940999999999</v>
      </c>
      <c r="JB101" s="92">
        <f t="shared" si="191"/>
        <v>-10512.457000000002</v>
      </c>
      <c r="JC101" s="94">
        <f t="shared" ref="JC101:JC132" si="220">GG101-IZ101</f>
        <v>71428.933179697342</v>
      </c>
      <c r="JD101" s="94">
        <f t="shared" si="192"/>
        <v>45530.652000000002</v>
      </c>
      <c r="JE101" s="94">
        <f t="shared" si="193"/>
        <v>33571.483999999997</v>
      </c>
      <c r="JF101" s="94">
        <f t="shared" ref="JF101:JF132" si="221">BF101+JE101</f>
        <v>33571.483999999997</v>
      </c>
      <c r="JG101" s="94">
        <f t="shared" ref="JG101:JG132" si="222">BF101+JD101</f>
        <v>45530.652000000002</v>
      </c>
      <c r="JH101" s="94">
        <f t="shared" si="194"/>
        <v>-11959.168000000005</v>
      </c>
      <c r="JI101" s="94">
        <f t="shared" ref="JI101:JI132" si="223">HL101-JF101</f>
        <v>71428.933179697342</v>
      </c>
      <c r="JJ101" s="94">
        <f t="shared" si="195"/>
        <v>33571.483999999997</v>
      </c>
      <c r="JK101" s="94">
        <f t="shared" ref="JK101:JK132" si="224">SUM(G101:R101)</f>
        <v>33571.483999999997</v>
      </c>
      <c r="JL101" s="94">
        <f t="shared" si="196"/>
        <v>33571.483999999997</v>
      </c>
      <c r="JM101" s="94">
        <f t="shared" si="197"/>
        <v>33571.483999999997</v>
      </c>
      <c r="JN101" s="94">
        <f t="shared" si="198"/>
        <v>0</v>
      </c>
      <c r="JO101" s="94">
        <f t="shared" si="199"/>
        <v>71428.933179697342</v>
      </c>
      <c r="JP101" s="96">
        <v>13785</v>
      </c>
      <c r="JQ101" s="6" t="s">
        <v>384</v>
      </c>
      <c r="JR101" s="106" t="s">
        <v>394</v>
      </c>
      <c r="JS101" s="106" t="s">
        <v>410</v>
      </c>
      <c r="JT101" s="6" t="s">
        <v>400</v>
      </c>
      <c r="JU101" s="17"/>
      <c r="JV101" s="6" t="s">
        <v>397</v>
      </c>
      <c r="JW101" s="105" t="s">
        <v>401</v>
      </c>
      <c r="JX101" s="103" t="s">
        <v>412</v>
      </c>
      <c r="JY101" s="7" t="s">
        <v>412</v>
      </c>
      <c r="JZ101" s="105"/>
      <c r="KA101" s="6" t="s">
        <v>567</v>
      </c>
      <c r="KB101" s="6"/>
      <c r="KC101" s="110">
        <v>43800</v>
      </c>
      <c r="KD101" s="109">
        <v>43830</v>
      </c>
      <c r="KE101" s="110"/>
      <c r="KF101" s="130"/>
      <c r="KG101" s="130"/>
      <c r="KH101" s="130">
        <v>0</v>
      </c>
      <c r="KI101" s="130">
        <v>0</v>
      </c>
      <c r="KJ101" s="130">
        <v>0</v>
      </c>
      <c r="KK101" s="130"/>
      <c r="KL101" s="130"/>
      <c r="KM101" s="26"/>
      <c r="KN101" s="130"/>
      <c r="KO101" s="131"/>
      <c r="KP101" s="132"/>
      <c r="KQ101" s="133" t="s">
        <v>509</v>
      </c>
      <c r="KR101" s="132"/>
      <c r="KS101" s="291"/>
    </row>
    <row r="102" spans="1:305" ht="26.25" x14ac:dyDescent="0.25">
      <c r="A102" s="4" t="s">
        <v>235</v>
      </c>
      <c r="B102" s="6" t="s">
        <v>71</v>
      </c>
      <c r="C102" s="26" t="s">
        <v>265</v>
      </c>
      <c r="D102" s="219" t="s">
        <v>145</v>
      </c>
      <c r="E102" s="32" t="s">
        <v>770</v>
      </c>
      <c r="F102" s="33" t="s">
        <v>289</v>
      </c>
      <c r="G102" s="12">
        <v>0</v>
      </c>
      <c r="H102" s="12">
        <v>0</v>
      </c>
      <c r="I102" s="12">
        <v>7547.3149999999996</v>
      </c>
      <c r="J102" s="12">
        <v>0</v>
      </c>
      <c r="K102" s="12">
        <v>0</v>
      </c>
      <c r="L102" s="12">
        <v>0</v>
      </c>
      <c r="M102" s="12">
        <v>9231.9339999999993</v>
      </c>
      <c r="N102" s="48">
        <v>6191.6390000000001</v>
      </c>
      <c r="O102" s="48">
        <v>73.501000000000005</v>
      </c>
      <c r="P102" s="48">
        <v>724.07600000000002</v>
      </c>
      <c r="Q102" s="48">
        <v>11140.058999999999</v>
      </c>
      <c r="R102" s="48">
        <v>3328.5439999999999</v>
      </c>
      <c r="S102" s="11">
        <f t="shared" si="123"/>
        <v>38237.067999999999</v>
      </c>
      <c r="T102" s="79">
        <v>0</v>
      </c>
      <c r="U102" s="79">
        <v>0</v>
      </c>
      <c r="V102" s="79">
        <v>0</v>
      </c>
      <c r="W102" s="79">
        <v>0</v>
      </c>
      <c r="X102" s="79">
        <v>0</v>
      </c>
      <c r="Y102" s="79">
        <v>0</v>
      </c>
      <c r="Z102" s="79">
        <v>0</v>
      </c>
      <c r="AA102" s="79">
        <v>0.37</v>
      </c>
      <c r="AB102" s="79">
        <v>0</v>
      </c>
      <c r="AC102" s="79">
        <v>0</v>
      </c>
      <c r="AD102" s="79">
        <v>0.27</v>
      </c>
      <c r="AE102" s="79">
        <v>0</v>
      </c>
      <c r="AF102" s="221">
        <f t="shared" si="200"/>
        <v>0</v>
      </c>
      <c r="AG102" s="221">
        <f t="shared" si="201"/>
        <v>0</v>
      </c>
      <c r="AH102" s="221">
        <f t="shared" si="202"/>
        <v>0</v>
      </c>
      <c r="AI102" s="221">
        <f t="shared" si="203"/>
        <v>0</v>
      </c>
      <c r="AJ102" s="221">
        <f t="shared" si="204"/>
        <v>0</v>
      </c>
      <c r="AK102" s="221">
        <f t="shared" si="205"/>
        <v>0</v>
      </c>
      <c r="AL102" s="221">
        <f t="shared" si="206"/>
        <v>0</v>
      </c>
      <c r="AM102" s="221">
        <f t="shared" si="207"/>
        <v>0.37</v>
      </c>
      <c r="AN102" s="221">
        <f t="shared" si="208"/>
        <v>0.37</v>
      </c>
      <c r="AO102" s="221">
        <f t="shared" si="209"/>
        <v>0.37</v>
      </c>
      <c r="AP102" s="221">
        <f t="shared" si="210"/>
        <v>0.64</v>
      </c>
      <c r="AQ102" s="221">
        <f t="shared" si="211"/>
        <v>0.64</v>
      </c>
      <c r="AR102" s="221">
        <f t="shared" si="149"/>
        <v>4.3499565004349955E-2</v>
      </c>
      <c r="AS102" s="221">
        <f t="shared" si="150"/>
        <v>0.10802891971080289</v>
      </c>
      <c r="AT102" s="221">
        <f t="shared" si="151"/>
        <v>0.16942830571694284</v>
      </c>
      <c r="AU102" s="221">
        <f t="shared" si="152"/>
        <v>0.25899741002589971</v>
      </c>
      <c r="AV102" s="221">
        <f t="shared" si="153"/>
        <v>0.28334716652833469</v>
      </c>
      <c r="AW102" s="221">
        <f t="shared" si="154"/>
        <v>0.31409685903140966</v>
      </c>
      <c r="AX102" s="221">
        <f t="shared" si="155"/>
        <v>0.34587654123458761</v>
      </c>
      <c r="AY102" s="221">
        <f t="shared" si="156"/>
        <v>0.37765622343776556</v>
      </c>
      <c r="AZ102" s="221">
        <f t="shared" si="157"/>
        <v>0.46900530994690048</v>
      </c>
      <c r="BA102" s="221">
        <f t="shared" si="158"/>
        <v>0.69300306996930028</v>
      </c>
      <c r="BB102" s="221">
        <f t="shared" si="159"/>
        <v>0.98100018999810001</v>
      </c>
      <c r="BC102" s="221">
        <f t="shared" si="160"/>
        <v>0.98100018999810001</v>
      </c>
      <c r="BD102" s="80">
        <f t="shared" si="212"/>
        <v>0.64</v>
      </c>
      <c r="BE102" s="76">
        <v>0</v>
      </c>
      <c r="BF102" s="51">
        <v>0</v>
      </c>
      <c r="BG102" s="57">
        <v>0</v>
      </c>
      <c r="BH102" s="57">
        <v>8851.3072758280305</v>
      </c>
      <c r="BI102" s="57">
        <v>0</v>
      </c>
      <c r="BJ102" s="57">
        <v>0</v>
      </c>
      <c r="BK102" s="57">
        <v>0</v>
      </c>
      <c r="BL102" s="57">
        <v>0</v>
      </c>
      <c r="BM102" s="57">
        <v>0</v>
      </c>
      <c r="BN102" s="57">
        <v>0</v>
      </c>
      <c r="BO102" s="57">
        <v>0</v>
      </c>
      <c r="BP102" s="57">
        <v>36122.361762548426</v>
      </c>
      <c r="BQ102" s="57">
        <v>5029.4153761380039</v>
      </c>
      <c r="BR102" s="57">
        <v>0</v>
      </c>
      <c r="BS102" s="86">
        <f t="shared" si="161"/>
        <v>50003.084414514466</v>
      </c>
      <c r="BT102" s="230">
        <v>4.3499565004349955E-2</v>
      </c>
      <c r="BU102" s="230">
        <v>6.4529354706452935E-2</v>
      </c>
      <c r="BV102" s="230">
        <v>6.1399386006139936E-2</v>
      </c>
      <c r="BW102" s="230">
        <v>8.9569104308956898E-2</v>
      </c>
      <c r="BX102" s="230">
        <v>2.4349756502434976E-2</v>
      </c>
      <c r="BY102" s="230">
        <v>3.0749692503074969E-2</v>
      </c>
      <c r="BZ102" s="230">
        <v>3.1779682203177971E-2</v>
      </c>
      <c r="CA102" s="230">
        <v>3.1779682203177971E-2</v>
      </c>
      <c r="CB102" s="230">
        <v>9.1349086509134897E-2</v>
      </c>
      <c r="CC102" s="230">
        <v>0.22399776002239977</v>
      </c>
      <c r="CD102" s="230">
        <v>0.28799712002879974</v>
      </c>
      <c r="CE102" s="230">
        <v>0</v>
      </c>
      <c r="CF102" s="80">
        <f t="shared" si="162"/>
        <v>0.98100018999810001</v>
      </c>
      <c r="CG102" s="59">
        <v>30000</v>
      </c>
      <c r="CH102" s="59">
        <v>0</v>
      </c>
      <c r="CI102" s="59">
        <v>0</v>
      </c>
      <c r="CJ102" s="59">
        <v>0</v>
      </c>
      <c r="CK102" s="59">
        <v>0</v>
      </c>
      <c r="CL102" s="59">
        <v>0</v>
      </c>
      <c r="CM102" s="59">
        <v>0</v>
      </c>
      <c r="CN102" s="59">
        <v>0</v>
      </c>
      <c r="CO102" s="59">
        <v>0</v>
      </c>
      <c r="CP102" s="59">
        <v>0</v>
      </c>
      <c r="CQ102" s="59">
        <v>0</v>
      </c>
      <c r="CR102" s="59">
        <v>0</v>
      </c>
      <c r="CS102" s="11">
        <f t="shared" si="163"/>
        <v>30000</v>
      </c>
      <c r="CT102" s="59">
        <v>0</v>
      </c>
      <c r="CU102" s="59">
        <v>0</v>
      </c>
      <c r="CV102" s="59">
        <v>0</v>
      </c>
      <c r="CW102" s="59">
        <v>0</v>
      </c>
      <c r="CX102" s="58">
        <f t="shared" si="213"/>
        <v>80003.084414514466</v>
      </c>
      <c r="CY102" s="63">
        <v>0</v>
      </c>
      <c r="CZ102" s="63">
        <v>8851.3072758280305</v>
      </c>
      <c r="DA102" s="63">
        <v>0</v>
      </c>
      <c r="DB102" s="63">
        <v>0</v>
      </c>
      <c r="DC102" s="63">
        <v>0</v>
      </c>
      <c r="DD102" s="63">
        <v>0</v>
      </c>
      <c r="DE102" s="63">
        <v>0</v>
      </c>
      <c r="DF102" s="63">
        <v>0</v>
      </c>
      <c r="DG102" s="63">
        <v>0</v>
      </c>
      <c r="DH102" s="63">
        <v>36122.361762548426</v>
      </c>
      <c r="DI102" s="63">
        <v>5029.4153761380039</v>
      </c>
      <c r="DJ102" s="63">
        <v>0</v>
      </c>
      <c r="DK102" s="63">
        <f t="shared" si="164"/>
        <v>50003.084414514466</v>
      </c>
      <c r="DL102" s="63">
        <v>30000</v>
      </c>
      <c r="DM102" s="63">
        <v>0</v>
      </c>
      <c r="DN102" s="63">
        <v>0</v>
      </c>
      <c r="DO102" s="63">
        <v>0</v>
      </c>
      <c r="DP102" s="63">
        <v>0</v>
      </c>
      <c r="DQ102" s="63">
        <v>0</v>
      </c>
      <c r="DR102" s="63">
        <v>0</v>
      </c>
      <c r="DS102" s="63">
        <v>0</v>
      </c>
      <c r="DT102" s="63">
        <v>0</v>
      </c>
      <c r="DU102" s="63">
        <v>0</v>
      </c>
      <c r="DV102" s="63">
        <v>0</v>
      </c>
      <c r="DW102" s="63">
        <v>0</v>
      </c>
      <c r="DX102" s="63">
        <f t="shared" si="165"/>
        <v>30000</v>
      </c>
      <c r="DY102" s="58">
        <v>0</v>
      </c>
      <c r="DZ102" s="58">
        <v>0</v>
      </c>
      <c r="EA102" s="58">
        <v>0</v>
      </c>
      <c r="EB102" s="58">
        <v>0</v>
      </c>
      <c r="EC102" s="58">
        <f t="shared" si="166"/>
        <v>80003.084414514466</v>
      </c>
      <c r="ED102" s="85">
        <v>0</v>
      </c>
      <c r="EE102" s="85">
        <v>0</v>
      </c>
      <c r="EF102" s="85">
        <v>7547.3149999999996</v>
      </c>
      <c r="EG102" s="85">
        <v>0</v>
      </c>
      <c r="EH102" s="85">
        <v>0</v>
      </c>
      <c r="EI102" s="85">
        <v>0</v>
      </c>
      <c r="EJ102" s="85">
        <v>0</v>
      </c>
      <c r="EK102" s="85">
        <v>6600</v>
      </c>
      <c r="EL102" s="85">
        <v>18000</v>
      </c>
      <c r="EM102" s="85">
        <v>0</v>
      </c>
      <c r="EN102" s="85">
        <v>17855.769414514463</v>
      </c>
      <c r="EO102" s="85">
        <v>0</v>
      </c>
      <c r="EP102" s="83">
        <f t="shared" si="167"/>
        <v>50003.084414514466</v>
      </c>
      <c r="EQ102" s="79">
        <v>0</v>
      </c>
      <c r="ER102" s="79">
        <v>0</v>
      </c>
      <c r="ES102" s="79">
        <v>0</v>
      </c>
      <c r="ET102" s="79">
        <v>0</v>
      </c>
      <c r="EU102" s="79">
        <v>0</v>
      </c>
      <c r="EV102" s="79">
        <v>0</v>
      </c>
      <c r="EW102" s="79">
        <v>0</v>
      </c>
      <c r="EX102" s="79">
        <v>0.3</v>
      </c>
      <c r="EY102" s="79">
        <v>0.3</v>
      </c>
      <c r="EZ102" s="79">
        <v>0</v>
      </c>
      <c r="FA102" s="79">
        <v>0.38</v>
      </c>
      <c r="FB102" s="79">
        <v>0.02</v>
      </c>
      <c r="FC102" s="81">
        <f t="shared" si="168"/>
        <v>1</v>
      </c>
      <c r="FD102" s="81">
        <f t="shared" si="169"/>
        <v>0</v>
      </c>
      <c r="FE102" s="81">
        <f t="shared" si="170"/>
        <v>0</v>
      </c>
      <c r="FF102" s="81">
        <f t="shared" si="171"/>
        <v>0</v>
      </c>
      <c r="FG102" s="81">
        <f t="shared" si="172"/>
        <v>0</v>
      </c>
      <c r="FH102" s="81">
        <f t="shared" si="173"/>
        <v>0</v>
      </c>
      <c r="FI102" s="81">
        <f t="shared" si="174"/>
        <v>0</v>
      </c>
      <c r="FJ102" s="81">
        <f t="shared" si="175"/>
        <v>0</v>
      </c>
      <c r="FK102" s="81">
        <f t="shared" si="176"/>
        <v>0.3</v>
      </c>
      <c r="FL102" s="81">
        <f t="shared" si="177"/>
        <v>0.6</v>
      </c>
      <c r="FM102" s="81">
        <f t="shared" si="178"/>
        <v>0.6</v>
      </c>
      <c r="FN102" s="81">
        <f t="shared" si="179"/>
        <v>0.98</v>
      </c>
      <c r="FO102" s="81">
        <f t="shared" si="180"/>
        <v>1</v>
      </c>
      <c r="FP102" s="85">
        <v>30000</v>
      </c>
      <c r="FQ102" s="85">
        <v>0</v>
      </c>
      <c r="FR102" s="85">
        <v>0</v>
      </c>
      <c r="FS102" s="85">
        <v>0</v>
      </c>
      <c r="FT102" s="85">
        <v>0</v>
      </c>
      <c r="FU102" s="85">
        <v>0</v>
      </c>
      <c r="FV102" s="85">
        <v>0</v>
      </c>
      <c r="FW102" s="85">
        <v>0</v>
      </c>
      <c r="FX102" s="85">
        <v>0</v>
      </c>
      <c r="FY102" s="85">
        <v>0</v>
      </c>
      <c r="FZ102" s="85">
        <v>0</v>
      </c>
      <c r="GA102" s="85">
        <v>0</v>
      </c>
      <c r="GB102" s="83">
        <f t="shared" si="181"/>
        <v>30000</v>
      </c>
      <c r="GC102" s="89">
        <v>0</v>
      </c>
      <c r="GD102" s="89">
        <v>0</v>
      </c>
      <c r="GE102" s="89">
        <v>0</v>
      </c>
      <c r="GF102" s="89">
        <v>0</v>
      </c>
      <c r="GG102" s="86">
        <v>80003.084414514466</v>
      </c>
      <c r="GH102" s="63">
        <v>0</v>
      </c>
      <c r="GI102" s="63">
        <v>0</v>
      </c>
      <c r="GJ102" s="63">
        <v>7547.3149999999996</v>
      </c>
      <c r="GK102" s="63">
        <v>0</v>
      </c>
      <c r="GL102" s="63">
        <v>0</v>
      </c>
      <c r="GM102" s="63">
        <v>0</v>
      </c>
      <c r="GN102" s="63">
        <v>9231.9339999999993</v>
      </c>
      <c r="GO102" s="63">
        <v>6191.6390000000001</v>
      </c>
      <c r="GP102" s="63">
        <v>73.501000000000005</v>
      </c>
      <c r="GQ102" s="63">
        <v>9099.4989999999998</v>
      </c>
      <c r="GR102" s="63">
        <v>17859.19641451447</v>
      </c>
      <c r="GS102" s="63">
        <v>0</v>
      </c>
      <c r="GT102" s="63">
        <f t="shared" si="182"/>
        <v>50003.084414514466</v>
      </c>
      <c r="GU102" s="63">
        <v>30000</v>
      </c>
      <c r="GV102" s="63">
        <v>0</v>
      </c>
      <c r="GW102" s="63">
        <v>0</v>
      </c>
      <c r="GX102" s="63">
        <v>0</v>
      </c>
      <c r="GY102" s="63">
        <v>0</v>
      </c>
      <c r="GZ102" s="63">
        <v>0</v>
      </c>
      <c r="HA102" s="63">
        <v>0</v>
      </c>
      <c r="HB102" s="63">
        <v>0</v>
      </c>
      <c r="HC102" s="63">
        <v>0</v>
      </c>
      <c r="HD102" s="63">
        <v>0</v>
      </c>
      <c r="HE102" s="63">
        <v>0</v>
      </c>
      <c r="HF102" s="63">
        <v>0</v>
      </c>
      <c r="HG102" s="63">
        <f t="shared" si="183"/>
        <v>30000</v>
      </c>
      <c r="HH102" s="58">
        <v>0</v>
      </c>
      <c r="HI102" s="58">
        <v>0</v>
      </c>
      <c r="HJ102" s="58">
        <v>0</v>
      </c>
      <c r="HK102" s="58">
        <v>0</v>
      </c>
      <c r="HL102" s="58">
        <f t="shared" si="184"/>
        <v>80003.084414514466</v>
      </c>
      <c r="HM102" s="63">
        <v>0</v>
      </c>
      <c r="HN102" s="63">
        <v>0</v>
      </c>
      <c r="HO102" s="63">
        <v>7547.3149999999996</v>
      </c>
      <c r="HP102" s="63">
        <v>0</v>
      </c>
      <c r="HQ102" s="63">
        <v>0</v>
      </c>
      <c r="HR102" s="63">
        <v>0</v>
      </c>
      <c r="HS102" s="63">
        <v>9231.9339999999993</v>
      </c>
      <c r="HT102" s="63">
        <v>6191.6390000000001</v>
      </c>
      <c r="HU102" s="63">
        <v>73.501000000000005</v>
      </c>
      <c r="HV102" s="63">
        <v>724.07600000000002</v>
      </c>
      <c r="HW102" s="63">
        <v>11140.058999999999</v>
      </c>
      <c r="HX102" s="63">
        <v>15094.560414514466</v>
      </c>
      <c r="HY102" s="63">
        <f t="shared" si="185"/>
        <v>50003.084414514466</v>
      </c>
      <c r="HZ102" s="63">
        <v>0</v>
      </c>
      <c r="IA102" s="63">
        <v>0</v>
      </c>
      <c r="IB102" s="63">
        <v>0</v>
      </c>
      <c r="IC102" s="63">
        <v>0</v>
      </c>
      <c r="ID102" s="63">
        <v>0</v>
      </c>
      <c r="IE102" s="63">
        <v>0</v>
      </c>
      <c r="IF102" s="63">
        <v>0</v>
      </c>
      <c r="IG102" s="63">
        <v>0</v>
      </c>
      <c r="IH102" s="63">
        <v>0</v>
      </c>
      <c r="II102" s="63">
        <v>0</v>
      </c>
      <c r="IJ102" s="63">
        <v>0</v>
      </c>
      <c r="IK102" s="63">
        <v>0</v>
      </c>
      <c r="IL102" s="63">
        <v>30000</v>
      </c>
      <c r="IM102" s="58">
        <v>0</v>
      </c>
      <c r="IN102" s="58">
        <v>0</v>
      </c>
      <c r="IO102" s="58">
        <v>0</v>
      </c>
      <c r="IP102" s="58">
        <v>0</v>
      </c>
      <c r="IQ102" s="58">
        <f t="shared" si="214"/>
        <v>80003.084414514466</v>
      </c>
      <c r="IR102" s="70">
        <f t="shared" si="186"/>
        <v>50003.084414514466</v>
      </c>
      <c r="IS102" s="70">
        <f t="shared" si="187"/>
        <v>34908.523999999998</v>
      </c>
      <c r="IT102" s="92">
        <f t="shared" si="215"/>
        <v>34908.523999999998</v>
      </c>
      <c r="IU102" s="92">
        <f t="shared" si="216"/>
        <v>50003.084414514466</v>
      </c>
      <c r="IV102" s="92">
        <f t="shared" si="188"/>
        <v>-15094.560414514468</v>
      </c>
      <c r="IW102" s="21">
        <f t="shared" si="217"/>
        <v>45094.560414514468</v>
      </c>
      <c r="IX102" s="70">
        <f t="shared" si="189"/>
        <v>50003.084414514466</v>
      </c>
      <c r="IY102" s="70">
        <f t="shared" si="190"/>
        <v>34908.523999999998</v>
      </c>
      <c r="IZ102" s="93">
        <f t="shared" si="218"/>
        <v>34908.523999999998</v>
      </c>
      <c r="JA102" s="93">
        <f t="shared" si="219"/>
        <v>50003.084414514466</v>
      </c>
      <c r="JB102" s="92">
        <f t="shared" si="191"/>
        <v>-15094.560414514468</v>
      </c>
      <c r="JC102" s="94">
        <f t="shared" si="220"/>
        <v>45094.560414514468</v>
      </c>
      <c r="JD102" s="94">
        <f t="shared" si="192"/>
        <v>50003.084414514466</v>
      </c>
      <c r="JE102" s="94">
        <f t="shared" si="193"/>
        <v>34908.523999999998</v>
      </c>
      <c r="JF102" s="94">
        <f t="shared" si="221"/>
        <v>34908.523999999998</v>
      </c>
      <c r="JG102" s="94">
        <f t="shared" si="222"/>
        <v>50003.084414514466</v>
      </c>
      <c r="JH102" s="94">
        <f t="shared" si="194"/>
        <v>-15094.560414514468</v>
      </c>
      <c r="JI102" s="94">
        <f t="shared" si="223"/>
        <v>45094.560414514468</v>
      </c>
      <c r="JJ102" s="94">
        <f t="shared" si="195"/>
        <v>34908.523999999998</v>
      </c>
      <c r="JK102" s="94">
        <f t="shared" si="224"/>
        <v>38237.067999999999</v>
      </c>
      <c r="JL102" s="94">
        <f t="shared" si="196"/>
        <v>38237.067999999999</v>
      </c>
      <c r="JM102" s="94">
        <f t="shared" si="197"/>
        <v>34908.523999999998</v>
      </c>
      <c r="JN102" s="94">
        <f t="shared" si="198"/>
        <v>3328.5440000000017</v>
      </c>
      <c r="JO102" s="94">
        <f t="shared" si="199"/>
        <v>41766.016414514466</v>
      </c>
      <c r="JP102" s="96">
        <v>13787</v>
      </c>
      <c r="JQ102" s="6" t="s">
        <v>384</v>
      </c>
      <c r="JR102" s="106" t="s">
        <v>394</v>
      </c>
      <c r="JS102" s="106" t="s">
        <v>410</v>
      </c>
      <c r="JT102" s="6" t="s">
        <v>406</v>
      </c>
      <c r="JU102" s="17">
        <v>6</v>
      </c>
      <c r="JV102" s="6" t="s">
        <v>397</v>
      </c>
      <c r="JW102" s="105" t="s">
        <v>401</v>
      </c>
      <c r="JX102" s="103" t="s">
        <v>412</v>
      </c>
      <c r="JY102" s="7" t="s">
        <v>412</v>
      </c>
      <c r="JZ102" s="105"/>
      <c r="KA102" s="6" t="s">
        <v>565</v>
      </c>
      <c r="KB102" s="6"/>
      <c r="KC102" s="110">
        <v>43800</v>
      </c>
      <c r="KD102" s="109">
        <v>43830</v>
      </c>
      <c r="KE102" s="110"/>
      <c r="KF102" s="130"/>
      <c r="KG102" s="130"/>
      <c r="KH102" s="130">
        <v>0</v>
      </c>
      <c r="KI102" s="130">
        <v>0</v>
      </c>
      <c r="KJ102" s="130">
        <v>0</v>
      </c>
      <c r="KK102" s="130"/>
      <c r="KL102" s="130"/>
      <c r="KM102" s="26"/>
      <c r="KN102" s="130"/>
      <c r="KO102" s="131"/>
      <c r="KP102" s="132"/>
      <c r="KQ102" s="133" t="s">
        <v>509</v>
      </c>
      <c r="KR102" s="132"/>
      <c r="KS102" s="291"/>
    </row>
    <row r="103" spans="1:305" ht="26.25" x14ac:dyDescent="0.25">
      <c r="A103" s="4" t="s">
        <v>236</v>
      </c>
      <c r="B103" s="6" t="s">
        <v>71</v>
      </c>
      <c r="C103" s="26" t="s">
        <v>266</v>
      </c>
      <c r="D103" s="219" t="s">
        <v>145</v>
      </c>
      <c r="E103" s="32" t="s">
        <v>770</v>
      </c>
      <c r="F103" s="33" t="s">
        <v>289</v>
      </c>
      <c r="G103" s="12">
        <v>0</v>
      </c>
      <c r="H103" s="12">
        <v>0</v>
      </c>
      <c r="I103" s="12">
        <v>7547.317</v>
      </c>
      <c r="J103" s="12">
        <v>0</v>
      </c>
      <c r="K103" s="12">
        <v>0</v>
      </c>
      <c r="L103" s="12">
        <v>0</v>
      </c>
      <c r="M103" s="12">
        <v>9231.9349999999995</v>
      </c>
      <c r="N103" s="48">
        <v>6191.6390000000001</v>
      </c>
      <c r="O103" s="48">
        <v>72.546999999999997</v>
      </c>
      <c r="P103" s="48">
        <v>724.07600000000002</v>
      </c>
      <c r="Q103" s="48">
        <v>19126.219000000001</v>
      </c>
      <c r="R103" s="48">
        <v>2109.3919999999998</v>
      </c>
      <c r="S103" s="11">
        <f t="shared" si="123"/>
        <v>45003.125</v>
      </c>
      <c r="T103" s="79">
        <v>0</v>
      </c>
      <c r="U103" s="79">
        <v>0</v>
      </c>
      <c r="V103" s="79">
        <v>0</v>
      </c>
      <c r="W103" s="79">
        <v>0</v>
      </c>
      <c r="X103" s="79">
        <v>0</v>
      </c>
      <c r="Y103" s="79">
        <v>0</v>
      </c>
      <c r="Z103" s="79">
        <v>0.26</v>
      </c>
      <c r="AA103" s="79">
        <v>0.08</v>
      </c>
      <c r="AB103" s="79">
        <v>0</v>
      </c>
      <c r="AC103" s="79">
        <v>0</v>
      </c>
      <c r="AD103" s="79">
        <v>0.28000000000000003</v>
      </c>
      <c r="AE103" s="79">
        <v>0</v>
      </c>
      <c r="AF103" s="221">
        <f t="shared" si="200"/>
        <v>0</v>
      </c>
      <c r="AG103" s="221">
        <f t="shared" si="201"/>
        <v>0</v>
      </c>
      <c r="AH103" s="221">
        <f t="shared" si="202"/>
        <v>0</v>
      </c>
      <c r="AI103" s="221">
        <f t="shared" si="203"/>
        <v>0</v>
      </c>
      <c r="AJ103" s="221">
        <f t="shared" si="204"/>
        <v>0</v>
      </c>
      <c r="AK103" s="221">
        <f t="shared" si="205"/>
        <v>0</v>
      </c>
      <c r="AL103" s="221">
        <f t="shared" si="206"/>
        <v>0.26</v>
      </c>
      <c r="AM103" s="221">
        <f t="shared" si="207"/>
        <v>0.34</v>
      </c>
      <c r="AN103" s="221">
        <f t="shared" si="208"/>
        <v>0.34</v>
      </c>
      <c r="AO103" s="221">
        <f t="shared" si="209"/>
        <v>0.34</v>
      </c>
      <c r="AP103" s="221">
        <f t="shared" si="210"/>
        <v>0.62000000000000011</v>
      </c>
      <c r="AQ103" s="221">
        <f t="shared" si="211"/>
        <v>0.62000000000000011</v>
      </c>
      <c r="AR103" s="221">
        <f t="shared" si="149"/>
        <v>4.3369457931625804E-2</v>
      </c>
      <c r="AS103" s="221">
        <f t="shared" si="150"/>
        <v>0.10770580552536864</v>
      </c>
      <c r="AT103" s="221">
        <f t="shared" si="151"/>
        <v>0.16892154614610022</v>
      </c>
      <c r="AU103" s="221">
        <f t="shared" si="152"/>
        <v>0.25822274952393293</v>
      </c>
      <c r="AV103" s="221">
        <f t="shared" si="153"/>
        <v>0.28249967597531428</v>
      </c>
      <c r="AW103" s="221">
        <f t="shared" si="154"/>
        <v>0.31315739623732564</v>
      </c>
      <c r="AX103" s="221">
        <f t="shared" si="155"/>
        <v>0.34484202550323523</v>
      </c>
      <c r="AY103" s="221">
        <f t="shared" si="156"/>
        <v>0.37652665476914482</v>
      </c>
      <c r="AZ103" s="221">
        <f t="shared" si="157"/>
        <v>0.467602516425559</v>
      </c>
      <c r="BA103" s="221">
        <f t="shared" si="158"/>
        <v>0.9531410454531859</v>
      </c>
      <c r="BB103" s="221">
        <f t="shared" si="159"/>
        <v>0.99003000967089061</v>
      </c>
      <c r="BC103" s="221">
        <f t="shared" si="160"/>
        <v>1</v>
      </c>
      <c r="BD103" s="80">
        <f t="shared" si="212"/>
        <v>0.62000000000000011</v>
      </c>
      <c r="BE103" s="76">
        <v>0</v>
      </c>
      <c r="BF103" s="51">
        <v>0</v>
      </c>
      <c r="BG103" s="57">
        <v>0</v>
      </c>
      <c r="BH103" s="57">
        <v>8849.0915528781388</v>
      </c>
      <c r="BI103" s="57">
        <v>0</v>
      </c>
      <c r="BJ103" s="57">
        <v>0</v>
      </c>
      <c r="BK103" s="57">
        <v>0</v>
      </c>
      <c r="BL103" s="57">
        <v>0</v>
      </c>
      <c r="BM103" s="57">
        <v>0</v>
      </c>
      <c r="BN103" s="57">
        <v>0</v>
      </c>
      <c r="BO103" s="57">
        <v>0</v>
      </c>
      <c r="BP103" s="57">
        <v>36113.319352939609</v>
      </c>
      <c r="BQ103" s="57">
        <v>0</v>
      </c>
      <c r="BR103" s="57">
        <v>5040.8492295866818</v>
      </c>
      <c r="BS103" s="86">
        <f t="shared" si="161"/>
        <v>50003.260135404431</v>
      </c>
      <c r="BT103" s="230">
        <v>4.3369457931625804E-2</v>
      </c>
      <c r="BU103" s="230">
        <v>6.4336347593742835E-2</v>
      </c>
      <c r="BV103" s="230">
        <v>6.1215740620731596E-2</v>
      </c>
      <c r="BW103" s="230">
        <v>8.9301203377832719E-2</v>
      </c>
      <c r="BX103" s="230">
        <v>2.4276926451381343E-2</v>
      </c>
      <c r="BY103" s="230">
        <v>3.0657720262011346E-2</v>
      </c>
      <c r="BZ103" s="230">
        <v>3.1684629265909613E-2</v>
      </c>
      <c r="CA103" s="230">
        <v>3.1684629265909613E-2</v>
      </c>
      <c r="CB103" s="230">
        <v>9.1075861656414195E-2</v>
      </c>
      <c r="CC103" s="230">
        <v>0.48553852902762684</v>
      </c>
      <c r="CD103" s="230">
        <v>3.6888964217704712E-2</v>
      </c>
      <c r="CE103" s="230">
        <v>9.9699903291093801E-3</v>
      </c>
      <c r="CF103" s="80">
        <f t="shared" si="162"/>
        <v>1</v>
      </c>
      <c r="CG103" s="59">
        <v>30000</v>
      </c>
      <c r="CH103" s="59">
        <v>0</v>
      </c>
      <c r="CI103" s="59">
        <v>0</v>
      </c>
      <c r="CJ103" s="59">
        <v>0</v>
      </c>
      <c r="CK103" s="59">
        <v>0</v>
      </c>
      <c r="CL103" s="59">
        <v>0</v>
      </c>
      <c r="CM103" s="59">
        <v>0</v>
      </c>
      <c r="CN103" s="59">
        <v>0</v>
      </c>
      <c r="CO103" s="59">
        <v>0</v>
      </c>
      <c r="CP103" s="59">
        <v>0</v>
      </c>
      <c r="CQ103" s="59">
        <v>0</v>
      </c>
      <c r="CR103" s="59">
        <v>0</v>
      </c>
      <c r="CS103" s="11">
        <f t="shared" si="163"/>
        <v>30000</v>
      </c>
      <c r="CT103" s="59">
        <v>0</v>
      </c>
      <c r="CU103" s="59">
        <v>0</v>
      </c>
      <c r="CV103" s="59">
        <v>0</v>
      </c>
      <c r="CW103" s="59">
        <v>0</v>
      </c>
      <c r="CX103" s="58">
        <f t="shared" si="213"/>
        <v>80003.260135404431</v>
      </c>
      <c r="CY103" s="63">
        <v>0</v>
      </c>
      <c r="CZ103" s="63">
        <v>8849.0915528781388</v>
      </c>
      <c r="DA103" s="63">
        <v>0</v>
      </c>
      <c r="DB103" s="63">
        <v>0</v>
      </c>
      <c r="DC103" s="63">
        <v>0</v>
      </c>
      <c r="DD103" s="63">
        <v>0</v>
      </c>
      <c r="DE103" s="63">
        <v>0</v>
      </c>
      <c r="DF103" s="63">
        <v>0</v>
      </c>
      <c r="DG103" s="63">
        <v>0</v>
      </c>
      <c r="DH103" s="63">
        <v>36113.319352939609</v>
      </c>
      <c r="DI103" s="63">
        <v>0</v>
      </c>
      <c r="DJ103" s="63">
        <v>5040.8492295866818</v>
      </c>
      <c r="DK103" s="63">
        <f t="shared" si="164"/>
        <v>50003.260135404431</v>
      </c>
      <c r="DL103" s="63">
        <v>30000</v>
      </c>
      <c r="DM103" s="63">
        <v>0</v>
      </c>
      <c r="DN103" s="63">
        <v>0</v>
      </c>
      <c r="DO103" s="63">
        <v>0</v>
      </c>
      <c r="DP103" s="63">
        <v>0</v>
      </c>
      <c r="DQ103" s="63">
        <v>0</v>
      </c>
      <c r="DR103" s="63">
        <v>0</v>
      </c>
      <c r="DS103" s="63">
        <v>0</v>
      </c>
      <c r="DT103" s="63">
        <v>0</v>
      </c>
      <c r="DU103" s="63">
        <v>0</v>
      </c>
      <c r="DV103" s="63">
        <v>0</v>
      </c>
      <c r="DW103" s="63">
        <v>0</v>
      </c>
      <c r="DX103" s="63">
        <f t="shared" si="165"/>
        <v>30000</v>
      </c>
      <c r="DY103" s="58">
        <v>0</v>
      </c>
      <c r="DZ103" s="58">
        <v>0</v>
      </c>
      <c r="EA103" s="58">
        <v>0</v>
      </c>
      <c r="EB103" s="58">
        <v>0</v>
      </c>
      <c r="EC103" s="58">
        <f t="shared" si="166"/>
        <v>80003.260135404431</v>
      </c>
      <c r="ED103" s="85">
        <v>0</v>
      </c>
      <c r="EE103" s="85">
        <v>0</v>
      </c>
      <c r="EF103" s="85">
        <v>7547.317</v>
      </c>
      <c r="EG103" s="85">
        <v>0</v>
      </c>
      <c r="EH103" s="85">
        <v>0</v>
      </c>
      <c r="EI103" s="85">
        <v>0</v>
      </c>
      <c r="EJ103" s="85">
        <v>0</v>
      </c>
      <c r="EK103" s="85">
        <v>6600</v>
      </c>
      <c r="EL103" s="85">
        <v>18000</v>
      </c>
      <c r="EM103" s="85">
        <v>0</v>
      </c>
      <c r="EN103" s="85">
        <v>17855.944135404432</v>
      </c>
      <c r="EO103" s="85">
        <v>0</v>
      </c>
      <c r="EP103" s="83">
        <f t="shared" si="167"/>
        <v>50003.261135404435</v>
      </c>
      <c r="EQ103" s="79">
        <v>0</v>
      </c>
      <c r="ER103" s="79">
        <v>0</v>
      </c>
      <c r="ES103" s="79">
        <v>0</v>
      </c>
      <c r="ET103" s="79">
        <v>0</v>
      </c>
      <c r="EU103" s="79">
        <v>0</v>
      </c>
      <c r="EV103" s="79">
        <v>0.15</v>
      </c>
      <c r="EW103" s="79">
        <v>0</v>
      </c>
      <c r="EX103" s="79">
        <v>0.15</v>
      </c>
      <c r="EY103" s="79">
        <v>0.2</v>
      </c>
      <c r="EZ103" s="79">
        <v>0</v>
      </c>
      <c r="FA103" s="79">
        <v>0.13</v>
      </c>
      <c r="FB103" s="79">
        <v>0</v>
      </c>
      <c r="FC103" s="81">
        <f t="shared" si="168"/>
        <v>0.63</v>
      </c>
      <c r="FD103" s="81">
        <f t="shared" si="169"/>
        <v>0</v>
      </c>
      <c r="FE103" s="81">
        <f t="shared" si="170"/>
        <v>0</v>
      </c>
      <c r="FF103" s="81">
        <f t="shared" si="171"/>
        <v>0</v>
      </c>
      <c r="FG103" s="81">
        <f t="shared" si="172"/>
        <v>0</v>
      </c>
      <c r="FH103" s="81">
        <f t="shared" si="173"/>
        <v>0</v>
      </c>
      <c r="FI103" s="81">
        <f t="shared" si="174"/>
        <v>0.15</v>
      </c>
      <c r="FJ103" s="81">
        <f t="shared" si="175"/>
        <v>0.15</v>
      </c>
      <c r="FK103" s="81">
        <f t="shared" si="176"/>
        <v>0.3</v>
      </c>
      <c r="FL103" s="81">
        <f t="shared" si="177"/>
        <v>0.5</v>
      </c>
      <c r="FM103" s="81">
        <f t="shared" si="178"/>
        <v>0.5</v>
      </c>
      <c r="FN103" s="81">
        <f t="shared" si="179"/>
        <v>0.63</v>
      </c>
      <c r="FO103" s="81">
        <f t="shared" si="180"/>
        <v>0.63</v>
      </c>
      <c r="FP103" s="85">
        <v>30000</v>
      </c>
      <c r="FQ103" s="85">
        <v>0</v>
      </c>
      <c r="FR103" s="85">
        <v>0</v>
      </c>
      <c r="FS103" s="85">
        <v>0</v>
      </c>
      <c r="FT103" s="85">
        <v>0</v>
      </c>
      <c r="FU103" s="85">
        <v>0</v>
      </c>
      <c r="FV103" s="85">
        <v>0</v>
      </c>
      <c r="FW103" s="85">
        <v>0</v>
      </c>
      <c r="FX103" s="85">
        <v>0</v>
      </c>
      <c r="FY103" s="85">
        <v>0</v>
      </c>
      <c r="FZ103" s="85">
        <v>0</v>
      </c>
      <c r="GA103" s="85">
        <v>0</v>
      </c>
      <c r="GB103" s="83">
        <f t="shared" si="181"/>
        <v>30000</v>
      </c>
      <c r="GC103" s="89">
        <v>0</v>
      </c>
      <c r="GD103" s="89">
        <v>0</v>
      </c>
      <c r="GE103" s="89">
        <v>0</v>
      </c>
      <c r="GF103" s="89">
        <v>0</v>
      </c>
      <c r="GG103" s="86">
        <v>80003.261135404435</v>
      </c>
      <c r="GH103" s="63">
        <v>0</v>
      </c>
      <c r="GI103" s="63">
        <v>0</v>
      </c>
      <c r="GJ103" s="63">
        <v>7547.317</v>
      </c>
      <c r="GK103" s="63">
        <v>0</v>
      </c>
      <c r="GL103" s="63">
        <v>0</v>
      </c>
      <c r="GM103" s="63">
        <v>0</v>
      </c>
      <c r="GN103" s="63">
        <v>9231.9349999999995</v>
      </c>
      <c r="GO103" s="63">
        <v>6191.6390000000001</v>
      </c>
      <c r="GP103" s="63">
        <v>72.546999999999997</v>
      </c>
      <c r="GQ103" s="63">
        <v>9100.4529999999995</v>
      </c>
      <c r="GR103" s="63">
        <v>17859.370135404399</v>
      </c>
      <c r="GS103" s="63">
        <v>0</v>
      </c>
      <c r="GT103" s="63">
        <f t="shared" si="182"/>
        <v>50003.261135404391</v>
      </c>
      <c r="GU103" s="63">
        <v>30000</v>
      </c>
      <c r="GV103" s="63">
        <v>0</v>
      </c>
      <c r="GW103" s="63">
        <v>0</v>
      </c>
      <c r="GX103" s="63">
        <v>0</v>
      </c>
      <c r="GY103" s="63">
        <v>0</v>
      </c>
      <c r="GZ103" s="63">
        <v>0</v>
      </c>
      <c r="HA103" s="63">
        <v>0</v>
      </c>
      <c r="HB103" s="63">
        <v>0</v>
      </c>
      <c r="HC103" s="63">
        <v>0</v>
      </c>
      <c r="HD103" s="63">
        <v>0</v>
      </c>
      <c r="HE103" s="63">
        <v>0</v>
      </c>
      <c r="HF103" s="63">
        <v>0</v>
      </c>
      <c r="HG103" s="63">
        <f t="shared" si="183"/>
        <v>30000</v>
      </c>
      <c r="HH103" s="58">
        <v>0</v>
      </c>
      <c r="HI103" s="58">
        <v>0</v>
      </c>
      <c r="HJ103" s="58">
        <v>0</v>
      </c>
      <c r="HK103" s="58">
        <v>0</v>
      </c>
      <c r="HL103" s="58">
        <f t="shared" si="184"/>
        <v>80003.261135404391</v>
      </c>
      <c r="HM103" s="63">
        <v>0</v>
      </c>
      <c r="HN103" s="63">
        <v>0</v>
      </c>
      <c r="HO103" s="63">
        <v>7547.317</v>
      </c>
      <c r="HP103" s="63">
        <v>0</v>
      </c>
      <c r="HQ103" s="63">
        <v>0</v>
      </c>
      <c r="HR103" s="63">
        <v>0</v>
      </c>
      <c r="HS103" s="63">
        <v>9231.9349999999995</v>
      </c>
      <c r="HT103" s="63">
        <v>6191.6390000000001</v>
      </c>
      <c r="HU103" s="63">
        <v>72.546999999999997</v>
      </c>
      <c r="HV103" s="63">
        <v>724.07600000000002</v>
      </c>
      <c r="HW103" s="63">
        <v>19126.219000000001</v>
      </c>
      <c r="HX103" s="63">
        <v>7109.5281354044273</v>
      </c>
      <c r="HY103" s="63">
        <f t="shared" si="185"/>
        <v>50003.261135404427</v>
      </c>
      <c r="HZ103" s="63">
        <v>0</v>
      </c>
      <c r="IA103" s="63">
        <v>0</v>
      </c>
      <c r="IB103" s="63">
        <v>0</v>
      </c>
      <c r="IC103" s="63">
        <v>0</v>
      </c>
      <c r="ID103" s="63">
        <v>0</v>
      </c>
      <c r="IE103" s="63">
        <v>0</v>
      </c>
      <c r="IF103" s="63">
        <v>0</v>
      </c>
      <c r="IG103" s="63">
        <v>0</v>
      </c>
      <c r="IH103" s="63">
        <v>0</v>
      </c>
      <c r="II103" s="63">
        <v>0</v>
      </c>
      <c r="IJ103" s="63">
        <v>0</v>
      </c>
      <c r="IK103" s="63">
        <v>0</v>
      </c>
      <c r="IL103" s="63">
        <v>30000</v>
      </c>
      <c r="IM103" s="58">
        <v>0</v>
      </c>
      <c r="IN103" s="58">
        <v>0</v>
      </c>
      <c r="IO103" s="58">
        <v>0</v>
      </c>
      <c r="IP103" s="58">
        <v>0</v>
      </c>
      <c r="IQ103" s="58">
        <f t="shared" si="214"/>
        <v>80003.261135404435</v>
      </c>
      <c r="IR103" s="70">
        <f t="shared" si="186"/>
        <v>44962.410905817749</v>
      </c>
      <c r="IS103" s="70">
        <f t="shared" si="187"/>
        <v>42893.733</v>
      </c>
      <c r="IT103" s="92">
        <f t="shared" si="215"/>
        <v>42893.733</v>
      </c>
      <c r="IU103" s="92">
        <f t="shared" si="216"/>
        <v>44962.410905817749</v>
      </c>
      <c r="IV103" s="92">
        <f t="shared" si="188"/>
        <v>-2068.677905817749</v>
      </c>
      <c r="IW103" s="21">
        <f t="shared" si="217"/>
        <v>37109.527135404431</v>
      </c>
      <c r="IX103" s="70">
        <f t="shared" si="189"/>
        <v>50003.261135404435</v>
      </c>
      <c r="IY103" s="70">
        <f t="shared" si="190"/>
        <v>42893.733</v>
      </c>
      <c r="IZ103" s="93">
        <f t="shared" si="218"/>
        <v>42893.733</v>
      </c>
      <c r="JA103" s="93">
        <f t="shared" si="219"/>
        <v>50003.261135404435</v>
      </c>
      <c r="JB103" s="92">
        <f t="shared" si="191"/>
        <v>-7109.5281354044346</v>
      </c>
      <c r="JC103" s="94">
        <f t="shared" si="220"/>
        <v>37109.528135404435</v>
      </c>
      <c r="JD103" s="94">
        <f t="shared" si="192"/>
        <v>50003.261135404391</v>
      </c>
      <c r="JE103" s="94">
        <f t="shared" si="193"/>
        <v>42893.733</v>
      </c>
      <c r="JF103" s="94">
        <f t="shared" si="221"/>
        <v>42893.733</v>
      </c>
      <c r="JG103" s="94">
        <f t="shared" si="222"/>
        <v>50003.261135404391</v>
      </c>
      <c r="JH103" s="94">
        <f t="shared" si="194"/>
        <v>-7109.5281354043909</v>
      </c>
      <c r="JI103" s="94">
        <f t="shared" si="223"/>
        <v>37109.528135404391</v>
      </c>
      <c r="JJ103" s="94">
        <f t="shared" si="195"/>
        <v>42893.733</v>
      </c>
      <c r="JK103" s="94">
        <f t="shared" si="224"/>
        <v>45003.125</v>
      </c>
      <c r="JL103" s="94">
        <f t="shared" si="196"/>
        <v>45003.125</v>
      </c>
      <c r="JM103" s="94">
        <f t="shared" si="197"/>
        <v>42893.733</v>
      </c>
      <c r="JN103" s="94">
        <f t="shared" si="198"/>
        <v>2109.3919999999998</v>
      </c>
      <c r="JO103" s="94">
        <f t="shared" si="199"/>
        <v>35000.136135404435</v>
      </c>
      <c r="JP103" s="96">
        <v>13788</v>
      </c>
      <c r="JQ103" s="6" t="s">
        <v>384</v>
      </c>
      <c r="JR103" s="106" t="s">
        <v>394</v>
      </c>
      <c r="JS103" s="106" t="s">
        <v>410</v>
      </c>
      <c r="JT103" s="6" t="s">
        <v>406</v>
      </c>
      <c r="JU103" s="17">
        <v>6</v>
      </c>
      <c r="JV103" s="6" t="s">
        <v>397</v>
      </c>
      <c r="JW103" s="105" t="s">
        <v>401</v>
      </c>
      <c r="JX103" s="103" t="s">
        <v>412</v>
      </c>
      <c r="JY103" s="7" t="s">
        <v>412</v>
      </c>
      <c r="JZ103" s="105"/>
      <c r="KA103" s="6" t="s">
        <v>565</v>
      </c>
      <c r="KB103" s="6"/>
      <c r="KC103" s="110">
        <v>43800</v>
      </c>
      <c r="KD103" s="109">
        <v>43830</v>
      </c>
      <c r="KE103" s="110"/>
      <c r="KF103" s="130"/>
      <c r="KG103" s="130"/>
      <c r="KH103" s="130">
        <v>0</v>
      </c>
      <c r="KI103" s="130">
        <v>0</v>
      </c>
      <c r="KJ103" s="130">
        <v>0</v>
      </c>
      <c r="KK103" s="130"/>
      <c r="KL103" s="130"/>
      <c r="KM103" s="26"/>
      <c r="KN103" s="130"/>
      <c r="KO103" s="131"/>
      <c r="KP103" s="132"/>
      <c r="KQ103" s="133" t="s">
        <v>509</v>
      </c>
      <c r="KR103" s="132"/>
      <c r="KS103" s="291"/>
    </row>
    <row r="104" spans="1:305" ht="26.25" x14ac:dyDescent="0.25">
      <c r="A104" s="4" t="s">
        <v>237</v>
      </c>
      <c r="B104" s="6" t="s">
        <v>71</v>
      </c>
      <c r="C104" s="26" t="s">
        <v>267</v>
      </c>
      <c r="D104" s="219" t="s">
        <v>145</v>
      </c>
      <c r="E104" s="32" t="s">
        <v>770</v>
      </c>
      <c r="F104" s="33" t="s">
        <v>289</v>
      </c>
      <c r="G104" s="12">
        <v>0</v>
      </c>
      <c r="H104" s="12">
        <v>0</v>
      </c>
      <c r="I104" s="12">
        <v>0</v>
      </c>
      <c r="J104" s="12">
        <v>0</v>
      </c>
      <c r="K104" s="12">
        <v>0</v>
      </c>
      <c r="L104" s="12">
        <v>0</v>
      </c>
      <c r="M104" s="12">
        <v>0</v>
      </c>
      <c r="N104" s="48">
        <v>0</v>
      </c>
      <c r="O104" s="48">
        <v>3907.8</v>
      </c>
      <c r="P104" s="48">
        <v>0</v>
      </c>
      <c r="Q104" s="48">
        <v>0</v>
      </c>
      <c r="R104" s="48">
        <v>0</v>
      </c>
      <c r="S104" s="11">
        <f t="shared" si="123"/>
        <v>3907.8</v>
      </c>
      <c r="T104" s="79">
        <v>0</v>
      </c>
      <c r="U104" s="79">
        <v>0</v>
      </c>
      <c r="V104" s="79">
        <v>0</v>
      </c>
      <c r="W104" s="79">
        <v>0</v>
      </c>
      <c r="X104" s="79">
        <v>0</v>
      </c>
      <c r="Y104" s="79">
        <v>0</v>
      </c>
      <c r="Z104" s="79">
        <v>0.13</v>
      </c>
      <c r="AA104" s="79">
        <v>0</v>
      </c>
      <c r="AB104" s="79">
        <v>0</v>
      </c>
      <c r="AC104" s="79">
        <v>0</v>
      </c>
      <c r="AD104" s="79">
        <v>0</v>
      </c>
      <c r="AE104" s="79">
        <v>0</v>
      </c>
      <c r="AF104" s="221">
        <f t="shared" si="200"/>
        <v>0</v>
      </c>
      <c r="AG104" s="221">
        <f t="shared" si="201"/>
        <v>0</v>
      </c>
      <c r="AH104" s="221">
        <f t="shared" si="202"/>
        <v>0</v>
      </c>
      <c r="AI104" s="221">
        <f t="shared" si="203"/>
        <v>0</v>
      </c>
      <c r="AJ104" s="221">
        <f t="shared" si="204"/>
        <v>0</v>
      </c>
      <c r="AK104" s="221">
        <f t="shared" si="205"/>
        <v>0</v>
      </c>
      <c r="AL104" s="221">
        <f t="shared" si="206"/>
        <v>0.13</v>
      </c>
      <c r="AM104" s="221">
        <f t="shared" si="207"/>
        <v>0.13</v>
      </c>
      <c r="AN104" s="221">
        <f t="shared" si="208"/>
        <v>0.13</v>
      </c>
      <c r="AO104" s="221">
        <f t="shared" si="209"/>
        <v>0.13</v>
      </c>
      <c r="AP104" s="221">
        <f t="shared" si="210"/>
        <v>0.13</v>
      </c>
      <c r="AQ104" s="221">
        <f t="shared" si="211"/>
        <v>0.13</v>
      </c>
      <c r="AR104" s="221">
        <f t="shared" si="149"/>
        <v>4.1927223719676547E-2</v>
      </c>
      <c r="AS104" s="221">
        <f t="shared" si="150"/>
        <v>7.9065588499550754E-2</v>
      </c>
      <c r="AT104" s="221">
        <f t="shared" si="151"/>
        <v>0.18104222821203952</v>
      </c>
      <c r="AU104" s="221">
        <f t="shared" si="152"/>
        <v>0.30637915543575922</v>
      </c>
      <c r="AV104" s="221">
        <f t="shared" si="153"/>
        <v>0.37780772686433062</v>
      </c>
      <c r="AW104" s="221">
        <f t="shared" si="154"/>
        <v>0.42273135669362083</v>
      </c>
      <c r="AX104" s="221">
        <f t="shared" si="155"/>
        <v>0.463162623539982</v>
      </c>
      <c r="AY104" s="221">
        <f t="shared" si="156"/>
        <v>0.51931716082659474</v>
      </c>
      <c r="AZ104" s="221">
        <f t="shared" si="157"/>
        <v>0.61994609164420478</v>
      </c>
      <c r="BA104" s="221">
        <f t="shared" si="158"/>
        <v>0.78346810422282109</v>
      </c>
      <c r="BB104" s="221">
        <f t="shared" si="159"/>
        <v>0.90700808625336915</v>
      </c>
      <c r="BC104" s="221">
        <f t="shared" si="160"/>
        <v>0.99999999999999989</v>
      </c>
      <c r="BD104" s="80">
        <f t="shared" si="212"/>
        <v>0.13</v>
      </c>
      <c r="BE104" s="76">
        <v>0</v>
      </c>
      <c r="BF104" s="51">
        <v>0</v>
      </c>
      <c r="BG104" s="57">
        <v>0</v>
      </c>
      <c r="BH104" s="57">
        <v>0</v>
      </c>
      <c r="BI104" s="57">
        <v>0</v>
      </c>
      <c r="BJ104" s="57">
        <v>0</v>
      </c>
      <c r="BK104" s="57">
        <v>0</v>
      </c>
      <c r="BL104" s="57">
        <v>0</v>
      </c>
      <c r="BM104" s="57">
        <v>0</v>
      </c>
      <c r="BN104" s="57">
        <v>0</v>
      </c>
      <c r="BO104" s="57">
        <v>0</v>
      </c>
      <c r="BP104" s="57">
        <v>0</v>
      </c>
      <c r="BQ104" s="57">
        <v>30240</v>
      </c>
      <c r="BR104" s="57">
        <v>0</v>
      </c>
      <c r="BS104" s="86">
        <f t="shared" si="161"/>
        <v>30240</v>
      </c>
      <c r="BT104" s="230">
        <v>4.1927223719676547E-2</v>
      </c>
      <c r="BU104" s="230">
        <v>3.7138364779874214E-2</v>
      </c>
      <c r="BV104" s="230">
        <v>0.10197663971248877</v>
      </c>
      <c r="BW104" s="230">
        <v>0.12533692722371967</v>
      </c>
      <c r="BX104" s="230">
        <v>7.1428571428571425E-2</v>
      </c>
      <c r="BY104" s="230">
        <v>4.4923629829290206E-2</v>
      </c>
      <c r="BZ104" s="230">
        <v>4.0431266846361183E-2</v>
      </c>
      <c r="CA104" s="230">
        <v>5.6154537286612759E-2</v>
      </c>
      <c r="CB104" s="230">
        <v>0.10062893081761007</v>
      </c>
      <c r="CC104" s="230">
        <v>0.16352201257861634</v>
      </c>
      <c r="CD104" s="230">
        <v>0.12353998203054807</v>
      </c>
      <c r="CE104" s="230">
        <v>9.2991913746630725E-2</v>
      </c>
      <c r="CF104" s="80">
        <f t="shared" si="162"/>
        <v>0.99999999999999989</v>
      </c>
      <c r="CG104" s="59">
        <v>0</v>
      </c>
      <c r="CH104" s="59">
        <v>0</v>
      </c>
      <c r="CI104" s="59">
        <v>0</v>
      </c>
      <c r="CJ104" s="59">
        <v>0</v>
      </c>
      <c r="CK104" s="59">
        <v>0</v>
      </c>
      <c r="CL104" s="59">
        <v>0</v>
      </c>
      <c r="CM104" s="59">
        <v>0</v>
      </c>
      <c r="CN104" s="59">
        <v>0</v>
      </c>
      <c r="CO104" s="59">
        <v>0</v>
      </c>
      <c r="CP104" s="59">
        <v>0</v>
      </c>
      <c r="CQ104" s="59">
        <v>0</v>
      </c>
      <c r="CR104" s="59">
        <v>0</v>
      </c>
      <c r="CS104" s="11">
        <f t="shared" si="163"/>
        <v>0</v>
      </c>
      <c r="CT104" s="59">
        <v>0</v>
      </c>
      <c r="CU104" s="59">
        <v>0</v>
      </c>
      <c r="CV104" s="59">
        <v>0</v>
      </c>
      <c r="CW104" s="59">
        <v>0</v>
      </c>
      <c r="CX104" s="58">
        <f t="shared" si="213"/>
        <v>30240</v>
      </c>
      <c r="CY104" s="63">
        <v>0</v>
      </c>
      <c r="CZ104" s="63">
        <v>0</v>
      </c>
      <c r="DA104" s="63">
        <v>0</v>
      </c>
      <c r="DB104" s="63">
        <v>0</v>
      </c>
      <c r="DC104" s="63">
        <v>0</v>
      </c>
      <c r="DD104" s="63">
        <v>0</v>
      </c>
      <c r="DE104" s="63">
        <v>0</v>
      </c>
      <c r="DF104" s="63">
        <v>0</v>
      </c>
      <c r="DG104" s="63">
        <v>0</v>
      </c>
      <c r="DH104" s="63">
        <v>0</v>
      </c>
      <c r="DI104" s="63">
        <v>30240</v>
      </c>
      <c r="DJ104" s="63">
        <v>0</v>
      </c>
      <c r="DK104" s="63">
        <f t="shared" si="164"/>
        <v>30240</v>
      </c>
      <c r="DL104" s="63">
        <v>0</v>
      </c>
      <c r="DM104" s="63">
        <v>0</v>
      </c>
      <c r="DN104" s="63">
        <v>0</v>
      </c>
      <c r="DO104" s="63">
        <v>0</v>
      </c>
      <c r="DP104" s="63">
        <v>0</v>
      </c>
      <c r="DQ104" s="63">
        <v>0</v>
      </c>
      <c r="DR104" s="63">
        <v>0</v>
      </c>
      <c r="DS104" s="63">
        <v>0</v>
      </c>
      <c r="DT104" s="63">
        <v>0</v>
      </c>
      <c r="DU104" s="63">
        <v>0</v>
      </c>
      <c r="DV104" s="63">
        <v>0</v>
      </c>
      <c r="DW104" s="63">
        <v>0</v>
      </c>
      <c r="DX104" s="63">
        <f t="shared" si="165"/>
        <v>0</v>
      </c>
      <c r="DY104" s="58">
        <v>0</v>
      </c>
      <c r="DZ104" s="58">
        <v>0</v>
      </c>
      <c r="EA104" s="58">
        <v>0</v>
      </c>
      <c r="EB104" s="58">
        <v>0</v>
      </c>
      <c r="EC104" s="58">
        <f t="shared" si="166"/>
        <v>30240</v>
      </c>
      <c r="ED104" s="85">
        <v>0</v>
      </c>
      <c r="EE104" s="85">
        <v>0</v>
      </c>
      <c r="EF104" s="85">
        <v>0</v>
      </c>
      <c r="EG104" s="85">
        <v>0</v>
      </c>
      <c r="EH104" s="85">
        <v>0</v>
      </c>
      <c r="EI104" s="85">
        <v>0</v>
      </c>
      <c r="EJ104" s="85">
        <v>0</v>
      </c>
      <c r="EK104" s="85">
        <v>0</v>
      </c>
      <c r="EL104" s="85">
        <v>0</v>
      </c>
      <c r="EM104" s="85">
        <v>0</v>
      </c>
      <c r="EN104" s="85">
        <v>30240</v>
      </c>
      <c r="EO104" s="85">
        <v>0</v>
      </c>
      <c r="EP104" s="83">
        <f t="shared" si="167"/>
        <v>30240</v>
      </c>
      <c r="EQ104" s="79">
        <v>0</v>
      </c>
      <c r="ER104" s="79">
        <v>0</v>
      </c>
      <c r="ES104" s="79">
        <v>0</v>
      </c>
      <c r="ET104" s="79">
        <v>0</v>
      </c>
      <c r="EU104" s="79">
        <v>0</v>
      </c>
      <c r="EV104" s="79">
        <v>0</v>
      </c>
      <c r="EW104" s="79">
        <v>0</v>
      </c>
      <c r="EX104" s="79">
        <v>0</v>
      </c>
      <c r="EY104" s="79">
        <v>0</v>
      </c>
      <c r="EZ104" s="79">
        <v>0</v>
      </c>
      <c r="FA104" s="79">
        <v>0.98</v>
      </c>
      <c r="FB104" s="79">
        <v>0</v>
      </c>
      <c r="FC104" s="81">
        <f t="shared" si="168"/>
        <v>0.98</v>
      </c>
      <c r="FD104" s="81">
        <f t="shared" si="169"/>
        <v>0</v>
      </c>
      <c r="FE104" s="81">
        <f t="shared" si="170"/>
        <v>0</v>
      </c>
      <c r="FF104" s="81">
        <f t="shared" si="171"/>
        <v>0</v>
      </c>
      <c r="FG104" s="81">
        <f t="shared" si="172"/>
        <v>0</v>
      </c>
      <c r="FH104" s="81">
        <f t="shared" si="173"/>
        <v>0</v>
      </c>
      <c r="FI104" s="81">
        <f t="shared" si="174"/>
        <v>0</v>
      </c>
      <c r="FJ104" s="81">
        <f t="shared" si="175"/>
        <v>0</v>
      </c>
      <c r="FK104" s="81">
        <f t="shared" si="176"/>
        <v>0</v>
      </c>
      <c r="FL104" s="81">
        <f t="shared" si="177"/>
        <v>0</v>
      </c>
      <c r="FM104" s="81">
        <f t="shared" si="178"/>
        <v>0</v>
      </c>
      <c r="FN104" s="81">
        <f t="shared" si="179"/>
        <v>0.98</v>
      </c>
      <c r="FO104" s="81">
        <f t="shared" si="180"/>
        <v>0.98</v>
      </c>
      <c r="FP104" s="85">
        <v>0</v>
      </c>
      <c r="FQ104" s="85">
        <v>0</v>
      </c>
      <c r="FR104" s="85">
        <v>0</v>
      </c>
      <c r="FS104" s="85">
        <v>0</v>
      </c>
      <c r="FT104" s="85">
        <v>0</v>
      </c>
      <c r="FU104" s="85">
        <v>0</v>
      </c>
      <c r="FV104" s="85">
        <v>0</v>
      </c>
      <c r="FW104" s="85">
        <v>0</v>
      </c>
      <c r="FX104" s="85">
        <v>0</v>
      </c>
      <c r="FY104" s="85">
        <v>0</v>
      </c>
      <c r="FZ104" s="85">
        <v>0</v>
      </c>
      <c r="GA104" s="85">
        <v>0</v>
      </c>
      <c r="GB104" s="83">
        <f t="shared" si="181"/>
        <v>0</v>
      </c>
      <c r="GC104" s="89">
        <v>0</v>
      </c>
      <c r="GD104" s="89">
        <v>0</v>
      </c>
      <c r="GE104" s="89">
        <v>0</v>
      </c>
      <c r="GF104" s="89">
        <v>0</v>
      </c>
      <c r="GG104" s="86">
        <v>30240</v>
      </c>
      <c r="GH104" s="63">
        <v>0</v>
      </c>
      <c r="GI104" s="63">
        <v>0</v>
      </c>
      <c r="GJ104" s="63">
        <v>0</v>
      </c>
      <c r="GK104" s="63">
        <v>0</v>
      </c>
      <c r="GL104" s="63">
        <v>0</v>
      </c>
      <c r="GM104" s="63">
        <v>0</v>
      </c>
      <c r="GN104" s="63">
        <v>0</v>
      </c>
      <c r="GO104" s="63">
        <v>0</v>
      </c>
      <c r="GP104" s="63">
        <v>3907.8</v>
      </c>
      <c r="GQ104" s="63">
        <v>0</v>
      </c>
      <c r="GR104" s="63">
        <v>0</v>
      </c>
      <c r="GS104" s="63">
        <v>6092.2</v>
      </c>
      <c r="GT104" s="63">
        <f t="shared" si="182"/>
        <v>10000</v>
      </c>
      <c r="GU104" s="63">
        <v>0</v>
      </c>
      <c r="GV104" s="63">
        <v>20240</v>
      </c>
      <c r="GW104" s="63">
        <v>0</v>
      </c>
      <c r="GX104" s="63">
        <v>0</v>
      </c>
      <c r="GY104" s="63">
        <v>0</v>
      </c>
      <c r="GZ104" s="63">
        <v>0</v>
      </c>
      <c r="HA104" s="63">
        <v>0</v>
      </c>
      <c r="HB104" s="63">
        <v>0</v>
      </c>
      <c r="HC104" s="63">
        <v>0</v>
      </c>
      <c r="HD104" s="63">
        <v>0</v>
      </c>
      <c r="HE104" s="63">
        <v>0</v>
      </c>
      <c r="HF104" s="63">
        <v>0</v>
      </c>
      <c r="HG104" s="63">
        <f t="shared" si="183"/>
        <v>20240</v>
      </c>
      <c r="HH104" s="58">
        <v>0</v>
      </c>
      <c r="HI104" s="58">
        <v>0</v>
      </c>
      <c r="HJ104" s="58">
        <v>0</v>
      </c>
      <c r="HK104" s="58">
        <v>0</v>
      </c>
      <c r="HL104" s="58">
        <f t="shared" si="184"/>
        <v>30240</v>
      </c>
      <c r="HM104" s="63">
        <v>0</v>
      </c>
      <c r="HN104" s="63">
        <v>0</v>
      </c>
      <c r="HO104" s="63">
        <v>0</v>
      </c>
      <c r="HP104" s="63">
        <v>0</v>
      </c>
      <c r="HQ104" s="63">
        <v>0</v>
      </c>
      <c r="HR104" s="63">
        <v>0</v>
      </c>
      <c r="HS104" s="63">
        <v>0</v>
      </c>
      <c r="HT104" s="63">
        <v>0</v>
      </c>
      <c r="HU104" s="63">
        <v>3907.8</v>
      </c>
      <c r="HV104" s="63">
        <v>0</v>
      </c>
      <c r="HW104" s="63">
        <v>0</v>
      </c>
      <c r="HX104" s="63">
        <v>0</v>
      </c>
      <c r="HY104" s="63">
        <f t="shared" si="185"/>
        <v>3907.8</v>
      </c>
      <c r="HZ104" s="63">
        <v>0</v>
      </c>
      <c r="IA104" s="63">
        <v>0</v>
      </c>
      <c r="IB104" s="63">
        <v>0</v>
      </c>
      <c r="IC104" s="63">
        <v>0</v>
      </c>
      <c r="ID104" s="63">
        <v>0</v>
      </c>
      <c r="IE104" s="63">
        <v>0</v>
      </c>
      <c r="IF104" s="63">
        <v>0</v>
      </c>
      <c r="IG104" s="63">
        <v>0</v>
      </c>
      <c r="IH104" s="63">
        <v>0</v>
      </c>
      <c r="II104" s="63">
        <v>0</v>
      </c>
      <c r="IJ104" s="63">
        <v>0</v>
      </c>
      <c r="IK104" s="63">
        <v>0</v>
      </c>
      <c r="IL104" s="63">
        <v>20240</v>
      </c>
      <c r="IM104" s="58">
        <v>0</v>
      </c>
      <c r="IN104" s="58">
        <v>0</v>
      </c>
      <c r="IO104" s="58">
        <v>0</v>
      </c>
      <c r="IP104" s="58">
        <v>0</v>
      </c>
      <c r="IQ104" s="58">
        <f t="shared" si="214"/>
        <v>24147.8</v>
      </c>
      <c r="IR104" s="70">
        <f t="shared" si="186"/>
        <v>30240</v>
      </c>
      <c r="IS104" s="70">
        <f t="shared" si="187"/>
        <v>3907.8</v>
      </c>
      <c r="IT104" s="92">
        <f t="shared" si="215"/>
        <v>3907.8</v>
      </c>
      <c r="IU104" s="92">
        <f t="shared" si="216"/>
        <v>30240</v>
      </c>
      <c r="IV104" s="92">
        <f t="shared" si="188"/>
        <v>-26332.2</v>
      </c>
      <c r="IW104" s="21">
        <f t="shared" si="217"/>
        <v>26332.2</v>
      </c>
      <c r="IX104" s="70">
        <f t="shared" si="189"/>
        <v>30240</v>
      </c>
      <c r="IY104" s="70">
        <f t="shared" si="190"/>
        <v>3907.8</v>
      </c>
      <c r="IZ104" s="93">
        <f t="shared" si="218"/>
        <v>3907.8</v>
      </c>
      <c r="JA104" s="93">
        <f t="shared" si="219"/>
        <v>30240</v>
      </c>
      <c r="JB104" s="92">
        <f t="shared" si="191"/>
        <v>-26332.2</v>
      </c>
      <c r="JC104" s="94">
        <f t="shared" si="220"/>
        <v>26332.2</v>
      </c>
      <c r="JD104" s="94">
        <f t="shared" si="192"/>
        <v>3907.8</v>
      </c>
      <c r="JE104" s="94">
        <f t="shared" si="193"/>
        <v>3907.8</v>
      </c>
      <c r="JF104" s="94">
        <f t="shared" si="221"/>
        <v>3907.8</v>
      </c>
      <c r="JG104" s="94">
        <f t="shared" si="222"/>
        <v>3907.8</v>
      </c>
      <c r="JH104" s="94">
        <f t="shared" si="194"/>
        <v>0</v>
      </c>
      <c r="JI104" s="94">
        <f t="shared" si="223"/>
        <v>26332.2</v>
      </c>
      <c r="JJ104" s="94">
        <f t="shared" si="195"/>
        <v>3907.8</v>
      </c>
      <c r="JK104" s="94">
        <f t="shared" si="224"/>
        <v>3907.8</v>
      </c>
      <c r="JL104" s="94">
        <f t="shared" si="196"/>
        <v>3907.8</v>
      </c>
      <c r="JM104" s="94">
        <f t="shared" si="197"/>
        <v>3907.8</v>
      </c>
      <c r="JN104" s="94">
        <f t="shared" si="198"/>
        <v>0</v>
      </c>
      <c r="JO104" s="94">
        <f t="shared" si="199"/>
        <v>20240</v>
      </c>
      <c r="JP104" s="96">
        <v>13789</v>
      </c>
      <c r="JQ104" s="6" t="s">
        <v>384</v>
      </c>
      <c r="JR104" s="106" t="s">
        <v>394</v>
      </c>
      <c r="JS104" s="106" t="s">
        <v>410</v>
      </c>
      <c r="JT104" s="6" t="s">
        <v>406</v>
      </c>
      <c r="JU104" s="17">
        <v>6</v>
      </c>
      <c r="JV104" s="6" t="s">
        <v>397</v>
      </c>
      <c r="JW104" s="105" t="s">
        <v>401</v>
      </c>
      <c r="JX104" s="103" t="s">
        <v>412</v>
      </c>
      <c r="JY104" s="7" t="s">
        <v>412</v>
      </c>
      <c r="JZ104" s="105"/>
      <c r="KA104" s="6" t="s">
        <v>565</v>
      </c>
      <c r="KB104" s="6"/>
      <c r="KC104" s="110">
        <v>43800</v>
      </c>
      <c r="KD104" s="109">
        <v>43646</v>
      </c>
      <c r="KE104" s="110"/>
      <c r="KF104" s="130"/>
      <c r="KG104" s="130"/>
      <c r="KH104" s="130">
        <v>0</v>
      </c>
      <c r="KI104" s="130">
        <v>0</v>
      </c>
      <c r="KJ104" s="130">
        <v>0</v>
      </c>
      <c r="KK104" s="130"/>
      <c r="KL104" s="130"/>
      <c r="KM104" s="26"/>
      <c r="KN104" s="130"/>
      <c r="KO104" s="131"/>
      <c r="KP104" s="132"/>
      <c r="KQ104" s="133" t="s">
        <v>509</v>
      </c>
      <c r="KR104" s="132"/>
      <c r="KS104" s="291"/>
    </row>
    <row r="105" spans="1:305" ht="26.25" x14ac:dyDescent="0.25">
      <c r="A105" s="4" t="s">
        <v>238</v>
      </c>
      <c r="B105" s="6" t="s">
        <v>71</v>
      </c>
      <c r="C105" s="26" t="s">
        <v>268</v>
      </c>
      <c r="D105" s="219" t="s">
        <v>145</v>
      </c>
      <c r="E105" s="32" t="s">
        <v>770</v>
      </c>
      <c r="F105" s="33" t="s">
        <v>289</v>
      </c>
      <c r="G105" s="12">
        <v>0</v>
      </c>
      <c r="H105" s="12">
        <v>0</v>
      </c>
      <c r="I105" s="12">
        <v>7890</v>
      </c>
      <c r="J105" s="12">
        <v>523.29600000000005</v>
      </c>
      <c r="K105" s="12">
        <v>0</v>
      </c>
      <c r="L105" s="12">
        <v>523.97500000000002</v>
      </c>
      <c r="M105" s="12">
        <v>0</v>
      </c>
      <c r="N105" s="48">
        <v>477.2</v>
      </c>
      <c r="O105" s="48">
        <v>1953.9</v>
      </c>
      <c r="P105" s="48">
        <v>16937.546999999999</v>
      </c>
      <c r="Q105" s="48">
        <v>10727.92</v>
      </c>
      <c r="R105" s="48">
        <v>0</v>
      </c>
      <c r="S105" s="11">
        <f t="shared" si="123"/>
        <v>39033.837999999996</v>
      </c>
      <c r="T105" s="79">
        <v>0</v>
      </c>
      <c r="U105" s="79">
        <v>0</v>
      </c>
      <c r="V105" s="79">
        <v>0</v>
      </c>
      <c r="W105" s="79">
        <v>0</v>
      </c>
      <c r="X105" s="79">
        <v>0</v>
      </c>
      <c r="Y105" s="79">
        <v>0.04</v>
      </c>
      <c r="Z105" s="79">
        <v>0.2</v>
      </c>
      <c r="AA105" s="79">
        <v>0.1</v>
      </c>
      <c r="AB105" s="79">
        <v>0</v>
      </c>
      <c r="AC105" s="79">
        <v>0</v>
      </c>
      <c r="AD105" s="79">
        <v>0.19</v>
      </c>
      <c r="AE105" s="79">
        <v>0</v>
      </c>
      <c r="AF105" s="221">
        <f t="shared" si="200"/>
        <v>0</v>
      </c>
      <c r="AG105" s="221">
        <f t="shared" si="201"/>
        <v>0</v>
      </c>
      <c r="AH105" s="221">
        <f t="shared" si="202"/>
        <v>0</v>
      </c>
      <c r="AI105" s="221">
        <f t="shared" si="203"/>
        <v>0</v>
      </c>
      <c r="AJ105" s="221">
        <f t="shared" si="204"/>
        <v>0</v>
      </c>
      <c r="AK105" s="221">
        <f t="shared" si="205"/>
        <v>0.04</v>
      </c>
      <c r="AL105" s="221">
        <f t="shared" si="206"/>
        <v>0.24000000000000002</v>
      </c>
      <c r="AM105" s="221">
        <f t="shared" si="207"/>
        <v>0.34</v>
      </c>
      <c r="AN105" s="221">
        <f t="shared" si="208"/>
        <v>0.34</v>
      </c>
      <c r="AO105" s="221">
        <f t="shared" si="209"/>
        <v>0.34</v>
      </c>
      <c r="AP105" s="221">
        <f t="shared" si="210"/>
        <v>0.53</v>
      </c>
      <c r="AQ105" s="221">
        <f t="shared" si="211"/>
        <v>0.53</v>
      </c>
      <c r="AR105" s="221">
        <f t="shared" si="149"/>
        <v>2.0151296643321617E-2</v>
      </c>
      <c r="AS105" s="221">
        <f t="shared" si="150"/>
        <v>3.3894938643684314E-2</v>
      </c>
      <c r="AT105" s="221">
        <f t="shared" si="151"/>
        <v>9.9452499589806481E-2</v>
      </c>
      <c r="AU105" s="221">
        <f t="shared" si="152"/>
        <v>0.22087841863919377</v>
      </c>
      <c r="AV105" s="221">
        <f t="shared" si="153"/>
        <v>0.31207091598373043</v>
      </c>
      <c r="AW105" s="221">
        <f t="shared" si="154"/>
        <v>0.41651050527206623</v>
      </c>
      <c r="AX105" s="221">
        <f t="shared" si="155"/>
        <v>0.65418526930284371</v>
      </c>
      <c r="AY105" s="221">
        <f t="shared" si="156"/>
        <v>0.77609046710247931</v>
      </c>
      <c r="AZ105" s="221">
        <f t="shared" si="157"/>
        <v>0.81841380322800716</v>
      </c>
      <c r="BA105" s="221">
        <f t="shared" si="158"/>
        <v>0.96070777813279906</v>
      </c>
      <c r="BB105" s="221">
        <f t="shared" si="159"/>
        <v>0.99021148714583029</v>
      </c>
      <c r="BC105" s="221">
        <f t="shared" si="160"/>
        <v>1</v>
      </c>
      <c r="BD105" s="80">
        <f t="shared" si="212"/>
        <v>0.53</v>
      </c>
      <c r="BE105" s="76">
        <v>0</v>
      </c>
      <c r="BF105" s="51">
        <v>0</v>
      </c>
      <c r="BG105" s="57">
        <v>0</v>
      </c>
      <c r="BH105" s="57">
        <v>0</v>
      </c>
      <c r="BI105" s="57">
        <v>0</v>
      </c>
      <c r="BJ105" s="57">
        <v>0</v>
      </c>
      <c r="BK105" s="57">
        <v>0</v>
      </c>
      <c r="BL105" s="57">
        <v>0</v>
      </c>
      <c r="BM105" s="57">
        <v>29880.167464331393</v>
      </c>
      <c r="BN105" s="57">
        <v>0</v>
      </c>
      <c r="BO105" s="57">
        <v>0</v>
      </c>
      <c r="BP105" s="57">
        <v>0</v>
      </c>
      <c r="BQ105" s="57">
        <v>105769.0324213726</v>
      </c>
      <c r="BR105" s="57">
        <v>0</v>
      </c>
      <c r="BS105" s="86">
        <f t="shared" si="161"/>
        <v>135649.199885704</v>
      </c>
      <c r="BT105" s="230">
        <v>2.0151296643321617E-2</v>
      </c>
      <c r="BU105" s="230">
        <v>1.3743642000362696E-2</v>
      </c>
      <c r="BV105" s="230">
        <v>6.5557560946122168E-2</v>
      </c>
      <c r="BW105" s="230">
        <v>0.12142591904938731</v>
      </c>
      <c r="BX105" s="230">
        <v>9.1192497344536647E-2</v>
      </c>
      <c r="BY105" s="230">
        <v>0.10443958928833583</v>
      </c>
      <c r="BZ105" s="230">
        <v>0.23767476403077747</v>
      </c>
      <c r="CA105" s="230">
        <v>0.12190519779963557</v>
      </c>
      <c r="CB105" s="230">
        <v>4.2323336125527855E-2</v>
      </c>
      <c r="CC105" s="230">
        <v>0.14229397490479193</v>
      </c>
      <c r="CD105" s="230">
        <v>2.9503709013031201E-2</v>
      </c>
      <c r="CE105" s="230">
        <v>9.7885128541697255E-3</v>
      </c>
      <c r="CF105" s="80">
        <f t="shared" si="162"/>
        <v>1</v>
      </c>
      <c r="CG105" s="59">
        <v>0</v>
      </c>
      <c r="CH105" s="59">
        <v>0</v>
      </c>
      <c r="CI105" s="59">
        <v>0</v>
      </c>
      <c r="CJ105" s="59">
        <v>0</v>
      </c>
      <c r="CK105" s="59">
        <v>0</v>
      </c>
      <c r="CL105" s="59">
        <v>0</v>
      </c>
      <c r="CM105" s="59">
        <v>0</v>
      </c>
      <c r="CN105" s="59">
        <v>0</v>
      </c>
      <c r="CO105" s="59">
        <v>0</v>
      </c>
      <c r="CP105" s="59">
        <v>0</v>
      </c>
      <c r="CQ105" s="59">
        <v>0</v>
      </c>
      <c r="CR105" s="59">
        <v>0</v>
      </c>
      <c r="CS105" s="11">
        <f t="shared" si="163"/>
        <v>0</v>
      </c>
      <c r="CT105" s="59">
        <v>0</v>
      </c>
      <c r="CU105" s="59">
        <v>0</v>
      </c>
      <c r="CV105" s="59">
        <v>0</v>
      </c>
      <c r="CW105" s="59">
        <v>0</v>
      </c>
      <c r="CX105" s="58">
        <f t="shared" si="213"/>
        <v>135649.199885704</v>
      </c>
      <c r="CY105" s="63">
        <v>0</v>
      </c>
      <c r="CZ105" s="63">
        <v>0</v>
      </c>
      <c r="DA105" s="63">
        <v>0</v>
      </c>
      <c r="DB105" s="63">
        <v>0</v>
      </c>
      <c r="DC105" s="63">
        <v>0</v>
      </c>
      <c r="DD105" s="63">
        <v>0</v>
      </c>
      <c r="DE105" s="63">
        <v>29880.167464331393</v>
      </c>
      <c r="DF105" s="63">
        <v>0</v>
      </c>
      <c r="DG105" s="63">
        <v>0</v>
      </c>
      <c r="DH105" s="63">
        <v>0</v>
      </c>
      <c r="DI105" s="63">
        <v>105769.0324213726</v>
      </c>
      <c r="DJ105" s="63">
        <v>0</v>
      </c>
      <c r="DK105" s="63">
        <f t="shared" si="164"/>
        <v>135649.199885704</v>
      </c>
      <c r="DL105" s="63">
        <v>0</v>
      </c>
      <c r="DM105" s="63">
        <v>0</v>
      </c>
      <c r="DN105" s="63">
        <v>0</v>
      </c>
      <c r="DO105" s="63">
        <v>0</v>
      </c>
      <c r="DP105" s="63">
        <v>0</v>
      </c>
      <c r="DQ105" s="63">
        <v>0</v>
      </c>
      <c r="DR105" s="63">
        <v>0</v>
      </c>
      <c r="DS105" s="63">
        <v>0</v>
      </c>
      <c r="DT105" s="63">
        <v>0</v>
      </c>
      <c r="DU105" s="63">
        <v>0</v>
      </c>
      <c r="DV105" s="63">
        <v>0</v>
      </c>
      <c r="DW105" s="63">
        <v>0</v>
      </c>
      <c r="DX105" s="63">
        <f t="shared" si="165"/>
        <v>0</v>
      </c>
      <c r="DY105" s="58">
        <v>0</v>
      </c>
      <c r="DZ105" s="58">
        <v>0</v>
      </c>
      <c r="EA105" s="58">
        <v>0</v>
      </c>
      <c r="EB105" s="58">
        <v>0</v>
      </c>
      <c r="EC105" s="58">
        <f t="shared" si="166"/>
        <v>135649.199885704</v>
      </c>
      <c r="ED105" s="85">
        <v>0</v>
      </c>
      <c r="EE105" s="85">
        <v>0</v>
      </c>
      <c r="EF105" s="85">
        <v>7890</v>
      </c>
      <c r="EG105" s="85">
        <v>523.29600000000005</v>
      </c>
      <c r="EH105" s="85">
        <v>0</v>
      </c>
      <c r="EI105" s="85">
        <v>523.97500000000002</v>
      </c>
      <c r="EJ105" s="85">
        <v>29356.192464331394</v>
      </c>
      <c r="EK105" s="85">
        <v>0</v>
      </c>
      <c r="EL105" s="85">
        <v>0</v>
      </c>
      <c r="EM105" s="85">
        <v>0</v>
      </c>
      <c r="EN105" s="85">
        <v>97355.736421372596</v>
      </c>
      <c r="EO105" s="85">
        <v>0</v>
      </c>
      <c r="EP105" s="83">
        <f t="shared" si="167"/>
        <v>135649.19988570397</v>
      </c>
      <c r="EQ105" s="79">
        <v>0</v>
      </c>
      <c r="ER105" s="79">
        <v>0</v>
      </c>
      <c r="ES105" s="79">
        <v>0</v>
      </c>
      <c r="ET105" s="79">
        <v>0</v>
      </c>
      <c r="EU105" s="79">
        <v>0</v>
      </c>
      <c r="EV105" s="79">
        <v>0</v>
      </c>
      <c r="EW105" s="79">
        <v>0.28000000000000003</v>
      </c>
      <c r="EX105" s="79">
        <v>0</v>
      </c>
      <c r="EY105" s="79">
        <v>0</v>
      </c>
      <c r="EZ105" s="79">
        <v>0</v>
      </c>
      <c r="FA105" s="79">
        <v>0.7</v>
      </c>
      <c r="FB105" s="79">
        <v>0.02</v>
      </c>
      <c r="FC105" s="81">
        <f t="shared" si="168"/>
        <v>1</v>
      </c>
      <c r="FD105" s="81">
        <f t="shared" si="169"/>
        <v>0</v>
      </c>
      <c r="FE105" s="81">
        <f t="shared" si="170"/>
        <v>0</v>
      </c>
      <c r="FF105" s="81">
        <f t="shared" si="171"/>
        <v>0</v>
      </c>
      <c r="FG105" s="81">
        <f t="shared" si="172"/>
        <v>0</v>
      </c>
      <c r="FH105" s="81">
        <f t="shared" si="173"/>
        <v>0</v>
      </c>
      <c r="FI105" s="81">
        <f t="shared" si="174"/>
        <v>0</v>
      </c>
      <c r="FJ105" s="81">
        <f t="shared" si="175"/>
        <v>0.28000000000000003</v>
      </c>
      <c r="FK105" s="81">
        <f t="shared" si="176"/>
        <v>0.28000000000000003</v>
      </c>
      <c r="FL105" s="81">
        <f t="shared" si="177"/>
        <v>0.28000000000000003</v>
      </c>
      <c r="FM105" s="81">
        <f t="shared" si="178"/>
        <v>0.28000000000000003</v>
      </c>
      <c r="FN105" s="81">
        <f t="shared" si="179"/>
        <v>0.98</v>
      </c>
      <c r="FO105" s="81">
        <f t="shared" si="180"/>
        <v>1</v>
      </c>
      <c r="FP105" s="85">
        <v>0</v>
      </c>
      <c r="FQ105" s="85">
        <v>0</v>
      </c>
      <c r="FR105" s="85">
        <v>0</v>
      </c>
      <c r="FS105" s="85">
        <v>0</v>
      </c>
      <c r="FT105" s="85">
        <v>0</v>
      </c>
      <c r="FU105" s="85">
        <v>0</v>
      </c>
      <c r="FV105" s="85">
        <v>0</v>
      </c>
      <c r="FW105" s="85">
        <v>0</v>
      </c>
      <c r="FX105" s="85">
        <v>0</v>
      </c>
      <c r="FY105" s="85">
        <v>0</v>
      </c>
      <c r="FZ105" s="85">
        <v>0</v>
      </c>
      <c r="GA105" s="85">
        <v>0</v>
      </c>
      <c r="GB105" s="83">
        <f t="shared" si="181"/>
        <v>0</v>
      </c>
      <c r="GC105" s="89">
        <v>0</v>
      </c>
      <c r="GD105" s="89">
        <v>0</v>
      </c>
      <c r="GE105" s="89">
        <v>0</v>
      </c>
      <c r="GF105" s="89">
        <v>0</v>
      </c>
      <c r="GG105" s="86">
        <v>135649.19988570397</v>
      </c>
      <c r="GH105" s="63">
        <v>0</v>
      </c>
      <c r="GI105" s="63">
        <v>0</v>
      </c>
      <c r="GJ105" s="63">
        <v>7890</v>
      </c>
      <c r="GK105" s="63">
        <v>523.29600000000005</v>
      </c>
      <c r="GL105" s="63">
        <v>0</v>
      </c>
      <c r="GM105" s="63">
        <v>523.97500000000002</v>
      </c>
      <c r="GN105" s="63">
        <v>0</v>
      </c>
      <c r="GO105" s="63">
        <v>477.2</v>
      </c>
      <c r="GP105" s="63">
        <v>1953.9</v>
      </c>
      <c r="GQ105" s="63">
        <v>28046.1</v>
      </c>
      <c r="GR105" s="63">
        <v>30000</v>
      </c>
      <c r="GS105" s="63">
        <v>20000.728885703997</v>
      </c>
      <c r="GT105" s="63">
        <f t="shared" si="182"/>
        <v>89415.199885703987</v>
      </c>
      <c r="GU105" s="63">
        <v>0</v>
      </c>
      <c r="GV105" s="63">
        <v>0</v>
      </c>
      <c r="GW105" s="63">
        <v>0</v>
      </c>
      <c r="GX105" s="63">
        <v>0</v>
      </c>
      <c r="GY105" s="63">
        <v>0</v>
      </c>
      <c r="GZ105" s="63">
        <v>0</v>
      </c>
      <c r="HA105" s="63">
        <v>0</v>
      </c>
      <c r="HB105" s="63">
        <v>0</v>
      </c>
      <c r="HC105" s="63">
        <v>0</v>
      </c>
      <c r="HD105" s="63">
        <v>0</v>
      </c>
      <c r="HE105" s="63">
        <v>0</v>
      </c>
      <c r="HF105" s="63">
        <v>0</v>
      </c>
      <c r="HG105" s="63">
        <f t="shared" si="183"/>
        <v>0</v>
      </c>
      <c r="HH105" s="58">
        <v>0</v>
      </c>
      <c r="HI105" s="58">
        <v>0</v>
      </c>
      <c r="HJ105" s="58">
        <v>0</v>
      </c>
      <c r="HK105" s="58">
        <v>0</v>
      </c>
      <c r="HL105" s="58">
        <f t="shared" si="184"/>
        <v>89415.199885703987</v>
      </c>
      <c r="HM105" s="63">
        <v>0</v>
      </c>
      <c r="HN105" s="63">
        <v>0</v>
      </c>
      <c r="HO105" s="63">
        <v>7890</v>
      </c>
      <c r="HP105" s="63">
        <v>523.29600000000005</v>
      </c>
      <c r="HQ105" s="63">
        <v>0</v>
      </c>
      <c r="HR105" s="63">
        <v>523.97500000000002</v>
      </c>
      <c r="HS105" s="63">
        <v>0</v>
      </c>
      <c r="HT105" s="63">
        <v>477.2</v>
      </c>
      <c r="HU105" s="63">
        <v>1953.9</v>
      </c>
      <c r="HV105" s="63">
        <v>16937.546999999999</v>
      </c>
      <c r="HW105" s="63">
        <v>10727.92</v>
      </c>
      <c r="HX105" s="63">
        <v>50381.361885704006</v>
      </c>
      <c r="HY105" s="63">
        <f t="shared" si="185"/>
        <v>89415.199885704002</v>
      </c>
      <c r="HZ105" s="63">
        <v>0</v>
      </c>
      <c r="IA105" s="63">
        <v>0</v>
      </c>
      <c r="IB105" s="63">
        <v>0</v>
      </c>
      <c r="IC105" s="63">
        <v>0</v>
      </c>
      <c r="ID105" s="63">
        <v>0</v>
      </c>
      <c r="IE105" s="63">
        <v>0</v>
      </c>
      <c r="IF105" s="63">
        <v>0</v>
      </c>
      <c r="IG105" s="63">
        <v>0</v>
      </c>
      <c r="IH105" s="63">
        <v>0</v>
      </c>
      <c r="II105" s="63">
        <v>0</v>
      </c>
      <c r="IJ105" s="63">
        <v>0</v>
      </c>
      <c r="IK105" s="63">
        <v>0</v>
      </c>
      <c r="IL105" s="63">
        <v>0</v>
      </c>
      <c r="IM105" s="58">
        <v>0</v>
      </c>
      <c r="IN105" s="58">
        <v>0</v>
      </c>
      <c r="IO105" s="58">
        <v>0</v>
      </c>
      <c r="IP105" s="58">
        <v>0</v>
      </c>
      <c r="IQ105" s="58">
        <f t="shared" si="214"/>
        <v>89415.199885704002</v>
      </c>
      <c r="IR105" s="70">
        <f t="shared" si="186"/>
        <v>135649.199885704</v>
      </c>
      <c r="IS105" s="70">
        <f t="shared" si="187"/>
        <v>39033.837999999996</v>
      </c>
      <c r="IT105" s="92">
        <f t="shared" si="215"/>
        <v>39033.837999999996</v>
      </c>
      <c r="IU105" s="92">
        <f t="shared" si="216"/>
        <v>135649.199885704</v>
      </c>
      <c r="IV105" s="92">
        <f t="shared" si="188"/>
        <v>-96615.361885704013</v>
      </c>
      <c r="IW105" s="21">
        <f t="shared" si="217"/>
        <v>96615.361885704013</v>
      </c>
      <c r="IX105" s="70">
        <f t="shared" si="189"/>
        <v>135649.19988570397</v>
      </c>
      <c r="IY105" s="70">
        <f t="shared" si="190"/>
        <v>39033.837999999996</v>
      </c>
      <c r="IZ105" s="93">
        <f t="shared" si="218"/>
        <v>39033.837999999996</v>
      </c>
      <c r="JA105" s="93">
        <f t="shared" si="219"/>
        <v>135649.19988570397</v>
      </c>
      <c r="JB105" s="92">
        <f t="shared" si="191"/>
        <v>-96615.361885703984</v>
      </c>
      <c r="JC105" s="94">
        <f t="shared" si="220"/>
        <v>96615.361885703984</v>
      </c>
      <c r="JD105" s="94">
        <f t="shared" si="192"/>
        <v>69414.47099999999</v>
      </c>
      <c r="JE105" s="94">
        <f t="shared" si="193"/>
        <v>39033.837999999996</v>
      </c>
      <c r="JF105" s="94">
        <f t="shared" si="221"/>
        <v>39033.837999999996</v>
      </c>
      <c r="JG105" s="94">
        <f t="shared" si="222"/>
        <v>69414.47099999999</v>
      </c>
      <c r="JH105" s="94">
        <f t="shared" si="194"/>
        <v>-30380.632999999994</v>
      </c>
      <c r="JI105" s="94">
        <f t="shared" si="223"/>
        <v>50381.361885703991</v>
      </c>
      <c r="JJ105" s="94">
        <f t="shared" si="195"/>
        <v>39033.837999999996</v>
      </c>
      <c r="JK105" s="94">
        <f t="shared" si="224"/>
        <v>39033.837999999996</v>
      </c>
      <c r="JL105" s="94">
        <f t="shared" si="196"/>
        <v>39033.837999999996</v>
      </c>
      <c r="JM105" s="94">
        <f t="shared" si="197"/>
        <v>39033.837999999996</v>
      </c>
      <c r="JN105" s="94">
        <f t="shared" si="198"/>
        <v>0</v>
      </c>
      <c r="JO105" s="94">
        <f t="shared" si="199"/>
        <v>50381.361885704006</v>
      </c>
      <c r="JP105" s="96">
        <v>13790</v>
      </c>
      <c r="JQ105" s="6" t="s">
        <v>384</v>
      </c>
      <c r="JR105" s="106" t="s">
        <v>394</v>
      </c>
      <c r="JS105" s="106" t="s">
        <v>410</v>
      </c>
      <c r="JT105" s="6" t="s">
        <v>406</v>
      </c>
      <c r="JU105" s="17">
        <v>6</v>
      </c>
      <c r="JV105" s="6" t="s">
        <v>397</v>
      </c>
      <c r="JW105" s="105" t="s">
        <v>401</v>
      </c>
      <c r="JX105" s="103" t="s">
        <v>412</v>
      </c>
      <c r="JY105" s="7" t="s">
        <v>412</v>
      </c>
      <c r="JZ105" s="105"/>
      <c r="KA105" s="6" t="s">
        <v>565</v>
      </c>
      <c r="KB105" s="6"/>
      <c r="KC105" s="110">
        <v>43800</v>
      </c>
      <c r="KD105" s="109">
        <v>43768</v>
      </c>
      <c r="KE105" s="110"/>
      <c r="KF105" s="130"/>
      <c r="KG105" s="130"/>
      <c r="KH105" s="130">
        <v>0</v>
      </c>
      <c r="KI105" s="130">
        <v>0</v>
      </c>
      <c r="KJ105" s="130">
        <v>0</v>
      </c>
      <c r="KK105" s="130"/>
      <c r="KL105" s="130"/>
      <c r="KM105" s="26"/>
      <c r="KN105" s="130"/>
      <c r="KO105" s="131"/>
      <c r="KP105" s="132"/>
      <c r="KQ105" s="133" t="s">
        <v>509</v>
      </c>
      <c r="KR105" s="132"/>
      <c r="KS105" s="291"/>
    </row>
    <row r="106" spans="1:305" ht="39" x14ac:dyDescent="0.25">
      <c r="A106" s="4" t="s">
        <v>239</v>
      </c>
      <c r="B106" s="6" t="s">
        <v>71</v>
      </c>
      <c r="C106" s="26" t="s">
        <v>269</v>
      </c>
      <c r="D106" s="219" t="s">
        <v>146</v>
      </c>
      <c r="E106" s="32" t="s">
        <v>770</v>
      </c>
      <c r="F106" s="33" t="s">
        <v>170</v>
      </c>
      <c r="G106" s="12">
        <v>0</v>
      </c>
      <c r="H106" s="12">
        <v>0</v>
      </c>
      <c r="I106" s="12">
        <v>47175</v>
      </c>
      <c r="J106" s="12">
        <v>0</v>
      </c>
      <c r="K106" s="12">
        <v>0</v>
      </c>
      <c r="L106" s="12">
        <v>0</v>
      </c>
      <c r="M106" s="12">
        <v>0</v>
      </c>
      <c r="N106" s="48">
        <v>0</v>
      </c>
      <c r="O106" s="48">
        <v>0</v>
      </c>
      <c r="P106" s="48">
        <v>0</v>
      </c>
      <c r="Q106" s="48">
        <v>0</v>
      </c>
      <c r="R106" s="48">
        <v>0</v>
      </c>
      <c r="S106" s="11">
        <f t="shared" si="123"/>
        <v>47175</v>
      </c>
      <c r="T106" s="79">
        <v>0</v>
      </c>
      <c r="U106" s="79">
        <v>0</v>
      </c>
      <c r="V106" s="79">
        <v>0.41</v>
      </c>
      <c r="W106" s="79">
        <v>0</v>
      </c>
      <c r="X106" s="79">
        <v>0.56999999999999995</v>
      </c>
      <c r="Y106" s="79">
        <v>0</v>
      </c>
      <c r="Z106" s="79">
        <v>0</v>
      </c>
      <c r="AA106" s="79">
        <v>0</v>
      </c>
      <c r="AB106" s="79">
        <v>0</v>
      </c>
      <c r="AC106" s="79">
        <v>0</v>
      </c>
      <c r="AD106" s="79">
        <v>0</v>
      </c>
      <c r="AE106" s="79">
        <v>0</v>
      </c>
      <c r="AF106" s="221">
        <f t="shared" si="200"/>
        <v>0</v>
      </c>
      <c r="AG106" s="221">
        <f t="shared" si="201"/>
        <v>0</v>
      </c>
      <c r="AH106" s="221">
        <f t="shared" si="202"/>
        <v>0.41</v>
      </c>
      <c r="AI106" s="221">
        <f t="shared" si="203"/>
        <v>0.41</v>
      </c>
      <c r="AJ106" s="221">
        <f t="shared" si="204"/>
        <v>0.98</v>
      </c>
      <c r="AK106" s="221">
        <f t="shared" si="205"/>
        <v>0.98</v>
      </c>
      <c r="AL106" s="221">
        <f t="shared" si="206"/>
        <v>0.98</v>
      </c>
      <c r="AM106" s="221">
        <f t="shared" si="207"/>
        <v>0.98</v>
      </c>
      <c r="AN106" s="221">
        <f t="shared" si="208"/>
        <v>0.98</v>
      </c>
      <c r="AO106" s="221">
        <f t="shared" si="209"/>
        <v>0.98</v>
      </c>
      <c r="AP106" s="221">
        <f t="shared" si="210"/>
        <v>0.98</v>
      </c>
      <c r="AQ106" s="221">
        <f t="shared" si="211"/>
        <v>0.98</v>
      </c>
      <c r="AR106" s="221">
        <f t="shared" si="149"/>
        <v>0</v>
      </c>
      <c r="AS106" s="221">
        <f t="shared" si="150"/>
        <v>0.17327161563405036</v>
      </c>
      <c r="AT106" s="221">
        <f t="shared" si="151"/>
        <v>0.40718829674001833</v>
      </c>
      <c r="AU106" s="221">
        <f t="shared" si="152"/>
        <v>0.6411049778459863</v>
      </c>
      <c r="AV106" s="221">
        <f t="shared" si="153"/>
        <v>0.87502165895195427</v>
      </c>
      <c r="AW106" s="221">
        <f t="shared" si="154"/>
        <v>0.96243718903933262</v>
      </c>
      <c r="AX106" s="221">
        <f t="shared" si="155"/>
        <v>0.99195524641699051</v>
      </c>
      <c r="AY106" s="221">
        <f t="shared" si="156"/>
        <v>1</v>
      </c>
      <c r="AZ106" s="221">
        <f t="shared" si="157"/>
        <v>1</v>
      </c>
      <c r="BA106" s="221">
        <f t="shared" si="158"/>
        <v>1</v>
      </c>
      <c r="BB106" s="221">
        <f t="shared" si="159"/>
        <v>1</v>
      </c>
      <c r="BC106" s="221">
        <f t="shared" si="160"/>
        <v>1</v>
      </c>
      <c r="BD106" s="80">
        <f t="shared" si="212"/>
        <v>0.98</v>
      </c>
      <c r="BE106" s="76">
        <v>0</v>
      </c>
      <c r="BF106" s="51">
        <v>0</v>
      </c>
      <c r="BG106" s="57">
        <v>0</v>
      </c>
      <c r="BH106" s="57">
        <v>8288.1011906235326</v>
      </c>
      <c r="BI106" s="57">
        <v>11188.936607341766</v>
      </c>
      <c r="BJ106" s="57">
        <v>11188.936607341766</v>
      </c>
      <c r="BK106" s="57">
        <v>11188.936607341766</v>
      </c>
      <c r="BL106" s="57">
        <v>4181.3470506695712</v>
      </c>
      <c r="BM106" s="57">
        <v>1411.9372385455085</v>
      </c>
      <c r="BN106" s="57">
        <v>384.80469813609261</v>
      </c>
      <c r="BO106" s="57">
        <v>0</v>
      </c>
      <c r="BP106" s="57">
        <v>0</v>
      </c>
      <c r="BQ106" s="57">
        <v>0</v>
      </c>
      <c r="BR106" s="57">
        <v>0</v>
      </c>
      <c r="BS106" s="86">
        <f t="shared" si="161"/>
        <v>47833</v>
      </c>
      <c r="BT106" s="230">
        <v>0</v>
      </c>
      <c r="BU106" s="230">
        <v>0.17327161563405036</v>
      </c>
      <c r="BV106" s="230">
        <v>0.23391668110596797</v>
      </c>
      <c r="BW106" s="230">
        <v>0.23391668110596797</v>
      </c>
      <c r="BX106" s="230">
        <v>0.23391668110596797</v>
      </c>
      <c r="BY106" s="230">
        <v>8.7415530087378387E-2</v>
      </c>
      <c r="BZ106" s="230">
        <v>2.9518057377657864E-2</v>
      </c>
      <c r="CA106" s="230">
        <v>8.0447535830094809E-3</v>
      </c>
      <c r="CB106" s="230">
        <v>0</v>
      </c>
      <c r="CC106" s="230">
        <v>0</v>
      </c>
      <c r="CD106" s="230">
        <v>0</v>
      </c>
      <c r="CE106" s="230">
        <v>0</v>
      </c>
      <c r="CF106" s="80">
        <f t="shared" si="162"/>
        <v>1</v>
      </c>
      <c r="CG106" s="59">
        <v>0</v>
      </c>
      <c r="CH106" s="59">
        <v>0</v>
      </c>
      <c r="CI106" s="59">
        <v>0</v>
      </c>
      <c r="CJ106" s="59">
        <v>0</v>
      </c>
      <c r="CK106" s="59">
        <v>0</v>
      </c>
      <c r="CL106" s="59">
        <v>0</v>
      </c>
      <c r="CM106" s="59">
        <v>0</v>
      </c>
      <c r="CN106" s="59">
        <v>0</v>
      </c>
      <c r="CO106" s="59">
        <v>0</v>
      </c>
      <c r="CP106" s="59">
        <v>0</v>
      </c>
      <c r="CQ106" s="59">
        <v>0</v>
      </c>
      <c r="CR106" s="59">
        <v>0</v>
      </c>
      <c r="CS106" s="11">
        <f t="shared" si="163"/>
        <v>0</v>
      </c>
      <c r="CT106" s="59">
        <v>0</v>
      </c>
      <c r="CU106" s="59">
        <v>0</v>
      </c>
      <c r="CV106" s="59">
        <v>0</v>
      </c>
      <c r="CW106" s="59">
        <v>0</v>
      </c>
      <c r="CX106" s="58">
        <f t="shared" si="213"/>
        <v>47833</v>
      </c>
      <c r="CY106" s="63">
        <v>0</v>
      </c>
      <c r="CZ106" s="63">
        <v>8288.1011906235326</v>
      </c>
      <c r="DA106" s="63">
        <v>11188.936607341766</v>
      </c>
      <c r="DB106" s="63">
        <v>11188.936607341766</v>
      </c>
      <c r="DC106" s="63">
        <v>11188.936607341766</v>
      </c>
      <c r="DD106" s="63">
        <v>4181.3470506695712</v>
      </c>
      <c r="DE106" s="63">
        <v>1411.9372385455085</v>
      </c>
      <c r="DF106" s="63">
        <v>384.80469813609261</v>
      </c>
      <c r="DG106" s="63">
        <v>0</v>
      </c>
      <c r="DH106" s="63">
        <v>0</v>
      </c>
      <c r="DI106" s="63">
        <v>0</v>
      </c>
      <c r="DJ106" s="63">
        <v>0</v>
      </c>
      <c r="DK106" s="63">
        <f t="shared" si="164"/>
        <v>47833</v>
      </c>
      <c r="DL106" s="63">
        <v>0</v>
      </c>
      <c r="DM106" s="63">
        <v>0</v>
      </c>
      <c r="DN106" s="63">
        <v>0</v>
      </c>
      <c r="DO106" s="63">
        <v>0</v>
      </c>
      <c r="DP106" s="63">
        <v>0</v>
      </c>
      <c r="DQ106" s="63">
        <v>0</v>
      </c>
      <c r="DR106" s="63">
        <v>0</v>
      </c>
      <c r="DS106" s="63">
        <v>0</v>
      </c>
      <c r="DT106" s="63">
        <v>0</v>
      </c>
      <c r="DU106" s="63">
        <v>0</v>
      </c>
      <c r="DV106" s="63">
        <v>0</v>
      </c>
      <c r="DW106" s="63">
        <v>0</v>
      </c>
      <c r="DX106" s="63">
        <f t="shared" si="165"/>
        <v>0</v>
      </c>
      <c r="DY106" s="58">
        <v>0</v>
      </c>
      <c r="DZ106" s="58">
        <v>0</v>
      </c>
      <c r="EA106" s="58">
        <v>0</v>
      </c>
      <c r="EB106" s="58">
        <v>0</v>
      </c>
      <c r="EC106" s="58">
        <f t="shared" si="166"/>
        <v>47833</v>
      </c>
      <c r="ED106" s="85">
        <v>0</v>
      </c>
      <c r="EE106" s="85">
        <v>0</v>
      </c>
      <c r="EF106" s="85">
        <v>47175</v>
      </c>
      <c r="EG106" s="85">
        <v>0</v>
      </c>
      <c r="EH106" s="85">
        <v>0</v>
      </c>
      <c r="EI106" s="85">
        <v>0</v>
      </c>
      <c r="EJ106" s="85">
        <v>0</v>
      </c>
      <c r="EK106" s="85">
        <v>0</v>
      </c>
      <c r="EL106" s="85">
        <v>0</v>
      </c>
      <c r="EM106" s="85">
        <v>0</v>
      </c>
      <c r="EN106" s="85">
        <v>0</v>
      </c>
      <c r="EO106" s="85">
        <v>0</v>
      </c>
      <c r="EP106" s="83">
        <f t="shared" si="167"/>
        <v>47175</v>
      </c>
      <c r="EQ106" s="79">
        <v>0</v>
      </c>
      <c r="ER106" s="79">
        <v>0</v>
      </c>
      <c r="ES106" s="79">
        <v>0.41</v>
      </c>
      <c r="ET106" s="79">
        <v>0</v>
      </c>
      <c r="EU106" s="79">
        <v>0.56999999999999995</v>
      </c>
      <c r="EV106" s="79">
        <v>0</v>
      </c>
      <c r="EW106" s="79">
        <v>0</v>
      </c>
      <c r="EX106" s="79">
        <v>0</v>
      </c>
      <c r="EY106" s="79">
        <v>0</v>
      </c>
      <c r="EZ106" s="79">
        <v>0</v>
      </c>
      <c r="FA106" s="79">
        <v>0</v>
      </c>
      <c r="FB106" s="79">
        <v>0.02</v>
      </c>
      <c r="FC106" s="81">
        <f t="shared" si="168"/>
        <v>1</v>
      </c>
      <c r="FD106" s="81">
        <f t="shared" si="169"/>
        <v>0</v>
      </c>
      <c r="FE106" s="81">
        <f t="shared" si="170"/>
        <v>0</v>
      </c>
      <c r="FF106" s="81">
        <f t="shared" si="171"/>
        <v>0.41</v>
      </c>
      <c r="FG106" s="81">
        <f t="shared" si="172"/>
        <v>0.41</v>
      </c>
      <c r="FH106" s="81">
        <f t="shared" si="173"/>
        <v>0.98</v>
      </c>
      <c r="FI106" s="81">
        <f t="shared" si="174"/>
        <v>0.98</v>
      </c>
      <c r="FJ106" s="81">
        <f t="shared" si="175"/>
        <v>0.98</v>
      </c>
      <c r="FK106" s="81">
        <f t="shared" si="176"/>
        <v>0.98</v>
      </c>
      <c r="FL106" s="81">
        <f t="shared" si="177"/>
        <v>0.98</v>
      </c>
      <c r="FM106" s="81">
        <f t="shared" si="178"/>
        <v>0.98</v>
      </c>
      <c r="FN106" s="81">
        <f t="shared" si="179"/>
        <v>0.98</v>
      </c>
      <c r="FO106" s="81">
        <f t="shared" si="180"/>
        <v>1</v>
      </c>
      <c r="FP106" s="85">
        <v>0</v>
      </c>
      <c r="FQ106" s="85">
        <v>0</v>
      </c>
      <c r="FR106" s="85">
        <v>0</v>
      </c>
      <c r="FS106" s="85">
        <v>0</v>
      </c>
      <c r="FT106" s="85">
        <v>0</v>
      </c>
      <c r="FU106" s="85">
        <v>0</v>
      </c>
      <c r="FV106" s="85">
        <v>0</v>
      </c>
      <c r="FW106" s="85">
        <v>0</v>
      </c>
      <c r="FX106" s="85">
        <v>0</v>
      </c>
      <c r="FY106" s="85">
        <v>0</v>
      </c>
      <c r="FZ106" s="85">
        <v>0</v>
      </c>
      <c r="GA106" s="85">
        <v>0</v>
      </c>
      <c r="GB106" s="83">
        <f t="shared" si="181"/>
        <v>0</v>
      </c>
      <c r="GC106" s="89">
        <v>0</v>
      </c>
      <c r="GD106" s="89">
        <v>0</v>
      </c>
      <c r="GE106" s="89">
        <v>0</v>
      </c>
      <c r="GF106" s="89">
        <v>0</v>
      </c>
      <c r="GG106" s="86">
        <v>47175</v>
      </c>
      <c r="GH106" s="63">
        <v>0</v>
      </c>
      <c r="GI106" s="63">
        <v>0</v>
      </c>
      <c r="GJ106" s="63">
        <v>47175</v>
      </c>
      <c r="GK106" s="63">
        <v>0</v>
      </c>
      <c r="GL106" s="63">
        <v>0</v>
      </c>
      <c r="GM106" s="63">
        <v>0</v>
      </c>
      <c r="GN106" s="63">
        <v>0</v>
      </c>
      <c r="GO106" s="63">
        <v>0</v>
      </c>
      <c r="GP106" s="63">
        <v>0</v>
      </c>
      <c r="GQ106" s="63">
        <v>0</v>
      </c>
      <c r="GR106" s="63">
        <v>0</v>
      </c>
      <c r="GS106" s="63">
        <v>0</v>
      </c>
      <c r="GT106" s="63">
        <f t="shared" si="182"/>
        <v>47175</v>
      </c>
      <c r="GU106" s="63">
        <v>0</v>
      </c>
      <c r="GV106" s="63">
        <v>0</v>
      </c>
      <c r="GW106" s="63">
        <v>0</v>
      </c>
      <c r="GX106" s="63">
        <v>0</v>
      </c>
      <c r="GY106" s="63">
        <v>0</v>
      </c>
      <c r="GZ106" s="63">
        <v>0</v>
      </c>
      <c r="HA106" s="63">
        <v>0</v>
      </c>
      <c r="HB106" s="63">
        <v>0</v>
      </c>
      <c r="HC106" s="63">
        <v>0</v>
      </c>
      <c r="HD106" s="63">
        <v>0</v>
      </c>
      <c r="HE106" s="63">
        <v>0</v>
      </c>
      <c r="HF106" s="63">
        <v>0</v>
      </c>
      <c r="HG106" s="63">
        <f t="shared" si="183"/>
        <v>0</v>
      </c>
      <c r="HH106" s="58">
        <v>0</v>
      </c>
      <c r="HI106" s="58">
        <v>0</v>
      </c>
      <c r="HJ106" s="58">
        <v>0</v>
      </c>
      <c r="HK106" s="58">
        <v>0</v>
      </c>
      <c r="HL106" s="58">
        <f t="shared" si="184"/>
        <v>47175</v>
      </c>
      <c r="HM106" s="63">
        <v>0</v>
      </c>
      <c r="HN106" s="63">
        <v>0</v>
      </c>
      <c r="HO106" s="63">
        <v>47175</v>
      </c>
      <c r="HP106" s="63">
        <v>0</v>
      </c>
      <c r="HQ106" s="63">
        <v>0</v>
      </c>
      <c r="HR106" s="63">
        <v>0</v>
      </c>
      <c r="HS106" s="63">
        <v>0</v>
      </c>
      <c r="HT106" s="63">
        <v>0</v>
      </c>
      <c r="HU106" s="63">
        <v>0</v>
      </c>
      <c r="HV106" s="63">
        <v>0</v>
      </c>
      <c r="HW106" s="63">
        <v>0</v>
      </c>
      <c r="HX106" s="63">
        <v>0</v>
      </c>
      <c r="HY106" s="63">
        <f t="shared" si="185"/>
        <v>47175</v>
      </c>
      <c r="HZ106" s="63">
        <v>0</v>
      </c>
      <c r="IA106" s="63">
        <v>0</v>
      </c>
      <c r="IB106" s="63">
        <v>0</v>
      </c>
      <c r="IC106" s="63">
        <v>0</v>
      </c>
      <c r="ID106" s="63">
        <v>0</v>
      </c>
      <c r="IE106" s="63">
        <v>0</v>
      </c>
      <c r="IF106" s="63">
        <v>0</v>
      </c>
      <c r="IG106" s="63">
        <v>0</v>
      </c>
      <c r="IH106" s="63">
        <v>0</v>
      </c>
      <c r="II106" s="63">
        <v>0</v>
      </c>
      <c r="IJ106" s="63">
        <v>0</v>
      </c>
      <c r="IK106" s="63">
        <v>0</v>
      </c>
      <c r="IL106" s="63">
        <v>0</v>
      </c>
      <c r="IM106" s="58">
        <v>0</v>
      </c>
      <c r="IN106" s="58">
        <v>0</v>
      </c>
      <c r="IO106" s="58">
        <v>0</v>
      </c>
      <c r="IP106" s="58">
        <v>0</v>
      </c>
      <c r="IQ106" s="58">
        <f t="shared" si="214"/>
        <v>47175</v>
      </c>
      <c r="IR106" s="70">
        <f t="shared" si="186"/>
        <v>47833</v>
      </c>
      <c r="IS106" s="70">
        <f t="shared" si="187"/>
        <v>47175</v>
      </c>
      <c r="IT106" s="92">
        <f t="shared" si="215"/>
        <v>47175</v>
      </c>
      <c r="IU106" s="92">
        <f t="shared" si="216"/>
        <v>47833</v>
      </c>
      <c r="IV106" s="92">
        <f t="shared" si="188"/>
        <v>-658</v>
      </c>
      <c r="IW106" s="21">
        <f t="shared" si="217"/>
        <v>658</v>
      </c>
      <c r="IX106" s="70">
        <f t="shared" si="189"/>
        <v>47175</v>
      </c>
      <c r="IY106" s="70">
        <f t="shared" si="190"/>
        <v>47175</v>
      </c>
      <c r="IZ106" s="93">
        <f t="shared" si="218"/>
        <v>47175</v>
      </c>
      <c r="JA106" s="93">
        <f t="shared" si="219"/>
        <v>47175</v>
      </c>
      <c r="JB106" s="92">
        <f t="shared" si="191"/>
        <v>0</v>
      </c>
      <c r="JC106" s="94">
        <f t="shared" si="220"/>
        <v>0</v>
      </c>
      <c r="JD106" s="94">
        <f t="shared" si="192"/>
        <v>47175</v>
      </c>
      <c r="JE106" s="94">
        <f t="shared" si="193"/>
        <v>47175</v>
      </c>
      <c r="JF106" s="94">
        <f t="shared" si="221"/>
        <v>47175</v>
      </c>
      <c r="JG106" s="94">
        <f t="shared" si="222"/>
        <v>47175</v>
      </c>
      <c r="JH106" s="94">
        <f t="shared" si="194"/>
        <v>0</v>
      </c>
      <c r="JI106" s="94">
        <f t="shared" si="223"/>
        <v>0</v>
      </c>
      <c r="JJ106" s="94">
        <f t="shared" si="195"/>
        <v>47175</v>
      </c>
      <c r="JK106" s="94">
        <f t="shared" si="224"/>
        <v>47175</v>
      </c>
      <c r="JL106" s="94">
        <f t="shared" si="196"/>
        <v>47175</v>
      </c>
      <c r="JM106" s="94">
        <f t="shared" si="197"/>
        <v>47175</v>
      </c>
      <c r="JN106" s="94">
        <f t="shared" si="198"/>
        <v>0</v>
      </c>
      <c r="JO106" s="94">
        <f t="shared" si="199"/>
        <v>0</v>
      </c>
      <c r="JP106" s="96">
        <v>13791</v>
      </c>
      <c r="JQ106" s="6" t="s">
        <v>384</v>
      </c>
      <c r="JR106" s="106" t="s">
        <v>394</v>
      </c>
      <c r="JS106" s="106" t="s">
        <v>410</v>
      </c>
      <c r="JT106" s="6" t="s">
        <v>560</v>
      </c>
      <c r="JU106" s="17"/>
      <c r="JV106" s="6" t="s">
        <v>397</v>
      </c>
      <c r="JW106" s="105" t="s">
        <v>401</v>
      </c>
      <c r="JX106" s="103" t="s">
        <v>411</v>
      </c>
      <c r="JY106" s="7" t="s">
        <v>537</v>
      </c>
      <c r="JZ106" s="105"/>
      <c r="KA106" s="6" t="s">
        <v>568</v>
      </c>
      <c r="KB106" s="6"/>
      <c r="KC106" s="110">
        <v>43800</v>
      </c>
      <c r="KD106" s="109"/>
      <c r="KE106" s="110"/>
      <c r="KF106" s="130"/>
      <c r="KG106" s="130"/>
      <c r="KH106" s="130">
        <v>0</v>
      </c>
      <c r="KI106" s="130">
        <v>0</v>
      </c>
      <c r="KJ106" s="130">
        <v>0</v>
      </c>
      <c r="KK106" s="130"/>
      <c r="KL106" s="130"/>
      <c r="KM106" s="26"/>
      <c r="KN106" s="130"/>
      <c r="KO106" s="131"/>
      <c r="KP106" s="132"/>
      <c r="KQ106" s="133" t="s">
        <v>509</v>
      </c>
      <c r="KR106" s="132"/>
      <c r="KS106" s="291"/>
    </row>
    <row r="107" spans="1:305" ht="39" x14ac:dyDescent="0.25">
      <c r="A107" s="4" t="s">
        <v>240</v>
      </c>
      <c r="B107" s="6" t="s">
        <v>71</v>
      </c>
      <c r="C107" s="26" t="s">
        <v>270</v>
      </c>
      <c r="D107" s="219" t="s">
        <v>145</v>
      </c>
      <c r="E107" s="32" t="s">
        <v>770</v>
      </c>
      <c r="F107" s="33" t="s">
        <v>180</v>
      </c>
      <c r="G107" s="12">
        <v>0</v>
      </c>
      <c r="H107" s="12">
        <v>0</v>
      </c>
      <c r="I107" s="12">
        <v>0</v>
      </c>
      <c r="J107" s="12">
        <v>0</v>
      </c>
      <c r="K107" s="12">
        <v>26343.775000000001</v>
      </c>
      <c r="L107" s="12">
        <v>-10.135</v>
      </c>
      <c r="M107" s="12">
        <v>248.41800000000001</v>
      </c>
      <c r="N107" s="48">
        <v>610.39499999999998</v>
      </c>
      <c r="O107" s="48">
        <v>41.040999999999997</v>
      </c>
      <c r="P107" s="48">
        <v>1157.72</v>
      </c>
      <c r="Q107" s="48">
        <v>0</v>
      </c>
      <c r="R107" s="48">
        <v>0</v>
      </c>
      <c r="S107" s="11">
        <f t="shared" si="123"/>
        <v>28391.214000000007</v>
      </c>
      <c r="T107" s="79">
        <v>0</v>
      </c>
      <c r="U107" s="79">
        <v>0</v>
      </c>
      <c r="V107" s="79">
        <v>0</v>
      </c>
      <c r="W107" s="79">
        <v>0</v>
      </c>
      <c r="X107" s="79">
        <v>0.55000000000000004</v>
      </c>
      <c r="Y107" s="79">
        <v>0.02</v>
      </c>
      <c r="Z107" s="79">
        <v>0.08</v>
      </c>
      <c r="AA107" s="79">
        <v>0.01</v>
      </c>
      <c r="AB107" s="79">
        <v>0</v>
      </c>
      <c r="AC107" s="79">
        <v>0</v>
      </c>
      <c r="AD107" s="79">
        <v>0</v>
      </c>
      <c r="AE107" s="79">
        <v>0</v>
      </c>
      <c r="AF107" s="221">
        <f t="shared" si="200"/>
        <v>0</v>
      </c>
      <c r="AG107" s="221">
        <f t="shared" si="201"/>
        <v>0</v>
      </c>
      <c r="AH107" s="221">
        <f t="shared" si="202"/>
        <v>0</v>
      </c>
      <c r="AI107" s="221">
        <f t="shared" si="203"/>
        <v>0</v>
      </c>
      <c r="AJ107" s="221">
        <f t="shared" si="204"/>
        <v>0.55000000000000004</v>
      </c>
      <c r="AK107" s="221">
        <f t="shared" si="205"/>
        <v>0.57000000000000006</v>
      </c>
      <c r="AL107" s="221">
        <f t="shared" si="206"/>
        <v>0.65</v>
      </c>
      <c r="AM107" s="221">
        <f t="shared" si="207"/>
        <v>0.66</v>
      </c>
      <c r="AN107" s="221">
        <f t="shared" si="208"/>
        <v>0.66</v>
      </c>
      <c r="AO107" s="221">
        <f t="shared" si="209"/>
        <v>0.66</v>
      </c>
      <c r="AP107" s="221">
        <f t="shared" si="210"/>
        <v>0.66</v>
      </c>
      <c r="AQ107" s="221">
        <f t="shared" si="211"/>
        <v>0.66</v>
      </c>
      <c r="AR107" s="221">
        <f t="shared" si="149"/>
        <v>3.145569336855774E-2</v>
      </c>
      <c r="AS107" s="221">
        <f t="shared" si="150"/>
        <v>0.24011552411230019</v>
      </c>
      <c r="AT107" s="221">
        <f t="shared" si="151"/>
        <v>0.54741861818833115</v>
      </c>
      <c r="AU107" s="221">
        <f t="shared" si="152"/>
        <v>0.67533097508918039</v>
      </c>
      <c r="AV107" s="221">
        <f t="shared" si="153"/>
        <v>0.75871281660920309</v>
      </c>
      <c r="AW107" s="221">
        <f t="shared" si="154"/>
        <v>0.83132584068418924</v>
      </c>
      <c r="AX107" s="221">
        <f t="shared" si="155"/>
        <v>0.89799101479126542</v>
      </c>
      <c r="AY107" s="221">
        <f t="shared" si="156"/>
        <v>0.95114852460484478</v>
      </c>
      <c r="AZ107" s="221">
        <f t="shared" si="157"/>
        <v>0.99557456081434048</v>
      </c>
      <c r="BA107" s="221">
        <f t="shared" si="158"/>
        <v>1</v>
      </c>
      <c r="BB107" s="221">
        <f t="shared" si="159"/>
        <v>1</v>
      </c>
      <c r="BC107" s="221">
        <f t="shared" si="160"/>
        <v>1</v>
      </c>
      <c r="BD107" s="80">
        <f t="shared" si="212"/>
        <v>0.66</v>
      </c>
      <c r="BE107" s="76">
        <v>0</v>
      </c>
      <c r="BF107" s="51">
        <v>0</v>
      </c>
      <c r="BG107" s="57">
        <v>0</v>
      </c>
      <c r="BH107" s="57">
        <v>0</v>
      </c>
      <c r="BI107" s="57">
        <v>0</v>
      </c>
      <c r="BJ107" s="57">
        <v>0</v>
      </c>
      <c r="BK107" s="57">
        <v>0</v>
      </c>
      <c r="BL107" s="57">
        <v>0</v>
      </c>
      <c r="BM107" s="57">
        <v>0</v>
      </c>
      <c r="BN107" s="57">
        <v>0</v>
      </c>
      <c r="BO107" s="57">
        <v>30910</v>
      </c>
      <c r="BP107" s="57">
        <v>0</v>
      </c>
      <c r="BQ107" s="57">
        <v>0</v>
      </c>
      <c r="BR107" s="57">
        <v>0</v>
      </c>
      <c r="BS107" s="86">
        <f t="shared" si="161"/>
        <v>30910</v>
      </c>
      <c r="BT107" s="230">
        <v>3.145569336855774E-2</v>
      </c>
      <c r="BU107" s="230">
        <v>0.20865983074374245</v>
      </c>
      <c r="BV107" s="230">
        <v>0.30730309407603096</v>
      </c>
      <c r="BW107" s="230">
        <v>0.12791235690084926</v>
      </c>
      <c r="BX107" s="230">
        <v>8.338184152002269E-2</v>
      </c>
      <c r="BY107" s="230">
        <v>7.2613024074986196E-2</v>
      </c>
      <c r="BZ107" s="230">
        <v>6.6665174107076217E-2</v>
      </c>
      <c r="CA107" s="230">
        <v>5.3157509813579307E-2</v>
      </c>
      <c r="CB107" s="230">
        <v>4.4426036209495666E-2</v>
      </c>
      <c r="CC107" s="230">
        <v>4.4254391856594875E-3</v>
      </c>
      <c r="CD107" s="230">
        <v>0</v>
      </c>
      <c r="CE107" s="230">
        <v>0</v>
      </c>
      <c r="CF107" s="80">
        <f t="shared" si="162"/>
        <v>1</v>
      </c>
      <c r="CG107" s="59">
        <v>0</v>
      </c>
      <c r="CH107" s="59">
        <v>0</v>
      </c>
      <c r="CI107" s="59">
        <v>0</v>
      </c>
      <c r="CJ107" s="59">
        <v>0</v>
      </c>
      <c r="CK107" s="59">
        <v>0</v>
      </c>
      <c r="CL107" s="59">
        <v>0</v>
      </c>
      <c r="CM107" s="59">
        <v>0</v>
      </c>
      <c r="CN107" s="59">
        <v>0</v>
      </c>
      <c r="CO107" s="59">
        <v>0</v>
      </c>
      <c r="CP107" s="59">
        <v>0</v>
      </c>
      <c r="CQ107" s="59">
        <v>0</v>
      </c>
      <c r="CR107" s="59">
        <v>0</v>
      </c>
      <c r="CS107" s="11">
        <f t="shared" si="163"/>
        <v>0</v>
      </c>
      <c r="CT107" s="59">
        <v>0</v>
      </c>
      <c r="CU107" s="59">
        <v>0</v>
      </c>
      <c r="CV107" s="59">
        <v>0</v>
      </c>
      <c r="CW107" s="59">
        <v>0</v>
      </c>
      <c r="CX107" s="58">
        <f t="shared" si="213"/>
        <v>30910</v>
      </c>
      <c r="CY107" s="63">
        <v>0</v>
      </c>
      <c r="CZ107" s="63">
        <v>0</v>
      </c>
      <c r="DA107" s="63">
        <v>0</v>
      </c>
      <c r="DB107" s="63">
        <v>0</v>
      </c>
      <c r="DC107" s="63">
        <v>0</v>
      </c>
      <c r="DD107" s="63">
        <v>0</v>
      </c>
      <c r="DE107" s="63">
        <v>0</v>
      </c>
      <c r="DF107" s="63">
        <v>0</v>
      </c>
      <c r="DG107" s="63">
        <v>30910</v>
      </c>
      <c r="DH107" s="63">
        <v>0</v>
      </c>
      <c r="DI107" s="63">
        <v>0</v>
      </c>
      <c r="DJ107" s="63">
        <v>0</v>
      </c>
      <c r="DK107" s="63">
        <f t="shared" si="164"/>
        <v>30910</v>
      </c>
      <c r="DL107" s="63">
        <v>0</v>
      </c>
      <c r="DM107" s="63">
        <v>0</v>
      </c>
      <c r="DN107" s="63">
        <v>0</v>
      </c>
      <c r="DO107" s="63">
        <v>0</v>
      </c>
      <c r="DP107" s="63">
        <v>0</v>
      </c>
      <c r="DQ107" s="63">
        <v>0</v>
      </c>
      <c r="DR107" s="63">
        <v>0</v>
      </c>
      <c r="DS107" s="63">
        <v>0</v>
      </c>
      <c r="DT107" s="63">
        <v>0</v>
      </c>
      <c r="DU107" s="63">
        <v>0</v>
      </c>
      <c r="DV107" s="63">
        <v>0</v>
      </c>
      <c r="DW107" s="63">
        <v>0</v>
      </c>
      <c r="DX107" s="63">
        <f t="shared" si="165"/>
        <v>0</v>
      </c>
      <c r="DY107" s="58">
        <v>0</v>
      </c>
      <c r="DZ107" s="58">
        <v>0</v>
      </c>
      <c r="EA107" s="58">
        <v>0</v>
      </c>
      <c r="EB107" s="58">
        <v>0</v>
      </c>
      <c r="EC107" s="58">
        <f t="shared" si="166"/>
        <v>30910</v>
      </c>
      <c r="ED107" s="85">
        <v>0</v>
      </c>
      <c r="EE107" s="85">
        <v>0</v>
      </c>
      <c r="EF107" s="85">
        <v>0</v>
      </c>
      <c r="EG107" s="85">
        <v>0</v>
      </c>
      <c r="EH107" s="85">
        <v>26343.775000000001</v>
      </c>
      <c r="EI107" s="85">
        <v>-10.135</v>
      </c>
      <c r="EJ107" s="85">
        <v>10.135</v>
      </c>
      <c r="EK107" s="85">
        <v>0</v>
      </c>
      <c r="EL107" s="85">
        <v>4566.2249999999985</v>
      </c>
      <c r="EM107" s="85">
        <v>0</v>
      </c>
      <c r="EN107" s="85">
        <v>0</v>
      </c>
      <c r="EO107" s="85">
        <v>0</v>
      </c>
      <c r="EP107" s="83">
        <f t="shared" si="167"/>
        <v>30910</v>
      </c>
      <c r="EQ107" s="79">
        <v>0</v>
      </c>
      <c r="ER107" s="79">
        <v>0</v>
      </c>
      <c r="ES107" s="79">
        <v>0</v>
      </c>
      <c r="ET107" s="79">
        <v>0</v>
      </c>
      <c r="EU107" s="79">
        <v>0.55000000000000004</v>
      </c>
      <c r="EV107" s="79">
        <v>0.13300903677392395</v>
      </c>
      <c r="EW107" s="79">
        <v>0.12775543251149185</v>
      </c>
      <c r="EX107" s="79">
        <v>8.4022409109903884E-2</v>
      </c>
      <c r="EY107" s="79">
        <v>4.5460718763058919E-2</v>
      </c>
      <c r="EZ107" s="79">
        <v>5.1913132051817794E-2</v>
      </c>
      <c r="FA107" s="79">
        <v>7.8392707898035929E-3</v>
      </c>
      <c r="FB107" s="79">
        <v>0</v>
      </c>
      <c r="FC107" s="81">
        <f t="shared" si="168"/>
        <v>1</v>
      </c>
      <c r="FD107" s="81">
        <f t="shared" si="169"/>
        <v>0</v>
      </c>
      <c r="FE107" s="81">
        <f t="shared" si="170"/>
        <v>0</v>
      </c>
      <c r="FF107" s="81">
        <f t="shared" si="171"/>
        <v>0</v>
      </c>
      <c r="FG107" s="81">
        <f t="shared" si="172"/>
        <v>0</v>
      </c>
      <c r="FH107" s="81">
        <f t="shared" si="173"/>
        <v>0.55000000000000004</v>
      </c>
      <c r="FI107" s="81">
        <f t="shared" si="174"/>
        <v>0.68300903677392399</v>
      </c>
      <c r="FJ107" s="81">
        <f t="shared" si="175"/>
        <v>0.8107644692854159</v>
      </c>
      <c r="FK107" s="81">
        <f t="shared" si="176"/>
        <v>0.89478687839531978</v>
      </c>
      <c r="FL107" s="81">
        <f t="shared" si="177"/>
        <v>0.94024759715837869</v>
      </c>
      <c r="FM107" s="81">
        <f t="shared" si="178"/>
        <v>0.99216072921019649</v>
      </c>
      <c r="FN107" s="81">
        <f t="shared" si="179"/>
        <v>1</v>
      </c>
      <c r="FO107" s="81">
        <f t="shared" si="180"/>
        <v>1</v>
      </c>
      <c r="FP107" s="85">
        <v>0</v>
      </c>
      <c r="FQ107" s="85">
        <v>0</v>
      </c>
      <c r="FR107" s="85">
        <v>0</v>
      </c>
      <c r="FS107" s="85">
        <v>0</v>
      </c>
      <c r="FT107" s="85">
        <v>0</v>
      </c>
      <c r="FU107" s="85">
        <v>0</v>
      </c>
      <c r="FV107" s="85">
        <v>0</v>
      </c>
      <c r="FW107" s="85">
        <v>0</v>
      </c>
      <c r="FX107" s="85">
        <v>0</v>
      </c>
      <c r="FY107" s="85">
        <v>0</v>
      </c>
      <c r="FZ107" s="85">
        <v>0</v>
      </c>
      <c r="GA107" s="85">
        <v>0</v>
      </c>
      <c r="GB107" s="83">
        <f t="shared" si="181"/>
        <v>0</v>
      </c>
      <c r="GC107" s="89">
        <v>0</v>
      </c>
      <c r="GD107" s="89">
        <v>0</v>
      </c>
      <c r="GE107" s="89">
        <v>0</v>
      </c>
      <c r="GF107" s="89">
        <v>0</v>
      </c>
      <c r="GG107" s="86">
        <v>30910</v>
      </c>
      <c r="GH107" s="63">
        <v>0</v>
      </c>
      <c r="GI107" s="63">
        <v>0</v>
      </c>
      <c r="GJ107" s="63">
        <v>0</v>
      </c>
      <c r="GK107" s="63">
        <v>0</v>
      </c>
      <c r="GL107" s="63">
        <v>26343.775000000001</v>
      </c>
      <c r="GM107" s="63">
        <v>-10.135</v>
      </c>
      <c r="GN107" s="63">
        <v>248.41800000000001</v>
      </c>
      <c r="GO107" s="63">
        <v>610.39499999999998</v>
      </c>
      <c r="GP107" s="63">
        <v>41.040999999999997</v>
      </c>
      <c r="GQ107" s="63">
        <v>0</v>
      </c>
      <c r="GR107" s="63">
        <v>3676.5059999999949</v>
      </c>
      <c r="GS107" s="63">
        <v>0</v>
      </c>
      <c r="GT107" s="63">
        <f t="shared" si="182"/>
        <v>30910</v>
      </c>
      <c r="GU107" s="63">
        <v>0</v>
      </c>
      <c r="GV107" s="63">
        <v>0</v>
      </c>
      <c r="GW107" s="63">
        <v>0</v>
      </c>
      <c r="GX107" s="63">
        <v>0</v>
      </c>
      <c r="GY107" s="63">
        <v>0</v>
      </c>
      <c r="GZ107" s="63">
        <v>0</v>
      </c>
      <c r="HA107" s="63">
        <v>0</v>
      </c>
      <c r="HB107" s="63">
        <v>0</v>
      </c>
      <c r="HC107" s="63">
        <v>0</v>
      </c>
      <c r="HD107" s="63">
        <v>0</v>
      </c>
      <c r="HE107" s="63">
        <v>0</v>
      </c>
      <c r="HF107" s="63">
        <v>0</v>
      </c>
      <c r="HG107" s="63">
        <f t="shared" si="183"/>
        <v>0</v>
      </c>
      <c r="HH107" s="58">
        <v>0</v>
      </c>
      <c r="HI107" s="58">
        <v>0</v>
      </c>
      <c r="HJ107" s="58">
        <v>0</v>
      </c>
      <c r="HK107" s="58">
        <v>0</v>
      </c>
      <c r="HL107" s="58">
        <f t="shared" si="184"/>
        <v>30910</v>
      </c>
      <c r="HM107" s="63">
        <v>0</v>
      </c>
      <c r="HN107" s="63">
        <v>0</v>
      </c>
      <c r="HO107" s="63">
        <v>0</v>
      </c>
      <c r="HP107" s="63">
        <v>0</v>
      </c>
      <c r="HQ107" s="63">
        <v>26343.775000000001</v>
      </c>
      <c r="HR107" s="63">
        <v>-10.135</v>
      </c>
      <c r="HS107" s="63">
        <v>248.41800000000001</v>
      </c>
      <c r="HT107" s="63">
        <v>610.39499999999998</v>
      </c>
      <c r="HU107" s="63">
        <v>41.040999999999997</v>
      </c>
      <c r="HV107" s="63">
        <v>1157.72</v>
      </c>
      <c r="HW107" s="63">
        <v>0</v>
      </c>
      <c r="HX107" s="63">
        <v>2518.7859999999928</v>
      </c>
      <c r="HY107" s="63">
        <f t="shared" si="185"/>
        <v>30910</v>
      </c>
      <c r="HZ107" s="63">
        <v>0</v>
      </c>
      <c r="IA107" s="63">
        <v>0</v>
      </c>
      <c r="IB107" s="63">
        <v>0</v>
      </c>
      <c r="IC107" s="63">
        <v>0</v>
      </c>
      <c r="ID107" s="63">
        <v>0</v>
      </c>
      <c r="IE107" s="63">
        <v>0</v>
      </c>
      <c r="IF107" s="63">
        <v>0</v>
      </c>
      <c r="IG107" s="63">
        <v>0</v>
      </c>
      <c r="IH107" s="63">
        <v>0</v>
      </c>
      <c r="II107" s="63">
        <v>0</v>
      </c>
      <c r="IJ107" s="63">
        <v>0</v>
      </c>
      <c r="IK107" s="63">
        <v>0</v>
      </c>
      <c r="IL107" s="63">
        <v>0</v>
      </c>
      <c r="IM107" s="58">
        <v>0</v>
      </c>
      <c r="IN107" s="58">
        <v>0</v>
      </c>
      <c r="IO107" s="58">
        <v>0</v>
      </c>
      <c r="IP107" s="58">
        <v>0</v>
      </c>
      <c r="IQ107" s="58">
        <f t="shared" si="214"/>
        <v>30910</v>
      </c>
      <c r="IR107" s="70">
        <f t="shared" si="186"/>
        <v>30910</v>
      </c>
      <c r="IS107" s="70">
        <f t="shared" si="187"/>
        <v>28391.214000000007</v>
      </c>
      <c r="IT107" s="92">
        <f t="shared" si="215"/>
        <v>28391.214000000007</v>
      </c>
      <c r="IU107" s="92">
        <f t="shared" si="216"/>
        <v>30910</v>
      </c>
      <c r="IV107" s="92">
        <f t="shared" si="188"/>
        <v>-2518.7859999999928</v>
      </c>
      <c r="IW107" s="21">
        <f t="shared" si="217"/>
        <v>2518.7859999999928</v>
      </c>
      <c r="IX107" s="70">
        <f t="shared" si="189"/>
        <v>30910</v>
      </c>
      <c r="IY107" s="70">
        <f t="shared" si="190"/>
        <v>28391.214000000007</v>
      </c>
      <c r="IZ107" s="93">
        <f t="shared" si="218"/>
        <v>28391.214000000007</v>
      </c>
      <c r="JA107" s="93">
        <f t="shared" si="219"/>
        <v>30910</v>
      </c>
      <c r="JB107" s="92">
        <f t="shared" si="191"/>
        <v>-2518.7859999999928</v>
      </c>
      <c r="JC107" s="94">
        <f t="shared" si="220"/>
        <v>2518.7859999999928</v>
      </c>
      <c r="JD107" s="94">
        <f t="shared" si="192"/>
        <v>30910</v>
      </c>
      <c r="JE107" s="94">
        <f t="shared" si="193"/>
        <v>28391.214000000007</v>
      </c>
      <c r="JF107" s="94">
        <f t="shared" si="221"/>
        <v>28391.214000000007</v>
      </c>
      <c r="JG107" s="94">
        <f t="shared" si="222"/>
        <v>30910</v>
      </c>
      <c r="JH107" s="94">
        <f t="shared" si="194"/>
        <v>-2518.7859999999928</v>
      </c>
      <c r="JI107" s="94">
        <f t="shared" si="223"/>
        <v>2518.7859999999928</v>
      </c>
      <c r="JJ107" s="94">
        <f t="shared" si="195"/>
        <v>28391.214000000007</v>
      </c>
      <c r="JK107" s="94">
        <f t="shared" si="224"/>
        <v>28391.214000000007</v>
      </c>
      <c r="JL107" s="94">
        <f t="shared" si="196"/>
        <v>28391.214000000007</v>
      </c>
      <c r="JM107" s="94">
        <f t="shared" si="197"/>
        <v>28391.214000000007</v>
      </c>
      <c r="JN107" s="94">
        <f t="shared" si="198"/>
        <v>0</v>
      </c>
      <c r="JO107" s="94">
        <f t="shared" si="199"/>
        <v>2518.7859999999928</v>
      </c>
      <c r="JP107" s="96">
        <v>13792</v>
      </c>
      <c r="JQ107" s="6" t="s">
        <v>384</v>
      </c>
      <c r="JR107" s="106" t="s">
        <v>394</v>
      </c>
      <c r="JS107" s="106" t="s">
        <v>410</v>
      </c>
      <c r="JT107" s="6" t="s">
        <v>406</v>
      </c>
      <c r="JU107" s="17"/>
      <c r="JV107" s="6" t="s">
        <v>397</v>
      </c>
      <c r="JW107" s="105" t="s">
        <v>401</v>
      </c>
      <c r="JX107" s="103" t="s">
        <v>411</v>
      </c>
      <c r="JY107" s="7" t="s">
        <v>537</v>
      </c>
      <c r="JZ107" s="105"/>
      <c r="KA107" s="6" t="s">
        <v>569</v>
      </c>
      <c r="KB107" s="6"/>
      <c r="KC107" s="110">
        <v>43800</v>
      </c>
      <c r="KD107" s="109">
        <v>43830</v>
      </c>
      <c r="KE107" s="110"/>
      <c r="KF107" s="130"/>
      <c r="KG107" s="130"/>
      <c r="KH107" s="130">
        <v>0</v>
      </c>
      <c r="KI107" s="130">
        <v>0</v>
      </c>
      <c r="KJ107" s="130">
        <v>0</v>
      </c>
      <c r="KK107" s="130"/>
      <c r="KL107" s="130"/>
      <c r="KM107" s="26"/>
      <c r="KN107" s="130"/>
      <c r="KO107" s="131"/>
      <c r="KP107" s="132"/>
      <c r="KQ107" s="133" t="s">
        <v>509</v>
      </c>
      <c r="KR107" s="132"/>
      <c r="KS107" s="291"/>
    </row>
    <row r="108" spans="1:305" ht="39" x14ac:dyDescent="0.25">
      <c r="A108" s="4" t="s">
        <v>241</v>
      </c>
      <c r="B108" s="6" t="s">
        <v>71</v>
      </c>
      <c r="C108" s="26" t="s">
        <v>271</v>
      </c>
      <c r="D108" s="219" t="s">
        <v>145</v>
      </c>
      <c r="E108" s="32" t="s">
        <v>770</v>
      </c>
      <c r="F108" s="33" t="s">
        <v>167</v>
      </c>
      <c r="G108" s="12">
        <v>0</v>
      </c>
      <c r="H108" s="12">
        <v>0</v>
      </c>
      <c r="I108" s="12">
        <v>5731.0249999999996</v>
      </c>
      <c r="J108" s="12">
        <v>38380.593000000001</v>
      </c>
      <c r="K108" s="12">
        <v>59804.195</v>
      </c>
      <c r="L108" s="12">
        <v>5016.7330000000002</v>
      </c>
      <c r="M108" s="12">
        <v>22960.112000000001</v>
      </c>
      <c r="N108" s="48">
        <v>6597.1859999999997</v>
      </c>
      <c r="O108" s="48">
        <v>4030.2640000000001</v>
      </c>
      <c r="P108" s="48">
        <v>30359.312999999998</v>
      </c>
      <c r="Q108" s="48">
        <v>6971.6220000000003</v>
      </c>
      <c r="R108" s="48">
        <v>0</v>
      </c>
      <c r="S108" s="11">
        <f t="shared" si="123"/>
        <v>179851.04299999998</v>
      </c>
      <c r="T108" s="79">
        <v>0.3</v>
      </c>
      <c r="U108" s="79">
        <v>0</v>
      </c>
      <c r="V108" s="79">
        <v>0.15</v>
      </c>
      <c r="W108" s="79">
        <v>0.16</v>
      </c>
      <c r="X108" s="79">
        <v>0</v>
      </c>
      <c r="Y108" s="79">
        <v>0</v>
      </c>
      <c r="Z108" s="79">
        <v>0.05</v>
      </c>
      <c r="AA108" s="79">
        <v>0</v>
      </c>
      <c r="AB108" s="79">
        <v>0</v>
      </c>
      <c r="AC108" s="79">
        <v>0</v>
      </c>
      <c r="AD108" s="79">
        <v>0</v>
      </c>
      <c r="AE108" s="79">
        <v>0</v>
      </c>
      <c r="AF108" s="221">
        <f t="shared" si="200"/>
        <v>0.3</v>
      </c>
      <c r="AG108" s="221">
        <f t="shared" si="201"/>
        <v>0.3</v>
      </c>
      <c r="AH108" s="221">
        <f t="shared" si="202"/>
        <v>0.44999999999999996</v>
      </c>
      <c r="AI108" s="221">
        <f t="shared" si="203"/>
        <v>0.61</v>
      </c>
      <c r="AJ108" s="221">
        <f t="shared" si="204"/>
        <v>0.61</v>
      </c>
      <c r="AK108" s="221">
        <f t="shared" si="205"/>
        <v>0.61</v>
      </c>
      <c r="AL108" s="221">
        <f t="shared" si="206"/>
        <v>0.66</v>
      </c>
      <c r="AM108" s="221">
        <f t="shared" si="207"/>
        <v>0.66</v>
      </c>
      <c r="AN108" s="221">
        <f t="shared" si="208"/>
        <v>0.66</v>
      </c>
      <c r="AO108" s="221">
        <f t="shared" si="209"/>
        <v>0.66</v>
      </c>
      <c r="AP108" s="221">
        <f t="shared" si="210"/>
        <v>0.66</v>
      </c>
      <c r="AQ108" s="221">
        <f t="shared" si="211"/>
        <v>0.66</v>
      </c>
      <c r="AR108" s="221">
        <f t="shared" si="149"/>
        <v>0.17771262763682369</v>
      </c>
      <c r="AS108" s="221">
        <f t="shared" si="150"/>
        <v>0.49639052600929734</v>
      </c>
      <c r="AT108" s="221">
        <f t="shared" si="151"/>
        <v>0.55241518489141461</v>
      </c>
      <c r="AU108" s="221">
        <f t="shared" si="152"/>
        <v>0.60663259671281844</v>
      </c>
      <c r="AV108" s="221">
        <f t="shared" si="153"/>
        <v>0.66085000853422227</v>
      </c>
      <c r="AW108" s="221">
        <f t="shared" si="154"/>
        <v>0.71506742035562609</v>
      </c>
      <c r="AX108" s="221">
        <f t="shared" si="155"/>
        <v>0.77109207923774337</v>
      </c>
      <c r="AY108" s="221">
        <f t="shared" si="156"/>
        <v>0.82711673811986064</v>
      </c>
      <c r="AZ108" s="221">
        <f t="shared" si="157"/>
        <v>0.86406490025000249</v>
      </c>
      <c r="BA108" s="221">
        <f t="shared" si="158"/>
        <v>0.94104358477494754</v>
      </c>
      <c r="BB108" s="221">
        <f t="shared" si="159"/>
        <v>0.9452805751061758</v>
      </c>
      <c r="BC108" s="221">
        <f t="shared" si="160"/>
        <v>0.97791142481350224</v>
      </c>
      <c r="BD108" s="80">
        <f t="shared" si="212"/>
        <v>0.66</v>
      </c>
      <c r="BE108" s="76">
        <v>0</v>
      </c>
      <c r="BF108" s="51">
        <v>0</v>
      </c>
      <c r="BG108" s="57">
        <v>0</v>
      </c>
      <c r="BH108" s="57">
        <v>0</v>
      </c>
      <c r="BI108" s="57">
        <v>0</v>
      </c>
      <c r="BJ108" s="57">
        <v>0</v>
      </c>
      <c r="BK108" s="57">
        <v>0</v>
      </c>
      <c r="BL108" s="57">
        <v>0</v>
      </c>
      <c r="BM108" s="57">
        <v>0</v>
      </c>
      <c r="BN108" s="57">
        <v>0</v>
      </c>
      <c r="BO108" s="57">
        <v>0</v>
      </c>
      <c r="BP108" s="57">
        <v>0</v>
      </c>
      <c r="BQ108" s="57">
        <v>0</v>
      </c>
      <c r="BR108" s="57">
        <v>572980</v>
      </c>
      <c r="BS108" s="86">
        <f t="shared" si="161"/>
        <v>572980</v>
      </c>
      <c r="BT108" s="230">
        <v>0.17771262763682369</v>
      </c>
      <c r="BU108" s="230">
        <v>0.31867789837247368</v>
      </c>
      <c r="BV108" s="230">
        <v>5.6024658882117301E-2</v>
      </c>
      <c r="BW108" s="230">
        <v>5.4217411821403841E-2</v>
      </c>
      <c r="BX108" s="230">
        <v>5.4217411821403841E-2</v>
      </c>
      <c r="BY108" s="230">
        <v>5.4217411821403841E-2</v>
      </c>
      <c r="BZ108" s="230">
        <v>5.6024658882117301E-2</v>
      </c>
      <c r="CA108" s="230">
        <v>5.6024658882117301E-2</v>
      </c>
      <c r="CB108" s="230">
        <v>3.6948162130141876E-2</v>
      </c>
      <c r="CC108" s="230">
        <v>7.6978684524945051E-2</v>
      </c>
      <c r="CD108" s="230">
        <v>4.2369903312282258E-3</v>
      </c>
      <c r="CE108" s="230">
        <v>3.2630849707326388E-2</v>
      </c>
      <c r="CF108" s="80">
        <f t="shared" si="162"/>
        <v>0.97791142481350224</v>
      </c>
      <c r="CG108" s="59">
        <v>0</v>
      </c>
      <c r="CH108" s="59">
        <v>0</v>
      </c>
      <c r="CI108" s="59">
        <v>0</v>
      </c>
      <c r="CJ108" s="59">
        <v>0</v>
      </c>
      <c r="CK108" s="59">
        <v>0</v>
      </c>
      <c r="CL108" s="59">
        <v>0</v>
      </c>
      <c r="CM108" s="59">
        <v>0</v>
      </c>
      <c r="CN108" s="59">
        <v>0</v>
      </c>
      <c r="CO108" s="59">
        <v>0</v>
      </c>
      <c r="CP108" s="59">
        <v>0</v>
      </c>
      <c r="CQ108" s="59">
        <v>0</v>
      </c>
      <c r="CR108" s="59">
        <v>0</v>
      </c>
      <c r="CS108" s="11">
        <f t="shared" si="163"/>
        <v>0</v>
      </c>
      <c r="CT108" s="59">
        <v>0</v>
      </c>
      <c r="CU108" s="59">
        <v>0</v>
      </c>
      <c r="CV108" s="59">
        <v>0</v>
      </c>
      <c r="CW108" s="59">
        <v>0</v>
      </c>
      <c r="CX108" s="58">
        <f t="shared" si="213"/>
        <v>572980</v>
      </c>
      <c r="CY108" s="63">
        <v>0</v>
      </c>
      <c r="CZ108" s="63">
        <v>0</v>
      </c>
      <c r="DA108" s="63">
        <v>0</v>
      </c>
      <c r="DB108" s="63">
        <v>0</v>
      </c>
      <c r="DC108" s="63">
        <v>0</v>
      </c>
      <c r="DD108" s="63">
        <v>0</v>
      </c>
      <c r="DE108" s="63">
        <v>0</v>
      </c>
      <c r="DF108" s="63">
        <v>0</v>
      </c>
      <c r="DG108" s="63">
        <v>0</v>
      </c>
      <c r="DH108" s="63">
        <v>0</v>
      </c>
      <c r="DI108" s="63">
        <v>0</v>
      </c>
      <c r="DJ108" s="63">
        <v>572980</v>
      </c>
      <c r="DK108" s="63">
        <f t="shared" si="164"/>
        <v>572980</v>
      </c>
      <c r="DL108" s="63">
        <v>0</v>
      </c>
      <c r="DM108" s="63">
        <v>0</v>
      </c>
      <c r="DN108" s="63">
        <v>0</v>
      </c>
      <c r="DO108" s="63">
        <v>0</v>
      </c>
      <c r="DP108" s="63">
        <v>0</v>
      </c>
      <c r="DQ108" s="63">
        <v>0</v>
      </c>
      <c r="DR108" s="63">
        <v>0</v>
      </c>
      <c r="DS108" s="63">
        <v>0</v>
      </c>
      <c r="DT108" s="63">
        <v>0</v>
      </c>
      <c r="DU108" s="63">
        <v>0</v>
      </c>
      <c r="DV108" s="63">
        <v>0</v>
      </c>
      <c r="DW108" s="63">
        <v>0</v>
      </c>
      <c r="DX108" s="63">
        <f t="shared" si="165"/>
        <v>0</v>
      </c>
      <c r="DY108" s="58">
        <v>0</v>
      </c>
      <c r="DZ108" s="58">
        <v>0</v>
      </c>
      <c r="EA108" s="58">
        <v>0</v>
      </c>
      <c r="EB108" s="58">
        <v>0</v>
      </c>
      <c r="EC108" s="58">
        <f t="shared" si="166"/>
        <v>572980</v>
      </c>
      <c r="ED108" s="85">
        <v>0</v>
      </c>
      <c r="EE108" s="85">
        <v>0</v>
      </c>
      <c r="EF108" s="85">
        <v>5731.0249999999996</v>
      </c>
      <c r="EG108" s="85">
        <v>38380.593000000001</v>
      </c>
      <c r="EH108" s="85">
        <v>59804.195</v>
      </c>
      <c r="EI108" s="85">
        <v>5016.7330000000002</v>
      </c>
      <c r="EJ108" s="85">
        <v>0</v>
      </c>
      <c r="EK108" s="85">
        <v>0</v>
      </c>
      <c r="EL108" s="85">
        <v>0</v>
      </c>
      <c r="EM108" s="85">
        <v>66000</v>
      </c>
      <c r="EN108" s="85">
        <v>240000</v>
      </c>
      <c r="EO108" s="85">
        <v>158047.45400000006</v>
      </c>
      <c r="EP108" s="83">
        <f t="shared" si="167"/>
        <v>572980</v>
      </c>
      <c r="EQ108" s="79">
        <v>0.3</v>
      </c>
      <c r="ER108" s="79">
        <v>0</v>
      </c>
      <c r="ES108" s="79">
        <v>0.15</v>
      </c>
      <c r="ET108" s="79">
        <v>0.16</v>
      </c>
      <c r="EU108" s="79">
        <v>0</v>
      </c>
      <c r="EV108" s="79">
        <v>6.0198469206123185E-2</v>
      </c>
      <c r="EW108" s="79">
        <v>6.622641509433963E-2</v>
      </c>
      <c r="EX108" s="79">
        <v>6.3206657173371317E-2</v>
      </c>
      <c r="EY108" s="79">
        <v>4.3734425062299749E-2</v>
      </c>
      <c r="EZ108" s="79">
        <v>8.9724991100035609E-2</v>
      </c>
      <c r="FA108" s="79">
        <v>3.8527945888216448E-3</v>
      </c>
      <c r="FB108" s="79">
        <v>3.7602349590601644E-2</v>
      </c>
      <c r="FC108" s="81">
        <f t="shared" si="168"/>
        <v>0.97454610181559276</v>
      </c>
      <c r="FD108" s="81">
        <f t="shared" si="169"/>
        <v>0.3</v>
      </c>
      <c r="FE108" s="81">
        <f t="shared" si="170"/>
        <v>0.3</v>
      </c>
      <c r="FF108" s="81">
        <f t="shared" si="171"/>
        <v>0.44999999999999996</v>
      </c>
      <c r="FG108" s="81">
        <f t="shared" si="172"/>
        <v>0.61</v>
      </c>
      <c r="FH108" s="81">
        <f t="shared" si="173"/>
        <v>0.61</v>
      </c>
      <c r="FI108" s="81">
        <f t="shared" si="174"/>
        <v>0.67019846920612314</v>
      </c>
      <c r="FJ108" s="81">
        <f t="shared" si="175"/>
        <v>0.73642488430046282</v>
      </c>
      <c r="FK108" s="81">
        <f t="shared" si="176"/>
        <v>0.7996315414738342</v>
      </c>
      <c r="FL108" s="81">
        <f t="shared" si="177"/>
        <v>0.84336596653613394</v>
      </c>
      <c r="FM108" s="81">
        <f t="shared" si="178"/>
        <v>0.93309095763616956</v>
      </c>
      <c r="FN108" s="81">
        <f t="shared" si="179"/>
        <v>0.93694375222499116</v>
      </c>
      <c r="FO108" s="81">
        <f t="shared" si="180"/>
        <v>0.97454610181559276</v>
      </c>
      <c r="FP108" s="85">
        <v>0</v>
      </c>
      <c r="FQ108" s="85">
        <v>0</v>
      </c>
      <c r="FR108" s="85">
        <v>0</v>
      </c>
      <c r="FS108" s="85">
        <v>0</v>
      </c>
      <c r="FT108" s="85">
        <v>0</v>
      </c>
      <c r="FU108" s="85">
        <v>0</v>
      </c>
      <c r="FV108" s="85">
        <v>0</v>
      </c>
      <c r="FW108" s="85">
        <v>0</v>
      </c>
      <c r="FX108" s="85">
        <v>0</v>
      </c>
      <c r="FY108" s="85">
        <v>0</v>
      </c>
      <c r="FZ108" s="85">
        <v>0</v>
      </c>
      <c r="GA108" s="85">
        <v>0</v>
      </c>
      <c r="GB108" s="83">
        <f t="shared" si="181"/>
        <v>0</v>
      </c>
      <c r="GC108" s="89">
        <v>0</v>
      </c>
      <c r="GD108" s="89">
        <v>0</v>
      </c>
      <c r="GE108" s="89">
        <v>0</v>
      </c>
      <c r="GF108" s="89">
        <v>0</v>
      </c>
      <c r="GG108" s="86">
        <v>572980</v>
      </c>
      <c r="GH108" s="63">
        <v>0</v>
      </c>
      <c r="GI108" s="63">
        <v>0</v>
      </c>
      <c r="GJ108" s="63">
        <v>5731.0249999999996</v>
      </c>
      <c r="GK108" s="63">
        <v>38380.593000000001</v>
      </c>
      <c r="GL108" s="63">
        <v>59804.195</v>
      </c>
      <c r="GM108" s="63">
        <v>5016.7330000000002</v>
      </c>
      <c r="GN108" s="63">
        <v>22960.112000000001</v>
      </c>
      <c r="GO108" s="63">
        <v>6597.1859999999997</v>
      </c>
      <c r="GP108" s="63">
        <v>4030.2640000000001</v>
      </c>
      <c r="GQ108" s="63">
        <v>21969.736000000001</v>
      </c>
      <c r="GR108" s="63">
        <v>240000</v>
      </c>
      <c r="GS108" s="63">
        <v>68490.156000000046</v>
      </c>
      <c r="GT108" s="63">
        <f t="shared" si="182"/>
        <v>472980</v>
      </c>
      <c r="GU108" s="63">
        <v>0</v>
      </c>
      <c r="GV108" s="63">
        <v>0</v>
      </c>
      <c r="GW108" s="63">
        <v>0</v>
      </c>
      <c r="GX108" s="63">
        <v>0</v>
      </c>
      <c r="GY108" s="63">
        <v>0</v>
      </c>
      <c r="GZ108" s="63">
        <v>0</v>
      </c>
      <c r="HA108" s="63">
        <v>0</v>
      </c>
      <c r="HB108" s="63">
        <v>0</v>
      </c>
      <c r="HC108" s="63">
        <v>0</v>
      </c>
      <c r="HD108" s="63">
        <v>0</v>
      </c>
      <c r="HE108" s="63">
        <v>0</v>
      </c>
      <c r="HF108" s="63">
        <v>0</v>
      </c>
      <c r="HG108" s="63">
        <f t="shared" si="183"/>
        <v>0</v>
      </c>
      <c r="HH108" s="58">
        <v>0</v>
      </c>
      <c r="HI108" s="58">
        <v>0</v>
      </c>
      <c r="HJ108" s="58">
        <v>0</v>
      </c>
      <c r="HK108" s="58">
        <v>0</v>
      </c>
      <c r="HL108" s="58">
        <f t="shared" si="184"/>
        <v>472980</v>
      </c>
      <c r="HM108" s="63">
        <v>0</v>
      </c>
      <c r="HN108" s="63">
        <v>0</v>
      </c>
      <c r="HO108" s="63">
        <v>5731.0249999999996</v>
      </c>
      <c r="HP108" s="63">
        <v>38380.593000000001</v>
      </c>
      <c r="HQ108" s="63">
        <v>59804.195</v>
      </c>
      <c r="HR108" s="63">
        <v>5016.7330000000002</v>
      </c>
      <c r="HS108" s="63">
        <v>22960.112000000001</v>
      </c>
      <c r="HT108" s="63">
        <v>6597.1859999999997</v>
      </c>
      <c r="HU108" s="63">
        <v>4030.2640000000001</v>
      </c>
      <c r="HV108" s="63">
        <v>30359.312999999998</v>
      </c>
      <c r="HW108" s="63">
        <v>6971.6220000000003</v>
      </c>
      <c r="HX108" s="63">
        <v>336093.37800000003</v>
      </c>
      <c r="HY108" s="63">
        <f t="shared" si="185"/>
        <v>515944.42099999997</v>
      </c>
      <c r="HZ108" s="63">
        <v>0</v>
      </c>
      <c r="IA108" s="63">
        <v>0</v>
      </c>
      <c r="IB108" s="63">
        <v>0</v>
      </c>
      <c r="IC108" s="63">
        <v>0</v>
      </c>
      <c r="ID108" s="63">
        <v>0</v>
      </c>
      <c r="IE108" s="63">
        <v>0</v>
      </c>
      <c r="IF108" s="63">
        <v>0</v>
      </c>
      <c r="IG108" s="63">
        <v>0</v>
      </c>
      <c r="IH108" s="63">
        <v>0</v>
      </c>
      <c r="II108" s="63">
        <v>0</v>
      </c>
      <c r="IJ108" s="63">
        <v>0</v>
      </c>
      <c r="IK108" s="63">
        <v>0</v>
      </c>
      <c r="IL108" s="63">
        <v>0</v>
      </c>
      <c r="IM108" s="58">
        <v>0</v>
      </c>
      <c r="IN108" s="58">
        <v>0</v>
      </c>
      <c r="IO108" s="58">
        <v>0</v>
      </c>
      <c r="IP108" s="58">
        <v>0</v>
      </c>
      <c r="IQ108" s="58">
        <f t="shared" si="214"/>
        <v>515944.42099999997</v>
      </c>
      <c r="IR108" s="70">
        <f t="shared" si="186"/>
        <v>0</v>
      </c>
      <c r="IS108" s="70">
        <f t="shared" si="187"/>
        <v>179851.04299999998</v>
      </c>
      <c r="IT108" s="92">
        <f t="shared" si="215"/>
        <v>179851.04299999998</v>
      </c>
      <c r="IU108" s="92">
        <f t="shared" si="216"/>
        <v>0</v>
      </c>
      <c r="IV108" s="92">
        <f t="shared" si="188"/>
        <v>179851.04299999998</v>
      </c>
      <c r="IW108" s="21">
        <f t="shared" si="217"/>
        <v>393128.95700000005</v>
      </c>
      <c r="IX108" s="70">
        <f t="shared" si="189"/>
        <v>414932.54599999997</v>
      </c>
      <c r="IY108" s="70">
        <f t="shared" si="190"/>
        <v>179851.04299999998</v>
      </c>
      <c r="IZ108" s="93">
        <f t="shared" si="218"/>
        <v>179851.04299999998</v>
      </c>
      <c r="JA108" s="93">
        <f t="shared" si="219"/>
        <v>414932.54599999997</v>
      </c>
      <c r="JB108" s="92">
        <f t="shared" si="191"/>
        <v>-235081.503</v>
      </c>
      <c r="JC108" s="94">
        <f t="shared" si="220"/>
        <v>393128.95700000005</v>
      </c>
      <c r="JD108" s="94">
        <f t="shared" si="192"/>
        <v>404489.84399999998</v>
      </c>
      <c r="JE108" s="94">
        <f t="shared" si="193"/>
        <v>179851.04299999998</v>
      </c>
      <c r="JF108" s="94">
        <f t="shared" si="221"/>
        <v>179851.04299999998</v>
      </c>
      <c r="JG108" s="94">
        <f t="shared" si="222"/>
        <v>404489.84399999998</v>
      </c>
      <c r="JH108" s="94">
        <f t="shared" si="194"/>
        <v>-224638.80100000001</v>
      </c>
      <c r="JI108" s="94">
        <f t="shared" si="223"/>
        <v>293128.95700000005</v>
      </c>
      <c r="JJ108" s="94">
        <f t="shared" si="195"/>
        <v>179851.04299999998</v>
      </c>
      <c r="JK108" s="94">
        <f t="shared" si="224"/>
        <v>179851.04299999998</v>
      </c>
      <c r="JL108" s="94">
        <f t="shared" si="196"/>
        <v>179851.04299999998</v>
      </c>
      <c r="JM108" s="94">
        <f t="shared" si="197"/>
        <v>179851.04299999998</v>
      </c>
      <c r="JN108" s="94">
        <f t="shared" si="198"/>
        <v>0</v>
      </c>
      <c r="JO108" s="94">
        <f t="shared" si="199"/>
        <v>336093.37800000003</v>
      </c>
      <c r="JP108" s="96">
        <v>13793</v>
      </c>
      <c r="JQ108" s="6" t="s">
        <v>384</v>
      </c>
      <c r="JR108" s="106" t="s">
        <v>394</v>
      </c>
      <c r="JS108" s="106" t="s">
        <v>410</v>
      </c>
      <c r="JT108" s="6" t="s">
        <v>406</v>
      </c>
      <c r="JU108" s="17"/>
      <c r="JV108" s="6" t="s">
        <v>397</v>
      </c>
      <c r="JW108" s="105" t="s">
        <v>401</v>
      </c>
      <c r="JX108" s="103" t="s">
        <v>411</v>
      </c>
      <c r="JY108" s="7" t="s">
        <v>537</v>
      </c>
      <c r="JZ108" s="105"/>
      <c r="KA108" s="6" t="s">
        <v>570</v>
      </c>
      <c r="KB108" s="6"/>
      <c r="KC108" s="110">
        <v>43800</v>
      </c>
      <c r="KD108" s="109">
        <v>43830</v>
      </c>
      <c r="KE108" s="110"/>
      <c r="KF108" s="130"/>
      <c r="KG108" s="130"/>
      <c r="KH108" s="130">
        <v>0</v>
      </c>
      <c r="KI108" s="130">
        <v>0</v>
      </c>
      <c r="KJ108" s="130">
        <v>0</v>
      </c>
      <c r="KK108" s="130"/>
      <c r="KL108" s="130"/>
      <c r="KM108" s="26"/>
      <c r="KN108" s="130"/>
      <c r="KO108" s="131"/>
      <c r="KP108" s="132"/>
      <c r="KQ108" s="133" t="s">
        <v>509</v>
      </c>
      <c r="KR108" s="132"/>
      <c r="KS108" s="291"/>
    </row>
    <row r="109" spans="1:305" ht="51.75" x14ac:dyDescent="0.25">
      <c r="A109" s="4" t="s">
        <v>242</v>
      </c>
      <c r="B109" s="5" t="s">
        <v>71</v>
      </c>
      <c r="C109" s="24" t="s">
        <v>272</v>
      </c>
      <c r="D109" s="218" t="s">
        <v>145</v>
      </c>
      <c r="E109" s="32" t="s">
        <v>770</v>
      </c>
      <c r="F109" s="31" t="s">
        <v>167</v>
      </c>
      <c r="G109" s="10">
        <v>0</v>
      </c>
      <c r="H109" s="10">
        <v>0</v>
      </c>
      <c r="I109" s="10">
        <v>0</v>
      </c>
      <c r="J109" s="10">
        <v>0</v>
      </c>
      <c r="K109" s="10">
        <v>0</v>
      </c>
      <c r="L109" s="10">
        <v>371.2</v>
      </c>
      <c r="M109" s="10">
        <v>0</v>
      </c>
      <c r="N109" s="48">
        <v>0</v>
      </c>
      <c r="O109" s="48">
        <v>0</v>
      </c>
      <c r="P109" s="48">
        <v>32031.421999999999</v>
      </c>
      <c r="Q109" s="48">
        <v>0</v>
      </c>
      <c r="R109" s="48">
        <v>0</v>
      </c>
      <c r="S109" s="11">
        <f t="shared" si="123"/>
        <v>32402.621999999999</v>
      </c>
      <c r="T109" s="79">
        <v>0</v>
      </c>
      <c r="U109" s="79">
        <v>0</v>
      </c>
      <c r="V109" s="79">
        <v>0</v>
      </c>
      <c r="W109" s="79">
        <v>0</v>
      </c>
      <c r="X109" s="79">
        <v>0</v>
      </c>
      <c r="Y109" s="79">
        <v>0</v>
      </c>
      <c r="Z109" s="79">
        <v>0</v>
      </c>
      <c r="AA109" s="79">
        <v>0</v>
      </c>
      <c r="AB109" s="79">
        <v>0.37</v>
      </c>
      <c r="AC109" s="79">
        <v>0</v>
      </c>
      <c r="AD109" s="79">
        <v>0</v>
      </c>
      <c r="AE109" s="79">
        <v>0</v>
      </c>
      <c r="AF109" s="221">
        <f t="shared" si="200"/>
        <v>0.32999999999999996</v>
      </c>
      <c r="AG109" s="221">
        <f t="shared" si="201"/>
        <v>0.32999999999999996</v>
      </c>
      <c r="AH109" s="221">
        <f t="shared" si="202"/>
        <v>0.32999999999999996</v>
      </c>
      <c r="AI109" s="221">
        <f t="shared" si="203"/>
        <v>0.32999999999999996</v>
      </c>
      <c r="AJ109" s="221">
        <f t="shared" si="204"/>
        <v>0.32999999999999996</v>
      </c>
      <c r="AK109" s="221">
        <f t="shared" si="205"/>
        <v>0.32999999999999996</v>
      </c>
      <c r="AL109" s="221">
        <f t="shared" si="206"/>
        <v>0.32999999999999996</v>
      </c>
      <c r="AM109" s="221">
        <f t="shared" si="207"/>
        <v>0.32999999999999996</v>
      </c>
      <c r="AN109" s="221">
        <f t="shared" si="208"/>
        <v>0.7</v>
      </c>
      <c r="AO109" s="221">
        <f t="shared" si="209"/>
        <v>0.7</v>
      </c>
      <c r="AP109" s="221">
        <f t="shared" si="210"/>
        <v>0.7</v>
      </c>
      <c r="AQ109" s="221">
        <f t="shared" si="211"/>
        <v>0.7</v>
      </c>
      <c r="AR109" s="221">
        <f t="shared" si="149"/>
        <v>0.32999999999999996</v>
      </c>
      <c r="AS109" s="221">
        <f t="shared" si="150"/>
        <v>0.36050224449802415</v>
      </c>
      <c r="AT109" s="221">
        <f t="shared" si="151"/>
        <v>0.4776585926836171</v>
      </c>
      <c r="AU109" s="221">
        <f t="shared" si="152"/>
        <v>0.53242398621416054</v>
      </c>
      <c r="AV109" s="221">
        <f t="shared" si="153"/>
        <v>0.56292623071218473</v>
      </c>
      <c r="AW109" s="221">
        <f t="shared" si="154"/>
        <v>0.58418537081686828</v>
      </c>
      <c r="AX109" s="221">
        <f t="shared" si="155"/>
        <v>0.59920541545604689</v>
      </c>
      <c r="AY109" s="221">
        <f t="shared" si="156"/>
        <v>0.61122145116738968</v>
      </c>
      <c r="AZ109" s="221">
        <f t="shared" si="157"/>
        <v>0.62323748687873259</v>
      </c>
      <c r="BA109" s="221">
        <f t="shared" si="158"/>
        <v>0.63224951366223969</v>
      </c>
      <c r="BB109" s="221">
        <f t="shared" si="159"/>
        <v>0.64819386874075247</v>
      </c>
      <c r="BC109" s="221">
        <f t="shared" si="160"/>
        <v>0.74392239016648332</v>
      </c>
      <c r="BD109" s="80">
        <f t="shared" si="212"/>
        <v>0.7</v>
      </c>
      <c r="BE109" s="76">
        <v>0.32999999999999996</v>
      </c>
      <c r="BF109" s="50">
        <v>20872.512999999999</v>
      </c>
      <c r="BG109" s="55">
        <v>0</v>
      </c>
      <c r="BH109" s="55">
        <v>0</v>
      </c>
      <c r="BI109" s="55">
        <v>0</v>
      </c>
      <c r="BJ109" s="55">
        <v>8430.4230065988813</v>
      </c>
      <c r="BK109" s="55">
        <v>13147.587401999885</v>
      </c>
      <c r="BL109" s="55">
        <v>9172.4898976237073</v>
      </c>
      <c r="BM109" s="55">
        <v>6487.0774695619148</v>
      </c>
      <c r="BN109" s="55">
        <v>5194.8362228804517</v>
      </c>
      <c r="BO109" s="55">
        <v>5199.9728150587489</v>
      </c>
      <c r="BP109" s="55">
        <v>3903.9173330469584</v>
      </c>
      <c r="BQ109" s="55">
        <v>6913.7808188098934</v>
      </c>
      <c r="BR109" s="55">
        <v>41551.778285868277</v>
      </c>
      <c r="BS109" s="86">
        <f t="shared" si="161"/>
        <v>100001.86325144873</v>
      </c>
      <c r="BT109" s="230">
        <v>0</v>
      </c>
      <c r="BU109" s="230">
        <v>3.05022444980242E-2</v>
      </c>
      <c r="BV109" s="230">
        <v>0.11715634818559295</v>
      </c>
      <c r="BW109" s="230">
        <v>5.4765393530543452E-2</v>
      </c>
      <c r="BX109" s="230">
        <v>3.05022444980242E-2</v>
      </c>
      <c r="BY109" s="230">
        <v>2.1259140104683535E-2</v>
      </c>
      <c r="BZ109" s="230">
        <v>1.5020044639178583E-2</v>
      </c>
      <c r="CA109" s="230">
        <v>1.2016035711342868E-2</v>
      </c>
      <c r="CB109" s="230">
        <v>1.2016035711342868E-2</v>
      </c>
      <c r="CC109" s="230">
        <v>9.0120267835071509E-3</v>
      </c>
      <c r="CD109" s="230">
        <v>1.5944355078512648E-2</v>
      </c>
      <c r="CE109" s="230">
        <v>9.5728521425730947E-2</v>
      </c>
      <c r="CF109" s="80">
        <f t="shared" si="162"/>
        <v>0.74392239016648332</v>
      </c>
      <c r="CG109" s="58">
        <v>0</v>
      </c>
      <c r="CH109" s="58">
        <v>0</v>
      </c>
      <c r="CI109" s="58">
        <v>0</v>
      </c>
      <c r="CJ109" s="58">
        <v>0</v>
      </c>
      <c r="CK109" s="58">
        <v>0</v>
      </c>
      <c r="CL109" s="58">
        <v>0</v>
      </c>
      <c r="CM109" s="58">
        <v>0</v>
      </c>
      <c r="CN109" s="58">
        <v>0</v>
      </c>
      <c r="CO109" s="58">
        <v>0</v>
      </c>
      <c r="CP109" s="58">
        <v>0</v>
      </c>
      <c r="CQ109" s="58">
        <v>0</v>
      </c>
      <c r="CR109" s="58">
        <v>100000</v>
      </c>
      <c r="CS109" s="11">
        <f t="shared" si="163"/>
        <v>100000</v>
      </c>
      <c r="CT109" s="58">
        <v>0</v>
      </c>
      <c r="CU109" s="58">
        <v>0</v>
      </c>
      <c r="CV109" s="58">
        <v>0</v>
      </c>
      <c r="CW109" s="58">
        <v>0</v>
      </c>
      <c r="CX109" s="58">
        <f t="shared" si="213"/>
        <v>220874.37625144873</v>
      </c>
      <c r="CY109" s="63">
        <v>0</v>
      </c>
      <c r="CZ109" s="63">
        <v>0</v>
      </c>
      <c r="DA109" s="63">
        <v>0</v>
      </c>
      <c r="DB109" s="63">
        <v>8430.4230065988813</v>
      </c>
      <c r="DC109" s="63">
        <v>13147.587401999885</v>
      </c>
      <c r="DD109" s="63">
        <v>9172.4898976237073</v>
      </c>
      <c r="DE109" s="63">
        <v>6487.0774695619148</v>
      </c>
      <c r="DF109" s="63">
        <v>5194.8362228804517</v>
      </c>
      <c r="DG109" s="63">
        <v>5199.9728150587489</v>
      </c>
      <c r="DH109" s="63">
        <v>3903.9173330469584</v>
      </c>
      <c r="DI109" s="63">
        <v>6913.7808188098934</v>
      </c>
      <c r="DJ109" s="63">
        <v>41551.778285868277</v>
      </c>
      <c r="DK109" s="63">
        <f t="shared" si="164"/>
        <v>100001.86325144873</v>
      </c>
      <c r="DL109" s="63">
        <v>0</v>
      </c>
      <c r="DM109" s="63">
        <v>0</v>
      </c>
      <c r="DN109" s="63">
        <v>0</v>
      </c>
      <c r="DO109" s="63">
        <v>0</v>
      </c>
      <c r="DP109" s="63">
        <v>0</v>
      </c>
      <c r="DQ109" s="63">
        <v>0</v>
      </c>
      <c r="DR109" s="63">
        <v>0</v>
      </c>
      <c r="DS109" s="63">
        <v>0</v>
      </c>
      <c r="DT109" s="63">
        <v>0</v>
      </c>
      <c r="DU109" s="63">
        <v>0</v>
      </c>
      <c r="DV109" s="63">
        <v>0</v>
      </c>
      <c r="DW109" s="63">
        <v>100000</v>
      </c>
      <c r="DX109" s="63">
        <f t="shared" si="165"/>
        <v>100000</v>
      </c>
      <c r="DY109" s="58">
        <v>0</v>
      </c>
      <c r="DZ109" s="58">
        <v>0</v>
      </c>
      <c r="EA109" s="58">
        <v>0</v>
      </c>
      <c r="EB109" s="58">
        <v>0</v>
      </c>
      <c r="EC109" s="58">
        <f t="shared" si="166"/>
        <v>220874.37625144873</v>
      </c>
      <c r="ED109" s="84">
        <v>0</v>
      </c>
      <c r="EE109" s="84">
        <v>0</v>
      </c>
      <c r="EF109" s="84">
        <v>0</v>
      </c>
      <c r="EG109" s="84">
        <v>0</v>
      </c>
      <c r="EH109" s="84">
        <v>0</v>
      </c>
      <c r="EI109" s="84">
        <v>371.2</v>
      </c>
      <c r="EJ109" s="84">
        <v>0</v>
      </c>
      <c r="EK109" s="84">
        <v>0</v>
      </c>
      <c r="EL109" s="84">
        <v>0</v>
      </c>
      <c r="EM109" s="84">
        <v>0</v>
      </c>
      <c r="EN109" s="84">
        <v>0</v>
      </c>
      <c r="EO109" s="84">
        <v>69630.663251448714</v>
      </c>
      <c r="EP109" s="83">
        <f t="shared" si="167"/>
        <v>70001.863251448711</v>
      </c>
      <c r="EQ109" s="79">
        <v>0</v>
      </c>
      <c r="ER109" s="79">
        <v>0</v>
      </c>
      <c r="ES109" s="79">
        <v>0</v>
      </c>
      <c r="ET109" s="79">
        <v>0</v>
      </c>
      <c r="EU109" s="79">
        <v>0</v>
      </c>
      <c r="EV109" s="79">
        <v>1.644988523335884E-4</v>
      </c>
      <c r="EW109" s="79">
        <v>3.175210405508799E-4</v>
      </c>
      <c r="EX109" s="79">
        <v>3.6916602907421584E-4</v>
      </c>
      <c r="EY109" s="79">
        <v>3.6916602907421584E-4</v>
      </c>
      <c r="EZ109" s="79">
        <v>5.891354246365724E-4</v>
      </c>
      <c r="FA109" s="79">
        <v>7.0390206579954112E-4</v>
      </c>
      <c r="FB109" s="79">
        <v>7.3833205814843167E-4</v>
      </c>
      <c r="FC109" s="81">
        <f t="shared" si="168"/>
        <v>3.2517214996174455E-3</v>
      </c>
      <c r="FD109" s="81">
        <f t="shared" si="169"/>
        <v>0.32999999999999996</v>
      </c>
      <c r="FE109" s="81">
        <f t="shared" si="170"/>
        <v>0.32999999999999996</v>
      </c>
      <c r="FF109" s="81">
        <f t="shared" si="171"/>
        <v>0.32999999999999996</v>
      </c>
      <c r="FG109" s="81">
        <f t="shared" si="172"/>
        <v>0.32999999999999996</v>
      </c>
      <c r="FH109" s="81">
        <f t="shared" si="173"/>
        <v>0.32999999999999996</v>
      </c>
      <c r="FI109" s="81">
        <f t="shared" si="174"/>
        <v>0.33016449885233357</v>
      </c>
      <c r="FJ109" s="81">
        <f t="shared" si="175"/>
        <v>0.33048201989288445</v>
      </c>
      <c r="FK109" s="81">
        <f t="shared" si="176"/>
        <v>0.33085118592195867</v>
      </c>
      <c r="FL109" s="81">
        <f t="shared" si="177"/>
        <v>0.33122035195103289</v>
      </c>
      <c r="FM109" s="81">
        <f t="shared" si="178"/>
        <v>0.33180948737566945</v>
      </c>
      <c r="FN109" s="81">
        <f t="shared" si="179"/>
        <v>0.33251338944146897</v>
      </c>
      <c r="FO109" s="81">
        <f t="shared" si="180"/>
        <v>0.3332517214996174</v>
      </c>
      <c r="FP109" s="84">
        <v>0</v>
      </c>
      <c r="FQ109" s="84">
        <v>0</v>
      </c>
      <c r="FR109" s="84">
        <v>0</v>
      </c>
      <c r="FS109" s="84">
        <v>0</v>
      </c>
      <c r="FT109" s="84">
        <v>0</v>
      </c>
      <c r="FU109" s="84">
        <v>0</v>
      </c>
      <c r="FV109" s="84">
        <v>0</v>
      </c>
      <c r="FW109" s="84">
        <v>0</v>
      </c>
      <c r="FX109" s="84">
        <v>0</v>
      </c>
      <c r="FY109" s="84">
        <v>0</v>
      </c>
      <c r="FZ109" s="84">
        <v>0</v>
      </c>
      <c r="GA109" s="84">
        <v>100000</v>
      </c>
      <c r="GB109" s="83">
        <f t="shared" si="181"/>
        <v>100000</v>
      </c>
      <c r="GC109" s="86">
        <v>0</v>
      </c>
      <c r="GD109" s="86">
        <v>0</v>
      </c>
      <c r="GE109" s="86">
        <v>0</v>
      </c>
      <c r="GF109" s="86">
        <v>0</v>
      </c>
      <c r="GG109" s="86">
        <v>190874.37625144873</v>
      </c>
      <c r="GH109" s="63">
        <v>0</v>
      </c>
      <c r="GI109" s="63">
        <v>0</v>
      </c>
      <c r="GJ109" s="63">
        <v>0</v>
      </c>
      <c r="GK109" s="63">
        <v>0</v>
      </c>
      <c r="GL109" s="63">
        <v>0</v>
      </c>
      <c r="GM109" s="63">
        <v>371.2</v>
      </c>
      <c r="GN109" s="63">
        <v>0</v>
      </c>
      <c r="GO109" s="63">
        <v>0</v>
      </c>
      <c r="GP109" s="63">
        <v>4461.0720000000001</v>
      </c>
      <c r="GQ109" s="63">
        <v>0</v>
      </c>
      <c r="GR109" s="63">
        <v>0</v>
      </c>
      <c r="GS109" s="63">
        <v>87894.39225144872</v>
      </c>
      <c r="GT109" s="63">
        <f t="shared" si="182"/>
        <v>92726.664251448718</v>
      </c>
      <c r="GU109" s="63">
        <v>0</v>
      </c>
      <c r="GV109" s="63">
        <v>0</v>
      </c>
      <c r="GW109" s="63">
        <v>0</v>
      </c>
      <c r="GX109" s="63">
        <v>0</v>
      </c>
      <c r="GY109" s="63">
        <v>0</v>
      </c>
      <c r="GZ109" s="63">
        <v>0</v>
      </c>
      <c r="HA109" s="63">
        <v>0</v>
      </c>
      <c r="HB109" s="63">
        <v>0</v>
      </c>
      <c r="HC109" s="63">
        <v>0</v>
      </c>
      <c r="HD109" s="63">
        <v>0</v>
      </c>
      <c r="HE109" s="63">
        <v>0</v>
      </c>
      <c r="HF109" s="63">
        <v>100000</v>
      </c>
      <c r="HG109" s="63">
        <f t="shared" si="183"/>
        <v>100000</v>
      </c>
      <c r="HH109" s="58">
        <v>0</v>
      </c>
      <c r="HI109" s="58">
        <v>0</v>
      </c>
      <c r="HJ109" s="58">
        <v>0</v>
      </c>
      <c r="HK109" s="58">
        <v>0</v>
      </c>
      <c r="HL109" s="58">
        <f t="shared" si="184"/>
        <v>213599.17725144871</v>
      </c>
      <c r="HM109" s="63">
        <v>0</v>
      </c>
      <c r="HN109" s="63">
        <v>0</v>
      </c>
      <c r="HO109" s="63">
        <v>0</v>
      </c>
      <c r="HP109" s="63">
        <v>0</v>
      </c>
      <c r="HQ109" s="63">
        <v>0</v>
      </c>
      <c r="HR109" s="63">
        <v>371.2</v>
      </c>
      <c r="HS109" s="63">
        <v>0</v>
      </c>
      <c r="HT109" s="63">
        <v>0</v>
      </c>
      <c r="HU109" s="63">
        <v>0</v>
      </c>
      <c r="HV109" s="63">
        <v>32031.421999999999</v>
      </c>
      <c r="HW109" s="63">
        <v>0</v>
      </c>
      <c r="HX109" s="63">
        <v>16938</v>
      </c>
      <c r="HY109" s="63">
        <f t="shared" si="185"/>
        <v>49340.622000000003</v>
      </c>
      <c r="HZ109" s="63">
        <v>0</v>
      </c>
      <c r="IA109" s="63">
        <v>0</v>
      </c>
      <c r="IB109" s="63">
        <v>0</v>
      </c>
      <c r="IC109" s="63">
        <v>0</v>
      </c>
      <c r="ID109" s="63">
        <v>0</v>
      </c>
      <c r="IE109" s="63">
        <v>0</v>
      </c>
      <c r="IF109" s="63">
        <v>0</v>
      </c>
      <c r="IG109" s="63">
        <v>0</v>
      </c>
      <c r="IH109" s="63">
        <v>0</v>
      </c>
      <c r="II109" s="63">
        <v>0</v>
      </c>
      <c r="IJ109" s="63">
        <v>0</v>
      </c>
      <c r="IK109" s="63">
        <v>0</v>
      </c>
      <c r="IL109" s="63">
        <v>100000</v>
      </c>
      <c r="IM109" s="58">
        <v>0</v>
      </c>
      <c r="IN109" s="58">
        <v>0</v>
      </c>
      <c r="IO109" s="58">
        <v>0</v>
      </c>
      <c r="IP109" s="58">
        <v>0</v>
      </c>
      <c r="IQ109" s="58">
        <f t="shared" si="214"/>
        <v>170213.13500000001</v>
      </c>
      <c r="IR109" s="70">
        <f t="shared" si="186"/>
        <v>58450.084965580441</v>
      </c>
      <c r="IS109" s="70">
        <f t="shared" si="187"/>
        <v>32402.621999999999</v>
      </c>
      <c r="IT109" s="92">
        <f t="shared" si="215"/>
        <v>53275.134999999995</v>
      </c>
      <c r="IU109" s="92">
        <f t="shared" si="216"/>
        <v>79322.59796558044</v>
      </c>
      <c r="IV109" s="92">
        <f t="shared" si="188"/>
        <v>-26047.462965580446</v>
      </c>
      <c r="IW109" s="21">
        <f t="shared" si="217"/>
        <v>167599.24125144875</v>
      </c>
      <c r="IX109" s="70">
        <f t="shared" si="189"/>
        <v>371.2</v>
      </c>
      <c r="IY109" s="70">
        <f t="shared" si="190"/>
        <v>32402.621999999999</v>
      </c>
      <c r="IZ109" s="93">
        <f t="shared" si="218"/>
        <v>53275.134999999995</v>
      </c>
      <c r="JA109" s="93">
        <f t="shared" si="219"/>
        <v>21243.713</v>
      </c>
      <c r="JB109" s="92">
        <f t="shared" si="191"/>
        <v>32031.421999999995</v>
      </c>
      <c r="JC109" s="94">
        <f t="shared" si="220"/>
        <v>137599.24125144875</v>
      </c>
      <c r="JD109" s="94">
        <f t="shared" si="192"/>
        <v>4832.2719999999999</v>
      </c>
      <c r="JE109" s="94">
        <f t="shared" si="193"/>
        <v>32402.621999999999</v>
      </c>
      <c r="JF109" s="94">
        <f t="shared" si="221"/>
        <v>53275.134999999995</v>
      </c>
      <c r="JG109" s="94">
        <f t="shared" si="222"/>
        <v>25704.785</v>
      </c>
      <c r="JH109" s="94">
        <f t="shared" si="194"/>
        <v>27570.349999999995</v>
      </c>
      <c r="JI109" s="94">
        <f t="shared" si="223"/>
        <v>160324.04225144873</v>
      </c>
      <c r="JJ109" s="94">
        <f t="shared" si="195"/>
        <v>32402.621999999999</v>
      </c>
      <c r="JK109" s="94">
        <f t="shared" si="224"/>
        <v>32402.621999999999</v>
      </c>
      <c r="JL109" s="94">
        <f t="shared" si="196"/>
        <v>53275.134999999995</v>
      </c>
      <c r="JM109" s="94">
        <f t="shared" si="197"/>
        <v>53275.134999999995</v>
      </c>
      <c r="JN109" s="94">
        <f t="shared" si="198"/>
        <v>0</v>
      </c>
      <c r="JO109" s="94">
        <f t="shared" si="199"/>
        <v>116938.00000000001</v>
      </c>
      <c r="JP109" s="96">
        <v>13794</v>
      </c>
      <c r="JQ109" s="5" t="s">
        <v>384</v>
      </c>
      <c r="JR109" s="4" t="s">
        <v>394</v>
      </c>
      <c r="JS109" s="4" t="s">
        <v>410</v>
      </c>
      <c r="JT109" s="5" t="s">
        <v>406</v>
      </c>
      <c r="JU109" s="102"/>
      <c r="JV109" s="5" t="s">
        <v>397</v>
      </c>
      <c r="JW109" s="105" t="s">
        <v>401</v>
      </c>
      <c r="JX109" s="103" t="s">
        <v>411</v>
      </c>
      <c r="JY109" s="104" t="s">
        <v>561</v>
      </c>
      <c r="JZ109" s="105"/>
      <c r="KA109" s="5" t="s">
        <v>570</v>
      </c>
      <c r="KB109" s="5"/>
      <c r="KC109" s="109"/>
      <c r="KD109" s="109">
        <v>43830</v>
      </c>
      <c r="KE109" s="109"/>
      <c r="KF109" s="120"/>
      <c r="KG109" s="120"/>
      <c r="KH109" s="120">
        <v>0</v>
      </c>
      <c r="KI109" s="120">
        <v>0</v>
      </c>
      <c r="KJ109" s="120">
        <v>0</v>
      </c>
      <c r="KK109" s="120"/>
      <c r="KL109" s="120"/>
      <c r="KM109" s="24"/>
      <c r="KN109" s="120"/>
      <c r="KO109" s="121"/>
      <c r="KP109" s="122"/>
      <c r="KQ109" s="123" t="s">
        <v>509</v>
      </c>
      <c r="KR109" s="122"/>
      <c r="KS109" s="290"/>
    </row>
    <row r="110" spans="1:305" ht="39" x14ac:dyDescent="0.25">
      <c r="A110" s="4" t="s">
        <v>243</v>
      </c>
      <c r="B110" s="6" t="s">
        <v>71</v>
      </c>
      <c r="C110" s="26" t="s">
        <v>273</v>
      </c>
      <c r="D110" s="219" t="s">
        <v>145</v>
      </c>
      <c r="E110" s="32" t="s">
        <v>770</v>
      </c>
      <c r="F110" s="33" t="s">
        <v>167</v>
      </c>
      <c r="G110" s="12">
        <v>0</v>
      </c>
      <c r="H110" s="12">
        <v>0</v>
      </c>
      <c r="I110" s="12">
        <v>0</v>
      </c>
      <c r="J110" s="12">
        <v>1314.4059999999999</v>
      </c>
      <c r="K110" s="12">
        <v>34226.14</v>
      </c>
      <c r="L110" s="12">
        <v>4335.6559999999999</v>
      </c>
      <c r="M110" s="12">
        <v>9046.2690000000002</v>
      </c>
      <c r="N110" s="48">
        <v>22703.48</v>
      </c>
      <c r="O110" s="48">
        <v>746.51499999999999</v>
      </c>
      <c r="P110" s="48">
        <v>2505.223</v>
      </c>
      <c r="Q110" s="48">
        <v>25584.118999999999</v>
      </c>
      <c r="R110" s="48">
        <v>13027.933000000001</v>
      </c>
      <c r="S110" s="11">
        <f t="shared" si="123"/>
        <v>113489.74099999999</v>
      </c>
      <c r="T110" s="79">
        <v>0.06</v>
      </c>
      <c r="U110" s="79">
        <v>0</v>
      </c>
      <c r="V110" s="79">
        <v>0.12</v>
      </c>
      <c r="W110" s="79">
        <v>0.11</v>
      </c>
      <c r="X110" s="79">
        <v>0</v>
      </c>
      <c r="Y110" s="79">
        <v>0</v>
      </c>
      <c r="Z110" s="79">
        <v>0.02</v>
      </c>
      <c r="AA110" s="79">
        <v>0.11</v>
      </c>
      <c r="AB110" s="79">
        <v>0</v>
      </c>
      <c r="AC110" s="79">
        <v>0</v>
      </c>
      <c r="AD110" s="79">
        <v>0.18</v>
      </c>
      <c r="AE110" s="79">
        <v>0</v>
      </c>
      <c r="AF110" s="221">
        <f t="shared" si="200"/>
        <v>0.18</v>
      </c>
      <c r="AG110" s="221">
        <f t="shared" si="201"/>
        <v>0.18</v>
      </c>
      <c r="AH110" s="221">
        <f t="shared" si="202"/>
        <v>0.3</v>
      </c>
      <c r="AI110" s="221">
        <f t="shared" si="203"/>
        <v>0.41</v>
      </c>
      <c r="AJ110" s="221">
        <f t="shared" si="204"/>
        <v>0.41</v>
      </c>
      <c r="AK110" s="221">
        <f t="shared" si="205"/>
        <v>0.41</v>
      </c>
      <c r="AL110" s="221">
        <f t="shared" si="206"/>
        <v>0.43</v>
      </c>
      <c r="AM110" s="221">
        <f t="shared" si="207"/>
        <v>0.54</v>
      </c>
      <c r="AN110" s="221">
        <f t="shared" si="208"/>
        <v>0.54</v>
      </c>
      <c r="AO110" s="221">
        <f t="shared" si="209"/>
        <v>0.54</v>
      </c>
      <c r="AP110" s="221">
        <f t="shared" si="210"/>
        <v>0.72</v>
      </c>
      <c r="AQ110" s="221">
        <f t="shared" si="211"/>
        <v>0.72</v>
      </c>
      <c r="AR110" s="221">
        <f t="shared" si="149"/>
        <v>0.12711564825927524</v>
      </c>
      <c r="AS110" s="221">
        <f t="shared" si="150"/>
        <v>0.18599526572202485</v>
      </c>
      <c r="AT110" s="221">
        <f t="shared" si="151"/>
        <v>0.35579835201586318</v>
      </c>
      <c r="AU110" s="221">
        <f t="shared" si="152"/>
        <v>0.47677860372006098</v>
      </c>
      <c r="AV110" s="221">
        <f t="shared" si="153"/>
        <v>0.59240788793328369</v>
      </c>
      <c r="AW110" s="221">
        <f t="shared" si="154"/>
        <v>0.66293344971371382</v>
      </c>
      <c r="AX110" s="221">
        <f t="shared" si="155"/>
        <v>0.72855395796075018</v>
      </c>
      <c r="AY110" s="221">
        <f t="shared" si="156"/>
        <v>0.78944967576362779</v>
      </c>
      <c r="AZ110" s="221">
        <f t="shared" si="157"/>
        <v>0.84817749273017951</v>
      </c>
      <c r="BA110" s="221">
        <f t="shared" si="158"/>
        <v>0.88828603008496099</v>
      </c>
      <c r="BB110" s="221">
        <f t="shared" si="159"/>
        <v>0.89988453674757962</v>
      </c>
      <c r="BC110" s="221">
        <f t="shared" si="160"/>
        <v>0.94431938824400041</v>
      </c>
      <c r="BD110" s="80">
        <f t="shared" si="212"/>
        <v>0.72</v>
      </c>
      <c r="BE110" s="76">
        <v>0.12</v>
      </c>
      <c r="BF110" s="51">
        <v>10399.047999999999</v>
      </c>
      <c r="BG110" s="57">
        <v>0</v>
      </c>
      <c r="BH110" s="57">
        <v>0</v>
      </c>
      <c r="BI110" s="57">
        <v>0</v>
      </c>
      <c r="BJ110" s="57">
        <v>0</v>
      </c>
      <c r="BK110" s="57">
        <v>0</v>
      </c>
      <c r="BL110" s="57">
        <v>0</v>
      </c>
      <c r="BM110" s="57">
        <v>24928.69490380264</v>
      </c>
      <c r="BN110" s="57">
        <v>0</v>
      </c>
      <c r="BO110" s="57">
        <v>49956.317245902625</v>
      </c>
      <c r="BP110" s="57">
        <v>0</v>
      </c>
      <c r="BQ110" s="57">
        <v>1102.2380143866419</v>
      </c>
      <c r="BR110" s="57">
        <v>53914.971998672772</v>
      </c>
      <c r="BS110" s="86">
        <f t="shared" si="161"/>
        <v>129902.22216276468</v>
      </c>
      <c r="BT110" s="230">
        <v>7.1156482592752484E-3</v>
      </c>
      <c r="BU110" s="230">
        <v>5.8879617462749591E-2</v>
      </c>
      <c r="BV110" s="230">
        <v>0.16980308629383833</v>
      </c>
      <c r="BW110" s="230">
        <v>0.12098025170419777</v>
      </c>
      <c r="BX110" s="230">
        <v>0.11562928421322279</v>
      </c>
      <c r="BY110" s="230">
        <v>7.0525561780430068E-2</v>
      </c>
      <c r="BZ110" s="230">
        <v>6.5620508247036344E-2</v>
      </c>
      <c r="CA110" s="230">
        <v>6.0895717802877579E-2</v>
      </c>
      <c r="CB110" s="230">
        <v>5.8727816966551716E-2</v>
      </c>
      <c r="CC110" s="230">
        <v>4.0108537354781482E-2</v>
      </c>
      <c r="CD110" s="230">
        <v>1.1598506662618654E-2</v>
      </c>
      <c r="CE110" s="230">
        <v>4.4434851496420832E-2</v>
      </c>
      <c r="CF110" s="80">
        <f t="shared" si="162"/>
        <v>0.94431938824400041</v>
      </c>
      <c r="CG110" s="59">
        <v>0</v>
      </c>
      <c r="CH110" s="59">
        <v>0</v>
      </c>
      <c r="CI110" s="59">
        <v>0</v>
      </c>
      <c r="CJ110" s="59">
        <v>0</v>
      </c>
      <c r="CK110" s="59">
        <v>0</v>
      </c>
      <c r="CL110" s="59">
        <v>0</v>
      </c>
      <c r="CM110" s="59">
        <v>0</v>
      </c>
      <c r="CN110" s="59">
        <v>0</v>
      </c>
      <c r="CO110" s="59">
        <v>0</v>
      </c>
      <c r="CP110" s="59">
        <v>0</v>
      </c>
      <c r="CQ110" s="59">
        <v>0</v>
      </c>
      <c r="CR110" s="59">
        <v>0</v>
      </c>
      <c r="CS110" s="11">
        <f t="shared" si="163"/>
        <v>0</v>
      </c>
      <c r="CT110" s="59">
        <v>0</v>
      </c>
      <c r="CU110" s="59">
        <v>0</v>
      </c>
      <c r="CV110" s="59">
        <v>0</v>
      </c>
      <c r="CW110" s="59">
        <v>0</v>
      </c>
      <c r="CX110" s="58">
        <f t="shared" si="213"/>
        <v>140301.27016276467</v>
      </c>
      <c r="CY110" s="63">
        <v>0</v>
      </c>
      <c r="CZ110" s="63">
        <v>0</v>
      </c>
      <c r="DA110" s="63">
        <v>0</v>
      </c>
      <c r="DB110" s="63">
        <v>0</v>
      </c>
      <c r="DC110" s="63">
        <v>0</v>
      </c>
      <c r="DD110" s="63">
        <v>0</v>
      </c>
      <c r="DE110" s="63">
        <v>24928.69490380264</v>
      </c>
      <c r="DF110" s="63">
        <v>0</v>
      </c>
      <c r="DG110" s="63">
        <v>49956.317245902625</v>
      </c>
      <c r="DH110" s="63">
        <v>0</v>
      </c>
      <c r="DI110" s="63">
        <v>1102.2380143866419</v>
      </c>
      <c r="DJ110" s="63">
        <v>53914.971998672772</v>
      </c>
      <c r="DK110" s="63">
        <f t="shared" si="164"/>
        <v>129902.22216276468</v>
      </c>
      <c r="DL110" s="63">
        <v>0</v>
      </c>
      <c r="DM110" s="63">
        <v>0</v>
      </c>
      <c r="DN110" s="63">
        <v>0</v>
      </c>
      <c r="DO110" s="63">
        <v>0</v>
      </c>
      <c r="DP110" s="63">
        <v>0</v>
      </c>
      <c r="DQ110" s="63">
        <v>0</v>
      </c>
      <c r="DR110" s="63">
        <v>0</v>
      </c>
      <c r="DS110" s="63">
        <v>0</v>
      </c>
      <c r="DT110" s="63">
        <v>0</v>
      </c>
      <c r="DU110" s="63">
        <v>0</v>
      </c>
      <c r="DV110" s="63">
        <v>0</v>
      </c>
      <c r="DW110" s="63">
        <v>0</v>
      </c>
      <c r="DX110" s="63">
        <f t="shared" si="165"/>
        <v>0</v>
      </c>
      <c r="DY110" s="58">
        <v>0</v>
      </c>
      <c r="DZ110" s="58">
        <v>0</v>
      </c>
      <c r="EA110" s="58">
        <v>0</v>
      </c>
      <c r="EB110" s="58">
        <v>0</v>
      </c>
      <c r="EC110" s="58">
        <f t="shared" si="166"/>
        <v>140301.27016276467</v>
      </c>
      <c r="ED110" s="85">
        <v>0</v>
      </c>
      <c r="EE110" s="85">
        <v>0</v>
      </c>
      <c r="EF110" s="85">
        <v>0</v>
      </c>
      <c r="EG110" s="85">
        <v>1314.4059999999999</v>
      </c>
      <c r="EH110" s="85">
        <v>34226.14</v>
      </c>
      <c r="EI110" s="85">
        <v>4335.6559999999999</v>
      </c>
      <c r="EJ110" s="85">
        <v>7664.3440000000001</v>
      </c>
      <c r="EK110" s="85">
        <v>0</v>
      </c>
      <c r="EL110" s="85">
        <v>34361.676162764677</v>
      </c>
      <c r="EM110" s="85">
        <v>0</v>
      </c>
      <c r="EN110" s="85">
        <v>0</v>
      </c>
      <c r="EO110" s="85">
        <v>48000</v>
      </c>
      <c r="EP110" s="83">
        <f t="shared" si="167"/>
        <v>129902.22216276468</v>
      </c>
      <c r="EQ110" s="79">
        <v>0.06</v>
      </c>
      <c r="ER110" s="79">
        <v>0</v>
      </c>
      <c r="ES110" s="79">
        <v>0.12</v>
      </c>
      <c r="ET110" s="79">
        <v>0.11</v>
      </c>
      <c r="EU110" s="79">
        <v>0</v>
      </c>
      <c r="EV110" s="79">
        <v>0</v>
      </c>
      <c r="EW110" s="79">
        <v>0</v>
      </c>
      <c r="EX110" s="79">
        <v>0</v>
      </c>
      <c r="EY110" s="79">
        <v>0</v>
      </c>
      <c r="EZ110" s="79">
        <v>0</v>
      </c>
      <c r="FA110" s="79">
        <v>0</v>
      </c>
      <c r="FB110" s="79">
        <v>0.59</v>
      </c>
      <c r="FC110" s="81">
        <f t="shared" si="168"/>
        <v>0.87999999999999989</v>
      </c>
      <c r="FD110" s="81">
        <f t="shared" si="169"/>
        <v>0.18</v>
      </c>
      <c r="FE110" s="81">
        <f t="shared" si="170"/>
        <v>0.18</v>
      </c>
      <c r="FF110" s="81">
        <f t="shared" si="171"/>
        <v>0.3</v>
      </c>
      <c r="FG110" s="81">
        <f t="shared" si="172"/>
        <v>0.41</v>
      </c>
      <c r="FH110" s="81">
        <f t="shared" si="173"/>
        <v>0.41</v>
      </c>
      <c r="FI110" s="81">
        <f t="shared" si="174"/>
        <v>0.41</v>
      </c>
      <c r="FJ110" s="81">
        <f t="shared" si="175"/>
        <v>0.41</v>
      </c>
      <c r="FK110" s="81">
        <f t="shared" si="176"/>
        <v>0.41</v>
      </c>
      <c r="FL110" s="81">
        <f t="shared" si="177"/>
        <v>0.41</v>
      </c>
      <c r="FM110" s="81">
        <f t="shared" si="178"/>
        <v>0.41</v>
      </c>
      <c r="FN110" s="81">
        <f t="shared" si="179"/>
        <v>0.41</v>
      </c>
      <c r="FO110" s="81">
        <f t="shared" si="180"/>
        <v>0.99999999999999989</v>
      </c>
      <c r="FP110" s="85">
        <v>0</v>
      </c>
      <c r="FQ110" s="85">
        <v>0</v>
      </c>
      <c r="FR110" s="85">
        <v>0</v>
      </c>
      <c r="FS110" s="85">
        <v>0</v>
      </c>
      <c r="FT110" s="85">
        <v>0</v>
      </c>
      <c r="FU110" s="85">
        <v>0</v>
      </c>
      <c r="FV110" s="85">
        <v>0</v>
      </c>
      <c r="FW110" s="85">
        <v>0</v>
      </c>
      <c r="FX110" s="85">
        <v>0</v>
      </c>
      <c r="FY110" s="85">
        <v>0</v>
      </c>
      <c r="FZ110" s="85">
        <v>0</v>
      </c>
      <c r="GA110" s="85">
        <v>0</v>
      </c>
      <c r="GB110" s="83">
        <f t="shared" si="181"/>
        <v>0</v>
      </c>
      <c r="GC110" s="89">
        <v>0</v>
      </c>
      <c r="GD110" s="89">
        <v>0</v>
      </c>
      <c r="GE110" s="89">
        <v>0</v>
      </c>
      <c r="GF110" s="89">
        <v>0</v>
      </c>
      <c r="GG110" s="86">
        <v>140301.27016276467</v>
      </c>
      <c r="GH110" s="63">
        <v>0</v>
      </c>
      <c r="GI110" s="63">
        <v>0</v>
      </c>
      <c r="GJ110" s="63">
        <v>0</v>
      </c>
      <c r="GK110" s="63">
        <v>1314.4059999999999</v>
      </c>
      <c r="GL110" s="63">
        <v>34226.14</v>
      </c>
      <c r="GM110" s="63">
        <v>4335.6559999999999</v>
      </c>
      <c r="GN110" s="63">
        <v>9046.2690000000002</v>
      </c>
      <c r="GO110" s="63">
        <v>22703.48</v>
      </c>
      <c r="GP110" s="63">
        <v>746.51499999999999</v>
      </c>
      <c r="GQ110" s="63">
        <v>23615.1611627647</v>
      </c>
      <c r="GR110" s="63">
        <v>0</v>
      </c>
      <c r="GS110" s="63">
        <v>33914.594999999987</v>
      </c>
      <c r="GT110" s="63">
        <f t="shared" si="182"/>
        <v>129902.22216276468</v>
      </c>
      <c r="GU110" s="63">
        <v>0</v>
      </c>
      <c r="GV110" s="63">
        <v>0</v>
      </c>
      <c r="GW110" s="63">
        <v>0</v>
      </c>
      <c r="GX110" s="63">
        <v>0</v>
      </c>
      <c r="GY110" s="63">
        <v>0</v>
      </c>
      <c r="GZ110" s="63">
        <v>0</v>
      </c>
      <c r="HA110" s="63">
        <v>0</v>
      </c>
      <c r="HB110" s="63">
        <v>0</v>
      </c>
      <c r="HC110" s="63">
        <v>0</v>
      </c>
      <c r="HD110" s="63">
        <v>0</v>
      </c>
      <c r="HE110" s="63">
        <v>0</v>
      </c>
      <c r="HF110" s="63">
        <v>0</v>
      </c>
      <c r="HG110" s="63">
        <f t="shared" si="183"/>
        <v>0</v>
      </c>
      <c r="HH110" s="58">
        <v>0</v>
      </c>
      <c r="HI110" s="58">
        <v>0</v>
      </c>
      <c r="HJ110" s="58">
        <v>0</v>
      </c>
      <c r="HK110" s="58">
        <v>0</v>
      </c>
      <c r="HL110" s="58">
        <f t="shared" si="184"/>
        <v>140301.27016276467</v>
      </c>
      <c r="HM110" s="63">
        <v>0</v>
      </c>
      <c r="HN110" s="63">
        <v>0</v>
      </c>
      <c r="HO110" s="63">
        <v>0</v>
      </c>
      <c r="HP110" s="63">
        <v>1314.4059999999999</v>
      </c>
      <c r="HQ110" s="63">
        <v>34226.14</v>
      </c>
      <c r="HR110" s="63">
        <v>4335.6559999999999</v>
      </c>
      <c r="HS110" s="63">
        <v>9046.2690000000002</v>
      </c>
      <c r="HT110" s="63">
        <v>22703.48</v>
      </c>
      <c r="HU110" s="63">
        <v>746.51499999999999</v>
      </c>
      <c r="HV110" s="63">
        <v>2505.223</v>
      </c>
      <c r="HW110" s="63">
        <v>25584.118999999999</v>
      </c>
      <c r="HX110" s="63">
        <v>29440.414162764697</v>
      </c>
      <c r="HY110" s="63">
        <f t="shared" si="185"/>
        <v>129902.22216276469</v>
      </c>
      <c r="HZ110" s="63">
        <v>0</v>
      </c>
      <c r="IA110" s="63">
        <v>0</v>
      </c>
      <c r="IB110" s="63">
        <v>0</v>
      </c>
      <c r="IC110" s="63">
        <v>0</v>
      </c>
      <c r="ID110" s="63">
        <v>0</v>
      </c>
      <c r="IE110" s="63">
        <v>0</v>
      </c>
      <c r="IF110" s="63">
        <v>0</v>
      </c>
      <c r="IG110" s="63">
        <v>0</v>
      </c>
      <c r="IH110" s="63">
        <v>0</v>
      </c>
      <c r="II110" s="63">
        <v>0</v>
      </c>
      <c r="IJ110" s="63">
        <v>0</v>
      </c>
      <c r="IK110" s="63">
        <v>0</v>
      </c>
      <c r="IL110" s="63">
        <v>0</v>
      </c>
      <c r="IM110" s="58">
        <v>0</v>
      </c>
      <c r="IN110" s="58">
        <v>0</v>
      </c>
      <c r="IO110" s="58">
        <v>0</v>
      </c>
      <c r="IP110" s="58">
        <v>0</v>
      </c>
      <c r="IQ110" s="58">
        <f t="shared" si="214"/>
        <v>140301.2701627647</v>
      </c>
      <c r="IR110" s="70">
        <f t="shared" si="186"/>
        <v>75987.250164091907</v>
      </c>
      <c r="IS110" s="70">
        <f t="shared" si="187"/>
        <v>100461.80799999999</v>
      </c>
      <c r="IT110" s="92">
        <f t="shared" si="215"/>
        <v>110860.85599999999</v>
      </c>
      <c r="IU110" s="92">
        <f t="shared" si="216"/>
        <v>86386.298164091902</v>
      </c>
      <c r="IV110" s="92">
        <f t="shared" si="188"/>
        <v>24474.557835908083</v>
      </c>
      <c r="IW110" s="21">
        <f t="shared" si="217"/>
        <v>29440.41416276469</v>
      </c>
      <c r="IX110" s="70">
        <f t="shared" si="189"/>
        <v>81902.22216276468</v>
      </c>
      <c r="IY110" s="70">
        <f t="shared" si="190"/>
        <v>100461.80799999999</v>
      </c>
      <c r="IZ110" s="93">
        <f t="shared" si="218"/>
        <v>110860.85599999999</v>
      </c>
      <c r="JA110" s="93">
        <f t="shared" si="219"/>
        <v>92301.270162764675</v>
      </c>
      <c r="JB110" s="92">
        <f t="shared" si="191"/>
        <v>18559.58583723531</v>
      </c>
      <c r="JC110" s="94">
        <f t="shared" si="220"/>
        <v>29440.41416276469</v>
      </c>
      <c r="JD110" s="94">
        <f t="shared" si="192"/>
        <v>95987.627162764693</v>
      </c>
      <c r="JE110" s="94">
        <f t="shared" si="193"/>
        <v>100461.80799999999</v>
      </c>
      <c r="JF110" s="94">
        <f t="shared" si="221"/>
        <v>110860.85599999999</v>
      </c>
      <c r="JG110" s="94">
        <f t="shared" si="222"/>
        <v>106386.67516276469</v>
      </c>
      <c r="JH110" s="94">
        <f t="shared" si="194"/>
        <v>4474.1808372352971</v>
      </c>
      <c r="JI110" s="94">
        <f t="shared" si="223"/>
        <v>29440.41416276469</v>
      </c>
      <c r="JJ110" s="94">
        <f t="shared" si="195"/>
        <v>100461.80799999999</v>
      </c>
      <c r="JK110" s="94">
        <f t="shared" si="224"/>
        <v>113489.74099999999</v>
      </c>
      <c r="JL110" s="94">
        <f t="shared" si="196"/>
        <v>123888.78899999999</v>
      </c>
      <c r="JM110" s="94">
        <f t="shared" si="197"/>
        <v>110860.85599999999</v>
      </c>
      <c r="JN110" s="94">
        <f t="shared" si="198"/>
        <v>13027.933000000005</v>
      </c>
      <c r="JO110" s="94">
        <f t="shared" si="199"/>
        <v>16412.481162764714</v>
      </c>
      <c r="JP110" s="96">
        <v>13796</v>
      </c>
      <c r="JQ110" s="6" t="s">
        <v>384</v>
      </c>
      <c r="JR110" s="106" t="s">
        <v>394</v>
      </c>
      <c r="JS110" s="106" t="s">
        <v>410</v>
      </c>
      <c r="JT110" s="6" t="s">
        <v>406</v>
      </c>
      <c r="JU110" s="17"/>
      <c r="JV110" s="6" t="s">
        <v>397</v>
      </c>
      <c r="JW110" s="105" t="s">
        <v>401</v>
      </c>
      <c r="JX110" s="103" t="s">
        <v>411</v>
      </c>
      <c r="JY110" s="7" t="s">
        <v>537</v>
      </c>
      <c r="JZ110" s="105"/>
      <c r="KA110" s="6" t="s">
        <v>570</v>
      </c>
      <c r="KB110" s="6"/>
      <c r="KC110" s="110"/>
      <c r="KD110" s="109">
        <v>43830</v>
      </c>
      <c r="KE110" s="110"/>
      <c r="KF110" s="130"/>
      <c r="KG110" s="130"/>
      <c r="KH110" s="130">
        <v>0</v>
      </c>
      <c r="KI110" s="130">
        <v>0</v>
      </c>
      <c r="KJ110" s="130">
        <v>0</v>
      </c>
      <c r="KK110" s="130"/>
      <c r="KL110" s="130"/>
      <c r="KM110" s="26"/>
      <c r="KN110" s="130"/>
      <c r="KO110" s="131"/>
      <c r="KP110" s="132"/>
      <c r="KQ110" s="133" t="s">
        <v>509</v>
      </c>
      <c r="KR110" s="132"/>
      <c r="KS110" s="291"/>
    </row>
    <row r="111" spans="1:305" x14ac:dyDescent="0.25">
      <c r="A111" s="4" t="s">
        <v>244</v>
      </c>
      <c r="B111" s="6" t="s">
        <v>71</v>
      </c>
      <c r="C111" s="26" t="s">
        <v>274</v>
      </c>
      <c r="D111" s="219" t="s">
        <v>145</v>
      </c>
      <c r="E111" s="32" t="s">
        <v>770</v>
      </c>
      <c r="F111" s="33" t="s">
        <v>167</v>
      </c>
      <c r="G111" s="12">
        <v>0</v>
      </c>
      <c r="H111" s="12">
        <v>0</v>
      </c>
      <c r="I111" s="12">
        <v>0</v>
      </c>
      <c r="J111" s="12">
        <v>0</v>
      </c>
      <c r="K111" s="12">
        <v>0</v>
      </c>
      <c r="L111" s="12">
        <v>0</v>
      </c>
      <c r="M111" s="12">
        <v>0</v>
      </c>
      <c r="N111" s="48">
        <v>0</v>
      </c>
      <c r="O111" s="48">
        <v>0</v>
      </c>
      <c r="P111" s="48">
        <v>0</v>
      </c>
      <c r="Q111" s="48">
        <v>196.4</v>
      </c>
      <c r="R111" s="48">
        <v>0</v>
      </c>
      <c r="S111" s="11">
        <f t="shared" si="123"/>
        <v>196.4</v>
      </c>
      <c r="T111" s="79">
        <v>0</v>
      </c>
      <c r="U111" s="79">
        <v>7.0000000000000007E-2</v>
      </c>
      <c r="V111" s="79">
        <v>0.06</v>
      </c>
      <c r="W111" s="79">
        <v>0.06</v>
      </c>
      <c r="X111" s="79">
        <v>0</v>
      </c>
      <c r="Y111" s="79">
        <v>0</v>
      </c>
      <c r="Z111" s="79">
        <v>0</v>
      </c>
      <c r="AA111" s="79">
        <v>0</v>
      </c>
      <c r="AB111" s="79">
        <v>0</v>
      </c>
      <c r="AC111" s="79">
        <v>0</v>
      </c>
      <c r="AD111" s="79">
        <v>0.11</v>
      </c>
      <c r="AE111" s="79">
        <v>0</v>
      </c>
      <c r="AF111" s="221">
        <f t="shared" si="200"/>
        <v>0.31000000000000005</v>
      </c>
      <c r="AG111" s="221">
        <f t="shared" si="201"/>
        <v>0.38000000000000006</v>
      </c>
      <c r="AH111" s="221">
        <f t="shared" si="202"/>
        <v>0.44000000000000006</v>
      </c>
      <c r="AI111" s="221">
        <f t="shared" si="203"/>
        <v>0.5</v>
      </c>
      <c r="AJ111" s="221">
        <f t="shared" si="204"/>
        <v>0.5</v>
      </c>
      <c r="AK111" s="221">
        <f t="shared" si="205"/>
        <v>0.5</v>
      </c>
      <c r="AL111" s="221">
        <f t="shared" si="206"/>
        <v>0.5</v>
      </c>
      <c r="AM111" s="221">
        <f t="shared" si="207"/>
        <v>0.5</v>
      </c>
      <c r="AN111" s="221">
        <f t="shared" si="208"/>
        <v>0.5</v>
      </c>
      <c r="AO111" s="221">
        <f t="shared" si="209"/>
        <v>0.5</v>
      </c>
      <c r="AP111" s="221">
        <f t="shared" si="210"/>
        <v>0.6100000000000001</v>
      </c>
      <c r="AQ111" s="221">
        <f t="shared" si="211"/>
        <v>0.6100000000000001</v>
      </c>
      <c r="AR111" s="221">
        <f t="shared" si="149"/>
        <v>0.32625820425308483</v>
      </c>
      <c r="AS111" s="221">
        <f t="shared" si="150"/>
        <v>0.38582865480542039</v>
      </c>
      <c r="AT111" s="221">
        <f t="shared" si="151"/>
        <v>0.4516686548054204</v>
      </c>
      <c r="AU111" s="221">
        <f t="shared" si="152"/>
        <v>0.51750967910010703</v>
      </c>
      <c r="AV111" s="221">
        <f t="shared" si="153"/>
        <v>0.55931350404911451</v>
      </c>
      <c r="AW111" s="221">
        <f t="shared" si="154"/>
        <v>0.58857618151341962</v>
      </c>
      <c r="AX111" s="221">
        <f t="shared" si="155"/>
        <v>0.64839745501544921</v>
      </c>
      <c r="AY111" s="221">
        <f t="shared" si="156"/>
        <v>0.70065223620170847</v>
      </c>
      <c r="AZ111" s="221">
        <f t="shared" si="157"/>
        <v>0.74793236221903592</v>
      </c>
      <c r="BA111" s="221">
        <f t="shared" si="158"/>
        <v>0.80526282448452047</v>
      </c>
      <c r="BB111" s="221">
        <f t="shared" si="159"/>
        <v>0.98014215885453482</v>
      </c>
      <c r="BC111" s="221">
        <f t="shared" si="160"/>
        <v>0.99999897570531338</v>
      </c>
      <c r="BD111" s="80">
        <f t="shared" si="212"/>
        <v>0.6100000000000001</v>
      </c>
      <c r="BE111" s="76">
        <v>0.31000000000000005</v>
      </c>
      <c r="BF111" s="51">
        <v>22098.11</v>
      </c>
      <c r="BG111" s="57">
        <v>0</v>
      </c>
      <c r="BH111" s="57">
        <v>209.58963861605292</v>
      </c>
      <c r="BI111" s="57">
        <v>0</v>
      </c>
      <c r="BJ111" s="57">
        <v>0</v>
      </c>
      <c r="BK111" s="57">
        <v>0</v>
      </c>
      <c r="BL111" s="57">
        <v>0</v>
      </c>
      <c r="BM111" s="57">
        <v>0</v>
      </c>
      <c r="BN111" s="57">
        <v>0</v>
      </c>
      <c r="BO111" s="57">
        <v>0</v>
      </c>
      <c r="BP111" s="57">
        <v>3282.047898657635</v>
      </c>
      <c r="BQ111" s="57">
        <v>28892.683647069513</v>
      </c>
      <c r="BR111" s="57">
        <v>32317.397244313037</v>
      </c>
      <c r="BS111" s="86">
        <f t="shared" si="161"/>
        <v>64701.718428656241</v>
      </c>
      <c r="BT111" s="230">
        <v>1.6258204253084798E-2</v>
      </c>
      <c r="BU111" s="230">
        <v>5.9570450552335556E-2</v>
      </c>
      <c r="BV111" s="230">
        <v>6.5839999999999996E-2</v>
      </c>
      <c r="BW111" s="230">
        <v>6.5841024294686662E-2</v>
      </c>
      <c r="BX111" s="230">
        <v>4.1803824949007411E-2</v>
      </c>
      <c r="BY111" s="230">
        <v>2.9262677464305185E-2</v>
      </c>
      <c r="BZ111" s="230">
        <v>5.98212735020296E-2</v>
      </c>
      <c r="CA111" s="230">
        <v>5.2254781186259258E-2</v>
      </c>
      <c r="CB111" s="230">
        <v>4.7280126017327381E-2</v>
      </c>
      <c r="CC111" s="230">
        <v>5.7330462265484577E-2</v>
      </c>
      <c r="CD111" s="230">
        <v>0.17487933437001435</v>
      </c>
      <c r="CE111" s="230">
        <v>1.985681685077852E-2</v>
      </c>
      <c r="CF111" s="80">
        <f t="shared" si="162"/>
        <v>0.99999897570531338</v>
      </c>
      <c r="CG111" s="59">
        <v>0</v>
      </c>
      <c r="CH111" s="59">
        <v>0</v>
      </c>
      <c r="CI111" s="59">
        <v>0</v>
      </c>
      <c r="CJ111" s="59">
        <v>0</v>
      </c>
      <c r="CK111" s="59">
        <v>0</v>
      </c>
      <c r="CL111" s="59">
        <v>0</v>
      </c>
      <c r="CM111" s="59">
        <v>0</v>
      </c>
      <c r="CN111" s="59">
        <v>0</v>
      </c>
      <c r="CO111" s="59">
        <v>0</v>
      </c>
      <c r="CP111" s="59">
        <v>0</v>
      </c>
      <c r="CQ111" s="59">
        <v>0</v>
      </c>
      <c r="CR111" s="59">
        <v>0</v>
      </c>
      <c r="CS111" s="11">
        <f t="shared" si="163"/>
        <v>0</v>
      </c>
      <c r="CT111" s="59">
        <v>0</v>
      </c>
      <c r="CU111" s="59">
        <v>0</v>
      </c>
      <c r="CV111" s="59">
        <v>0</v>
      </c>
      <c r="CW111" s="59">
        <v>0</v>
      </c>
      <c r="CX111" s="58">
        <f t="shared" si="213"/>
        <v>86799.828428656241</v>
      </c>
      <c r="CY111" s="63">
        <v>0</v>
      </c>
      <c r="CZ111" s="63">
        <v>209.58963861605292</v>
      </c>
      <c r="DA111" s="63">
        <v>0</v>
      </c>
      <c r="DB111" s="63">
        <v>0</v>
      </c>
      <c r="DC111" s="63">
        <v>0</v>
      </c>
      <c r="DD111" s="63">
        <v>0</v>
      </c>
      <c r="DE111" s="63">
        <v>0</v>
      </c>
      <c r="DF111" s="63">
        <v>0</v>
      </c>
      <c r="DG111" s="63">
        <v>0</v>
      </c>
      <c r="DH111" s="63">
        <v>3282.047898657635</v>
      </c>
      <c r="DI111" s="63">
        <v>28892.683647069513</v>
      </c>
      <c r="DJ111" s="63">
        <v>32317.397244313037</v>
      </c>
      <c r="DK111" s="63">
        <f t="shared" si="164"/>
        <v>64701.718428656241</v>
      </c>
      <c r="DL111" s="63">
        <v>0</v>
      </c>
      <c r="DM111" s="63">
        <v>0</v>
      </c>
      <c r="DN111" s="63">
        <v>0</v>
      </c>
      <c r="DO111" s="63">
        <v>0</v>
      </c>
      <c r="DP111" s="63">
        <v>0</v>
      </c>
      <c r="DQ111" s="63">
        <v>0</v>
      </c>
      <c r="DR111" s="63">
        <v>0</v>
      </c>
      <c r="DS111" s="63">
        <v>0</v>
      </c>
      <c r="DT111" s="63">
        <v>0</v>
      </c>
      <c r="DU111" s="63">
        <v>0</v>
      </c>
      <c r="DV111" s="63">
        <v>0</v>
      </c>
      <c r="DW111" s="63">
        <v>0</v>
      </c>
      <c r="DX111" s="63">
        <f t="shared" si="165"/>
        <v>0</v>
      </c>
      <c r="DY111" s="58">
        <v>0</v>
      </c>
      <c r="DZ111" s="58">
        <v>0</v>
      </c>
      <c r="EA111" s="58">
        <v>0</v>
      </c>
      <c r="EB111" s="58">
        <v>0</v>
      </c>
      <c r="EC111" s="58">
        <f t="shared" si="166"/>
        <v>86799.828428656241</v>
      </c>
      <c r="ED111" s="85">
        <v>0</v>
      </c>
      <c r="EE111" s="85">
        <v>0</v>
      </c>
      <c r="EF111" s="85">
        <v>0</v>
      </c>
      <c r="EG111" s="85">
        <v>0</v>
      </c>
      <c r="EH111" s="85">
        <v>0</v>
      </c>
      <c r="EI111" s="85">
        <v>0</v>
      </c>
      <c r="EJ111" s="85">
        <v>0</v>
      </c>
      <c r="EK111" s="85">
        <v>0</v>
      </c>
      <c r="EL111" s="85">
        <v>0</v>
      </c>
      <c r="EM111" s="85">
        <v>3282.047898657635</v>
      </c>
      <c r="EN111" s="85">
        <v>28892.683647069513</v>
      </c>
      <c r="EO111" s="85">
        <v>32526.98688292909</v>
      </c>
      <c r="EP111" s="83">
        <f t="shared" si="167"/>
        <v>64701.718428656241</v>
      </c>
      <c r="EQ111" s="79">
        <v>0</v>
      </c>
      <c r="ER111" s="79">
        <v>7.0000000000000007E-2</v>
      </c>
      <c r="ES111" s="79">
        <v>0.06</v>
      </c>
      <c r="ET111" s="79">
        <v>0.06</v>
      </c>
      <c r="EU111" s="79">
        <v>0</v>
      </c>
      <c r="EV111" s="79">
        <v>0</v>
      </c>
      <c r="EW111" s="79">
        <v>0</v>
      </c>
      <c r="EX111" s="79">
        <v>0</v>
      </c>
      <c r="EY111" s="79">
        <v>0</v>
      </c>
      <c r="EZ111" s="79">
        <v>0</v>
      </c>
      <c r="FA111" s="79">
        <v>0</v>
      </c>
      <c r="FB111" s="79">
        <v>0.5</v>
      </c>
      <c r="FC111" s="81">
        <f t="shared" si="168"/>
        <v>0.69</v>
      </c>
      <c r="FD111" s="81">
        <f t="shared" si="169"/>
        <v>0.31000000000000005</v>
      </c>
      <c r="FE111" s="81">
        <f t="shared" si="170"/>
        <v>0.38000000000000006</v>
      </c>
      <c r="FF111" s="81">
        <f t="shared" si="171"/>
        <v>0.44000000000000006</v>
      </c>
      <c r="FG111" s="81">
        <f t="shared" si="172"/>
        <v>0.5</v>
      </c>
      <c r="FH111" s="81">
        <f t="shared" si="173"/>
        <v>0.5</v>
      </c>
      <c r="FI111" s="81">
        <f t="shared" si="174"/>
        <v>0.5</v>
      </c>
      <c r="FJ111" s="81">
        <f t="shared" si="175"/>
        <v>0.5</v>
      </c>
      <c r="FK111" s="81">
        <f t="shared" si="176"/>
        <v>0.5</v>
      </c>
      <c r="FL111" s="81">
        <f t="shared" si="177"/>
        <v>0.5</v>
      </c>
      <c r="FM111" s="81">
        <f t="shared" si="178"/>
        <v>0.5</v>
      </c>
      <c r="FN111" s="81">
        <f t="shared" si="179"/>
        <v>0.5</v>
      </c>
      <c r="FO111" s="81">
        <f t="shared" si="180"/>
        <v>1</v>
      </c>
      <c r="FP111" s="85">
        <v>0</v>
      </c>
      <c r="FQ111" s="85">
        <v>0</v>
      </c>
      <c r="FR111" s="85">
        <v>0</v>
      </c>
      <c r="FS111" s="85">
        <v>0</v>
      </c>
      <c r="FT111" s="85">
        <v>0</v>
      </c>
      <c r="FU111" s="85">
        <v>0</v>
      </c>
      <c r="FV111" s="85">
        <v>0</v>
      </c>
      <c r="FW111" s="85">
        <v>0</v>
      </c>
      <c r="FX111" s="85">
        <v>0</v>
      </c>
      <c r="FY111" s="85">
        <v>0</v>
      </c>
      <c r="FZ111" s="85">
        <v>0</v>
      </c>
      <c r="GA111" s="85">
        <v>0</v>
      </c>
      <c r="GB111" s="83">
        <f t="shared" si="181"/>
        <v>0</v>
      </c>
      <c r="GC111" s="89">
        <v>0</v>
      </c>
      <c r="GD111" s="89">
        <v>0</v>
      </c>
      <c r="GE111" s="89">
        <v>0</v>
      </c>
      <c r="GF111" s="89">
        <v>0</v>
      </c>
      <c r="GG111" s="86">
        <v>86799.828428656241</v>
      </c>
      <c r="GH111" s="63">
        <v>0</v>
      </c>
      <c r="GI111" s="63">
        <v>0</v>
      </c>
      <c r="GJ111" s="63">
        <v>0</v>
      </c>
      <c r="GK111" s="63">
        <v>0</v>
      </c>
      <c r="GL111" s="63">
        <v>0</v>
      </c>
      <c r="GM111" s="63">
        <v>0</v>
      </c>
      <c r="GN111" s="63">
        <v>0</v>
      </c>
      <c r="GO111" s="63">
        <v>0</v>
      </c>
      <c r="GP111" s="63">
        <v>0</v>
      </c>
      <c r="GQ111" s="63">
        <v>3282.047898657635</v>
      </c>
      <c r="GR111" s="63">
        <v>28892.683647069513</v>
      </c>
      <c r="GS111" s="63">
        <v>32526.98688292909</v>
      </c>
      <c r="GT111" s="63">
        <f t="shared" si="182"/>
        <v>64701.718428656241</v>
      </c>
      <c r="GU111" s="63">
        <v>0</v>
      </c>
      <c r="GV111" s="63">
        <v>0</v>
      </c>
      <c r="GW111" s="63">
        <v>0</v>
      </c>
      <c r="GX111" s="63">
        <v>0</v>
      </c>
      <c r="GY111" s="63">
        <v>0</v>
      </c>
      <c r="GZ111" s="63">
        <v>0</v>
      </c>
      <c r="HA111" s="63">
        <v>0</v>
      </c>
      <c r="HB111" s="63">
        <v>0</v>
      </c>
      <c r="HC111" s="63">
        <v>0</v>
      </c>
      <c r="HD111" s="63">
        <v>0</v>
      </c>
      <c r="HE111" s="63">
        <v>0</v>
      </c>
      <c r="HF111" s="63">
        <v>0</v>
      </c>
      <c r="HG111" s="63">
        <f t="shared" si="183"/>
        <v>0</v>
      </c>
      <c r="HH111" s="58">
        <v>0</v>
      </c>
      <c r="HI111" s="58">
        <v>0</v>
      </c>
      <c r="HJ111" s="58">
        <v>0</v>
      </c>
      <c r="HK111" s="58">
        <v>0</v>
      </c>
      <c r="HL111" s="58">
        <f t="shared" si="184"/>
        <v>86799.828428656241</v>
      </c>
      <c r="HM111" s="63">
        <v>0</v>
      </c>
      <c r="HN111" s="63">
        <v>0</v>
      </c>
      <c r="HO111" s="63">
        <v>0</v>
      </c>
      <c r="HP111" s="63">
        <v>0</v>
      </c>
      <c r="HQ111" s="63">
        <v>0</v>
      </c>
      <c r="HR111" s="63">
        <v>0</v>
      </c>
      <c r="HS111" s="63">
        <v>0</v>
      </c>
      <c r="HT111" s="63">
        <v>0</v>
      </c>
      <c r="HU111" s="63">
        <v>0</v>
      </c>
      <c r="HV111" s="63">
        <v>0</v>
      </c>
      <c r="HW111" s="63">
        <v>196.4</v>
      </c>
      <c r="HX111" s="63">
        <v>56803.6</v>
      </c>
      <c r="HY111" s="63">
        <f t="shared" si="185"/>
        <v>57000</v>
      </c>
      <c r="HZ111" s="63">
        <v>0</v>
      </c>
      <c r="IA111" s="63">
        <v>0</v>
      </c>
      <c r="IB111" s="63">
        <v>0</v>
      </c>
      <c r="IC111" s="63">
        <v>0</v>
      </c>
      <c r="ID111" s="63">
        <v>0</v>
      </c>
      <c r="IE111" s="63">
        <v>0</v>
      </c>
      <c r="IF111" s="63">
        <v>0</v>
      </c>
      <c r="IG111" s="63">
        <v>0</v>
      </c>
      <c r="IH111" s="63">
        <v>0</v>
      </c>
      <c r="II111" s="63">
        <v>0</v>
      </c>
      <c r="IJ111" s="63">
        <v>0</v>
      </c>
      <c r="IK111" s="63">
        <v>0</v>
      </c>
      <c r="IL111" s="63">
        <v>7701.7184286562406</v>
      </c>
      <c r="IM111" s="58">
        <v>0</v>
      </c>
      <c r="IN111" s="58">
        <v>0</v>
      </c>
      <c r="IO111" s="58">
        <v>0</v>
      </c>
      <c r="IP111" s="58">
        <v>0</v>
      </c>
      <c r="IQ111" s="58">
        <f t="shared" si="214"/>
        <v>86799.828428656241</v>
      </c>
      <c r="IR111" s="70">
        <f t="shared" si="186"/>
        <v>32384.3211843432</v>
      </c>
      <c r="IS111" s="70">
        <f t="shared" si="187"/>
        <v>196.4</v>
      </c>
      <c r="IT111" s="92">
        <f t="shared" si="215"/>
        <v>22294.510000000002</v>
      </c>
      <c r="IU111" s="92">
        <f t="shared" si="216"/>
        <v>54482.431184343201</v>
      </c>
      <c r="IV111" s="92">
        <f t="shared" si="188"/>
        <v>-32187.921184343199</v>
      </c>
      <c r="IW111" s="21">
        <f t="shared" si="217"/>
        <v>64505.318428656239</v>
      </c>
      <c r="IX111" s="70">
        <f t="shared" si="189"/>
        <v>32174.731545727147</v>
      </c>
      <c r="IY111" s="70">
        <f t="shared" si="190"/>
        <v>196.4</v>
      </c>
      <c r="IZ111" s="93">
        <f t="shared" si="218"/>
        <v>22294.510000000002</v>
      </c>
      <c r="JA111" s="93">
        <f t="shared" si="219"/>
        <v>54272.841545727148</v>
      </c>
      <c r="JB111" s="92">
        <f t="shared" si="191"/>
        <v>-31978.331545727146</v>
      </c>
      <c r="JC111" s="94">
        <f t="shared" si="220"/>
        <v>64505.318428656239</v>
      </c>
      <c r="JD111" s="94">
        <f t="shared" si="192"/>
        <v>32174.731545727147</v>
      </c>
      <c r="JE111" s="94">
        <f t="shared" si="193"/>
        <v>196.4</v>
      </c>
      <c r="JF111" s="94">
        <f t="shared" si="221"/>
        <v>22294.510000000002</v>
      </c>
      <c r="JG111" s="94">
        <f t="shared" si="222"/>
        <v>54272.841545727148</v>
      </c>
      <c r="JH111" s="94">
        <f t="shared" si="194"/>
        <v>-31978.331545727146</v>
      </c>
      <c r="JI111" s="94">
        <f t="shared" si="223"/>
        <v>64505.318428656239</v>
      </c>
      <c r="JJ111" s="94">
        <f t="shared" si="195"/>
        <v>196.4</v>
      </c>
      <c r="JK111" s="94">
        <f t="shared" si="224"/>
        <v>196.4</v>
      </c>
      <c r="JL111" s="94">
        <f t="shared" si="196"/>
        <v>22294.510000000002</v>
      </c>
      <c r="JM111" s="94">
        <f t="shared" si="197"/>
        <v>22294.510000000002</v>
      </c>
      <c r="JN111" s="94">
        <f t="shared" si="198"/>
        <v>0</v>
      </c>
      <c r="JO111" s="94">
        <f t="shared" si="199"/>
        <v>64505.318428656239</v>
      </c>
      <c r="JP111" s="96">
        <v>13797</v>
      </c>
      <c r="JQ111" s="6" t="s">
        <v>384</v>
      </c>
      <c r="JR111" s="106" t="s">
        <v>394</v>
      </c>
      <c r="JS111" s="106" t="s">
        <v>410</v>
      </c>
      <c r="JT111" s="6" t="s">
        <v>406</v>
      </c>
      <c r="JU111" s="17"/>
      <c r="JV111" s="6" t="s">
        <v>397</v>
      </c>
      <c r="JW111" s="105" t="s">
        <v>401</v>
      </c>
      <c r="JX111" s="103" t="s">
        <v>411</v>
      </c>
      <c r="JY111" s="7" t="s">
        <v>411</v>
      </c>
      <c r="JZ111" s="105"/>
      <c r="KA111" s="6" t="s">
        <v>570</v>
      </c>
      <c r="KB111" s="6"/>
      <c r="KC111" s="110"/>
      <c r="KD111" s="109">
        <v>43830</v>
      </c>
      <c r="KE111" s="110"/>
      <c r="KF111" s="130"/>
      <c r="KG111" s="130"/>
      <c r="KH111" s="130">
        <v>0</v>
      </c>
      <c r="KI111" s="130">
        <v>0</v>
      </c>
      <c r="KJ111" s="130">
        <v>0</v>
      </c>
      <c r="KK111" s="130"/>
      <c r="KL111" s="130"/>
      <c r="KM111" s="26"/>
      <c r="KN111" s="130"/>
      <c r="KO111" s="131"/>
      <c r="KP111" s="132"/>
      <c r="KQ111" s="133" t="s">
        <v>509</v>
      </c>
      <c r="KR111" s="132"/>
      <c r="KS111" s="291"/>
    </row>
    <row r="112" spans="1:305" ht="39" x14ac:dyDescent="0.25">
      <c r="A112" s="4" t="s">
        <v>245</v>
      </c>
      <c r="B112" s="6" t="s">
        <v>71</v>
      </c>
      <c r="C112" s="26" t="s">
        <v>275</v>
      </c>
      <c r="D112" s="219" t="s">
        <v>145</v>
      </c>
      <c r="E112" s="32" t="s">
        <v>770</v>
      </c>
      <c r="F112" s="33" t="s">
        <v>167</v>
      </c>
      <c r="G112" s="12">
        <v>0</v>
      </c>
      <c r="H112" s="12">
        <v>0</v>
      </c>
      <c r="I112" s="12">
        <v>0</v>
      </c>
      <c r="J112" s="12">
        <v>138927.462</v>
      </c>
      <c r="K112" s="12">
        <v>0</v>
      </c>
      <c r="L112" s="12">
        <v>0</v>
      </c>
      <c r="M112" s="12">
        <v>0</v>
      </c>
      <c r="N112" s="48">
        <v>0</v>
      </c>
      <c r="O112" s="48">
        <v>0</v>
      </c>
      <c r="P112" s="48">
        <v>0</v>
      </c>
      <c r="Q112" s="48">
        <v>0</v>
      </c>
      <c r="R112" s="48">
        <v>0</v>
      </c>
      <c r="S112" s="11">
        <f t="shared" si="123"/>
        <v>138927.462</v>
      </c>
      <c r="T112" s="79">
        <v>0</v>
      </c>
      <c r="U112" s="79">
        <v>0</v>
      </c>
      <c r="V112" s="79">
        <v>0.31</v>
      </c>
      <c r="W112" s="79">
        <v>0.61</v>
      </c>
      <c r="X112" s="79">
        <v>0</v>
      </c>
      <c r="Y112" s="79">
        <v>0</v>
      </c>
      <c r="Z112" s="79">
        <v>0</v>
      </c>
      <c r="AA112" s="79">
        <v>0</v>
      </c>
      <c r="AB112" s="79">
        <v>0</v>
      </c>
      <c r="AC112" s="79">
        <v>0</v>
      </c>
      <c r="AD112" s="79">
        <v>0</v>
      </c>
      <c r="AE112" s="79">
        <v>0</v>
      </c>
      <c r="AF112" s="221">
        <f t="shared" si="200"/>
        <v>0</v>
      </c>
      <c r="AG112" s="221">
        <f t="shared" si="201"/>
        <v>0</v>
      </c>
      <c r="AH112" s="221">
        <f t="shared" si="202"/>
        <v>0.31</v>
      </c>
      <c r="AI112" s="221">
        <f t="shared" si="203"/>
        <v>0.91999999999999993</v>
      </c>
      <c r="AJ112" s="221">
        <f t="shared" si="204"/>
        <v>0.91999999999999993</v>
      </c>
      <c r="AK112" s="221">
        <f t="shared" si="205"/>
        <v>0.91999999999999993</v>
      </c>
      <c r="AL112" s="221">
        <f t="shared" si="206"/>
        <v>0.91999999999999993</v>
      </c>
      <c r="AM112" s="221">
        <f t="shared" si="207"/>
        <v>0.91999999999999993</v>
      </c>
      <c r="AN112" s="221">
        <f t="shared" si="208"/>
        <v>0.91999999999999993</v>
      </c>
      <c r="AO112" s="221">
        <f t="shared" si="209"/>
        <v>0.91999999999999993</v>
      </c>
      <c r="AP112" s="221">
        <f t="shared" si="210"/>
        <v>0.91999999999999993</v>
      </c>
      <c r="AQ112" s="221">
        <f t="shared" si="211"/>
        <v>0.91999999999999993</v>
      </c>
      <c r="AR112" s="221">
        <f t="shared" si="149"/>
        <v>0.12827225130890052</v>
      </c>
      <c r="AS112" s="221">
        <f t="shared" si="150"/>
        <v>0.34863874345549739</v>
      </c>
      <c r="AT112" s="221">
        <f t="shared" si="151"/>
        <v>0.45683246073298428</v>
      </c>
      <c r="AU112" s="221">
        <f t="shared" si="152"/>
        <v>0.56154450261780098</v>
      </c>
      <c r="AV112" s="221">
        <f t="shared" si="153"/>
        <v>0.66625654450261773</v>
      </c>
      <c r="AW112" s="221">
        <f t="shared" si="154"/>
        <v>0.77096858638743448</v>
      </c>
      <c r="AX112" s="221">
        <f t="shared" si="155"/>
        <v>0.85159685863874335</v>
      </c>
      <c r="AY112" s="221">
        <f t="shared" si="156"/>
        <v>0.86075916230366478</v>
      </c>
      <c r="AZ112" s="221">
        <f t="shared" si="157"/>
        <v>0.95780104712041869</v>
      </c>
      <c r="BA112" s="221">
        <f t="shared" si="158"/>
        <v>0.99999999999999989</v>
      </c>
      <c r="BB112" s="221">
        <f t="shared" si="159"/>
        <v>0.99999999999999989</v>
      </c>
      <c r="BC112" s="221">
        <f t="shared" si="160"/>
        <v>0.99999999999999989</v>
      </c>
      <c r="BD112" s="80">
        <f t="shared" si="212"/>
        <v>0.91999999999999993</v>
      </c>
      <c r="BE112" s="76">
        <v>0</v>
      </c>
      <c r="BF112" s="51">
        <v>0</v>
      </c>
      <c r="BG112" s="57">
        <v>0</v>
      </c>
      <c r="BH112" s="57">
        <v>0</v>
      </c>
      <c r="BI112" s="57">
        <v>0</v>
      </c>
      <c r="BJ112" s="57">
        <v>0</v>
      </c>
      <c r="BK112" s="57">
        <v>0</v>
      </c>
      <c r="BL112" s="57">
        <v>0</v>
      </c>
      <c r="BM112" s="57">
        <v>0</v>
      </c>
      <c r="BN112" s="57">
        <v>0</v>
      </c>
      <c r="BO112" s="57">
        <v>0</v>
      </c>
      <c r="BP112" s="57">
        <v>0</v>
      </c>
      <c r="BQ112" s="57">
        <v>0</v>
      </c>
      <c r="BR112" s="57">
        <v>95760</v>
      </c>
      <c r="BS112" s="86">
        <f t="shared" si="161"/>
        <v>95760</v>
      </c>
      <c r="BT112" s="230">
        <v>0.12827225130890052</v>
      </c>
      <c r="BU112" s="230">
        <v>0.22036649214659687</v>
      </c>
      <c r="BV112" s="230">
        <v>0.1081937172774869</v>
      </c>
      <c r="BW112" s="230">
        <v>0.10471204188481675</v>
      </c>
      <c r="BX112" s="230">
        <v>0.10471204188481675</v>
      </c>
      <c r="BY112" s="230">
        <v>0.10471204188481675</v>
      </c>
      <c r="BZ112" s="230">
        <v>8.0628272251308905E-2</v>
      </c>
      <c r="CA112" s="230">
        <v>9.1623036649214652E-3</v>
      </c>
      <c r="CB112" s="230">
        <v>9.7041884816753923E-2</v>
      </c>
      <c r="CC112" s="230">
        <v>4.2198952879581156E-2</v>
      </c>
      <c r="CD112" s="230">
        <v>0</v>
      </c>
      <c r="CE112" s="230">
        <v>0</v>
      </c>
      <c r="CF112" s="80">
        <f t="shared" si="162"/>
        <v>0.99999999999999989</v>
      </c>
      <c r="CG112" s="59">
        <v>0</v>
      </c>
      <c r="CH112" s="59">
        <v>0</v>
      </c>
      <c r="CI112" s="59">
        <v>0</v>
      </c>
      <c r="CJ112" s="59">
        <v>0</v>
      </c>
      <c r="CK112" s="59">
        <v>0</v>
      </c>
      <c r="CL112" s="59">
        <v>0</v>
      </c>
      <c r="CM112" s="59">
        <v>0</v>
      </c>
      <c r="CN112" s="59">
        <v>0</v>
      </c>
      <c r="CO112" s="59">
        <v>0</v>
      </c>
      <c r="CP112" s="59">
        <v>0</v>
      </c>
      <c r="CQ112" s="59">
        <v>0</v>
      </c>
      <c r="CR112" s="59">
        <v>0</v>
      </c>
      <c r="CS112" s="11">
        <f t="shared" si="163"/>
        <v>0</v>
      </c>
      <c r="CT112" s="59">
        <v>0</v>
      </c>
      <c r="CU112" s="59">
        <v>0</v>
      </c>
      <c r="CV112" s="59">
        <v>0</v>
      </c>
      <c r="CW112" s="59">
        <v>0</v>
      </c>
      <c r="CX112" s="58">
        <f t="shared" si="213"/>
        <v>95760</v>
      </c>
      <c r="CY112" s="63">
        <v>0</v>
      </c>
      <c r="CZ112" s="63">
        <v>0</v>
      </c>
      <c r="DA112" s="63">
        <v>0</v>
      </c>
      <c r="DB112" s="63">
        <v>0</v>
      </c>
      <c r="DC112" s="63">
        <v>0</v>
      </c>
      <c r="DD112" s="63">
        <v>0</v>
      </c>
      <c r="DE112" s="63">
        <v>0</v>
      </c>
      <c r="DF112" s="63">
        <v>0</v>
      </c>
      <c r="DG112" s="63">
        <v>0</v>
      </c>
      <c r="DH112" s="63">
        <v>0</v>
      </c>
      <c r="DI112" s="63">
        <v>0</v>
      </c>
      <c r="DJ112" s="63">
        <v>95760</v>
      </c>
      <c r="DK112" s="63">
        <f t="shared" si="164"/>
        <v>95760</v>
      </c>
      <c r="DL112" s="63">
        <v>0</v>
      </c>
      <c r="DM112" s="63">
        <v>0</v>
      </c>
      <c r="DN112" s="63">
        <v>0</v>
      </c>
      <c r="DO112" s="63">
        <v>0</v>
      </c>
      <c r="DP112" s="63">
        <v>0</v>
      </c>
      <c r="DQ112" s="63">
        <v>0</v>
      </c>
      <c r="DR112" s="63">
        <v>0</v>
      </c>
      <c r="DS112" s="63">
        <v>0</v>
      </c>
      <c r="DT112" s="63">
        <v>0</v>
      </c>
      <c r="DU112" s="63">
        <v>0</v>
      </c>
      <c r="DV112" s="63">
        <v>0</v>
      </c>
      <c r="DW112" s="63">
        <v>0</v>
      </c>
      <c r="DX112" s="63">
        <f t="shared" si="165"/>
        <v>0</v>
      </c>
      <c r="DY112" s="58">
        <v>0</v>
      </c>
      <c r="DZ112" s="58">
        <v>0</v>
      </c>
      <c r="EA112" s="58">
        <v>0</v>
      </c>
      <c r="EB112" s="58">
        <v>0</v>
      </c>
      <c r="EC112" s="58">
        <f t="shared" si="166"/>
        <v>95760</v>
      </c>
      <c r="ED112" s="85">
        <v>0</v>
      </c>
      <c r="EE112" s="85">
        <v>0</v>
      </c>
      <c r="EF112" s="85">
        <v>0</v>
      </c>
      <c r="EG112" s="85">
        <v>138927.462</v>
      </c>
      <c r="EH112" s="85">
        <v>0</v>
      </c>
      <c r="EI112" s="85">
        <v>0</v>
      </c>
      <c r="EJ112" s="85">
        <v>0</v>
      </c>
      <c r="EK112" s="85">
        <v>0</v>
      </c>
      <c r="EL112" s="85">
        <v>0</v>
      </c>
      <c r="EM112" s="85">
        <v>0</v>
      </c>
      <c r="EN112" s="85">
        <v>0</v>
      </c>
      <c r="EO112" s="85">
        <v>3082.538</v>
      </c>
      <c r="EP112" s="83">
        <f t="shared" si="167"/>
        <v>142010</v>
      </c>
      <c r="EQ112" s="79">
        <v>0</v>
      </c>
      <c r="ER112" s="79">
        <v>0</v>
      </c>
      <c r="ES112" s="79">
        <v>0.31</v>
      </c>
      <c r="ET112" s="79">
        <v>0.61</v>
      </c>
      <c r="EU112" s="79">
        <v>0</v>
      </c>
      <c r="EV112" s="79">
        <v>0</v>
      </c>
      <c r="EW112" s="79">
        <v>0</v>
      </c>
      <c r="EX112" s="79">
        <v>0.02</v>
      </c>
      <c r="EY112" s="79">
        <v>0.02</v>
      </c>
      <c r="EZ112" s="79">
        <v>0.04</v>
      </c>
      <c r="FA112" s="79">
        <v>0</v>
      </c>
      <c r="FB112" s="79">
        <v>0</v>
      </c>
      <c r="FC112" s="81">
        <f t="shared" si="168"/>
        <v>1</v>
      </c>
      <c r="FD112" s="81">
        <f t="shared" si="169"/>
        <v>0</v>
      </c>
      <c r="FE112" s="81">
        <f t="shared" si="170"/>
        <v>0</v>
      </c>
      <c r="FF112" s="81">
        <f t="shared" si="171"/>
        <v>0.31</v>
      </c>
      <c r="FG112" s="81">
        <f t="shared" si="172"/>
        <v>0.91999999999999993</v>
      </c>
      <c r="FH112" s="81">
        <f t="shared" si="173"/>
        <v>0.91999999999999993</v>
      </c>
      <c r="FI112" s="81">
        <f t="shared" si="174"/>
        <v>0.91999999999999993</v>
      </c>
      <c r="FJ112" s="81">
        <f t="shared" si="175"/>
        <v>0.91999999999999993</v>
      </c>
      <c r="FK112" s="81">
        <f t="shared" si="176"/>
        <v>0.94</v>
      </c>
      <c r="FL112" s="81">
        <f t="shared" si="177"/>
        <v>0.96</v>
      </c>
      <c r="FM112" s="81">
        <f t="shared" si="178"/>
        <v>1</v>
      </c>
      <c r="FN112" s="81">
        <f t="shared" si="179"/>
        <v>1</v>
      </c>
      <c r="FO112" s="81">
        <f t="shared" si="180"/>
        <v>1</v>
      </c>
      <c r="FP112" s="85">
        <v>0</v>
      </c>
      <c r="FQ112" s="85">
        <v>0</v>
      </c>
      <c r="FR112" s="85">
        <v>0</v>
      </c>
      <c r="FS112" s="85">
        <v>0</v>
      </c>
      <c r="FT112" s="85">
        <v>0</v>
      </c>
      <c r="FU112" s="85">
        <v>0</v>
      </c>
      <c r="FV112" s="85">
        <v>0</v>
      </c>
      <c r="FW112" s="85">
        <v>0</v>
      </c>
      <c r="FX112" s="85">
        <v>0</v>
      </c>
      <c r="FY112" s="85">
        <v>0</v>
      </c>
      <c r="FZ112" s="85">
        <v>0</v>
      </c>
      <c r="GA112" s="85">
        <v>0</v>
      </c>
      <c r="GB112" s="83">
        <f t="shared" si="181"/>
        <v>0</v>
      </c>
      <c r="GC112" s="89">
        <v>0</v>
      </c>
      <c r="GD112" s="89">
        <v>0</v>
      </c>
      <c r="GE112" s="89">
        <v>0</v>
      </c>
      <c r="GF112" s="89">
        <v>0</v>
      </c>
      <c r="GG112" s="86">
        <v>142010</v>
      </c>
      <c r="GH112" s="63">
        <v>0</v>
      </c>
      <c r="GI112" s="63">
        <v>0</v>
      </c>
      <c r="GJ112" s="63">
        <v>0</v>
      </c>
      <c r="GK112" s="63">
        <v>138927.462</v>
      </c>
      <c r="GL112" s="63">
        <v>0</v>
      </c>
      <c r="GM112" s="63">
        <v>0</v>
      </c>
      <c r="GN112" s="63">
        <v>0</v>
      </c>
      <c r="GO112" s="63">
        <v>0</v>
      </c>
      <c r="GP112" s="63">
        <v>0</v>
      </c>
      <c r="GQ112" s="63">
        <v>0</v>
      </c>
      <c r="GR112" s="63">
        <v>0</v>
      </c>
      <c r="GS112" s="63">
        <v>3082.5380000000005</v>
      </c>
      <c r="GT112" s="63">
        <f t="shared" si="182"/>
        <v>142010</v>
      </c>
      <c r="GU112" s="63">
        <v>0</v>
      </c>
      <c r="GV112" s="63">
        <v>0</v>
      </c>
      <c r="GW112" s="63">
        <v>0</v>
      </c>
      <c r="GX112" s="63">
        <v>0</v>
      </c>
      <c r="GY112" s="63">
        <v>0</v>
      </c>
      <c r="GZ112" s="63">
        <v>0</v>
      </c>
      <c r="HA112" s="63">
        <v>0</v>
      </c>
      <c r="HB112" s="63">
        <v>0</v>
      </c>
      <c r="HC112" s="63">
        <v>0</v>
      </c>
      <c r="HD112" s="63">
        <v>0</v>
      </c>
      <c r="HE112" s="63">
        <v>0</v>
      </c>
      <c r="HF112" s="63">
        <v>0</v>
      </c>
      <c r="HG112" s="63">
        <f t="shared" si="183"/>
        <v>0</v>
      </c>
      <c r="HH112" s="58">
        <v>0</v>
      </c>
      <c r="HI112" s="58">
        <v>0</v>
      </c>
      <c r="HJ112" s="58">
        <v>0</v>
      </c>
      <c r="HK112" s="58">
        <v>0</v>
      </c>
      <c r="HL112" s="58">
        <f t="shared" si="184"/>
        <v>142010</v>
      </c>
      <c r="HM112" s="63">
        <v>0</v>
      </c>
      <c r="HN112" s="63">
        <v>0</v>
      </c>
      <c r="HO112" s="63">
        <v>0</v>
      </c>
      <c r="HP112" s="63">
        <v>138927.462</v>
      </c>
      <c r="HQ112" s="63">
        <v>0</v>
      </c>
      <c r="HR112" s="63">
        <v>0</v>
      </c>
      <c r="HS112" s="63">
        <v>0</v>
      </c>
      <c r="HT112" s="63">
        <v>0</v>
      </c>
      <c r="HU112" s="63">
        <v>0</v>
      </c>
      <c r="HV112" s="63">
        <v>0</v>
      </c>
      <c r="HW112" s="63">
        <v>0</v>
      </c>
      <c r="HX112" s="63">
        <v>0</v>
      </c>
      <c r="HY112" s="63">
        <f t="shared" si="185"/>
        <v>138927.462</v>
      </c>
      <c r="HZ112" s="63">
        <v>0</v>
      </c>
      <c r="IA112" s="63">
        <v>0</v>
      </c>
      <c r="IB112" s="63">
        <v>0</v>
      </c>
      <c r="IC112" s="63">
        <v>0</v>
      </c>
      <c r="ID112" s="63">
        <v>0</v>
      </c>
      <c r="IE112" s="63">
        <v>0</v>
      </c>
      <c r="IF112" s="63">
        <v>0</v>
      </c>
      <c r="IG112" s="63">
        <v>0</v>
      </c>
      <c r="IH112" s="63">
        <v>0</v>
      </c>
      <c r="II112" s="63">
        <v>0</v>
      </c>
      <c r="IJ112" s="63">
        <v>0</v>
      </c>
      <c r="IK112" s="63">
        <v>0</v>
      </c>
      <c r="IL112" s="63">
        <v>0</v>
      </c>
      <c r="IM112" s="58">
        <v>0</v>
      </c>
      <c r="IN112" s="58">
        <v>0</v>
      </c>
      <c r="IO112" s="58">
        <v>0</v>
      </c>
      <c r="IP112" s="58">
        <v>0</v>
      </c>
      <c r="IQ112" s="58">
        <f t="shared" si="214"/>
        <v>138927.462</v>
      </c>
      <c r="IR112" s="70">
        <f t="shared" si="186"/>
        <v>0</v>
      </c>
      <c r="IS112" s="70">
        <f t="shared" si="187"/>
        <v>138927.462</v>
      </c>
      <c r="IT112" s="92">
        <f t="shared" si="215"/>
        <v>138927.462</v>
      </c>
      <c r="IU112" s="92">
        <f t="shared" si="216"/>
        <v>0</v>
      </c>
      <c r="IV112" s="92">
        <f t="shared" si="188"/>
        <v>138927.462</v>
      </c>
      <c r="IW112" s="21">
        <f t="shared" si="217"/>
        <v>-43167.462</v>
      </c>
      <c r="IX112" s="70">
        <f t="shared" si="189"/>
        <v>138927.462</v>
      </c>
      <c r="IY112" s="70">
        <f t="shared" si="190"/>
        <v>138927.462</v>
      </c>
      <c r="IZ112" s="93">
        <f t="shared" si="218"/>
        <v>138927.462</v>
      </c>
      <c r="JA112" s="93">
        <f t="shared" si="219"/>
        <v>138927.462</v>
      </c>
      <c r="JB112" s="92">
        <f t="shared" si="191"/>
        <v>0</v>
      </c>
      <c r="JC112" s="94">
        <f t="shared" si="220"/>
        <v>3082.5380000000005</v>
      </c>
      <c r="JD112" s="94">
        <f t="shared" si="192"/>
        <v>138927.462</v>
      </c>
      <c r="JE112" s="94">
        <f t="shared" si="193"/>
        <v>138927.462</v>
      </c>
      <c r="JF112" s="94">
        <f t="shared" si="221"/>
        <v>138927.462</v>
      </c>
      <c r="JG112" s="94">
        <f t="shared" si="222"/>
        <v>138927.462</v>
      </c>
      <c r="JH112" s="94">
        <f t="shared" si="194"/>
        <v>0</v>
      </c>
      <c r="JI112" s="94">
        <f t="shared" si="223"/>
        <v>3082.5380000000005</v>
      </c>
      <c r="JJ112" s="94">
        <f t="shared" si="195"/>
        <v>138927.462</v>
      </c>
      <c r="JK112" s="94">
        <f t="shared" si="224"/>
        <v>138927.462</v>
      </c>
      <c r="JL112" s="94">
        <f t="shared" si="196"/>
        <v>138927.462</v>
      </c>
      <c r="JM112" s="94">
        <f t="shared" si="197"/>
        <v>138927.462</v>
      </c>
      <c r="JN112" s="94">
        <f t="shared" si="198"/>
        <v>0</v>
      </c>
      <c r="JO112" s="94">
        <f t="shared" si="199"/>
        <v>0</v>
      </c>
      <c r="JP112" s="96">
        <v>13798</v>
      </c>
      <c r="JQ112" s="6" t="s">
        <v>384</v>
      </c>
      <c r="JR112" s="106" t="s">
        <v>394</v>
      </c>
      <c r="JS112" s="106" t="s">
        <v>410</v>
      </c>
      <c r="JT112" s="6" t="s">
        <v>406</v>
      </c>
      <c r="JU112" s="17"/>
      <c r="JV112" s="6" t="s">
        <v>397</v>
      </c>
      <c r="JW112" s="105" t="s">
        <v>401</v>
      </c>
      <c r="JX112" s="103" t="s">
        <v>411</v>
      </c>
      <c r="JY112" s="7" t="s">
        <v>537</v>
      </c>
      <c r="JZ112" s="105"/>
      <c r="KA112" s="6" t="s">
        <v>570</v>
      </c>
      <c r="KB112" s="6"/>
      <c r="KC112" s="110">
        <v>43800</v>
      </c>
      <c r="KD112" s="109">
        <v>43830</v>
      </c>
      <c r="KE112" s="110"/>
      <c r="KF112" s="130"/>
      <c r="KG112" s="130"/>
      <c r="KH112" s="130">
        <v>0</v>
      </c>
      <c r="KI112" s="130">
        <v>0</v>
      </c>
      <c r="KJ112" s="130">
        <v>0</v>
      </c>
      <c r="KK112" s="130"/>
      <c r="KL112" s="130"/>
      <c r="KM112" s="26"/>
      <c r="KN112" s="130"/>
      <c r="KO112" s="131"/>
      <c r="KP112" s="132"/>
      <c r="KQ112" s="133" t="s">
        <v>509</v>
      </c>
      <c r="KR112" s="132"/>
      <c r="KS112" s="291"/>
    </row>
    <row r="113" spans="1:305" ht="39" x14ac:dyDescent="0.25">
      <c r="A113" s="4" t="s">
        <v>246</v>
      </c>
      <c r="B113" s="6" t="s">
        <v>71</v>
      </c>
      <c r="C113" s="26" t="s">
        <v>276</v>
      </c>
      <c r="D113" s="219" t="s">
        <v>147</v>
      </c>
      <c r="E113" s="32" t="s">
        <v>770</v>
      </c>
      <c r="F113" s="33" t="s">
        <v>290</v>
      </c>
      <c r="G113" s="12">
        <v>9500.259</v>
      </c>
      <c r="H113" s="12">
        <v>-50.390999999999998</v>
      </c>
      <c r="I113" s="12">
        <v>0</v>
      </c>
      <c r="J113" s="12">
        <v>34377.006000000001</v>
      </c>
      <c r="K113" s="12">
        <v>5883.75</v>
      </c>
      <c r="L113" s="12">
        <v>10345.808000000001</v>
      </c>
      <c r="M113" s="12">
        <v>0</v>
      </c>
      <c r="N113" s="48">
        <v>250.125</v>
      </c>
      <c r="O113" s="48">
        <v>0</v>
      </c>
      <c r="P113" s="48">
        <v>0</v>
      </c>
      <c r="Q113" s="48">
        <v>2566.0360000000001</v>
      </c>
      <c r="R113" s="48">
        <v>0</v>
      </c>
      <c r="S113" s="11">
        <f t="shared" si="123"/>
        <v>62872.593000000001</v>
      </c>
      <c r="T113" s="79">
        <v>0</v>
      </c>
      <c r="U113" s="79">
        <v>0.23</v>
      </c>
      <c r="V113" s="79">
        <v>0</v>
      </c>
      <c r="W113" s="79">
        <v>0.01</v>
      </c>
      <c r="X113" s="79">
        <v>0.27</v>
      </c>
      <c r="Y113" s="79">
        <v>0</v>
      </c>
      <c r="Z113" s="79">
        <v>0</v>
      </c>
      <c r="AA113" s="79">
        <v>0</v>
      </c>
      <c r="AB113" s="79">
        <v>0</v>
      </c>
      <c r="AC113" s="79">
        <v>0</v>
      </c>
      <c r="AD113" s="79">
        <v>0</v>
      </c>
      <c r="AE113" s="79">
        <v>0</v>
      </c>
      <c r="AF113" s="221">
        <f t="shared" si="200"/>
        <v>0.35</v>
      </c>
      <c r="AG113" s="221">
        <f t="shared" si="201"/>
        <v>0.57999999999999996</v>
      </c>
      <c r="AH113" s="221">
        <f t="shared" si="202"/>
        <v>0.57999999999999996</v>
      </c>
      <c r="AI113" s="221">
        <f t="shared" si="203"/>
        <v>0.59</v>
      </c>
      <c r="AJ113" s="221">
        <f t="shared" si="204"/>
        <v>0.86</v>
      </c>
      <c r="AK113" s="221">
        <f t="shared" si="205"/>
        <v>0.86</v>
      </c>
      <c r="AL113" s="221">
        <f t="shared" si="206"/>
        <v>0.86</v>
      </c>
      <c r="AM113" s="221">
        <f t="shared" si="207"/>
        <v>0.86</v>
      </c>
      <c r="AN113" s="221">
        <f t="shared" si="208"/>
        <v>0.86</v>
      </c>
      <c r="AO113" s="221">
        <f t="shared" si="209"/>
        <v>0.86</v>
      </c>
      <c r="AP113" s="221">
        <f t="shared" si="210"/>
        <v>0.86</v>
      </c>
      <c r="AQ113" s="221">
        <f t="shared" si="211"/>
        <v>0.86</v>
      </c>
      <c r="AR113" s="221">
        <f t="shared" si="149"/>
        <v>0.40881058810588106</v>
      </c>
      <c r="AS113" s="221">
        <f t="shared" si="150"/>
        <v>0.67682326823268224</v>
      </c>
      <c r="AT113" s="221">
        <f t="shared" si="151"/>
        <v>0.82105471054710544</v>
      </c>
      <c r="AU113" s="221">
        <f t="shared" si="152"/>
        <v>0.87894528945289452</v>
      </c>
      <c r="AV113" s="221">
        <f t="shared" si="153"/>
        <v>0.91475564755647554</v>
      </c>
      <c r="AW113" s="221">
        <f t="shared" si="154"/>
        <v>0.93114581145811459</v>
      </c>
      <c r="AX113" s="221">
        <f t="shared" si="155"/>
        <v>0.94999599995999962</v>
      </c>
      <c r="AY113" s="221">
        <f t="shared" si="156"/>
        <v>0.99999649996499962</v>
      </c>
      <c r="AZ113" s="221">
        <f t="shared" si="157"/>
        <v>0.99999649996499962</v>
      </c>
      <c r="BA113" s="221">
        <f t="shared" si="158"/>
        <v>0.99999649996499962</v>
      </c>
      <c r="BB113" s="221">
        <f t="shared" si="159"/>
        <v>0.99999649996499962</v>
      </c>
      <c r="BC113" s="221">
        <f t="shared" si="160"/>
        <v>0.99999649996499962</v>
      </c>
      <c r="BD113" s="80">
        <f t="shared" si="212"/>
        <v>0.86</v>
      </c>
      <c r="BE113" s="76">
        <v>0.35</v>
      </c>
      <c r="BF113" s="51">
        <v>67488</v>
      </c>
      <c r="BG113" s="57">
        <v>66946.142857142855</v>
      </c>
      <c r="BH113" s="57">
        <v>0</v>
      </c>
      <c r="BI113" s="57">
        <v>0</v>
      </c>
      <c r="BJ113" s="57">
        <v>0</v>
      </c>
      <c r="BK113" s="57">
        <v>0</v>
      </c>
      <c r="BL113" s="57">
        <v>0</v>
      </c>
      <c r="BM113" s="57">
        <v>0</v>
      </c>
      <c r="BN113" s="57">
        <v>0</v>
      </c>
      <c r="BO113" s="57">
        <v>0</v>
      </c>
      <c r="BP113" s="57">
        <v>0</v>
      </c>
      <c r="BQ113" s="57">
        <v>0</v>
      </c>
      <c r="BR113" s="57">
        <v>0</v>
      </c>
      <c r="BS113" s="86">
        <f t="shared" si="161"/>
        <v>66946.142857142855</v>
      </c>
      <c r="BT113" s="230">
        <v>5.8810588105881058E-2</v>
      </c>
      <c r="BU113" s="230">
        <v>0.26801268012680124</v>
      </c>
      <c r="BV113" s="230">
        <v>0.14423144231442314</v>
      </c>
      <c r="BW113" s="230">
        <v>5.789057890578906E-2</v>
      </c>
      <c r="BX113" s="230">
        <v>3.581035810358104E-2</v>
      </c>
      <c r="BY113" s="230">
        <v>1.6390163901639016E-2</v>
      </c>
      <c r="BZ113" s="230">
        <v>1.885018850188502E-2</v>
      </c>
      <c r="CA113" s="230">
        <v>5.0000500005000052E-2</v>
      </c>
      <c r="CB113" s="230">
        <v>0</v>
      </c>
      <c r="CC113" s="230">
        <v>0</v>
      </c>
      <c r="CD113" s="230">
        <v>0</v>
      </c>
      <c r="CE113" s="230">
        <v>0</v>
      </c>
      <c r="CF113" s="80">
        <f t="shared" si="162"/>
        <v>0.99999649996499962</v>
      </c>
      <c r="CG113" s="59">
        <v>0</v>
      </c>
      <c r="CH113" s="59">
        <v>0</v>
      </c>
      <c r="CI113" s="59">
        <v>0</v>
      </c>
      <c r="CJ113" s="59">
        <v>0</v>
      </c>
      <c r="CK113" s="59">
        <v>0</v>
      </c>
      <c r="CL113" s="59">
        <v>0</v>
      </c>
      <c r="CM113" s="59">
        <v>0</v>
      </c>
      <c r="CN113" s="59">
        <v>0</v>
      </c>
      <c r="CO113" s="59">
        <v>0</v>
      </c>
      <c r="CP113" s="59">
        <v>0</v>
      </c>
      <c r="CQ113" s="59">
        <v>0</v>
      </c>
      <c r="CR113" s="59">
        <v>0</v>
      </c>
      <c r="CS113" s="11">
        <f t="shared" si="163"/>
        <v>0</v>
      </c>
      <c r="CT113" s="59">
        <v>0</v>
      </c>
      <c r="CU113" s="59">
        <v>0</v>
      </c>
      <c r="CV113" s="59">
        <v>0</v>
      </c>
      <c r="CW113" s="59">
        <v>0</v>
      </c>
      <c r="CX113" s="58">
        <f t="shared" si="213"/>
        <v>134434.14285714284</v>
      </c>
      <c r="CY113" s="63">
        <v>66946.142857142855</v>
      </c>
      <c r="CZ113" s="63">
        <v>0</v>
      </c>
      <c r="DA113" s="63">
        <v>0</v>
      </c>
      <c r="DB113" s="63">
        <v>0</v>
      </c>
      <c r="DC113" s="63">
        <v>0</v>
      </c>
      <c r="DD113" s="63">
        <v>0</v>
      </c>
      <c r="DE113" s="63">
        <v>0</v>
      </c>
      <c r="DF113" s="63">
        <v>0</v>
      </c>
      <c r="DG113" s="63">
        <v>0</v>
      </c>
      <c r="DH113" s="63">
        <v>0</v>
      </c>
      <c r="DI113" s="63">
        <v>0</v>
      </c>
      <c r="DJ113" s="63">
        <v>0</v>
      </c>
      <c r="DK113" s="63">
        <f t="shared" si="164"/>
        <v>66946.142857142855</v>
      </c>
      <c r="DL113" s="63">
        <v>0</v>
      </c>
      <c r="DM113" s="63">
        <v>0</v>
      </c>
      <c r="DN113" s="63">
        <v>0</v>
      </c>
      <c r="DO113" s="63">
        <v>0</v>
      </c>
      <c r="DP113" s="63">
        <v>0</v>
      </c>
      <c r="DQ113" s="63">
        <v>0</v>
      </c>
      <c r="DR113" s="63">
        <v>0</v>
      </c>
      <c r="DS113" s="63">
        <v>0</v>
      </c>
      <c r="DT113" s="63">
        <v>0</v>
      </c>
      <c r="DU113" s="63">
        <v>0</v>
      </c>
      <c r="DV113" s="63">
        <v>0</v>
      </c>
      <c r="DW113" s="63">
        <v>0</v>
      </c>
      <c r="DX113" s="63">
        <f t="shared" si="165"/>
        <v>0</v>
      </c>
      <c r="DY113" s="58">
        <v>0</v>
      </c>
      <c r="DZ113" s="58">
        <v>0</v>
      </c>
      <c r="EA113" s="58">
        <v>0</v>
      </c>
      <c r="EB113" s="58">
        <v>0</v>
      </c>
      <c r="EC113" s="58">
        <f t="shared" si="166"/>
        <v>134434.14285714284</v>
      </c>
      <c r="ED113" s="85">
        <v>9500.259</v>
      </c>
      <c r="EE113" s="85">
        <v>-50.390999999999998</v>
      </c>
      <c r="EF113" s="85">
        <v>0</v>
      </c>
      <c r="EG113" s="85">
        <v>34377.006000000001</v>
      </c>
      <c r="EH113" s="85">
        <v>5883.75</v>
      </c>
      <c r="EI113" s="85">
        <v>10345.808000000001</v>
      </c>
      <c r="EJ113" s="85">
        <v>0</v>
      </c>
      <c r="EK113" s="85">
        <v>3054.1919999999991</v>
      </c>
      <c r="EL113" s="85">
        <v>3400</v>
      </c>
      <c r="EM113" s="85">
        <v>435.51885714284435</v>
      </c>
      <c r="EN113" s="85">
        <v>0</v>
      </c>
      <c r="EO113" s="85">
        <v>0</v>
      </c>
      <c r="EP113" s="83">
        <f t="shared" si="167"/>
        <v>66946.142857142841</v>
      </c>
      <c r="EQ113" s="79">
        <v>0</v>
      </c>
      <c r="ER113" s="79">
        <v>0.23</v>
      </c>
      <c r="ES113" s="79">
        <v>0</v>
      </c>
      <c r="ET113" s="79">
        <v>0.01</v>
      </c>
      <c r="EU113" s="79">
        <v>0.27</v>
      </c>
      <c r="EV113" s="79">
        <v>2.6352941176470589E-2</v>
      </c>
      <c r="EW113" s="79">
        <v>3.1294117647058826E-2</v>
      </c>
      <c r="EX113" s="79">
        <v>8.2352941176470601E-2</v>
      </c>
      <c r="EY113" s="79">
        <v>0</v>
      </c>
      <c r="EZ113" s="79">
        <v>0</v>
      </c>
      <c r="FA113" s="79">
        <v>0</v>
      </c>
      <c r="FB113" s="79">
        <v>0</v>
      </c>
      <c r="FC113" s="81">
        <f t="shared" si="168"/>
        <v>0.65</v>
      </c>
      <c r="FD113" s="81">
        <f t="shared" si="169"/>
        <v>0.35</v>
      </c>
      <c r="FE113" s="81">
        <f t="shared" si="170"/>
        <v>0.57999999999999996</v>
      </c>
      <c r="FF113" s="81">
        <f t="shared" si="171"/>
        <v>0.57999999999999996</v>
      </c>
      <c r="FG113" s="81">
        <f t="shared" si="172"/>
        <v>0.59</v>
      </c>
      <c r="FH113" s="81">
        <f t="shared" si="173"/>
        <v>0.86</v>
      </c>
      <c r="FI113" s="81">
        <f t="shared" si="174"/>
        <v>0.88635294117647057</v>
      </c>
      <c r="FJ113" s="81">
        <f t="shared" si="175"/>
        <v>0.91764705882352937</v>
      </c>
      <c r="FK113" s="81">
        <f t="shared" si="176"/>
        <v>1</v>
      </c>
      <c r="FL113" s="81">
        <f t="shared" si="177"/>
        <v>1</v>
      </c>
      <c r="FM113" s="81">
        <f t="shared" si="178"/>
        <v>1</v>
      </c>
      <c r="FN113" s="81">
        <f t="shared" si="179"/>
        <v>1</v>
      </c>
      <c r="FO113" s="81">
        <f t="shared" si="180"/>
        <v>1</v>
      </c>
      <c r="FP113" s="85">
        <v>0</v>
      </c>
      <c r="FQ113" s="85">
        <v>0</v>
      </c>
      <c r="FR113" s="85">
        <v>0</v>
      </c>
      <c r="FS113" s="85">
        <v>0</v>
      </c>
      <c r="FT113" s="85">
        <v>0</v>
      </c>
      <c r="FU113" s="85">
        <v>0</v>
      </c>
      <c r="FV113" s="85">
        <v>0</v>
      </c>
      <c r="FW113" s="85">
        <v>0</v>
      </c>
      <c r="FX113" s="85">
        <v>0</v>
      </c>
      <c r="FY113" s="85">
        <v>0</v>
      </c>
      <c r="FZ113" s="85">
        <v>0</v>
      </c>
      <c r="GA113" s="85">
        <v>0</v>
      </c>
      <c r="GB113" s="83">
        <f t="shared" si="181"/>
        <v>0</v>
      </c>
      <c r="GC113" s="89">
        <v>0</v>
      </c>
      <c r="GD113" s="89">
        <v>0</v>
      </c>
      <c r="GE113" s="89">
        <v>0</v>
      </c>
      <c r="GF113" s="89">
        <v>0</v>
      </c>
      <c r="GG113" s="86">
        <v>134434.14285714284</v>
      </c>
      <c r="GH113" s="63">
        <v>9500.259</v>
      </c>
      <c r="GI113" s="63">
        <v>-50.390999999999998</v>
      </c>
      <c r="GJ113" s="63">
        <v>0</v>
      </c>
      <c r="GK113" s="63">
        <v>34377.006000000001</v>
      </c>
      <c r="GL113" s="63">
        <v>5883.75</v>
      </c>
      <c r="GM113" s="63">
        <v>10345.808000000001</v>
      </c>
      <c r="GN113" s="63">
        <v>0</v>
      </c>
      <c r="GO113" s="63">
        <v>250.125</v>
      </c>
      <c r="GP113" s="63">
        <v>0</v>
      </c>
      <c r="GQ113" s="63">
        <v>6639.5858571428398</v>
      </c>
      <c r="GR113" s="63">
        <v>0</v>
      </c>
      <c r="GS113" s="63">
        <v>0</v>
      </c>
      <c r="GT113" s="63">
        <f t="shared" si="182"/>
        <v>66946.142857142841</v>
      </c>
      <c r="GU113" s="63">
        <v>0</v>
      </c>
      <c r="GV113" s="63">
        <v>0</v>
      </c>
      <c r="GW113" s="63">
        <v>0</v>
      </c>
      <c r="GX113" s="63">
        <v>0</v>
      </c>
      <c r="GY113" s="63">
        <v>0</v>
      </c>
      <c r="GZ113" s="63">
        <v>0</v>
      </c>
      <c r="HA113" s="63">
        <v>0</v>
      </c>
      <c r="HB113" s="63">
        <v>0</v>
      </c>
      <c r="HC113" s="63">
        <v>0</v>
      </c>
      <c r="HD113" s="63">
        <v>0</v>
      </c>
      <c r="HE113" s="63">
        <v>0</v>
      </c>
      <c r="HF113" s="63">
        <v>0</v>
      </c>
      <c r="HG113" s="63">
        <f t="shared" si="183"/>
        <v>0</v>
      </c>
      <c r="HH113" s="58">
        <v>0</v>
      </c>
      <c r="HI113" s="58">
        <v>0</v>
      </c>
      <c r="HJ113" s="58">
        <v>0</v>
      </c>
      <c r="HK113" s="58">
        <v>0</v>
      </c>
      <c r="HL113" s="58">
        <f t="shared" si="184"/>
        <v>134434.14285714284</v>
      </c>
      <c r="HM113" s="63">
        <v>9500.259</v>
      </c>
      <c r="HN113" s="63">
        <v>-50.390999999999998</v>
      </c>
      <c r="HO113" s="63">
        <v>0</v>
      </c>
      <c r="HP113" s="63">
        <v>34377.006000000001</v>
      </c>
      <c r="HQ113" s="63">
        <v>5883.75</v>
      </c>
      <c r="HR113" s="63">
        <v>10345.808000000001</v>
      </c>
      <c r="HS113" s="63">
        <v>0</v>
      </c>
      <c r="HT113" s="63">
        <v>250.125</v>
      </c>
      <c r="HU113" s="63">
        <v>0</v>
      </c>
      <c r="HV113" s="63">
        <v>0</v>
      </c>
      <c r="HW113" s="63">
        <v>2566.0360000000001</v>
      </c>
      <c r="HX113" s="63">
        <v>4073.5498571428398</v>
      </c>
      <c r="HY113" s="63">
        <f t="shared" si="185"/>
        <v>66946.142857142841</v>
      </c>
      <c r="HZ113" s="63">
        <v>0</v>
      </c>
      <c r="IA113" s="63">
        <v>0</v>
      </c>
      <c r="IB113" s="63">
        <v>0</v>
      </c>
      <c r="IC113" s="63">
        <v>0</v>
      </c>
      <c r="ID113" s="63">
        <v>0</v>
      </c>
      <c r="IE113" s="63">
        <v>0</v>
      </c>
      <c r="IF113" s="63">
        <v>0</v>
      </c>
      <c r="IG113" s="63">
        <v>0</v>
      </c>
      <c r="IH113" s="63">
        <v>0</v>
      </c>
      <c r="II113" s="63">
        <v>0</v>
      </c>
      <c r="IJ113" s="63">
        <v>0</v>
      </c>
      <c r="IK113" s="63">
        <v>0</v>
      </c>
      <c r="IL113" s="63">
        <v>0</v>
      </c>
      <c r="IM113" s="58">
        <v>0</v>
      </c>
      <c r="IN113" s="58">
        <v>0</v>
      </c>
      <c r="IO113" s="58">
        <v>0</v>
      </c>
      <c r="IP113" s="58">
        <v>0</v>
      </c>
      <c r="IQ113" s="58">
        <f t="shared" si="214"/>
        <v>134434.14285714284</v>
      </c>
      <c r="IR113" s="70">
        <f t="shared" si="186"/>
        <v>66946.142857142855</v>
      </c>
      <c r="IS113" s="70">
        <f t="shared" si="187"/>
        <v>62872.593000000001</v>
      </c>
      <c r="IT113" s="92">
        <f t="shared" si="215"/>
        <v>130360.59299999999</v>
      </c>
      <c r="IU113" s="92">
        <f t="shared" si="216"/>
        <v>134434.14285714284</v>
      </c>
      <c r="IV113" s="92">
        <f t="shared" si="188"/>
        <v>-4073.549857142847</v>
      </c>
      <c r="IW113" s="21">
        <f t="shared" si="217"/>
        <v>4073.549857142847</v>
      </c>
      <c r="IX113" s="70">
        <f t="shared" si="189"/>
        <v>66946.142857142841</v>
      </c>
      <c r="IY113" s="70">
        <f t="shared" si="190"/>
        <v>62872.593000000001</v>
      </c>
      <c r="IZ113" s="93">
        <f t="shared" si="218"/>
        <v>130360.59299999999</v>
      </c>
      <c r="JA113" s="93">
        <f t="shared" si="219"/>
        <v>134434.14285714284</v>
      </c>
      <c r="JB113" s="92">
        <f t="shared" si="191"/>
        <v>-4073.549857142847</v>
      </c>
      <c r="JC113" s="94">
        <f t="shared" si="220"/>
        <v>4073.549857142847</v>
      </c>
      <c r="JD113" s="94">
        <f t="shared" si="192"/>
        <v>66946.142857142841</v>
      </c>
      <c r="JE113" s="94">
        <f t="shared" si="193"/>
        <v>62872.593000000001</v>
      </c>
      <c r="JF113" s="94">
        <f t="shared" si="221"/>
        <v>130360.59299999999</v>
      </c>
      <c r="JG113" s="94">
        <f t="shared" si="222"/>
        <v>134434.14285714284</v>
      </c>
      <c r="JH113" s="94">
        <f t="shared" si="194"/>
        <v>-4073.549857142847</v>
      </c>
      <c r="JI113" s="94">
        <f t="shared" si="223"/>
        <v>4073.549857142847</v>
      </c>
      <c r="JJ113" s="94">
        <f t="shared" si="195"/>
        <v>62872.593000000001</v>
      </c>
      <c r="JK113" s="94">
        <f t="shared" si="224"/>
        <v>62872.593000000001</v>
      </c>
      <c r="JL113" s="94">
        <f t="shared" si="196"/>
        <v>130360.59299999999</v>
      </c>
      <c r="JM113" s="94">
        <f t="shared" si="197"/>
        <v>130360.59299999999</v>
      </c>
      <c r="JN113" s="94">
        <f t="shared" si="198"/>
        <v>0</v>
      </c>
      <c r="JO113" s="94">
        <f t="shared" si="199"/>
        <v>4073.549857142847</v>
      </c>
      <c r="JP113" s="96">
        <v>13799</v>
      </c>
      <c r="JQ113" s="6" t="s">
        <v>384</v>
      </c>
      <c r="JR113" s="106" t="s">
        <v>394</v>
      </c>
      <c r="JS113" s="106" t="s">
        <v>410</v>
      </c>
      <c r="JT113" s="6" t="s">
        <v>396</v>
      </c>
      <c r="JU113" s="17"/>
      <c r="JV113" s="6" t="s">
        <v>562</v>
      </c>
      <c r="JW113" s="105" t="s">
        <v>421</v>
      </c>
      <c r="JX113" s="103" t="s">
        <v>422</v>
      </c>
      <c r="JY113" s="7" t="s">
        <v>563</v>
      </c>
      <c r="JZ113" s="105"/>
      <c r="KA113" s="6" t="s">
        <v>458</v>
      </c>
      <c r="KB113" s="6"/>
      <c r="KC113" s="110">
        <v>43800</v>
      </c>
      <c r="KD113" s="109">
        <v>43738</v>
      </c>
      <c r="KE113" s="110"/>
      <c r="KF113" s="130"/>
      <c r="KG113" s="130"/>
      <c r="KH113" s="130"/>
      <c r="KI113" s="130"/>
      <c r="KJ113" s="130"/>
      <c r="KK113" s="130"/>
      <c r="KL113" s="130"/>
      <c r="KM113" s="26"/>
      <c r="KN113" s="130"/>
      <c r="KO113" s="131"/>
      <c r="KP113" s="132"/>
      <c r="KQ113" s="133" t="s">
        <v>509</v>
      </c>
      <c r="KR113" s="132"/>
      <c r="KS113" s="291"/>
    </row>
    <row r="114" spans="1:305" ht="39" x14ac:dyDescent="0.25">
      <c r="A114" s="4" t="s">
        <v>247</v>
      </c>
      <c r="B114" s="6" t="s">
        <v>71</v>
      </c>
      <c r="C114" s="26" t="s">
        <v>277</v>
      </c>
      <c r="D114" s="219" t="s">
        <v>147</v>
      </c>
      <c r="E114" s="32" t="s">
        <v>770</v>
      </c>
      <c r="F114" s="33" t="s">
        <v>290</v>
      </c>
      <c r="G114" s="12">
        <v>72.831999999999994</v>
      </c>
      <c r="H114" s="12">
        <v>5106.6540000000005</v>
      </c>
      <c r="I114" s="12">
        <v>0</v>
      </c>
      <c r="J114" s="12">
        <v>4927.4399999999996</v>
      </c>
      <c r="K114" s="12">
        <v>6545.44</v>
      </c>
      <c r="L114" s="12">
        <v>0</v>
      </c>
      <c r="M114" s="12">
        <v>0</v>
      </c>
      <c r="N114" s="48">
        <v>0</v>
      </c>
      <c r="O114" s="48">
        <v>0</v>
      </c>
      <c r="P114" s="48">
        <v>0</v>
      </c>
      <c r="Q114" s="48">
        <v>0</v>
      </c>
      <c r="R114" s="48">
        <v>0</v>
      </c>
      <c r="S114" s="11">
        <f t="shared" si="123"/>
        <v>16652.365999999998</v>
      </c>
      <c r="T114" s="79">
        <v>0</v>
      </c>
      <c r="U114" s="79">
        <v>0.23</v>
      </c>
      <c r="V114" s="79">
        <v>0</v>
      </c>
      <c r="W114" s="79">
        <v>0.01</v>
      </c>
      <c r="X114" s="79">
        <v>0.25</v>
      </c>
      <c r="Y114" s="79">
        <v>0.01</v>
      </c>
      <c r="Z114" s="79">
        <v>0</v>
      </c>
      <c r="AA114" s="79">
        <v>0</v>
      </c>
      <c r="AB114" s="79">
        <v>0</v>
      </c>
      <c r="AC114" s="79">
        <v>0</v>
      </c>
      <c r="AD114" s="79">
        <v>0</v>
      </c>
      <c r="AE114" s="79">
        <v>0</v>
      </c>
      <c r="AF114" s="221">
        <f t="shared" si="200"/>
        <v>0.35</v>
      </c>
      <c r="AG114" s="221">
        <f t="shared" si="201"/>
        <v>0.57999999999999996</v>
      </c>
      <c r="AH114" s="221">
        <f t="shared" si="202"/>
        <v>0.57999999999999996</v>
      </c>
      <c r="AI114" s="221">
        <f t="shared" si="203"/>
        <v>0.59</v>
      </c>
      <c r="AJ114" s="221">
        <f t="shared" si="204"/>
        <v>0.84</v>
      </c>
      <c r="AK114" s="221">
        <f t="shared" si="205"/>
        <v>0.85</v>
      </c>
      <c r="AL114" s="221">
        <f t="shared" si="206"/>
        <v>0.85</v>
      </c>
      <c r="AM114" s="221">
        <f t="shared" si="207"/>
        <v>0.85</v>
      </c>
      <c r="AN114" s="221">
        <f t="shared" si="208"/>
        <v>0.85</v>
      </c>
      <c r="AO114" s="221">
        <f t="shared" si="209"/>
        <v>0.85</v>
      </c>
      <c r="AP114" s="221">
        <f t="shared" si="210"/>
        <v>0.85</v>
      </c>
      <c r="AQ114" s="221">
        <f t="shared" si="211"/>
        <v>0.85</v>
      </c>
      <c r="AR114" s="221">
        <f t="shared" si="149"/>
        <v>0.40881058810588106</v>
      </c>
      <c r="AS114" s="221">
        <f t="shared" si="150"/>
        <v>0.67682326823268224</v>
      </c>
      <c r="AT114" s="221">
        <f t="shared" si="151"/>
        <v>0.82105471054710544</v>
      </c>
      <c r="AU114" s="221">
        <f t="shared" si="152"/>
        <v>0.87894528945289452</v>
      </c>
      <c r="AV114" s="221">
        <f t="shared" si="153"/>
        <v>0.91475564755647554</v>
      </c>
      <c r="AW114" s="221">
        <f t="shared" si="154"/>
        <v>0.93114581145811459</v>
      </c>
      <c r="AX114" s="221">
        <f t="shared" si="155"/>
        <v>0.94999599995999962</v>
      </c>
      <c r="AY114" s="221">
        <f t="shared" si="156"/>
        <v>0.99999649996499962</v>
      </c>
      <c r="AZ114" s="221">
        <f t="shared" si="157"/>
        <v>0.99999649996499962</v>
      </c>
      <c r="BA114" s="221">
        <f t="shared" si="158"/>
        <v>0.99999649996499962</v>
      </c>
      <c r="BB114" s="221">
        <f t="shared" si="159"/>
        <v>0.99999649996499962</v>
      </c>
      <c r="BC114" s="221">
        <f t="shared" si="160"/>
        <v>0.99999649996499962</v>
      </c>
      <c r="BD114" s="80">
        <f t="shared" si="212"/>
        <v>0.85</v>
      </c>
      <c r="BE114" s="76">
        <v>0.35</v>
      </c>
      <c r="BF114" s="51">
        <v>22324.760999999999</v>
      </c>
      <c r="BG114" s="57">
        <v>10027.257153047542</v>
      </c>
      <c r="BH114" s="57">
        <v>6673.7616021592066</v>
      </c>
      <c r="BI114" s="57">
        <v>0</v>
      </c>
      <c r="BJ114" s="57">
        <v>0</v>
      </c>
      <c r="BK114" s="57">
        <v>0</v>
      </c>
      <c r="BL114" s="57">
        <v>0</v>
      </c>
      <c r="BM114" s="57">
        <v>0</v>
      </c>
      <c r="BN114" s="57">
        <v>0</v>
      </c>
      <c r="BO114" s="57">
        <v>0</v>
      </c>
      <c r="BP114" s="57">
        <v>0</v>
      </c>
      <c r="BQ114" s="57">
        <v>0</v>
      </c>
      <c r="BR114" s="57">
        <v>0</v>
      </c>
      <c r="BS114" s="86">
        <f t="shared" si="161"/>
        <v>16701.018755206747</v>
      </c>
      <c r="BT114" s="230">
        <v>5.8810588105881058E-2</v>
      </c>
      <c r="BU114" s="230">
        <v>0.26801268012680124</v>
      </c>
      <c r="BV114" s="230">
        <v>0.14423144231442314</v>
      </c>
      <c r="BW114" s="230">
        <v>5.789057890578906E-2</v>
      </c>
      <c r="BX114" s="230">
        <v>3.581035810358104E-2</v>
      </c>
      <c r="BY114" s="230">
        <v>1.6390163901639016E-2</v>
      </c>
      <c r="BZ114" s="230">
        <v>1.885018850188502E-2</v>
      </c>
      <c r="CA114" s="230">
        <v>5.0000500005000052E-2</v>
      </c>
      <c r="CB114" s="230">
        <v>0</v>
      </c>
      <c r="CC114" s="230">
        <v>0</v>
      </c>
      <c r="CD114" s="230">
        <v>0</v>
      </c>
      <c r="CE114" s="230">
        <v>0</v>
      </c>
      <c r="CF114" s="80">
        <f t="shared" si="162"/>
        <v>0.99999649996499962</v>
      </c>
      <c r="CG114" s="59">
        <v>0</v>
      </c>
      <c r="CH114" s="59">
        <v>0</v>
      </c>
      <c r="CI114" s="59">
        <v>0</v>
      </c>
      <c r="CJ114" s="59">
        <v>0</v>
      </c>
      <c r="CK114" s="59">
        <v>0</v>
      </c>
      <c r="CL114" s="59">
        <v>0</v>
      </c>
      <c r="CM114" s="59">
        <v>0</v>
      </c>
      <c r="CN114" s="59">
        <v>0</v>
      </c>
      <c r="CO114" s="59">
        <v>0</v>
      </c>
      <c r="CP114" s="59">
        <v>0</v>
      </c>
      <c r="CQ114" s="59">
        <v>0</v>
      </c>
      <c r="CR114" s="59">
        <v>0</v>
      </c>
      <c r="CS114" s="11">
        <f t="shared" si="163"/>
        <v>0</v>
      </c>
      <c r="CT114" s="59">
        <v>0</v>
      </c>
      <c r="CU114" s="59">
        <v>0</v>
      </c>
      <c r="CV114" s="59">
        <v>0</v>
      </c>
      <c r="CW114" s="59">
        <v>0</v>
      </c>
      <c r="CX114" s="58">
        <f t="shared" si="213"/>
        <v>39025.77975520675</v>
      </c>
      <c r="CY114" s="63">
        <v>10027.257153047542</v>
      </c>
      <c r="CZ114" s="63">
        <v>6673.7616021592066</v>
      </c>
      <c r="DA114" s="63">
        <v>0</v>
      </c>
      <c r="DB114" s="63">
        <v>0</v>
      </c>
      <c r="DC114" s="63">
        <v>0</v>
      </c>
      <c r="DD114" s="63">
        <v>0</v>
      </c>
      <c r="DE114" s="63">
        <v>0</v>
      </c>
      <c r="DF114" s="63">
        <v>0</v>
      </c>
      <c r="DG114" s="63">
        <v>0</v>
      </c>
      <c r="DH114" s="63">
        <v>0</v>
      </c>
      <c r="DI114" s="63">
        <v>0</v>
      </c>
      <c r="DJ114" s="63">
        <v>0</v>
      </c>
      <c r="DK114" s="63">
        <f t="shared" si="164"/>
        <v>16701.018755206747</v>
      </c>
      <c r="DL114" s="63">
        <v>0</v>
      </c>
      <c r="DM114" s="63">
        <v>0</v>
      </c>
      <c r="DN114" s="63">
        <v>0</v>
      </c>
      <c r="DO114" s="63">
        <v>0</v>
      </c>
      <c r="DP114" s="63">
        <v>0</v>
      </c>
      <c r="DQ114" s="63">
        <v>0</v>
      </c>
      <c r="DR114" s="63">
        <v>0</v>
      </c>
      <c r="DS114" s="63">
        <v>0</v>
      </c>
      <c r="DT114" s="63">
        <v>0</v>
      </c>
      <c r="DU114" s="63">
        <v>0</v>
      </c>
      <c r="DV114" s="63">
        <v>0</v>
      </c>
      <c r="DW114" s="63">
        <v>0</v>
      </c>
      <c r="DX114" s="63">
        <f t="shared" si="165"/>
        <v>0</v>
      </c>
      <c r="DY114" s="58">
        <v>0</v>
      </c>
      <c r="DZ114" s="58">
        <v>0</v>
      </c>
      <c r="EA114" s="58">
        <v>0</v>
      </c>
      <c r="EB114" s="58">
        <v>0</v>
      </c>
      <c r="EC114" s="58">
        <f t="shared" si="166"/>
        <v>39025.77975520675</v>
      </c>
      <c r="ED114" s="85">
        <v>72.831999999999994</v>
      </c>
      <c r="EE114" s="85">
        <v>5106.6540000000005</v>
      </c>
      <c r="EF114" s="85">
        <v>0</v>
      </c>
      <c r="EG114" s="85">
        <v>4927.4399999999996</v>
      </c>
      <c r="EH114" s="85">
        <v>6545.44</v>
      </c>
      <c r="EI114" s="85">
        <v>0</v>
      </c>
      <c r="EJ114" s="85">
        <v>48.652755206749134</v>
      </c>
      <c r="EK114" s="85">
        <v>0</v>
      </c>
      <c r="EL114" s="85">
        <v>0</v>
      </c>
      <c r="EM114" s="85">
        <v>0</v>
      </c>
      <c r="EN114" s="85">
        <v>0</v>
      </c>
      <c r="EO114" s="85">
        <v>0</v>
      </c>
      <c r="EP114" s="83">
        <f t="shared" si="167"/>
        <v>16701.018755206747</v>
      </c>
      <c r="EQ114" s="79">
        <v>0</v>
      </c>
      <c r="ER114" s="79">
        <v>0.23</v>
      </c>
      <c r="ES114" s="79">
        <v>0</v>
      </c>
      <c r="ET114" s="79">
        <v>0.01</v>
      </c>
      <c r="EU114" s="79">
        <v>0.25</v>
      </c>
      <c r="EV114" s="79">
        <v>3.011764705882353E-2</v>
      </c>
      <c r="EW114" s="79">
        <v>3.5764705882352942E-2</v>
      </c>
      <c r="EX114" s="79">
        <v>9.4117647058823528E-2</v>
      </c>
      <c r="EY114" s="79">
        <v>0</v>
      </c>
      <c r="EZ114" s="79">
        <v>0</v>
      </c>
      <c r="FA114" s="79">
        <v>0</v>
      </c>
      <c r="FB114" s="79">
        <v>0</v>
      </c>
      <c r="FC114" s="81">
        <f t="shared" si="168"/>
        <v>0.65</v>
      </c>
      <c r="FD114" s="81">
        <f t="shared" si="169"/>
        <v>0.35</v>
      </c>
      <c r="FE114" s="81">
        <f t="shared" si="170"/>
        <v>0.57999999999999996</v>
      </c>
      <c r="FF114" s="81">
        <f t="shared" si="171"/>
        <v>0.57999999999999996</v>
      </c>
      <c r="FG114" s="81">
        <f t="shared" si="172"/>
        <v>0.59</v>
      </c>
      <c r="FH114" s="81">
        <f t="shared" si="173"/>
        <v>0.84</v>
      </c>
      <c r="FI114" s="81">
        <f t="shared" si="174"/>
        <v>0.87011764705882355</v>
      </c>
      <c r="FJ114" s="81">
        <f t="shared" si="175"/>
        <v>0.90588235294117647</v>
      </c>
      <c r="FK114" s="81">
        <f t="shared" si="176"/>
        <v>1</v>
      </c>
      <c r="FL114" s="81">
        <f t="shared" si="177"/>
        <v>1</v>
      </c>
      <c r="FM114" s="81">
        <f t="shared" si="178"/>
        <v>1</v>
      </c>
      <c r="FN114" s="81">
        <f t="shared" si="179"/>
        <v>1</v>
      </c>
      <c r="FO114" s="81">
        <f t="shared" si="180"/>
        <v>1</v>
      </c>
      <c r="FP114" s="85">
        <v>0</v>
      </c>
      <c r="FQ114" s="85">
        <v>0</v>
      </c>
      <c r="FR114" s="85">
        <v>0</v>
      </c>
      <c r="FS114" s="85">
        <v>0</v>
      </c>
      <c r="FT114" s="85">
        <v>0</v>
      </c>
      <c r="FU114" s="85">
        <v>0</v>
      </c>
      <c r="FV114" s="85">
        <v>0</v>
      </c>
      <c r="FW114" s="85">
        <v>0</v>
      </c>
      <c r="FX114" s="85">
        <v>0</v>
      </c>
      <c r="FY114" s="85">
        <v>0</v>
      </c>
      <c r="FZ114" s="85">
        <v>0</v>
      </c>
      <c r="GA114" s="85">
        <v>0</v>
      </c>
      <c r="GB114" s="83">
        <f t="shared" si="181"/>
        <v>0</v>
      </c>
      <c r="GC114" s="89">
        <v>0</v>
      </c>
      <c r="GD114" s="89">
        <v>0</v>
      </c>
      <c r="GE114" s="89">
        <v>0</v>
      </c>
      <c r="GF114" s="89">
        <v>0</v>
      </c>
      <c r="GG114" s="86">
        <v>39025.77975520675</v>
      </c>
      <c r="GH114" s="63">
        <v>72.831999999999994</v>
      </c>
      <c r="GI114" s="63">
        <v>5106.6540000000005</v>
      </c>
      <c r="GJ114" s="63">
        <v>0</v>
      </c>
      <c r="GK114" s="63">
        <v>4927.4399999999996</v>
      </c>
      <c r="GL114" s="63">
        <v>6545.44</v>
      </c>
      <c r="GM114" s="63">
        <v>0</v>
      </c>
      <c r="GN114" s="63">
        <v>0</v>
      </c>
      <c r="GO114" s="63">
        <v>0</v>
      </c>
      <c r="GP114" s="63">
        <v>0</v>
      </c>
      <c r="GQ114" s="63">
        <v>0</v>
      </c>
      <c r="GR114" s="63">
        <v>0</v>
      </c>
      <c r="GS114" s="63">
        <v>0</v>
      </c>
      <c r="GT114" s="63">
        <f t="shared" si="182"/>
        <v>16652.365999999998</v>
      </c>
      <c r="GU114" s="63">
        <v>0</v>
      </c>
      <c r="GV114" s="63">
        <v>0</v>
      </c>
      <c r="GW114" s="63">
        <v>0</v>
      </c>
      <c r="GX114" s="63">
        <v>0</v>
      </c>
      <c r="GY114" s="63">
        <v>0</v>
      </c>
      <c r="GZ114" s="63">
        <v>0</v>
      </c>
      <c r="HA114" s="63">
        <v>0</v>
      </c>
      <c r="HB114" s="63">
        <v>0</v>
      </c>
      <c r="HC114" s="63">
        <v>0</v>
      </c>
      <c r="HD114" s="63">
        <v>0</v>
      </c>
      <c r="HE114" s="63">
        <v>0</v>
      </c>
      <c r="HF114" s="63">
        <v>0</v>
      </c>
      <c r="HG114" s="63">
        <f t="shared" si="183"/>
        <v>0</v>
      </c>
      <c r="HH114" s="58">
        <v>0</v>
      </c>
      <c r="HI114" s="58">
        <v>0</v>
      </c>
      <c r="HJ114" s="58">
        <v>0</v>
      </c>
      <c r="HK114" s="58">
        <v>0</v>
      </c>
      <c r="HL114" s="58">
        <f t="shared" si="184"/>
        <v>38977.126999999993</v>
      </c>
      <c r="HM114" s="63">
        <v>72.831999999999994</v>
      </c>
      <c r="HN114" s="63">
        <v>5106.6540000000005</v>
      </c>
      <c r="HO114" s="63">
        <v>0</v>
      </c>
      <c r="HP114" s="63">
        <v>4927.4399999999996</v>
      </c>
      <c r="HQ114" s="63">
        <v>6545.44</v>
      </c>
      <c r="HR114" s="63">
        <v>0</v>
      </c>
      <c r="HS114" s="63">
        <v>0</v>
      </c>
      <c r="HT114" s="63">
        <v>0</v>
      </c>
      <c r="HU114" s="63">
        <v>0</v>
      </c>
      <c r="HV114" s="63">
        <v>0</v>
      </c>
      <c r="HW114" s="63">
        <v>0</v>
      </c>
      <c r="HX114" s="63">
        <v>0</v>
      </c>
      <c r="HY114" s="63">
        <f t="shared" si="185"/>
        <v>16652.365999999998</v>
      </c>
      <c r="HZ114" s="63">
        <v>0</v>
      </c>
      <c r="IA114" s="63">
        <v>0</v>
      </c>
      <c r="IB114" s="63">
        <v>0</v>
      </c>
      <c r="IC114" s="63">
        <v>0</v>
      </c>
      <c r="ID114" s="63">
        <v>0</v>
      </c>
      <c r="IE114" s="63">
        <v>0</v>
      </c>
      <c r="IF114" s="63">
        <v>0</v>
      </c>
      <c r="IG114" s="63">
        <v>0</v>
      </c>
      <c r="IH114" s="63">
        <v>0</v>
      </c>
      <c r="II114" s="63">
        <v>0</v>
      </c>
      <c r="IJ114" s="63">
        <v>0</v>
      </c>
      <c r="IK114" s="63">
        <v>0</v>
      </c>
      <c r="IL114" s="63">
        <v>0</v>
      </c>
      <c r="IM114" s="58">
        <v>0</v>
      </c>
      <c r="IN114" s="58">
        <v>0</v>
      </c>
      <c r="IO114" s="58">
        <v>0</v>
      </c>
      <c r="IP114" s="58">
        <v>0</v>
      </c>
      <c r="IQ114" s="58">
        <f t="shared" si="214"/>
        <v>38977.126999999993</v>
      </c>
      <c r="IR114" s="70">
        <f t="shared" si="186"/>
        <v>16701.018755206747</v>
      </c>
      <c r="IS114" s="70">
        <f t="shared" si="187"/>
        <v>16652.365999999998</v>
      </c>
      <c r="IT114" s="92">
        <f t="shared" si="215"/>
        <v>38977.126999999993</v>
      </c>
      <c r="IU114" s="92">
        <f t="shared" si="216"/>
        <v>39025.77975520675</v>
      </c>
      <c r="IV114" s="92">
        <f t="shared" si="188"/>
        <v>-48.65275520675641</v>
      </c>
      <c r="IW114" s="21">
        <f t="shared" si="217"/>
        <v>48.65275520675641</v>
      </c>
      <c r="IX114" s="70">
        <f t="shared" si="189"/>
        <v>16701.018755206747</v>
      </c>
      <c r="IY114" s="70">
        <f t="shared" si="190"/>
        <v>16652.365999999998</v>
      </c>
      <c r="IZ114" s="93">
        <f t="shared" si="218"/>
        <v>38977.126999999993</v>
      </c>
      <c r="JA114" s="93">
        <f t="shared" si="219"/>
        <v>39025.77975520675</v>
      </c>
      <c r="JB114" s="92">
        <f t="shared" si="191"/>
        <v>-48.65275520675641</v>
      </c>
      <c r="JC114" s="94">
        <f t="shared" si="220"/>
        <v>48.65275520675641</v>
      </c>
      <c r="JD114" s="94">
        <f t="shared" si="192"/>
        <v>16652.365999999998</v>
      </c>
      <c r="JE114" s="94">
        <f t="shared" si="193"/>
        <v>16652.365999999998</v>
      </c>
      <c r="JF114" s="94">
        <f t="shared" si="221"/>
        <v>38977.126999999993</v>
      </c>
      <c r="JG114" s="94">
        <f t="shared" si="222"/>
        <v>38977.126999999993</v>
      </c>
      <c r="JH114" s="94">
        <f t="shared" si="194"/>
        <v>0</v>
      </c>
      <c r="JI114" s="94">
        <f t="shared" si="223"/>
        <v>0</v>
      </c>
      <c r="JJ114" s="94">
        <f t="shared" si="195"/>
        <v>16652.365999999998</v>
      </c>
      <c r="JK114" s="94">
        <f t="shared" si="224"/>
        <v>16652.365999999998</v>
      </c>
      <c r="JL114" s="94">
        <f t="shared" si="196"/>
        <v>38977.126999999993</v>
      </c>
      <c r="JM114" s="94">
        <f t="shared" si="197"/>
        <v>38977.126999999993</v>
      </c>
      <c r="JN114" s="94">
        <f t="shared" si="198"/>
        <v>0</v>
      </c>
      <c r="JO114" s="94">
        <f t="shared" si="199"/>
        <v>0</v>
      </c>
      <c r="JP114" s="96">
        <v>13800</v>
      </c>
      <c r="JQ114" s="6" t="s">
        <v>384</v>
      </c>
      <c r="JR114" s="106" t="s">
        <v>394</v>
      </c>
      <c r="JS114" s="106" t="s">
        <v>410</v>
      </c>
      <c r="JT114" s="6" t="s">
        <v>400</v>
      </c>
      <c r="JU114" s="17"/>
      <c r="JV114" s="6" t="s">
        <v>562</v>
      </c>
      <c r="JW114" s="105" t="s">
        <v>421</v>
      </c>
      <c r="JX114" s="103" t="s">
        <v>422</v>
      </c>
      <c r="JY114" s="7" t="s">
        <v>563</v>
      </c>
      <c r="JZ114" s="105"/>
      <c r="KA114" s="6" t="s">
        <v>458</v>
      </c>
      <c r="KB114" s="6"/>
      <c r="KC114" s="110">
        <v>43800</v>
      </c>
      <c r="KD114" s="109">
        <v>43646</v>
      </c>
      <c r="KE114" s="110"/>
      <c r="KF114" s="130"/>
      <c r="KG114" s="130"/>
      <c r="KH114" s="130"/>
      <c r="KI114" s="130"/>
      <c r="KJ114" s="130"/>
      <c r="KK114" s="130"/>
      <c r="KL114" s="130"/>
      <c r="KM114" s="26"/>
      <c r="KN114" s="130"/>
      <c r="KO114" s="131"/>
      <c r="KP114" s="132"/>
      <c r="KQ114" s="133" t="s">
        <v>509</v>
      </c>
      <c r="KR114" s="132"/>
      <c r="KS114" s="291"/>
    </row>
    <row r="115" spans="1:305" ht="39" x14ac:dyDescent="0.25">
      <c r="A115" s="4" t="s">
        <v>248</v>
      </c>
      <c r="B115" s="6" t="s">
        <v>71</v>
      </c>
      <c r="C115" s="26" t="s">
        <v>278</v>
      </c>
      <c r="D115" s="219" t="s">
        <v>147</v>
      </c>
      <c r="E115" s="32" t="s">
        <v>770</v>
      </c>
      <c r="F115" s="33" t="s">
        <v>290</v>
      </c>
      <c r="G115" s="12">
        <v>0</v>
      </c>
      <c r="H115" s="12">
        <v>0</v>
      </c>
      <c r="I115" s="12">
        <v>0</v>
      </c>
      <c r="J115" s="12">
        <v>0</v>
      </c>
      <c r="K115" s="12">
        <v>0</v>
      </c>
      <c r="L115" s="12">
        <v>0</v>
      </c>
      <c r="M115" s="12">
        <v>0</v>
      </c>
      <c r="N115" s="48">
        <v>250.51499999999999</v>
      </c>
      <c r="O115" s="48">
        <v>-0.36399999999999999</v>
      </c>
      <c r="P115" s="48">
        <v>0</v>
      </c>
      <c r="Q115" s="48">
        <v>0</v>
      </c>
      <c r="R115" s="48">
        <v>0</v>
      </c>
      <c r="S115" s="11">
        <f t="shared" si="123"/>
        <v>250.15099999999998</v>
      </c>
      <c r="T115" s="79">
        <v>0</v>
      </c>
      <c r="U115" s="79">
        <v>0.23</v>
      </c>
      <c r="V115" s="79">
        <v>0</v>
      </c>
      <c r="W115" s="79">
        <v>0.01</v>
      </c>
      <c r="X115" s="79">
        <v>0.19</v>
      </c>
      <c r="Y115" s="79">
        <v>0.01</v>
      </c>
      <c r="Z115" s="79">
        <v>0</v>
      </c>
      <c r="AA115" s="79">
        <v>0</v>
      </c>
      <c r="AB115" s="79">
        <v>0.16</v>
      </c>
      <c r="AC115" s="79">
        <v>4.0000000000000036E-2</v>
      </c>
      <c r="AD115" s="79">
        <v>0.01</v>
      </c>
      <c r="AE115" s="79">
        <v>0</v>
      </c>
      <c r="AF115" s="221">
        <f t="shared" si="200"/>
        <v>0.35</v>
      </c>
      <c r="AG115" s="221">
        <f t="shared" si="201"/>
        <v>0.57999999999999996</v>
      </c>
      <c r="AH115" s="221">
        <f t="shared" si="202"/>
        <v>0.57999999999999996</v>
      </c>
      <c r="AI115" s="221">
        <f t="shared" si="203"/>
        <v>0.59</v>
      </c>
      <c r="AJ115" s="221">
        <f t="shared" si="204"/>
        <v>0.78</v>
      </c>
      <c r="AK115" s="221">
        <f t="shared" si="205"/>
        <v>0.79</v>
      </c>
      <c r="AL115" s="221">
        <f t="shared" si="206"/>
        <v>0.79</v>
      </c>
      <c r="AM115" s="221">
        <f t="shared" si="207"/>
        <v>0.79</v>
      </c>
      <c r="AN115" s="221">
        <f t="shared" si="208"/>
        <v>0.95000000000000007</v>
      </c>
      <c r="AO115" s="221">
        <f t="shared" si="209"/>
        <v>0.9900000000000001</v>
      </c>
      <c r="AP115" s="221">
        <f t="shared" si="210"/>
        <v>1</v>
      </c>
      <c r="AQ115" s="221">
        <f t="shared" si="211"/>
        <v>1</v>
      </c>
      <c r="AR115" s="221">
        <f t="shared" si="149"/>
        <v>0.40881058810588106</v>
      </c>
      <c r="AS115" s="221">
        <f t="shared" si="150"/>
        <v>0.67682326823268224</v>
      </c>
      <c r="AT115" s="221">
        <f t="shared" si="151"/>
        <v>0.82105471054710544</v>
      </c>
      <c r="AU115" s="221">
        <f t="shared" si="152"/>
        <v>0.87894528945289452</v>
      </c>
      <c r="AV115" s="221">
        <f t="shared" si="153"/>
        <v>0.91475564755647554</v>
      </c>
      <c r="AW115" s="221">
        <f t="shared" si="154"/>
        <v>0.93114581145811459</v>
      </c>
      <c r="AX115" s="221">
        <f t="shared" si="155"/>
        <v>0.94999599995999962</v>
      </c>
      <c r="AY115" s="221">
        <f t="shared" si="156"/>
        <v>0.99999649996499962</v>
      </c>
      <c r="AZ115" s="221">
        <f t="shared" si="157"/>
        <v>0.99999649996499962</v>
      </c>
      <c r="BA115" s="221">
        <f t="shared" si="158"/>
        <v>0.99999649996499962</v>
      </c>
      <c r="BB115" s="221">
        <f t="shared" si="159"/>
        <v>0.99999649996499962</v>
      </c>
      <c r="BC115" s="221">
        <f t="shared" si="160"/>
        <v>0.99999649996499962</v>
      </c>
      <c r="BD115" s="80">
        <f t="shared" si="212"/>
        <v>1</v>
      </c>
      <c r="BE115" s="76">
        <v>0.35</v>
      </c>
      <c r="BF115" s="51">
        <v>1406</v>
      </c>
      <c r="BG115" s="57">
        <v>727.19047619047626</v>
      </c>
      <c r="BH115" s="57">
        <v>0</v>
      </c>
      <c r="BI115" s="57">
        <v>0</v>
      </c>
      <c r="BJ115" s="57">
        <v>0</v>
      </c>
      <c r="BK115" s="57">
        <v>0</v>
      </c>
      <c r="BL115" s="57">
        <v>0</v>
      </c>
      <c r="BM115" s="57">
        <v>0</v>
      </c>
      <c r="BN115" s="57">
        <v>0</v>
      </c>
      <c r="BO115" s="57">
        <v>0</v>
      </c>
      <c r="BP115" s="57">
        <v>0</v>
      </c>
      <c r="BQ115" s="57">
        <v>0</v>
      </c>
      <c r="BR115" s="57">
        <v>0</v>
      </c>
      <c r="BS115" s="86">
        <f t="shared" si="161"/>
        <v>727.19047619047626</v>
      </c>
      <c r="BT115" s="230">
        <v>5.8810588105881058E-2</v>
      </c>
      <c r="BU115" s="230">
        <v>0.26801268012680124</v>
      </c>
      <c r="BV115" s="230">
        <v>0.14423144231442314</v>
      </c>
      <c r="BW115" s="230">
        <v>5.789057890578906E-2</v>
      </c>
      <c r="BX115" s="230">
        <v>3.581035810358104E-2</v>
      </c>
      <c r="BY115" s="230">
        <v>1.6390163901639016E-2</v>
      </c>
      <c r="BZ115" s="230">
        <v>1.885018850188502E-2</v>
      </c>
      <c r="CA115" s="230">
        <v>5.0000500005000052E-2</v>
      </c>
      <c r="CB115" s="230">
        <v>0</v>
      </c>
      <c r="CC115" s="230">
        <v>0</v>
      </c>
      <c r="CD115" s="230">
        <v>0</v>
      </c>
      <c r="CE115" s="230">
        <v>0</v>
      </c>
      <c r="CF115" s="80">
        <f t="shared" si="162"/>
        <v>0.99999649996499962</v>
      </c>
      <c r="CG115" s="59">
        <v>0</v>
      </c>
      <c r="CH115" s="59">
        <v>0</v>
      </c>
      <c r="CI115" s="59">
        <v>0</v>
      </c>
      <c r="CJ115" s="59">
        <v>0</v>
      </c>
      <c r="CK115" s="59">
        <v>0</v>
      </c>
      <c r="CL115" s="59">
        <v>0</v>
      </c>
      <c r="CM115" s="59">
        <v>0</v>
      </c>
      <c r="CN115" s="59">
        <v>0</v>
      </c>
      <c r="CO115" s="59">
        <v>0</v>
      </c>
      <c r="CP115" s="59">
        <v>0</v>
      </c>
      <c r="CQ115" s="59">
        <v>0</v>
      </c>
      <c r="CR115" s="59">
        <v>0</v>
      </c>
      <c r="CS115" s="11">
        <f t="shared" si="163"/>
        <v>0</v>
      </c>
      <c r="CT115" s="59">
        <v>0</v>
      </c>
      <c r="CU115" s="59">
        <v>0</v>
      </c>
      <c r="CV115" s="59">
        <v>0</v>
      </c>
      <c r="CW115" s="59">
        <v>0</v>
      </c>
      <c r="CX115" s="58">
        <f t="shared" si="213"/>
        <v>2133.1904761904761</v>
      </c>
      <c r="CY115" s="63">
        <v>727.19047619047626</v>
      </c>
      <c r="CZ115" s="63">
        <v>0</v>
      </c>
      <c r="DA115" s="63">
        <v>0</v>
      </c>
      <c r="DB115" s="63">
        <v>0</v>
      </c>
      <c r="DC115" s="63">
        <v>0</v>
      </c>
      <c r="DD115" s="63">
        <v>0</v>
      </c>
      <c r="DE115" s="63">
        <v>0</v>
      </c>
      <c r="DF115" s="63">
        <v>0</v>
      </c>
      <c r="DG115" s="63">
        <v>0</v>
      </c>
      <c r="DH115" s="63">
        <v>0</v>
      </c>
      <c r="DI115" s="63">
        <v>0</v>
      </c>
      <c r="DJ115" s="63">
        <v>0</v>
      </c>
      <c r="DK115" s="63">
        <f t="shared" si="164"/>
        <v>727.19047619047626</v>
      </c>
      <c r="DL115" s="63">
        <v>0</v>
      </c>
      <c r="DM115" s="63">
        <v>0</v>
      </c>
      <c r="DN115" s="63">
        <v>0</v>
      </c>
      <c r="DO115" s="63">
        <v>0</v>
      </c>
      <c r="DP115" s="63">
        <v>0</v>
      </c>
      <c r="DQ115" s="63">
        <v>0</v>
      </c>
      <c r="DR115" s="63">
        <v>0</v>
      </c>
      <c r="DS115" s="63">
        <v>0</v>
      </c>
      <c r="DT115" s="63">
        <v>0</v>
      </c>
      <c r="DU115" s="63">
        <v>0</v>
      </c>
      <c r="DV115" s="63">
        <v>0</v>
      </c>
      <c r="DW115" s="63">
        <v>0</v>
      </c>
      <c r="DX115" s="63">
        <f t="shared" si="165"/>
        <v>0</v>
      </c>
      <c r="DY115" s="58">
        <v>0</v>
      </c>
      <c r="DZ115" s="58">
        <v>0</v>
      </c>
      <c r="EA115" s="58">
        <v>0</v>
      </c>
      <c r="EB115" s="58">
        <v>0</v>
      </c>
      <c r="EC115" s="58">
        <f t="shared" si="166"/>
        <v>2133.1904761904761</v>
      </c>
      <c r="ED115" s="85">
        <v>0</v>
      </c>
      <c r="EE115" s="85">
        <v>0</v>
      </c>
      <c r="EF115" s="85">
        <v>0</v>
      </c>
      <c r="EG115" s="85">
        <v>0</v>
      </c>
      <c r="EH115" s="85">
        <v>0</v>
      </c>
      <c r="EI115" s="85">
        <v>0</v>
      </c>
      <c r="EJ115" s="85">
        <v>727.19047619047626</v>
      </c>
      <c r="EK115" s="85">
        <v>0</v>
      </c>
      <c r="EL115" s="85">
        <v>0</v>
      </c>
      <c r="EM115" s="85">
        <v>0</v>
      </c>
      <c r="EN115" s="85">
        <v>0</v>
      </c>
      <c r="EO115" s="85">
        <v>0</v>
      </c>
      <c r="EP115" s="83">
        <f t="shared" si="167"/>
        <v>727.19047619047626</v>
      </c>
      <c r="EQ115" s="79">
        <v>0</v>
      </c>
      <c r="ER115" s="79">
        <v>0.23</v>
      </c>
      <c r="ES115" s="79">
        <v>0</v>
      </c>
      <c r="ET115" s="79">
        <v>0.01</v>
      </c>
      <c r="EU115" s="79">
        <v>0.19</v>
      </c>
      <c r="EV115" s="79">
        <v>2.2588235294117645E-2</v>
      </c>
      <c r="EW115" s="79">
        <v>2.6823529411764704E-2</v>
      </c>
      <c r="EX115" s="79">
        <v>7.0588235294117646E-2</v>
      </c>
      <c r="EY115" s="79">
        <v>0</v>
      </c>
      <c r="EZ115" s="79">
        <v>0</v>
      </c>
      <c r="FA115" s="79">
        <v>0</v>
      </c>
      <c r="FB115" s="79">
        <v>0</v>
      </c>
      <c r="FC115" s="81">
        <f t="shared" si="168"/>
        <v>0.55000000000000004</v>
      </c>
      <c r="FD115" s="81">
        <f t="shared" si="169"/>
        <v>0.35</v>
      </c>
      <c r="FE115" s="81">
        <f t="shared" si="170"/>
        <v>0.57999999999999996</v>
      </c>
      <c r="FF115" s="81">
        <f t="shared" si="171"/>
        <v>0.57999999999999996</v>
      </c>
      <c r="FG115" s="81">
        <f t="shared" si="172"/>
        <v>0.59</v>
      </c>
      <c r="FH115" s="81">
        <f t="shared" si="173"/>
        <v>0.78</v>
      </c>
      <c r="FI115" s="81">
        <f t="shared" si="174"/>
        <v>0.8025882352941176</v>
      </c>
      <c r="FJ115" s="81">
        <f t="shared" si="175"/>
        <v>0.82941176470588229</v>
      </c>
      <c r="FK115" s="81">
        <f t="shared" si="176"/>
        <v>0.9</v>
      </c>
      <c r="FL115" s="81">
        <f t="shared" si="177"/>
        <v>0.9</v>
      </c>
      <c r="FM115" s="81">
        <f t="shared" si="178"/>
        <v>0.9</v>
      </c>
      <c r="FN115" s="81">
        <f t="shared" si="179"/>
        <v>0.9</v>
      </c>
      <c r="FO115" s="81">
        <f t="shared" si="180"/>
        <v>0.9</v>
      </c>
      <c r="FP115" s="85">
        <v>0</v>
      </c>
      <c r="FQ115" s="85">
        <v>0</v>
      </c>
      <c r="FR115" s="85">
        <v>0</v>
      </c>
      <c r="FS115" s="85">
        <v>0</v>
      </c>
      <c r="FT115" s="85">
        <v>0</v>
      </c>
      <c r="FU115" s="85">
        <v>0</v>
      </c>
      <c r="FV115" s="85">
        <v>0</v>
      </c>
      <c r="FW115" s="85">
        <v>0</v>
      </c>
      <c r="FX115" s="85">
        <v>0</v>
      </c>
      <c r="FY115" s="85">
        <v>0</v>
      </c>
      <c r="FZ115" s="85">
        <v>0</v>
      </c>
      <c r="GA115" s="85">
        <v>0</v>
      </c>
      <c r="GB115" s="83">
        <f t="shared" si="181"/>
        <v>0</v>
      </c>
      <c r="GC115" s="89">
        <v>0</v>
      </c>
      <c r="GD115" s="89">
        <v>0</v>
      </c>
      <c r="GE115" s="89">
        <v>0</v>
      </c>
      <c r="GF115" s="89">
        <v>0</v>
      </c>
      <c r="GG115" s="86">
        <v>2133.1904761904761</v>
      </c>
      <c r="GH115" s="63">
        <v>0</v>
      </c>
      <c r="GI115" s="63">
        <v>0</v>
      </c>
      <c r="GJ115" s="63">
        <v>0</v>
      </c>
      <c r="GK115" s="63">
        <v>0</v>
      </c>
      <c r="GL115" s="63">
        <v>0</v>
      </c>
      <c r="GM115" s="63">
        <v>0</v>
      </c>
      <c r="GN115" s="63">
        <v>0</v>
      </c>
      <c r="GO115" s="63">
        <v>250.51499999999999</v>
      </c>
      <c r="GP115" s="63">
        <v>-0.36399999999999999</v>
      </c>
      <c r="GQ115" s="63">
        <v>477.03947619047625</v>
      </c>
      <c r="GR115" s="63">
        <v>0</v>
      </c>
      <c r="GS115" s="63">
        <v>0</v>
      </c>
      <c r="GT115" s="63">
        <f t="shared" si="182"/>
        <v>727.19047619047626</v>
      </c>
      <c r="GU115" s="63">
        <v>0</v>
      </c>
      <c r="GV115" s="63">
        <v>0</v>
      </c>
      <c r="GW115" s="63">
        <v>0</v>
      </c>
      <c r="GX115" s="63">
        <v>0</v>
      </c>
      <c r="GY115" s="63">
        <v>0</v>
      </c>
      <c r="GZ115" s="63">
        <v>0</v>
      </c>
      <c r="HA115" s="63">
        <v>0</v>
      </c>
      <c r="HB115" s="63">
        <v>0</v>
      </c>
      <c r="HC115" s="63">
        <v>0</v>
      </c>
      <c r="HD115" s="63">
        <v>0</v>
      </c>
      <c r="HE115" s="63">
        <v>0</v>
      </c>
      <c r="HF115" s="63">
        <v>0</v>
      </c>
      <c r="HG115" s="63">
        <f t="shared" si="183"/>
        <v>0</v>
      </c>
      <c r="HH115" s="58">
        <v>0</v>
      </c>
      <c r="HI115" s="58">
        <v>0</v>
      </c>
      <c r="HJ115" s="58">
        <v>0</v>
      </c>
      <c r="HK115" s="58">
        <v>0</v>
      </c>
      <c r="HL115" s="58">
        <f t="shared" si="184"/>
        <v>2133.1904761904761</v>
      </c>
      <c r="HM115" s="63">
        <v>0</v>
      </c>
      <c r="HN115" s="63">
        <v>0</v>
      </c>
      <c r="HO115" s="63">
        <v>0</v>
      </c>
      <c r="HP115" s="63">
        <v>0</v>
      </c>
      <c r="HQ115" s="63">
        <v>0</v>
      </c>
      <c r="HR115" s="63">
        <v>0</v>
      </c>
      <c r="HS115" s="63">
        <v>0</v>
      </c>
      <c r="HT115" s="63">
        <v>250.51499999999999</v>
      </c>
      <c r="HU115" s="63">
        <v>-0.36399999999999999</v>
      </c>
      <c r="HV115" s="63">
        <v>0</v>
      </c>
      <c r="HW115" s="63">
        <v>0</v>
      </c>
      <c r="HX115" s="63">
        <v>477.03947619047631</v>
      </c>
      <c r="HY115" s="63">
        <f t="shared" si="185"/>
        <v>727.19047619047626</v>
      </c>
      <c r="HZ115" s="63">
        <v>0</v>
      </c>
      <c r="IA115" s="63">
        <v>0</v>
      </c>
      <c r="IB115" s="63">
        <v>0</v>
      </c>
      <c r="IC115" s="63">
        <v>0</v>
      </c>
      <c r="ID115" s="63">
        <v>0</v>
      </c>
      <c r="IE115" s="63">
        <v>0</v>
      </c>
      <c r="IF115" s="63">
        <v>0</v>
      </c>
      <c r="IG115" s="63">
        <v>0</v>
      </c>
      <c r="IH115" s="63">
        <v>0</v>
      </c>
      <c r="II115" s="63">
        <v>0</v>
      </c>
      <c r="IJ115" s="63">
        <v>0</v>
      </c>
      <c r="IK115" s="63">
        <v>0</v>
      </c>
      <c r="IL115" s="63">
        <v>0</v>
      </c>
      <c r="IM115" s="58">
        <v>0</v>
      </c>
      <c r="IN115" s="58">
        <v>0</v>
      </c>
      <c r="IO115" s="58">
        <v>0</v>
      </c>
      <c r="IP115" s="58">
        <v>0</v>
      </c>
      <c r="IQ115" s="58">
        <f t="shared" si="214"/>
        <v>2133.1904761904761</v>
      </c>
      <c r="IR115" s="70">
        <f t="shared" si="186"/>
        <v>727.19047619047626</v>
      </c>
      <c r="IS115" s="70">
        <f t="shared" si="187"/>
        <v>250.15099999999998</v>
      </c>
      <c r="IT115" s="92">
        <f t="shared" si="215"/>
        <v>1656.1510000000001</v>
      </c>
      <c r="IU115" s="92">
        <f t="shared" si="216"/>
        <v>2133.1904761904761</v>
      </c>
      <c r="IV115" s="92">
        <f t="shared" si="188"/>
        <v>-477.03947619047608</v>
      </c>
      <c r="IW115" s="21">
        <f t="shared" si="217"/>
        <v>477.03947619047608</v>
      </c>
      <c r="IX115" s="70">
        <f t="shared" si="189"/>
        <v>727.19047619047626</v>
      </c>
      <c r="IY115" s="70">
        <f t="shared" si="190"/>
        <v>250.15099999999998</v>
      </c>
      <c r="IZ115" s="93">
        <f t="shared" si="218"/>
        <v>1656.1510000000001</v>
      </c>
      <c r="JA115" s="93">
        <f t="shared" si="219"/>
        <v>2133.1904761904761</v>
      </c>
      <c r="JB115" s="92">
        <f t="shared" si="191"/>
        <v>-477.03947619047608</v>
      </c>
      <c r="JC115" s="94">
        <f t="shared" si="220"/>
        <v>477.03947619047608</v>
      </c>
      <c r="JD115" s="94">
        <f t="shared" si="192"/>
        <v>727.19047619047626</v>
      </c>
      <c r="JE115" s="94">
        <f t="shared" si="193"/>
        <v>250.15099999999998</v>
      </c>
      <c r="JF115" s="94">
        <f t="shared" si="221"/>
        <v>1656.1510000000001</v>
      </c>
      <c r="JG115" s="94">
        <f t="shared" si="222"/>
        <v>2133.1904761904761</v>
      </c>
      <c r="JH115" s="94">
        <f t="shared" si="194"/>
        <v>-477.03947619047608</v>
      </c>
      <c r="JI115" s="94">
        <f t="shared" si="223"/>
        <v>477.03947619047608</v>
      </c>
      <c r="JJ115" s="94">
        <f t="shared" si="195"/>
        <v>250.15099999999998</v>
      </c>
      <c r="JK115" s="94">
        <f t="shared" si="224"/>
        <v>250.15099999999998</v>
      </c>
      <c r="JL115" s="94">
        <f t="shared" si="196"/>
        <v>1656.1510000000001</v>
      </c>
      <c r="JM115" s="94">
        <f t="shared" si="197"/>
        <v>1656.1510000000001</v>
      </c>
      <c r="JN115" s="94">
        <f t="shared" si="198"/>
        <v>0</v>
      </c>
      <c r="JO115" s="94">
        <f t="shared" si="199"/>
        <v>477.03947619047608</v>
      </c>
      <c r="JP115" s="96">
        <v>13801</v>
      </c>
      <c r="JQ115" s="6" t="s">
        <v>384</v>
      </c>
      <c r="JR115" s="106" t="s">
        <v>394</v>
      </c>
      <c r="JS115" s="106" t="s">
        <v>410</v>
      </c>
      <c r="JT115" s="6" t="s">
        <v>564</v>
      </c>
      <c r="JU115" s="17"/>
      <c r="JV115" s="6" t="s">
        <v>562</v>
      </c>
      <c r="JW115" s="105" t="s">
        <v>421</v>
      </c>
      <c r="JX115" s="103" t="s">
        <v>422</v>
      </c>
      <c r="JY115" s="7" t="s">
        <v>563</v>
      </c>
      <c r="JZ115" s="105"/>
      <c r="KA115" s="6" t="s">
        <v>458</v>
      </c>
      <c r="KB115" s="6"/>
      <c r="KC115" s="110">
        <v>43800</v>
      </c>
      <c r="KD115" s="109">
        <v>43646</v>
      </c>
      <c r="KE115" s="110"/>
      <c r="KF115" s="130"/>
      <c r="KG115" s="130"/>
      <c r="KH115" s="130"/>
      <c r="KI115" s="130"/>
      <c r="KJ115" s="130"/>
      <c r="KK115" s="130"/>
      <c r="KL115" s="130"/>
      <c r="KM115" s="26"/>
      <c r="KN115" s="130"/>
      <c r="KO115" s="131"/>
      <c r="KP115" s="132"/>
      <c r="KQ115" s="133" t="s">
        <v>509</v>
      </c>
      <c r="KR115" s="132"/>
      <c r="KS115" s="291"/>
    </row>
    <row r="116" spans="1:305" ht="39" x14ac:dyDescent="0.25">
      <c r="A116" s="4" t="s">
        <v>249</v>
      </c>
      <c r="B116" s="6" t="s">
        <v>71</v>
      </c>
      <c r="C116" s="26" t="s">
        <v>279</v>
      </c>
      <c r="D116" s="219" t="s">
        <v>147</v>
      </c>
      <c r="E116" s="32" t="s">
        <v>770</v>
      </c>
      <c r="F116" s="33" t="s">
        <v>290</v>
      </c>
      <c r="G116" s="12">
        <v>31363.276999999998</v>
      </c>
      <c r="H116" s="12">
        <v>7895.5230000000001</v>
      </c>
      <c r="I116" s="12">
        <v>0</v>
      </c>
      <c r="J116" s="12">
        <v>0</v>
      </c>
      <c r="K116" s="12">
        <v>0</v>
      </c>
      <c r="L116" s="12">
        <v>1332.087</v>
      </c>
      <c r="M116" s="12">
        <v>7119.5540000000001</v>
      </c>
      <c r="N116" s="48">
        <v>5141.8649999999998</v>
      </c>
      <c r="O116" s="48">
        <v>7654.835</v>
      </c>
      <c r="P116" s="48">
        <v>0</v>
      </c>
      <c r="Q116" s="48">
        <v>3202.2170000000001</v>
      </c>
      <c r="R116" s="48">
        <v>0</v>
      </c>
      <c r="S116" s="11">
        <f t="shared" si="123"/>
        <v>63709.357999999986</v>
      </c>
      <c r="T116" s="79">
        <v>0</v>
      </c>
      <c r="U116" s="79">
        <v>0.23</v>
      </c>
      <c r="V116" s="79">
        <v>0</v>
      </c>
      <c r="W116" s="79">
        <v>0.01</v>
      </c>
      <c r="X116" s="79">
        <v>0.3</v>
      </c>
      <c r="Y116" s="79">
        <v>0</v>
      </c>
      <c r="Z116" s="79">
        <v>0</v>
      </c>
      <c r="AA116" s="79">
        <v>0</v>
      </c>
      <c r="AB116" s="79">
        <v>0</v>
      </c>
      <c r="AC116" s="79">
        <v>0</v>
      </c>
      <c r="AD116" s="79">
        <v>0</v>
      </c>
      <c r="AE116" s="79">
        <v>0</v>
      </c>
      <c r="AF116" s="221">
        <f t="shared" si="200"/>
        <v>0.35</v>
      </c>
      <c r="AG116" s="221">
        <f t="shared" si="201"/>
        <v>0.57999999999999996</v>
      </c>
      <c r="AH116" s="221">
        <f t="shared" si="202"/>
        <v>0.57999999999999996</v>
      </c>
      <c r="AI116" s="221">
        <f t="shared" si="203"/>
        <v>0.59</v>
      </c>
      <c r="AJ116" s="221">
        <f t="shared" si="204"/>
        <v>0.89</v>
      </c>
      <c r="AK116" s="221">
        <f t="shared" si="205"/>
        <v>0.89</v>
      </c>
      <c r="AL116" s="221">
        <f t="shared" si="206"/>
        <v>0.89</v>
      </c>
      <c r="AM116" s="221">
        <f t="shared" si="207"/>
        <v>0.89</v>
      </c>
      <c r="AN116" s="221">
        <f t="shared" si="208"/>
        <v>0.89</v>
      </c>
      <c r="AO116" s="221">
        <f t="shared" si="209"/>
        <v>0.89</v>
      </c>
      <c r="AP116" s="221">
        <f t="shared" si="210"/>
        <v>0.89</v>
      </c>
      <c r="AQ116" s="221">
        <f t="shared" si="211"/>
        <v>0.89</v>
      </c>
      <c r="AR116" s="221">
        <f t="shared" si="149"/>
        <v>0.40881058810588106</v>
      </c>
      <c r="AS116" s="221">
        <f t="shared" si="150"/>
        <v>0.67682326823268224</v>
      </c>
      <c r="AT116" s="221">
        <f t="shared" si="151"/>
        <v>0.82105471054710544</v>
      </c>
      <c r="AU116" s="221">
        <f t="shared" si="152"/>
        <v>0.87894528945289452</v>
      </c>
      <c r="AV116" s="221">
        <f t="shared" si="153"/>
        <v>0.91475564755647554</v>
      </c>
      <c r="AW116" s="221">
        <f t="shared" si="154"/>
        <v>0.93114581145811459</v>
      </c>
      <c r="AX116" s="221">
        <f t="shared" si="155"/>
        <v>0.94999599995999962</v>
      </c>
      <c r="AY116" s="221">
        <f t="shared" si="156"/>
        <v>0.99999649996499962</v>
      </c>
      <c r="AZ116" s="221">
        <f t="shared" si="157"/>
        <v>0.99999649996499962</v>
      </c>
      <c r="BA116" s="221">
        <f t="shared" si="158"/>
        <v>0.99999649996499962</v>
      </c>
      <c r="BB116" s="221">
        <f t="shared" si="159"/>
        <v>0.99999649996499962</v>
      </c>
      <c r="BC116" s="221">
        <f t="shared" si="160"/>
        <v>0.99999649996499962</v>
      </c>
      <c r="BD116" s="80">
        <f t="shared" si="212"/>
        <v>0.89</v>
      </c>
      <c r="BE116" s="76">
        <v>0.35</v>
      </c>
      <c r="BF116" s="51">
        <v>0</v>
      </c>
      <c r="BG116" s="57">
        <v>69444.555555555562</v>
      </c>
      <c r="BH116" s="57">
        <v>0</v>
      </c>
      <c r="BI116" s="57">
        <v>0</v>
      </c>
      <c r="BJ116" s="57">
        <v>0</v>
      </c>
      <c r="BK116" s="57">
        <v>0</v>
      </c>
      <c r="BL116" s="57">
        <v>0</v>
      </c>
      <c r="BM116" s="57">
        <v>0</v>
      </c>
      <c r="BN116" s="57">
        <v>0</v>
      </c>
      <c r="BO116" s="57">
        <v>0</v>
      </c>
      <c r="BP116" s="57">
        <v>0</v>
      </c>
      <c r="BQ116" s="57">
        <v>0</v>
      </c>
      <c r="BR116" s="57">
        <v>0</v>
      </c>
      <c r="BS116" s="86">
        <f t="shared" si="161"/>
        <v>69444.555555555562</v>
      </c>
      <c r="BT116" s="230">
        <v>5.8810588105881058E-2</v>
      </c>
      <c r="BU116" s="230">
        <v>0.26801268012680124</v>
      </c>
      <c r="BV116" s="230">
        <v>0.14423144231442314</v>
      </c>
      <c r="BW116" s="230">
        <v>5.789057890578906E-2</v>
      </c>
      <c r="BX116" s="230">
        <v>3.581035810358104E-2</v>
      </c>
      <c r="BY116" s="230">
        <v>1.6390163901639016E-2</v>
      </c>
      <c r="BZ116" s="230">
        <v>1.885018850188502E-2</v>
      </c>
      <c r="CA116" s="230">
        <v>5.0000500005000052E-2</v>
      </c>
      <c r="CB116" s="230">
        <v>0</v>
      </c>
      <c r="CC116" s="230">
        <v>0</v>
      </c>
      <c r="CD116" s="230">
        <v>0</v>
      </c>
      <c r="CE116" s="230">
        <v>0</v>
      </c>
      <c r="CF116" s="80">
        <f t="shared" si="162"/>
        <v>0.99999649996499962</v>
      </c>
      <c r="CG116" s="59">
        <v>0</v>
      </c>
      <c r="CH116" s="59">
        <v>0</v>
      </c>
      <c r="CI116" s="59">
        <v>0</v>
      </c>
      <c r="CJ116" s="59">
        <v>0</v>
      </c>
      <c r="CK116" s="59">
        <v>0</v>
      </c>
      <c r="CL116" s="59">
        <v>0</v>
      </c>
      <c r="CM116" s="59">
        <v>0</v>
      </c>
      <c r="CN116" s="59">
        <v>0</v>
      </c>
      <c r="CO116" s="59">
        <v>0</v>
      </c>
      <c r="CP116" s="59">
        <v>0</v>
      </c>
      <c r="CQ116" s="59">
        <v>0</v>
      </c>
      <c r="CR116" s="59">
        <v>0</v>
      </c>
      <c r="CS116" s="11">
        <f t="shared" si="163"/>
        <v>0</v>
      </c>
      <c r="CT116" s="59">
        <v>0</v>
      </c>
      <c r="CU116" s="59">
        <v>0</v>
      </c>
      <c r="CV116" s="59">
        <v>0</v>
      </c>
      <c r="CW116" s="59">
        <v>0</v>
      </c>
      <c r="CX116" s="58">
        <f t="shared" si="213"/>
        <v>69444.555555555562</v>
      </c>
      <c r="CY116" s="63">
        <v>69444.555555555562</v>
      </c>
      <c r="CZ116" s="63">
        <v>0</v>
      </c>
      <c r="DA116" s="63">
        <v>0</v>
      </c>
      <c r="DB116" s="63">
        <v>0</v>
      </c>
      <c r="DC116" s="63">
        <v>0</v>
      </c>
      <c r="DD116" s="63">
        <v>0</v>
      </c>
      <c r="DE116" s="63">
        <v>0</v>
      </c>
      <c r="DF116" s="63">
        <v>0</v>
      </c>
      <c r="DG116" s="63">
        <v>0</v>
      </c>
      <c r="DH116" s="63">
        <v>0</v>
      </c>
      <c r="DI116" s="63">
        <v>0</v>
      </c>
      <c r="DJ116" s="63">
        <v>0</v>
      </c>
      <c r="DK116" s="63">
        <f t="shared" si="164"/>
        <v>69444.555555555562</v>
      </c>
      <c r="DL116" s="63">
        <v>0</v>
      </c>
      <c r="DM116" s="63">
        <v>0</v>
      </c>
      <c r="DN116" s="63">
        <v>0</v>
      </c>
      <c r="DO116" s="63">
        <v>0</v>
      </c>
      <c r="DP116" s="63">
        <v>0</v>
      </c>
      <c r="DQ116" s="63">
        <v>0</v>
      </c>
      <c r="DR116" s="63">
        <v>0</v>
      </c>
      <c r="DS116" s="63">
        <v>0</v>
      </c>
      <c r="DT116" s="63">
        <v>0</v>
      </c>
      <c r="DU116" s="63">
        <v>0</v>
      </c>
      <c r="DV116" s="63">
        <v>0</v>
      </c>
      <c r="DW116" s="63">
        <v>0</v>
      </c>
      <c r="DX116" s="63">
        <f t="shared" si="165"/>
        <v>0</v>
      </c>
      <c r="DY116" s="58">
        <v>0</v>
      </c>
      <c r="DZ116" s="58">
        <v>0</v>
      </c>
      <c r="EA116" s="58">
        <v>0</v>
      </c>
      <c r="EB116" s="58">
        <v>0</v>
      </c>
      <c r="EC116" s="58">
        <f t="shared" si="166"/>
        <v>69444.555555555562</v>
      </c>
      <c r="ED116" s="85">
        <v>31363.276999999998</v>
      </c>
      <c r="EE116" s="85">
        <v>7895.5230000000001</v>
      </c>
      <c r="EF116" s="85">
        <v>0</v>
      </c>
      <c r="EG116" s="85">
        <v>0</v>
      </c>
      <c r="EH116" s="85">
        <v>0</v>
      </c>
      <c r="EI116" s="85">
        <v>1332.087</v>
      </c>
      <c r="EJ116" s="85">
        <v>6967.9130000000005</v>
      </c>
      <c r="EK116" s="85">
        <v>6000</v>
      </c>
      <c r="EL116" s="85">
        <v>4000</v>
      </c>
      <c r="EM116" s="85">
        <v>11885.755555555574</v>
      </c>
      <c r="EN116" s="85">
        <v>0</v>
      </c>
      <c r="EO116" s="85">
        <v>0</v>
      </c>
      <c r="EP116" s="83">
        <f t="shared" si="167"/>
        <v>69444.555555555562</v>
      </c>
      <c r="EQ116" s="79">
        <v>0</v>
      </c>
      <c r="ER116" s="79">
        <v>0.23</v>
      </c>
      <c r="ES116" s="79">
        <v>0</v>
      </c>
      <c r="ET116" s="79">
        <v>0.01</v>
      </c>
      <c r="EU116" s="79">
        <v>0.3</v>
      </c>
      <c r="EV116" s="79">
        <v>2.0705882352941175E-2</v>
      </c>
      <c r="EW116" s="79">
        <v>2.4588235294117647E-2</v>
      </c>
      <c r="EX116" s="79">
        <v>6.4705882352941183E-2</v>
      </c>
      <c r="EY116" s="79">
        <v>0</v>
      </c>
      <c r="EZ116" s="79">
        <v>0</v>
      </c>
      <c r="FA116" s="79">
        <v>0</v>
      </c>
      <c r="FB116" s="79">
        <v>0</v>
      </c>
      <c r="FC116" s="81">
        <f t="shared" si="168"/>
        <v>0.65</v>
      </c>
      <c r="FD116" s="81">
        <f t="shared" si="169"/>
        <v>0.35</v>
      </c>
      <c r="FE116" s="81">
        <f t="shared" si="170"/>
        <v>0.57999999999999996</v>
      </c>
      <c r="FF116" s="81">
        <f t="shared" si="171"/>
        <v>0.57999999999999996</v>
      </c>
      <c r="FG116" s="81">
        <f t="shared" si="172"/>
        <v>0.59</v>
      </c>
      <c r="FH116" s="81">
        <f t="shared" si="173"/>
        <v>0.89</v>
      </c>
      <c r="FI116" s="81">
        <f t="shared" si="174"/>
        <v>0.91070588235294114</v>
      </c>
      <c r="FJ116" s="81">
        <f t="shared" si="175"/>
        <v>0.93529411764705883</v>
      </c>
      <c r="FK116" s="81">
        <f t="shared" si="176"/>
        <v>1</v>
      </c>
      <c r="FL116" s="81">
        <f t="shared" si="177"/>
        <v>1</v>
      </c>
      <c r="FM116" s="81">
        <f t="shared" si="178"/>
        <v>1</v>
      </c>
      <c r="FN116" s="81">
        <f t="shared" si="179"/>
        <v>1</v>
      </c>
      <c r="FO116" s="81">
        <f t="shared" si="180"/>
        <v>1</v>
      </c>
      <c r="FP116" s="85">
        <v>0</v>
      </c>
      <c r="FQ116" s="85">
        <v>0</v>
      </c>
      <c r="FR116" s="85">
        <v>0</v>
      </c>
      <c r="FS116" s="85">
        <v>0</v>
      </c>
      <c r="FT116" s="85">
        <v>0</v>
      </c>
      <c r="FU116" s="85">
        <v>0</v>
      </c>
      <c r="FV116" s="85">
        <v>0</v>
      </c>
      <c r="FW116" s="85">
        <v>0</v>
      </c>
      <c r="FX116" s="85">
        <v>0</v>
      </c>
      <c r="FY116" s="85">
        <v>0</v>
      </c>
      <c r="FZ116" s="85">
        <v>0</v>
      </c>
      <c r="GA116" s="85">
        <v>0</v>
      </c>
      <c r="GB116" s="83">
        <f t="shared" si="181"/>
        <v>0</v>
      </c>
      <c r="GC116" s="89">
        <v>0</v>
      </c>
      <c r="GD116" s="89">
        <v>0</v>
      </c>
      <c r="GE116" s="89">
        <v>0</v>
      </c>
      <c r="GF116" s="89">
        <v>0</v>
      </c>
      <c r="GG116" s="86">
        <v>69444.555555555562</v>
      </c>
      <c r="GH116" s="63">
        <v>31363.276999999998</v>
      </c>
      <c r="GI116" s="63">
        <v>7895.5230000000001</v>
      </c>
      <c r="GJ116" s="63">
        <v>0</v>
      </c>
      <c r="GK116" s="63">
        <v>0</v>
      </c>
      <c r="GL116" s="63">
        <v>0</v>
      </c>
      <c r="GM116" s="63">
        <v>1332.087</v>
      </c>
      <c r="GN116" s="63">
        <v>7119.5540000000001</v>
      </c>
      <c r="GO116" s="63">
        <v>5141.8649999999998</v>
      </c>
      <c r="GP116" s="63">
        <v>7654.835</v>
      </c>
      <c r="GQ116" s="63">
        <v>1588.7919999999995</v>
      </c>
      <c r="GR116" s="63">
        <v>7348.622555555572</v>
      </c>
      <c r="GS116" s="63">
        <v>0</v>
      </c>
      <c r="GT116" s="63">
        <f t="shared" si="182"/>
        <v>69444.555555555562</v>
      </c>
      <c r="GU116" s="63">
        <v>0</v>
      </c>
      <c r="GV116" s="63">
        <v>0</v>
      </c>
      <c r="GW116" s="63">
        <v>0</v>
      </c>
      <c r="GX116" s="63">
        <v>0</v>
      </c>
      <c r="GY116" s="63">
        <v>0</v>
      </c>
      <c r="GZ116" s="63">
        <v>0</v>
      </c>
      <c r="HA116" s="63">
        <v>0</v>
      </c>
      <c r="HB116" s="63">
        <v>0</v>
      </c>
      <c r="HC116" s="63">
        <v>0</v>
      </c>
      <c r="HD116" s="63">
        <v>0</v>
      </c>
      <c r="HE116" s="63">
        <v>0</v>
      </c>
      <c r="HF116" s="63">
        <v>0</v>
      </c>
      <c r="HG116" s="63">
        <f t="shared" si="183"/>
        <v>0</v>
      </c>
      <c r="HH116" s="58">
        <v>0</v>
      </c>
      <c r="HI116" s="58">
        <v>0</v>
      </c>
      <c r="HJ116" s="58">
        <v>0</v>
      </c>
      <c r="HK116" s="58">
        <v>0</v>
      </c>
      <c r="HL116" s="58">
        <f t="shared" si="184"/>
        <v>69444.555555555562</v>
      </c>
      <c r="HM116" s="63">
        <v>31363.276999999998</v>
      </c>
      <c r="HN116" s="63">
        <v>7895.5230000000001</v>
      </c>
      <c r="HO116" s="63">
        <v>0</v>
      </c>
      <c r="HP116" s="63">
        <v>0</v>
      </c>
      <c r="HQ116" s="63">
        <v>0</v>
      </c>
      <c r="HR116" s="63">
        <v>1332.087</v>
      </c>
      <c r="HS116" s="63">
        <v>7119.5540000000001</v>
      </c>
      <c r="HT116" s="63">
        <v>5141.8649999999998</v>
      </c>
      <c r="HU116" s="63">
        <v>7654.835</v>
      </c>
      <c r="HV116" s="63">
        <v>0</v>
      </c>
      <c r="HW116" s="63">
        <v>3202.2170000000001</v>
      </c>
      <c r="HX116" s="63">
        <v>5735.1975555555764</v>
      </c>
      <c r="HY116" s="63">
        <f t="shared" si="185"/>
        <v>69444.555555555562</v>
      </c>
      <c r="HZ116" s="63">
        <v>0</v>
      </c>
      <c r="IA116" s="63">
        <v>0</v>
      </c>
      <c r="IB116" s="63">
        <v>0</v>
      </c>
      <c r="IC116" s="63">
        <v>0</v>
      </c>
      <c r="ID116" s="63">
        <v>0</v>
      </c>
      <c r="IE116" s="63">
        <v>0</v>
      </c>
      <c r="IF116" s="63">
        <v>0</v>
      </c>
      <c r="IG116" s="63">
        <v>0</v>
      </c>
      <c r="IH116" s="63">
        <v>0</v>
      </c>
      <c r="II116" s="63">
        <v>0</v>
      </c>
      <c r="IJ116" s="63">
        <v>0</v>
      </c>
      <c r="IK116" s="63">
        <v>0</v>
      </c>
      <c r="IL116" s="63">
        <v>0</v>
      </c>
      <c r="IM116" s="58">
        <v>0</v>
      </c>
      <c r="IN116" s="58">
        <v>0</v>
      </c>
      <c r="IO116" s="58">
        <v>0</v>
      </c>
      <c r="IP116" s="58">
        <v>0</v>
      </c>
      <c r="IQ116" s="58">
        <f t="shared" si="214"/>
        <v>69444.555555555562</v>
      </c>
      <c r="IR116" s="70">
        <f t="shared" si="186"/>
        <v>69444.555555555562</v>
      </c>
      <c r="IS116" s="70">
        <f t="shared" si="187"/>
        <v>63709.357999999986</v>
      </c>
      <c r="IT116" s="92">
        <f t="shared" si="215"/>
        <v>63709.357999999986</v>
      </c>
      <c r="IU116" s="92">
        <f t="shared" si="216"/>
        <v>69444.555555555562</v>
      </c>
      <c r="IV116" s="92">
        <f t="shared" si="188"/>
        <v>-5735.1975555555764</v>
      </c>
      <c r="IW116" s="21">
        <f t="shared" si="217"/>
        <v>5735.1975555555764</v>
      </c>
      <c r="IX116" s="70">
        <f t="shared" si="189"/>
        <v>69444.555555555562</v>
      </c>
      <c r="IY116" s="70">
        <f t="shared" si="190"/>
        <v>63709.357999999986</v>
      </c>
      <c r="IZ116" s="93">
        <f t="shared" si="218"/>
        <v>63709.357999999986</v>
      </c>
      <c r="JA116" s="93">
        <f t="shared" si="219"/>
        <v>69444.555555555562</v>
      </c>
      <c r="JB116" s="92">
        <f t="shared" si="191"/>
        <v>-5735.1975555555764</v>
      </c>
      <c r="JC116" s="94">
        <f t="shared" si="220"/>
        <v>5735.1975555555764</v>
      </c>
      <c r="JD116" s="94">
        <f t="shared" si="192"/>
        <v>69444.555555555562</v>
      </c>
      <c r="JE116" s="94">
        <f t="shared" si="193"/>
        <v>63709.357999999986</v>
      </c>
      <c r="JF116" s="94">
        <f t="shared" si="221"/>
        <v>63709.357999999986</v>
      </c>
      <c r="JG116" s="94">
        <f t="shared" si="222"/>
        <v>69444.555555555562</v>
      </c>
      <c r="JH116" s="94">
        <f t="shared" si="194"/>
        <v>-5735.1975555555764</v>
      </c>
      <c r="JI116" s="94">
        <f t="shared" si="223"/>
        <v>5735.1975555555764</v>
      </c>
      <c r="JJ116" s="94">
        <f t="shared" si="195"/>
        <v>63709.357999999986</v>
      </c>
      <c r="JK116" s="94">
        <f t="shared" si="224"/>
        <v>63709.357999999986</v>
      </c>
      <c r="JL116" s="94">
        <f t="shared" si="196"/>
        <v>63709.357999999986</v>
      </c>
      <c r="JM116" s="94">
        <f t="shared" si="197"/>
        <v>63709.357999999986</v>
      </c>
      <c r="JN116" s="94">
        <f t="shared" si="198"/>
        <v>0</v>
      </c>
      <c r="JO116" s="94">
        <f t="shared" si="199"/>
        <v>5735.1975555555764</v>
      </c>
      <c r="JP116" s="96">
        <v>13802</v>
      </c>
      <c r="JQ116" s="6" t="s">
        <v>384</v>
      </c>
      <c r="JR116" s="106" t="s">
        <v>394</v>
      </c>
      <c r="JS116" s="106" t="s">
        <v>410</v>
      </c>
      <c r="JT116" s="6" t="s">
        <v>396</v>
      </c>
      <c r="JU116" s="17"/>
      <c r="JV116" s="6" t="s">
        <v>562</v>
      </c>
      <c r="JW116" s="105" t="s">
        <v>421</v>
      </c>
      <c r="JX116" s="103" t="s">
        <v>422</v>
      </c>
      <c r="JY116" s="7" t="s">
        <v>563</v>
      </c>
      <c r="JZ116" s="105"/>
      <c r="KA116" s="6" t="s">
        <v>458</v>
      </c>
      <c r="KB116" s="6"/>
      <c r="KC116" s="110">
        <v>43800</v>
      </c>
      <c r="KD116" s="109">
        <v>43769</v>
      </c>
      <c r="KE116" s="110"/>
      <c r="KF116" s="130"/>
      <c r="KG116" s="130"/>
      <c r="KH116" s="130"/>
      <c r="KI116" s="130"/>
      <c r="KJ116" s="130"/>
      <c r="KK116" s="130"/>
      <c r="KL116" s="130"/>
      <c r="KM116" s="26"/>
      <c r="KN116" s="130"/>
      <c r="KO116" s="131"/>
      <c r="KP116" s="132"/>
      <c r="KQ116" s="133" t="s">
        <v>509</v>
      </c>
      <c r="KR116" s="132"/>
      <c r="KS116" s="291"/>
    </row>
    <row r="117" spans="1:305" ht="39" x14ac:dyDescent="0.25">
      <c r="A117" s="4" t="s">
        <v>250</v>
      </c>
      <c r="B117" s="6" t="s">
        <v>71</v>
      </c>
      <c r="C117" s="26" t="s">
        <v>280</v>
      </c>
      <c r="D117" s="219" t="s">
        <v>147</v>
      </c>
      <c r="E117" s="32" t="s">
        <v>770</v>
      </c>
      <c r="F117" s="33" t="s">
        <v>290</v>
      </c>
      <c r="G117" s="12">
        <v>131.52199999999999</v>
      </c>
      <c r="H117" s="12">
        <v>1504.3140000000001</v>
      </c>
      <c r="I117" s="12">
        <v>1873.0809999999999</v>
      </c>
      <c r="J117" s="12">
        <v>0</v>
      </c>
      <c r="K117" s="12">
        <v>0</v>
      </c>
      <c r="L117" s="12">
        <v>0</v>
      </c>
      <c r="M117" s="12">
        <v>2245.9290000000001</v>
      </c>
      <c r="N117" s="48">
        <v>211</v>
      </c>
      <c r="O117" s="48">
        <v>0</v>
      </c>
      <c r="P117" s="48">
        <v>0</v>
      </c>
      <c r="Q117" s="48">
        <v>0</v>
      </c>
      <c r="R117" s="48">
        <v>0</v>
      </c>
      <c r="S117" s="11">
        <f t="shared" si="123"/>
        <v>5965.8459999999995</v>
      </c>
      <c r="T117" s="79">
        <v>0</v>
      </c>
      <c r="U117" s="79">
        <v>0.23</v>
      </c>
      <c r="V117" s="79">
        <v>0</v>
      </c>
      <c r="W117" s="79">
        <v>0.01</v>
      </c>
      <c r="X117" s="79">
        <v>0.3</v>
      </c>
      <c r="Y117" s="79">
        <v>0</v>
      </c>
      <c r="Z117" s="79">
        <v>0</v>
      </c>
      <c r="AA117" s="79">
        <v>0</v>
      </c>
      <c r="AB117" s="79">
        <v>0</v>
      </c>
      <c r="AC117" s="79">
        <v>0</v>
      </c>
      <c r="AD117" s="79">
        <v>0</v>
      </c>
      <c r="AE117" s="79">
        <v>0</v>
      </c>
      <c r="AF117" s="221">
        <f t="shared" si="200"/>
        <v>0.35</v>
      </c>
      <c r="AG117" s="221">
        <f t="shared" si="201"/>
        <v>0.57999999999999996</v>
      </c>
      <c r="AH117" s="221">
        <f t="shared" si="202"/>
        <v>0.57999999999999996</v>
      </c>
      <c r="AI117" s="221">
        <f t="shared" si="203"/>
        <v>0.59</v>
      </c>
      <c r="AJ117" s="221">
        <f t="shared" si="204"/>
        <v>0.89</v>
      </c>
      <c r="AK117" s="221">
        <f t="shared" si="205"/>
        <v>0.89</v>
      </c>
      <c r="AL117" s="221">
        <f t="shared" si="206"/>
        <v>0.89</v>
      </c>
      <c r="AM117" s="221">
        <f t="shared" si="207"/>
        <v>0.89</v>
      </c>
      <c r="AN117" s="221">
        <f t="shared" si="208"/>
        <v>0.89</v>
      </c>
      <c r="AO117" s="221">
        <f t="shared" si="209"/>
        <v>0.89</v>
      </c>
      <c r="AP117" s="221">
        <f t="shared" si="210"/>
        <v>0.89</v>
      </c>
      <c r="AQ117" s="221">
        <f t="shared" si="211"/>
        <v>0.89</v>
      </c>
      <c r="AR117" s="221">
        <f t="shared" si="149"/>
        <v>0.40881058810588106</v>
      </c>
      <c r="AS117" s="221">
        <f t="shared" si="150"/>
        <v>0.67682326823268224</v>
      </c>
      <c r="AT117" s="221">
        <f t="shared" si="151"/>
        <v>0.82105471054710544</v>
      </c>
      <c r="AU117" s="221">
        <f t="shared" si="152"/>
        <v>0.87894528945289452</v>
      </c>
      <c r="AV117" s="221">
        <f t="shared" si="153"/>
        <v>0.91475564755647554</v>
      </c>
      <c r="AW117" s="221">
        <f t="shared" si="154"/>
        <v>0.93114581145811459</v>
      </c>
      <c r="AX117" s="221">
        <f t="shared" si="155"/>
        <v>0.94999599995999962</v>
      </c>
      <c r="AY117" s="221">
        <f t="shared" si="156"/>
        <v>0.99999649996499962</v>
      </c>
      <c r="AZ117" s="221">
        <f t="shared" si="157"/>
        <v>0.99999649996499962</v>
      </c>
      <c r="BA117" s="221">
        <f t="shared" si="158"/>
        <v>0.99999649996499962</v>
      </c>
      <c r="BB117" s="221">
        <f t="shared" si="159"/>
        <v>0.99999649996499962</v>
      </c>
      <c r="BC117" s="221">
        <f t="shared" si="160"/>
        <v>0.99999649996499962</v>
      </c>
      <c r="BD117" s="80">
        <f t="shared" si="212"/>
        <v>0.89</v>
      </c>
      <c r="BE117" s="76">
        <v>0.35</v>
      </c>
      <c r="BF117" s="51">
        <v>5683.32</v>
      </c>
      <c r="BG117" s="57">
        <v>10976.000000000002</v>
      </c>
      <c r="BH117" s="57">
        <v>0</v>
      </c>
      <c r="BI117" s="57">
        <v>0</v>
      </c>
      <c r="BJ117" s="57">
        <v>0</v>
      </c>
      <c r="BK117" s="57">
        <v>0</v>
      </c>
      <c r="BL117" s="57">
        <v>0</v>
      </c>
      <c r="BM117" s="57">
        <v>0</v>
      </c>
      <c r="BN117" s="57">
        <v>0</v>
      </c>
      <c r="BO117" s="57">
        <v>0</v>
      </c>
      <c r="BP117" s="57">
        <v>0</v>
      </c>
      <c r="BQ117" s="57">
        <v>0</v>
      </c>
      <c r="BR117" s="57">
        <v>0</v>
      </c>
      <c r="BS117" s="86">
        <f t="shared" si="161"/>
        <v>10976.000000000002</v>
      </c>
      <c r="BT117" s="230">
        <v>5.8810588105881058E-2</v>
      </c>
      <c r="BU117" s="230">
        <v>0.26801268012680124</v>
      </c>
      <c r="BV117" s="230">
        <v>0.14423144231442314</v>
      </c>
      <c r="BW117" s="230">
        <v>5.789057890578906E-2</v>
      </c>
      <c r="BX117" s="230">
        <v>3.581035810358104E-2</v>
      </c>
      <c r="BY117" s="230">
        <v>1.6390163901639016E-2</v>
      </c>
      <c r="BZ117" s="230">
        <v>1.885018850188502E-2</v>
      </c>
      <c r="CA117" s="230">
        <v>5.0000500005000052E-2</v>
      </c>
      <c r="CB117" s="230">
        <v>0</v>
      </c>
      <c r="CC117" s="230">
        <v>0</v>
      </c>
      <c r="CD117" s="230">
        <v>0</v>
      </c>
      <c r="CE117" s="230">
        <v>0</v>
      </c>
      <c r="CF117" s="80">
        <f t="shared" si="162"/>
        <v>0.99999649996499962</v>
      </c>
      <c r="CG117" s="59">
        <v>0</v>
      </c>
      <c r="CH117" s="59">
        <v>0</v>
      </c>
      <c r="CI117" s="59">
        <v>0</v>
      </c>
      <c r="CJ117" s="59">
        <v>0</v>
      </c>
      <c r="CK117" s="59">
        <v>0</v>
      </c>
      <c r="CL117" s="59">
        <v>0</v>
      </c>
      <c r="CM117" s="59">
        <v>0</v>
      </c>
      <c r="CN117" s="59">
        <v>0</v>
      </c>
      <c r="CO117" s="59">
        <v>0</v>
      </c>
      <c r="CP117" s="59">
        <v>0</v>
      </c>
      <c r="CQ117" s="59">
        <v>0</v>
      </c>
      <c r="CR117" s="59">
        <v>0</v>
      </c>
      <c r="CS117" s="11">
        <f t="shared" si="163"/>
        <v>0</v>
      </c>
      <c r="CT117" s="59">
        <v>0</v>
      </c>
      <c r="CU117" s="59">
        <v>0</v>
      </c>
      <c r="CV117" s="59">
        <v>0</v>
      </c>
      <c r="CW117" s="59">
        <v>0</v>
      </c>
      <c r="CX117" s="58">
        <f t="shared" si="213"/>
        <v>16659.32</v>
      </c>
      <c r="CY117" s="63">
        <v>10976.000000000002</v>
      </c>
      <c r="CZ117" s="63">
        <v>0</v>
      </c>
      <c r="DA117" s="63">
        <v>0</v>
      </c>
      <c r="DB117" s="63">
        <v>0</v>
      </c>
      <c r="DC117" s="63">
        <v>0</v>
      </c>
      <c r="DD117" s="63">
        <v>0</v>
      </c>
      <c r="DE117" s="63">
        <v>0</v>
      </c>
      <c r="DF117" s="63">
        <v>0</v>
      </c>
      <c r="DG117" s="63">
        <v>0</v>
      </c>
      <c r="DH117" s="63">
        <v>0</v>
      </c>
      <c r="DI117" s="63">
        <v>0</v>
      </c>
      <c r="DJ117" s="63">
        <v>0</v>
      </c>
      <c r="DK117" s="63">
        <f t="shared" si="164"/>
        <v>10976.000000000002</v>
      </c>
      <c r="DL117" s="63">
        <v>0</v>
      </c>
      <c r="DM117" s="63">
        <v>0</v>
      </c>
      <c r="DN117" s="63">
        <v>0</v>
      </c>
      <c r="DO117" s="63">
        <v>0</v>
      </c>
      <c r="DP117" s="63">
        <v>0</v>
      </c>
      <c r="DQ117" s="63">
        <v>0</v>
      </c>
      <c r="DR117" s="63">
        <v>0</v>
      </c>
      <c r="DS117" s="63">
        <v>0</v>
      </c>
      <c r="DT117" s="63">
        <v>0</v>
      </c>
      <c r="DU117" s="63">
        <v>0</v>
      </c>
      <c r="DV117" s="63">
        <v>0</v>
      </c>
      <c r="DW117" s="63">
        <v>0</v>
      </c>
      <c r="DX117" s="63">
        <f t="shared" si="165"/>
        <v>0</v>
      </c>
      <c r="DY117" s="58">
        <v>0</v>
      </c>
      <c r="DZ117" s="58">
        <v>0</v>
      </c>
      <c r="EA117" s="58">
        <v>0</v>
      </c>
      <c r="EB117" s="58">
        <v>0</v>
      </c>
      <c r="EC117" s="58">
        <f t="shared" si="166"/>
        <v>16659.32</v>
      </c>
      <c r="ED117" s="85">
        <v>131.52199999999999</v>
      </c>
      <c r="EE117" s="85">
        <v>1504.3140000000001</v>
      </c>
      <c r="EF117" s="85">
        <v>1873.0809999999999</v>
      </c>
      <c r="EG117" s="85">
        <v>0</v>
      </c>
      <c r="EH117" s="85">
        <v>0</v>
      </c>
      <c r="EI117" s="85">
        <v>0</v>
      </c>
      <c r="EJ117" s="85">
        <v>0</v>
      </c>
      <c r="EK117" s="85">
        <v>3700</v>
      </c>
      <c r="EL117" s="85">
        <v>3767.0830000000024</v>
      </c>
      <c r="EM117" s="85">
        <v>0</v>
      </c>
      <c r="EN117" s="85">
        <v>0</v>
      </c>
      <c r="EO117" s="85">
        <v>0</v>
      </c>
      <c r="EP117" s="83">
        <f t="shared" si="167"/>
        <v>10976.000000000002</v>
      </c>
      <c r="EQ117" s="79">
        <v>0</v>
      </c>
      <c r="ER117" s="79">
        <v>0.23</v>
      </c>
      <c r="ES117" s="79">
        <v>0</v>
      </c>
      <c r="ET117" s="79">
        <v>0.01</v>
      </c>
      <c r="EU117" s="79">
        <v>0.3</v>
      </c>
      <c r="EV117" s="79">
        <v>2.0705882352941175E-2</v>
      </c>
      <c r="EW117" s="79">
        <v>2.4588235294117647E-2</v>
      </c>
      <c r="EX117" s="79">
        <v>6.4705882352941183E-2</v>
      </c>
      <c r="EY117" s="79">
        <v>0</v>
      </c>
      <c r="EZ117" s="79">
        <v>0</v>
      </c>
      <c r="FA117" s="79">
        <v>0</v>
      </c>
      <c r="FB117" s="79">
        <v>0</v>
      </c>
      <c r="FC117" s="81">
        <f t="shared" si="168"/>
        <v>0.65</v>
      </c>
      <c r="FD117" s="81">
        <f t="shared" si="169"/>
        <v>0.35</v>
      </c>
      <c r="FE117" s="81">
        <f t="shared" si="170"/>
        <v>0.57999999999999996</v>
      </c>
      <c r="FF117" s="81">
        <f t="shared" si="171"/>
        <v>0.57999999999999996</v>
      </c>
      <c r="FG117" s="81">
        <f t="shared" si="172"/>
        <v>0.59</v>
      </c>
      <c r="FH117" s="81">
        <f t="shared" si="173"/>
        <v>0.89</v>
      </c>
      <c r="FI117" s="81">
        <f t="shared" si="174"/>
        <v>0.91070588235294114</v>
      </c>
      <c r="FJ117" s="81">
        <f t="shared" si="175"/>
        <v>0.93529411764705883</v>
      </c>
      <c r="FK117" s="81">
        <f t="shared" si="176"/>
        <v>1</v>
      </c>
      <c r="FL117" s="81">
        <f t="shared" si="177"/>
        <v>1</v>
      </c>
      <c r="FM117" s="81">
        <f t="shared" si="178"/>
        <v>1</v>
      </c>
      <c r="FN117" s="81">
        <f t="shared" si="179"/>
        <v>1</v>
      </c>
      <c r="FO117" s="81">
        <f t="shared" si="180"/>
        <v>1</v>
      </c>
      <c r="FP117" s="85">
        <v>0</v>
      </c>
      <c r="FQ117" s="85">
        <v>0</v>
      </c>
      <c r="FR117" s="85">
        <v>0</v>
      </c>
      <c r="FS117" s="85">
        <v>0</v>
      </c>
      <c r="FT117" s="85">
        <v>0</v>
      </c>
      <c r="FU117" s="85">
        <v>0</v>
      </c>
      <c r="FV117" s="85">
        <v>0</v>
      </c>
      <c r="FW117" s="85">
        <v>0</v>
      </c>
      <c r="FX117" s="85">
        <v>0</v>
      </c>
      <c r="FY117" s="85">
        <v>0</v>
      </c>
      <c r="FZ117" s="85">
        <v>0</v>
      </c>
      <c r="GA117" s="85">
        <v>0</v>
      </c>
      <c r="GB117" s="83">
        <f t="shared" si="181"/>
        <v>0</v>
      </c>
      <c r="GC117" s="89">
        <v>0</v>
      </c>
      <c r="GD117" s="89">
        <v>0</v>
      </c>
      <c r="GE117" s="89">
        <v>0</v>
      </c>
      <c r="GF117" s="89">
        <v>0</v>
      </c>
      <c r="GG117" s="86">
        <v>16659.32</v>
      </c>
      <c r="GH117" s="63">
        <v>131.52199999999999</v>
      </c>
      <c r="GI117" s="63">
        <v>1504.3140000000001</v>
      </c>
      <c r="GJ117" s="63">
        <v>1873.0809999999999</v>
      </c>
      <c r="GK117" s="63">
        <v>0</v>
      </c>
      <c r="GL117" s="63">
        <v>0</v>
      </c>
      <c r="GM117" s="63">
        <v>0</v>
      </c>
      <c r="GN117" s="63">
        <v>2245.9290000000001</v>
      </c>
      <c r="GO117" s="63">
        <v>211</v>
      </c>
      <c r="GP117" s="63">
        <v>0</v>
      </c>
      <c r="GQ117" s="63">
        <v>0</v>
      </c>
      <c r="GR117" s="63">
        <v>5010.1540000000023</v>
      </c>
      <c r="GS117" s="63">
        <v>0</v>
      </c>
      <c r="GT117" s="63">
        <f t="shared" si="182"/>
        <v>10976.000000000002</v>
      </c>
      <c r="GU117" s="63">
        <v>0</v>
      </c>
      <c r="GV117" s="63">
        <v>0</v>
      </c>
      <c r="GW117" s="63">
        <v>0</v>
      </c>
      <c r="GX117" s="63">
        <v>0</v>
      </c>
      <c r="GY117" s="63">
        <v>0</v>
      </c>
      <c r="GZ117" s="63">
        <v>0</v>
      </c>
      <c r="HA117" s="63">
        <v>0</v>
      </c>
      <c r="HB117" s="63">
        <v>0</v>
      </c>
      <c r="HC117" s="63">
        <v>0</v>
      </c>
      <c r="HD117" s="63">
        <v>0</v>
      </c>
      <c r="HE117" s="63">
        <v>0</v>
      </c>
      <c r="HF117" s="63">
        <v>0</v>
      </c>
      <c r="HG117" s="63">
        <f t="shared" si="183"/>
        <v>0</v>
      </c>
      <c r="HH117" s="58">
        <v>0</v>
      </c>
      <c r="HI117" s="58">
        <v>0</v>
      </c>
      <c r="HJ117" s="58">
        <v>0</v>
      </c>
      <c r="HK117" s="58">
        <v>0</v>
      </c>
      <c r="HL117" s="58">
        <f t="shared" si="184"/>
        <v>16659.32</v>
      </c>
      <c r="HM117" s="63">
        <v>131.52199999999999</v>
      </c>
      <c r="HN117" s="63">
        <v>1504.3140000000001</v>
      </c>
      <c r="HO117" s="63">
        <v>1873.0809999999999</v>
      </c>
      <c r="HP117" s="63">
        <v>0</v>
      </c>
      <c r="HQ117" s="63">
        <v>0</v>
      </c>
      <c r="HR117" s="63">
        <v>0</v>
      </c>
      <c r="HS117" s="63">
        <v>2245.9290000000001</v>
      </c>
      <c r="HT117" s="63">
        <v>211</v>
      </c>
      <c r="HU117" s="63">
        <v>0</v>
      </c>
      <c r="HV117" s="63">
        <v>0</v>
      </c>
      <c r="HW117" s="63">
        <v>0</v>
      </c>
      <c r="HX117" s="63">
        <v>5010.1540000000023</v>
      </c>
      <c r="HY117" s="63">
        <f t="shared" si="185"/>
        <v>10976.000000000002</v>
      </c>
      <c r="HZ117" s="63">
        <v>0</v>
      </c>
      <c r="IA117" s="63">
        <v>0</v>
      </c>
      <c r="IB117" s="63">
        <v>0</v>
      </c>
      <c r="IC117" s="63">
        <v>0</v>
      </c>
      <c r="ID117" s="63">
        <v>0</v>
      </c>
      <c r="IE117" s="63">
        <v>0</v>
      </c>
      <c r="IF117" s="63">
        <v>0</v>
      </c>
      <c r="IG117" s="63">
        <v>0</v>
      </c>
      <c r="IH117" s="63">
        <v>0</v>
      </c>
      <c r="II117" s="63">
        <v>0</v>
      </c>
      <c r="IJ117" s="63">
        <v>0</v>
      </c>
      <c r="IK117" s="63">
        <v>0</v>
      </c>
      <c r="IL117" s="63">
        <v>0</v>
      </c>
      <c r="IM117" s="58">
        <v>0</v>
      </c>
      <c r="IN117" s="58">
        <v>0</v>
      </c>
      <c r="IO117" s="58">
        <v>0</v>
      </c>
      <c r="IP117" s="58">
        <v>0</v>
      </c>
      <c r="IQ117" s="58">
        <f t="shared" si="214"/>
        <v>16659.32</v>
      </c>
      <c r="IR117" s="70">
        <f t="shared" si="186"/>
        <v>10976.000000000002</v>
      </c>
      <c r="IS117" s="70">
        <f t="shared" si="187"/>
        <v>5965.8459999999995</v>
      </c>
      <c r="IT117" s="92">
        <f t="shared" si="215"/>
        <v>11649.165999999999</v>
      </c>
      <c r="IU117" s="92">
        <f t="shared" si="216"/>
        <v>16659.32</v>
      </c>
      <c r="IV117" s="92">
        <f t="shared" si="188"/>
        <v>-5010.1540000000005</v>
      </c>
      <c r="IW117" s="21">
        <f t="shared" si="217"/>
        <v>5010.1540000000005</v>
      </c>
      <c r="IX117" s="70">
        <f t="shared" si="189"/>
        <v>10976.000000000002</v>
      </c>
      <c r="IY117" s="70">
        <f t="shared" si="190"/>
        <v>5965.8459999999995</v>
      </c>
      <c r="IZ117" s="93">
        <f t="shared" si="218"/>
        <v>11649.165999999999</v>
      </c>
      <c r="JA117" s="93">
        <f t="shared" si="219"/>
        <v>16659.32</v>
      </c>
      <c r="JB117" s="92">
        <f t="shared" si="191"/>
        <v>-5010.1540000000005</v>
      </c>
      <c r="JC117" s="94">
        <f t="shared" si="220"/>
        <v>5010.1540000000005</v>
      </c>
      <c r="JD117" s="94">
        <f t="shared" si="192"/>
        <v>10976.000000000002</v>
      </c>
      <c r="JE117" s="94">
        <f t="shared" si="193"/>
        <v>5965.8459999999995</v>
      </c>
      <c r="JF117" s="94">
        <f t="shared" si="221"/>
        <v>11649.165999999999</v>
      </c>
      <c r="JG117" s="94">
        <f t="shared" si="222"/>
        <v>16659.32</v>
      </c>
      <c r="JH117" s="94">
        <f t="shared" si="194"/>
        <v>-5010.1540000000005</v>
      </c>
      <c r="JI117" s="94">
        <f t="shared" si="223"/>
        <v>5010.1540000000005</v>
      </c>
      <c r="JJ117" s="94">
        <f t="shared" si="195"/>
        <v>5965.8459999999995</v>
      </c>
      <c r="JK117" s="94">
        <f t="shared" si="224"/>
        <v>5965.8459999999995</v>
      </c>
      <c r="JL117" s="94">
        <f t="shared" si="196"/>
        <v>11649.165999999999</v>
      </c>
      <c r="JM117" s="94">
        <f t="shared" si="197"/>
        <v>11649.165999999999</v>
      </c>
      <c r="JN117" s="94">
        <f t="shared" si="198"/>
        <v>0</v>
      </c>
      <c r="JO117" s="94">
        <f t="shared" si="199"/>
        <v>5010.1540000000005</v>
      </c>
      <c r="JP117" s="96">
        <v>13803</v>
      </c>
      <c r="JQ117" s="6" t="s">
        <v>384</v>
      </c>
      <c r="JR117" s="106" t="s">
        <v>394</v>
      </c>
      <c r="JS117" s="106" t="s">
        <v>410</v>
      </c>
      <c r="JT117" s="6" t="s">
        <v>400</v>
      </c>
      <c r="JU117" s="17"/>
      <c r="JV117" s="6" t="s">
        <v>562</v>
      </c>
      <c r="JW117" s="105" t="s">
        <v>421</v>
      </c>
      <c r="JX117" s="103" t="s">
        <v>422</v>
      </c>
      <c r="JY117" s="7" t="s">
        <v>563</v>
      </c>
      <c r="JZ117" s="105"/>
      <c r="KA117" s="6" t="s">
        <v>458</v>
      </c>
      <c r="KB117" s="6"/>
      <c r="KC117" s="110">
        <v>43800</v>
      </c>
      <c r="KD117" s="109">
        <v>43738</v>
      </c>
      <c r="KE117" s="110"/>
      <c r="KF117" s="130"/>
      <c r="KG117" s="130"/>
      <c r="KH117" s="130"/>
      <c r="KI117" s="130"/>
      <c r="KJ117" s="130"/>
      <c r="KK117" s="130"/>
      <c r="KL117" s="130"/>
      <c r="KM117" s="26"/>
      <c r="KN117" s="130"/>
      <c r="KO117" s="131"/>
      <c r="KP117" s="132"/>
      <c r="KQ117" s="133" t="s">
        <v>509</v>
      </c>
      <c r="KR117" s="132"/>
      <c r="KS117" s="291"/>
    </row>
    <row r="118" spans="1:305" ht="39" x14ac:dyDescent="0.25">
      <c r="A118" s="4" t="s">
        <v>251</v>
      </c>
      <c r="B118" s="6" t="s">
        <v>71</v>
      </c>
      <c r="C118" s="26" t="s">
        <v>281</v>
      </c>
      <c r="D118" s="219" t="s">
        <v>147</v>
      </c>
      <c r="E118" s="32" t="s">
        <v>770</v>
      </c>
      <c r="F118" s="33" t="s">
        <v>290</v>
      </c>
      <c r="G118" s="12">
        <v>703.92</v>
      </c>
      <c r="H118" s="12">
        <v>250.71899999999999</v>
      </c>
      <c r="I118" s="12">
        <v>0</v>
      </c>
      <c r="J118" s="12">
        <v>0</v>
      </c>
      <c r="K118" s="12">
        <v>0</v>
      </c>
      <c r="L118" s="12">
        <v>0</v>
      </c>
      <c r="M118" s="12">
        <v>0</v>
      </c>
      <c r="N118" s="48">
        <v>0</v>
      </c>
      <c r="O118" s="48">
        <v>0</v>
      </c>
      <c r="P118" s="48">
        <v>0</v>
      </c>
      <c r="Q118" s="48">
        <v>0</v>
      </c>
      <c r="R118" s="48">
        <v>0</v>
      </c>
      <c r="S118" s="11">
        <f t="shared" si="123"/>
        <v>954.6389999999999</v>
      </c>
      <c r="T118" s="79">
        <v>0</v>
      </c>
      <c r="U118" s="79">
        <v>0.23</v>
      </c>
      <c r="V118" s="79">
        <v>0</v>
      </c>
      <c r="W118" s="79">
        <v>0.01</v>
      </c>
      <c r="X118" s="79">
        <v>0.3</v>
      </c>
      <c r="Y118" s="79">
        <v>0.04</v>
      </c>
      <c r="Z118" s="79">
        <v>0</v>
      </c>
      <c r="AA118" s="79">
        <v>0</v>
      </c>
      <c r="AB118" s="79">
        <v>0</v>
      </c>
      <c r="AC118" s="79">
        <v>0</v>
      </c>
      <c r="AD118" s="79">
        <v>0</v>
      </c>
      <c r="AE118" s="79">
        <v>0</v>
      </c>
      <c r="AF118" s="221">
        <f t="shared" si="200"/>
        <v>0.35</v>
      </c>
      <c r="AG118" s="221">
        <f t="shared" si="201"/>
        <v>0.57999999999999996</v>
      </c>
      <c r="AH118" s="221">
        <f t="shared" si="202"/>
        <v>0.57999999999999996</v>
      </c>
      <c r="AI118" s="221">
        <f t="shared" si="203"/>
        <v>0.59</v>
      </c>
      <c r="AJ118" s="221">
        <f t="shared" si="204"/>
        <v>0.89</v>
      </c>
      <c r="AK118" s="221">
        <f t="shared" si="205"/>
        <v>0.93</v>
      </c>
      <c r="AL118" s="221">
        <f t="shared" si="206"/>
        <v>0.93</v>
      </c>
      <c r="AM118" s="221">
        <f t="shared" si="207"/>
        <v>0.93</v>
      </c>
      <c r="AN118" s="221">
        <f t="shared" si="208"/>
        <v>0.93</v>
      </c>
      <c r="AO118" s="221">
        <f t="shared" si="209"/>
        <v>0.93</v>
      </c>
      <c r="AP118" s="221">
        <f t="shared" si="210"/>
        <v>0.93</v>
      </c>
      <c r="AQ118" s="221">
        <f t="shared" si="211"/>
        <v>0.93</v>
      </c>
      <c r="AR118" s="221">
        <f t="shared" si="149"/>
        <v>0.40881058810588106</v>
      </c>
      <c r="AS118" s="221">
        <f t="shared" si="150"/>
        <v>0.67682326823268224</v>
      </c>
      <c r="AT118" s="221">
        <f t="shared" si="151"/>
        <v>0.82105471054710544</v>
      </c>
      <c r="AU118" s="221">
        <f t="shared" si="152"/>
        <v>0.87894528945289452</v>
      </c>
      <c r="AV118" s="221">
        <f t="shared" si="153"/>
        <v>0.91475564755647554</v>
      </c>
      <c r="AW118" s="221">
        <f t="shared" si="154"/>
        <v>0.93114581145811459</v>
      </c>
      <c r="AX118" s="221">
        <f t="shared" si="155"/>
        <v>0.94999599995999962</v>
      </c>
      <c r="AY118" s="221">
        <f t="shared" si="156"/>
        <v>0.99999649996499962</v>
      </c>
      <c r="AZ118" s="221">
        <f t="shared" si="157"/>
        <v>0.99999649996499962</v>
      </c>
      <c r="BA118" s="221">
        <f t="shared" si="158"/>
        <v>0.99999649996499962</v>
      </c>
      <c r="BB118" s="221">
        <f t="shared" si="159"/>
        <v>0.99999649996499962</v>
      </c>
      <c r="BC118" s="221">
        <f t="shared" si="160"/>
        <v>0.99999649996499962</v>
      </c>
      <c r="BD118" s="80">
        <f t="shared" si="212"/>
        <v>0.93</v>
      </c>
      <c r="BE118" s="76">
        <v>0.35</v>
      </c>
      <c r="BF118" s="51">
        <v>387.786</v>
      </c>
      <c r="BG118" s="57">
        <v>1548.4444444444443</v>
      </c>
      <c r="BH118" s="57">
        <v>0</v>
      </c>
      <c r="BI118" s="57">
        <v>0</v>
      </c>
      <c r="BJ118" s="57">
        <v>0</v>
      </c>
      <c r="BK118" s="57">
        <v>0</v>
      </c>
      <c r="BL118" s="57">
        <v>0</v>
      </c>
      <c r="BM118" s="57">
        <v>0</v>
      </c>
      <c r="BN118" s="57">
        <v>0</v>
      </c>
      <c r="BO118" s="57">
        <v>0</v>
      </c>
      <c r="BP118" s="57">
        <v>0</v>
      </c>
      <c r="BQ118" s="57">
        <v>0</v>
      </c>
      <c r="BR118" s="57">
        <v>0</v>
      </c>
      <c r="BS118" s="86">
        <f t="shared" si="161"/>
        <v>1548.4444444444443</v>
      </c>
      <c r="BT118" s="230">
        <v>5.8810588105881058E-2</v>
      </c>
      <c r="BU118" s="230">
        <v>0.26801268012680124</v>
      </c>
      <c r="BV118" s="230">
        <v>0.14423144231442314</v>
      </c>
      <c r="BW118" s="230">
        <v>5.789057890578906E-2</v>
      </c>
      <c r="BX118" s="230">
        <v>3.581035810358104E-2</v>
      </c>
      <c r="BY118" s="230">
        <v>1.6390163901639016E-2</v>
      </c>
      <c r="BZ118" s="230">
        <v>1.885018850188502E-2</v>
      </c>
      <c r="CA118" s="230">
        <v>5.0000500005000052E-2</v>
      </c>
      <c r="CB118" s="230">
        <v>0</v>
      </c>
      <c r="CC118" s="230">
        <v>0</v>
      </c>
      <c r="CD118" s="230">
        <v>0</v>
      </c>
      <c r="CE118" s="230">
        <v>0</v>
      </c>
      <c r="CF118" s="80">
        <f t="shared" si="162"/>
        <v>0.99999649996499962</v>
      </c>
      <c r="CG118" s="59">
        <v>0</v>
      </c>
      <c r="CH118" s="59">
        <v>0</v>
      </c>
      <c r="CI118" s="59">
        <v>0</v>
      </c>
      <c r="CJ118" s="59">
        <v>0</v>
      </c>
      <c r="CK118" s="59">
        <v>0</v>
      </c>
      <c r="CL118" s="59">
        <v>0</v>
      </c>
      <c r="CM118" s="59">
        <v>0</v>
      </c>
      <c r="CN118" s="59">
        <v>0</v>
      </c>
      <c r="CO118" s="59">
        <v>0</v>
      </c>
      <c r="CP118" s="59">
        <v>0</v>
      </c>
      <c r="CQ118" s="59">
        <v>0</v>
      </c>
      <c r="CR118" s="59">
        <v>0</v>
      </c>
      <c r="CS118" s="11">
        <f t="shared" si="163"/>
        <v>0</v>
      </c>
      <c r="CT118" s="59">
        <v>0</v>
      </c>
      <c r="CU118" s="59">
        <v>0</v>
      </c>
      <c r="CV118" s="59">
        <v>0</v>
      </c>
      <c r="CW118" s="59">
        <v>0</v>
      </c>
      <c r="CX118" s="58">
        <f t="shared" si="213"/>
        <v>1936.2304444444444</v>
      </c>
      <c r="CY118" s="63">
        <v>1548.4444444444443</v>
      </c>
      <c r="CZ118" s="63">
        <v>0</v>
      </c>
      <c r="DA118" s="63">
        <v>0</v>
      </c>
      <c r="DB118" s="63">
        <v>0</v>
      </c>
      <c r="DC118" s="63">
        <v>0</v>
      </c>
      <c r="DD118" s="63">
        <v>0</v>
      </c>
      <c r="DE118" s="63">
        <v>0</v>
      </c>
      <c r="DF118" s="63">
        <v>0</v>
      </c>
      <c r="DG118" s="63">
        <v>0</v>
      </c>
      <c r="DH118" s="63">
        <v>0</v>
      </c>
      <c r="DI118" s="63">
        <v>0</v>
      </c>
      <c r="DJ118" s="63">
        <v>0</v>
      </c>
      <c r="DK118" s="63">
        <f t="shared" si="164"/>
        <v>1548.4444444444443</v>
      </c>
      <c r="DL118" s="63">
        <v>0</v>
      </c>
      <c r="DM118" s="63">
        <v>0</v>
      </c>
      <c r="DN118" s="63">
        <v>0</v>
      </c>
      <c r="DO118" s="63">
        <v>0</v>
      </c>
      <c r="DP118" s="63">
        <v>0</v>
      </c>
      <c r="DQ118" s="63">
        <v>0</v>
      </c>
      <c r="DR118" s="63">
        <v>0</v>
      </c>
      <c r="DS118" s="63">
        <v>0</v>
      </c>
      <c r="DT118" s="63">
        <v>0</v>
      </c>
      <c r="DU118" s="63">
        <v>0</v>
      </c>
      <c r="DV118" s="63">
        <v>0</v>
      </c>
      <c r="DW118" s="63">
        <v>0</v>
      </c>
      <c r="DX118" s="63">
        <f t="shared" si="165"/>
        <v>0</v>
      </c>
      <c r="DY118" s="58">
        <v>0</v>
      </c>
      <c r="DZ118" s="58">
        <v>0</v>
      </c>
      <c r="EA118" s="58">
        <v>0</v>
      </c>
      <c r="EB118" s="58">
        <v>0</v>
      </c>
      <c r="EC118" s="58">
        <f t="shared" si="166"/>
        <v>1936.2304444444444</v>
      </c>
      <c r="ED118" s="85">
        <v>703.92</v>
      </c>
      <c r="EE118" s="85">
        <v>250.71899999999999</v>
      </c>
      <c r="EF118" s="85">
        <v>0</v>
      </c>
      <c r="EG118" s="85">
        <v>0</v>
      </c>
      <c r="EH118" s="85">
        <v>0</v>
      </c>
      <c r="EI118" s="85">
        <v>0</v>
      </c>
      <c r="EJ118" s="85">
        <v>593.80544444444445</v>
      </c>
      <c r="EK118" s="85">
        <v>0</v>
      </c>
      <c r="EL118" s="85">
        <v>0</v>
      </c>
      <c r="EM118" s="85">
        <v>0</v>
      </c>
      <c r="EN118" s="85">
        <v>0</v>
      </c>
      <c r="EO118" s="85">
        <v>0</v>
      </c>
      <c r="EP118" s="83">
        <f t="shared" si="167"/>
        <v>1548.4444444444443</v>
      </c>
      <c r="EQ118" s="79">
        <v>0</v>
      </c>
      <c r="ER118" s="79">
        <v>0.23</v>
      </c>
      <c r="ES118" s="79">
        <v>0</v>
      </c>
      <c r="ET118" s="79">
        <v>0.01</v>
      </c>
      <c r="EU118" s="79">
        <v>0.3</v>
      </c>
      <c r="EV118" s="79">
        <v>2.0705882352941175E-2</v>
      </c>
      <c r="EW118" s="79">
        <v>2.4588235294117647E-2</v>
      </c>
      <c r="EX118" s="79">
        <v>6.4705882352941183E-2</v>
      </c>
      <c r="EY118" s="79">
        <v>0</v>
      </c>
      <c r="EZ118" s="79">
        <v>0</v>
      </c>
      <c r="FA118" s="79">
        <v>0</v>
      </c>
      <c r="FB118" s="79">
        <v>0</v>
      </c>
      <c r="FC118" s="81">
        <f t="shared" si="168"/>
        <v>0.65</v>
      </c>
      <c r="FD118" s="81">
        <f t="shared" si="169"/>
        <v>0.35</v>
      </c>
      <c r="FE118" s="81">
        <f t="shared" si="170"/>
        <v>0.57999999999999996</v>
      </c>
      <c r="FF118" s="81">
        <f t="shared" si="171"/>
        <v>0.57999999999999996</v>
      </c>
      <c r="FG118" s="81">
        <f t="shared" si="172"/>
        <v>0.59</v>
      </c>
      <c r="FH118" s="81">
        <f t="shared" si="173"/>
        <v>0.89</v>
      </c>
      <c r="FI118" s="81">
        <f t="shared" si="174"/>
        <v>0.91070588235294114</v>
      </c>
      <c r="FJ118" s="81">
        <f t="shared" si="175"/>
        <v>0.93529411764705883</v>
      </c>
      <c r="FK118" s="81">
        <f t="shared" si="176"/>
        <v>1</v>
      </c>
      <c r="FL118" s="81">
        <f t="shared" si="177"/>
        <v>1</v>
      </c>
      <c r="FM118" s="81">
        <f t="shared" si="178"/>
        <v>1</v>
      </c>
      <c r="FN118" s="81">
        <f t="shared" si="179"/>
        <v>1</v>
      </c>
      <c r="FO118" s="81">
        <f t="shared" si="180"/>
        <v>1</v>
      </c>
      <c r="FP118" s="85">
        <v>0</v>
      </c>
      <c r="FQ118" s="85">
        <v>0</v>
      </c>
      <c r="FR118" s="85">
        <v>0</v>
      </c>
      <c r="FS118" s="85">
        <v>0</v>
      </c>
      <c r="FT118" s="85">
        <v>0</v>
      </c>
      <c r="FU118" s="85">
        <v>0</v>
      </c>
      <c r="FV118" s="85">
        <v>0</v>
      </c>
      <c r="FW118" s="85">
        <v>0</v>
      </c>
      <c r="FX118" s="85">
        <v>0</v>
      </c>
      <c r="FY118" s="85">
        <v>0</v>
      </c>
      <c r="FZ118" s="85">
        <v>0</v>
      </c>
      <c r="GA118" s="85">
        <v>0</v>
      </c>
      <c r="GB118" s="83">
        <f t="shared" si="181"/>
        <v>0</v>
      </c>
      <c r="GC118" s="89">
        <v>0</v>
      </c>
      <c r="GD118" s="89">
        <v>0</v>
      </c>
      <c r="GE118" s="89">
        <v>0</v>
      </c>
      <c r="GF118" s="89">
        <v>0</v>
      </c>
      <c r="GG118" s="86">
        <v>1936.2304444444444</v>
      </c>
      <c r="GH118" s="63">
        <v>703.92</v>
      </c>
      <c r="GI118" s="63">
        <v>250.71899999999999</v>
      </c>
      <c r="GJ118" s="63">
        <v>0</v>
      </c>
      <c r="GK118" s="63">
        <v>0</v>
      </c>
      <c r="GL118" s="63">
        <v>0</v>
      </c>
      <c r="GM118" s="63">
        <v>0</v>
      </c>
      <c r="GN118" s="63">
        <v>0</v>
      </c>
      <c r="GO118" s="63">
        <v>0</v>
      </c>
      <c r="GP118" s="63">
        <v>0</v>
      </c>
      <c r="GQ118" s="63">
        <v>593.80544444444445</v>
      </c>
      <c r="GR118" s="63">
        <v>0</v>
      </c>
      <c r="GS118" s="63">
        <v>0</v>
      </c>
      <c r="GT118" s="63">
        <f t="shared" si="182"/>
        <v>1548.4444444444443</v>
      </c>
      <c r="GU118" s="63">
        <v>0</v>
      </c>
      <c r="GV118" s="63">
        <v>0</v>
      </c>
      <c r="GW118" s="63">
        <v>0</v>
      </c>
      <c r="GX118" s="63">
        <v>0</v>
      </c>
      <c r="GY118" s="63">
        <v>0</v>
      </c>
      <c r="GZ118" s="63">
        <v>0</v>
      </c>
      <c r="HA118" s="63">
        <v>0</v>
      </c>
      <c r="HB118" s="63">
        <v>0</v>
      </c>
      <c r="HC118" s="63">
        <v>0</v>
      </c>
      <c r="HD118" s="63">
        <v>0</v>
      </c>
      <c r="HE118" s="63">
        <v>0</v>
      </c>
      <c r="HF118" s="63">
        <v>0</v>
      </c>
      <c r="HG118" s="63">
        <f t="shared" si="183"/>
        <v>0</v>
      </c>
      <c r="HH118" s="58">
        <v>0</v>
      </c>
      <c r="HI118" s="58">
        <v>0</v>
      </c>
      <c r="HJ118" s="58">
        <v>0</v>
      </c>
      <c r="HK118" s="58">
        <v>0</v>
      </c>
      <c r="HL118" s="58">
        <f t="shared" si="184"/>
        <v>1936.2304444444444</v>
      </c>
      <c r="HM118" s="63">
        <v>703.92</v>
      </c>
      <c r="HN118" s="63">
        <v>250.71899999999999</v>
      </c>
      <c r="HO118" s="63">
        <v>0</v>
      </c>
      <c r="HP118" s="63">
        <v>0</v>
      </c>
      <c r="HQ118" s="63">
        <v>0</v>
      </c>
      <c r="HR118" s="63">
        <v>0</v>
      </c>
      <c r="HS118" s="63">
        <v>0</v>
      </c>
      <c r="HT118" s="63">
        <v>0</v>
      </c>
      <c r="HU118" s="63">
        <v>0</v>
      </c>
      <c r="HV118" s="63">
        <v>0</v>
      </c>
      <c r="HW118" s="63">
        <v>0</v>
      </c>
      <c r="HX118" s="63">
        <v>593.80544444444445</v>
      </c>
      <c r="HY118" s="63">
        <f t="shared" si="185"/>
        <v>1548.4444444444443</v>
      </c>
      <c r="HZ118" s="63">
        <v>0</v>
      </c>
      <c r="IA118" s="63">
        <v>0</v>
      </c>
      <c r="IB118" s="63">
        <v>0</v>
      </c>
      <c r="IC118" s="63">
        <v>0</v>
      </c>
      <c r="ID118" s="63">
        <v>0</v>
      </c>
      <c r="IE118" s="63">
        <v>0</v>
      </c>
      <c r="IF118" s="63">
        <v>0</v>
      </c>
      <c r="IG118" s="63">
        <v>0</v>
      </c>
      <c r="IH118" s="63">
        <v>0</v>
      </c>
      <c r="II118" s="63">
        <v>0</v>
      </c>
      <c r="IJ118" s="63">
        <v>0</v>
      </c>
      <c r="IK118" s="63">
        <v>0</v>
      </c>
      <c r="IL118" s="63">
        <v>0</v>
      </c>
      <c r="IM118" s="58">
        <v>0</v>
      </c>
      <c r="IN118" s="58">
        <v>0</v>
      </c>
      <c r="IO118" s="58">
        <v>0</v>
      </c>
      <c r="IP118" s="58">
        <v>0</v>
      </c>
      <c r="IQ118" s="58">
        <f t="shared" si="214"/>
        <v>1936.2304444444444</v>
      </c>
      <c r="IR118" s="70">
        <f t="shared" si="186"/>
        <v>1548.4444444444443</v>
      </c>
      <c r="IS118" s="70">
        <f t="shared" si="187"/>
        <v>954.6389999999999</v>
      </c>
      <c r="IT118" s="92">
        <f t="shared" si="215"/>
        <v>1342.425</v>
      </c>
      <c r="IU118" s="92">
        <f t="shared" si="216"/>
        <v>1936.2304444444444</v>
      </c>
      <c r="IV118" s="92">
        <f t="shared" si="188"/>
        <v>-593.80544444444445</v>
      </c>
      <c r="IW118" s="21">
        <f t="shared" si="217"/>
        <v>593.80544444444445</v>
      </c>
      <c r="IX118" s="70">
        <f t="shared" si="189"/>
        <v>1548.4444444444443</v>
      </c>
      <c r="IY118" s="70">
        <f t="shared" si="190"/>
        <v>954.6389999999999</v>
      </c>
      <c r="IZ118" s="93">
        <f t="shared" si="218"/>
        <v>1342.425</v>
      </c>
      <c r="JA118" s="93">
        <f t="shared" si="219"/>
        <v>1936.2304444444444</v>
      </c>
      <c r="JB118" s="92">
        <f t="shared" si="191"/>
        <v>-593.80544444444445</v>
      </c>
      <c r="JC118" s="94">
        <f t="shared" si="220"/>
        <v>593.80544444444445</v>
      </c>
      <c r="JD118" s="94">
        <f t="shared" si="192"/>
        <v>1548.4444444444443</v>
      </c>
      <c r="JE118" s="94">
        <f t="shared" si="193"/>
        <v>954.6389999999999</v>
      </c>
      <c r="JF118" s="94">
        <f t="shared" si="221"/>
        <v>1342.425</v>
      </c>
      <c r="JG118" s="94">
        <f t="shared" si="222"/>
        <v>1936.2304444444444</v>
      </c>
      <c r="JH118" s="94">
        <f t="shared" si="194"/>
        <v>-593.80544444444445</v>
      </c>
      <c r="JI118" s="94">
        <f t="shared" si="223"/>
        <v>593.80544444444445</v>
      </c>
      <c r="JJ118" s="94">
        <f t="shared" si="195"/>
        <v>954.6389999999999</v>
      </c>
      <c r="JK118" s="94">
        <f t="shared" si="224"/>
        <v>954.6389999999999</v>
      </c>
      <c r="JL118" s="94">
        <f t="shared" si="196"/>
        <v>1342.425</v>
      </c>
      <c r="JM118" s="94">
        <f t="shared" si="197"/>
        <v>1342.425</v>
      </c>
      <c r="JN118" s="94">
        <f t="shared" si="198"/>
        <v>0</v>
      </c>
      <c r="JO118" s="94">
        <f t="shared" si="199"/>
        <v>593.80544444444445</v>
      </c>
      <c r="JP118" s="96">
        <v>13804</v>
      </c>
      <c r="JQ118" s="6" t="s">
        <v>384</v>
      </c>
      <c r="JR118" s="106" t="s">
        <v>394</v>
      </c>
      <c r="JS118" s="106" t="s">
        <v>410</v>
      </c>
      <c r="JT118" s="6" t="s">
        <v>564</v>
      </c>
      <c r="JU118" s="17"/>
      <c r="JV118" s="6" t="s">
        <v>562</v>
      </c>
      <c r="JW118" s="105" t="s">
        <v>421</v>
      </c>
      <c r="JX118" s="103" t="s">
        <v>422</v>
      </c>
      <c r="JY118" s="7" t="s">
        <v>563</v>
      </c>
      <c r="JZ118" s="105"/>
      <c r="KA118" s="6" t="s">
        <v>458</v>
      </c>
      <c r="KB118" s="6"/>
      <c r="KC118" s="110">
        <v>43800</v>
      </c>
      <c r="KD118" s="109">
        <v>43646</v>
      </c>
      <c r="KE118" s="110"/>
      <c r="KF118" s="130"/>
      <c r="KG118" s="130"/>
      <c r="KH118" s="130"/>
      <c r="KI118" s="130"/>
      <c r="KJ118" s="130"/>
      <c r="KK118" s="130"/>
      <c r="KL118" s="130"/>
      <c r="KM118" s="26"/>
      <c r="KN118" s="130"/>
      <c r="KO118" s="131"/>
      <c r="KP118" s="132"/>
      <c r="KQ118" s="133" t="s">
        <v>509</v>
      </c>
      <c r="KR118" s="132"/>
      <c r="KS118" s="291"/>
    </row>
    <row r="119" spans="1:305" ht="39" x14ac:dyDescent="0.25">
      <c r="A119" s="4" t="s">
        <v>252</v>
      </c>
      <c r="B119" s="6" t="s">
        <v>71</v>
      </c>
      <c r="C119" s="26" t="s">
        <v>282</v>
      </c>
      <c r="D119" s="219" t="s">
        <v>147</v>
      </c>
      <c r="E119" s="32" t="s">
        <v>770</v>
      </c>
      <c r="F119" s="33" t="s">
        <v>195</v>
      </c>
      <c r="G119" s="12">
        <v>38178.682999999997</v>
      </c>
      <c r="H119" s="12">
        <v>26268.149000000001</v>
      </c>
      <c r="I119" s="12">
        <v>0</v>
      </c>
      <c r="J119" s="12">
        <v>0</v>
      </c>
      <c r="K119" s="12">
        <v>285</v>
      </c>
      <c r="L119" s="12">
        <v>0</v>
      </c>
      <c r="M119" s="12">
        <v>0</v>
      </c>
      <c r="N119" s="48">
        <v>0</v>
      </c>
      <c r="O119" s="48">
        <v>0</v>
      </c>
      <c r="P119" s="48">
        <v>0</v>
      </c>
      <c r="Q119" s="48">
        <v>0</v>
      </c>
      <c r="R119" s="48">
        <v>0</v>
      </c>
      <c r="S119" s="11">
        <f t="shared" si="123"/>
        <v>64731.831999999995</v>
      </c>
      <c r="T119" s="79">
        <v>0</v>
      </c>
      <c r="U119" s="79">
        <v>0</v>
      </c>
      <c r="V119" s="79">
        <v>0</v>
      </c>
      <c r="W119" s="79">
        <v>0</v>
      </c>
      <c r="X119" s="79">
        <v>0</v>
      </c>
      <c r="Y119" s="79">
        <v>0</v>
      </c>
      <c r="Z119" s="79">
        <v>0</v>
      </c>
      <c r="AA119" s="79">
        <v>0</v>
      </c>
      <c r="AB119" s="79">
        <v>0.03</v>
      </c>
      <c r="AC119" s="79">
        <v>1.0000000000000009E-2</v>
      </c>
      <c r="AD119" s="79">
        <v>0.01</v>
      </c>
      <c r="AE119" s="79">
        <v>0</v>
      </c>
      <c r="AF119" s="221">
        <f t="shared" si="200"/>
        <v>0.95</v>
      </c>
      <c r="AG119" s="221">
        <f t="shared" si="201"/>
        <v>0.95</v>
      </c>
      <c r="AH119" s="221">
        <f t="shared" si="202"/>
        <v>0.95</v>
      </c>
      <c r="AI119" s="221">
        <f t="shared" si="203"/>
        <v>0.95</v>
      </c>
      <c r="AJ119" s="221">
        <f t="shared" si="204"/>
        <v>0.95</v>
      </c>
      <c r="AK119" s="221">
        <f t="shared" si="205"/>
        <v>0.95</v>
      </c>
      <c r="AL119" s="221">
        <f t="shared" si="206"/>
        <v>0.95</v>
      </c>
      <c r="AM119" s="221">
        <f t="shared" si="207"/>
        <v>0.95</v>
      </c>
      <c r="AN119" s="221">
        <f t="shared" si="208"/>
        <v>0.98</v>
      </c>
      <c r="AO119" s="221">
        <f t="shared" si="209"/>
        <v>0.99</v>
      </c>
      <c r="AP119" s="221">
        <f t="shared" si="210"/>
        <v>1</v>
      </c>
      <c r="AQ119" s="221">
        <f t="shared" si="211"/>
        <v>1</v>
      </c>
      <c r="AR119" s="221">
        <f t="shared" si="149"/>
        <v>0.99</v>
      </c>
      <c r="AS119" s="221">
        <f t="shared" si="150"/>
        <v>1</v>
      </c>
      <c r="AT119" s="221">
        <f t="shared" si="151"/>
        <v>1</v>
      </c>
      <c r="AU119" s="221">
        <f t="shared" si="152"/>
        <v>1</v>
      </c>
      <c r="AV119" s="221">
        <f t="shared" si="153"/>
        <v>1</v>
      </c>
      <c r="AW119" s="221">
        <f t="shared" si="154"/>
        <v>1</v>
      </c>
      <c r="AX119" s="221">
        <f t="shared" si="155"/>
        <v>1</v>
      </c>
      <c r="AY119" s="221">
        <f t="shared" si="156"/>
        <v>1</v>
      </c>
      <c r="AZ119" s="221">
        <f t="shared" si="157"/>
        <v>1</v>
      </c>
      <c r="BA119" s="221">
        <f t="shared" si="158"/>
        <v>1</v>
      </c>
      <c r="BB119" s="221">
        <f t="shared" si="159"/>
        <v>1</v>
      </c>
      <c r="BC119" s="221">
        <f t="shared" si="160"/>
        <v>1</v>
      </c>
      <c r="BD119" s="80">
        <f t="shared" si="212"/>
        <v>1</v>
      </c>
      <c r="BE119" s="76">
        <v>0.95</v>
      </c>
      <c r="BF119" s="51">
        <v>0</v>
      </c>
      <c r="BG119" s="57">
        <v>66178</v>
      </c>
      <c r="BH119" s="57">
        <v>0</v>
      </c>
      <c r="BI119" s="57">
        <v>0</v>
      </c>
      <c r="BJ119" s="57">
        <v>0</v>
      </c>
      <c r="BK119" s="57">
        <v>0</v>
      </c>
      <c r="BL119" s="57">
        <v>0</v>
      </c>
      <c r="BM119" s="57">
        <v>0</v>
      </c>
      <c r="BN119" s="57">
        <v>0</v>
      </c>
      <c r="BO119" s="57">
        <v>0</v>
      </c>
      <c r="BP119" s="57">
        <v>0</v>
      </c>
      <c r="BQ119" s="57">
        <v>0</v>
      </c>
      <c r="BR119" s="57">
        <v>0</v>
      </c>
      <c r="BS119" s="86">
        <f t="shared" si="161"/>
        <v>66178</v>
      </c>
      <c r="BT119" s="230">
        <v>0.04</v>
      </c>
      <c r="BU119" s="230">
        <v>0.01</v>
      </c>
      <c r="BV119" s="230">
        <v>0</v>
      </c>
      <c r="BW119" s="230">
        <v>0</v>
      </c>
      <c r="BX119" s="230">
        <v>0</v>
      </c>
      <c r="BY119" s="230">
        <v>0</v>
      </c>
      <c r="BZ119" s="230">
        <v>0</v>
      </c>
      <c r="CA119" s="230">
        <v>0</v>
      </c>
      <c r="CB119" s="230">
        <v>0</v>
      </c>
      <c r="CC119" s="230">
        <v>0</v>
      </c>
      <c r="CD119" s="230">
        <v>0</v>
      </c>
      <c r="CE119" s="230">
        <v>0</v>
      </c>
      <c r="CF119" s="80">
        <f t="shared" si="162"/>
        <v>1</v>
      </c>
      <c r="CG119" s="59">
        <v>0</v>
      </c>
      <c r="CH119" s="59">
        <v>0</v>
      </c>
      <c r="CI119" s="59">
        <v>0</v>
      </c>
      <c r="CJ119" s="59">
        <v>0</v>
      </c>
      <c r="CK119" s="59">
        <v>0</v>
      </c>
      <c r="CL119" s="59">
        <v>0</v>
      </c>
      <c r="CM119" s="59">
        <v>0</v>
      </c>
      <c r="CN119" s="59">
        <v>0</v>
      </c>
      <c r="CO119" s="59">
        <v>0</v>
      </c>
      <c r="CP119" s="59">
        <v>0</v>
      </c>
      <c r="CQ119" s="59">
        <v>0</v>
      </c>
      <c r="CR119" s="59">
        <v>0</v>
      </c>
      <c r="CS119" s="11">
        <f t="shared" si="163"/>
        <v>0</v>
      </c>
      <c r="CT119" s="59">
        <v>0</v>
      </c>
      <c r="CU119" s="59">
        <v>0</v>
      </c>
      <c r="CV119" s="59">
        <v>0</v>
      </c>
      <c r="CW119" s="59">
        <v>0</v>
      </c>
      <c r="CX119" s="58">
        <f t="shared" si="213"/>
        <v>66178</v>
      </c>
      <c r="CY119" s="63">
        <v>66178</v>
      </c>
      <c r="CZ119" s="63">
        <v>0</v>
      </c>
      <c r="DA119" s="63">
        <v>0</v>
      </c>
      <c r="DB119" s="63">
        <v>0</v>
      </c>
      <c r="DC119" s="63">
        <v>0</v>
      </c>
      <c r="DD119" s="63">
        <v>0</v>
      </c>
      <c r="DE119" s="63">
        <v>0</v>
      </c>
      <c r="DF119" s="63">
        <v>0</v>
      </c>
      <c r="DG119" s="63">
        <v>0</v>
      </c>
      <c r="DH119" s="63">
        <v>0</v>
      </c>
      <c r="DI119" s="63">
        <v>0</v>
      </c>
      <c r="DJ119" s="63">
        <v>0</v>
      </c>
      <c r="DK119" s="63">
        <f t="shared" si="164"/>
        <v>66178</v>
      </c>
      <c r="DL119" s="63">
        <v>0</v>
      </c>
      <c r="DM119" s="63">
        <v>0</v>
      </c>
      <c r="DN119" s="63">
        <v>0</v>
      </c>
      <c r="DO119" s="63">
        <v>0</v>
      </c>
      <c r="DP119" s="63">
        <v>0</v>
      </c>
      <c r="DQ119" s="63">
        <v>0</v>
      </c>
      <c r="DR119" s="63">
        <v>0</v>
      </c>
      <c r="DS119" s="63">
        <v>0</v>
      </c>
      <c r="DT119" s="63">
        <v>0</v>
      </c>
      <c r="DU119" s="63">
        <v>0</v>
      </c>
      <c r="DV119" s="63">
        <v>0</v>
      </c>
      <c r="DW119" s="63">
        <v>0</v>
      </c>
      <c r="DX119" s="63">
        <f t="shared" si="165"/>
        <v>0</v>
      </c>
      <c r="DY119" s="58">
        <v>0</v>
      </c>
      <c r="DZ119" s="58">
        <v>0</v>
      </c>
      <c r="EA119" s="58">
        <v>0</v>
      </c>
      <c r="EB119" s="58">
        <v>0</v>
      </c>
      <c r="EC119" s="58">
        <f t="shared" si="166"/>
        <v>66178</v>
      </c>
      <c r="ED119" s="85">
        <v>38178.682999999997</v>
      </c>
      <c r="EE119" s="85">
        <v>26268.149000000001</v>
      </c>
      <c r="EF119" s="85">
        <v>0</v>
      </c>
      <c r="EG119" s="85">
        <v>0</v>
      </c>
      <c r="EH119" s="85">
        <v>285</v>
      </c>
      <c r="EI119" s="85">
        <v>0</v>
      </c>
      <c r="EJ119" s="85">
        <v>1446.1680000000051</v>
      </c>
      <c r="EK119" s="85">
        <v>0</v>
      </c>
      <c r="EL119" s="85">
        <v>0</v>
      </c>
      <c r="EM119" s="85">
        <v>0</v>
      </c>
      <c r="EN119" s="85">
        <v>0</v>
      </c>
      <c r="EO119" s="85">
        <v>0</v>
      </c>
      <c r="EP119" s="83">
        <f t="shared" si="167"/>
        <v>66178</v>
      </c>
      <c r="EQ119" s="79">
        <v>0</v>
      </c>
      <c r="ER119" s="79">
        <v>0</v>
      </c>
      <c r="ES119" s="79">
        <v>0</v>
      </c>
      <c r="ET119" s="79">
        <v>0</v>
      </c>
      <c r="EU119" s="79">
        <v>0</v>
      </c>
      <c r="EV119" s="79">
        <v>2.2588235294117645E-2</v>
      </c>
      <c r="EW119" s="79">
        <v>2.6823529411764704E-2</v>
      </c>
      <c r="EX119" s="79">
        <v>5.8823529411759778E-4</v>
      </c>
      <c r="EY119" s="79">
        <v>0</v>
      </c>
      <c r="EZ119" s="79">
        <v>0</v>
      </c>
      <c r="FA119" s="79">
        <v>0</v>
      </c>
      <c r="FB119" s="79">
        <v>0</v>
      </c>
      <c r="FC119" s="81">
        <f t="shared" si="168"/>
        <v>4.9999999999999947E-2</v>
      </c>
      <c r="FD119" s="81">
        <f t="shared" si="169"/>
        <v>0.95</v>
      </c>
      <c r="FE119" s="81">
        <f t="shared" si="170"/>
        <v>0.95</v>
      </c>
      <c r="FF119" s="81">
        <f t="shared" si="171"/>
        <v>0.95</v>
      </c>
      <c r="FG119" s="81">
        <f t="shared" si="172"/>
        <v>0.95</v>
      </c>
      <c r="FH119" s="81">
        <f t="shared" si="173"/>
        <v>0.95</v>
      </c>
      <c r="FI119" s="81">
        <f t="shared" si="174"/>
        <v>0.97258823529411764</v>
      </c>
      <c r="FJ119" s="81">
        <f t="shared" si="175"/>
        <v>0.99941176470588233</v>
      </c>
      <c r="FK119" s="81">
        <f t="shared" si="176"/>
        <v>0.99999999999999989</v>
      </c>
      <c r="FL119" s="81">
        <f t="shared" si="177"/>
        <v>0.99999999999999989</v>
      </c>
      <c r="FM119" s="81">
        <f t="shared" si="178"/>
        <v>0.99999999999999989</v>
      </c>
      <c r="FN119" s="81">
        <f t="shared" si="179"/>
        <v>0.99999999999999989</v>
      </c>
      <c r="FO119" s="81">
        <f t="shared" si="180"/>
        <v>0.99999999999999989</v>
      </c>
      <c r="FP119" s="85">
        <v>0</v>
      </c>
      <c r="FQ119" s="85">
        <v>0</v>
      </c>
      <c r="FR119" s="85">
        <v>0</v>
      </c>
      <c r="FS119" s="85">
        <v>0</v>
      </c>
      <c r="FT119" s="85">
        <v>0</v>
      </c>
      <c r="FU119" s="85">
        <v>0</v>
      </c>
      <c r="FV119" s="85">
        <v>0</v>
      </c>
      <c r="FW119" s="85">
        <v>0</v>
      </c>
      <c r="FX119" s="85">
        <v>0</v>
      </c>
      <c r="FY119" s="85">
        <v>0</v>
      </c>
      <c r="FZ119" s="85">
        <v>0</v>
      </c>
      <c r="GA119" s="85">
        <v>0</v>
      </c>
      <c r="GB119" s="83">
        <f t="shared" si="181"/>
        <v>0</v>
      </c>
      <c r="GC119" s="89">
        <v>0</v>
      </c>
      <c r="GD119" s="89">
        <v>0</v>
      </c>
      <c r="GE119" s="89">
        <v>0</v>
      </c>
      <c r="GF119" s="89">
        <v>0</v>
      </c>
      <c r="GG119" s="86">
        <v>66178</v>
      </c>
      <c r="GH119" s="63">
        <v>38178.682999999997</v>
      </c>
      <c r="GI119" s="63">
        <v>26268.149000000001</v>
      </c>
      <c r="GJ119" s="63">
        <v>0</v>
      </c>
      <c r="GK119" s="63">
        <v>0</v>
      </c>
      <c r="GL119" s="63">
        <v>285</v>
      </c>
      <c r="GM119" s="63">
        <v>0</v>
      </c>
      <c r="GN119" s="63">
        <v>0</v>
      </c>
      <c r="GO119" s="63">
        <v>0</v>
      </c>
      <c r="GP119" s="63">
        <v>0</v>
      </c>
      <c r="GQ119" s="63">
        <v>1446.1680000000051</v>
      </c>
      <c r="GR119" s="63">
        <v>0</v>
      </c>
      <c r="GS119" s="63">
        <v>0</v>
      </c>
      <c r="GT119" s="63">
        <f t="shared" si="182"/>
        <v>66178</v>
      </c>
      <c r="GU119" s="63">
        <v>0</v>
      </c>
      <c r="GV119" s="63">
        <v>0</v>
      </c>
      <c r="GW119" s="63">
        <v>0</v>
      </c>
      <c r="GX119" s="63">
        <v>0</v>
      </c>
      <c r="GY119" s="63">
        <v>0</v>
      </c>
      <c r="GZ119" s="63">
        <v>0</v>
      </c>
      <c r="HA119" s="63">
        <v>0</v>
      </c>
      <c r="HB119" s="63">
        <v>0</v>
      </c>
      <c r="HC119" s="63">
        <v>0</v>
      </c>
      <c r="HD119" s="63">
        <v>0</v>
      </c>
      <c r="HE119" s="63">
        <v>0</v>
      </c>
      <c r="HF119" s="63">
        <v>0</v>
      </c>
      <c r="HG119" s="63">
        <f t="shared" si="183"/>
        <v>0</v>
      </c>
      <c r="HH119" s="58">
        <v>0</v>
      </c>
      <c r="HI119" s="58">
        <v>0</v>
      </c>
      <c r="HJ119" s="58">
        <v>0</v>
      </c>
      <c r="HK119" s="58">
        <v>0</v>
      </c>
      <c r="HL119" s="58">
        <f t="shared" si="184"/>
        <v>66178</v>
      </c>
      <c r="HM119" s="63">
        <v>38178.682999999997</v>
      </c>
      <c r="HN119" s="63">
        <v>26268.149000000001</v>
      </c>
      <c r="HO119" s="63">
        <v>0</v>
      </c>
      <c r="HP119" s="63">
        <v>0</v>
      </c>
      <c r="HQ119" s="63">
        <v>285</v>
      </c>
      <c r="HR119" s="63">
        <v>0</v>
      </c>
      <c r="HS119" s="63">
        <v>0</v>
      </c>
      <c r="HT119" s="63">
        <v>0</v>
      </c>
      <c r="HU119" s="63">
        <v>0</v>
      </c>
      <c r="HV119" s="63">
        <v>0</v>
      </c>
      <c r="HW119" s="63">
        <v>0</v>
      </c>
      <c r="HX119" s="63">
        <v>1446.1680000000051</v>
      </c>
      <c r="HY119" s="63">
        <f t="shared" si="185"/>
        <v>66178</v>
      </c>
      <c r="HZ119" s="63">
        <v>0</v>
      </c>
      <c r="IA119" s="63">
        <v>0</v>
      </c>
      <c r="IB119" s="63">
        <v>0</v>
      </c>
      <c r="IC119" s="63">
        <v>0</v>
      </c>
      <c r="ID119" s="63">
        <v>0</v>
      </c>
      <c r="IE119" s="63">
        <v>0</v>
      </c>
      <c r="IF119" s="63">
        <v>0</v>
      </c>
      <c r="IG119" s="63">
        <v>0</v>
      </c>
      <c r="IH119" s="63">
        <v>0</v>
      </c>
      <c r="II119" s="63">
        <v>0</v>
      </c>
      <c r="IJ119" s="63">
        <v>0</v>
      </c>
      <c r="IK119" s="63">
        <v>0</v>
      </c>
      <c r="IL119" s="63">
        <v>0</v>
      </c>
      <c r="IM119" s="58">
        <v>0</v>
      </c>
      <c r="IN119" s="58">
        <v>0</v>
      </c>
      <c r="IO119" s="58">
        <v>0</v>
      </c>
      <c r="IP119" s="58">
        <v>0</v>
      </c>
      <c r="IQ119" s="58">
        <f t="shared" si="214"/>
        <v>66178</v>
      </c>
      <c r="IR119" s="70">
        <f t="shared" si="186"/>
        <v>66178</v>
      </c>
      <c r="IS119" s="70">
        <f t="shared" si="187"/>
        <v>64731.831999999995</v>
      </c>
      <c r="IT119" s="92">
        <f t="shared" si="215"/>
        <v>64731.831999999995</v>
      </c>
      <c r="IU119" s="92">
        <f t="shared" si="216"/>
        <v>66178</v>
      </c>
      <c r="IV119" s="92">
        <f t="shared" si="188"/>
        <v>-1446.1680000000051</v>
      </c>
      <c r="IW119" s="21">
        <f t="shared" si="217"/>
        <v>1446.1680000000051</v>
      </c>
      <c r="IX119" s="70">
        <f t="shared" si="189"/>
        <v>66178</v>
      </c>
      <c r="IY119" s="70">
        <f t="shared" si="190"/>
        <v>64731.831999999995</v>
      </c>
      <c r="IZ119" s="93">
        <f t="shared" si="218"/>
        <v>64731.831999999995</v>
      </c>
      <c r="JA119" s="93">
        <f t="shared" si="219"/>
        <v>66178</v>
      </c>
      <c r="JB119" s="92">
        <f t="shared" si="191"/>
        <v>-1446.1680000000051</v>
      </c>
      <c r="JC119" s="94">
        <f t="shared" si="220"/>
        <v>1446.1680000000051</v>
      </c>
      <c r="JD119" s="94">
        <f t="shared" si="192"/>
        <v>66178</v>
      </c>
      <c r="JE119" s="94">
        <f t="shared" si="193"/>
        <v>64731.831999999995</v>
      </c>
      <c r="JF119" s="94">
        <f t="shared" si="221"/>
        <v>64731.831999999995</v>
      </c>
      <c r="JG119" s="94">
        <f t="shared" si="222"/>
        <v>66178</v>
      </c>
      <c r="JH119" s="94">
        <f t="shared" si="194"/>
        <v>-1446.1680000000051</v>
      </c>
      <c r="JI119" s="94">
        <f t="shared" si="223"/>
        <v>1446.1680000000051</v>
      </c>
      <c r="JJ119" s="94">
        <f t="shared" si="195"/>
        <v>64731.831999999995</v>
      </c>
      <c r="JK119" s="94">
        <f t="shared" si="224"/>
        <v>64731.831999999995</v>
      </c>
      <c r="JL119" s="94">
        <f t="shared" si="196"/>
        <v>64731.831999999995</v>
      </c>
      <c r="JM119" s="94">
        <f t="shared" si="197"/>
        <v>64731.831999999995</v>
      </c>
      <c r="JN119" s="94">
        <f t="shared" si="198"/>
        <v>0</v>
      </c>
      <c r="JO119" s="94">
        <f t="shared" si="199"/>
        <v>1446.1680000000051</v>
      </c>
      <c r="JP119" s="96">
        <v>13805</v>
      </c>
      <c r="JQ119" s="6" t="s">
        <v>384</v>
      </c>
      <c r="JR119" s="106" t="s">
        <v>394</v>
      </c>
      <c r="JS119" s="106" t="s">
        <v>410</v>
      </c>
      <c r="JT119" s="6" t="s">
        <v>396</v>
      </c>
      <c r="JU119" s="17"/>
      <c r="JV119" s="6" t="s">
        <v>562</v>
      </c>
      <c r="JW119" s="105" t="s">
        <v>421</v>
      </c>
      <c r="JX119" s="103" t="s">
        <v>422</v>
      </c>
      <c r="JY119" s="7" t="s">
        <v>563</v>
      </c>
      <c r="JZ119" s="105"/>
      <c r="KA119" s="6" t="s">
        <v>458</v>
      </c>
      <c r="KB119" s="6"/>
      <c r="KC119" s="110">
        <v>43800</v>
      </c>
      <c r="KD119" s="109">
        <v>43646</v>
      </c>
      <c r="KE119" s="110"/>
      <c r="KF119" s="130"/>
      <c r="KG119" s="130"/>
      <c r="KH119" s="130"/>
      <c r="KI119" s="130"/>
      <c r="KJ119" s="130"/>
      <c r="KK119" s="130"/>
      <c r="KL119" s="130"/>
      <c r="KM119" s="26"/>
      <c r="KN119" s="130"/>
      <c r="KO119" s="131"/>
      <c r="KP119" s="132"/>
      <c r="KQ119" s="133" t="s">
        <v>509</v>
      </c>
      <c r="KR119" s="132"/>
      <c r="KS119" s="291"/>
    </row>
    <row r="120" spans="1:305" ht="39" x14ac:dyDescent="0.25">
      <c r="A120" s="4" t="s">
        <v>253</v>
      </c>
      <c r="B120" s="6" t="s">
        <v>71</v>
      </c>
      <c r="C120" s="26" t="s">
        <v>283</v>
      </c>
      <c r="D120" s="219" t="s">
        <v>147</v>
      </c>
      <c r="E120" s="32" t="s">
        <v>770</v>
      </c>
      <c r="F120" s="33" t="s">
        <v>195</v>
      </c>
      <c r="G120" s="12">
        <v>302.22899999999998</v>
      </c>
      <c r="H120" s="12">
        <v>0</v>
      </c>
      <c r="I120" s="12">
        <v>0</v>
      </c>
      <c r="J120" s="12">
        <v>0</v>
      </c>
      <c r="K120" s="12">
        <v>0</v>
      </c>
      <c r="L120" s="12">
        <v>0</v>
      </c>
      <c r="M120" s="12">
        <v>0</v>
      </c>
      <c r="N120" s="48">
        <v>0</v>
      </c>
      <c r="O120" s="48">
        <v>0</v>
      </c>
      <c r="P120" s="48">
        <v>0</v>
      </c>
      <c r="Q120" s="48">
        <v>0</v>
      </c>
      <c r="R120" s="48">
        <v>0</v>
      </c>
      <c r="S120" s="11">
        <f t="shared" si="123"/>
        <v>302.22899999999998</v>
      </c>
      <c r="T120" s="79">
        <v>0</v>
      </c>
      <c r="U120" s="79">
        <v>0</v>
      </c>
      <c r="V120" s="79">
        <v>0</v>
      </c>
      <c r="W120" s="79">
        <v>0</v>
      </c>
      <c r="X120" s="79">
        <v>0</v>
      </c>
      <c r="Y120" s="79">
        <v>0</v>
      </c>
      <c r="Z120" s="79">
        <v>0</v>
      </c>
      <c r="AA120" s="79">
        <v>0</v>
      </c>
      <c r="AB120" s="79">
        <v>0.03</v>
      </c>
      <c r="AC120" s="79">
        <v>0.01</v>
      </c>
      <c r="AD120" s="79">
        <v>0.01</v>
      </c>
      <c r="AE120" s="79">
        <v>0</v>
      </c>
      <c r="AF120" s="221">
        <f t="shared" si="200"/>
        <v>0.95</v>
      </c>
      <c r="AG120" s="221">
        <f t="shared" si="201"/>
        <v>0.95</v>
      </c>
      <c r="AH120" s="221">
        <f t="shared" si="202"/>
        <v>0.95</v>
      </c>
      <c r="AI120" s="221">
        <f t="shared" si="203"/>
        <v>0.95</v>
      </c>
      <c r="AJ120" s="221">
        <f t="shared" si="204"/>
        <v>0.95</v>
      </c>
      <c r="AK120" s="221">
        <f t="shared" si="205"/>
        <v>0.95</v>
      </c>
      <c r="AL120" s="221">
        <f t="shared" si="206"/>
        <v>0.95</v>
      </c>
      <c r="AM120" s="221">
        <f t="shared" si="207"/>
        <v>0.95</v>
      </c>
      <c r="AN120" s="221">
        <f t="shared" si="208"/>
        <v>0.98</v>
      </c>
      <c r="AO120" s="221">
        <f t="shared" si="209"/>
        <v>0.99</v>
      </c>
      <c r="AP120" s="221">
        <f t="shared" si="210"/>
        <v>1</v>
      </c>
      <c r="AQ120" s="221">
        <f t="shared" si="211"/>
        <v>1</v>
      </c>
      <c r="AR120" s="221">
        <f t="shared" si="149"/>
        <v>0.95</v>
      </c>
      <c r="AS120" s="221">
        <f t="shared" si="150"/>
        <v>0.95</v>
      </c>
      <c r="AT120" s="221">
        <f t="shared" si="151"/>
        <v>0.95</v>
      </c>
      <c r="AU120" s="221">
        <f t="shared" si="152"/>
        <v>0.95</v>
      </c>
      <c r="AV120" s="221">
        <f t="shared" si="153"/>
        <v>0.95</v>
      </c>
      <c r="AW120" s="221">
        <f t="shared" si="154"/>
        <v>0.95</v>
      </c>
      <c r="AX120" s="221">
        <f t="shared" si="155"/>
        <v>0.95</v>
      </c>
      <c r="AY120" s="221">
        <f t="shared" si="156"/>
        <v>1</v>
      </c>
      <c r="AZ120" s="221">
        <f t="shared" si="157"/>
        <v>1</v>
      </c>
      <c r="BA120" s="221">
        <f t="shared" si="158"/>
        <v>1</v>
      </c>
      <c r="BB120" s="221">
        <f t="shared" si="159"/>
        <v>1</v>
      </c>
      <c r="BC120" s="221">
        <f t="shared" si="160"/>
        <v>1</v>
      </c>
      <c r="BD120" s="80">
        <f t="shared" si="212"/>
        <v>1</v>
      </c>
      <c r="BE120" s="76">
        <v>0.95</v>
      </c>
      <c r="BF120" s="51">
        <v>21808.86</v>
      </c>
      <c r="BG120" s="57">
        <v>0</v>
      </c>
      <c r="BH120" s="57">
        <v>0</v>
      </c>
      <c r="BI120" s="57">
        <v>0</v>
      </c>
      <c r="BJ120" s="57">
        <v>0</v>
      </c>
      <c r="BK120" s="57">
        <v>0</v>
      </c>
      <c r="BL120" s="57">
        <v>0</v>
      </c>
      <c r="BM120" s="57">
        <v>0</v>
      </c>
      <c r="BN120" s="57">
        <v>0</v>
      </c>
      <c r="BO120" s="57">
        <v>0</v>
      </c>
      <c r="BP120" s="57">
        <v>0</v>
      </c>
      <c r="BQ120" s="57">
        <v>0</v>
      </c>
      <c r="BR120" s="57">
        <v>0</v>
      </c>
      <c r="BS120" s="86">
        <f t="shared" si="161"/>
        <v>0</v>
      </c>
      <c r="BT120" s="230">
        <v>0</v>
      </c>
      <c r="BU120" s="230">
        <v>0</v>
      </c>
      <c r="BV120" s="230">
        <v>0</v>
      </c>
      <c r="BW120" s="230">
        <v>0</v>
      </c>
      <c r="BX120" s="230">
        <v>0</v>
      </c>
      <c r="BY120" s="230">
        <v>0</v>
      </c>
      <c r="BZ120" s="230">
        <v>0</v>
      </c>
      <c r="CA120" s="230">
        <v>0.05</v>
      </c>
      <c r="CB120" s="230">
        <v>0</v>
      </c>
      <c r="CC120" s="230">
        <v>0</v>
      </c>
      <c r="CD120" s="230">
        <v>0</v>
      </c>
      <c r="CE120" s="230">
        <v>0</v>
      </c>
      <c r="CF120" s="80">
        <f t="shared" si="162"/>
        <v>1</v>
      </c>
      <c r="CG120" s="59">
        <v>0</v>
      </c>
      <c r="CH120" s="59">
        <v>0</v>
      </c>
      <c r="CI120" s="59">
        <v>0</v>
      </c>
      <c r="CJ120" s="59">
        <v>0</v>
      </c>
      <c r="CK120" s="59">
        <v>0</v>
      </c>
      <c r="CL120" s="59">
        <v>0</v>
      </c>
      <c r="CM120" s="59">
        <v>0</v>
      </c>
      <c r="CN120" s="59">
        <v>0</v>
      </c>
      <c r="CO120" s="59">
        <v>0</v>
      </c>
      <c r="CP120" s="59">
        <v>0</v>
      </c>
      <c r="CQ120" s="59">
        <v>0</v>
      </c>
      <c r="CR120" s="59">
        <v>0</v>
      </c>
      <c r="CS120" s="11">
        <f t="shared" si="163"/>
        <v>0</v>
      </c>
      <c r="CT120" s="59">
        <v>0</v>
      </c>
      <c r="CU120" s="59">
        <v>0</v>
      </c>
      <c r="CV120" s="59">
        <v>0</v>
      </c>
      <c r="CW120" s="59">
        <v>0</v>
      </c>
      <c r="CX120" s="58">
        <f t="shared" si="213"/>
        <v>21808.86</v>
      </c>
      <c r="CY120" s="63">
        <v>0</v>
      </c>
      <c r="CZ120" s="63">
        <v>0</v>
      </c>
      <c r="DA120" s="63">
        <v>0</v>
      </c>
      <c r="DB120" s="63">
        <v>0</v>
      </c>
      <c r="DC120" s="63">
        <v>0</v>
      </c>
      <c r="DD120" s="63">
        <v>0</v>
      </c>
      <c r="DE120" s="63">
        <v>0</v>
      </c>
      <c r="DF120" s="63">
        <v>0</v>
      </c>
      <c r="DG120" s="63">
        <v>0</v>
      </c>
      <c r="DH120" s="63">
        <v>0</v>
      </c>
      <c r="DI120" s="63">
        <v>0</v>
      </c>
      <c r="DJ120" s="63">
        <v>0</v>
      </c>
      <c r="DK120" s="63">
        <f t="shared" si="164"/>
        <v>0</v>
      </c>
      <c r="DL120" s="63">
        <v>0</v>
      </c>
      <c r="DM120" s="63">
        <v>0</v>
      </c>
      <c r="DN120" s="63">
        <v>0</v>
      </c>
      <c r="DO120" s="63">
        <v>0</v>
      </c>
      <c r="DP120" s="63">
        <v>0</v>
      </c>
      <c r="DQ120" s="63">
        <v>0</v>
      </c>
      <c r="DR120" s="63">
        <v>0</v>
      </c>
      <c r="DS120" s="63">
        <v>0</v>
      </c>
      <c r="DT120" s="63">
        <v>0</v>
      </c>
      <c r="DU120" s="63">
        <v>0</v>
      </c>
      <c r="DV120" s="63">
        <v>0</v>
      </c>
      <c r="DW120" s="63">
        <v>0</v>
      </c>
      <c r="DX120" s="63">
        <f t="shared" si="165"/>
        <v>0</v>
      </c>
      <c r="DY120" s="58">
        <v>0</v>
      </c>
      <c r="DZ120" s="58">
        <v>0</v>
      </c>
      <c r="EA120" s="58">
        <v>0</v>
      </c>
      <c r="EB120" s="58">
        <v>0</v>
      </c>
      <c r="EC120" s="58">
        <f t="shared" si="166"/>
        <v>21808.86</v>
      </c>
      <c r="ED120" s="85">
        <v>302.22899999999998</v>
      </c>
      <c r="EE120" s="85">
        <v>0</v>
      </c>
      <c r="EF120" s="85">
        <v>0</v>
      </c>
      <c r="EG120" s="85">
        <v>0</v>
      </c>
      <c r="EH120" s="85">
        <v>0</v>
      </c>
      <c r="EI120" s="85">
        <v>0</v>
      </c>
      <c r="EJ120" s="85">
        <v>0</v>
      </c>
      <c r="EK120" s="85">
        <v>0</v>
      </c>
      <c r="EL120" s="85">
        <v>0</v>
      </c>
      <c r="EM120" s="85">
        <v>0</v>
      </c>
      <c r="EN120" s="85">
        <v>0</v>
      </c>
      <c r="EO120" s="85">
        <v>0</v>
      </c>
      <c r="EP120" s="83">
        <f t="shared" si="167"/>
        <v>302.22899999999998</v>
      </c>
      <c r="EQ120" s="79">
        <v>0</v>
      </c>
      <c r="ER120" s="79">
        <v>0</v>
      </c>
      <c r="ES120" s="79">
        <v>0</v>
      </c>
      <c r="ET120" s="79">
        <v>0</v>
      </c>
      <c r="EU120" s="79">
        <v>0</v>
      </c>
      <c r="EV120" s="79">
        <v>0</v>
      </c>
      <c r="EW120" s="79">
        <v>0</v>
      </c>
      <c r="EX120" s="79">
        <v>0</v>
      </c>
      <c r="EY120" s="79">
        <v>0</v>
      </c>
      <c r="EZ120" s="79">
        <v>0</v>
      </c>
      <c r="FA120" s="79">
        <v>0</v>
      </c>
      <c r="FB120" s="79">
        <v>0</v>
      </c>
      <c r="FC120" s="81">
        <f t="shared" si="168"/>
        <v>0</v>
      </c>
      <c r="FD120" s="81">
        <f t="shared" si="169"/>
        <v>0.95</v>
      </c>
      <c r="FE120" s="81">
        <f t="shared" si="170"/>
        <v>0.95</v>
      </c>
      <c r="FF120" s="81">
        <f t="shared" si="171"/>
        <v>0.95</v>
      </c>
      <c r="FG120" s="81">
        <f t="shared" si="172"/>
        <v>0.95</v>
      </c>
      <c r="FH120" s="81">
        <f t="shared" si="173"/>
        <v>0.95</v>
      </c>
      <c r="FI120" s="81">
        <f t="shared" si="174"/>
        <v>0.95</v>
      </c>
      <c r="FJ120" s="81">
        <f t="shared" si="175"/>
        <v>0.95</v>
      </c>
      <c r="FK120" s="81">
        <f t="shared" si="176"/>
        <v>0.95</v>
      </c>
      <c r="FL120" s="81">
        <f t="shared" si="177"/>
        <v>0.95</v>
      </c>
      <c r="FM120" s="81">
        <f t="shared" si="178"/>
        <v>0.95</v>
      </c>
      <c r="FN120" s="81">
        <f t="shared" si="179"/>
        <v>0.95</v>
      </c>
      <c r="FO120" s="81">
        <f t="shared" si="180"/>
        <v>0.95</v>
      </c>
      <c r="FP120" s="85">
        <v>0</v>
      </c>
      <c r="FQ120" s="85">
        <v>0</v>
      </c>
      <c r="FR120" s="85">
        <v>0</v>
      </c>
      <c r="FS120" s="85">
        <v>0</v>
      </c>
      <c r="FT120" s="85">
        <v>0</v>
      </c>
      <c r="FU120" s="85">
        <v>0</v>
      </c>
      <c r="FV120" s="85">
        <v>0</v>
      </c>
      <c r="FW120" s="85">
        <v>0</v>
      </c>
      <c r="FX120" s="85">
        <v>0</v>
      </c>
      <c r="FY120" s="85">
        <v>0</v>
      </c>
      <c r="FZ120" s="85">
        <v>0</v>
      </c>
      <c r="GA120" s="85">
        <v>0</v>
      </c>
      <c r="GB120" s="83">
        <f t="shared" si="181"/>
        <v>0</v>
      </c>
      <c r="GC120" s="89">
        <v>0</v>
      </c>
      <c r="GD120" s="89">
        <v>0</v>
      </c>
      <c r="GE120" s="89">
        <v>0</v>
      </c>
      <c r="GF120" s="89">
        <v>0</v>
      </c>
      <c r="GG120" s="86">
        <v>22111.089</v>
      </c>
      <c r="GH120" s="63">
        <v>302.22899999999998</v>
      </c>
      <c r="GI120" s="63">
        <v>0</v>
      </c>
      <c r="GJ120" s="63">
        <v>0</v>
      </c>
      <c r="GK120" s="63">
        <v>0</v>
      </c>
      <c r="GL120" s="63">
        <v>0</v>
      </c>
      <c r="GM120" s="63">
        <v>0</v>
      </c>
      <c r="GN120" s="63">
        <v>0</v>
      </c>
      <c r="GO120" s="63">
        <v>0</v>
      </c>
      <c r="GP120" s="63">
        <v>0</v>
      </c>
      <c r="GQ120" s="63">
        <v>0</v>
      </c>
      <c r="GR120" s="63">
        <v>0</v>
      </c>
      <c r="GS120" s="63">
        <v>0</v>
      </c>
      <c r="GT120" s="63">
        <f t="shared" si="182"/>
        <v>302.22899999999998</v>
      </c>
      <c r="GU120" s="63">
        <v>0</v>
      </c>
      <c r="GV120" s="63">
        <v>0</v>
      </c>
      <c r="GW120" s="63">
        <v>0</v>
      </c>
      <c r="GX120" s="63">
        <v>0</v>
      </c>
      <c r="GY120" s="63">
        <v>0</v>
      </c>
      <c r="GZ120" s="63">
        <v>0</v>
      </c>
      <c r="HA120" s="63">
        <v>0</v>
      </c>
      <c r="HB120" s="63">
        <v>0</v>
      </c>
      <c r="HC120" s="63">
        <v>0</v>
      </c>
      <c r="HD120" s="63">
        <v>0</v>
      </c>
      <c r="HE120" s="63">
        <v>0</v>
      </c>
      <c r="HF120" s="63">
        <v>0</v>
      </c>
      <c r="HG120" s="63">
        <f t="shared" si="183"/>
        <v>0</v>
      </c>
      <c r="HH120" s="58">
        <v>0</v>
      </c>
      <c r="HI120" s="58">
        <v>0</v>
      </c>
      <c r="HJ120" s="58">
        <v>0</v>
      </c>
      <c r="HK120" s="58">
        <v>0</v>
      </c>
      <c r="HL120" s="58">
        <f t="shared" si="184"/>
        <v>22111.089</v>
      </c>
      <c r="HM120" s="63">
        <v>302.22899999999998</v>
      </c>
      <c r="HN120" s="63">
        <v>0</v>
      </c>
      <c r="HO120" s="63">
        <v>0</v>
      </c>
      <c r="HP120" s="63">
        <v>0</v>
      </c>
      <c r="HQ120" s="63">
        <v>0</v>
      </c>
      <c r="HR120" s="63">
        <v>0</v>
      </c>
      <c r="HS120" s="63">
        <v>0</v>
      </c>
      <c r="HT120" s="63">
        <v>0</v>
      </c>
      <c r="HU120" s="63">
        <v>0</v>
      </c>
      <c r="HV120" s="63">
        <v>0</v>
      </c>
      <c r="HW120" s="63">
        <v>0</v>
      </c>
      <c r="HX120" s="63">
        <v>0</v>
      </c>
      <c r="HY120" s="63">
        <f t="shared" si="185"/>
        <v>302.22899999999998</v>
      </c>
      <c r="HZ120" s="63">
        <v>0</v>
      </c>
      <c r="IA120" s="63">
        <v>0</v>
      </c>
      <c r="IB120" s="63">
        <v>0</v>
      </c>
      <c r="IC120" s="63">
        <v>0</v>
      </c>
      <c r="ID120" s="63">
        <v>0</v>
      </c>
      <c r="IE120" s="63">
        <v>0</v>
      </c>
      <c r="IF120" s="63">
        <v>0</v>
      </c>
      <c r="IG120" s="63">
        <v>0</v>
      </c>
      <c r="IH120" s="63">
        <v>0</v>
      </c>
      <c r="II120" s="63">
        <v>0</v>
      </c>
      <c r="IJ120" s="63">
        <v>0</v>
      </c>
      <c r="IK120" s="63">
        <v>0</v>
      </c>
      <c r="IL120" s="63">
        <v>0</v>
      </c>
      <c r="IM120" s="58">
        <v>0</v>
      </c>
      <c r="IN120" s="58">
        <v>0</v>
      </c>
      <c r="IO120" s="58">
        <v>0</v>
      </c>
      <c r="IP120" s="58">
        <v>0</v>
      </c>
      <c r="IQ120" s="58">
        <f t="shared" si="214"/>
        <v>22111.089</v>
      </c>
      <c r="IR120" s="70">
        <f t="shared" si="186"/>
        <v>0</v>
      </c>
      <c r="IS120" s="70">
        <f t="shared" si="187"/>
        <v>302.22899999999998</v>
      </c>
      <c r="IT120" s="92">
        <f t="shared" si="215"/>
        <v>22111.089</v>
      </c>
      <c r="IU120" s="92">
        <f t="shared" si="216"/>
        <v>21808.86</v>
      </c>
      <c r="IV120" s="92">
        <f t="shared" si="188"/>
        <v>302.22899999999936</v>
      </c>
      <c r="IW120" s="21">
        <f t="shared" si="217"/>
        <v>-302.22899999999936</v>
      </c>
      <c r="IX120" s="70">
        <f t="shared" si="189"/>
        <v>302.22899999999998</v>
      </c>
      <c r="IY120" s="70">
        <f t="shared" si="190"/>
        <v>302.22899999999998</v>
      </c>
      <c r="IZ120" s="93">
        <f t="shared" si="218"/>
        <v>22111.089</v>
      </c>
      <c r="JA120" s="93">
        <f t="shared" si="219"/>
        <v>22111.089</v>
      </c>
      <c r="JB120" s="92">
        <f t="shared" si="191"/>
        <v>0</v>
      </c>
      <c r="JC120" s="94">
        <f t="shared" si="220"/>
        <v>0</v>
      </c>
      <c r="JD120" s="94">
        <f t="shared" si="192"/>
        <v>302.22899999999998</v>
      </c>
      <c r="JE120" s="94">
        <f t="shared" si="193"/>
        <v>302.22899999999998</v>
      </c>
      <c r="JF120" s="94">
        <f t="shared" si="221"/>
        <v>22111.089</v>
      </c>
      <c r="JG120" s="94">
        <f t="shared" si="222"/>
        <v>22111.089</v>
      </c>
      <c r="JH120" s="94">
        <f t="shared" si="194"/>
        <v>0</v>
      </c>
      <c r="JI120" s="94">
        <f t="shared" si="223"/>
        <v>0</v>
      </c>
      <c r="JJ120" s="94">
        <f t="shared" si="195"/>
        <v>302.22899999999998</v>
      </c>
      <c r="JK120" s="94">
        <f t="shared" si="224"/>
        <v>302.22899999999998</v>
      </c>
      <c r="JL120" s="94">
        <f t="shared" si="196"/>
        <v>22111.089</v>
      </c>
      <c r="JM120" s="94">
        <f t="shared" si="197"/>
        <v>22111.089</v>
      </c>
      <c r="JN120" s="94">
        <f t="shared" si="198"/>
        <v>0</v>
      </c>
      <c r="JO120" s="94">
        <f t="shared" si="199"/>
        <v>0</v>
      </c>
      <c r="JP120" s="96">
        <v>13806</v>
      </c>
      <c r="JQ120" s="6" t="s">
        <v>384</v>
      </c>
      <c r="JR120" s="106" t="s">
        <v>394</v>
      </c>
      <c r="JS120" s="106" t="s">
        <v>410</v>
      </c>
      <c r="JT120" s="6" t="s">
        <v>400</v>
      </c>
      <c r="JU120" s="17"/>
      <c r="JV120" s="6" t="s">
        <v>562</v>
      </c>
      <c r="JW120" s="105" t="s">
        <v>421</v>
      </c>
      <c r="JX120" s="103" t="s">
        <v>422</v>
      </c>
      <c r="JY120" s="7" t="s">
        <v>563</v>
      </c>
      <c r="JZ120" s="105"/>
      <c r="KA120" s="6" t="s">
        <v>458</v>
      </c>
      <c r="KB120" s="6"/>
      <c r="KC120" s="110">
        <v>43800</v>
      </c>
      <c r="KD120" s="109">
        <v>43646</v>
      </c>
      <c r="KE120" s="110"/>
      <c r="KF120" s="130"/>
      <c r="KG120" s="130"/>
      <c r="KH120" s="130"/>
      <c r="KI120" s="130"/>
      <c r="KJ120" s="130"/>
      <c r="KK120" s="130"/>
      <c r="KL120" s="130"/>
      <c r="KM120" s="26"/>
      <c r="KN120" s="130"/>
      <c r="KO120" s="131"/>
      <c r="KP120" s="132"/>
      <c r="KQ120" s="133" t="s">
        <v>509</v>
      </c>
      <c r="KR120" s="132"/>
      <c r="KS120" s="291"/>
    </row>
    <row r="121" spans="1:305" ht="26.25" x14ac:dyDescent="0.25">
      <c r="A121" s="4" t="s">
        <v>291</v>
      </c>
      <c r="B121" s="6" t="s">
        <v>71</v>
      </c>
      <c r="C121" s="26" t="s">
        <v>310</v>
      </c>
      <c r="D121" s="219" t="s">
        <v>145</v>
      </c>
      <c r="E121" s="32" t="s">
        <v>770</v>
      </c>
      <c r="F121" s="33" t="s">
        <v>289</v>
      </c>
      <c r="G121" s="12">
        <v>0</v>
      </c>
      <c r="H121" s="12">
        <v>0</v>
      </c>
      <c r="I121" s="12">
        <v>7547.3159999999998</v>
      </c>
      <c r="J121" s="12">
        <v>0</v>
      </c>
      <c r="K121" s="12">
        <v>0</v>
      </c>
      <c r="L121" s="12">
        <v>0</v>
      </c>
      <c r="M121" s="12">
        <v>9231.9339999999993</v>
      </c>
      <c r="N121" s="48">
        <v>6191.6390000000001</v>
      </c>
      <c r="O121" s="48">
        <v>73.501000000000005</v>
      </c>
      <c r="P121" s="48">
        <v>22095.931</v>
      </c>
      <c r="Q121" s="48">
        <v>16151.632</v>
      </c>
      <c r="R121" s="48">
        <v>3918.4639999999999</v>
      </c>
      <c r="S121" s="11">
        <f t="shared" si="123"/>
        <v>65210.416999999994</v>
      </c>
      <c r="T121" s="79">
        <v>0</v>
      </c>
      <c r="U121" s="79">
        <v>0</v>
      </c>
      <c r="V121" s="79">
        <v>0</v>
      </c>
      <c r="W121" s="79">
        <v>0</v>
      </c>
      <c r="X121" s="79">
        <v>0</v>
      </c>
      <c r="Y121" s="79">
        <v>7.0000000000000007E-2</v>
      </c>
      <c r="Z121" s="79">
        <v>0.15</v>
      </c>
      <c r="AA121" s="79">
        <v>0.04</v>
      </c>
      <c r="AB121" s="79">
        <v>0</v>
      </c>
      <c r="AC121" s="79">
        <v>0</v>
      </c>
      <c r="AD121" s="79">
        <v>0.16</v>
      </c>
      <c r="AE121" s="79">
        <v>0</v>
      </c>
      <c r="AF121" s="221">
        <f t="shared" si="200"/>
        <v>0</v>
      </c>
      <c r="AG121" s="221">
        <f t="shared" si="201"/>
        <v>0</v>
      </c>
      <c r="AH121" s="221">
        <f t="shared" si="202"/>
        <v>0</v>
      </c>
      <c r="AI121" s="221">
        <f t="shared" si="203"/>
        <v>0</v>
      </c>
      <c r="AJ121" s="221">
        <f t="shared" si="204"/>
        <v>0</v>
      </c>
      <c r="AK121" s="221">
        <f t="shared" si="205"/>
        <v>7.0000000000000007E-2</v>
      </c>
      <c r="AL121" s="221">
        <f t="shared" si="206"/>
        <v>0.22</v>
      </c>
      <c r="AM121" s="221">
        <f t="shared" si="207"/>
        <v>0.26</v>
      </c>
      <c r="AN121" s="221">
        <f t="shared" si="208"/>
        <v>0.26</v>
      </c>
      <c r="AO121" s="221">
        <f t="shared" si="209"/>
        <v>0.26</v>
      </c>
      <c r="AP121" s="221">
        <f t="shared" si="210"/>
        <v>0.42000000000000004</v>
      </c>
      <c r="AQ121" s="221">
        <f t="shared" si="211"/>
        <v>0.42000000000000004</v>
      </c>
      <c r="AR121" s="221">
        <f t="shared" si="149"/>
        <v>3.7179169408808471E-2</v>
      </c>
      <c r="AS121" s="221">
        <f t="shared" si="150"/>
        <v>9.2332544166289179E-2</v>
      </c>
      <c r="AT121" s="221">
        <f t="shared" si="151"/>
        <v>0.14481254416628919</v>
      </c>
      <c r="AU121" s="221">
        <f t="shared" si="152"/>
        <v>0.22136744540644954</v>
      </c>
      <c r="AV121" s="221">
        <f t="shared" si="153"/>
        <v>0.242179233339886</v>
      </c>
      <c r="AW121" s="221">
        <f t="shared" si="154"/>
        <v>0.26846105999094028</v>
      </c>
      <c r="AX121" s="221">
        <f t="shared" si="155"/>
        <v>0.29562322099811117</v>
      </c>
      <c r="AY121" s="221">
        <f t="shared" si="156"/>
        <v>0.32278538200528206</v>
      </c>
      <c r="AZ121" s="221">
        <f t="shared" si="157"/>
        <v>0.40086163776377987</v>
      </c>
      <c r="BA121" s="221">
        <f t="shared" si="158"/>
        <v>0.60085992837668067</v>
      </c>
      <c r="BB121" s="221">
        <f t="shared" si="159"/>
        <v>0.97094223536550983</v>
      </c>
      <c r="BC121" s="221">
        <f t="shared" si="160"/>
        <v>1.0000018160528543</v>
      </c>
      <c r="BD121" s="80">
        <f t="shared" si="212"/>
        <v>0.42000000000000004</v>
      </c>
      <c r="BE121" s="76">
        <v>0</v>
      </c>
      <c r="BF121" s="51">
        <v>0</v>
      </c>
      <c r="BG121" s="57">
        <v>0</v>
      </c>
      <c r="BH121" s="57">
        <v>8822.2003568702767</v>
      </c>
      <c r="BI121" s="57">
        <v>0</v>
      </c>
      <c r="BJ121" s="57">
        <v>0</v>
      </c>
      <c r="BK121" s="57">
        <v>0</v>
      </c>
      <c r="BL121" s="57">
        <v>0</v>
      </c>
      <c r="BM121" s="57">
        <v>0</v>
      </c>
      <c r="BN121" s="57">
        <v>0</v>
      </c>
      <c r="BO121" s="57">
        <v>0</v>
      </c>
      <c r="BP121" s="57">
        <v>36003.575844986124</v>
      </c>
      <c r="BQ121" s="57">
        <v>0</v>
      </c>
      <c r="BR121" s="57">
        <v>35178.715379441732</v>
      </c>
      <c r="BS121" s="86">
        <f t="shared" si="161"/>
        <v>80004.491581298134</v>
      </c>
      <c r="BT121" s="230">
        <v>3.7179169408808471E-2</v>
      </c>
      <c r="BU121" s="230">
        <v>5.5153374757480708E-2</v>
      </c>
      <c r="BV121" s="230">
        <v>5.2479999999999999E-2</v>
      </c>
      <c r="BW121" s="230">
        <v>7.6554901240160331E-2</v>
      </c>
      <c r="BX121" s="230">
        <v>2.0811787933436469E-2</v>
      </c>
      <c r="BY121" s="230">
        <v>2.6281826651054264E-2</v>
      </c>
      <c r="BZ121" s="230">
        <v>2.7162161007170879E-2</v>
      </c>
      <c r="CA121" s="230">
        <v>2.7162161007170879E-2</v>
      </c>
      <c r="CB121" s="230">
        <v>7.807625575849779E-2</v>
      </c>
      <c r="CC121" s="230">
        <v>0.19999829061290075</v>
      </c>
      <c r="CD121" s="230">
        <v>0.37008230698882916</v>
      </c>
      <c r="CE121" s="230">
        <v>2.9059580687344554E-2</v>
      </c>
      <c r="CF121" s="80">
        <f t="shared" si="162"/>
        <v>1.0000018160528543</v>
      </c>
      <c r="CG121" s="59">
        <v>0</v>
      </c>
      <c r="CH121" s="59">
        <v>0</v>
      </c>
      <c r="CI121" s="59">
        <v>0</v>
      </c>
      <c r="CJ121" s="59">
        <v>0</v>
      </c>
      <c r="CK121" s="59">
        <v>0</v>
      </c>
      <c r="CL121" s="59">
        <v>0</v>
      </c>
      <c r="CM121" s="59">
        <v>0</v>
      </c>
      <c r="CN121" s="59">
        <v>0</v>
      </c>
      <c r="CO121" s="59">
        <v>0</v>
      </c>
      <c r="CP121" s="59">
        <v>0</v>
      </c>
      <c r="CQ121" s="59">
        <v>0</v>
      </c>
      <c r="CR121" s="59">
        <v>0</v>
      </c>
      <c r="CS121" s="11">
        <f t="shared" si="163"/>
        <v>0</v>
      </c>
      <c r="CT121" s="59">
        <v>0</v>
      </c>
      <c r="CU121" s="59">
        <v>0</v>
      </c>
      <c r="CV121" s="59">
        <v>0</v>
      </c>
      <c r="CW121" s="59">
        <v>0</v>
      </c>
      <c r="CX121" s="58">
        <f t="shared" si="213"/>
        <v>80004.491581298134</v>
      </c>
      <c r="CY121" s="63">
        <v>0</v>
      </c>
      <c r="CZ121" s="63">
        <v>8822.2003568702767</v>
      </c>
      <c r="DA121" s="63">
        <v>0</v>
      </c>
      <c r="DB121" s="63">
        <v>0</v>
      </c>
      <c r="DC121" s="63">
        <v>0</v>
      </c>
      <c r="DD121" s="63">
        <v>0</v>
      </c>
      <c r="DE121" s="63">
        <v>0</v>
      </c>
      <c r="DF121" s="63">
        <v>0</v>
      </c>
      <c r="DG121" s="63">
        <v>0</v>
      </c>
      <c r="DH121" s="63">
        <v>36003.575844986124</v>
      </c>
      <c r="DI121" s="63">
        <v>0</v>
      </c>
      <c r="DJ121" s="63">
        <v>35178.715379441732</v>
      </c>
      <c r="DK121" s="63">
        <f t="shared" si="164"/>
        <v>80004.491581298134</v>
      </c>
      <c r="DL121" s="63">
        <v>0</v>
      </c>
      <c r="DM121" s="63">
        <v>0</v>
      </c>
      <c r="DN121" s="63">
        <v>0</v>
      </c>
      <c r="DO121" s="63">
        <v>0</v>
      </c>
      <c r="DP121" s="63">
        <v>0</v>
      </c>
      <c r="DQ121" s="63">
        <v>0</v>
      </c>
      <c r="DR121" s="63">
        <v>0</v>
      </c>
      <c r="DS121" s="63">
        <v>0</v>
      </c>
      <c r="DT121" s="63">
        <v>0</v>
      </c>
      <c r="DU121" s="63">
        <v>0</v>
      </c>
      <c r="DV121" s="63">
        <v>0</v>
      </c>
      <c r="DW121" s="63">
        <v>0</v>
      </c>
      <c r="DX121" s="63">
        <f t="shared" si="165"/>
        <v>0</v>
      </c>
      <c r="DY121" s="58">
        <v>0</v>
      </c>
      <c r="DZ121" s="58">
        <v>0</v>
      </c>
      <c r="EA121" s="58">
        <v>0</v>
      </c>
      <c r="EB121" s="58">
        <v>0</v>
      </c>
      <c r="EC121" s="58">
        <f t="shared" si="166"/>
        <v>80004.491581298134</v>
      </c>
      <c r="ED121" s="85">
        <v>0</v>
      </c>
      <c r="EE121" s="85">
        <v>0</v>
      </c>
      <c r="EF121" s="85">
        <v>7547.3159999999998</v>
      </c>
      <c r="EG121" s="85">
        <v>0</v>
      </c>
      <c r="EH121" s="85">
        <v>0</v>
      </c>
      <c r="EI121" s="85">
        <v>0</v>
      </c>
      <c r="EJ121" s="85">
        <v>0</v>
      </c>
      <c r="EK121" s="85">
        <v>6600</v>
      </c>
      <c r="EL121" s="85">
        <v>18000</v>
      </c>
      <c r="EM121" s="85">
        <v>0</v>
      </c>
      <c r="EN121" s="85">
        <v>30000</v>
      </c>
      <c r="EO121" s="85">
        <v>17896.975581298091</v>
      </c>
      <c r="EP121" s="83">
        <f t="shared" si="167"/>
        <v>80044.291581298094</v>
      </c>
      <c r="EQ121" s="79">
        <v>0</v>
      </c>
      <c r="ER121" s="79">
        <v>0</v>
      </c>
      <c r="ES121" s="79">
        <v>0</v>
      </c>
      <c r="ET121" s="79">
        <v>0</v>
      </c>
      <c r="EU121" s="79">
        <v>0</v>
      </c>
      <c r="EV121" s="79">
        <v>0</v>
      </c>
      <c r="EW121" s="79">
        <v>0</v>
      </c>
      <c r="EX121" s="79">
        <v>0.18</v>
      </c>
      <c r="EY121" s="79">
        <v>0.22</v>
      </c>
      <c r="EZ121" s="79">
        <v>0</v>
      </c>
      <c r="FA121" s="79">
        <v>0.37</v>
      </c>
      <c r="FB121" s="79">
        <v>0.22</v>
      </c>
      <c r="FC121" s="81">
        <f t="shared" si="168"/>
        <v>0.99</v>
      </c>
      <c r="FD121" s="81">
        <f t="shared" si="169"/>
        <v>0</v>
      </c>
      <c r="FE121" s="81">
        <f t="shared" si="170"/>
        <v>0</v>
      </c>
      <c r="FF121" s="81">
        <f t="shared" si="171"/>
        <v>0</v>
      </c>
      <c r="FG121" s="81">
        <f t="shared" si="172"/>
        <v>0</v>
      </c>
      <c r="FH121" s="81">
        <f t="shared" si="173"/>
        <v>0</v>
      </c>
      <c r="FI121" s="81">
        <f t="shared" si="174"/>
        <v>0</v>
      </c>
      <c r="FJ121" s="81">
        <f t="shared" si="175"/>
        <v>0</v>
      </c>
      <c r="FK121" s="81">
        <f t="shared" si="176"/>
        <v>0.18</v>
      </c>
      <c r="FL121" s="81">
        <f t="shared" si="177"/>
        <v>0.4</v>
      </c>
      <c r="FM121" s="81">
        <f t="shared" si="178"/>
        <v>0.4</v>
      </c>
      <c r="FN121" s="81">
        <f t="shared" si="179"/>
        <v>0.77</v>
      </c>
      <c r="FO121" s="81">
        <f t="shared" si="180"/>
        <v>0.99</v>
      </c>
      <c r="FP121" s="85">
        <v>0</v>
      </c>
      <c r="FQ121" s="85">
        <v>0</v>
      </c>
      <c r="FR121" s="85">
        <v>0</v>
      </c>
      <c r="FS121" s="85">
        <v>0</v>
      </c>
      <c r="FT121" s="85">
        <v>0</v>
      </c>
      <c r="FU121" s="85">
        <v>0</v>
      </c>
      <c r="FV121" s="85">
        <v>0</v>
      </c>
      <c r="FW121" s="85">
        <v>0</v>
      </c>
      <c r="FX121" s="85">
        <v>0</v>
      </c>
      <c r="FY121" s="85">
        <v>0</v>
      </c>
      <c r="FZ121" s="85">
        <v>0</v>
      </c>
      <c r="GA121" s="85">
        <v>0</v>
      </c>
      <c r="GB121" s="83">
        <f t="shared" si="181"/>
        <v>0</v>
      </c>
      <c r="GC121" s="89">
        <v>0</v>
      </c>
      <c r="GD121" s="89">
        <v>0</v>
      </c>
      <c r="GE121" s="89">
        <v>0</v>
      </c>
      <c r="GF121" s="89">
        <v>0</v>
      </c>
      <c r="GG121" s="86">
        <v>80044.291581298094</v>
      </c>
      <c r="GH121" s="63">
        <v>0</v>
      </c>
      <c r="GI121" s="63">
        <v>0</v>
      </c>
      <c r="GJ121" s="63">
        <v>7547.3159999999998</v>
      </c>
      <c r="GK121" s="63">
        <v>0</v>
      </c>
      <c r="GL121" s="63">
        <v>0</v>
      </c>
      <c r="GM121" s="63">
        <v>0</v>
      </c>
      <c r="GN121" s="63">
        <v>9231.9339999999993</v>
      </c>
      <c r="GO121" s="63">
        <v>6191.6390000000001</v>
      </c>
      <c r="GP121" s="63">
        <v>73.501000000000005</v>
      </c>
      <c r="GQ121" s="63">
        <v>9058.4989999999998</v>
      </c>
      <c r="GR121" s="63">
        <v>29999.683999999994</v>
      </c>
      <c r="GS121" s="63">
        <v>17901.918581298141</v>
      </c>
      <c r="GT121" s="63">
        <f t="shared" si="182"/>
        <v>80004.491581298134</v>
      </c>
      <c r="GU121" s="63">
        <v>0</v>
      </c>
      <c r="GV121" s="63">
        <v>0</v>
      </c>
      <c r="GW121" s="63">
        <v>0</v>
      </c>
      <c r="GX121" s="63">
        <v>0</v>
      </c>
      <c r="GY121" s="63">
        <v>0</v>
      </c>
      <c r="GZ121" s="63">
        <v>0</v>
      </c>
      <c r="HA121" s="63">
        <v>0</v>
      </c>
      <c r="HB121" s="63">
        <v>0</v>
      </c>
      <c r="HC121" s="63">
        <v>0</v>
      </c>
      <c r="HD121" s="63">
        <v>0</v>
      </c>
      <c r="HE121" s="63">
        <v>0</v>
      </c>
      <c r="HF121" s="63">
        <v>0</v>
      </c>
      <c r="HG121" s="63">
        <f t="shared" si="183"/>
        <v>0</v>
      </c>
      <c r="HH121" s="58">
        <v>0</v>
      </c>
      <c r="HI121" s="58">
        <v>0</v>
      </c>
      <c r="HJ121" s="58">
        <v>0</v>
      </c>
      <c r="HK121" s="58">
        <v>0</v>
      </c>
      <c r="HL121" s="58">
        <f t="shared" si="184"/>
        <v>80004.491581298134</v>
      </c>
      <c r="HM121" s="63">
        <v>0</v>
      </c>
      <c r="HN121" s="63">
        <v>0</v>
      </c>
      <c r="HO121" s="63">
        <v>7547.3159999999998</v>
      </c>
      <c r="HP121" s="63">
        <v>0</v>
      </c>
      <c r="HQ121" s="63">
        <v>0</v>
      </c>
      <c r="HR121" s="63">
        <v>0</v>
      </c>
      <c r="HS121" s="63">
        <v>9231.9339999999993</v>
      </c>
      <c r="HT121" s="63">
        <v>6191.6390000000001</v>
      </c>
      <c r="HU121" s="63">
        <v>73.501000000000005</v>
      </c>
      <c r="HV121" s="63">
        <v>22095.931</v>
      </c>
      <c r="HW121" s="63">
        <v>16151.632</v>
      </c>
      <c r="HX121" s="63">
        <v>9211.5620000000035</v>
      </c>
      <c r="HY121" s="63">
        <f t="shared" si="185"/>
        <v>70503.514999999999</v>
      </c>
      <c r="HZ121" s="63">
        <v>0</v>
      </c>
      <c r="IA121" s="63">
        <v>0</v>
      </c>
      <c r="IB121" s="63">
        <v>0</v>
      </c>
      <c r="IC121" s="63">
        <v>0</v>
      </c>
      <c r="ID121" s="63">
        <v>0</v>
      </c>
      <c r="IE121" s="63">
        <v>0</v>
      </c>
      <c r="IF121" s="63">
        <v>0</v>
      </c>
      <c r="IG121" s="63">
        <v>0</v>
      </c>
      <c r="IH121" s="63">
        <v>0</v>
      </c>
      <c r="II121" s="63">
        <v>0</v>
      </c>
      <c r="IJ121" s="63">
        <v>0</v>
      </c>
      <c r="IK121" s="63">
        <v>0</v>
      </c>
      <c r="IL121" s="63">
        <v>9500.976581298135</v>
      </c>
      <c r="IM121" s="58">
        <v>0</v>
      </c>
      <c r="IN121" s="58">
        <v>0</v>
      </c>
      <c r="IO121" s="58">
        <v>0</v>
      </c>
      <c r="IP121" s="58">
        <v>0</v>
      </c>
      <c r="IQ121" s="58">
        <f t="shared" si="214"/>
        <v>80004.491581298134</v>
      </c>
      <c r="IR121" s="70">
        <f t="shared" si="186"/>
        <v>44825.776201856403</v>
      </c>
      <c r="IS121" s="70">
        <f t="shared" si="187"/>
        <v>61291.952999999994</v>
      </c>
      <c r="IT121" s="92">
        <f t="shared" si="215"/>
        <v>61291.952999999994</v>
      </c>
      <c r="IU121" s="92">
        <f t="shared" si="216"/>
        <v>44825.776201856403</v>
      </c>
      <c r="IV121" s="92">
        <f t="shared" si="188"/>
        <v>16466.176798143591</v>
      </c>
      <c r="IW121" s="21">
        <f t="shared" si="217"/>
        <v>18712.53858129814</v>
      </c>
      <c r="IX121" s="70">
        <f t="shared" si="189"/>
        <v>62147.315999999999</v>
      </c>
      <c r="IY121" s="70">
        <f t="shared" si="190"/>
        <v>61291.952999999994</v>
      </c>
      <c r="IZ121" s="93">
        <f t="shared" si="218"/>
        <v>61291.952999999994</v>
      </c>
      <c r="JA121" s="93">
        <f t="shared" si="219"/>
        <v>62147.315999999999</v>
      </c>
      <c r="JB121" s="92">
        <f t="shared" si="191"/>
        <v>-855.36300000000483</v>
      </c>
      <c r="JC121" s="94">
        <f t="shared" si="220"/>
        <v>18752.3385812981</v>
      </c>
      <c r="JD121" s="94">
        <f t="shared" si="192"/>
        <v>62102.572999999989</v>
      </c>
      <c r="JE121" s="94">
        <f t="shared" si="193"/>
        <v>61291.952999999994</v>
      </c>
      <c r="JF121" s="94">
        <f t="shared" si="221"/>
        <v>61291.952999999994</v>
      </c>
      <c r="JG121" s="94">
        <f t="shared" si="222"/>
        <v>62102.572999999989</v>
      </c>
      <c r="JH121" s="94">
        <f t="shared" si="194"/>
        <v>-810.61999999999534</v>
      </c>
      <c r="JI121" s="94">
        <f t="shared" si="223"/>
        <v>18712.53858129814</v>
      </c>
      <c r="JJ121" s="94">
        <f t="shared" si="195"/>
        <v>61291.952999999994</v>
      </c>
      <c r="JK121" s="94">
        <f t="shared" si="224"/>
        <v>65210.416999999994</v>
      </c>
      <c r="JL121" s="94">
        <f t="shared" si="196"/>
        <v>65210.416999999994</v>
      </c>
      <c r="JM121" s="94">
        <f t="shared" si="197"/>
        <v>61291.952999999994</v>
      </c>
      <c r="JN121" s="94">
        <f t="shared" si="198"/>
        <v>3918.4639999999999</v>
      </c>
      <c r="JO121" s="94">
        <f t="shared" si="199"/>
        <v>14794.07458129814</v>
      </c>
      <c r="JP121" s="96">
        <v>13963</v>
      </c>
      <c r="JQ121" s="6" t="s">
        <v>384</v>
      </c>
      <c r="JR121" s="106" t="s">
        <v>394</v>
      </c>
      <c r="JS121" s="106" t="s">
        <v>410</v>
      </c>
      <c r="JT121" s="6" t="s">
        <v>406</v>
      </c>
      <c r="JU121" s="17">
        <v>6</v>
      </c>
      <c r="JV121" s="6" t="s">
        <v>397</v>
      </c>
      <c r="JW121" s="105" t="s">
        <v>401</v>
      </c>
      <c r="JX121" s="103" t="s">
        <v>412</v>
      </c>
      <c r="JY121" s="7" t="s">
        <v>412</v>
      </c>
      <c r="JZ121" s="105"/>
      <c r="KA121" s="6" t="s">
        <v>565</v>
      </c>
      <c r="KB121" s="6"/>
      <c r="KC121" s="110">
        <v>43800</v>
      </c>
      <c r="KD121" s="109">
        <v>43830</v>
      </c>
      <c r="KE121" s="110"/>
      <c r="KF121" s="136"/>
      <c r="KG121" s="136"/>
      <c r="KH121" s="136"/>
      <c r="KI121" s="136"/>
      <c r="KJ121" s="136"/>
      <c r="KK121" s="136"/>
      <c r="KL121" s="136"/>
      <c r="KM121" s="136"/>
      <c r="KN121" s="136"/>
      <c r="KO121" s="138"/>
      <c r="KP121" s="132"/>
      <c r="KQ121" s="133" t="s">
        <v>578</v>
      </c>
      <c r="KR121" s="132"/>
      <c r="KS121" s="291" t="s">
        <v>484</v>
      </c>
    </row>
    <row r="122" spans="1:305" x14ac:dyDescent="0.25">
      <c r="A122" s="4" t="s">
        <v>292</v>
      </c>
      <c r="B122" s="6" t="s">
        <v>71</v>
      </c>
      <c r="C122" s="26" t="s">
        <v>311</v>
      </c>
      <c r="D122" s="219" t="s">
        <v>147</v>
      </c>
      <c r="E122" s="32" t="s">
        <v>770</v>
      </c>
      <c r="F122" s="33" t="s">
        <v>174</v>
      </c>
      <c r="G122" s="12">
        <v>0</v>
      </c>
      <c r="H122" s="12">
        <v>0</v>
      </c>
      <c r="I122" s="12">
        <v>0</v>
      </c>
      <c r="J122" s="12">
        <v>9089.7579999999998</v>
      </c>
      <c r="K122" s="12">
        <v>27110.93</v>
      </c>
      <c r="L122" s="12">
        <v>0</v>
      </c>
      <c r="M122" s="12">
        <v>0</v>
      </c>
      <c r="N122" s="48">
        <v>11645.569</v>
      </c>
      <c r="O122" s="48">
        <v>0</v>
      </c>
      <c r="P122" s="48">
        <v>0</v>
      </c>
      <c r="Q122" s="48">
        <v>11776.751</v>
      </c>
      <c r="R122" s="48">
        <v>0</v>
      </c>
      <c r="S122" s="11">
        <f t="shared" si="123"/>
        <v>59623.008000000002</v>
      </c>
      <c r="T122" s="79">
        <v>0</v>
      </c>
      <c r="U122" s="79">
        <v>0.11</v>
      </c>
      <c r="V122" s="79">
        <v>0</v>
      </c>
      <c r="W122" s="79">
        <v>0.15</v>
      </c>
      <c r="X122" s="79">
        <v>0.13</v>
      </c>
      <c r="Y122" s="79">
        <v>0.37</v>
      </c>
      <c r="Z122" s="79">
        <v>0.02</v>
      </c>
      <c r="AA122" s="79">
        <v>0.08</v>
      </c>
      <c r="AB122" s="79">
        <v>0</v>
      </c>
      <c r="AC122" s="79">
        <v>0.1</v>
      </c>
      <c r="AD122" s="79">
        <v>0.02</v>
      </c>
      <c r="AE122" s="79">
        <v>0</v>
      </c>
      <c r="AF122" s="221">
        <f t="shared" si="200"/>
        <v>0</v>
      </c>
      <c r="AG122" s="221">
        <f t="shared" si="201"/>
        <v>0.11</v>
      </c>
      <c r="AH122" s="221">
        <f t="shared" si="202"/>
        <v>0.11</v>
      </c>
      <c r="AI122" s="221">
        <f t="shared" si="203"/>
        <v>0.26</v>
      </c>
      <c r="AJ122" s="221">
        <f t="shared" si="204"/>
        <v>0.39</v>
      </c>
      <c r="AK122" s="221">
        <f t="shared" si="205"/>
        <v>0.76</v>
      </c>
      <c r="AL122" s="221">
        <f t="shared" si="206"/>
        <v>0.78</v>
      </c>
      <c r="AM122" s="221">
        <f t="shared" si="207"/>
        <v>0.86</v>
      </c>
      <c r="AN122" s="221">
        <f t="shared" si="208"/>
        <v>0.86</v>
      </c>
      <c r="AO122" s="221">
        <f t="shared" si="209"/>
        <v>0.96</v>
      </c>
      <c r="AP122" s="221">
        <f t="shared" si="210"/>
        <v>0.98</v>
      </c>
      <c r="AQ122" s="221">
        <f t="shared" si="211"/>
        <v>0.98</v>
      </c>
      <c r="AR122" s="221">
        <f t="shared" si="149"/>
        <v>0</v>
      </c>
      <c r="AS122" s="221">
        <f t="shared" si="150"/>
        <v>0</v>
      </c>
      <c r="AT122" s="221">
        <f t="shared" si="151"/>
        <v>0.13240400289471568</v>
      </c>
      <c r="AU122" s="221">
        <f t="shared" si="152"/>
        <v>0.26749804460493709</v>
      </c>
      <c r="AV122" s="221">
        <f t="shared" si="153"/>
        <v>0.40871777253090258</v>
      </c>
      <c r="AW122" s="221">
        <f t="shared" si="154"/>
        <v>0.53838056739351325</v>
      </c>
      <c r="AX122" s="221">
        <f t="shared" si="155"/>
        <v>0.68503885205517512</v>
      </c>
      <c r="AY122" s="221">
        <f t="shared" si="156"/>
        <v>0.82355392138946359</v>
      </c>
      <c r="AZ122" s="221">
        <f t="shared" si="157"/>
        <v>0.94931323601435669</v>
      </c>
      <c r="BA122" s="221">
        <f t="shared" si="158"/>
        <v>1</v>
      </c>
      <c r="BB122" s="221">
        <f t="shared" si="159"/>
        <v>1</v>
      </c>
      <c r="BC122" s="221">
        <f t="shared" si="160"/>
        <v>1</v>
      </c>
      <c r="BD122" s="80">
        <f t="shared" si="212"/>
        <v>0.98</v>
      </c>
      <c r="BE122" s="76">
        <v>0</v>
      </c>
      <c r="BF122" s="51">
        <v>0</v>
      </c>
      <c r="BG122" s="57">
        <v>0</v>
      </c>
      <c r="BH122" s="57">
        <v>0</v>
      </c>
      <c r="BI122" s="57">
        <v>0</v>
      </c>
      <c r="BJ122" s="57">
        <v>6362.8307750000004</v>
      </c>
      <c r="BK122" s="57">
        <v>6362.8307750000004</v>
      </c>
      <c r="BL122" s="57">
        <v>6307.4103749999995</v>
      </c>
      <c r="BM122" s="57">
        <v>6307.4103749999995</v>
      </c>
      <c r="BN122" s="57">
        <v>8151.8982999999989</v>
      </c>
      <c r="BO122" s="57">
        <v>8243.7255249999998</v>
      </c>
      <c r="BP122" s="57">
        <v>264</v>
      </c>
      <c r="BQ122" s="57">
        <v>0</v>
      </c>
      <c r="BR122" s="57">
        <v>0</v>
      </c>
      <c r="BS122" s="86">
        <f t="shared" si="161"/>
        <v>42000.106124999998</v>
      </c>
      <c r="BT122" s="230">
        <v>0</v>
      </c>
      <c r="BU122" s="230">
        <v>0</v>
      </c>
      <c r="BV122" s="230">
        <v>0.13240400289471568</v>
      </c>
      <c r="BW122" s="230">
        <v>0.13509404171022141</v>
      </c>
      <c r="BX122" s="230">
        <v>0.14121972792596546</v>
      </c>
      <c r="BY122" s="230">
        <v>0.12966279486261065</v>
      </c>
      <c r="BZ122" s="230">
        <v>0.14665828466166184</v>
      </c>
      <c r="CA122" s="230">
        <v>0.1385150693342885</v>
      </c>
      <c r="CB122" s="230">
        <v>0.12575931462489309</v>
      </c>
      <c r="CC122" s="230">
        <v>5.0686763985643382E-2</v>
      </c>
      <c r="CD122" s="230">
        <v>0</v>
      </c>
      <c r="CE122" s="230">
        <v>0</v>
      </c>
      <c r="CF122" s="80">
        <f t="shared" si="162"/>
        <v>1</v>
      </c>
      <c r="CG122" s="59">
        <v>0</v>
      </c>
      <c r="CH122" s="59">
        <v>0</v>
      </c>
      <c r="CI122" s="59">
        <v>0</v>
      </c>
      <c r="CJ122" s="59">
        <v>0</v>
      </c>
      <c r="CK122" s="59">
        <v>6362.8307750000004</v>
      </c>
      <c r="CL122" s="59">
        <v>6363</v>
      </c>
      <c r="CM122" s="59">
        <v>6307.4103749999995</v>
      </c>
      <c r="CN122" s="59">
        <v>6307.4103749999995</v>
      </c>
      <c r="CO122" s="59">
        <v>8151.8982999999989</v>
      </c>
      <c r="CP122" s="59">
        <v>8243.7255249999998</v>
      </c>
      <c r="CQ122" s="59">
        <v>264</v>
      </c>
      <c r="CR122" s="59">
        <v>0</v>
      </c>
      <c r="CS122" s="11">
        <f t="shared" si="163"/>
        <v>42000.275350000004</v>
      </c>
      <c r="CT122" s="59"/>
      <c r="CU122" s="59"/>
      <c r="CV122" s="59"/>
      <c r="CW122" s="59"/>
      <c r="CX122" s="58">
        <f t="shared" si="213"/>
        <v>84000.381475000002</v>
      </c>
      <c r="CY122" s="63">
        <v>0</v>
      </c>
      <c r="CZ122" s="63">
        <v>0</v>
      </c>
      <c r="DA122" s="63">
        <v>0</v>
      </c>
      <c r="DB122" s="63">
        <v>6362.8307750000004</v>
      </c>
      <c r="DC122" s="63">
        <v>6362.8307750000004</v>
      </c>
      <c r="DD122" s="63">
        <v>6307.4103749999995</v>
      </c>
      <c r="DE122" s="63">
        <v>6307.4103749999995</v>
      </c>
      <c r="DF122" s="63">
        <v>8151.8982999999989</v>
      </c>
      <c r="DG122" s="63">
        <v>8243.7255249999998</v>
      </c>
      <c r="DH122" s="63">
        <v>264</v>
      </c>
      <c r="DI122" s="63">
        <v>0</v>
      </c>
      <c r="DJ122" s="63">
        <v>0</v>
      </c>
      <c r="DK122" s="63">
        <f t="shared" si="164"/>
        <v>42000.106124999998</v>
      </c>
      <c r="DL122" s="63">
        <v>0</v>
      </c>
      <c r="DM122" s="63">
        <v>0</v>
      </c>
      <c r="DN122" s="63">
        <v>0</v>
      </c>
      <c r="DO122" s="63">
        <v>0</v>
      </c>
      <c r="DP122" s="63">
        <v>6362.8307750000004</v>
      </c>
      <c r="DQ122" s="63">
        <v>6363</v>
      </c>
      <c r="DR122" s="63">
        <v>6307.4103749999995</v>
      </c>
      <c r="DS122" s="63">
        <v>6307.4103749999995</v>
      </c>
      <c r="DT122" s="63">
        <v>8151.8982999999989</v>
      </c>
      <c r="DU122" s="63">
        <v>8243.7255249999998</v>
      </c>
      <c r="DV122" s="63">
        <v>264</v>
      </c>
      <c r="DW122" s="63">
        <v>0</v>
      </c>
      <c r="DX122" s="63">
        <f t="shared" si="165"/>
        <v>42000.275350000004</v>
      </c>
      <c r="DY122" s="58"/>
      <c r="DZ122" s="58"/>
      <c r="EA122" s="58"/>
      <c r="EB122" s="58"/>
      <c r="EC122" s="58">
        <f t="shared" si="166"/>
        <v>84000.381475000002</v>
      </c>
      <c r="ED122" s="85">
        <v>0</v>
      </c>
      <c r="EE122" s="85">
        <v>0</v>
      </c>
      <c r="EF122" s="85">
        <v>0</v>
      </c>
      <c r="EG122" s="85">
        <v>9089.7579999999998</v>
      </c>
      <c r="EH122" s="85">
        <v>27110.93</v>
      </c>
      <c r="EI122" s="85">
        <v>0</v>
      </c>
      <c r="EJ122" s="85">
        <v>18021.172500000001</v>
      </c>
      <c r="EK122" s="85">
        <v>5401.148250000002</v>
      </c>
      <c r="EL122" s="85">
        <v>0</v>
      </c>
      <c r="EM122" s="85">
        <v>0</v>
      </c>
      <c r="EN122" s="85">
        <v>0</v>
      </c>
      <c r="EO122" s="85">
        <v>0</v>
      </c>
      <c r="EP122" s="83">
        <f t="shared" si="167"/>
        <v>59623.008750000008</v>
      </c>
      <c r="EQ122" s="79">
        <v>0</v>
      </c>
      <c r="ER122" s="79">
        <v>0.11</v>
      </c>
      <c r="ES122" s="79">
        <v>0</v>
      </c>
      <c r="ET122" s="79">
        <v>0.15</v>
      </c>
      <c r="EU122" s="79">
        <v>0.13</v>
      </c>
      <c r="EV122" s="79">
        <v>0</v>
      </c>
      <c r="EW122" s="79">
        <v>0</v>
      </c>
      <c r="EX122" s="79">
        <v>0.1</v>
      </c>
      <c r="EY122" s="79">
        <v>0</v>
      </c>
      <c r="EZ122" s="79">
        <v>0</v>
      </c>
      <c r="FA122" s="79">
        <v>0</v>
      </c>
      <c r="FB122" s="79">
        <v>0</v>
      </c>
      <c r="FC122" s="81">
        <f t="shared" si="168"/>
        <v>0.49</v>
      </c>
      <c r="FD122" s="81">
        <f t="shared" si="169"/>
        <v>0</v>
      </c>
      <c r="FE122" s="81">
        <f t="shared" si="170"/>
        <v>0.11</v>
      </c>
      <c r="FF122" s="81">
        <f t="shared" si="171"/>
        <v>0.11</v>
      </c>
      <c r="FG122" s="81">
        <f t="shared" si="172"/>
        <v>0.26</v>
      </c>
      <c r="FH122" s="81">
        <f t="shared" si="173"/>
        <v>0.39</v>
      </c>
      <c r="FI122" s="81">
        <f t="shared" si="174"/>
        <v>0.39</v>
      </c>
      <c r="FJ122" s="81">
        <f t="shared" si="175"/>
        <v>0.39</v>
      </c>
      <c r="FK122" s="81">
        <f t="shared" si="176"/>
        <v>0.49</v>
      </c>
      <c r="FL122" s="81">
        <f t="shared" si="177"/>
        <v>0.49</v>
      </c>
      <c r="FM122" s="81">
        <f t="shared" si="178"/>
        <v>0.49</v>
      </c>
      <c r="FN122" s="81">
        <f t="shared" si="179"/>
        <v>0.49</v>
      </c>
      <c r="FO122" s="81">
        <f t="shared" si="180"/>
        <v>0.49</v>
      </c>
      <c r="FP122" s="85">
        <v>0</v>
      </c>
      <c r="FQ122" s="85">
        <v>0</v>
      </c>
      <c r="FR122" s="85">
        <v>0</v>
      </c>
      <c r="FS122" s="85">
        <v>9141.7682499999992</v>
      </c>
      <c r="FT122" s="85">
        <v>11776.751</v>
      </c>
      <c r="FU122" s="85">
        <v>9141.7682499999992</v>
      </c>
      <c r="FV122" s="85">
        <v>13937.3375</v>
      </c>
      <c r="FW122" s="85">
        <v>9010.5862500000003</v>
      </c>
      <c r="FX122" s="85">
        <v>9010.5862500000003</v>
      </c>
      <c r="FY122" s="85">
        <v>9010.5862500000003</v>
      </c>
      <c r="FZ122" s="85">
        <v>8476.0512500000004</v>
      </c>
      <c r="GA122" s="85">
        <v>7804.5862500000003</v>
      </c>
      <c r="GB122" s="83">
        <f t="shared" si="181"/>
        <v>87310.02125000002</v>
      </c>
      <c r="GC122" s="89">
        <v>0</v>
      </c>
      <c r="GD122" s="89">
        <v>0</v>
      </c>
      <c r="GE122" s="89">
        <v>0</v>
      </c>
      <c r="GF122" s="89">
        <v>0</v>
      </c>
      <c r="GG122" s="86">
        <v>146933.03000000003</v>
      </c>
      <c r="GH122" s="63">
        <v>0</v>
      </c>
      <c r="GI122" s="63">
        <v>0</v>
      </c>
      <c r="GJ122" s="63">
        <v>0</v>
      </c>
      <c r="GK122" s="63">
        <v>9089.7579999999998</v>
      </c>
      <c r="GL122" s="63">
        <v>27110.93</v>
      </c>
      <c r="GM122" s="63">
        <v>0</v>
      </c>
      <c r="GN122" s="63">
        <v>0</v>
      </c>
      <c r="GO122" s="63">
        <v>11645.569</v>
      </c>
      <c r="GP122" s="63">
        <v>0</v>
      </c>
      <c r="GQ122" s="63">
        <v>11776.75175000001</v>
      </c>
      <c r="GR122" s="63">
        <v>0</v>
      </c>
      <c r="GS122" s="63">
        <v>0</v>
      </c>
      <c r="GT122" s="63">
        <f t="shared" si="182"/>
        <v>59623.008750000008</v>
      </c>
      <c r="GU122" s="63">
        <v>0</v>
      </c>
      <c r="GV122" s="63">
        <v>0</v>
      </c>
      <c r="GW122" s="63">
        <v>0</v>
      </c>
      <c r="GX122" s="63">
        <v>9141.7682499999992</v>
      </c>
      <c r="GY122" s="63">
        <v>11776.751</v>
      </c>
      <c r="GZ122" s="63">
        <v>9141.7682499999992</v>
      </c>
      <c r="HA122" s="63">
        <v>13937.3375</v>
      </c>
      <c r="HB122" s="63">
        <v>9010.5862500000003</v>
      </c>
      <c r="HC122" s="63">
        <v>9010.5862500000003</v>
      </c>
      <c r="HD122" s="63">
        <v>9010.5862500000003</v>
      </c>
      <c r="HE122" s="63">
        <v>8476.0512500000004</v>
      </c>
      <c r="HF122" s="63">
        <v>7804.5862500000003</v>
      </c>
      <c r="HG122" s="63">
        <f t="shared" si="183"/>
        <v>87310.02125000002</v>
      </c>
      <c r="HH122" s="58">
        <v>0</v>
      </c>
      <c r="HI122" s="58">
        <v>0</v>
      </c>
      <c r="HJ122" s="58">
        <v>0</v>
      </c>
      <c r="HK122" s="58">
        <v>0</v>
      </c>
      <c r="HL122" s="58">
        <f t="shared" si="184"/>
        <v>146933.03000000003</v>
      </c>
      <c r="HM122" s="63">
        <v>0</v>
      </c>
      <c r="HN122" s="63">
        <v>0</v>
      </c>
      <c r="HO122" s="63">
        <v>0</v>
      </c>
      <c r="HP122" s="63">
        <v>9089.7579999999998</v>
      </c>
      <c r="HQ122" s="63">
        <v>27110.93</v>
      </c>
      <c r="HR122" s="63">
        <v>0</v>
      </c>
      <c r="HS122" s="63">
        <v>0</v>
      </c>
      <c r="HT122" s="63">
        <v>11645.569</v>
      </c>
      <c r="HU122" s="63">
        <v>0</v>
      </c>
      <c r="HV122" s="63">
        <v>0</v>
      </c>
      <c r="HW122" s="63">
        <v>11776.751</v>
      </c>
      <c r="HX122" s="63">
        <v>7.5000000651925802E-4</v>
      </c>
      <c r="HY122" s="63">
        <f t="shared" si="185"/>
        <v>59623.008750000008</v>
      </c>
      <c r="HZ122" s="63">
        <v>0</v>
      </c>
      <c r="IA122" s="63">
        <v>0</v>
      </c>
      <c r="IB122" s="63">
        <v>0</v>
      </c>
      <c r="IC122" s="63">
        <v>0</v>
      </c>
      <c r="ID122" s="63">
        <v>0</v>
      </c>
      <c r="IE122" s="63">
        <v>0</v>
      </c>
      <c r="IF122" s="63">
        <v>0</v>
      </c>
      <c r="IG122" s="63">
        <v>0</v>
      </c>
      <c r="IH122" s="63">
        <v>0</v>
      </c>
      <c r="II122" s="63">
        <v>0</v>
      </c>
      <c r="IJ122" s="63">
        <v>0</v>
      </c>
      <c r="IK122" s="63">
        <v>0</v>
      </c>
      <c r="IL122" s="63">
        <v>87310.02125000002</v>
      </c>
      <c r="IM122" s="58">
        <v>0</v>
      </c>
      <c r="IN122" s="58">
        <v>0</v>
      </c>
      <c r="IO122" s="58">
        <v>0</v>
      </c>
      <c r="IP122" s="58">
        <v>0</v>
      </c>
      <c r="IQ122" s="58">
        <f t="shared" si="214"/>
        <v>146933.03000000003</v>
      </c>
      <c r="IR122" s="70">
        <f t="shared" si="186"/>
        <v>42000.106124999998</v>
      </c>
      <c r="IS122" s="70">
        <f t="shared" si="187"/>
        <v>59623.008000000002</v>
      </c>
      <c r="IT122" s="92">
        <f t="shared" si="215"/>
        <v>59623.008000000002</v>
      </c>
      <c r="IU122" s="92">
        <f t="shared" si="216"/>
        <v>42000.106124999998</v>
      </c>
      <c r="IV122" s="92">
        <f t="shared" si="188"/>
        <v>17622.901875000003</v>
      </c>
      <c r="IW122" s="21">
        <f t="shared" si="217"/>
        <v>24377.373475</v>
      </c>
      <c r="IX122" s="70">
        <f t="shared" si="189"/>
        <v>59623.008750000008</v>
      </c>
      <c r="IY122" s="70">
        <f t="shared" si="190"/>
        <v>59623.008000000002</v>
      </c>
      <c r="IZ122" s="93">
        <f t="shared" si="218"/>
        <v>59623.008000000002</v>
      </c>
      <c r="JA122" s="93">
        <f t="shared" si="219"/>
        <v>59623.008750000008</v>
      </c>
      <c r="JB122" s="92">
        <f t="shared" si="191"/>
        <v>-7.5000000651925802E-4</v>
      </c>
      <c r="JC122" s="94">
        <f t="shared" si="220"/>
        <v>87310.022000000026</v>
      </c>
      <c r="JD122" s="94">
        <f t="shared" si="192"/>
        <v>59623.008750000008</v>
      </c>
      <c r="JE122" s="94">
        <f t="shared" si="193"/>
        <v>59623.008000000002</v>
      </c>
      <c r="JF122" s="94">
        <f t="shared" si="221"/>
        <v>59623.008000000002</v>
      </c>
      <c r="JG122" s="94">
        <f t="shared" si="222"/>
        <v>59623.008750000008</v>
      </c>
      <c r="JH122" s="94">
        <f t="shared" si="194"/>
        <v>-7.5000000651925802E-4</v>
      </c>
      <c r="JI122" s="94">
        <f t="shared" si="223"/>
        <v>87310.022000000026</v>
      </c>
      <c r="JJ122" s="94">
        <f t="shared" si="195"/>
        <v>59623.008000000002</v>
      </c>
      <c r="JK122" s="94">
        <f t="shared" si="224"/>
        <v>59623.008000000002</v>
      </c>
      <c r="JL122" s="94">
        <f t="shared" si="196"/>
        <v>59623.008000000002</v>
      </c>
      <c r="JM122" s="94">
        <f t="shared" si="197"/>
        <v>59623.008000000002</v>
      </c>
      <c r="JN122" s="94">
        <f t="shared" si="198"/>
        <v>0</v>
      </c>
      <c r="JO122" s="94">
        <f t="shared" si="199"/>
        <v>87310.022000000026</v>
      </c>
      <c r="JP122" s="96">
        <v>13795</v>
      </c>
      <c r="JQ122" s="6" t="s">
        <v>384</v>
      </c>
      <c r="JR122" s="106" t="s">
        <v>394</v>
      </c>
      <c r="JS122" s="106" t="s">
        <v>410</v>
      </c>
      <c r="JT122" s="6" t="s">
        <v>406</v>
      </c>
      <c r="JU122" s="17"/>
      <c r="JV122" s="6" t="s">
        <v>421</v>
      </c>
      <c r="JW122" s="105" t="s">
        <v>421</v>
      </c>
      <c r="JX122" s="103" t="s">
        <v>572</v>
      </c>
      <c r="JY122" s="7" t="s">
        <v>573</v>
      </c>
      <c r="JZ122" s="105"/>
      <c r="KA122" s="6" t="s">
        <v>406</v>
      </c>
      <c r="KB122" s="6"/>
      <c r="KC122" s="110"/>
      <c r="KD122" s="109">
        <v>44196</v>
      </c>
      <c r="KE122" s="110"/>
      <c r="KF122" s="136"/>
      <c r="KG122" s="136"/>
      <c r="KH122" s="136"/>
      <c r="KI122" s="136"/>
      <c r="KJ122" s="136"/>
      <c r="KK122" s="136"/>
      <c r="KL122" s="136"/>
      <c r="KM122" s="136"/>
      <c r="KN122" s="136"/>
      <c r="KO122" s="138"/>
      <c r="KP122" s="132"/>
      <c r="KQ122" s="133" t="s">
        <v>578</v>
      </c>
      <c r="KR122" s="132"/>
      <c r="KS122" s="291" t="s">
        <v>484</v>
      </c>
    </row>
    <row r="123" spans="1:305" x14ac:dyDescent="0.25">
      <c r="A123" s="4" t="s">
        <v>293</v>
      </c>
      <c r="B123" s="6" t="s">
        <v>71</v>
      </c>
      <c r="C123" s="26" t="s">
        <v>312</v>
      </c>
      <c r="D123" s="219" t="s">
        <v>147</v>
      </c>
      <c r="E123" s="32" t="s">
        <v>770</v>
      </c>
      <c r="F123" s="33" t="s">
        <v>195</v>
      </c>
      <c r="G123" s="12">
        <v>0</v>
      </c>
      <c r="H123" s="12">
        <v>12500</v>
      </c>
      <c r="I123" s="12">
        <v>0</v>
      </c>
      <c r="J123" s="12">
        <v>0</v>
      </c>
      <c r="K123" s="12">
        <v>0</v>
      </c>
      <c r="L123" s="12">
        <v>0</v>
      </c>
      <c r="M123" s="12">
        <v>0</v>
      </c>
      <c r="N123" s="48">
        <v>0</v>
      </c>
      <c r="O123" s="48">
        <v>0</v>
      </c>
      <c r="P123" s="48">
        <v>0</v>
      </c>
      <c r="Q123" s="48">
        <v>0</v>
      </c>
      <c r="R123" s="48">
        <v>0</v>
      </c>
      <c r="S123" s="11">
        <f t="shared" si="123"/>
        <v>12500</v>
      </c>
      <c r="T123" s="79">
        <v>0</v>
      </c>
      <c r="U123" s="79">
        <v>0</v>
      </c>
      <c r="V123" s="79">
        <v>0</v>
      </c>
      <c r="W123" s="79">
        <v>0</v>
      </c>
      <c r="X123" s="79">
        <v>0</v>
      </c>
      <c r="Y123" s="79">
        <v>0.01</v>
      </c>
      <c r="Z123" s="79">
        <v>0</v>
      </c>
      <c r="AA123" s="79">
        <v>0</v>
      </c>
      <c r="AB123" s="79">
        <v>0</v>
      </c>
      <c r="AC123" s="79">
        <v>0</v>
      </c>
      <c r="AD123" s="79">
        <v>0</v>
      </c>
      <c r="AE123" s="79">
        <v>0</v>
      </c>
      <c r="AF123" s="221">
        <f t="shared" si="200"/>
        <v>0.99</v>
      </c>
      <c r="AG123" s="221">
        <f t="shared" si="201"/>
        <v>0.99</v>
      </c>
      <c r="AH123" s="221">
        <f t="shared" si="202"/>
        <v>0.99</v>
      </c>
      <c r="AI123" s="221">
        <f t="shared" si="203"/>
        <v>0.99</v>
      </c>
      <c r="AJ123" s="221">
        <f t="shared" si="204"/>
        <v>0.99</v>
      </c>
      <c r="AK123" s="221">
        <f t="shared" si="205"/>
        <v>1</v>
      </c>
      <c r="AL123" s="221">
        <f t="shared" si="206"/>
        <v>1</v>
      </c>
      <c r="AM123" s="221">
        <f t="shared" si="207"/>
        <v>1</v>
      </c>
      <c r="AN123" s="221">
        <f t="shared" si="208"/>
        <v>1</v>
      </c>
      <c r="AO123" s="221">
        <f t="shared" si="209"/>
        <v>1</v>
      </c>
      <c r="AP123" s="221">
        <f t="shared" si="210"/>
        <v>1</v>
      </c>
      <c r="AQ123" s="221">
        <f t="shared" si="211"/>
        <v>1</v>
      </c>
      <c r="AR123" s="221">
        <f t="shared" si="149"/>
        <v>0.99</v>
      </c>
      <c r="AS123" s="221">
        <f t="shared" si="150"/>
        <v>0.99</v>
      </c>
      <c r="AT123" s="221">
        <f t="shared" si="151"/>
        <v>0.99</v>
      </c>
      <c r="AU123" s="221">
        <f t="shared" si="152"/>
        <v>0.99</v>
      </c>
      <c r="AV123" s="221">
        <f t="shared" si="153"/>
        <v>0.99</v>
      </c>
      <c r="AW123" s="221">
        <f t="shared" si="154"/>
        <v>0.99</v>
      </c>
      <c r="AX123" s="221">
        <f t="shared" si="155"/>
        <v>0.99</v>
      </c>
      <c r="AY123" s="221">
        <f t="shared" si="156"/>
        <v>0.99</v>
      </c>
      <c r="AZ123" s="221">
        <f t="shared" si="157"/>
        <v>0.99</v>
      </c>
      <c r="BA123" s="221">
        <f t="shared" si="158"/>
        <v>0.99</v>
      </c>
      <c r="BB123" s="221">
        <f t="shared" si="159"/>
        <v>0.99</v>
      </c>
      <c r="BC123" s="221">
        <f t="shared" si="160"/>
        <v>0.99</v>
      </c>
      <c r="BD123" s="80">
        <f t="shared" si="212"/>
        <v>1</v>
      </c>
      <c r="BE123" s="76">
        <v>0.99</v>
      </c>
      <c r="BF123" s="51">
        <v>0</v>
      </c>
      <c r="BG123" s="57">
        <v>12541</v>
      </c>
      <c r="BH123" s="57">
        <v>0</v>
      </c>
      <c r="BI123" s="57">
        <v>0</v>
      </c>
      <c r="BJ123" s="57">
        <v>0</v>
      </c>
      <c r="BK123" s="57">
        <v>0</v>
      </c>
      <c r="BL123" s="57">
        <v>0</v>
      </c>
      <c r="BM123" s="57">
        <v>0</v>
      </c>
      <c r="BN123" s="57">
        <v>0</v>
      </c>
      <c r="BO123" s="57">
        <v>0</v>
      </c>
      <c r="BP123" s="57">
        <v>0</v>
      </c>
      <c r="BQ123" s="57">
        <v>0</v>
      </c>
      <c r="BR123" s="57">
        <v>0</v>
      </c>
      <c r="BS123" s="86">
        <f t="shared" si="161"/>
        <v>12541</v>
      </c>
      <c r="BT123" s="230">
        <v>0</v>
      </c>
      <c r="BU123" s="230">
        <v>0</v>
      </c>
      <c r="BV123" s="230">
        <v>0</v>
      </c>
      <c r="BW123" s="230">
        <v>0</v>
      </c>
      <c r="BX123" s="230">
        <v>0</v>
      </c>
      <c r="BY123" s="230">
        <v>0</v>
      </c>
      <c r="BZ123" s="230">
        <v>0</v>
      </c>
      <c r="CA123" s="230">
        <v>0</v>
      </c>
      <c r="CB123" s="230">
        <v>0</v>
      </c>
      <c r="CC123" s="230">
        <v>0</v>
      </c>
      <c r="CD123" s="230">
        <v>0</v>
      </c>
      <c r="CE123" s="230">
        <v>0</v>
      </c>
      <c r="CF123" s="80">
        <f t="shared" si="162"/>
        <v>0.99</v>
      </c>
      <c r="CG123" s="59">
        <v>0</v>
      </c>
      <c r="CH123" s="59">
        <v>0</v>
      </c>
      <c r="CI123" s="59">
        <v>0</v>
      </c>
      <c r="CJ123" s="59">
        <v>0</v>
      </c>
      <c r="CK123" s="59">
        <v>0</v>
      </c>
      <c r="CL123" s="59">
        <v>0</v>
      </c>
      <c r="CM123" s="59">
        <v>0</v>
      </c>
      <c r="CN123" s="59">
        <v>0</v>
      </c>
      <c r="CO123" s="59">
        <v>0</v>
      </c>
      <c r="CP123" s="59">
        <v>0</v>
      </c>
      <c r="CQ123" s="59">
        <v>0</v>
      </c>
      <c r="CR123" s="59">
        <v>0</v>
      </c>
      <c r="CS123" s="11">
        <f t="shared" si="163"/>
        <v>0</v>
      </c>
      <c r="CT123" s="59">
        <v>0</v>
      </c>
      <c r="CU123" s="59">
        <v>0</v>
      </c>
      <c r="CV123" s="59">
        <v>0</v>
      </c>
      <c r="CW123" s="59">
        <v>0</v>
      </c>
      <c r="CX123" s="58">
        <f t="shared" si="213"/>
        <v>12541</v>
      </c>
      <c r="CY123" s="63">
        <v>12541</v>
      </c>
      <c r="CZ123" s="63">
        <v>0</v>
      </c>
      <c r="DA123" s="63">
        <v>0</v>
      </c>
      <c r="DB123" s="63">
        <v>0</v>
      </c>
      <c r="DC123" s="63">
        <v>0</v>
      </c>
      <c r="DD123" s="63">
        <v>0</v>
      </c>
      <c r="DE123" s="63">
        <v>0</v>
      </c>
      <c r="DF123" s="63">
        <v>0</v>
      </c>
      <c r="DG123" s="63">
        <v>0</v>
      </c>
      <c r="DH123" s="63">
        <v>0</v>
      </c>
      <c r="DI123" s="63">
        <v>0</v>
      </c>
      <c r="DJ123" s="63">
        <v>0</v>
      </c>
      <c r="DK123" s="63">
        <f t="shared" si="164"/>
        <v>12541</v>
      </c>
      <c r="DL123" s="63">
        <v>0</v>
      </c>
      <c r="DM123" s="63">
        <v>0</v>
      </c>
      <c r="DN123" s="63">
        <v>0</v>
      </c>
      <c r="DO123" s="63">
        <v>0</v>
      </c>
      <c r="DP123" s="63">
        <v>0</v>
      </c>
      <c r="DQ123" s="63">
        <v>0</v>
      </c>
      <c r="DR123" s="63">
        <v>0</v>
      </c>
      <c r="DS123" s="63">
        <v>0</v>
      </c>
      <c r="DT123" s="63">
        <v>0</v>
      </c>
      <c r="DU123" s="63">
        <v>0</v>
      </c>
      <c r="DV123" s="63">
        <v>0</v>
      </c>
      <c r="DW123" s="63">
        <v>0</v>
      </c>
      <c r="DX123" s="63">
        <f t="shared" si="165"/>
        <v>0</v>
      </c>
      <c r="DY123" s="58">
        <v>0</v>
      </c>
      <c r="DZ123" s="58">
        <v>0</v>
      </c>
      <c r="EA123" s="58">
        <v>0</v>
      </c>
      <c r="EB123" s="58">
        <v>0</v>
      </c>
      <c r="EC123" s="58">
        <f t="shared" si="166"/>
        <v>12541</v>
      </c>
      <c r="ED123" s="85">
        <v>0</v>
      </c>
      <c r="EE123" s="85">
        <v>12500</v>
      </c>
      <c r="EF123" s="85">
        <v>0</v>
      </c>
      <c r="EG123" s="85">
        <v>0</v>
      </c>
      <c r="EH123" s="85">
        <v>0</v>
      </c>
      <c r="EI123" s="85">
        <v>0</v>
      </c>
      <c r="EJ123" s="85">
        <v>0</v>
      </c>
      <c r="EK123" s="85">
        <v>41</v>
      </c>
      <c r="EL123" s="85">
        <v>0</v>
      </c>
      <c r="EM123" s="85">
        <v>0</v>
      </c>
      <c r="EN123" s="85">
        <v>0</v>
      </c>
      <c r="EO123" s="85">
        <v>0</v>
      </c>
      <c r="EP123" s="83">
        <f t="shared" si="167"/>
        <v>12541</v>
      </c>
      <c r="EQ123" s="79">
        <v>0</v>
      </c>
      <c r="ER123" s="79">
        <v>0</v>
      </c>
      <c r="ES123" s="79">
        <v>0</v>
      </c>
      <c r="ET123" s="79">
        <v>0</v>
      </c>
      <c r="EU123" s="79">
        <v>0</v>
      </c>
      <c r="EV123" s="79">
        <v>0</v>
      </c>
      <c r="EW123" s="79">
        <v>0</v>
      </c>
      <c r="EX123" s="79">
        <v>5.0000000000000001E-3</v>
      </c>
      <c r="EY123" s="79">
        <v>2.5000000000000001E-3</v>
      </c>
      <c r="EZ123" s="79">
        <v>2.5000000000000001E-3</v>
      </c>
      <c r="FA123" s="79">
        <v>0</v>
      </c>
      <c r="FB123" s="79">
        <v>0</v>
      </c>
      <c r="FC123" s="81">
        <f t="shared" si="168"/>
        <v>0.01</v>
      </c>
      <c r="FD123" s="81">
        <f t="shared" si="169"/>
        <v>0.99</v>
      </c>
      <c r="FE123" s="81">
        <f t="shared" si="170"/>
        <v>0.99</v>
      </c>
      <c r="FF123" s="81">
        <f t="shared" si="171"/>
        <v>0.99</v>
      </c>
      <c r="FG123" s="81">
        <f t="shared" si="172"/>
        <v>0.99</v>
      </c>
      <c r="FH123" s="81">
        <f t="shared" si="173"/>
        <v>0.99</v>
      </c>
      <c r="FI123" s="81">
        <f t="shared" si="174"/>
        <v>0.99</v>
      </c>
      <c r="FJ123" s="81">
        <f t="shared" si="175"/>
        <v>0.99</v>
      </c>
      <c r="FK123" s="81">
        <f t="shared" si="176"/>
        <v>0.995</v>
      </c>
      <c r="FL123" s="81">
        <f t="shared" si="177"/>
        <v>0.99749999999999994</v>
      </c>
      <c r="FM123" s="81">
        <f t="shared" si="178"/>
        <v>1</v>
      </c>
      <c r="FN123" s="81">
        <f t="shared" si="179"/>
        <v>1</v>
      </c>
      <c r="FO123" s="81">
        <f t="shared" si="180"/>
        <v>1</v>
      </c>
      <c r="FP123" s="85">
        <v>0</v>
      </c>
      <c r="FQ123" s="85">
        <v>0</v>
      </c>
      <c r="FR123" s="85">
        <v>0</v>
      </c>
      <c r="FS123" s="85">
        <v>0</v>
      </c>
      <c r="FT123" s="85">
        <v>0</v>
      </c>
      <c r="FU123" s="85">
        <v>0</v>
      </c>
      <c r="FV123" s="85">
        <v>0</v>
      </c>
      <c r="FW123" s="85">
        <v>0</v>
      </c>
      <c r="FX123" s="85">
        <v>0</v>
      </c>
      <c r="FY123" s="85">
        <v>0</v>
      </c>
      <c r="FZ123" s="85">
        <v>0</v>
      </c>
      <c r="GA123" s="85">
        <v>0</v>
      </c>
      <c r="GB123" s="83">
        <f t="shared" si="181"/>
        <v>0</v>
      </c>
      <c r="GC123" s="89">
        <v>0</v>
      </c>
      <c r="GD123" s="89">
        <v>0</v>
      </c>
      <c r="GE123" s="89">
        <v>0</v>
      </c>
      <c r="GF123" s="89">
        <v>0</v>
      </c>
      <c r="GG123" s="86">
        <v>12541</v>
      </c>
      <c r="GH123" s="63">
        <v>0</v>
      </c>
      <c r="GI123" s="63">
        <v>12500</v>
      </c>
      <c r="GJ123" s="63">
        <v>0</v>
      </c>
      <c r="GK123" s="63">
        <v>0</v>
      </c>
      <c r="GL123" s="63">
        <v>0</v>
      </c>
      <c r="GM123" s="63">
        <v>0</v>
      </c>
      <c r="GN123" s="63">
        <v>0</v>
      </c>
      <c r="GO123" s="63">
        <v>0</v>
      </c>
      <c r="GP123" s="63">
        <v>0</v>
      </c>
      <c r="GQ123" s="63">
        <v>0</v>
      </c>
      <c r="GR123" s="63">
        <v>0</v>
      </c>
      <c r="GS123" s="63">
        <v>0</v>
      </c>
      <c r="GT123" s="63">
        <f t="shared" si="182"/>
        <v>12500</v>
      </c>
      <c r="GU123" s="63">
        <v>0</v>
      </c>
      <c r="GV123" s="63">
        <v>0</v>
      </c>
      <c r="GW123" s="63">
        <v>0</v>
      </c>
      <c r="GX123" s="63">
        <v>0</v>
      </c>
      <c r="GY123" s="63">
        <v>0</v>
      </c>
      <c r="GZ123" s="63">
        <v>0</v>
      </c>
      <c r="HA123" s="63">
        <v>0</v>
      </c>
      <c r="HB123" s="63">
        <v>0</v>
      </c>
      <c r="HC123" s="63">
        <v>0</v>
      </c>
      <c r="HD123" s="63">
        <v>0</v>
      </c>
      <c r="HE123" s="63">
        <v>0</v>
      </c>
      <c r="HF123" s="63">
        <v>0</v>
      </c>
      <c r="HG123" s="63">
        <f t="shared" si="183"/>
        <v>0</v>
      </c>
      <c r="HH123" s="58">
        <v>0</v>
      </c>
      <c r="HI123" s="58">
        <v>0</v>
      </c>
      <c r="HJ123" s="58">
        <v>0</v>
      </c>
      <c r="HK123" s="58">
        <v>0</v>
      </c>
      <c r="HL123" s="58">
        <f t="shared" si="184"/>
        <v>12500</v>
      </c>
      <c r="HM123" s="63">
        <v>0</v>
      </c>
      <c r="HN123" s="63">
        <v>12500</v>
      </c>
      <c r="HO123" s="63">
        <v>0</v>
      </c>
      <c r="HP123" s="63">
        <v>0</v>
      </c>
      <c r="HQ123" s="63">
        <v>0</v>
      </c>
      <c r="HR123" s="63">
        <v>0</v>
      </c>
      <c r="HS123" s="63">
        <v>0</v>
      </c>
      <c r="HT123" s="63">
        <v>0</v>
      </c>
      <c r="HU123" s="63">
        <v>0</v>
      </c>
      <c r="HV123" s="63">
        <v>0</v>
      </c>
      <c r="HW123" s="63">
        <v>0</v>
      </c>
      <c r="HX123" s="63">
        <v>0</v>
      </c>
      <c r="HY123" s="63">
        <f t="shared" si="185"/>
        <v>12500</v>
      </c>
      <c r="HZ123" s="63">
        <v>0</v>
      </c>
      <c r="IA123" s="63">
        <v>0</v>
      </c>
      <c r="IB123" s="63">
        <v>0</v>
      </c>
      <c r="IC123" s="63">
        <v>0</v>
      </c>
      <c r="ID123" s="63">
        <v>0</v>
      </c>
      <c r="IE123" s="63">
        <v>0</v>
      </c>
      <c r="IF123" s="63">
        <v>0</v>
      </c>
      <c r="IG123" s="63">
        <v>0</v>
      </c>
      <c r="IH123" s="63">
        <v>0</v>
      </c>
      <c r="II123" s="63">
        <v>0</v>
      </c>
      <c r="IJ123" s="63">
        <v>0</v>
      </c>
      <c r="IK123" s="63">
        <v>0</v>
      </c>
      <c r="IL123" s="63">
        <v>0</v>
      </c>
      <c r="IM123" s="58">
        <v>0</v>
      </c>
      <c r="IN123" s="58">
        <v>0</v>
      </c>
      <c r="IO123" s="58">
        <v>0</v>
      </c>
      <c r="IP123" s="58">
        <v>0</v>
      </c>
      <c r="IQ123" s="58">
        <f t="shared" si="214"/>
        <v>12500</v>
      </c>
      <c r="IR123" s="70">
        <f t="shared" si="186"/>
        <v>12541</v>
      </c>
      <c r="IS123" s="70">
        <f t="shared" si="187"/>
        <v>12500</v>
      </c>
      <c r="IT123" s="92">
        <f t="shared" si="215"/>
        <v>12500</v>
      </c>
      <c r="IU123" s="92">
        <f t="shared" si="216"/>
        <v>12541</v>
      </c>
      <c r="IV123" s="92">
        <f t="shared" si="188"/>
        <v>-41</v>
      </c>
      <c r="IW123" s="21">
        <f t="shared" si="217"/>
        <v>41</v>
      </c>
      <c r="IX123" s="70">
        <f t="shared" si="189"/>
        <v>12541</v>
      </c>
      <c r="IY123" s="70">
        <f t="shared" si="190"/>
        <v>12500</v>
      </c>
      <c r="IZ123" s="93">
        <f t="shared" si="218"/>
        <v>12500</v>
      </c>
      <c r="JA123" s="93">
        <f t="shared" si="219"/>
        <v>12541</v>
      </c>
      <c r="JB123" s="92">
        <f t="shared" si="191"/>
        <v>-41</v>
      </c>
      <c r="JC123" s="94">
        <f t="shared" si="220"/>
        <v>41</v>
      </c>
      <c r="JD123" s="94">
        <f t="shared" si="192"/>
        <v>12500</v>
      </c>
      <c r="JE123" s="94">
        <f t="shared" si="193"/>
        <v>12500</v>
      </c>
      <c r="JF123" s="94">
        <f t="shared" si="221"/>
        <v>12500</v>
      </c>
      <c r="JG123" s="94">
        <f t="shared" si="222"/>
        <v>12500</v>
      </c>
      <c r="JH123" s="94">
        <f t="shared" si="194"/>
        <v>0</v>
      </c>
      <c r="JI123" s="94">
        <f t="shared" si="223"/>
        <v>0</v>
      </c>
      <c r="JJ123" s="94">
        <f t="shared" si="195"/>
        <v>12500</v>
      </c>
      <c r="JK123" s="94">
        <f t="shared" si="224"/>
        <v>12500</v>
      </c>
      <c r="JL123" s="94">
        <f t="shared" si="196"/>
        <v>12500</v>
      </c>
      <c r="JM123" s="94">
        <f t="shared" si="197"/>
        <v>12500</v>
      </c>
      <c r="JN123" s="94">
        <f t="shared" si="198"/>
        <v>0</v>
      </c>
      <c r="JO123" s="94">
        <f t="shared" si="199"/>
        <v>0</v>
      </c>
      <c r="JP123" s="96"/>
      <c r="JQ123" s="6" t="s">
        <v>384</v>
      </c>
      <c r="JR123" s="106"/>
      <c r="JS123" s="106" t="s">
        <v>410</v>
      </c>
      <c r="JT123" s="6"/>
      <c r="JU123" s="17"/>
      <c r="JV123" s="6"/>
      <c r="JW123" s="105"/>
      <c r="JX123" s="142" t="s">
        <v>572</v>
      </c>
      <c r="JY123" s="7"/>
      <c r="JZ123" s="105"/>
      <c r="KA123" s="6" t="s">
        <v>423</v>
      </c>
      <c r="KB123" s="6"/>
      <c r="KC123" s="110"/>
      <c r="KD123" s="109">
        <v>44196</v>
      </c>
      <c r="KE123" s="110"/>
      <c r="KF123" s="136"/>
      <c r="KG123" s="136"/>
      <c r="KH123" s="136"/>
      <c r="KI123" s="136"/>
      <c r="KJ123" s="136"/>
      <c r="KK123" s="136"/>
      <c r="KL123" s="136"/>
      <c r="KM123" s="136"/>
      <c r="KN123" s="136"/>
      <c r="KO123" s="138"/>
      <c r="KP123" s="132"/>
      <c r="KQ123" s="133"/>
      <c r="KR123" s="132"/>
      <c r="KS123" s="291"/>
    </row>
    <row r="124" spans="1:305" ht="26.25" x14ac:dyDescent="0.25">
      <c r="A124" s="4" t="s">
        <v>294</v>
      </c>
      <c r="B124" s="6" t="s">
        <v>71</v>
      </c>
      <c r="C124" s="26" t="s">
        <v>313</v>
      </c>
      <c r="D124" s="219" t="s">
        <v>144</v>
      </c>
      <c r="E124" s="26" t="s">
        <v>313</v>
      </c>
      <c r="F124" s="34" t="s">
        <v>175</v>
      </c>
      <c r="G124" s="12">
        <v>0</v>
      </c>
      <c r="H124" s="12">
        <v>0</v>
      </c>
      <c r="I124" s="12">
        <v>47664</v>
      </c>
      <c r="J124" s="12">
        <v>50082.411</v>
      </c>
      <c r="K124" s="12">
        <v>5539.4</v>
      </c>
      <c r="L124" s="12">
        <v>8302.2479999999996</v>
      </c>
      <c r="M124" s="12">
        <v>1581.59</v>
      </c>
      <c r="N124" s="48">
        <v>0</v>
      </c>
      <c r="O124" s="48">
        <v>0</v>
      </c>
      <c r="P124" s="48">
        <v>982.28700000000003</v>
      </c>
      <c r="Q124" s="48">
        <v>0</v>
      </c>
      <c r="R124" s="48">
        <v>0</v>
      </c>
      <c r="S124" s="11">
        <f t="shared" si="123"/>
        <v>114151.93599999997</v>
      </c>
      <c r="T124" s="79">
        <v>0</v>
      </c>
      <c r="U124" s="79">
        <v>0</v>
      </c>
      <c r="V124" s="79">
        <v>0</v>
      </c>
      <c r="W124" s="79">
        <v>0</v>
      </c>
      <c r="X124" s="79">
        <v>0.36</v>
      </c>
      <c r="Y124" s="79">
        <v>0</v>
      </c>
      <c r="Z124" s="79">
        <v>0</v>
      </c>
      <c r="AA124" s="79">
        <v>0</v>
      </c>
      <c r="AB124" s="79">
        <v>0</v>
      </c>
      <c r="AC124" s="79">
        <v>0</v>
      </c>
      <c r="AD124" s="79">
        <v>0</v>
      </c>
      <c r="AE124" s="79">
        <v>0</v>
      </c>
      <c r="AF124" s="221">
        <f t="shared" si="200"/>
        <v>0</v>
      </c>
      <c r="AG124" s="221">
        <f t="shared" si="201"/>
        <v>0</v>
      </c>
      <c r="AH124" s="221">
        <f t="shared" si="202"/>
        <v>0</v>
      </c>
      <c r="AI124" s="221">
        <f t="shared" si="203"/>
        <v>0</v>
      </c>
      <c r="AJ124" s="221">
        <f t="shared" si="204"/>
        <v>0.36</v>
      </c>
      <c r="AK124" s="221">
        <f t="shared" si="205"/>
        <v>0.36</v>
      </c>
      <c r="AL124" s="221">
        <f t="shared" si="206"/>
        <v>0.36</v>
      </c>
      <c r="AM124" s="221">
        <f t="shared" si="207"/>
        <v>0.36</v>
      </c>
      <c r="AN124" s="221">
        <f t="shared" si="208"/>
        <v>0.36</v>
      </c>
      <c r="AO124" s="221">
        <f t="shared" si="209"/>
        <v>0.36</v>
      </c>
      <c r="AP124" s="221">
        <f t="shared" si="210"/>
        <v>0.36</v>
      </c>
      <c r="AQ124" s="221">
        <f t="shared" si="211"/>
        <v>0.36</v>
      </c>
      <c r="AR124" s="221">
        <f t="shared" si="149"/>
        <v>0</v>
      </c>
      <c r="AS124" s="221">
        <f t="shared" si="150"/>
        <v>0</v>
      </c>
      <c r="AT124" s="221">
        <f t="shared" si="151"/>
        <v>0</v>
      </c>
      <c r="AU124" s="221">
        <f t="shared" si="152"/>
        <v>0</v>
      </c>
      <c r="AV124" s="221">
        <f t="shared" si="153"/>
        <v>0</v>
      </c>
      <c r="AW124" s="221">
        <f t="shared" si="154"/>
        <v>0</v>
      </c>
      <c r="AX124" s="221">
        <f t="shared" si="155"/>
        <v>0</v>
      </c>
      <c r="AY124" s="221">
        <f t="shared" si="156"/>
        <v>0</v>
      </c>
      <c r="AZ124" s="221">
        <f t="shared" si="157"/>
        <v>0</v>
      </c>
      <c r="BA124" s="221">
        <f t="shared" si="158"/>
        <v>0</v>
      </c>
      <c r="BB124" s="221">
        <f t="shared" si="159"/>
        <v>0</v>
      </c>
      <c r="BC124" s="221">
        <f t="shared" si="160"/>
        <v>0</v>
      </c>
      <c r="BD124" s="80">
        <f t="shared" si="212"/>
        <v>0.36</v>
      </c>
      <c r="BE124" s="76">
        <v>0</v>
      </c>
      <c r="BF124" s="51">
        <v>0</v>
      </c>
      <c r="BG124" s="57">
        <v>0</v>
      </c>
      <c r="BH124" s="57">
        <v>0</v>
      </c>
      <c r="BI124" s="57">
        <v>0</v>
      </c>
      <c r="BJ124" s="57">
        <v>0</v>
      </c>
      <c r="BK124" s="57">
        <v>0</v>
      </c>
      <c r="BL124" s="57">
        <v>0</v>
      </c>
      <c r="BM124" s="57">
        <v>0</v>
      </c>
      <c r="BN124" s="57">
        <v>0</v>
      </c>
      <c r="BO124" s="57">
        <v>0</v>
      </c>
      <c r="BP124" s="57">
        <v>0</v>
      </c>
      <c r="BQ124" s="57">
        <v>0</v>
      </c>
      <c r="BR124" s="57">
        <v>282664</v>
      </c>
      <c r="BS124" s="86">
        <f t="shared" si="161"/>
        <v>282664</v>
      </c>
      <c r="BT124" s="230">
        <v>0</v>
      </c>
      <c r="BU124" s="230">
        <v>0</v>
      </c>
      <c r="BV124" s="230">
        <v>0</v>
      </c>
      <c r="BW124" s="230">
        <v>0</v>
      </c>
      <c r="BX124" s="230">
        <v>0</v>
      </c>
      <c r="BY124" s="230">
        <v>0</v>
      </c>
      <c r="BZ124" s="230">
        <v>0</v>
      </c>
      <c r="CA124" s="230">
        <v>0</v>
      </c>
      <c r="CB124" s="230">
        <v>0</v>
      </c>
      <c r="CC124" s="230">
        <v>0</v>
      </c>
      <c r="CD124" s="230">
        <v>0</v>
      </c>
      <c r="CE124" s="230">
        <v>0</v>
      </c>
      <c r="CF124" s="80">
        <f t="shared" si="162"/>
        <v>0</v>
      </c>
      <c r="CG124" s="59">
        <v>0</v>
      </c>
      <c r="CH124" s="59">
        <v>0</v>
      </c>
      <c r="CI124" s="59">
        <v>0</v>
      </c>
      <c r="CJ124" s="59">
        <v>0</v>
      </c>
      <c r="CK124" s="59">
        <v>0</v>
      </c>
      <c r="CL124" s="59">
        <v>0</v>
      </c>
      <c r="CM124" s="59">
        <v>0</v>
      </c>
      <c r="CN124" s="59">
        <v>0</v>
      </c>
      <c r="CO124" s="59">
        <v>0</v>
      </c>
      <c r="CP124" s="59">
        <v>0</v>
      </c>
      <c r="CQ124" s="59">
        <v>0</v>
      </c>
      <c r="CR124" s="59">
        <v>0</v>
      </c>
      <c r="CS124" s="11">
        <f t="shared" si="163"/>
        <v>0</v>
      </c>
      <c r="CT124" s="59">
        <v>0</v>
      </c>
      <c r="CU124" s="59">
        <v>0</v>
      </c>
      <c r="CV124" s="59">
        <v>0</v>
      </c>
      <c r="CW124" s="59">
        <v>0</v>
      </c>
      <c r="CX124" s="58">
        <f t="shared" si="213"/>
        <v>282664</v>
      </c>
      <c r="CY124" s="63">
        <v>0</v>
      </c>
      <c r="CZ124" s="63">
        <v>0</v>
      </c>
      <c r="DA124" s="63">
        <v>0</v>
      </c>
      <c r="DB124" s="63">
        <v>0</v>
      </c>
      <c r="DC124" s="63">
        <v>0</v>
      </c>
      <c r="DD124" s="63">
        <v>0</v>
      </c>
      <c r="DE124" s="63">
        <v>0</v>
      </c>
      <c r="DF124" s="63">
        <v>0</v>
      </c>
      <c r="DG124" s="63">
        <v>0</v>
      </c>
      <c r="DH124" s="63">
        <v>0</v>
      </c>
      <c r="DI124" s="63">
        <v>0</v>
      </c>
      <c r="DJ124" s="63">
        <v>282664</v>
      </c>
      <c r="DK124" s="63">
        <f t="shared" si="164"/>
        <v>282664</v>
      </c>
      <c r="DL124" s="63">
        <v>0</v>
      </c>
      <c r="DM124" s="63">
        <v>0</v>
      </c>
      <c r="DN124" s="63">
        <v>0</v>
      </c>
      <c r="DO124" s="63">
        <v>0</v>
      </c>
      <c r="DP124" s="63">
        <v>0</v>
      </c>
      <c r="DQ124" s="63">
        <v>0</v>
      </c>
      <c r="DR124" s="63">
        <v>0</v>
      </c>
      <c r="DS124" s="63">
        <v>0</v>
      </c>
      <c r="DT124" s="63">
        <v>0</v>
      </c>
      <c r="DU124" s="63">
        <v>0</v>
      </c>
      <c r="DV124" s="63">
        <v>0</v>
      </c>
      <c r="DW124" s="63">
        <v>0</v>
      </c>
      <c r="DX124" s="63">
        <f t="shared" si="165"/>
        <v>0</v>
      </c>
      <c r="DY124" s="58">
        <v>0</v>
      </c>
      <c r="DZ124" s="58">
        <v>0</v>
      </c>
      <c r="EA124" s="58">
        <v>0</v>
      </c>
      <c r="EB124" s="58">
        <v>0</v>
      </c>
      <c r="EC124" s="58">
        <f t="shared" si="166"/>
        <v>282664</v>
      </c>
      <c r="ED124" s="85">
        <v>0</v>
      </c>
      <c r="EE124" s="85">
        <v>0</v>
      </c>
      <c r="EF124" s="85">
        <v>47664</v>
      </c>
      <c r="EG124" s="85">
        <v>50082.411</v>
      </c>
      <c r="EH124" s="85">
        <v>5539.4</v>
      </c>
      <c r="EI124" s="85">
        <v>8302.2479999999996</v>
      </c>
      <c r="EJ124" s="85">
        <v>0</v>
      </c>
      <c r="EK124" s="85">
        <v>0</v>
      </c>
      <c r="EL124" s="85">
        <v>0</v>
      </c>
      <c r="EM124" s="85">
        <v>0</v>
      </c>
      <c r="EN124" s="85">
        <v>0</v>
      </c>
      <c r="EO124" s="85">
        <v>171075.94100000002</v>
      </c>
      <c r="EP124" s="83">
        <f t="shared" si="167"/>
        <v>282664</v>
      </c>
      <c r="EQ124" s="79">
        <v>0</v>
      </c>
      <c r="ER124" s="79">
        <v>0</v>
      </c>
      <c r="ES124" s="79">
        <v>0</v>
      </c>
      <c r="ET124" s="79">
        <v>0</v>
      </c>
      <c r="EU124" s="79">
        <v>0.36</v>
      </c>
      <c r="EV124" s="79">
        <v>0</v>
      </c>
      <c r="EW124" s="79">
        <v>0</v>
      </c>
      <c r="EX124" s="79">
        <v>0</v>
      </c>
      <c r="EY124" s="79">
        <v>0</v>
      </c>
      <c r="EZ124" s="79">
        <v>0</v>
      </c>
      <c r="FA124" s="79">
        <v>0</v>
      </c>
      <c r="FB124" s="79">
        <v>0.62</v>
      </c>
      <c r="FC124" s="81">
        <f t="shared" si="168"/>
        <v>0.98</v>
      </c>
      <c r="FD124" s="81">
        <f t="shared" si="169"/>
        <v>0</v>
      </c>
      <c r="FE124" s="81">
        <f t="shared" si="170"/>
        <v>0</v>
      </c>
      <c r="FF124" s="81">
        <f t="shared" si="171"/>
        <v>0</v>
      </c>
      <c r="FG124" s="81">
        <f t="shared" si="172"/>
        <v>0</v>
      </c>
      <c r="FH124" s="81">
        <f t="shared" si="173"/>
        <v>0.36</v>
      </c>
      <c r="FI124" s="81">
        <f t="shared" si="174"/>
        <v>0.36</v>
      </c>
      <c r="FJ124" s="81">
        <f t="shared" si="175"/>
        <v>0.36</v>
      </c>
      <c r="FK124" s="81">
        <f t="shared" si="176"/>
        <v>0.36</v>
      </c>
      <c r="FL124" s="81">
        <f t="shared" si="177"/>
        <v>0.36</v>
      </c>
      <c r="FM124" s="81">
        <f t="shared" si="178"/>
        <v>0.36</v>
      </c>
      <c r="FN124" s="81">
        <f t="shared" si="179"/>
        <v>0.36</v>
      </c>
      <c r="FO124" s="81">
        <f t="shared" si="180"/>
        <v>0.98</v>
      </c>
      <c r="FP124" s="85">
        <v>0</v>
      </c>
      <c r="FQ124" s="85">
        <v>0</v>
      </c>
      <c r="FR124" s="85">
        <v>0</v>
      </c>
      <c r="FS124" s="85">
        <v>0</v>
      </c>
      <c r="FT124" s="85">
        <v>0</v>
      </c>
      <c r="FU124" s="85">
        <v>0</v>
      </c>
      <c r="FV124" s="85">
        <v>0</v>
      </c>
      <c r="FW124" s="85">
        <v>0</v>
      </c>
      <c r="FX124" s="85">
        <v>0</v>
      </c>
      <c r="FY124" s="85">
        <v>0</v>
      </c>
      <c r="FZ124" s="85">
        <v>0</v>
      </c>
      <c r="GA124" s="85">
        <v>0</v>
      </c>
      <c r="GB124" s="83">
        <f t="shared" si="181"/>
        <v>0</v>
      </c>
      <c r="GC124" s="89">
        <v>0</v>
      </c>
      <c r="GD124" s="89">
        <v>0</v>
      </c>
      <c r="GE124" s="89">
        <v>0</v>
      </c>
      <c r="GF124" s="89">
        <v>0</v>
      </c>
      <c r="GG124" s="86">
        <v>282664</v>
      </c>
      <c r="GH124" s="63">
        <v>0</v>
      </c>
      <c r="GI124" s="63">
        <v>0</v>
      </c>
      <c r="GJ124" s="63">
        <v>47664</v>
      </c>
      <c r="GK124" s="63">
        <v>50082.411</v>
      </c>
      <c r="GL124" s="63">
        <v>5539.4</v>
      </c>
      <c r="GM124" s="63">
        <v>8302.2479999999996</v>
      </c>
      <c r="GN124" s="63">
        <v>1581.59</v>
      </c>
      <c r="GO124" s="63">
        <v>0</v>
      </c>
      <c r="GP124" s="63">
        <v>0</v>
      </c>
      <c r="GQ124" s="63">
        <v>0</v>
      </c>
      <c r="GR124" s="63">
        <v>0</v>
      </c>
      <c r="GS124" s="63">
        <v>169494.35100000002</v>
      </c>
      <c r="GT124" s="63">
        <f t="shared" si="182"/>
        <v>282664</v>
      </c>
      <c r="GU124" s="63">
        <v>0</v>
      </c>
      <c r="GV124" s="63">
        <v>0</v>
      </c>
      <c r="GW124" s="63">
        <v>0</v>
      </c>
      <c r="GX124" s="63">
        <v>0</v>
      </c>
      <c r="GY124" s="63">
        <v>0</v>
      </c>
      <c r="GZ124" s="63">
        <v>0</v>
      </c>
      <c r="HA124" s="63">
        <v>0</v>
      </c>
      <c r="HB124" s="63">
        <v>0</v>
      </c>
      <c r="HC124" s="63">
        <v>0</v>
      </c>
      <c r="HD124" s="63">
        <v>0</v>
      </c>
      <c r="HE124" s="63">
        <v>0</v>
      </c>
      <c r="HF124" s="63">
        <v>0</v>
      </c>
      <c r="HG124" s="63">
        <f t="shared" si="183"/>
        <v>0</v>
      </c>
      <c r="HH124" s="58">
        <v>0</v>
      </c>
      <c r="HI124" s="58">
        <v>0</v>
      </c>
      <c r="HJ124" s="58">
        <v>0</v>
      </c>
      <c r="HK124" s="58">
        <v>0</v>
      </c>
      <c r="HL124" s="58">
        <f t="shared" si="184"/>
        <v>282664</v>
      </c>
      <c r="HM124" s="63">
        <v>0</v>
      </c>
      <c r="HN124" s="63">
        <v>0</v>
      </c>
      <c r="HO124" s="63">
        <v>47664</v>
      </c>
      <c r="HP124" s="63">
        <v>50082.411</v>
      </c>
      <c r="HQ124" s="63">
        <v>5539.4</v>
      </c>
      <c r="HR124" s="63">
        <v>8302.2479999999996</v>
      </c>
      <c r="HS124" s="63">
        <v>1581.59</v>
      </c>
      <c r="HT124" s="63">
        <v>0</v>
      </c>
      <c r="HU124" s="63">
        <v>0</v>
      </c>
      <c r="HV124" s="63">
        <v>982.28700000000003</v>
      </c>
      <c r="HW124" s="63">
        <v>0</v>
      </c>
      <c r="HX124" s="63">
        <v>50000.000000000015</v>
      </c>
      <c r="HY124" s="63">
        <f t="shared" si="185"/>
        <v>164151.93599999999</v>
      </c>
      <c r="HZ124" s="63">
        <v>0</v>
      </c>
      <c r="IA124" s="63">
        <v>0</v>
      </c>
      <c r="IB124" s="63">
        <v>0</v>
      </c>
      <c r="IC124" s="63">
        <v>0</v>
      </c>
      <c r="ID124" s="63">
        <v>0</v>
      </c>
      <c r="IE124" s="63">
        <v>0</v>
      </c>
      <c r="IF124" s="63">
        <v>0</v>
      </c>
      <c r="IG124" s="63">
        <v>0</v>
      </c>
      <c r="IH124" s="63">
        <v>0</v>
      </c>
      <c r="II124" s="63">
        <v>0</v>
      </c>
      <c r="IJ124" s="63">
        <v>0</v>
      </c>
      <c r="IK124" s="63">
        <v>0</v>
      </c>
      <c r="IL124" s="63">
        <v>0</v>
      </c>
      <c r="IM124" s="58">
        <v>0</v>
      </c>
      <c r="IN124" s="58">
        <v>0</v>
      </c>
      <c r="IO124" s="58">
        <v>0</v>
      </c>
      <c r="IP124" s="58">
        <v>0</v>
      </c>
      <c r="IQ124" s="58">
        <f t="shared" si="214"/>
        <v>164151.93599999999</v>
      </c>
      <c r="IR124" s="70">
        <f t="shared" si="186"/>
        <v>0</v>
      </c>
      <c r="IS124" s="70">
        <f t="shared" si="187"/>
        <v>114151.93599999997</v>
      </c>
      <c r="IT124" s="92">
        <f t="shared" si="215"/>
        <v>114151.93599999997</v>
      </c>
      <c r="IU124" s="92">
        <f t="shared" si="216"/>
        <v>0</v>
      </c>
      <c r="IV124" s="92">
        <f t="shared" si="188"/>
        <v>114151.93599999997</v>
      </c>
      <c r="IW124" s="21">
        <f t="shared" si="217"/>
        <v>168512.06400000001</v>
      </c>
      <c r="IX124" s="70">
        <f t="shared" si="189"/>
        <v>111588.05899999998</v>
      </c>
      <c r="IY124" s="70">
        <f t="shared" si="190"/>
        <v>114151.93599999997</v>
      </c>
      <c r="IZ124" s="93">
        <f t="shared" si="218"/>
        <v>114151.93599999997</v>
      </c>
      <c r="JA124" s="93">
        <f t="shared" si="219"/>
        <v>111588.05899999998</v>
      </c>
      <c r="JB124" s="92">
        <f t="shared" si="191"/>
        <v>2563.8769999999931</v>
      </c>
      <c r="JC124" s="94">
        <f t="shared" si="220"/>
        <v>168512.06400000001</v>
      </c>
      <c r="JD124" s="94">
        <f t="shared" si="192"/>
        <v>113169.64899999998</v>
      </c>
      <c r="JE124" s="94">
        <f t="shared" si="193"/>
        <v>114151.93599999997</v>
      </c>
      <c r="JF124" s="94">
        <f t="shared" si="221"/>
        <v>114151.93599999997</v>
      </c>
      <c r="JG124" s="94">
        <f t="shared" si="222"/>
        <v>113169.64899999998</v>
      </c>
      <c r="JH124" s="94">
        <f t="shared" si="194"/>
        <v>982.28699999999662</v>
      </c>
      <c r="JI124" s="94">
        <f t="shared" si="223"/>
        <v>168512.06400000001</v>
      </c>
      <c r="JJ124" s="94">
        <f t="shared" si="195"/>
        <v>114151.93599999997</v>
      </c>
      <c r="JK124" s="94">
        <f t="shared" si="224"/>
        <v>114151.93599999997</v>
      </c>
      <c r="JL124" s="94">
        <f t="shared" si="196"/>
        <v>114151.93599999997</v>
      </c>
      <c r="JM124" s="94">
        <f t="shared" si="197"/>
        <v>114151.93599999997</v>
      </c>
      <c r="JN124" s="94">
        <f t="shared" si="198"/>
        <v>0</v>
      </c>
      <c r="JO124" s="94">
        <f t="shared" si="199"/>
        <v>50000.000000000015</v>
      </c>
      <c r="JP124" s="96"/>
      <c r="JQ124" s="6"/>
      <c r="JR124" s="106"/>
      <c r="JS124" s="106" t="s">
        <v>395</v>
      </c>
      <c r="JT124" s="6"/>
      <c r="JU124" s="17"/>
      <c r="JV124" s="6"/>
      <c r="JW124" s="105"/>
      <c r="JX124" s="142" t="s">
        <v>402</v>
      </c>
      <c r="JY124" s="7"/>
      <c r="JZ124" s="105"/>
      <c r="KA124" s="6"/>
      <c r="KB124" s="6"/>
      <c r="KC124" s="110"/>
      <c r="KD124" s="109">
        <v>43830</v>
      </c>
      <c r="KE124" s="110"/>
      <c r="KF124" s="129"/>
      <c r="KG124" s="129"/>
      <c r="KH124" s="85"/>
      <c r="KI124" s="85"/>
      <c r="KJ124" s="85"/>
      <c r="KK124" s="85"/>
      <c r="KL124" s="136"/>
      <c r="KM124" s="136" t="s">
        <v>579</v>
      </c>
      <c r="KN124" s="136"/>
      <c r="KO124" s="138"/>
      <c r="KP124" s="132"/>
      <c r="KQ124" s="133"/>
      <c r="KR124" s="132"/>
      <c r="KS124" s="291"/>
    </row>
    <row r="125" spans="1:305" ht="26.25" x14ac:dyDescent="0.25">
      <c r="A125" s="4" t="s">
        <v>295</v>
      </c>
      <c r="B125" s="6" t="s">
        <v>72</v>
      </c>
      <c r="C125" s="26" t="s">
        <v>314</v>
      </c>
      <c r="D125" s="219" t="s">
        <v>144</v>
      </c>
      <c r="E125" s="32" t="s">
        <v>154</v>
      </c>
      <c r="F125" s="31" t="s">
        <v>172</v>
      </c>
      <c r="G125" s="12">
        <v>0</v>
      </c>
      <c r="H125" s="12">
        <v>0</v>
      </c>
      <c r="I125" s="12">
        <v>0</v>
      </c>
      <c r="J125" s="12">
        <v>0</v>
      </c>
      <c r="K125" s="12">
        <v>0</v>
      </c>
      <c r="L125" s="12">
        <v>0</v>
      </c>
      <c r="M125" s="12">
        <v>0</v>
      </c>
      <c r="N125" s="48">
        <v>0</v>
      </c>
      <c r="O125" s="48">
        <v>0</v>
      </c>
      <c r="P125" s="48">
        <v>0</v>
      </c>
      <c r="Q125" s="48">
        <v>0</v>
      </c>
      <c r="R125" s="48">
        <v>0</v>
      </c>
      <c r="S125" s="11">
        <f t="shared" si="123"/>
        <v>0</v>
      </c>
      <c r="T125" s="79">
        <v>0</v>
      </c>
      <c r="U125" s="79">
        <v>0</v>
      </c>
      <c r="V125" s="79">
        <v>0</v>
      </c>
      <c r="W125" s="79">
        <v>0</v>
      </c>
      <c r="X125" s="79">
        <v>0</v>
      </c>
      <c r="Y125" s="79">
        <v>0</v>
      </c>
      <c r="Z125" s="79">
        <v>0</v>
      </c>
      <c r="AA125" s="79">
        <v>0</v>
      </c>
      <c r="AB125" s="79">
        <v>0</v>
      </c>
      <c r="AC125" s="79">
        <v>0</v>
      </c>
      <c r="AD125" s="79">
        <v>0</v>
      </c>
      <c r="AE125" s="79">
        <v>0</v>
      </c>
      <c r="AF125" s="221">
        <f t="shared" si="200"/>
        <v>0</v>
      </c>
      <c r="AG125" s="221">
        <f t="shared" si="201"/>
        <v>0</v>
      </c>
      <c r="AH125" s="221">
        <f t="shared" si="202"/>
        <v>0</v>
      </c>
      <c r="AI125" s="221">
        <f t="shared" si="203"/>
        <v>0</v>
      </c>
      <c r="AJ125" s="221">
        <f t="shared" si="204"/>
        <v>0</v>
      </c>
      <c r="AK125" s="221">
        <f t="shared" si="205"/>
        <v>0</v>
      </c>
      <c r="AL125" s="221">
        <f t="shared" si="206"/>
        <v>0</v>
      </c>
      <c r="AM125" s="221">
        <f t="shared" si="207"/>
        <v>0</v>
      </c>
      <c r="AN125" s="221">
        <f t="shared" si="208"/>
        <v>0</v>
      </c>
      <c r="AO125" s="221">
        <f t="shared" si="209"/>
        <v>0</v>
      </c>
      <c r="AP125" s="221">
        <f t="shared" si="210"/>
        <v>0</v>
      </c>
      <c r="AQ125" s="221">
        <f t="shared" si="211"/>
        <v>0</v>
      </c>
      <c r="AR125" s="221">
        <f t="shared" si="149"/>
        <v>0</v>
      </c>
      <c r="AS125" s="221">
        <f t="shared" si="150"/>
        <v>0</v>
      </c>
      <c r="AT125" s="221">
        <f t="shared" si="151"/>
        <v>0</v>
      </c>
      <c r="AU125" s="221">
        <f t="shared" si="152"/>
        <v>0</v>
      </c>
      <c r="AV125" s="221">
        <f t="shared" si="153"/>
        <v>0</v>
      </c>
      <c r="AW125" s="221">
        <f t="shared" si="154"/>
        <v>0</v>
      </c>
      <c r="AX125" s="221">
        <f t="shared" si="155"/>
        <v>0</v>
      </c>
      <c r="AY125" s="221">
        <f t="shared" si="156"/>
        <v>0</v>
      </c>
      <c r="AZ125" s="221">
        <f t="shared" si="157"/>
        <v>0</v>
      </c>
      <c r="BA125" s="221">
        <f t="shared" si="158"/>
        <v>0</v>
      </c>
      <c r="BB125" s="221">
        <f t="shared" si="159"/>
        <v>0</v>
      </c>
      <c r="BC125" s="221">
        <f t="shared" si="160"/>
        <v>0</v>
      </c>
      <c r="BD125" s="80">
        <f t="shared" si="212"/>
        <v>0</v>
      </c>
      <c r="BE125" s="76">
        <v>0</v>
      </c>
      <c r="BF125" s="51">
        <v>42653.273999999998</v>
      </c>
      <c r="BG125" s="57">
        <v>0</v>
      </c>
      <c r="BH125" s="57">
        <v>0</v>
      </c>
      <c r="BI125" s="57">
        <v>0</v>
      </c>
      <c r="BJ125" s="57">
        <v>0</v>
      </c>
      <c r="BK125" s="57">
        <v>0</v>
      </c>
      <c r="BL125" s="57">
        <v>0</v>
      </c>
      <c r="BM125" s="57">
        <v>0</v>
      </c>
      <c r="BN125" s="57">
        <v>0</v>
      </c>
      <c r="BO125" s="57"/>
      <c r="BP125" s="57">
        <v>0</v>
      </c>
      <c r="BQ125" s="57">
        <v>0</v>
      </c>
      <c r="BR125" s="57">
        <v>0</v>
      </c>
      <c r="BS125" s="86">
        <f t="shared" si="161"/>
        <v>0</v>
      </c>
      <c r="BT125" s="230">
        <v>0</v>
      </c>
      <c r="BU125" s="230">
        <v>0</v>
      </c>
      <c r="BV125" s="230">
        <v>0</v>
      </c>
      <c r="BW125" s="230">
        <v>0</v>
      </c>
      <c r="BX125" s="230">
        <v>0</v>
      </c>
      <c r="BY125" s="230">
        <v>0</v>
      </c>
      <c r="BZ125" s="230">
        <v>0</v>
      </c>
      <c r="CA125" s="230">
        <v>0</v>
      </c>
      <c r="CB125" s="230">
        <v>0</v>
      </c>
      <c r="CC125" s="230">
        <v>0</v>
      </c>
      <c r="CD125" s="230">
        <v>0</v>
      </c>
      <c r="CE125" s="230">
        <v>0</v>
      </c>
      <c r="CF125" s="80">
        <f t="shared" si="162"/>
        <v>0</v>
      </c>
      <c r="CG125" s="59">
        <v>0</v>
      </c>
      <c r="CH125" s="59">
        <v>0</v>
      </c>
      <c r="CI125" s="59">
        <v>0</v>
      </c>
      <c r="CJ125" s="59">
        <v>0</v>
      </c>
      <c r="CK125" s="59">
        <v>0</v>
      </c>
      <c r="CL125" s="59">
        <v>0</v>
      </c>
      <c r="CM125" s="59">
        <v>0</v>
      </c>
      <c r="CN125" s="59">
        <v>0</v>
      </c>
      <c r="CO125" s="59">
        <v>0</v>
      </c>
      <c r="CP125" s="59">
        <v>0</v>
      </c>
      <c r="CQ125" s="59">
        <v>0</v>
      </c>
      <c r="CR125" s="59">
        <v>0</v>
      </c>
      <c r="CS125" s="11">
        <f t="shared" si="163"/>
        <v>0</v>
      </c>
      <c r="CT125" s="59">
        <v>0</v>
      </c>
      <c r="CU125" s="59">
        <v>0</v>
      </c>
      <c r="CV125" s="59">
        <v>0</v>
      </c>
      <c r="CW125" s="59">
        <v>0</v>
      </c>
      <c r="CX125" s="58">
        <f t="shared" si="213"/>
        <v>42653.273999999998</v>
      </c>
      <c r="CY125" s="63">
        <v>0</v>
      </c>
      <c r="CZ125" s="63">
        <v>0</v>
      </c>
      <c r="DA125" s="63">
        <v>0</v>
      </c>
      <c r="DB125" s="63">
        <v>0</v>
      </c>
      <c r="DC125" s="63">
        <v>0</v>
      </c>
      <c r="DD125" s="63">
        <v>0</v>
      </c>
      <c r="DE125" s="63">
        <v>0</v>
      </c>
      <c r="DF125" s="63">
        <v>0</v>
      </c>
      <c r="DG125" s="63"/>
      <c r="DH125" s="63">
        <v>0</v>
      </c>
      <c r="DI125" s="63">
        <v>0</v>
      </c>
      <c r="DJ125" s="63">
        <v>0</v>
      </c>
      <c r="DK125" s="63">
        <f t="shared" si="164"/>
        <v>0</v>
      </c>
      <c r="DL125" s="63">
        <v>0</v>
      </c>
      <c r="DM125" s="63">
        <v>0</v>
      </c>
      <c r="DN125" s="63">
        <v>0</v>
      </c>
      <c r="DO125" s="63">
        <v>0</v>
      </c>
      <c r="DP125" s="63">
        <v>0</v>
      </c>
      <c r="DQ125" s="63">
        <v>0</v>
      </c>
      <c r="DR125" s="63">
        <v>0</v>
      </c>
      <c r="DS125" s="63">
        <v>0</v>
      </c>
      <c r="DT125" s="63">
        <v>0</v>
      </c>
      <c r="DU125" s="63">
        <v>0</v>
      </c>
      <c r="DV125" s="63">
        <v>0</v>
      </c>
      <c r="DW125" s="63">
        <v>0</v>
      </c>
      <c r="DX125" s="63">
        <f t="shared" si="165"/>
        <v>0</v>
      </c>
      <c r="DY125" s="58">
        <v>0</v>
      </c>
      <c r="DZ125" s="58">
        <v>0</v>
      </c>
      <c r="EA125" s="58">
        <v>0</v>
      </c>
      <c r="EB125" s="58">
        <v>0</v>
      </c>
      <c r="EC125" s="58">
        <f t="shared" si="166"/>
        <v>42653.273999999998</v>
      </c>
      <c r="ED125" s="85">
        <v>0</v>
      </c>
      <c r="EE125" s="85">
        <v>0</v>
      </c>
      <c r="EF125" s="85">
        <v>0</v>
      </c>
      <c r="EG125" s="85">
        <v>0</v>
      </c>
      <c r="EH125" s="85">
        <v>0</v>
      </c>
      <c r="EI125" s="85">
        <v>0</v>
      </c>
      <c r="EJ125" s="85">
        <v>0</v>
      </c>
      <c r="EK125" s="85">
        <v>0</v>
      </c>
      <c r="EL125" s="85">
        <v>0</v>
      </c>
      <c r="EM125" s="85">
        <v>0</v>
      </c>
      <c r="EN125" s="85">
        <v>0</v>
      </c>
      <c r="EO125" s="85">
        <v>0</v>
      </c>
      <c r="EP125" s="83">
        <f t="shared" si="167"/>
        <v>0</v>
      </c>
      <c r="EQ125" s="79">
        <v>0</v>
      </c>
      <c r="ER125" s="79">
        <v>0</v>
      </c>
      <c r="ES125" s="79">
        <v>0</v>
      </c>
      <c r="ET125" s="79">
        <v>0</v>
      </c>
      <c r="EU125" s="79">
        <v>0</v>
      </c>
      <c r="EV125" s="79">
        <v>0</v>
      </c>
      <c r="EW125" s="79">
        <v>0</v>
      </c>
      <c r="EX125" s="79">
        <v>0</v>
      </c>
      <c r="EY125" s="79">
        <v>0</v>
      </c>
      <c r="EZ125" s="79">
        <v>0</v>
      </c>
      <c r="FA125" s="79">
        <v>0</v>
      </c>
      <c r="FB125" s="79">
        <v>0</v>
      </c>
      <c r="FC125" s="81">
        <f t="shared" si="168"/>
        <v>0</v>
      </c>
      <c r="FD125" s="81">
        <f t="shared" si="169"/>
        <v>0</v>
      </c>
      <c r="FE125" s="81">
        <f t="shared" si="170"/>
        <v>0</v>
      </c>
      <c r="FF125" s="81">
        <f t="shared" si="171"/>
        <v>0</v>
      </c>
      <c r="FG125" s="81">
        <f t="shared" si="172"/>
        <v>0</v>
      </c>
      <c r="FH125" s="81">
        <f t="shared" si="173"/>
        <v>0</v>
      </c>
      <c r="FI125" s="81">
        <f t="shared" si="174"/>
        <v>0</v>
      </c>
      <c r="FJ125" s="81">
        <f t="shared" si="175"/>
        <v>0</v>
      </c>
      <c r="FK125" s="81">
        <f t="shared" si="176"/>
        <v>0</v>
      </c>
      <c r="FL125" s="81">
        <f t="shared" si="177"/>
        <v>0</v>
      </c>
      <c r="FM125" s="81">
        <f t="shared" si="178"/>
        <v>0</v>
      </c>
      <c r="FN125" s="81">
        <f t="shared" si="179"/>
        <v>0</v>
      </c>
      <c r="FO125" s="81">
        <f t="shared" si="180"/>
        <v>0</v>
      </c>
      <c r="FP125" s="85">
        <v>0</v>
      </c>
      <c r="FQ125" s="85">
        <v>0</v>
      </c>
      <c r="FR125" s="85">
        <v>0</v>
      </c>
      <c r="FS125" s="85">
        <v>0</v>
      </c>
      <c r="FT125" s="85">
        <v>0</v>
      </c>
      <c r="FU125" s="85">
        <v>0</v>
      </c>
      <c r="FV125" s="85">
        <v>0</v>
      </c>
      <c r="FW125" s="85">
        <v>0</v>
      </c>
      <c r="FX125" s="85">
        <v>0</v>
      </c>
      <c r="FY125" s="85">
        <v>0</v>
      </c>
      <c r="FZ125" s="85">
        <v>0</v>
      </c>
      <c r="GA125" s="85">
        <v>0</v>
      </c>
      <c r="GB125" s="83">
        <f t="shared" si="181"/>
        <v>0</v>
      </c>
      <c r="GC125" s="89">
        <v>0</v>
      </c>
      <c r="GD125" s="89">
        <v>0</v>
      </c>
      <c r="GE125" s="89">
        <v>0</v>
      </c>
      <c r="GF125" s="89">
        <v>0</v>
      </c>
      <c r="GG125" s="86">
        <v>42653.273999999998</v>
      </c>
      <c r="GH125" s="63">
        <v>0</v>
      </c>
      <c r="GI125" s="63">
        <v>0</v>
      </c>
      <c r="GJ125" s="63">
        <v>0</v>
      </c>
      <c r="GK125" s="63">
        <v>0</v>
      </c>
      <c r="GL125" s="63">
        <v>0</v>
      </c>
      <c r="GM125" s="63">
        <v>0</v>
      </c>
      <c r="GN125" s="63">
        <v>0</v>
      </c>
      <c r="GO125" s="63">
        <v>0</v>
      </c>
      <c r="GP125" s="63">
        <v>0</v>
      </c>
      <c r="GQ125" s="63">
        <v>0</v>
      </c>
      <c r="GR125" s="63">
        <v>0</v>
      </c>
      <c r="GS125" s="63">
        <v>0</v>
      </c>
      <c r="GT125" s="63">
        <f t="shared" si="182"/>
        <v>0</v>
      </c>
      <c r="GU125" s="63">
        <v>0</v>
      </c>
      <c r="GV125" s="63">
        <v>0</v>
      </c>
      <c r="GW125" s="63">
        <v>0</v>
      </c>
      <c r="GX125" s="63">
        <v>0</v>
      </c>
      <c r="GY125" s="63">
        <v>0</v>
      </c>
      <c r="GZ125" s="63">
        <v>0</v>
      </c>
      <c r="HA125" s="63">
        <v>0</v>
      </c>
      <c r="HB125" s="63">
        <v>0</v>
      </c>
      <c r="HC125" s="63">
        <v>0</v>
      </c>
      <c r="HD125" s="63">
        <v>0</v>
      </c>
      <c r="HE125" s="63">
        <v>0</v>
      </c>
      <c r="HF125" s="63">
        <v>0</v>
      </c>
      <c r="HG125" s="63">
        <f t="shared" si="183"/>
        <v>0</v>
      </c>
      <c r="HH125" s="58">
        <v>0</v>
      </c>
      <c r="HI125" s="58">
        <v>0</v>
      </c>
      <c r="HJ125" s="58">
        <v>0</v>
      </c>
      <c r="HK125" s="58">
        <v>0</v>
      </c>
      <c r="HL125" s="58">
        <f t="shared" si="184"/>
        <v>42653.273999999998</v>
      </c>
      <c r="HM125" s="63">
        <v>0</v>
      </c>
      <c r="HN125" s="63">
        <v>0</v>
      </c>
      <c r="HO125" s="63">
        <v>0</v>
      </c>
      <c r="HP125" s="63">
        <v>0</v>
      </c>
      <c r="HQ125" s="63">
        <v>0</v>
      </c>
      <c r="HR125" s="63">
        <v>0</v>
      </c>
      <c r="HS125" s="63">
        <v>0</v>
      </c>
      <c r="HT125" s="63">
        <v>0</v>
      </c>
      <c r="HU125" s="63">
        <v>0</v>
      </c>
      <c r="HV125" s="63">
        <v>0</v>
      </c>
      <c r="HW125" s="63">
        <v>0</v>
      </c>
      <c r="HX125" s="63">
        <v>0</v>
      </c>
      <c r="HY125" s="63">
        <f t="shared" si="185"/>
        <v>0</v>
      </c>
      <c r="HZ125" s="63">
        <v>0</v>
      </c>
      <c r="IA125" s="63">
        <v>0</v>
      </c>
      <c r="IB125" s="63">
        <v>0</v>
      </c>
      <c r="IC125" s="63">
        <v>0</v>
      </c>
      <c r="ID125" s="63">
        <v>0</v>
      </c>
      <c r="IE125" s="63">
        <v>0</v>
      </c>
      <c r="IF125" s="63">
        <v>0</v>
      </c>
      <c r="IG125" s="63">
        <v>0</v>
      </c>
      <c r="IH125" s="63">
        <v>0</v>
      </c>
      <c r="II125" s="63">
        <v>0</v>
      </c>
      <c r="IJ125" s="63">
        <v>0</v>
      </c>
      <c r="IK125" s="63">
        <v>0</v>
      </c>
      <c r="IL125" s="63">
        <v>0</v>
      </c>
      <c r="IM125" s="58">
        <v>0</v>
      </c>
      <c r="IN125" s="58">
        <v>0</v>
      </c>
      <c r="IO125" s="58">
        <v>0</v>
      </c>
      <c r="IP125" s="58">
        <v>0</v>
      </c>
      <c r="IQ125" s="58">
        <f t="shared" si="214"/>
        <v>42653.273999999998</v>
      </c>
      <c r="IR125" s="70">
        <f t="shared" si="186"/>
        <v>0</v>
      </c>
      <c r="IS125" s="70">
        <f t="shared" si="187"/>
        <v>0</v>
      </c>
      <c r="IT125" s="92">
        <f t="shared" si="215"/>
        <v>42653.273999999998</v>
      </c>
      <c r="IU125" s="92">
        <f t="shared" si="216"/>
        <v>42653.273999999998</v>
      </c>
      <c r="IV125" s="92">
        <f t="shared" si="188"/>
        <v>0</v>
      </c>
      <c r="IW125" s="21">
        <f t="shared" si="217"/>
        <v>0</v>
      </c>
      <c r="IX125" s="70">
        <f t="shared" si="189"/>
        <v>0</v>
      </c>
      <c r="IY125" s="70">
        <f t="shared" si="190"/>
        <v>0</v>
      </c>
      <c r="IZ125" s="93">
        <f t="shared" si="218"/>
        <v>42653.273999999998</v>
      </c>
      <c r="JA125" s="93">
        <f t="shared" si="219"/>
        <v>42653.273999999998</v>
      </c>
      <c r="JB125" s="92">
        <f t="shared" si="191"/>
        <v>0</v>
      </c>
      <c r="JC125" s="94">
        <f t="shared" si="220"/>
        <v>0</v>
      </c>
      <c r="JD125" s="94">
        <f t="shared" si="192"/>
        <v>0</v>
      </c>
      <c r="JE125" s="94">
        <f t="shared" si="193"/>
        <v>0</v>
      </c>
      <c r="JF125" s="94">
        <f t="shared" si="221"/>
        <v>42653.273999999998</v>
      </c>
      <c r="JG125" s="94">
        <f t="shared" si="222"/>
        <v>42653.273999999998</v>
      </c>
      <c r="JH125" s="94">
        <f t="shared" si="194"/>
        <v>0</v>
      </c>
      <c r="JI125" s="94">
        <f t="shared" si="223"/>
        <v>0</v>
      </c>
      <c r="JJ125" s="94">
        <f t="shared" si="195"/>
        <v>0</v>
      </c>
      <c r="JK125" s="94">
        <f t="shared" si="224"/>
        <v>0</v>
      </c>
      <c r="JL125" s="94">
        <f t="shared" si="196"/>
        <v>42653.273999999998</v>
      </c>
      <c r="JM125" s="94">
        <f t="shared" si="197"/>
        <v>42653.273999999998</v>
      </c>
      <c r="JN125" s="94">
        <f t="shared" si="198"/>
        <v>0</v>
      </c>
      <c r="JO125" s="94">
        <f t="shared" si="199"/>
        <v>0</v>
      </c>
      <c r="JP125" s="96">
        <v>11956</v>
      </c>
      <c r="JQ125" s="6"/>
      <c r="JR125" s="106"/>
      <c r="JS125" s="106" t="s">
        <v>395</v>
      </c>
      <c r="JT125" s="6" t="s">
        <v>406</v>
      </c>
      <c r="JU125" s="17"/>
      <c r="JV125" s="6"/>
      <c r="JW125" s="105"/>
      <c r="JX125" s="103" t="s">
        <v>574</v>
      </c>
      <c r="JY125" s="7"/>
      <c r="JZ125" s="105"/>
      <c r="KA125" s="6"/>
      <c r="KB125" s="6"/>
      <c r="KC125" s="110"/>
      <c r="KD125" s="109"/>
      <c r="KE125" s="110"/>
      <c r="KF125" s="129"/>
      <c r="KG125" s="129"/>
      <c r="KH125" s="85"/>
      <c r="KI125" s="85"/>
      <c r="KJ125" s="85"/>
      <c r="KK125" s="85"/>
      <c r="KL125" s="136"/>
      <c r="KM125" s="136" t="s">
        <v>579</v>
      </c>
      <c r="KN125" s="136"/>
      <c r="KO125" s="138"/>
      <c r="KP125" s="132"/>
      <c r="KQ125" s="133"/>
      <c r="KR125" s="132"/>
      <c r="KS125" s="291"/>
    </row>
    <row r="126" spans="1:305" ht="14.45" customHeight="1" x14ac:dyDescent="0.25">
      <c r="A126" s="35"/>
      <c r="B126" s="6" t="s">
        <v>71</v>
      </c>
      <c r="C126" s="24" t="s">
        <v>315</v>
      </c>
      <c r="D126" s="219" t="s">
        <v>144</v>
      </c>
      <c r="E126" s="32" t="s">
        <v>770</v>
      </c>
      <c r="F126" s="31" t="s">
        <v>770</v>
      </c>
      <c r="G126" s="48">
        <v>0</v>
      </c>
      <c r="H126" s="48">
        <v>0</v>
      </c>
      <c r="I126" s="48">
        <v>0</v>
      </c>
      <c r="J126" s="48">
        <v>0</v>
      </c>
      <c r="K126" s="48">
        <v>0</v>
      </c>
      <c r="L126" s="48">
        <v>0</v>
      </c>
      <c r="M126" s="48">
        <v>0</v>
      </c>
      <c r="N126" s="48">
        <v>0</v>
      </c>
      <c r="O126" s="48">
        <v>0</v>
      </c>
      <c r="P126" s="48">
        <v>0</v>
      </c>
      <c r="Q126" s="48">
        <v>0</v>
      </c>
      <c r="R126" s="48">
        <v>0</v>
      </c>
      <c r="S126" s="11">
        <f t="shared" si="123"/>
        <v>0</v>
      </c>
      <c r="T126" s="79">
        <v>0</v>
      </c>
      <c r="U126" s="79">
        <v>0</v>
      </c>
      <c r="V126" s="79">
        <v>0</v>
      </c>
      <c r="W126" s="79">
        <v>0</v>
      </c>
      <c r="X126" s="79">
        <v>0</v>
      </c>
      <c r="Y126" s="79">
        <v>0</v>
      </c>
      <c r="Z126" s="79">
        <v>0</v>
      </c>
      <c r="AA126" s="79">
        <v>0</v>
      </c>
      <c r="AB126" s="79">
        <v>0</v>
      </c>
      <c r="AC126" s="79">
        <v>0</v>
      </c>
      <c r="AD126" s="79">
        <v>0</v>
      </c>
      <c r="AE126" s="79">
        <v>0</v>
      </c>
      <c r="AF126" s="221">
        <f t="shared" si="200"/>
        <v>0</v>
      </c>
      <c r="AG126" s="221">
        <f t="shared" si="201"/>
        <v>0</v>
      </c>
      <c r="AH126" s="221">
        <f t="shared" si="202"/>
        <v>0</v>
      </c>
      <c r="AI126" s="221">
        <f t="shared" si="203"/>
        <v>0</v>
      </c>
      <c r="AJ126" s="221">
        <f t="shared" si="204"/>
        <v>0</v>
      </c>
      <c r="AK126" s="221">
        <f t="shared" si="205"/>
        <v>0</v>
      </c>
      <c r="AL126" s="221">
        <f t="shared" si="206"/>
        <v>0</v>
      </c>
      <c r="AM126" s="221">
        <f t="shared" si="207"/>
        <v>0</v>
      </c>
      <c r="AN126" s="221">
        <f t="shared" si="208"/>
        <v>0</v>
      </c>
      <c r="AO126" s="221">
        <f t="shared" si="209"/>
        <v>0</v>
      </c>
      <c r="AP126" s="221">
        <f t="shared" si="210"/>
        <v>0</v>
      </c>
      <c r="AQ126" s="221">
        <f t="shared" si="211"/>
        <v>0</v>
      </c>
      <c r="AR126" s="221">
        <f t="shared" si="149"/>
        <v>0</v>
      </c>
      <c r="AS126" s="221">
        <f t="shared" si="150"/>
        <v>0</v>
      </c>
      <c r="AT126" s="221">
        <f t="shared" si="151"/>
        <v>0</v>
      </c>
      <c r="AU126" s="221">
        <f t="shared" si="152"/>
        <v>0</v>
      </c>
      <c r="AV126" s="221">
        <f t="shared" si="153"/>
        <v>0</v>
      </c>
      <c r="AW126" s="221">
        <f t="shared" si="154"/>
        <v>0</v>
      </c>
      <c r="AX126" s="221">
        <f t="shared" si="155"/>
        <v>0</v>
      </c>
      <c r="AY126" s="221">
        <f t="shared" si="156"/>
        <v>0</v>
      </c>
      <c r="AZ126" s="221">
        <f t="shared" si="157"/>
        <v>0</v>
      </c>
      <c r="BA126" s="221">
        <f t="shared" si="158"/>
        <v>0</v>
      </c>
      <c r="BB126" s="221">
        <f t="shared" si="159"/>
        <v>0</v>
      </c>
      <c r="BC126" s="221">
        <f t="shared" si="160"/>
        <v>0</v>
      </c>
      <c r="BD126" s="80">
        <f t="shared" si="212"/>
        <v>0</v>
      </c>
      <c r="BE126" s="76">
        <v>0</v>
      </c>
      <c r="BF126" s="52">
        <v>0</v>
      </c>
      <c r="BG126" s="20">
        <v>0</v>
      </c>
      <c r="BH126" s="20">
        <v>0</v>
      </c>
      <c r="BI126" s="20">
        <v>0</v>
      </c>
      <c r="BJ126" s="20">
        <v>0</v>
      </c>
      <c r="BK126" s="20">
        <v>0</v>
      </c>
      <c r="BL126" s="20">
        <v>0</v>
      </c>
      <c r="BM126" s="20">
        <v>0</v>
      </c>
      <c r="BN126" s="20">
        <v>0</v>
      </c>
      <c r="BO126" s="20">
        <v>0</v>
      </c>
      <c r="BP126" s="20">
        <v>0</v>
      </c>
      <c r="BQ126" s="20">
        <v>0</v>
      </c>
      <c r="BR126" s="20">
        <v>0</v>
      </c>
      <c r="BS126" s="86">
        <f t="shared" si="161"/>
        <v>0</v>
      </c>
      <c r="BT126" s="230">
        <v>0</v>
      </c>
      <c r="BU126" s="230">
        <v>0</v>
      </c>
      <c r="BV126" s="230">
        <v>0</v>
      </c>
      <c r="BW126" s="230">
        <v>0</v>
      </c>
      <c r="BX126" s="230">
        <v>0</v>
      </c>
      <c r="BY126" s="230">
        <v>0</v>
      </c>
      <c r="BZ126" s="230">
        <v>0</v>
      </c>
      <c r="CA126" s="230">
        <v>0</v>
      </c>
      <c r="CB126" s="230">
        <v>0</v>
      </c>
      <c r="CC126" s="230">
        <v>0</v>
      </c>
      <c r="CD126" s="230">
        <v>0</v>
      </c>
      <c r="CE126" s="230">
        <v>0</v>
      </c>
      <c r="CF126" s="80">
        <f t="shared" si="162"/>
        <v>0</v>
      </c>
      <c r="CG126" s="59">
        <v>0</v>
      </c>
      <c r="CH126" s="59">
        <v>0</v>
      </c>
      <c r="CI126" s="59">
        <v>0</v>
      </c>
      <c r="CJ126" s="59">
        <v>0</v>
      </c>
      <c r="CK126" s="59">
        <v>0</v>
      </c>
      <c r="CL126" s="59">
        <v>0</v>
      </c>
      <c r="CM126" s="59">
        <v>0</v>
      </c>
      <c r="CN126" s="59">
        <v>0</v>
      </c>
      <c r="CO126" s="59">
        <v>0</v>
      </c>
      <c r="CP126" s="59">
        <v>0</v>
      </c>
      <c r="CQ126" s="59">
        <v>0</v>
      </c>
      <c r="CR126" s="59">
        <v>0</v>
      </c>
      <c r="CS126" s="11">
        <f t="shared" si="163"/>
        <v>0</v>
      </c>
      <c r="CT126" s="59">
        <v>0</v>
      </c>
      <c r="CU126" s="59">
        <v>0</v>
      </c>
      <c r="CV126" s="59">
        <v>0</v>
      </c>
      <c r="CW126" s="59">
        <v>0</v>
      </c>
      <c r="CX126" s="58">
        <f t="shared" si="213"/>
        <v>0</v>
      </c>
      <c r="CY126" s="20">
        <v>0</v>
      </c>
      <c r="CZ126" s="20">
        <v>0</v>
      </c>
      <c r="DA126" s="20">
        <v>0</v>
      </c>
      <c r="DB126" s="20">
        <v>0</v>
      </c>
      <c r="DC126" s="20">
        <v>0</v>
      </c>
      <c r="DD126" s="20">
        <v>0</v>
      </c>
      <c r="DE126" s="20">
        <v>0</v>
      </c>
      <c r="DF126" s="20">
        <v>0</v>
      </c>
      <c r="DG126" s="20">
        <v>0</v>
      </c>
      <c r="DH126" s="20">
        <v>0</v>
      </c>
      <c r="DI126" s="20">
        <v>0</v>
      </c>
      <c r="DJ126" s="20">
        <v>0</v>
      </c>
      <c r="DK126" s="63">
        <f t="shared" si="164"/>
        <v>0</v>
      </c>
      <c r="DL126" s="20">
        <v>0</v>
      </c>
      <c r="DM126" s="20">
        <v>0</v>
      </c>
      <c r="DN126" s="20">
        <v>0</v>
      </c>
      <c r="DO126" s="20">
        <v>0</v>
      </c>
      <c r="DP126" s="20">
        <v>0</v>
      </c>
      <c r="DQ126" s="20">
        <v>0</v>
      </c>
      <c r="DR126" s="20">
        <v>0</v>
      </c>
      <c r="DS126" s="20">
        <v>0</v>
      </c>
      <c r="DT126" s="20">
        <v>0</v>
      </c>
      <c r="DU126" s="20">
        <v>0</v>
      </c>
      <c r="DV126" s="20">
        <v>0</v>
      </c>
      <c r="DW126" s="20">
        <v>0</v>
      </c>
      <c r="DX126" s="63">
        <f t="shared" si="165"/>
        <v>0</v>
      </c>
      <c r="DY126" s="20">
        <v>0</v>
      </c>
      <c r="DZ126" s="20">
        <v>0</v>
      </c>
      <c r="EA126" s="20">
        <v>0</v>
      </c>
      <c r="EB126" s="20">
        <v>0</v>
      </c>
      <c r="EC126" s="58">
        <f t="shared" si="166"/>
        <v>0</v>
      </c>
      <c r="ED126" s="87">
        <v>0</v>
      </c>
      <c r="EE126" s="87">
        <v>0</v>
      </c>
      <c r="EF126" s="87">
        <v>0</v>
      </c>
      <c r="EG126" s="87">
        <v>0</v>
      </c>
      <c r="EH126" s="87">
        <v>0</v>
      </c>
      <c r="EI126" s="87">
        <v>0</v>
      </c>
      <c r="EJ126" s="87">
        <v>0</v>
      </c>
      <c r="EK126" s="87">
        <v>0</v>
      </c>
      <c r="EL126" s="87">
        <v>0</v>
      </c>
      <c r="EM126" s="87">
        <v>0</v>
      </c>
      <c r="EN126" s="87">
        <v>0</v>
      </c>
      <c r="EO126" s="87">
        <v>0</v>
      </c>
      <c r="EP126" s="83">
        <f t="shared" si="167"/>
        <v>0</v>
      </c>
      <c r="EQ126" s="79">
        <v>0</v>
      </c>
      <c r="ER126" s="79">
        <v>0</v>
      </c>
      <c r="ES126" s="79">
        <v>0</v>
      </c>
      <c r="ET126" s="79">
        <v>0</v>
      </c>
      <c r="EU126" s="79">
        <v>0</v>
      </c>
      <c r="EV126" s="79">
        <v>0</v>
      </c>
      <c r="EW126" s="79">
        <v>0</v>
      </c>
      <c r="EX126" s="79">
        <v>0</v>
      </c>
      <c r="EY126" s="79">
        <v>0</v>
      </c>
      <c r="EZ126" s="79">
        <v>0</v>
      </c>
      <c r="FA126" s="79">
        <v>0</v>
      </c>
      <c r="FB126" s="79">
        <v>0</v>
      </c>
      <c r="FC126" s="81">
        <f t="shared" si="168"/>
        <v>0</v>
      </c>
      <c r="FD126" s="81">
        <f t="shared" si="169"/>
        <v>0</v>
      </c>
      <c r="FE126" s="81">
        <f t="shared" si="170"/>
        <v>0</v>
      </c>
      <c r="FF126" s="81">
        <f t="shared" si="171"/>
        <v>0</v>
      </c>
      <c r="FG126" s="81">
        <f t="shared" si="172"/>
        <v>0</v>
      </c>
      <c r="FH126" s="81">
        <f t="shared" si="173"/>
        <v>0</v>
      </c>
      <c r="FI126" s="81">
        <f t="shared" si="174"/>
        <v>0</v>
      </c>
      <c r="FJ126" s="81">
        <f t="shared" si="175"/>
        <v>0</v>
      </c>
      <c r="FK126" s="81">
        <f t="shared" si="176"/>
        <v>0</v>
      </c>
      <c r="FL126" s="81">
        <f t="shared" si="177"/>
        <v>0</v>
      </c>
      <c r="FM126" s="81">
        <f t="shared" si="178"/>
        <v>0</v>
      </c>
      <c r="FN126" s="81">
        <f t="shared" si="179"/>
        <v>0</v>
      </c>
      <c r="FO126" s="81">
        <f t="shared" si="180"/>
        <v>0</v>
      </c>
      <c r="FP126" s="87">
        <v>0</v>
      </c>
      <c r="FQ126" s="87">
        <v>0</v>
      </c>
      <c r="FR126" s="87">
        <v>0</v>
      </c>
      <c r="FS126" s="87">
        <v>0</v>
      </c>
      <c r="FT126" s="87">
        <v>0</v>
      </c>
      <c r="FU126" s="87">
        <v>0</v>
      </c>
      <c r="FV126" s="87">
        <v>0</v>
      </c>
      <c r="FW126" s="87">
        <v>0</v>
      </c>
      <c r="FX126" s="87">
        <v>0</v>
      </c>
      <c r="FY126" s="87">
        <v>0</v>
      </c>
      <c r="FZ126" s="87">
        <v>0</v>
      </c>
      <c r="GA126" s="87">
        <v>0</v>
      </c>
      <c r="GB126" s="83">
        <f t="shared" si="181"/>
        <v>0</v>
      </c>
      <c r="GC126" s="87">
        <v>0</v>
      </c>
      <c r="GD126" s="87">
        <v>0</v>
      </c>
      <c r="GE126" s="87">
        <v>0</v>
      </c>
      <c r="GF126" s="87">
        <v>0</v>
      </c>
      <c r="GG126" s="86">
        <v>0</v>
      </c>
      <c r="GH126" s="63">
        <v>0</v>
      </c>
      <c r="GI126" s="63">
        <v>0</v>
      </c>
      <c r="GJ126" s="63">
        <v>0</v>
      </c>
      <c r="GK126" s="63">
        <v>0</v>
      </c>
      <c r="GL126" s="63">
        <v>0</v>
      </c>
      <c r="GM126" s="63">
        <v>0</v>
      </c>
      <c r="GN126" s="63">
        <v>0</v>
      </c>
      <c r="GO126" s="63">
        <v>0</v>
      </c>
      <c r="GP126" s="63">
        <v>0</v>
      </c>
      <c r="GQ126" s="63">
        <v>0</v>
      </c>
      <c r="GR126" s="63">
        <v>0</v>
      </c>
      <c r="GS126" s="63">
        <v>0</v>
      </c>
      <c r="GT126" s="63">
        <f t="shared" si="182"/>
        <v>0</v>
      </c>
      <c r="GU126" s="63">
        <v>0</v>
      </c>
      <c r="GV126" s="63">
        <v>0</v>
      </c>
      <c r="GW126" s="63">
        <v>0</v>
      </c>
      <c r="GX126" s="63">
        <v>0</v>
      </c>
      <c r="GY126" s="63">
        <v>0</v>
      </c>
      <c r="GZ126" s="63">
        <v>0</v>
      </c>
      <c r="HA126" s="63">
        <v>0</v>
      </c>
      <c r="HB126" s="63">
        <v>0</v>
      </c>
      <c r="HC126" s="63">
        <v>0</v>
      </c>
      <c r="HD126" s="63">
        <v>0</v>
      </c>
      <c r="HE126" s="63">
        <v>0</v>
      </c>
      <c r="HF126" s="63">
        <v>0</v>
      </c>
      <c r="HG126" s="63">
        <f t="shared" si="183"/>
        <v>0</v>
      </c>
      <c r="HH126" s="58">
        <v>0</v>
      </c>
      <c r="HI126" s="58">
        <v>0</v>
      </c>
      <c r="HJ126" s="58">
        <v>0</v>
      </c>
      <c r="HK126" s="58">
        <v>0</v>
      </c>
      <c r="HL126" s="58">
        <f t="shared" si="184"/>
        <v>0</v>
      </c>
      <c r="HM126" s="63">
        <v>0</v>
      </c>
      <c r="HN126" s="63">
        <v>0</v>
      </c>
      <c r="HO126" s="63">
        <v>0</v>
      </c>
      <c r="HP126" s="63">
        <v>0</v>
      </c>
      <c r="HQ126" s="63">
        <v>0</v>
      </c>
      <c r="HR126" s="63">
        <v>0</v>
      </c>
      <c r="HS126" s="63">
        <v>0</v>
      </c>
      <c r="HT126" s="63">
        <v>0</v>
      </c>
      <c r="HU126" s="63">
        <v>0</v>
      </c>
      <c r="HV126" s="63">
        <v>0</v>
      </c>
      <c r="HW126" s="63">
        <v>0</v>
      </c>
      <c r="HX126" s="63">
        <v>0</v>
      </c>
      <c r="HY126" s="63">
        <f t="shared" si="185"/>
        <v>0</v>
      </c>
      <c r="HZ126" s="63">
        <v>0</v>
      </c>
      <c r="IA126" s="63">
        <v>0</v>
      </c>
      <c r="IB126" s="63">
        <v>0</v>
      </c>
      <c r="IC126" s="63">
        <v>0</v>
      </c>
      <c r="ID126" s="63">
        <v>0</v>
      </c>
      <c r="IE126" s="63">
        <v>0</v>
      </c>
      <c r="IF126" s="63">
        <v>0</v>
      </c>
      <c r="IG126" s="63">
        <v>0</v>
      </c>
      <c r="IH126" s="63">
        <v>0</v>
      </c>
      <c r="II126" s="63">
        <v>0</v>
      </c>
      <c r="IJ126" s="63">
        <v>0</v>
      </c>
      <c r="IK126" s="63">
        <v>0</v>
      </c>
      <c r="IL126" s="63">
        <v>0</v>
      </c>
      <c r="IM126" s="58">
        <v>0</v>
      </c>
      <c r="IN126" s="58">
        <v>0</v>
      </c>
      <c r="IO126" s="58">
        <v>0</v>
      </c>
      <c r="IP126" s="58">
        <v>0</v>
      </c>
      <c r="IQ126" s="58">
        <f t="shared" si="214"/>
        <v>0</v>
      </c>
      <c r="IR126" s="70">
        <f t="shared" si="186"/>
        <v>0</v>
      </c>
      <c r="IS126" s="70">
        <f t="shared" si="187"/>
        <v>0</v>
      </c>
      <c r="IT126" s="92">
        <f t="shared" si="215"/>
        <v>0</v>
      </c>
      <c r="IU126" s="92">
        <f t="shared" si="216"/>
        <v>0</v>
      </c>
      <c r="IV126" s="92">
        <f t="shared" si="188"/>
        <v>0</v>
      </c>
      <c r="IW126" s="21">
        <f t="shared" si="217"/>
        <v>0</v>
      </c>
      <c r="IX126" s="70">
        <f t="shared" si="189"/>
        <v>0</v>
      </c>
      <c r="IY126" s="70">
        <f t="shared" si="190"/>
        <v>0</v>
      </c>
      <c r="IZ126" s="93">
        <f t="shared" si="218"/>
        <v>0</v>
      </c>
      <c r="JA126" s="93">
        <f t="shared" si="219"/>
        <v>0</v>
      </c>
      <c r="JB126" s="92">
        <f t="shared" si="191"/>
        <v>0</v>
      </c>
      <c r="JC126" s="94">
        <f t="shared" si="220"/>
        <v>0</v>
      </c>
      <c r="JD126" s="94">
        <f t="shared" si="192"/>
        <v>0</v>
      </c>
      <c r="JE126" s="94">
        <f t="shared" si="193"/>
        <v>0</v>
      </c>
      <c r="JF126" s="94">
        <f t="shared" si="221"/>
        <v>0</v>
      </c>
      <c r="JG126" s="94">
        <f t="shared" si="222"/>
        <v>0</v>
      </c>
      <c r="JH126" s="94">
        <f t="shared" si="194"/>
        <v>0</v>
      </c>
      <c r="JI126" s="94">
        <f t="shared" si="223"/>
        <v>0</v>
      </c>
      <c r="JJ126" s="94">
        <f t="shared" si="195"/>
        <v>0</v>
      </c>
      <c r="JK126" s="94">
        <f t="shared" si="224"/>
        <v>0</v>
      </c>
      <c r="JL126" s="94">
        <f t="shared" si="196"/>
        <v>0</v>
      </c>
      <c r="JM126" s="94">
        <f t="shared" si="197"/>
        <v>0</v>
      </c>
      <c r="JN126" s="94">
        <f t="shared" si="198"/>
        <v>0</v>
      </c>
      <c r="JO126" s="94">
        <f t="shared" si="199"/>
        <v>0</v>
      </c>
      <c r="JP126" s="14"/>
      <c r="JQ126" s="14"/>
      <c r="JR126" s="14"/>
      <c r="JS126" s="106" t="s">
        <v>395</v>
      </c>
      <c r="JT126" s="14"/>
      <c r="JU126" s="14"/>
      <c r="JV126" s="14"/>
      <c r="JW126" s="14"/>
      <c r="JX126" s="103"/>
      <c r="JY126" s="14"/>
      <c r="JZ126" s="14"/>
      <c r="KA126" s="14"/>
      <c r="KB126" s="14"/>
      <c r="KC126" s="145"/>
      <c r="KD126" s="109"/>
      <c r="KE126" s="145"/>
      <c r="KF126" s="14"/>
      <c r="KG126" s="14"/>
      <c r="KH126" s="14"/>
      <c r="KI126" s="14"/>
      <c r="KJ126" s="14"/>
      <c r="KK126" s="14"/>
      <c r="KL126" s="14"/>
      <c r="KM126" s="43"/>
      <c r="KN126" s="14"/>
      <c r="KO126" s="140"/>
      <c r="KP126" s="14"/>
      <c r="KQ126" s="14"/>
      <c r="KR126" s="14"/>
      <c r="KS126" s="292"/>
    </row>
    <row r="127" spans="1:305" ht="14.45" customHeight="1" x14ac:dyDescent="0.25">
      <c r="A127" s="35"/>
      <c r="B127" s="6" t="s">
        <v>71</v>
      </c>
      <c r="C127" s="24" t="s">
        <v>316</v>
      </c>
      <c r="D127" s="219" t="s">
        <v>144</v>
      </c>
      <c r="E127" s="32" t="s">
        <v>770</v>
      </c>
      <c r="F127" s="35" t="s">
        <v>770</v>
      </c>
      <c r="G127" s="48">
        <v>0</v>
      </c>
      <c r="H127" s="48">
        <v>0</v>
      </c>
      <c r="I127" s="48">
        <v>0</v>
      </c>
      <c r="J127" s="48">
        <v>0</v>
      </c>
      <c r="K127" s="48">
        <v>0</v>
      </c>
      <c r="L127" s="48">
        <v>0</v>
      </c>
      <c r="M127" s="48">
        <v>0</v>
      </c>
      <c r="N127" s="48">
        <v>0</v>
      </c>
      <c r="O127" s="48">
        <v>0</v>
      </c>
      <c r="P127" s="48">
        <v>0</v>
      </c>
      <c r="Q127" s="48">
        <v>0</v>
      </c>
      <c r="R127" s="48">
        <v>0</v>
      </c>
      <c r="S127" s="11">
        <f t="shared" si="123"/>
        <v>0</v>
      </c>
      <c r="T127" s="79">
        <v>0</v>
      </c>
      <c r="U127" s="79">
        <v>0</v>
      </c>
      <c r="V127" s="79">
        <v>0</v>
      </c>
      <c r="W127" s="79">
        <v>0</v>
      </c>
      <c r="X127" s="79">
        <v>0</v>
      </c>
      <c r="Y127" s="79">
        <v>0</v>
      </c>
      <c r="Z127" s="79">
        <v>0</v>
      </c>
      <c r="AA127" s="79">
        <v>0</v>
      </c>
      <c r="AB127" s="79">
        <v>0</v>
      </c>
      <c r="AC127" s="79">
        <v>0</v>
      </c>
      <c r="AD127" s="79">
        <v>0</v>
      </c>
      <c r="AE127" s="79">
        <v>0</v>
      </c>
      <c r="AF127" s="221">
        <f t="shared" si="200"/>
        <v>0</v>
      </c>
      <c r="AG127" s="221">
        <f t="shared" si="201"/>
        <v>0</v>
      </c>
      <c r="AH127" s="221">
        <f t="shared" si="202"/>
        <v>0</v>
      </c>
      <c r="AI127" s="221">
        <f t="shared" si="203"/>
        <v>0</v>
      </c>
      <c r="AJ127" s="221">
        <f t="shared" si="204"/>
        <v>0</v>
      </c>
      <c r="AK127" s="221">
        <f t="shared" si="205"/>
        <v>0</v>
      </c>
      <c r="AL127" s="221">
        <f t="shared" si="206"/>
        <v>0</v>
      </c>
      <c r="AM127" s="221">
        <f t="shared" si="207"/>
        <v>0</v>
      </c>
      <c r="AN127" s="221">
        <f t="shared" si="208"/>
        <v>0</v>
      </c>
      <c r="AO127" s="221">
        <f t="shared" si="209"/>
        <v>0</v>
      </c>
      <c r="AP127" s="221">
        <f t="shared" si="210"/>
        <v>0</v>
      </c>
      <c r="AQ127" s="221">
        <f t="shared" si="211"/>
        <v>0</v>
      </c>
      <c r="AR127" s="221">
        <f t="shared" si="149"/>
        <v>0</v>
      </c>
      <c r="AS127" s="221">
        <f t="shared" si="150"/>
        <v>0</v>
      </c>
      <c r="AT127" s="221">
        <f t="shared" si="151"/>
        <v>0</v>
      </c>
      <c r="AU127" s="221">
        <f t="shared" si="152"/>
        <v>0</v>
      </c>
      <c r="AV127" s="221">
        <f t="shared" si="153"/>
        <v>0</v>
      </c>
      <c r="AW127" s="221">
        <f t="shared" si="154"/>
        <v>0</v>
      </c>
      <c r="AX127" s="221">
        <f t="shared" si="155"/>
        <v>0</v>
      </c>
      <c r="AY127" s="221">
        <f t="shared" si="156"/>
        <v>0</v>
      </c>
      <c r="AZ127" s="221">
        <f t="shared" si="157"/>
        <v>0</v>
      </c>
      <c r="BA127" s="221">
        <f t="shared" si="158"/>
        <v>0</v>
      </c>
      <c r="BB127" s="221">
        <f t="shared" si="159"/>
        <v>0</v>
      </c>
      <c r="BC127" s="221">
        <f t="shared" si="160"/>
        <v>0</v>
      </c>
      <c r="BD127" s="80">
        <f t="shared" si="212"/>
        <v>0</v>
      </c>
      <c r="BE127" s="76">
        <v>0</v>
      </c>
      <c r="BF127" s="52">
        <v>0</v>
      </c>
      <c r="BG127" s="20">
        <v>0</v>
      </c>
      <c r="BH127" s="20">
        <v>0</v>
      </c>
      <c r="BI127" s="20">
        <v>0</v>
      </c>
      <c r="BJ127" s="20">
        <v>0</v>
      </c>
      <c r="BK127" s="20">
        <v>0</v>
      </c>
      <c r="BL127" s="20">
        <v>0</v>
      </c>
      <c r="BM127" s="20">
        <v>0</v>
      </c>
      <c r="BN127" s="20">
        <v>0</v>
      </c>
      <c r="BO127" s="20">
        <v>0</v>
      </c>
      <c r="BP127" s="20">
        <v>0</v>
      </c>
      <c r="BQ127" s="20">
        <v>0</v>
      </c>
      <c r="BR127" s="20">
        <v>0</v>
      </c>
      <c r="BS127" s="86">
        <f t="shared" si="161"/>
        <v>0</v>
      </c>
      <c r="BT127" s="230">
        <v>0</v>
      </c>
      <c r="BU127" s="230">
        <v>0</v>
      </c>
      <c r="BV127" s="230">
        <v>0</v>
      </c>
      <c r="BW127" s="230">
        <v>0</v>
      </c>
      <c r="BX127" s="230">
        <v>0</v>
      </c>
      <c r="BY127" s="230">
        <v>0</v>
      </c>
      <c r="BZ127" s="230">
        <v>0</v>
      </c>
      <c r="CA127" s="230">
        <v>0</v>
      </c>
      <c r="CB127" s="230">
        <v>0</v>
      </c>
      <c r="CC127" s="230">
        <v>0</v>
      </c>
      <c r="CD127" s="230">
        <v>0</v>
      </c>
      <c r="CE127" s="230">
        <v>0</v>
      </c>
      <c r="CF127" s="80">
        <f t="shared" si="162"/>
        <v>0</v>
      </c>
      <c r="CG127" s="59">
        <v>0</v>
      </c>
      <c r="CH127" s="59">
        <v>0</v>
      </c>
      <c r="CI127" s="59">
        <v>0</v>
      </c>
      <c r="CJ127" s="59">
        <v>0</v>
      </c>
      <c r="CK127" s="59">
        <v>0</v>
      </c>
      <c r="CL127" s="59">
        <v>0</v>
      </c>
      <c r="CM127" s="59">
        <v>0</v>
      </c>
      <c r="CN127" s="59">
        <v>0</v>
      </c>
      <c r="CO127" s="59">
        <v>0</v>
      </c>
      <c r="CP127" s="59">
        <v>0</v>
      </c>
      <c r="CQ127" s="59">
        <v>0</v>
      </c>
      <c r="CR127" s="59">
        <v>0</v>
      </c>
      <c r="CS127" s="11">
        <f t="shared" si="163"/>
        <v>0</v>
      </c>
      <c r="CT127" s="59">
        <v>0</v>
      </c>
      <c r="CU127" s="59">
        <v>0</v>
      </c>
      <c r="CV127" s="59">
        <v>0</v>
      </c>
      <c r="CW127" s="59">
        <v>0</v>
      </c>
      <c r="CX127" s="58">
        <f t="shared" si="213"/>
        <v>0</v>
      </c>
      <c r="CY127" s="20">
        <v>0</v>
      </c>
      <c r="CZ127" s="20">
        <v>0</v>
      </c>
      <c r="DA127" s="20">
        <v>0</v>
      </c>
      <c r="DB127" s="20">
        <v>0</v>
      </c>
      <c r="DC127" s="20">
        <v>0</v>
      </c>
      <c r="DD127" s="20">
        <v>0</v>
      </c>
      <c r="DE127" s="20">
        <v>0</v>
      </c>
      <c r="DF127" s="20">
        <v>0</v>
      </c>
      <c r="DG127" s="20">
        <v>0</v>
      </c>
      <c r="DH127" s="20">
        <v>0</v>
      </c>
      <c r="DI127" s="20">
        <v>0</v>
      </c>
      <c r="DJ127" s="20">
        <v>0</v>
      </c>
      <c r="DK127" s="63">
        <f t="shared" si="164"/>
        <v>0</v>
      </c>
      <c r="DL127" s="20">
        <v>0</v>
      </c>
      <c r="DM127" s="20">
        <v>0</v>
      </c>
      <c r="DN127" s="20">
        <v>0</v>
      </c>
      <c r="DO127" s="20">
        <v>0</v>
      </c>
      <c r="DP127" s="20">
        <v>0</v>
      </c>
      <c r="DQ127" s="20">
        <v>0</v>
      </c>
      <c r="DR127" s="20">
        <v>0</v>
      </c>
      <c r="DS127" s="20">
        <v>0</v>
      </c>
      <c r="DT127" s="20">
        <v>0</v>
      </c>
      <c r="DU127" s="20">
        <v>0</v>
      </c>
      <c r="DV127" s="20">
        <v>0</v>
      </c>
      <c r="DW127" s="20">
        <v>0</v>
      </c>
      <c r="DX127" s="63">
        <f t="shared" si="165"/>
        <v>0</v>
      </c>
      <c r="DY127" s="20">
        <v>0</v>
      </c>
      <c r="DZ127" s="20">
        <v>0</v>
      </c>
      <c r="EA127" s="20">
        <v>0</v>
      </c>
      <c r="EB127" s="20">
        <v>0</v>
      </c>
      <c r="EC127" s="58">
        <f t="shared" si="166"/>
        <v>0</v>
      </c>
      <c r="ED127" s="87">
        <v>0</v>
      </c>
      <c r="EE127" s="87">
        <v>0</v>
      </c>
      <c r="EF127" s="87">
        <v>0</v>
      </c>
      <c r="EG127" s="87">
        <v>0</v>
      </c>
      <c r="EH127" s="87">
        <v>0</v>
      </c>
      <c r="EI127" s="87">
        <v>0</v>
      </c>
      <c r="EJ127" s="87">
        <v>0</v>
      </c>
      <c r="EK127" s="87">
        <v>0</v>
      </c>
      <c r="EL127" s="87">
        <v>0</v>
      </c>
      <c r="EM127" s="87">
        <v>0</v>
      </c>
      <c r="EN127" s="87">
        <v>0</v>
      </c>
      <c r="EO127" s="87">
        <v>0</v>
      </c>
      <c r="EP127" s="83">
        <f t="shared" si="167"/>
        <v>0</v>
      </c>
      <c r="EQ127" s="79">
        <v>0</v>
      </c>
      <c r="ER127" s="79">
        <v>0</v>
      </c>
      <c r="ES127" s="79">
        <v>0</v>
      </c>
      <c r="ET127" s="79">
        <v>0</v>
      </c>
      <c r="EU127" s="79">
        <v>0</v>
      </c>
      <c r="EV127" s="79">
        <v>0</v>
      </c>
      <c r="EW127" s="79">
        <v>0</v>
      </c>
      <c r="EX127" s="79">
        <v>0</v>
      </c>
      <c r="EY127" s="79">
        <v>0</v>
      </c>
      <c r="EZ127" s="79">
        <v>0</v>
      </c>
      <c r="FA127" s="79">
        <v>0</v>
      </c>
      <c r="FB127" s="79">
        <v>0</v>
      </c>
      <c r="FC127" s="81">
        <f t="shared" si="168"/>
        <v>0</v>
      </c>
      <c r="FD127" s="81">
        <f t="shared" si="169"/>
        <v>0</v>
      </c>
      <c r="FE127" s="81">
        <f t="shared" si="170"/>
        <v>0</v>
      </c>
      <c r="FF127" s="81">
        <f t="shared" si="171"/>
        <v>0</v>
      </c>
      <c r="FG127" s="81">
        <f t="shared" si="172"/>
        <v>0</v>
      </c>
      <c r="FH127" s="81">
        <f t="shared" si="173"/>
        <v>0</v>
      </c>
      <c r="FI127" s="81">
        <f t="shared" si="174"/>
        <v>0</v>
      </c>
      <c r="FJ127" s="81">
        <f t="shared" si="175"/>
        <v>0</v>
      </c>
      <c r="FK127" s="81">
        <f t="shared" si="176"/>
        <v>0</v>
      </c>
      <c r="FL127" s="81">
        <f t="shared" si="177"/>
        <v>0</v>
      </c>
      <c r="FM127" s="81">
        <f t="shared" si="178"/>
        <v>0</v>
      </c>
      <c r="FN127" s="81">
        <f t="shared" si="179"/>
        <v>0</v>
      </c>
      <c r="FO127" s="81">
        <f t="shared" si="180"/>
        <v>0</v>
      </c>
      <c r="FP127" s="87">
        <v>0</v>
      </c>
      <c r="FQ127" s="87">
        <v>0</v>
      </c>
      <c r="FR127" s="87">
        <v>0</v>
      </c>
      <c r="FS127" s="87">
        <v>0</v>
      </c>
      <c r="FT127" s="87">
        <v>0</v>
      </c>
      <c r="FU127" s="87">
        <v>0</v>
      </c>
      <c r="FV127" s="87">
        <v>0</v>
      </c>
      <c r="FW127" s="87">
        <v>0</v>
      </c>
      <c r="FX127" s="87">
        <v>0</v>
      </c>
      <c r="FY127" s="87">
        <v>0</v>
      </c>
      <c r="FZ127" s="87">
        <v>0</v>
      </c>
      <c r="GA127" s="87">
        <v>0</v>
      </c>
      <c r="GB127" s="83">
        <f t="shared" si="181"/>
        <v>0</v>
      </c>
      <c r="GC127" s="87">
        <v>0</v>
      </c>
      <c r="GD127" s="87">
        <v>0</v>
      </c>
      <c r="GE127" s="87">
        <v>0</v>
      </c>
      <c r="GF127" s="87">
        <v>0</v>
      </c>
      <c r="GG127" s="86">
        <v>0</v>
      </c>
      <c r="GH127" s="63">
        <v>0</v>
      </c>
      <c r="GI127" s="63">
        <v>0</v>
      </c>
      <c r="GJ127" s="63">
        <v>0</v>
      </c>
      <c r="GK127" s="63">
        <v>0</v>
      </c>
      <c r="GL127" s="63">
        <v>0</v>
      </c>
      <c r="GM127" s="63">
        <v>0</v>
      </c>
      <c r="GN127" s="63">
        <v>0</v>
      </c>
      <c r="GO127" s="63">
        <v>0</v>
      </c>
      <c r="GP127" s="63">
        <v>0</v>
      </c>
      <c r="GQ127" s="63">
        <v>0</v>
      </c>
      <c r="GR127" s="63">
        <v>0</v>
      </c>
      <c r="GS127" s="63">
        <v>0</v>
      </c>
      <c r="GT127" s="63">
        <f t="shared" si="182"/>
        <v>0</v>
      </c>
      <c r="GU127" s="63">
        <v>0</v>
      </c>
      <c r="GV127" s="63">
        <v>0</v>
      </c>
      <c r="GW127" s="63">
        <v>0</v>
      </c>
      <c r="GX127" s="63">
        <v>0</v>
      </c>
      <c r="GY127" s="63">
        <v>0</v>
      </c>
      <c r="GZ127" s="63">
        <v>0</v>
      </c>
      <c r="HA127" s="63">
        <v>0</v>
      </c>
      <c r="HB127" s="63">
        <v>0</v>
      </c>
      <c r="HC127" s="63">
        <v>0</v>
      </c>
      <c r="HD127" s="63">
        <v>0</v>
      </c>
      <c r="HE127" s="63">
        <v>0</v>
      </c>
      <c r="HF127" s="63">
        <v>0</v>
      </c>
      <c r="HG127" s="63">
        <f t="shared" si="183"/>
        <v>0</v>
      </c>
      <c r="HH127" s="58">
        <v>0</v>
      </c>
      <c r="HI127" s="58">
        <v>0</v>
      </c>
      <c r="HJ127" s="58">
        <v>0</v>
      </c>
      <c r="HK127" s="58">
        <v>0</v>
      </c>
      <c r="HL127" s="58">
        <f t="shared" si="184"/>
        <v>0</v>
      </c>
      <c r="HM127" s="63">
        <v>0</v>
      </c>
      <c r="HN127" s="63">
        <v>0</v>
      </c>
      <c r="HO127" s="63">
        <v>0</v>
      </c>
      <c r="HP127" s="63">
        <v>0</v>
      </c>
      <c r="HQ127" s="63">
        <v>0</v>
      </c>
      <c r="HR127" s="63">
        <v>0</v>
      </c>
      <c r="HS127" s="63">
        <v>0</v>
      </c>
      <c r="HT127" s="63">
        <v>0</v>
      </c>
      <c r="HU127" s="63">
        <v>0</v>
      </c>
      <c r="HV127" s="63">
        <v>0</v>
      </c>
      <c r="HW127" s="63">
        <v>0</v>
      </c>
      <c r="HX127" s="63">
        <v>0</v>
      </c>
      <c r="HY127" s="63">
        <f t="shared" si="185"/>
        <v>0</v>
      </c>
      <c r="HZ127" s="63">
        <v>0</v>
      </c>
      <c r="IA127" s="63">
        <v>0</v>
      </c>
      <c r="IB127" s="63">
        <v>0</v>
      </c>
      <c r="IC127" s="63">
        <v>0</v>
      </c>
      <c r="ID127" s="63">
        <v>0</v>
      </c>
      <c r="IE127" s="63">
        <v>0</v>
      </c>
      <c r="IF127" s="63">
        <v>0</v>
      </c>
      <c r="IG127" s="63">
        <v>0</v>
      </c>
      <c r="IH127" s="63">
        <v>0</v>
      </c>
      <c r="II127" s="63">
        <v>0</v>
      </c>
      <c r="IJ127" s="63">
        <v>0</v>
      </c>
      <c r="IK127" s="63">
        <v>0</v>
      </c>
      <c r="IL127" s="63">
        <v>0</v>
      </c>
      <c r="IM127" s="58">
        <v>0</v>
      </c>
      <c r="IN127" s="58">
        <v>0</v>
      </c>
      <c r="IO127" s="58">
        <v>0</v>
      </c>
      <c r="IP127" s="58">
        <v>0</v>
      </c>
      <c r="IQ127" s="58">
        <f t="shared" si="214"/>
        <v>0</v>
      </c>
      <c r="IR127" s="70">
        <f t="shared" si="186"/>
        <v>0</v>
      </c>
      <c r="IS127" s="70">
        <f t="shared" si="187"/>
        <v>0</v>
      </c>
      <c r="IT127" s="92">
        <f t="shared" si="215"/>
        <v>0</v>
      </c>
      <c r="IU127" s="92">
        <f t="shared" si="216"/>
        <v>0</v>
      </c>
      <c r="IV127" s="92">
        <f t="shared" si="188"/>
        <v>0</v>
      </c>
      <c r="IW127" s="21">
        <f t="shared" si="217"/>
        <v>0</v>
      </c>
      <c r="IX127" s="70">
        <f t="shared" si="189"/>
        <v>0</v>
      </c>
      <c r="IY127" s="70">
        <f t="shared" si="190"/>
        <v>0</v>
      </c>
      <c r="IZ127" s="93">
        <f t="shared" si="218"/>
        <v>0</v>
      </c>
      <c r="JA127" s="93">
        <f t="shared" si="219"/>
        <v>0</v>
      </c>
      <c r="JB127" s="92">
        <f t="shared" si="191"/>
        <v>0</v>
      </c>
      <c r="JC127" s="94">
        <f t="shared" si="220"/>
        <v>0</v>
      </c>
      <c r="JD127" s="94">
        <f t="shared" si="192"/>
        <v>0</v>
      </c>
      <c r="JE127" s="94">
        <f t="shared" si="193"/>
        <v>0</v>
      </c>
      <c r="JF127" s="94">
        <f t="shared" si="221"/>
        <v>0</v>
      </c>
      <c r="JG127" s="94">
        <f t="shared" si="222"/>
        <v>0</v>
      </c>
      <c r="JH127" s="94">
        <f t="shared" si="194"/>
        <v>0</v>
      </c>
      <c r="JI127" s="94">
        <f t="shared" si="223"/>
        <v>0</v>
      </c>
      <c r="JJ127" s="94">
        <f t="shared" si="195"/>
        <v>0</v>
      </c>
      <c r="JK127" s="94">
        <f t="shared" si="224"/>
        <v>0</v>
      </c>
      <c r="JL127" s="94">
        <f t="shared" si="196"/>
        <v>0</v>
      </c>
      <c r="JM127" s="94">
        <f t="shared" si="197"/>
        <v>0</v>
      </c>
      <c r="JN127" s="94">
        <f t="shared" si="198"/>
        <v>0</v>
      </c>
      <c r="JO127" s="94">
        <f t="shared" si="199"/>
        <v>0</v>
      </c>
      <c r="JP127" s="14"/>
      <c r="JQ127" s="14"/>
      <c r="JR127" s="14"/>
      <c r="JS127" s="106" t="s">
        <v>395</v>
      </c>
      <c r="JT127" s="14"/>
      <c r="JU127" s="14"/>
      <c r="JV127" s="14"/>
      <c r="JW127" s="14"/>
      <c r="JX127" s="103"/>
      <c r="JY127" s="14"/>
      <c r="JZ127" s="14"/>
      <c r="KA127" s="14"/>
      <c r="KB127" s="14"/>
      <c r="KC127" s="145"/>
      <c r="KD127" s="109"/>
      <c r="KE127" s="145"/>
      <c r="KF127" s="14"/>
      <c r="KG127" s="14"/>
      <c r="KH127" s="14"/>
      <c r="KI127" s="14"/>
      <c r="KJ127" s="14"/>
      <c r="KK127" s="14"/>
      <c r="KL127" s="14"/>
      <c r="KM127" s="43"/>
      <c r="KN127" s="14"/>
      <c r="KO127" s="140"/>
      <c r="KP127" s="14"/>
      <c r="KQ127" s="14"/>
      <c r="KR127" s="14"/>
      <c r="KS127" s="292"/>
    </row>
    <row r="128" spans="1:305" ht="39" x14ac:dyDescent="0.25">
      <c r="A128" s="4" t="s">
        <v>296</v>
      </c>
      <c r="B128" s="6" t="s">
        <v>72</v>
      </c>
      <c r="C128" s="40" t="s">
        <v>317</v>
      </c>
      <c r="D128" s="219" t="s">
        <v>144</v>
      </c>
      <c r="E128" s="35" t="s">
        <v>160</v>
      </c>
      <c r="F128" s="33" t="s">
        <v>175</v>
      </c>
      <c r="G128" s="27">
        <v>0</v>
      </c>
      <c r="H128" s="27">
        <v>0</v>
      </c>
      <c r="I128" s="27">
        <v>0</v>
      </c>
      <c r="J128" s="27">
        <v>0</v>
      </c>
      <c r="K128" s="28">
        <v>-11768</v>
      </c>
      <c r="L128" s="27">
        <v>-0.33500000000000002</v>
      </c>
      <c r="M128" s="27">
        <v>0</v>
      </c>
      <c r="N128" s="48">
        <v>0</v>
      </c>
      <c r="O128" s="48">
        <v>0</v>
      </c>
      <c r="P128" s="48">
        <v>0</v>
      </c>
      <c r="Q128" s="48">
        <v>0</v>
      </c>
      <c r="R128" s="48">
        <v>0</v>
      </c>
      <c r="S128" s="11">
        <f t="shared" si="123"/>
        <v>-11768.334999999999</v>
      </c>
      <c r="T128" s="79">
        <v>0</v>
      </c>
      <c r="U128" s="79">
        <v>0</v>
      </c>
      <c r="V128" s="79">
        <v>0</v>
      </c>
      <c r="W128" s="79">
        <v>0</v>
      </c>
      <c r="X128" s="79">
        <v>0</v>
      </c>
      <c r="Y128" s="79">
        <v>0</v>
      </c>
      <c r="Z128" s="79">
        <v>0</v>
      </c>
      <c r="AA128" s="79">
        <v>0</v>
      </c>
      <c r="AB128" s="79">
        <v>0</v>
      </c>
      <c r="AC128" s="79">
        <v>0</v>
      </c>
      <c r="AD128" s="79">
        <v>0</v>
      </c>
      <c r="AE128" s="79">
        <v>0</v>
      </c>
      <c r="AF128" s="221">
        <f t="shared" si="200"/>
        <v>0</v>
      </c>
      <c r="AG128" s="221">
        <f t="shared" si="201"/>
        <v>0</v>
      </c>
      <c r="AH128" s="221">
        <f t="shared" si="202"/>
        <v>0</v>
      </c>
      <c r="AI128" s="221">
        <f t="shared" si="203"/>
        <v>0</v>
      </c>
      <c r="AJ128" s="221">
        <f t="shared" si="204"/>
        <v>0</v>
      </c>
      <c r="AK128" s="221">
        <f t="shared" si="205"/>
        <v>0</v>
      </c>
      <c r="AL128" s="221">
        <f t="shared" si="206"/>
        <v>0</v>
      </c>
      <c r="AM128" s="221">
        <f t="shared" si="207"/>
        <v>0</v>
      </c>
      <c r="AN128" s="221">
        <f t="shared" si="208"/>
        <v>0</v>
      </c>
      <c r="AO128" s="221">
        <f t="shared" si="209"/>
        <v>0</v>
      </c>
      <c r="AP128" s="221">
        <f t="shared" si="210"/>
        <v>0</v>
      </c>
      <c r="AQ128" s="221">
        <f t="shared" si="211"/>
        <v>0</v>
      </c>
      <c r="AR128" s="221">
        <f t="shared" si="149"/>
        <v>0</v>
      </c>
      <c r="AS128" s="221">
        <f t="shared" si="150"/>
        <v>0</v>
      </c>
      <c r="AT128" s="221">
        <f t="shared" si="151"/>
        <v>0</v>
      </c>
      <c r="AU128" s="221">
        <f t="shared" si="152"/>
        <v>0</v>
      </c>
      <c r="AV128" s="221">
        <f t="shared" si="153"/>
        <v>0</v>
      </c>
      <c r="AW128" s="221">
        <f t="shared" si="154"/>
        <v>0</v>
      </c>
      <c r="AX128" s="221">
        <f t="shared" si="155"/>
        <v>0</v>
      </c>
      <c r="AY128" s="221">
        <f t="shared" si="156"/>
        <v>0</v>
      </c>
      <c r="AZ128" s="221">
        <f t="shared" si="157"/>
        <v>0</v>
      </c>
      <c r="BA128" s="221">
        <f t="shared" si="158"/>
        <v>0</v>
      </c>
      <c r="BB128" s="221">
        <f t="shared" si="159"/>
        <v>0</v>
      </c>
      <c r="BC128" s="221">
        <f t="shared" si="160"/>
        <v>0</v>
      </c>
      <c r="BD128" s="80">
        <f t="shared" si="212"/>
        <v>0</v>
      </c>
      <c r="BE128" s="76">
        <v>0</v>
      </c>
      <c r="BF128" s="52">
        <v>0</v>
      </c>
      <c r="BG128" s="20">
        <v>0</v>
      </c>
      <c r="BH128" s="20">
        <v>0</v>
      </c>
      <c r="BI128" s="20">
        <v>0</v>
      </c>
      <c r="BJ128" s="20">
        <v>0</v>
      </c>
      <c r="BK128" s="20">
        <v>0</v>
      </c>
      <c r="BL128" s="20">
        <v>0</v>
      </c>
      <c r="BM128" s="20">
        <v>0</v>
      </c>
      <c r="BN128" s="20">
        <v>0</v>
      </c>
      <c r="BO128" s="20">
        <v>0</v>
      </c>
      <c r="BP128" s="20">
        <v>0</v>
      </c>
      <c r="BQ128" s="20">
        <v>0</v>
      </c>
      <c r="BR128" s="20">
        <v>0</v>
      </c>
      <c r="BS128" s="86">
        <f t="shared" si="161"/>
        <v>0</v>
      </c>
      <c r="BT128" s="230">
        <v>0</v>
      </c>
      <c r="BU128" s="230">
        <v>0</v>
      </c>
      <c r="BV128" s="230">
        <v>0</v>
      </c>
      <c r="BW128" s="230">
        <v>0</v>
      </c>
      <c r="BX128" s="230">
        <v>0</v>
      </c>
      <c r="BY128" s="230">
        <v>0</v>
      </c>
      <c r="BZ128" s="230">
        <v>0</v>
      </c>
      <c r="CA128" s="230">
        <v>0</v>
      </c>
      <c r="CB128" s="230">
        <v>0</v>
      </c>
      <c r="CC128" s="230">
        <v>0</v>
      </c>
      <c r="CD128" s="230">
        <v>0</v>
      </c>
      <c r="CE128" s="230">
        <v>0</v>
      </c>
      <c r="CF128" s="80">
        <f t="shared" si="162"/>
        <v>0</v>
      </c>
      <c r="CG128" s="59">
        <v>0</v>
      </c>
      <c r="CH128" s="59">
        <v>0</v>
      </c>
      <c r="CI128" s="59">
        <v>0</v>
      </c>
      <c r="CJ128" s="59">
        <v>0</v>
      </c>
      <c r="CK128" s="59">
        <v>0</v>
      </c>
      <c r="CL128" s="59">
        <v>0</v>
      </c>
      <c r="CM128" s="59">
        <v>0</v>
      </c>
      <c r="CN128" s="59">
        <v>0</v>
      </c>
      <c r="CO128" s="59">
        <v>0</v>
      </c>
      <c r="CP128" s="59">
        <v>0</v>
      </c>
      <c r="CQ128" s="59">
        <v>0</v>
      </c>
      <c r="CR128" s="59">
        <v>0</v>
      </c>
      <c r="CS128" s="11">
        <f t="shared" si="163"/>
        <v>0</v>
      </c>
      <c r="CT128" s="59">
        <v>0</v>
      </c>
      <c r="CU128" s="59">
        <v>0</v>
      </c>
      <c r="CV128" s="59">
        <v>0</v>
      </c>
      <c r="CW128" s="59">
        <v>0</v>
      </c>
      <c r="CX128" s="58">
        <f t="shared" si="213"/>
        <v>0</v>
      </c>
      <c r="CY128" s="63">
        <v>0</v>
      </c>
      <c r="CZ128" s="63">
        <v>0</v>
      </c>
      <c r="DA128" s="63">
        <v>0</v>
      </c>
      <c r="DB128" s="63">
        <v>0</v>
      </c>
      <c r="DC128" s="63">
        <v>0</v>
      </c>
      <c r="DD128" s="63">
        <v>0</v>
      </c>
      <c r="DE128" s="63">
        <v>0</v>
      </c>
      <c r="DF128" s="63">
        <v>0</v>
      </c>
      <c r="DG128" s="63">
        <v>0</v>
      </c>
      <c r="DH128" s="63">
        <v>0</v>
      </c>
      <c r="DI128" s="63">
        <v>0</v>
      </c>
      <c r="DJ128" s="63">
        <v>0</v>
      </c>
      <c r="DK128" s="63">
        <f t="shared" si="164"/>
        <v>0</v>
      </c>
      <c r="DL128" s="63">
        <v>0</v>
      </c>
      <c r="DM128" s="63">
        <v>0</v>
      </c>
      <c r="DN128" s="63">
        <v>0</v>
      </c>
      <c r="DO128" s="63">
        <v>0</v>
      </c>
      <c r="DP128" s="63">
        <v>0</v>
      </c>
      <c r="DQ128" s="63">
        <v>0</v>
      </c>
      <c r="DR128" s="63">
        <v>0</v>
      </c>
      <c r="DS128" s="63">
        <v>0</v>
      </c>
      <c r="DT128" s="63">
        <v>0</v>
      </c>
      <c r="DU128" s="63">
        <v>0</v>
      </c>
      <c r="DV128" s="63">
        <v>0</v>
      </c>
      <c r="DW128" s="63">
        <v>0</v>
      </c>
      <c r="DX128" s="63">
        <f t="shared" si="165"/>
        <v>0</v>
      </c>
      <c r="DY128" s="58">
        <v>0</v>
      </c>
      <c r="DZ128" s="58">
        <v>0</v>
      </c>
      <c r="EA128" s="58">
        <v>0</v>
      </c>
      <c r="EB128" s="58">
        <v>0</v>
      </c>
      <c r="EC128" s="58">
        <f t="shared" si="166"/>
        <v>0</v>
      </c>
      <c r="ED128" s="87">
        <v>0</v>
      </c>
      <c r="EE128" s="87">
        <v>0</v>
      </c>
      <c r="EF128" s="87">
        <v>0</v>
      </c>
      <c r="EG128" s="87">
        <v>0</v>
      </c>
      <c r="EH128" s="87">
        <v>-11768</v>
      </c>
      <c r="EI128" s="87">
        <v>0</v>
      </c>
      <c r="EJ128" s="87">
        <v>0</v>
      </c>
      <c r="EK128" s="87">
        <v>0</v>
      </c>
      <c r="EL128" s="87">
        <v>0</v>
      </c>
      <c r="EM128" s="87">
        <v>0</v>
      </c>
      <c r="EN128" s="87">
        <v>0</v>
      </c>
      <c r="EO128" s="87">
        <v>0</v>
      </c>
      <c r="EP128" s="83">
        <f t="shared" si="167"/>
        <v>-11768</v>
      </c>
      <c r="EQ128" s="79">
        <v>0</v>
      </c>
      <c r="ER128" s="79">
        <v>0</v>
      </c>
      <c r="ES128" s="79">
        <v>0</v>
      </c>
      <c r="ET128" s="79">
        <v>0</v>
      </c>
      <c r="EU128" s="79">
        <v>0</v>
      </c>
      <c r="EV128" s="79">
        <v>0</v>
      </c>
      <c r="EW128" s="79">
        <v>0</v>
      </c>
      <c r="EX128" s="79">
        <v>0</v>
      </c>
      <c r="EY128" s="79">
        <v>0</v>
      </c>
      <c r="EZ128" s="79">
        <v>0</v>
      </c>
      <c r="FA128" s="79">
        <v>0</v>
      </c>
      <c r="FB128" s="79">
        <v>0</v>
      </c>
      <c r="FC128" s="81">
        <f t="shared" si="168"/>
        <v>0</v>
      </c>
      <c r="FD128" s="81">
        <f t="shared" si="169"/>
        <v>0</v>
      </c>
      <c r="FE128" s="81">
        <f t="shared" si="170"/>
        <v>0</v>
      </c>
      <c r="FF128" s="81">
        <f t="shared" si="171"/>
        <v>0</v>
      </c>
      <c r="FG128" s="81">
        <f t="shared" si="172"/>
        <v>0</v>
      </c>
      <c r="FH128" s="81">
        <f t="shared" si="173"/>
        <v>0</v>
      </c>
      <c r="FI128" s="81">
        <f t="shared" si="174"/>
        <v>0</v>
      </c>
      <c r="FJ128" s="81">
        <f t="shared" si="175"/>
        <v>0</v>
      </c>
      <c r="FK128" s="81">
        <f t="shared" si="176"/>
        <v>0</v>
      </c>
      <c r="FL128" s="81">
        <f t="shared" si="177"/>
        <v>0</v>
      </c>
      <c r="FM128" s="81">
        <f t="shared" si="178"/>
        <v>0</v>
      </c>
      <c r="FN128" s="81">
        <f t="shared" si="179"/>
        <v>0</v>
      </c>
      <c r="FO128" s="81">
        <f t="shared" si="180"/>
        <v>0</v>
      </c>
      <c r="FP128" s="87">
        <v>0</v>
      </c>
      <c r="FQ128" s="87">
        <v>0</v>
      </c>
      <c r="FR128" s="87">
        <v>0</v>
      </c>
      <c r="FS128" s="87">
        <v>0</v>
      </c>
      <c r="FT128" s="87">
        <v>0</v>
      </c>
      <c r="FU128" s="87">
        <v>0</v>
      </c>
      <c r="FV128" s="87">
        <v>0</v>
      </c>
      <c r="FW128" s="87">
        <v>0</v>
      </c>
      <c r="FX128" s="87">
        <v>0</v>
      </c>
      <c r="FY128" s="87">
        <v>0</v>
      </c>
      <c r="FZ128" s="87">
        <v>0</v>
      </c>
      <c r="GA128" s="87">
        <v>0</v>
      </c>
      <c r="GB128" s="83">
        <f t="shared" si="181"/>
        <v>0</v>
      </c>
      <c r="GC128" s="87">
        <v>0</v>
      </c>
      <c r="GD128" s="87">
        <v>0</v>
      </c>
      <c r="GE128" s="87">
        <v>0</v>
      </c>
      <c r="GF128" s="87">
        <v>0</v>
      </c>
      <c r="GG128" s="86">
        <v>-11768</v>
      </c>
      <c r="GH128" s="63">
        <v>0</v>
      </c>
      <c r="GI128" s="63">
        <v>0</v>
      </c>
      <c r="GJ128" s="63">
        <v>0</v>
      </c>
      <c r="GK128" s="63">
        <v>0</v>
      </c>
      <c r="GL128" s="63">
        <v>-11768</v>
      </c>
      <c r="GM128" s="63">
        <v>-0.33500000000000002</v>
      </c>
      <c r="GN128" s="63">
        <v>0</v>
      </c>
      <c r="GO128" s="63">
        <v>0</v>
      </c>
      <c r="GP128" s="63">
        <v>0</v>
      </c>
      <c r="GQ128" s="63">
        <v>0</v>
      </c>
      <c r="GR128" s="63">
        <v>0</v>
      </c>
      <c r="GS128" s="63">
        <v>0.33499999999912689</v>
      </c>
      <c r="GT128" s="63">
        <f t="shared" si="182"/>
        <v>-11768</v>
      </c>
      <c r="GU128" s="63">
        <v>0</v>
      </c>
      <c r="GV128" s="63">
        <v>0</v>
      </c>
      <c r="GW128" s="63">
        <v>0</v>
      </c>
      <c r="GX128" s="63">
        <v>0</v>
      </c>
      <c r="GY128" s="63">
        <v>0</v>
      </c>
      <c r="GZ128" s="63">
        <v>0</v>
      </c>
      <c r="HA128" s="63">
        <v>0</v>
      </c>
      <c r="HB128" s="63">
        <v>0</v>
      </c>
      <c r="HC128" s="63">
        <v>0</v>
      </c>
      <c r="HD128" s="63">
        <v>0</v>
      </c>
      <c r="HE128" s="63">
        <v>0</v>
      </c>
      <c r="HF128" s="63">
        <v>0</v>
      </c>
      <c r="HG128" s="63">
        <f t="shared" si="183"/>
        <v>0</v>
      </c>
      <c r="HH128" s="58">
        <v>0</v>
      </c>
      <c r="HI128" s="58">
        <v>0</v>
      </c>
      <c r="HJ128" s="58">
        <v>0</v>
      </c>
      <c r="HK128" s="58">
        <v>0</v>
      </c>
      <c r="HL128" s="58">
        <f t="shared" si="184"/>
        <v>-11768</v>
      </c>
      <c r="HM128" s="63">
        <v>0</v>
      </c>
      <c r="HN128" s="63">
        <v>0</v>
      </c>
      <c r="HO128" s="63">
        <v>0</v>
      </c>
      <c r="HP128" s="63">
        <v>0</v>
      </c>
      <c r="HQ128" s="63">
        <v>-11768</v>
      </c>
      <c r="HR128" s="63">
        <v>-0.33500000000000002</v>
      </c>
      <c r="HS128" s="63">
        <v>0</v>
      </c>
      <c r="HT128" s="63">
        <v>0</v>
      </c>
      <c r="HU128" s="63">
        <v>0</v>
      </c>
      <c r="HV128" s="63">
        <v>0</v>
      </c>
      <c r="HW128" s="63">
        <v>0</v>
      </c>
      <c r="HX128" s="63">
        <v>0</v>
      </c>
      <c r="HY128" s="63">
        <f t="shared" si="185"/>
        <v>-11768.334999999999</v>
      </c>
      <c r="HZ128" s="63">
        <v>0</v>
      </c>
      <c r="IA128" s="63">
        <v>0</v>
      </c>
      <c r="IB128" s="63">
        <v>0</v>
      </c>
      <c r="IC128" s="63">
        <v>0</v>
      </c>
      <c r="ID128" s="63">
        <v>0</v>
      </c>
      <c r="IE128" s="63">
        <v>0</v>
      </c>
      <c r="IF128" s="63">
        <v>0</v>
      </c>
      <c r="IG128" s="63">
        <v>0</v>
      </c>
      <c r="IH128" s="63">
        <v>0</v>
      </c>
      <c r="II128" s="63">
        <v>0</v>
      </c>
      <c r="IJ128" s="63">
        <v>0</v>
      </c>
      <c r="IK128" s="63">
        <v>0</v>
      </c>
      <c r="IL128" s="63">
        <v>0.33499999999912689</v>
      </c>
      <c r="IM128" s="58">
        <v>0</v>
      </c>
      <c r="IN128" s="58">
        <v>0</v>
      </c>
      <c r="IO128" s="58">
        <v>0</v>
      </c>
      <c r="IP128" s="58">
        <v>0</v>
      </c>
      <c r="IQ128" s="58">
        <f t="shared" si="214"/>
        <v>-11768</v>
      </c>
      <c r="IR128" s="70">
        <f t="shared" si="186"/>
        <v>0</v>
      </c>
      <c r="IS128" s="70">
        <f t="shared" si="187"/>
        <v>-11768.334999999999</v>
      </c>
      <c r="IT128" s="92">
        <f t="shared" si="215"/>
        <v>-11768.334999999999</v>
      </c>
      <c r="IU128" s="92">
        <f t="shared" si="216"/>
        <v>0</v>
      </c>
      <c r="IV128" s="92">
        <f t="shared" si="188"/>
        <v>-11768.334999999999</v>
      </c>
      <c r="IW128" s="21">
        <f t="shared" si="217"/>
        <v>11768.334999999999</v>
      </c>
      <c r="IX128" s="70">
        <f t="shared" si="189"/>
        <v>-11768</v>
      </c>
      <c r="IY128" s="70">
        <f t="shared" si="190"/>
        <v>-11768.334999999999</v>
      </c>
      <c r="IZ128" s="93">
        <f t="shared" si="218"/>
        <v>-11768.334999999999</v>
      </c>
      <c r="JA128" s="93">
        <f t="shared" si="219"/>
        <v>-11768</v>
      </c>
      <c r="JB128" s="92">
        <f t="shared" si="191"/>
        <v>-0.33499999999912689</v>
      </c>
      <c r="JC128" s="94">
        <f t="shared" si="220"/>
        <v>0.33499999999912689</v>
      </c>
      <c r="JD128" s="94">
        <f t="shared" si="192"/>
        <v>-11768.334999999999</v>
      </c>
      <c r="JE128" s="94">
        <f t="shared" si="193"/>
        <v>-11768.334999999999</v>
      </c>
      <c r="JF128" s="94">
        <f t="shared" si="221"/>
        <v>-11768.334999999999</v>
      </c>
      <c r="JG128" s="94">
        <f t="shared" si="222"/>
        <v>-11768.334999999999</v>
      </c>
      <c r="JH128" s="94">
        <f t="shared" si="194"/>
        <v>0</v>
      </c>
      <c r="JI128" s="94">
        <f t="shared" si="223"/>
        <v>0.33499999999912689</v>
      </c>
      <c r="JJ128" s="94">
        <f t="shared" si="195"/>
        <v>-11768.334999999999</v>
      </c>
      <c r="JK128" s="94">
        <f t="shared" si="224"/>
        <v>-11768.334999999999</v>
      </c>
      <c r="JL128" s="94">
        <f t="shared" si="196"/>
        <v>-11768.334999999999</v>
      </c>
      <c r="JM128" s="94">
        <f t="shared" si="197"/>
        <v>-11768.334999999999</v>
      </c>
      <c r="JN128" s="94">
        <f t="shared" si="198"/>
        <v>0</v>
      </c>
      <c r="JO128" s="94">
        <f t="shared" si="199"/>
        <v>0.33499999999912689</v>
      </c>
      <c r="JP128" s="43"/>
      <c r="JQ128" s="140"/>
      <c r="JR128" s="106" t="s">
        <v>394</v>
      </c>
      <c r="JS128" s="106"/>
      <c r="JT128" s="35" t="s">
        <v>396</v>
      </c>
      <c r="JU128" s="17">
        <v>6</v>
      </c>
      <c r="JV128" s="6" t="s">
        <v>397</v>
      </c>
      <c r="JW128" s="6" t="s">
        <v>401</v>
      </c>
      <c r="JX128" s="142" t="s">
        <v>436</v>
      </c>
      <c r="JY128" s="14"/>
      <c r="JZ128" s="6" t="s">
        <v>438</v>
      </c>
      <c r="KA128" s="35" t="s">
        <v>396</v>
      </c>
      <c r="KB128" s="14"/>
      <c r="KC128" s="145"/>
      <c r="KD128" s="110"/>
      <c r="KE128" s="110" t="s">
        <v>547</v>
      </c>
      <c r="KF128" s="14"/>
      <c r="KG128" s="14"/>
      <c r="KH128" s="14"/>
      <c r="KI128" s="14"/>
      <c r="KJ128" s="14"/>
      <c r="KK128" s="14"/>
      <c r="KL128" s="14"/>
      <c r="KM128" s="43"/>
      <c r="KN128" s="14"/>
      <c r="KO128" s="14"/>
      <c r="KP128" s="14"/>
      <c r="KQ128" s="14"/>
      <c r="KR128" s="14"/>
      <c r="KS128" s="292"/>
    </row>
    <row r="129" spans="1:305" ht="26.25" x14ac:dyDescent="0.25">
      <c r="A129" s="36" t="s">
        <v>297</v>
      </c>
      <c r="B129" s="5" t="s">
        <v>72</v>
      </c>
      <c r="C129" s="41" t="s">
        <v>318</v>
      </c>
      <c r="D129" s="218" t="s">
        <v>144</v>
      </c>
      <c r="E129" s="37" t="s">
        <v>153</v>
      </c>
      <c r="F129" s="31" t="s">
        <v>166</v>
      </c>
      <c r="G129" s="29">
        <v>0</v>
      </c>
      <c r="H129" s="29">
        <v>0</v>
      </c>
      <c r="I129" s="29">
        <v>0</v>
      </c>
      <c r="J129" s="29">
        <v>0</v>
      </c>
      <c r="K129" s="29">
        <v>-178005.54800000001</v>
      </c>
      <c r="L129" s="29">
        <v>-314527.99200000003</v>
      </c>
      <c r="M129" s="29">
        <v>0</v>
      </c>
      <c r="N129" s="48">
        <v>0</v>
      </c>
      <c r="O129" s="48">
        <v>0</v>
      </c>
      <c r="P129" s="48">
        <v>0</v>
      </c>
      <c r="Q129" s="48">
        <v>0</v>
      </c>
      <c r="R129" s="48">
        <v>0</v>
      </c>
      <c r="S129" s="11">
        <f t="shared" si="123"/>
        <v>-492533.54000000004</v>
      </c>
      <c r="T129" s="79">
        <v>0</v>
      </c>
      <c r="U129" s="79">
        <v>0</v>
      </c>
      <c r="V129" s="79">
        <v>0</v>
      </c>
      <c r="W129" s="79">
        <v>0</v>
      </c>
      <c r="X129" s="79">
        <v>0</v>
      </c>
      <c r="Y129" s="79">
        <v>0</v>
      </c>
      <c r="Z129" s="79">
        <v>0</v>
      </c>
      <c r="AA129" s="79">
        <v>0</v>
      </c>
      <c r="AB129" s="79">
        <v>0</v>
      </c>
      <c r="AC129" s="79">
        <v>0</v>
      </c>
      <c r="AD129" s="79">
        <v>0</v>
      </c>
      <c r="AE129" s="79">
        <v>0</v>
      </c>
      <c r="AF129" s="221">
        <f t="shared" si="200"/>
        <v>0</v>
      </c>
      <c r="AG129" s="221">
        <f t="shared" si="201"/>
        <v>0</v>
      </c>
      <c r="AH129" s="221">
        <f t="shared" si="202"/>
        <v>0</v>
      </c>
      <c r="AI129" s="221">
        <f t="shared" si="203"/>
        <v>0</v>
      </c>
      <c r="AJ129" s="221">
        <f t="shared" si="204"/>
        <v>0</v>
      </c>
      <c r="AK129" s="221">
        <f t="shared" si="205"/>
        <v>0</v>
      </c>
      <c r="AL129" s="221">
        <f t="shared" si="206"/>
        <v>0</v>
      </c>
      <c r="AM129" s="221">
        <f t="shared" si="207"/>
        <v>0</v>
      </c>
      <c r="AN129" s="221">
        <f t="shared" si="208"/>
        <v>0</v>
      </c>
      <c r="AO129" s="221">
        <f t="shared" si="209"/>
        <v>0</v>
      </c>
      <c r="AP129" s="221">
        <f t="shared" si="210"/>
        <v>0</v>
      </c>
      <c r="AQ129" s="221">
        <f t="shared" si="211"/>
        <v>0</v>
      </c>
      <c r="AR129" s="221">
        <f t="shared" si="149"/>
        <v>0</v>
      </c>
      <c r="AS129" s="221">
        <f t="shared" si="150"/>
        <v>0</v>
      </c>
      <c r="AT129" s="221">
        <f t="shared" si="151"/>
        <v>0</v>
      </c>
      <c r="AU129" s="221">
        <f t="shared" si="152"/>
        <v>0</v>
      </c>
      <c r="AV129" s="221">
        <f t="shared" si="153"/>
        <v>0</v>
      </c>
      <c r="AW129" s="221">
        <f t="shared" si="154"/>
        <v>0</v>
      </c>
      <c r="AX129" s="221">
        <f t="shared" si="155"/>
        <v>0</v>
      </c>
      <c r="AY129" s="221">
        <f t="shared" si="156"/>
        <v>0</v>
      </c>
      <c r="AZ129" s="221">
        <f t="shared" si="157"/>
        <v>0</v>
      </c>
      <c r="BA129" s="221">
        <f t="shared" si="158"/>
        <v>0</v>
      </c>
      <c r="BB129" s="221">
        <f t="shared" si="159"/>
        <v>0</v>
      </c>
      <c r="BC129" s="221">
        <f t="shared" si="160"/>
        <v>0</v>
      </c>
      <c r="BD129" s="80">
        <f t="shared" si="212"/>
        <v>0</v>
      </c>
      <c r="BE129" s="76">
        <v>0</v>
      </c>
      <c r="BF129" s="53">
        <v>0</v>
      </c>
      <c r="BG129" s="21">
        <v>0</v>
      </c>
      <c r="BH129" s="21">
        <v>0</v>
      </c>
      <c r="BI129" s="21">
        <v>0</v>
      </c>
      <c r="BJ129" s="21">
        <v>0</v>
      </c>
      <c r="BK129" s="21">
        <v>0</v>
      </c>
      <c r="BL129" s="21">
        <v>0</v>
      </c>
      <c r="BM129" s="21">
        <v>0</v>
      </c>
      <c r="BN129" s="21">
        <v>0</v>
      </c>
      <c r="BO129" s="21">
        <v>0</v>
      </c>
      <c r="BP129" s="21">
        <v>0</v>
      </c>
      <c r="BQ129" s="21">
        <v>0</v>
      </c>
      <c r="BR129" s="21">
        <v>0</v>
      </c>
      <c r="BS129" s="86">
        <f t="shared" si="161"/>
        <v>0</v>
      </c>
      <c r="BT129" s="230">
        <v>0</v>
      </c>
      <c r="BU129" s="230">
        <v>0</v>
      </c>
      <c r="BV129" s="230">
        <v>0</v>
      </c>
      <c r="BW129" s="230">
        <v>0</v>
      </c>
      <c r="BX129" s="230">
        <v>0</v>
      </c>
      <c r="BY129" s="230">
        <v>0</v>
      </c>
      <c r="BZ129" s="230">
        <v>0</v>
      </c>
      <c r="CA129" s="230">
        <v>0</v>
      </c>
      <c r="CB129" s="230">
        <v>0</v>
      </c>
      <c r="CC129" s="230">
        <v>0</v>
      </c>
      <c r="CD129" s="230">
        <v>0</v>
      </c>
      <c r="CE129" s="230">
        <v>0</v>
      </c>
      <c r="CF129" s="80">
        <f t="shared" si="162"/>
        <v>0</v>
      </c>
      <c r="CG129" s="59">
        <v>0</v>
      </c>
      <c r="CH129" s="59">
        <v>0</v>
      </c>
      <c r="CI129" s="59">
        <v>0</v>
      </c>
      <c r="CJ129" s="59">
        <v>0</v>
      </c>
      <c r="CK129" s="59">
        <v>0</v>
      </c>
      <c r="CL129" s="59">
        <v>0</v>
      </c>
      <c r="CM129" s="59">
        <v>0</v>
      </c>
      <c r="CN129" s="59">
        <v>0</v>
      </c>
      <c r="CO129" s="59">
        <v>0</v>
      </c>
      <c r="CP129" s="59">
        <v>0</v>
      </c>
      <c r="CQ129" s="59">
        <v>0</v>
      </c>
      <c r="CR129" s="59">
        <v>0</v>
      </c>
      <c r="CS129" s="11">
        <f t="shared" si="163"/>
        <v>0</v>
      </c>
      <c r="CT129" s="59">
        <v>0</v>
      </c>
      <c r="CU129" s="59">
        <v>0</v>
      </c>
      <c r="CV129" s="59">
        <v>0</v>
      </c>
      <c r="CW129" s="59">
        <v>0</v>
      </c>
      <c r="CX129" s="58">
        <f t="shared" si="213"/>
        <v>0</v>
      </c>
      <c r="CY129" s="63">
        <v>0</v>
      </c>
      <c r="CZ129" s="63">
        <v>0</v>
      </c>
      <c r="DA129" s="63">
        <v>0</v>
      </c>
      <c r="DB129" s="63">
        <v>0</v>
      </c>
      <c r="DC129" s="63">
        <v>0</v>
      </c>
      <c r="DD129" s="63">
        <v>0</v>
      </c>
      <c r="DE129" s="63">
        <v>0</v>
      </c>
      <c r="DF129" s="63">
        <v>0</v>
      </c>
      <c r="DG129" s="63">
        <v>0</v>
      </c>
      <c r="DH129" s="63">
        <v>0</v>
      </c>
      <c r="DI129" s="63">
        <v>0</v>
      </c>
      <c r="DJ129" s="63">
        <v>0</v>
      </c>
      <c r="DK129" s="63">
        <f t="shared" si="164"/>
        <v>0</v>
      </c>
      <c r="DL129" s="63">
        <v>0</v>
      </c>
      <c r="DM129" s="63">
        <v>0</v>
      </c>
      <c r="DN129" s="63">
        <v>0</v>
      </c>
      <c r="DO129" s="63">
        <v>0</v>
      </c>
      <c r="DP129" s="63">
        <v>0</v>
      </c>
      <c r="DQ129" s="63">
        <v>0</v>
      </c>
      <c r="DR129" s="63">
        <v>0</v>
      </c>
      <c r="DS129" s="63">
        <v>0</v>
      </c>
      <c r="DT129" s="63">
        <v>0</v>
      </c>
      <c r="DU129" s="63">
        <v>0</v>
      </c>
      <c r="DV129" s="63">
        <v>0</v>
      </c>
      <c r="DW129" s="63">
        <v>0</v>
      </c>
      <c r="DX129" s="63">
        <f t="shared" si="165"/>
        <v>0</v>
      </c>
      <c r="DY129" s="58">
        <v>0</v>
      </c>
      <c r="DZ129" s="58">
        <v>0</v>
      </c>
      <c r="EA129" s="58">
        <v>0</v>
      </c>
      <c r="EB129" s="58">
        <v>0</v>
      </c>
      <c r="EC129" s="58">
        <f t="shared" si="166"/>
        <v>0</v>
      </c>
      <c r="ED129" s="88">
        <v>0</v>
      </c>
      <c r="EE129" s="88">
        <v>0</v>
      </c>
      <c r="EF129" s="88">
        <v>0</v>
      </c>
      <c r="EG129" s="88">
        <v>0</v>
      </c>
      <c r="EH129" s="88">
        <v>-178005.54800000001</v>
      </c>
      <c r="EI129" s="88">
        <v>-314527.99200000003</v>
      </c>
      <c r="EJ129" s="88">
        <v>0</v>
      </c>
      <c r="EK129" s="88">
        <v>0</v>
      </c>
      <c r="EL129" s="88">
        <v>0</v>
      </c>
      <c r="EM129" s="88">
        <v>0</v>
      </c>
      <c r="EN129" s="88">
        <v>0</v>
      </c>
      <c r="EO129" s="88">
        <v>0</v>
      </c>
      <c r="EP129" s="83">
        <f t="shared" si="167"/>
        <v>-492533.54000000004</v>
      </c>
      <c r="EQ129" s="79">
        <v>0</v>
      </c>
      <c r="ER129" s="79">
        <v>0</v>
      </c>
      <c r="ES129" s="79">
        <v>0</v>
      </c>
      <c r="ET129" s="79">
        <v>0</v>
      </c>
      <c r="EU129" s="79">
        <v>0</v>
      </c>
      <c r="EV129" s="79">
        <v>0</v>
      </c>
      <c r="EW129" s="79">
        <v>0</v>
      </c>
      <c r="EX129" s="79">
        <v>0</v>
      </c>
      <c r="EY129" s="79">
        <v>0</v>
      </c>
      <c r="EZ129" s="79">
        <v>0</v>
      </c>
      <c r="FA129" s="79">
        <v>0</v>
      </c>
      <c r="FB129" s="79">
        <v>0</v>
      </c>
      <c r="FC129" s="81">
        <f t="shared" si="168"/>
        <v>0</v>
      </c>
      <c r="FD129" s="81">
        <f t="shared" si="169"/>
        <v>0</v>
      </c>
      <c r="FE129" s="81">
        <f t="shared" si="170"/>
        <v>0</v>
      </c>
      <c r="FF129" s="81">
        <f t="shared" si="171"/>
        <v>0</v>
      </c>
      <c r="FG129" s="81">
        <f t="shared" si="172"/>
        <v>0</v>
      </c>
      <c r="FH129" s="81">
        <f t="shared" si="173"/>
        <v>0</v>
      </c>
      <c r="FI129" s="81">
        <f t="shared" si="174"/>
        <v>0</v>
      </c>
      <c r="FJ129" s="81">
        <f t="shared" si="175"/>
        <v>0</v>
      </c>
      <c r="FK129" s="81">
        <f t="shared" si="176"/>
        <v>0</v>
      </c>
      <c r="FL129" s="81">
        <f t="shared" si="177"/>
        <v>0</v>
      </c>
      <c r="FM129" s="81">
        <f t="shared" si="178"/>
        <v>0</v>
      </c>
      <c r="FN129" s="81">
        <f t="shared" si="179"/>
        <v>0</v>
      </c>
      <c r="FO129" s="81">
        <f t="shared" si="180"/>
        <v>0</v>
      </c>
      <c r="FP129" s="88">
        <v>0</v>
      </c>
      <c r="FQ129" s="88">
        <v>0</v>
      </c>
      <c r="FR129" s="88">
        <v>0</v>
      </c>
      <c r="FS129" s="88">
        <v>0</v>
      </c>
      <c r="FT129" s="88">
        <v>0</v>
      </c>
      <c r="FU129" s="88">
        <v>0</v>
      </c>
      <c r="FV129" s="88">
        <v>0</v>
      </c>
      <c r="FW129" s="88">
        <v>0</v>
      </c>
      <c r="FX129" s="88">
        <v>0</v>
      </c>
      <c r="FY129" s="88">
        <v>0</v>
      </c>
      <c r="FZ129" s="88">
        <v>0</v>
      </c>
      <c r="GA129" s="88">
        <v>0</v>
      </c>
      <c r="GB129" s="83">
        <f t="shared" si="181"/>
        <v>0</v>
      </c>
      <c r="GC129" s="88">
        <v>0</v>
      </c>
      <c r="GD129" s="88">
        <v>0</v>
      </c>
      <c r="GE129" s="88">
        <v>0</v>
      </c>
      <c r="GF129" s="88">
        <v>0</v>
      </c>
      <c r="GG129" s="86">
        <v>-492533.54000000004</v>
      </c>
      <c r="GH129" s="63">
        <v>0</v>
      </c>
      <c r="GI129" s="63">
        <v>0</v>
      </c>
      <c r="GJ129" s="63">
        <v>0</v>
      </c>
      <c r="GK129" s="63">
        <v>0</v>
      </c>
      <c r="GL129" s="63">
        <v>-178005.54800000001</v>
      </c>
      <c r="GM129" s="63">
        <v>-314527.99200000003</v>
      </c>
      <c r="GN129" s="63">
        <v>0</v>
      </c>
      <c r="GO129" s="63">
        <v>0</v>
      </c>
      <c r="GP129" s="63">
        <v>0</v>
      </c>
      <c r="GQ129" s="63">
        <v>0</v>
      </c>
      <c r="GR129" s="63">
        <v>0</v>
      </c>
      <c r="GS129" s="63">
        <v>0</v>
      </c>
      <c r="GT129" s="63">
        <f t="shared" si="182"/>
        <v>-492533.54000000004</v>
      </c>
      <c r="GU129" s="63">
        <v>0</v>
      </c>
      <c r="GV129" s="63">
        <v>0</v>
      </c>
      <c r="GW129" s="63">
        <v>0</v>
      </c>
      <c r="GX129" s="63">
        <v>0</v>
      </c>
      <c r="GY129" s="63">
        <v>0</v>
      </c>
      <c r="GZ129" s="63">
        <v>0</v>
      </c>
      <c r="HA129" s="63">
        <v>0</v>
      </c>
      <c r="HB129" s="63">
        <v>0</v>
      </c>
      <c r="HC129" s="63">
        <v>0</v>
      </c>
      <c r="HD129" s="63">
        <v>0</v>
      </c>
      <c r="HE129" s="63">
        <v>0</v>
      </c>
      <c r="HF129" s="63">
        <v>0</v>
      </c>
      <c r="HG129" s="63">
        <f t="shared" si="183"/>
        <v>0</v>
      </c>
      <c r="HH129" s="58">
        <v>0</v>
      </c>
      <c r="HI129" s="58">
        <v>0</v>
      </c>
      <c r="HJ129" s="58">
        <v>0</v>
      </c>
      <c r="HK129" s="58">
        <v>0</v>
      </c>
      <c r="HL129" s="58">
        <f t="shared" si="184"/>
        <v>-492533.54000000004</v>
      </c>
      <c r="HM129" s="63">
        <v>0</v>
      </c>
      <c r="HN129" s="63">
        <v>0</v>
      </c>
      <c r="HO129" s="63">
        <v>0</v>
      </c>
      <c r="HP129" s="63">
        <v>0</v>
      </c>
      <c r="HQ129" s="63">
        <v>-178005.54800000001</v>
      </c>
      <c r="HR129" s="63">
        <v>-314527.99200000003</v>
      </c>
      <c r="HS129" s="63">
        <v>0</v>
      </c>
      <c r="HT129" s="63">
        <v>0</v>
      </c>
      <c r="HU129" s="63">
        <v>0</v>
      </c>
      <c r="HV129" s="63">
        <v>0</v>
      </c>
      <c r="HW129" s="63">
        <v>0</v>
      </c>
      <c r="HX129" s="63">
        <v>0</v>
      </c>
      <c r="HY129" s="63">
        <f t="shared" si="185"/>
        <v>-492533.54000000004</v>
      </c>
      <c r="HZ129" s="63">
        <v>0</v>
      </c>
      <c r="IA129" s="63">
        <v>0</v>
      </c>
      <c r="IB129" s="63">
        <v>0</v>
      </c>
      <c r="IC129" s="63">
        <v>0</v>
      </c>
      <c r="ID129" s="63">
        <v>0</v>
      </c>
      <c r="IE129" s="63">
        <v>0</v>
      </c>
      <c r="IF129" s="63">
        <v>0</v>
      </c>
      <c r="IG129" s="63">
        <v>0</v>
      </c>
      <c r="IH129" s="63">
        <v>0</v>
      </c>
      <c r="II129" s="63">
        <v>0</v>
      </c>
      <c r="IJ129" s="63">
        <v>0</v>
      </c>
      <c r="IK129" s="63">
        <v>0</v>
      </c>
      <c r="IL129" s="63">
        <v>0</v>
      </c>
      <c r="IM129" s="58">
        <v>0</v>
      </c>
      <c r="IN129" s="58">
        <v>0</v>
      </c>
      <c r="IO129" s="58">
        <v>0</v>
      </c>
      <c r="IP129" s="58">
        <v>0</v>
      </c>
      <c r="IQ129" s="58">
        <f t="shared" si="214"/>
        <v>-492533.54000000004</v>
      </c>
      <c r="IR129" s="70">
        <f t="shared" si="186"/>
        <v>0</v>
      </c>
      <c r="IS129" s="70">
        <f t="shared" si="187"/>
        <v>-492533.54000000004</v>
      </c>
      <c r="IT129" s="92">
        <f t="shared" si="215"/>
        <v>-492533.54000000004</v>
      </c>
      <c r="IU129" s="92">
        <f t="shared" si="216"/>
        <v>0</v>
      </c>
      <c r="IV129" s="92">
        <f t="shared" si="188"/>
        <v>-492533.54000000004</v>
      </c>
      <c r="IW129" s="21">
        <f t="shared" si="217"/>
        <v>492533.54000000004</v>
      </c>
      <c r="IX129" s="70">
        <f t="shared" si="189"/>
        <v>-492533.54000000004</v>
      </c>
      <c r="IY129" s="70">
        <f t="shared" si="190"/>
        <v>-492533.54000000004</v>
      </c>
      <c r="IZ129" s="93">
        <f t="shared" si="218"/>
        <v>-492533.54000000004</v>
      </c>
      <c r="JA129" s="93">
        <f t="shared" si="219"/>
        <v>-492533.54000000004</v>
      </c>
      <c r="JB129" s="92">
        <f t="shared" si="191"/>
        <v>0</v>
      </c>
      <c r="JC129" s="94">
        <f t="shared" si="220"/>
        <v>0</v>
      </c>
      <c r="JD129" s="94">
        <f t="shared" si="192"/>
        <v>-492533.54000000004</v>
      </c>
      <c r="JE129" s="94">
        <f t="shared" si="193"/>
        <v>-492533.54000000004</v>
      </c>
      <c r="JF129" s="94">
        <f t="shared" si="221"/>
        <v>-492533.54000000004</v>
      </c>
      <c r="JG129" s="94">
        <f t="shared" si="222"/>
        <v>-492533.54000000004</v>
      </c>
      <c r="JH129" s="94">
        <f t="shared" si="194"/>
        <v>0</v>
      </c>
      <c r="JI129" s="94">
        <f t="shared" si="223"/>
        <v>0</v>
      </c>
      <c r="JJ129" s="94">
        <f t="shared" si="195"/>
        <v>-492533.54000000004</v>
      </c>
      <c r="JK129" s="94">
        <f t="shared" si="224"/>
        <v>-492533.54000000004</v>
      </c>
      <c r="JL129" s="94">
        <f t="shared" si="196"/>
        <v>-492533.54000000004</v>
      </c>
      <c r="JM129" s="94">
        <f t="shared" si="197"/>
        <v>-492533.54000000004</v>
      </c>
      <c r="JN129" s="94">
        <f t="shared" si="198"/>
        <v>0</v>
      </c>
      <c r="JO129" s="94">
        <f t="shared" si="199"/>
        <v>0</v>
      </c>
      <c r="JP129" s="42"/>
      <c r="JQ129" s="141"/>
      <c r="JR129" s="4" t="s">
        <v>394</v>
      </c>
      <c r="JS129" s="4"/>
      <c r="JT129" s="5" t="s">
        <v>406</v>
      </c>
      <c r="JU129" s="15">
        <v>4</v>
      </c>
      <c r="JV129" s="5" t="s">
        <v>397</v>
      </c>
      <c r="JW129" s="5" t="s">
        <v>401</v>
      </c>
      <c r="JX129" s="103" t="s">
        <v>402</v>
      </c>
      <c r="JY129" s="143"/>
      <c r="JZ129" s="143"/>
      <c r="KA129" s="5" t="s">
        <v>406</v>
      </c>
      <c r="KB129" s="143"/>
      <c r="KC129" s="146"/>
      <c r="KD129" s="109"/>
      <c r="KE129" s="110" t="s">
        <v>547</v>
      </c>
      <c r="KF129" s="143"/>
      <c r="KG129" s="143"/>
      <c r="KH129" s="143"/>
      <c r="KI129" s="143"/>
      <c r="KJ129" s="143"/>
      <c r="KK129" s="143"/>
      <c r="KL129" s="143"/>
      <c r="KM129" s="42"/>
      <c r="KN129" s="143"/>
      <c r="KO129" s="143"/>
      <c r="KP129" s="143"/>
      <c r="KQ129" s="143"/>
      <c r="KR129" s="143"/>
      <c r="KS129" s="293"/>
    </row>
    <row r="130" spans="1:305" ht="39" x14ac:dyDescent="0.25">
      <c r="A130" s="37" t="s">
        <v>298</v>
      </c>
      <c r="B130" s="5" t="s">
        <v>71</v>
      </c>
      <c r="C130" s="42" t="s">
        <v>319</v>
      </c>
      <c r="D130" s="218" t="s">
        <v>144</v>
      </c>
      <c r="E130" s="37" t="s">
        <v>158</v>
      </c>
      <c r="F130" s="31" t="s">
        <v>172</v>
      </c>
      <c r="G130" s="29">
        <v>0</v>
      </c>
      <c r="H130" s="29">
        <v>0</v>
      </c>
      <c r="I130" s="29">
        <v>3071.0459999999998</v>
      </c>
      <c r="J130" s="29">
        <v>48219.497000000003</v>
      </c>
      <c r="K130" s="29">
        <v>122364.675</v>
      </c>
      <c r="L130" s="29">
        <v>143967.367</v>
      </c>
      <c r="M130" s="29">
        <v>114618.56200000001</v>
      </c>
      <c r="N130" s="48">
        <v>333453.39600000001</v>
      </c>
      <c r="O130" s="48">
        <v>413793.19900000002</v>
      </c>
      <c r="P130" s="48">
        <v>25714.901000000002</v>
      </c>
      <c r="Q130" s="48">
        <v>217509.07199999999</v>
      </c>
      <c r="R130" s="394">
        <v>31473.492999999999</v>
      </c>
      <c r="S130" s="11">
        <f t="shared" si="123"/>
        <v>1454185.2080000001</v>
      </c>
      <c r="T130" s="79">
        <v>0</v>
      </c>
      <c r="U130" s="79">
        <v>0</v>
      </c>
      <c r="V130" s="79">
        <v>0</v>
      </c>
      <c r="W130" s="79">
        <v>0</v>
      </c>
      <c r="X130" s="79">
        <v>0</v>
      </c>
      <c r="Y130" s="79">
        <v>0</v>
      </c>
      <c r="Z130" s="79">
        <v>0</v>
      </c>
      <c r="AA130" s="79">
        <v>0</v>
      </c>
      <c r="AB130" s="79">
        <v>0</v>
      </c>
      <c r="AC130" s="79">
        <v>0</v>
      </c>
      <c r="AD130" s="79">
        <v>0</v>
      </c>
      <c r="AE130" s="79">
        <v>0</v>
      </c>
      <c r="AF130" s="221">
        <f t="shared" si="200"/>
        <v>0</v>
      </c>
      <c r="AG130" s="221">
        <f t="shared" si="201"/>
        <v>0</v>
      </c>
      <c r="AH130" s="221">
        <f t="shared" si="202"/>
        <v>0</v>
      </c>
      <c r="AI130" s="221">
        <f t="shared" si="203"/>
        <v>0</v>
      </c>
      <c r="AJ130" s="221">
        <f t="shared" si="204"/>
        <v>0</v>
      </c>
      <c r="AK130" s="221">
        <f t="shared" si="205"/>
        <v>0</v>
      </c>
      <c r="AL130" s="221">
        <f t="shared" si="206"/>
        <v>0</v>
      </c>
      <c r="AM130" s="221">
        <f t="shared" si="207"/>
        <v>0</v>
      </c>
      <c r="AN130" s="221">
        <f t="shared" si="208"/>
        <v>0</v>
      </c>
      <c r="AO130" s="221">
        <f t="shared" si="209"/>
        <v>0</v>
      </c>
      <c r="AP130" s="221">
        <f t="shared" si="210"/>
        <v>0</v>
      </c>
      <c r="AQ130" s="221">
        <f t="shared" si="211"/>
        <v>0</v>
      </c>
      <c r="AR130" s="221">
        <f t="shared" si="149"/>
        <v>0</v>
      </c>
      <c r="AS130" s="221">
        <f t="shared" si="150"/>
        <v>0</v>
      </c>
      <c r="AT130" s="221">
        <f t="shared" si="151"/>
        <v>0</v>
      </c>
      <c r="AU130" s="221">
        <f t="shared" si="152"/>
        <v>0</v>
      </c>
      <c r="AV130" s="221">
        <f t="shared" si="153"/>
        <v>0</v>
      </c>
      <c r="AW130" s="221">
        <f t="shared" si="154"/>
        <v>0</v>
      </c>
      <c r="AX130" s="221">
        <f t="shared" si="155"/>
        <v>0</v>
      </c>
      <c r="AY130" s="221">
        <f t="shared" si="156"/>
        <v>0</v>
      </c>
      <c r="AZ130" s="221">
        <f t="shared" si="157"/>
        <v>0</v>
      </c>
      <c r="BA130" s="221">
        <f t="shared" si="158"/>
        <v>0</v>
      </c>
      <c r="BB130" s="221">
        <f t="shared" si="159"/>
        <v>0</v>
      </c>
      <c r="BC130" s="221">
        <f t="shared" si="160"/>
        <v>0</v>
      </c>
      <c r="BD130" s="80">
        <f t="shared" si="212"/>
        <v>0</v>
      </c>
      <c r="BE130" s="76">
        <v>0</v>
      </c>
      <c r="BF130" s="54">
        <v>0</v>
      </c>
      <c r="BG130" s="21">
        <v>0</v>
      </c>
      <c r="BH130" s="21">
        <v>0</v>
      </c>
      <c r="BI130" s="21">
        <v>0</v>
      </c>
      <c r="BJ130" s="21">
        <v>0</v>
      </c>
      <c r="BK130" s="21">
        <v>0</v>
      </c>
      <c r="BL130" s="21">
        <v>0</v>
      </c>
      <c r="BM130" s="21">
        <v>0</v>
      </c>
      <c r="BN130" s="21">
        <v>0</v>
      </c>
      <c r="BO130" s="21">
        <v>0</v>
      </c>
      <c r="BP130" s="21">
        <v>0</v>
      </c>
      <c r="BQ130" s="21">
        <v>0</v>
      </c>
      <c r="BR130" s="21">
        <v>0</v>
      </c>
      <c r="BS130" s="86">
        <f t="shared" si="161"/>
        <v>0</v>
      </c>
      <c r="BT130" s="230">
        <v>0</v>
      </c>
      <c r="BU130" s="230">
        <v>0</v>
      </c>
      <c r="BV130" s="230">
        <v>0</v>
      </c>
      <c r="BW130" s="230">
        <v>0</v>
      </c>
      <c r="BX130" s="230">
        <v>0</v>
      </c>
      <c r="BY130" s="230">
        <v>0</v>
      </c>
      <c r="BZ130" s="230">
        <v>0</v>
      </c>
      <c r="CA130" s="230">
        <v>0</v>
      </c>
      <c r="CB130" s="230">
        <v>0</v>
      </c>
      <c r="CC130" s="230">
        <v>0</v>
      </c>
      <c r="CD130" s="230">
        <v>0</v>
      </c>
      <c r="CE130" s="230">
        <v>0</v>
      </c>
      <c r="CF130" s="80">
        <f t="shared" si="162"/>
        <v>0</v>
      </c>
      <c r="CG130" s="59">
        <v>0</v>
      </c>
      <c r="CH130" s="59">
        <v>0</v>
      </c>
      <c r="CI130" s="59">
        <v>0</v>
      </c>
      <c r="CJ130" s="59">
        <v>0</v>
      </c>
      <c r="CK130" s="59">
        <v>0</v>
      </c>
      <c r="CL130" s="59">
        <v>0</v>
      </c>
      <c r="CM130" s="59">
        <v>0</v>
      </c>
      <c r="CN130" s="59">
        <v>0</v>
      </c>
      <c r="CO130" s="59">
        <v>0</v>
      </c>
      <c r="CP130" s="59">
        <v>0</v>
      </c>
      <c r="CQ130" s="59">
        <v>0</v>
      </c>
      <c r="CR130" s="59">
        <v>0</v>
      </c>
      <c r="CS130" s="11">
        <f t="shared" si="163"/>
        <v>0</v>
      </c>
      <c r="CT130" s="59">
        <v>0</v>
      </c>
      <c r="CU130" s="59">
        <v>0</v>
      </c>
      <c r="CV130" s="59">
        <v>0</v>
      </c>
      <c r="CW130" s="59">
        <v>0</v>
      </c>
      <c r="CX130" s="58">
        <f t="shared" si="213"/>
        <v>0</v>
      </c>
      <c r="CY130" s="63">
        <v>0</v>
      </c>
      <c r="CZ130" s="63">
        <v>0</v>
      </c>
      <c r="DA130" s="63">
        <v>0</v>
      </c>
      <c r="DB130" s="63">
        <v>0</v>
      </c>
      <c r="DC130" s="63">
        <v>0</v>
      </c>
      <c r="DD130" s="63">
        <v>0</v>
      </c>
      <c r="DE130" s="63">
        <v>0</v>
      </c>
      <c r="DF130" s="63">
        <v>0</v>
      </c>
      <c r="DG130" s="63">
        <v>0</v>
      </c>
      <c r="DH130" s="63">
        <v>0</v>
      </c>
      <c r="DI130" s="63">
        <v>0</v>
      </c>
      <c r="DJ130" s="63">
        <v>0</v>
      </c>
      <c r="DK130" s="63">
        <f t="shared" si="164"/>
        <v>0</v>
      </c>
      <c r="DL130" s="63">
        <v>0</v>
      </c>
      <c r="DM130" s="63">
        <v>0</v>
      </c>
      <c r="DN130" s="63">
        <v>0</v>
      </c>
      <c r="DO130" s="63">
        <v>0</v>
      </c>
      <c r="DP130" s="63">
        <v>0</v>
      </c>
      <c r="DQ130" s="63">
        <v>0</v>
      </c>
      <c r="DR130" s="63">
        <v>0</v>
      </c>
      <c r="DS130" s="63">
        <v>0</v>
      </c>
      <c r="DT130" s="63">
        <v>0</v>
      </c>
      <c r="DU130" s="63">
        <v>0</v>
      </c>
      <c r="DV130" s="63">
        <v>0</v>
      </c>
      <c r="DW130" s="63">
        <v>0</v>
      </c>
      <c r="DX130" s="63">
        <f t="shared" si="165"/>
        <v>0</v>
      </c>
      <c r="DY130" s="58">
        <v>0</v>
      </c>
      <c r="DZ130" s="58">
        <v>0</v>
      </c>
      <c r="EA130" s="58">
        <v>0</v>
      </c>
      <c r="EB130" s="58">
        <v>0</v>
      </c>
      <c r="EC130" s="58">
        <f t="shared" si="166"/>
        <v>0</v>
      </c>
      <c r="ED130" s="88">
        <v>0</v>
      </c>
      <c r="EE130" s="88">
        <v>0</v>
      </c>
      <c r="EF130" s="88">
        <v>3071.0459999999998</v>
      </c>
      <c r="EG130" s="88">
        <v>48219.497000000003</v>
      </c>
      <c r="EH130" s="88">
        <v>122364.675</v>
      </c>
      <c r="EI130" s="88">
        <v>0</v>
      </c>
      <c r="EJ130" s="88">
        <v>0</v>
      </c>
      <c r="EK130" s="88">
        <v>0</v>
      </c>
      <c r="EL130" s="88">
        <v>0</v>
      </c>
      <c r="EM130" s="88">
        <v>0</v>
      </c>
      <c r="EN130" s="88">
        <v>0</v>
      </c>
      <c r="EO130" s="88">
        <v>0</v>
      </c>
      <c r="EP130" s="83">
        <f t="shared" si="167"/>
        <v>173655.21799999999</v>
      </c>
      <c r="EQ130" s="79">
        <v>0</v>
      </c>
      <c r="ER130" s="79">
        <v>0</v>
      </c>
      <c r="ES130" s="79">
        <v>0</v>
      </c>
      <c r="ET130" s="79">
        <v>0</v>
      </c>
      <c r="EU130" s="79">
        <v>0</v>
      </c>
      <c r="EV130" s="79">
        <v>0</v>
      </c>
      <c r="EW130" s="79">
        <v>0</v>
      </c>
      <c r="EX130" s="79">
        <v>0</v>
      </c>
      <c r="EY130" s="79">
        <v>0</v>
      </c>
      <c r="EZ130" s="79">
        <v>0</v>
      </c>
      <c r="FA130" s="79">
        <v>0</v>
      </c>
      <c r="FB130" s="79">
        <v>0</v>
      </c>
      <c r="FC130" s="81">
        <f t="shared" si="168"/>
        <v>0</v>
      </c>
      <c r="FD130" s="81">
        <f t="shared" si="169"/>
        <v>0</v>
      </c>
      <c r="FE130" s="81">
        <f t="shared" si="170"/>
        <v>0</v>
      </c>
      <c r="FF130" s="81">
        <f t="shared" si="171"/>
        <v>0</v>
      </c>
      <c r="FG130" s="81">
        <f t="shared" si="172"/>
        <v>0</v>
      </c>
      <c r="FH130" s="81">
        <f t="shared" si="173"/>
        <v>0</v>
      </c>
      <c r="FI130" s="81">
        <f t="shared" si="174"/>
        <v>0</v>
      </c>
      <c r="FJ130" s="81">
        <f t="shared" si="175"/>
        <v>0</v>
      </c>
      <c r="FK130" s="81">
        <f t="shared" si="176"/>
        <v>0</v>
      </c>
      <c r="FL130" s="81">
        <f t="shared" si="177"/>
        <v>0</v>
      </c>
      <c r="FM130" s="81">
        <f t="shared" si="178"/>
        <v>0</v>
      </c>
      <c r="FN130" s="81">
        <f t="shared" si="179"/>
        <v>0</v>
      </c>
      <c r="FO130" s="81">
        <f t="shared" si="180"/>
        <v>0</v>
      </c>
      <c r="FP130" s="88">
        <v>0</v>
      </c>
      <c r="FQ130" s="88">
        <v>0</v>
      </c>
      <c r="FR130" s="88">
        <v>0</v>
      </c>
      <c r="FS130" s="88">
        <v>0</v>
      </c>
      <c r="FT130" s="88">
        <v>0</v>
      </c>
      <c r="FU130" s="88">
        <v>0</v>
      </c>
      <c r="FV130" s="88">
        <v>0</v>
      </c>
      <c r="FW130" s="88">
        <v>0</v>
      </c>
      <c r="FX130" s="88">
        <v>0</v>
      </c>
      <c r="FY130" s="88">
        <v>0</v>
      </c>
      <c r="FZ130" s="88">
        <v>0</v>
      </c>
      <c r="GA130" s="88">
        <v>0</v>
      </c>
      <c r="GB130" s="83">
        <f t="shared" si="181"/>
        <v>0</v>
      </c>
      <c r="GC130" s="88">
        <v>0</v>
      </c>
      <c r="GD130" s="88">
        <v>0</v>
      </c>
      <c r="GE130" s="88">
        <v>0</v>
      </c>
      <c r="GF130" s="88">
        <v>0</v>
      </c>
      <c r="GG130" s="86">
        <v>173655.21799999999</v>
      </c>
      <c r="GH130" s="63">
        <v>0</v>
      </c>
      <c r="GI130" s="63">
        <v>0</v>
      </c>
      <c r="GJ130" s="63">
        <v>3071.0459999999998</v>
      </c>
      <c r="GK130" s="63">
        <v>48219.497000000003</v>
      </c>
      <c r="GL130" s="63">
        <v>122364.675</v>
      </c>
      <c r="GM130" s="63">
        <v>143967.367</v>
      </c>
      <c r="GN130" s="63">
        <v>114618.56200000001</v>
      </c>
      <c r="GO130" s="63">
        <v>333453.39600000001</v>
      </c>
      <c r="GP130" s="63">
        <v>0</v>
      </c>
      <c r="GQ130" s="63">
        <v>0</v>
      </c>
      <c r="GR130" s="63">
        <v>0</v>
      </c>
      <c r="GS130" s="63">
        <v>0</v>
      </c>
      <c r="GT130" s="63">
        <f t="shared" si="182"/>
        <v>765694.54300000006</v>
      </c>
      <c r="GU130" s="63">
        <v>0</v>
      </c>
      <c r="GV130" s="63">
        <v>0</v>
      </c>
      <c r="GW130" s="63">
        <v>0</v>
      </c>
      <c r="GX130" s="63">
        <v>0</v>
      </c>
      <c r="GY130" s="63">
        <v>0</v>
      </c>
      <c r="GZ130" s="63">
        <v>0</v>
      </c>
      <c r="HA130" s="63">
        <v>0</v>
      </c>
      <c r="HB130" s="63">
        <v>0</v>
      </c>
      <c r="HC130" s="63">
        <v>0</v>
      </c>
      <c r="HD130" s="63">
        <v>0</v>
      </c>
      <c r="HE130" s="63">
        <v>0</v>
      </c>
      <c r="HF130" s="63">
        <v>0</v>
      </c>
      <c r="HG130" s="63">
        <f t="shared" si="183"/>
        <v>0</v>
      </c>
      <c r="HH130" s="58">
        <v>0</v>
      </c>
      <c r="HI130" s="58">
        <v>0</v>
      </c>
      <c r="HJ130" s="58">
        <v>0</v>
      </c>
      <c r="HK130" s="58">
        <v>0</v>
      </c>
      <c r="HL130" s="58">
        <f t="shared" si="184"/>
        <v>765694.54300000006</v>
      </c>
      <c r="HM130" s="63">
        <v>0</v>
      </c>
      <c r="HN130" s="63">
        <v>0</v>
      </c>
      <c r="HO130" s="63">
        <v>3071.0459999999998</v>
      </c>
      <c r="HP130" s="63">
        <v>48219.497000000003</v>
      </c>
      <c r="HQ130" s="63">
        <v>122364.675</v>
      </c>
      <c r="HR130" s="63">
        <v>143967.367</v>
      </c>
      <c r="HS130" s="63">
        <v>114618.56200000001</v>
      </c>
      <c r="HT130" s="63">
        <v>333453.39600000001</v>
      </c>
      <c r="HU130" s="63">
        <v>413793.19900000002</v>
      </c>
      <c r="HV130" s="63">
        <v>25714.901000000002</v>
      </c>
      <c r="HW130" s="63">
        <v>217509.07199999999</v>
      </c>
      <c r="HX130" s="63">
        <v>0</v>
      </c>
      <c r="HY130" s="63">
        <f t="shared" si="185"/>
        <v>1422711.7150000001</v>
      </c>
      <c r="HZ130" s="63">
        <v>0</v>
      </c>
      <c r="IA130" s="63">
        <v>0</v>
      </c>
      <c r="IB130" s="63">
        <v>0</v>
      </c>
      <c r="IC130" s="63">
        <v>0</v>
      </c>
      <c r="ID130" s="63">
        <v>0</v>
      </c>
      <c r="IE130" s="63">
        <v>0</v>
      </c>
      <c r="IF130" s="63">
        <v>0</v>
      </c>
      <c r="IG130" s="63">
        <v>0</v>
      </c>
      <c r="IH130" s="63">
        <v>0</v>
      </c>
      <c r="II130" s="63">
        <v>0</v>
      </c>
      <c r="IJ130" s="63">
        <v>0</v>
      </c>
      <c r="IK130" s="63">
        <v>0</v>
      </c>
      <c r="IL130" s="63">
        <v>0</v>
      </c>
      <c r="IM130" s="58">
        <v>0</v>
      </c>
      <c r="IN130" s="58">
        <v>0</v>
      </c>
      <c r="IO130" s="58">
        <v>0</v>
      </c>
      <c r="IP130" s="58">
        <v>0</v>
      </c>
      <c r="IQ130" s="58">
        <f t="shared" si="214"/>
        <v>1422711.7150000001</v>
      </c>
      <c r="IR130" s="70">
        <f t="shared" si="186"/>
        <v>0</v>
      </c>
      <c r="IS130" s="70">
        <f t="shared" si="187"/>
        <v>1422711.7150000001</v>
      </c>
      <c r="IT130" s="92">
        <f t="shared" si="215"/>
        <v>1422711.7150000001</v>
      </c>
      <c r="IU130" s="92">
        <f t="shared" si="216"/>
        <v>0</v>
      </c>
      <c r="IV130" s="92">
        <f t="shared" si="188"/>
        <v>1422711.7150000001</v>
      </c>
      <c r="IW130" s="21">
        <f t="shared" si="217"/>
        <v>-1422711.7150000001</v>
      </c>
      <c r="IX130" s="70">
        <f t="shared" si="189"/>
        <v>173655.21799999999</v>
      </c>
      <c r="IY130" s="70">
        <f t="shared" si="190"/>
        <v>1422711.7150000001</v>
      </c>
      <c r="IZ130" s="93">
        <f t="shared" si="218"/>
        <v>1422711.7150000001</v>
      </c>
      <c r="JA130" s="93">
        <f t="shared" si="219"/>
        <v>173655.21799999999</v>
      </c>
      <c r="JB130" s="92">
        <f t="shared" si="191"/>
        <v>1249056.497</v>
      </c>
      <c r="JC130" s="94">
        <f t="shared" si="220"/>
        <v>-1249056.497</v>
      </c>
      <c r="JD130" s="94">
        <f t="shared" si="192"/>
        <v>765694.54300000006</v>
      </c>
      <c r="JE130" s="94">
        <f t="shared" si="193"/>
        <v>1422711.7150000001</v>
      </c>
      <c r="JF130" s="94">
        <f t="shared" si="221"/>
        <v>1422711.7150000001</v>
      </c>
      <c r="JG130" s="94">
        <f t="shared" si="222"/>
        <v>765694.54300000006</v>
      </c>
      <c r="JH130" s="94">
        <f t="shared" si="194"/>
        <v>657017.17200000002</v>
      </c>
      <c r="JI130" s="94">
        <f t="shared" si="223"/>
        <v>-657017.17200000002</v>
      </c>
      <c r="JJ130" s="94">
        <f t="shared" si="195"/>
        <v>1422711.7150000001</v>
      </c>
      <c r="JK130" s="94">
        <f t="shared" si="224"/>
        <v>1454185.2080000001</v>
      </c>
      <c r="JL130" s="94">
        <f t="shared" si="196"/>
        <v>1454185.2080000001</v>
      </c>
      <c r="JM130" s="94">
        <f t="shared" si="197"/>
        <v>1422711.7150000001</v>
      </c>
      <c r="JN130" s="94">
        <f t="shared" si="198"/>
        <v>31473.493000000017</v>
      </c>
      <c r="JO130" s="94">
        <f t="shared" si="199"/>
        <v>-31473.493000000017</v>
      </c>
      <c r="JP130" s="42"/>
      <c r="JQ130" s="141"/>
      <c r="JR130" s="4" t="s">
        <v>394</v>
      </c>
      <c r="JS130" s="4"/>
      <c r="JT130" s="5" t="s">
        <v>406</v>
      </c>
      <c r="JU130" s="102">
        <v>6</v>
      </c>
      <c r="JV130" s="5" t="s">
        <v>397</v>
      </c>
      <c r="JW130" s="5" t="s">
        <v>431</v>
      </c>
      <c r="JX130" s="144" t="s">
        <v>432</v>
      </c>
      <c r="JY130" s="104" t="s">
        <v>432</v>
      </c>
      <c r="JZ130" s="143"/>
      <c r="KA130" s="5" t="s">
        <v>406</v>
      </c>
      <c r="KB130" s="143"/>
      <c r="KC130" s="146"/>
      <c r="KD130" s="110"/>
      <c r="KE130" s="146"/>
      <c r="KF130" s="143"/>
      <c r="KG130" s="143"/>
      <c r="KH130" s="143"/>
      <c r="KI130" s="143"/>
      <c r="KJ130" s="143"/>
      <c r="KK130" s="143"/>
      <c r="KL130" s="143"/>
      <c r="KM130" s="42"/>
      <c r="KN130" s="143"/>
      <c r="KO130" s="143"/>
      <c r="KP130" s="143"/>
      <c r="KQ130" s="143"/>
      <c r="KR130" s="143"/>
      <c r="KS130" s="293"/>
    </row>
    <row r="131" spans="1:305" x14ac:dyDescent="0.25">
      <c r="A131" s="15" t="s">
        <v>299</v>
      </c>
      <c r="B131" s="5" t="s">
        <v>71</v>
      </c>
      <c r="C131" s="42" t="s">
        <v>320</v>
      </c>
      <c r="D131" s="218" t="s">
        <v>145</v>
      </c>
      <c r="E131" s="32" t="s">
        <v>770</v>
      </c>
      <c r="F131" s="31" t="s">
        <v>167</v>
      </c>
      <c r="G131" s="29">
        <v>0</v>
      </c>
      <c r="H131" s="29">
        <v>0</v>
      </c>
      <c r="I131" s="29">
        <v>0</v>
      </c>
      <c r="J131" s="29">
        <v>1012.429</v>
      </c>
      <c r="K131" s="29">
        <v>4238.6639999999998</v>
      </c>
      <c r="L131" s="29">
        <v>0</v>
      </c>
      <c r="M131" s="29">
        <v>0</v>
      </c>
      <c r="N131" s="48">
        <v>2024.106</v>
      </c>
      <c r="O131" s="48">
        <v>4461.0720000000001</v>
      </c>
      <c r="P131" s="48">
        <v>791.8</v>
      </c>
      <c r="Q131" s="48">
        <v>3062.1979999999999</v>
      </c>
      <c r="R131" s="48">
        <v>0</v>
      </c>
      <c r="S131" s="11">
        <f t="shared" si="123"/>
        <v>15590.269</v>
      </c>
      <c r="T131" s="79">
        <v>0</v>
      </c>
      <c r="U131" s="79">
        <v>0</v>
      </c>
      <c r="V131" s="79">
        <v>0</v>
      </c>
      <c r="W131" s="79">
        <v>0</v>
      </c>
      <c r="X131" s="79">
        <v>0</v>
      </c>
      <c r="Y131" s="79">
        <v>0</v>
      </c>
      <c r="Z131" s="79">
        <v>0</v>
      </c>
      <c r="AA131" s="79">
        <v>0</v>
      </c>
      <c r="AB131" s="79">
        <v>0</v>
      </c>
      <c r="AC131" s="79">
        <v>0</v>
      </c>
      <c r="AD131" s="79">
        <v>0</v>
      </c>
      <c r="AE131" s="79">
        <v>0</v>
      </c>
      <c r="AF131" s="221">
        <f t="shared" si="200"/>
        <v>0</v>
      </c>
      <c r="AG131" s="221">
        <f t="shared" si="201"/>
        <v>0</v>
      </c>
      <c r="AH131" s="221">
        <f t="shared" si="202"/>
        <v>0</v>
      </c>
      <c r="AI131" s="221">
        <f t="shared" si="203"/>
        <v>0</v>
      </c>
      <c r="AJ131" s="221">
        <f t="shared" si="204"/>
        <v>0</v>
      </c>
      <c r="AK131" s="221">
        <f t="shared" si="205"/>
        <v>0</v>
      </c>
      <c r="AL131" s="221">
        <f t="shared" si="206"/>
        <v>0</v>
      </c>
      <c r="AM131" s="221">
        <f t="shared" si="207"/>
        <v>0</v>
      </c>
      <c r="AN131" s="221">
        <f t="shared" si="208"/>
        <v>0</v>
      </c>
      <c r="AO131" s="221">
        <f t="shared" si="209"/>
        <v>0</v>
      </c>
      <c r="AP131" s="221">
        <f t="shared" si="210"/>
        <v>0</v>
      </c>
      <c r="AQ131" s="221">
        <f t="shared" si="211"/>
        <v>0</v>
      </c>
      <c r="AR131" s="221">
        <f t="shared" si="149"/>
        <v>0</v>
      </c>
      <c r="AS131" s="221">
        <f t="shared" si="150"/>
        <v>0</v>
      </c>
      <c r="AT131" s="221">
        <f t="shared" si="151"/>
        <v>0</v>
      </c>
      <c r="AU131" s="221">
        <f t="shared" si="152"/>
        <v>0</v>
      </c>
      <c r="AV131" s="221">
        <f t="shared" si="153"/>
        <v>0</v>
      </c>
      <c r="AW131" s="221">
        <f t="shared" si="154"/>
        <v>0</v>
      </c>
      <c r="AX131" s="221">
        <f t="shared" si="155"/>
        <v>0</v>
      </c>
      <c r="AY131" s="221">
        <f t="shared" si="156"/>
        <v>0</v>
      </c>
      <c r="AZ131" s="221">
        <f t="shared" si="157"/>
        <v>0</v>
      </c>
      <c r="BA131" s="221">
        <f t="shared" si="158"/>
        <v>0</v>
      </c>
      <c r="BB131" s="221">
        <f t="shared" si="159"/>
        <v>0</v>
      </c>
      <c r="BC131" s="221">
        <f t="shared" si="160"/>
        <v>0</v>
      </c>
      <c r="BD131" s="80">
        <f t="shared" si="212"/>
        <v>0</v>
      </c>
      <c r="BE131" s="76">
        <v>0</v>
      </c>
      <c r="BF131" s="54">
        <v>0</v>
      </c>
      <c r="BG131" s="21">
        <v>0</v>
      </c>
      <c r="BH131" s="21">
        <v>0</v>
      </c>
      <c r="BI131" s="21">
        <v>0</v>
      </c>
      <c r="BJ131" s="21">
        <v>0</v>
      </c>
      <c r="BK131" s="21">
        <v>0</v>
      </c>
      <c r="BL131" s="21">
        <v>0</v>
      </c>
      <c r="BM131" s="21">
        <v>0</v>
      </c>
      <c r="BN131" s="21">
        <v>0</v>
      </c>
      <c r="BO131" s="21">
        <v>0</v>
      </c>
      <c r="BP131" s="21">
        <v>0</v>
      </c>
      <c r="BQ131" s="21">
        <v>0</v>
      </c>
      <c r="BR131" s="21">
        <v>0</v>
      </c>
      <c r="BS131" s="86">
        <f t="shared" si="161"/>
        <v>0</v>
      </c>
      <c r="BT131" s="230">
        <v>0</v>
      </c>
      <c r="BU131" s="230">
        <v>0</v>
      </c>
      <c r="BV131" s="230">
        <v>0</v>
      </c>
      <c r="BW131" s="230">
        <v>0</v>
      </c>
      <c r="BX131" s="230">
        <v>0</v>
      </c>
      <c r="BY131" s="230">
        <v>0</v>
      </c>
      <c r="BZ131" s="230">
        <v>0</v>
      </c>
      <c r="CA131" s="230">
        <v>0</v>
      </c>
      <c r="CB131" s="230">
        <v>0</v>
      </c>
      <c r="CC131" s="230">
        <v>0</v>
      </c>
      <c r="CD131" s="230">
        <v>0</v>
      </c>
      <c r="CE131" s="230">
        <v>0</v>
      </c>
      <c r="CF131" s="80">
        <f t="shared" si="162"/>
        <v>0</v>
      </c>
      <c r="CG131" s="59">
        <v>0</v>
      </c>
      <c r="CH131" s="59">
        <v>0</v>
      </c>
      <c r="CI131" s="59">
        <v>0</v>
      </c>
      <c r="CJ131" s="59">
        <v>0</v>
      </c>
      <c r="CK131" s="59">
        <v>0</v>
      </c>
      <c r="CL131" s="59">
        <v>0</v>
      </c>
      <c r="CM131" s="59">
        <v>0</v>
      </c>
      <c r="CN131" s="59">
        <v>0</v>
      </c>
      <c r="CO131" s="59">
        <v>0</v>
      </c>
      <c r="CP131" s="59">
        <v>0</v>
      </c>
      <c r="CQ131" s="59">
        <v>0</v>
      </c>
      <c r="CR131" s="59">
        <v>0</v>
      </c>
      <c r="CS131" s="11">
        <f t="shared" si="163"/>
        <v>0</v>
      </c>
      <c r="CT131" s="59">
        <v>0</v>
      </c>
      <c r="CU131" s="59">
        <v>0</v>
      </c>
      <c r="CV131" s="59">
        <v>0</v>
      </c>
      <c r="CW131" s="59">
        <v>0</v>
      </c>
      <c r="CX131" s="58">
        <f t="shared" si="213"/>
        <v>0</v>
      </c>
      <c r="CY131" s="63">
        <v>0</v>
      </c>
      <c r="CZ131" s="63">
        <v>0</v>
      </c>
      <c r="DA131" s="63">
        <v>0</v>
      </c>
      <c r="DB131" s="63">
        <v>0</v>
      </c>
      <c r="DC131" s="63">
        <v>0</v>
      </c>
      <c r="DD131" s="63">
        <v>0</v>
      </c>
      <c r="DE131" s="63">
        <v>0</v>
      </c>
      <c r="DF131" s="63">
        <v>0</v>
      </c>
      <c r="DG131" s="63">
        <v>0</v>
      </c>
      <c r="DH131" s="63">
        <v>0</v>
      </c>
      <c r="DI131" s="63">
        <v>0</v>
      </c>
      <c r="DJ131" s="63">
        <v>0</v>
      </c>
      <c r="DK131" s="63">
        <f t="shared" si="164"/>
        <v>0</v>
      </c>
      <c r="DL131" s="63">
        <v>0</v>
      </c>
      <c r="DM131" s="63">
        <v>0</v>
      </c>
      <c r="DN131" s="63">
        <v>0</v>
      </c>
      <c r="DO131" s="63">
        <v>0</v>
      </c>
      <c r="DP131" s="63">
        <v>0</v>
      </c>
      <c r="DQ131" s="63">
        <v>0</v>
      </c>
      <c r="DR131" s="63">
        <v>0</v>
      </c>
      <c r="DS131" s="63">
        <v>0</v>
      </c>
      <c r="DT131" s="63">
        <v>0</v>
      </c>
      <c r="DU131" s="63">
        <v>0</v>
      </c>
      <c r="DV131" s="63">
        <v>0</v>
      </c>
      <c r="DW131" s="63">
        <v>0</v>
      </c>
      <c r="DX131" s="63">
        <f t="shared" si="165"/>
        <v>0</v>
      </c>
      <c r="DY131" s="58">
        <v>0</v>
      </c>
      <c r="DZ131" s="58">
        <v>0</v>
      </c>
      <c r="EA131" s="58">
        <v>0</v>
      </c>
      <c r="EB131" s="58">
        <v>0</v>
      </c>
      <c r="EC131" s="58">
        <f t="shared" si="166"/>
        <v>0</v>
      </c>
      <c r="ED131" s="88">
        <v>0</v>
      </c>
      <c r="EE131" s="88">
        <v>0</v>
      </c>
      <c r="EF131" s="88">
        <v>0</v>
      </c>
      <c r="EG131" s="88">
        <v>1012.429</v>
      </c>
      <c r="EH131" s="88">
        <v>4238.6639999999998</v>
      </c>
      <c r="EI131" s="88">
        <v>0</v>
      </c>
      <c r="EJ131" s="88">
        <v>0</v>
      </c>
      <c r="EK131" s="88">
        <v>0</v>
      </c>
      <c r="EL131" s="88">
        <v>0</v>
      </c>
      <c r="EM131" s="88">
        <v>0</v>
      </c>
      <c r="EN131" s="88">
        <v>0</v>
      </c>
      <c r="EO131" s="88">
        <v>24748.906999999999</v>
      </c>
      <c r="EP131" s="83">
        <f t="shared" si="167"/>
        <v>30000</v>
      </c>
      <c r="EQ131" s="79">
        <v>0</v>
      </c>
      <c r="ER131" s="79">
        <v>0</v>
      </c>
      <c r="ES131" s="79">
        <v>0</v>
      </c>
      <c r="ET131" s="79">
        <v>0</v>
      </c>
      <c r="EU131" s="79">
        <v>0</v>
      </c>
      <c r="EV131" s="79">
        <v>0</v>
      </c>
      <c r="EW131" s="79">
        <v>0</v>
      </c>
      <c r="EX131" s="79">
        <v>0</v>
      </c>
      <c r="EY131" s="79">
        <v>0</v>
      </c>
      <c r="EZ131" s="79">
        <v>0</v>
      </c>
      <c r="FA131" s="79">
        <v>0</v>
      </c>
      <c r="FB131" s="79">
        <v>0</v>
      </c>
      <c r="FC131" s="81">
        <f t="shared" si="168"/>
        <v>0</v>
      </c>
      <c r="FD131" s="81">
        <f t="shared" si="169"/>
        <v>0</v>
      </c>
      <c r="FE131" s="81">
        <f t="shared" si="170"/>
        <v>0</v>
      </c>
      <c r="FF131" s="81">
        <f t="shared" si="171"/>
        <v>0</v>
      </c>
      <c r="FG131" s="81">
        <f t="shared" si="172"/>
        <v>0</v>
      </c>
      <c r="FH131" s="81">
        <f t="shared" si="173"/>
        <v>0</v>
      </c>
      <c r="FI131" s="81">
        <f t="shared" si="174"/>
        <v>0</v>
      </c>
      <c r="FJ131" s="81">
        <f t="shared" si="175"/>
        <v>0</v>
      </c>
      <c r="FK131" s="81">
        <f t="shared" si="176"/>
        <v>0</v>
      </c>
      <c r="FL131" s="81">
        <f t="shared" si="177"/>
        <v>0</v>
      </c>
      <c r="FM131" s="81">
        <f t="shared" si="178"/>
        <v>0</v>
      </c>
      <c r="FN131" s="81">
        <f t="shared" si="179"/>
        <v>0</v>
      </c>
      <c r="FO131" s="81">
        <f t="shared" si="180"/>
        <v>0</v>
      </c>
      <c r="FP131" s="88">
        <v>0</v>
      </c>
      <c r="FQ131" s="88">
        <v>0</v>
      </c>
      <c r="FR131" s="88">
        <v>0</v>
      </c>
      <c r="FS131" s="88">
        <v>0</v>
      </c>
      <c r="FT131" s="88">
        <v>0</v>
      </c>
      <c r="FU131" s="88">
        <v>0</v>
      </c>
      <c r="FV131" s="88">
        <v>0</v>
      </c>
      <c r="FW131" s="88">
        <v>0</v>
      </c>
      <c r="FX131" s="88">
        <v>0</v>
      </c>
      <c r="FY131" s="88">
        <v>0</v>
      </c>
      <c r="FZ131" s="88">
        <v>0</v>
      </c>
      <c r="GA131" s="88">
        <v>0</v>
      </c>
      <c r="GB131" s="83">
        <f t="shared" si="181"/>
        <v>0</v>
      </c>
      <c r="GC131" s="88">
        <v>0</v>
      </c>
      <c r="GD131" s="88">
        <v>0</v>
      </c>
      <c r="GE131" s="88">
        <v>0</v>
      </c>
      <c r="GF131" s="88">
        <v>0</v>
      </c>
      <c r="GG131" s="86">
        <v>30000</v>
      </c>
      <c r="GH131" s="63">
        <v>0</v>
      </c>
      <c r="GI131" s="63">
        <v>0</v>
      </c>
      <c r="GJ131" s="63">
        <v>0</v>
      </c>
      <c r="GK131" s="63">
        <v>1012.429</v>
      </c>
      <c r="GL131" s="63">
        <v>4238.6639999999998</v>
      </c>
      <c r="GM131" s="63">
        <v>0</v>
      </c>
      <c r="GN131" s="63">
        <v>0</v>
      </c>
      <c r="GO131" s="63">
        <v>2024.106</v>
      </c>
      <c r="GP131" s="63">
        <v>0</v>
      </c>
      <c r="GQ131" s="63">
        <v>0</v>
      </c>
      <c r="GR131" s="63">
        <v>0</v>
      </c>
      <c r="GS131" s="63">
        <v>0</v>
      </c>
      <c r="GT131" s="63">
        <f t="shared" si="182"/>
        <v>7275.1989999999996</v>
      </c>
      <c r="GU131" s="63">
        <v>0</v>
      </c>
      <c r="GV131" s="63">
        <v>0</v>
      </c>
      <c r="GW131" s="63">
        <v>0</v>
      </c>
      <c r="GX131" s="63">
        <v>0</v>
      </c>
      <c r="GY131" s="63">
        <v>0</v>
      </c>
      <c r="GZ131" s="63">
        <v>0</v>
      </c>
      <c r="HA131" s="63">
        <v>0</v>
      </c>
      <c r="HB131" s="63">
        <v>0</v>
      </c>
      <c r="HC131" s="63">
        <v>0</v>
      </c>
      <c r="HD131" s="63">
        <v>0</v>
      </c>
      <c r="HE131" s="63">
        <v>0</v>
      </c>
      <c r="HF131" s="63">
        <v>0</v>
      </c>
      <c r="HG131" s="63">
        <f t="shared" si="183"/>
        <v>0</v>
      </c>
      <c r="HH131" s="58">
        <v>0</v>
      </c>
      <c r="HI131" s="58">
        <v>0</v>
      </c>
      <c r="HJ131" s="58">
        <v>0</v>
      </c>
      <c r="HK131" s="58">
        <v>0</v>
      </c>
      <c r="HL131" s="58">
        <f t="shared" si="184"/>
        <v>7275.1989999999996</v>
      </c>
      <c r="HM131" s="63">
        <v>0</v>
      </c>
      <c r="HN131" s="63">
        <v>0</v>
      </c>
      <c r="HO131" s="63">
        <v>0</v>
      </c>
      <c r="HP131" s="63">
        <v>1012.429</v>
      </c>
      <c r="HQ131" s="63">
        <v>4238.6639999999998</v>
      </c>
      <c r="HR131" s="63">
        <v>0</v>
      </c>
      <c r="HS131" s="63">
        <v>0</v>
      </c>
      <c r="HT131" s="63">
        <v>2024.106</v>
      </c>
      <c r="HU131" s="63">
        <v>4461.0720000000001</v>
      </c>
      <c r="HV131" s="63">
        <v>791.8</v>
      </c>
      <c r="HW131" s="63">
        <v>3062.1979999999999</v>
      </c>
      <c r="HX131" s="63">
        <v>0</v>
      </c>
      <c r="HY131" s="63">
        <f t="shared" si="185"/>
        <v>15590.269</v>
      </c>
      <c r="HZ131" s="63">
        <v>0</v>
      </c>
      <c r="IA131" s="63">
        <v>0</v>
      </c>
      <c r="IB131" s="63">
        <v>0</v>
      </c>
      <c r="IC131" s="63">
        <v>0</v>
      </c>
      <c r="ID131" s="63">
        <v>0</v>
      </c>
      <c r="IE131" s="63">
        <v>0</v>
      </c>
      <c r="IF131" s="63">
        <v>0</v>
      </c>
      <c r="IG131" s="63">
        <v>0</v>
      </c>
      <c r="IH131" s="63">
        <v>0</v>
      </c>
      <c r="II131" s="63">
        <v>0</v>
      </c>
      <c r="IJ131" s="63">
        <v>0</v>
      </c>
      <c r="IK131" s="63">
        <v>0</v>
      </c>
      <c r="IL131" s="63">
        <v>0</v>
      </c>
      <c r="IM131" s="58">
        <v>0</v>
      </c>
      <c r="IN131" s="58">
        <v>0</v>
      </c>
      <c r="IO131" s="58">
        <v>0</v>
      </c>
      <c r="IP131" s="58">
        <v>0</v>
      </c>
      <c r="IQ131" s="58">
        <f t="shared" si="214"/>
        <v>15590.269</v>
      </c>
      <c r="IR131" s="70">
        <f t="shared" si="186"/>
        <v>0</v>
      </c>
      <c r="IS131" s="70">
        <f t="shared" si="187"/>
        <v>15590.269</v>
      </c>
      <c r="IT131" s="92">
        <f t="shared" si="215"/>
        <v>15590.269</v>
      </c>
      <c r="IU131" s="92">
        <f t="shared" si="216"/>
        <v>0</v>
      </c>
      <c r="IV131" s="92">
        <f t="shared" si="188"/>
        <v>15590.269</v>
      </c>
      <c r="IW131" s="21">
        <f t="shared" si="217"/>
        <v>-15590.269</v>
      </c>
      <c r="IX131" s="70">
        <f t="shared" si="189"/>
        <v>5251.0929999999998</v>
      </c>
      <c r="IY131" s="70">
        <f t="shared" si="190"/>
        <v>15590.269</v>
      </c>
      <c r="IZ131" s="93">
        <f t="shared" si="218"/>
        <v>15590.269</v>
      </c>
      <c r="JA131" s="93">
        <f t="shared" si="219"/>
        <v>5251.0929999999998</v>
      </c>
      <c r="JB131" s="92">
        <f t="shared" si="191"/>
        <v>10339.175999999999</v>
      </c>
      <c r="JC131" s="94">
        <f t="shared" si="220"/>
        <v>14409.731</v>
      </c>
      <c r="JD131" s="94">
        <f t="shared" si="192"/>
        <v>7275.1989999999996</v>
      </c>
      <c r="JE131" s="94">
        <f t="shared" si="193"/>
        <v>15590.269</v>
      </c>
      <c r="JF131" s="94">
        <f t="shared" si="221"/>
        <v>15590.269</v>
      </c>
      <c r="JG131" s="94">
        <f t="shared" si="222"/>
        <v>7275.1989999999996</v>
      </c>
      <c r="JH131" s="94">
        <f t="shared" si="194"/>
        <v>8315.07</v>
      </c>
      <c r="JI131" s="94">
        <f t="shared" si="223"/>
        <v>-8315.07</v>
      </c>
      <c r="JJ131" s="94">
        <f t="shared" si="195"/>
        <v>15590.269</v>
      </c>
      <c r="JK131" s="94">
        <f t="shared" si="224"/>
        <v>15590.269</v>
      </c>
      <c r="JL131" s="94">
        <f t="shared" si="196"/>
        <v>15590.269</v>
      </c>
      <c r="JM131" s="94">
        <f t="shared" si="197"/>
        <v>15590.269</v>
      </c>
      <c r="JN131" s="94">
        <f t="shared" si="198"/>
        <v>0</v>
      </c>
      <c r="JO131" s="94">
        <f t="shared" si="199"/>
        <v>0</v>
      </c>
      <c r="JP131" s="42"/>
      <c r="JQ131" s="141"/>
      <c r="JR131" s="4"/>
      <c r="JS131" s="4"/>
      <c r="JT131" s="5" t="s">
        <v>406</v>
      </c>
      <c r="JU131" s="102">
        <v>6</v>
      </c>
      <c r="JV131" s="5" t="s">
        <v>397</v>
      </c>
      <c r="JW131" s="5" t="s">
        <v>431</v>
      </c>
      <c r="JX131" s="103" t="s">
        <v>411</v>
      </c>
      <c r="JY131" s="104"/>
      <c r="JZ131" s="143"/>
      <c r="KA131" s="5" t="s">
        <v>400</v>
      </c>
      <c r="KB131" s="143"/>
      <c r="KC131" s="109">
        <v>43800</v>
      </c>
      <c r="KD131" s="109">
        <v>43830</v>
      </c>
      <c r="KE131" s="146"/>
      <c r="KF131" s="143"/>
      <c r="KG131" s="143"/>
      <c r="KH131" s="143"/>
      <c r="KI131" s="143"/>
      <c r="KJ131" s="143"/>
      <c r="KK131" s="143"/>
      <c r="KL131" s="143"/>
      <c r="KM131" s="42"/>
      <c r="KN131" s="143"/>
      <c r="KO131" s="143"/>
      <c r="KP131" s="143"/>
      <c r="KQ131" s="143"/>
      <c r="KR131" s="143"/>
      <c r="KS131" s="293"/>
    </row>
    <row r="132" spans="1:305" x14ac:dyDescent="0.25">
      <c r="A132" s="15" t="s">
        <v>300</v>
      </c>
      <c r="B132" s="5" t="s">
        <v>71</v>
      </c>
      <c r="C132" s="42" t="s">
        <v>321</v>
      </c>
      <c r="D132" s="218" t="s">
        <v>146</v>
      </c>
      <c r="E132" s="32" t="s">
        <v>770</v>
      </c>
      <c r="F132" s="31" t="s">
        <v>170</v>
      </c>
      <c r="G132" s="29">
        <v>0</v>
      </c>
      <c r="H132" s="29">
        <v>0</v>
      </c>
      <c r="I132" s="29">
        <v>0</v>
      </c>
      <c r="J132" s="29">
        <v>0</v>
      </c>
      <c r="K132" s="29">
        <v>0</v>
      </c>
      <c r="L132" s="29">
        <v>675000</v>
      </c>
      <c r="M132" s="29">
        <v>0</v>
      </c>
      <c r="N132" s="48">
        <v>0</v>
      </c>
      <c r="O132" s="48">
        <v>0</v>
      </c>
      <c r="P132" s="48">
        <v>-15070</v>
      </c>
      <c r="Q132" s="48">
        <v>36365.074999999997</v>
      </c>
      <c r="R132" s="48">
        <v>101.15300000000001</v>
      </c>
      <c r="S132" s="11">
        <f t="shared" si="123"/>
        <v>696396.228</v>
      </c>
      <c r="T132" s="79">
        <v>0</v>
      </c>
      <c r="U132" s="79">
        <v>0</v>
      </c>
      <c r="V132" s="79">
        <v>0</v>
      </c>
      <c r="W132" s="79">
        <v>0</v>
      </c>
      <c r="X132" s="79">
        <v>0</v>
      </c>
      <c r="Y132" s="79">
        <v>0</v>
      </c>
      <c r="Z132" s="79">
        <v>0</v>
      </c>
      <c r="AA132" s="79">
        <v>0</v>
      </c>
      <c r="AB132" s="79">
        <v>0.91</v>
      </c>
      <c r="AC132" s="79">
        <v>0</v>
      </c>
      <c r="AD132" s="79">
        <v>0</v>
      </c>
      <c r="AE132" s="79">
        <v>0</v>
      </c>
      <c r="AF132" s="221">
        <f t="shared" si="200"/>
        <v>0</v>
      </c>
      <c r="AG132" s="221">
        <f t="shared" si="201"/>
        <v>0</v>
      </c>
      <c r="AH132" s="221">
        <f t="shared" si="202"/>
        <v>0</v>
      </c>
      <c r="AI132" s="221">
        <f t="shared" si="203"/>
        <v>0</v>
      </c>
      <c r="AJ132" s="221">
        <f t="shared" si="204"/>
        <v>0</v>
      </c>
      <c r="AK132" s="221">
        <f t="shared" si="205"/>
        <v>0</v>
      </c>
      <c r="AL132" s="221">
        <f t="shared" si="206"/>
        <v>0</v>
      </c>
      <c r="AM132" s="221">
        <f t="shared" si="207"/>
        <v>0</v>
      </c>
      <c r="AN132" s="221">
        <f t="shared" si="208"/>
        <v>0.91</v>
      </c>
      <c r="AO132" s="221">
        <f t="shared" si="209"/>
        <v>0.91</v>
      </c>
      <c r="AP132" s="221">
        <f t="shared" si="210"/>
        <v>0.91</v>
      </c>
      <c r="AQ132" s="221">
        <f t="shared" si="211"/>
        <v>0.91</v>
      </c>
      <c r="AR132" s="221">
        <f t="shared" si="149"/>
        <v>0</v>
      </c>
      <c r="AS132" s="221">
        <f t="shared" si="150"/>
        <v>0</v>
      </c>
      <c r="AT132" s="221">
        <f t="shared" si="151"/>
        <v>0</v>
      </c>
      <c r="AU132" s="221">
        <f t="shared" si="152"/>
        <v>0</v>
      </c>
      <c r="AV132" s="221">
        <f t="shared" si="153"/>
        <v>0</v>
      </c>
      <c r="AW132" s="221">
        <f t="shared" si="154"/>
        <v>0</v>
      </c>
      <c r="AX132" s="221">
        <f t="shared" si="155"/>
        <v>0</v>
      </c>
      <c r="AY132" s="221">
        <f t="shared" si="156"/>
        <v>0</v>
      </c>
      <c r="AZ132" s="221">
        <f t="shared" si="157"/>
        <v>0</v>
      </c>
      <c r="BA132" s="221">
        <f t="shared" si="158"/>
        <v>0</v>
      </c>
      <c r="BB132" s="221">
        <f t="shared" si="159"/>
        <v>0</v>
      </c>
      <c r="BC132" s="221">
        <f t="shared" si="160"/>
        <v>0</v>
      </c>
      <c r="BD132" s="80">
        <f t="shared" si="212"/>
        <v>0.91</v>
      </c>
      <c r="BE132" s="76">
        <v>0</v>
      </c>
      <c r="BF132" s="54">
        <v>0</v>
      </c>
      <c r="BG132" s="21">
        <v>0</v>
      </c>
      <c r="BH132" s="21">
        <v>0</v>
      </c>
      <c r="BI132" s="21">
        <v>0</v>
      </c>
      <c r="BJ132" s="21">
        <v>0</v>
      </c>
      <c r="BK132" s="21">
        <v>0</v>
      </c>
      <c r="BL132" s="21">
        <v>0</v>
      </c>
      <c r="BM132" s="21">
        <v>0</v>
      </c>
      <c r="BN132" s="21">
        <v>0</v>
      </c>
      <c r="BO132" s="21">
        <v>0</v>
      </c>
      <c r="BP132" s="21">
        <v>0</v>
      </c>
      <c r="BQ132" s="21">
        <v>0</v>
      </c>
      <c r="BR132" s="21">
        <v>0</v>
      </c>
      <c r="BS132" s="86">
        <f t="shared" si="161"/>
        <v>0</v>
      </c>
      <c r="BT132" s="230">
        <v>0</v>
      </c>
      <c r="BU132" s="230">
        <v>0</v>
      </c>
      <c r="BV132" s="230">
        <v>0</v>
      </c>
      <c r="BW132" s="230">
        <v>0</v>
      </c>
      <c r="BX132" s="230">
        <v>0</v>
      </c>
      <c r="BY132" s="230">
        <v>0</v>
      </c>
      <c r="BZ132" s="230">
        <v>0</v>
      </c>
      <c r="CA132" s="230">
        <v>0</v>
      </c>
      <c r="CB132" s="230">
        <v>0</v>
      </c>
      <c r="CC132" s="230">
        <v>0</v>
      </c>
      <c r="CD132" s="230">
        <v>0</v>
      </c>
      <c r="CE132" s="230">
        <v>0</v>
      </c>
      <c r="CF132" s="80">
        <f t="shared" si="162"/>
        <v>0</v>
      </c>
      <c r="CG132" s="59">
        <v>0</v>
      </c>
      <c r="CH132" s="59">
        <v>0</v>
      </c>
      <c r="CI132" s="59">
        <v>0</v>
      </c>
      <c r="CJ132" s="59">
        <v>0</v>
      </c>
      <c r="CK132" s="59">
        <v>0</v>
      </c>
      <c r="CL132" s="59">
        <v>0</v>
      </c>
      <c r="CM132" s="59">
        <v>0</v>
      </c>
      <c r="CN132" s="59">
        <v>0</v>
      </c>
      <c r="CO132" s="59">
        <v>0</v>
      </c>
      <c r="CP132" s="59">
        <v>0</v>
      </c>
      <c r="CQ132" s="59">
        <v>0</v>
      </c>
      <c r="CR132" s="59">
        <v>0</v>
      </c>
      <c r="CS132" s="11">
        <f t="shared" si="163"/>
        <v>0</v>
      </c>
      <c r="CT132" s="59">
        <v>0</v>
      </c>
      <c r="CU132" s="59">
        <v>0</v>
      </c>
      <c r="CV132" s="59">
        <v>0</v>
      </c>
      <c r="CW132" s="59">
        <v>0</v>
      </c>
      <c r="CX132" s="58">
        <f t="shared" si="213"/>
        <v>0</v>
      </c>
      <c r="CY132" s="63">
        <v>0</v>
      </c>
      <c r="CZ132" s="63">
        <v>0</v>
      </c>
      <c r="DA132" s="63">
        <v>0</v>
      </c>
      <c r="DB132" s="63">
        <v>0</v>
      </c>
      <c r="DC132" s="63">
        <v>0</v>
      </c>
      <c r="DD132" s="63">
        <v>0</v>
      </c>
      <c r="DE132" s="63">
        <v>0</v>
      </c>
      <c r="DF132" s="63">
        <v>0</v>
      </c>
      <c r="DG132" s="63">
        <v>0</v>
      </c>
      <c r="DH132" s="63">
        <v>0</v>
      </c>
      <c r="DI132" s="63">
        <v>0</v>
      </c>
      <c r="DJ132" s="63">
        <v>0</v>
      </c>
      <c r="DK132" s="63">
        <f t="shared" si="164"/>
        <v>0</v>
      </c>
      <c r="DL132" s="63">
        <v>0</v>
      </c>
      <c r="DM132" s="63">
        <v>0</v>
      </c>
      <c r="DN132" s="63">
        <v>0</v>
      </c>
      <c r="DO132" s="63">
        <v>0</v>
      </c>
      <c r="DP132" s="63">
        <v>0</v>
      </c>
      <c r="DQ132" s="63">
        <v>0</v>
      </c>
      <c r="DR132" s="63">
        <v>0</v>
      </c>
      <c r="DS132" s="63">
        <v>0</v>
      </c>
      <c r="DT132" s="63">
        <v>0</v>
      </c>
      <c r="DU132" s="63">
        <v>0</v>
      </c>
      <c r="DV132" s="63">
        <v>0</v>
      </c>
      <c r="DW132" s="63">
        <v>0</v>
      </c>
      <c r="DX132" s="63">
        <f t="shared" si="165"/>
        <v>0</v>
      </c>
      <c r="DY132" s="58">
        <v>0</v>
      </c>
      <c r="DZ132" s="58">
        <v>0</v>
      </c>
      <c r="EA132" s="58">
        <v>0</v>
      </c>
      <c r="EB132" s="58">
        <v>0</v>
      </c>
      <c r="EC132" s="58">
        <f t="shared" si="166"/>
        <v>0</v>
      </c>
      <c r="ED132" s="88">
        <v>0</v>
      </c>
      <c r="EE132" s="88">
        <v>0</v>
      </c>
      <c r="EF132" s="88">
        <v>0</v>
      </c>
      <c r="EG132" s="88">
        <v>0</v>
      </c>
      <c r="EH132" s="88">
        <v>0</v>
      </c>
      <c r="EI132" s="88">
        <v>675000</v>
      </c>
      <c r="EJ132" s="88">
        <v>0</v>
      </c>
      <c r="EK132" s="88">
        <v>0</v>
      </c>
      <c r="EL132" s="88">
        <v>0</v>
      </c>
      <c r="EM132" s="88">
        <v>0</v>
      </c>
      <c r="EN132" s="88">
        <v>0</v>
      </c>
      <c r="EO132" s="88">
        <v>0</v>
      </c>
      <c r="EP132" s="83">
        <f t="shared" si="167"/>
        <v>675000</v>
      </c>
      <c r="EQ132" s="79">
        <v>0</v>
      </c>
      <c r="ER132" s="79">
        <v>0</v>
      </c>
      <c r="ES132" s="79">
        <v>0</v>
      </c>
      <c r="ET132" s="79">
        <v>0</v>
      </c>
      <c r="EU132" s="79">
        <v>0</v>
      </c>
      <c r="EV132" s="79">
        <v>0</v>
      </c>
      <c r="EW132" s="79">
        <v>0</v>
      </c>
      <c r="EX132" s="79">
        <v>0</v>
      </c>
      <c r="EY132" s="79">
        <v>0</v>
      </c>
      <c r="EZ132" s="79">
        <v>0</v>
      </c>
      <c r="FA132" s="79">
        <v>0</v>
      </c>
      <c r="FB132" s="79">
        <v>0</v>
      </c>
      <c r="FC132" s="81">
        <f t="shared" si="168"/>
        <v>0</v>
      </c>
      <c r="FD132" s="81">
        <f t="shared" si="169"/>
        <v>0</v>
      </c>
      <c r="FE132" s="81">
        <f t="shared" si="170"/>
        <v>0</v>
      </c>
      <c r="FF132" s="81">
        <f t="shared" si="171"/>
        <v>0</v>
      </c>
      <c r="FG132" s="81">
        <f t="shared" si="172"/>
        <v>0</v>
      </c>
      <c r="FH132" s="81">
        <f t="shared" si="173"/>
        <v>0</v>
      </c>
      <c r="FI132" s="81">
        <f t="shared" si="174"/>
        <v>0</v>
      </c>
      <c r="FJ132" s="81">
        <f t="shared" si="175"/>
        <v>0</v>
      </c>
      <c r="FK132" s="81">
        <f t="shared" si="176"/>
        <v>0</v>
      </c>
      <c r="FL132" s="81">
        <f t="shared" si="177"/>
        <v>0</v>
      </c>
      <c r="FM132" s="81">
        <f t="shared" si="178"/>
        <v>0</v>
      </c>
      <c r="FN132" s="81">
        <f t="shared" si="179"/>
        <v>0</v>
      </c>
      <c r="FO132" s="81">
        <f t="shared" si="180"/>
        <v>0</v>
      </c>
      <c r="FP132" s="88">
        <v>0</v>
      </c>
      <c r="FQ132" s="88">
        <v>0</v>
      </c>
      <c r="FR132" s="88">
        <v>0</v>
      </c>
      <c r="FS132" s="88">
        <v>0</v>
      </c>
      <c r="FT132" s="88">
        <v>0</v>
      </c>
      <c r="FU132" s="88">
        <v>0</v>
      </c>
      <c r="FV132" s="88">
        <v>0</v>
      </c>
      <c r="FW132" s="88">
        <v>0</v>
      </c>
      <c r="FX132" s="88">
        <v>0</v>
      </c>
      <c r="FY132" s="88">
        <v>0</v>
      </c>
      <c r="FZ132" s="88">
        <v>0</v>
      </c>
      <c r="GA132" s="88">
        <v>0</v>
      </c>
      <c r="GB132" s="83">
        <f t="shared" si="181"/>
        <v>0</v>
      </c>
      <c r="GC132" s="88">
        <v>0</v>
      </c>
      <c r="GD132" s="88">
        <v>0</v>
      </c>
      <c r="GE132" s="88">
        <v>0</v>
      </c>
      <c r="GF132" s="88">
        <v>0</v>
      </c>
      <c r="GG132" s="86">
        <v>675000</v>
      </c>
      <c r="GH132" s="63">
        <v>0</v>
      </c>
      <c r="GI132" s="63">
        <v>0</v>
      </c>
      <c r="GJ132" s="63">
        <v>0</v>
      </c>
      <c r="GK132" s="63">
        <v>0</v>
      </c>
      <c r="GL132" s="63">
        <v>0</v>
      </c>
      <c r="GM132" s="63">
        <v>675000</v>
      </c>
      <c r="GN132" s="63">
        <v>0</v>
      </c>
      <c r="GO132" s="63">
        <v>0</v>
      </c>
      <c r="GP132" s="63">
        <v>0</v>
      </c>
      <c r="GQ132" s="63">
        <v>55000</v>
      </c>
      <c r="GR132" s="63">
        <v>0</v>
      </c>
      <c r="GS132" s="63">
        <v>0</v>
      </c>
      <c r="GT132" s="63">
        <f t="shared" si="182"/>
        <v>730000</v>
      </c>
      <c r="GU132" s="63">
        <v>0</v>
      </c>
      <c r="GV132" s="63">
        <v>0</v>
      </c>
      <c r="GW132" s="63">
        <v>0</v>
      </c>
      <c r="GX132" s="63">
        <v>0</v>
      </c>
      <c r="GY132" s="63">
        <v>0</v>
      </c>
      <c r="GZ132" s="63">
        <v>0</v>
      </c>
      <c r="HA132" s="63">
        <v>0</v>
      </c>
      <c r="HB132" s="63">
        <v>0</v>
      </c>
      <c r="HC132" s="63">
        <v>0</v>
      </c>
      <c r="HD132" s="63">
        <v>0</v>
      </c>
      <c r="HE132" s="63">
        <v>0</v>
      </c>
      <c r="HF132" s="63">
        <v>0</v>
      </c>
      <c r="HG132" s="63">
        <f t="shared" si="183"/>
        <v>0</v>
      </c>
      <c r="HH132" s="58">
        <v>0</v>
      </c>
      <c r="HI132" s="58">
        <v>0</v>
      </c>
      <c r="HJ132" s="58">
        <v>0</v>
      </c>
      <c r="HK132" s="58">
        <v>0</v>
      </c>
      <c r="HL132" s="58">
        <f t="shared" si="184"/>
        <v>730000</v>
      </c>
      <c r="HM132" s="63">
        <v>0</v>
      </c>
      <c r="HN132" s="63">
        <v>0</v>
      </c>
      <c r="HO132" s="63">
        <v>0</v>
      </c>
      <c r="HP132" s="63">
        <v>0</v>
      </c>
      <c r="HQ132" s="63">
        <v>0</v>
      </c>
      <c r="HR132" s="63">
        <v>675000</v>
      </c>
      <c r="HS132" s="63">
        <v>0</v>
      </c>
      <c r="HT132" s="63">
        <v>0</v>
      </c>
      <c r="HU132" s="63">
        <v>0</v>
      </c>
      <c r="HV132" s="63">
        <v>-15070</v>
      </c>
      <c r="HW132" s="63">
        <v>36365.074999999997</v>
      </c>
      <c r="HX132" s="63">
        <v>33704.925000000047</v>
      </c>
      <c r="HY132" s="63">
        <f t="shared" si="185"/>
        <v>730000</v>
      </c>
      <c r="HZ132" s="63">
        <v>0</v>
      </c>
      <c r="IA132" s="63">
        <v>0</v>
      </c>
      <c r="IB132" s="63">
        <v>0</v>
      </c>
      <c r="IC132" s="63">
        <v>0</v>
      </c>
      <c r="ID132" s="63">
        <v>0</v>
      </c>
      <c r="IE132" s="63">
        <v>0</v>
      </c>
      <c r="IF132" s="63">
        <v>0</v>
      </c>
      <c r="IG132" s="63">
        <v>0</v>
      </c>
      <c r="IH132" s="63">
        <v>0</v>
      </c>
      <c r="II132" s="63">
        <v>0</v>
      </c>
      <c r="IJ132" s="63">
        <v>0</v>
      </c>
      <c r="IK132" s="63">
        <v>0</v>
      </c>
      <c r="IL132" s="63">
        <v>0</v>
      </c>
      <c r="IM132" s="58">
        <v>0</v>
      </c>
      <c r="IN132" s="58">
        <v>0</v>
      </c>
      <c r="IO132" s="58">
        <v>0</v>
      </c>
      <c r="IP132" s="58">
        <v>0</v>
      </c>
      <c r="IQ132" s="58">
        <f t="shared" si="214"/>
        <v>730000</v>
      </c>
      <c r="IR132" s="70">
        <f t="shared" si="186"/>
        <v>0</v>
      </c>
      <c r="IS132" s="70">
        <f t="shared" si="187"/>
        <v>696295.07499999995</v>
      </c>
      <c r="IT132" s="92">
        <f t="shared" si="215"/>
        <v>696295.07499999995</v>
      </c>
      <c r="IU132" s="92">
        <f t="shared" si="216"/>
        <v>0</v>
      </c>
      <c r="IV132" s="92">
        <f t="shared" si="188"/>
        <v>696295.07499999995</v>
      </c>
      <c r="IW132" s="21">
        <f t="shared" si="217"/>
        <v>-696295.07499999995</v>
      </c>
      <c r="IX132" s="70">
        <f t="shared" si="189"/>
        <v>675000</v>
      </c>
      <c r="IY132" s="70">
        <f t="shared" si="190"/>
        <v>696295.07499999995</v>
      </c>
      <c r="IZ132" s="93">
        <f t="shared" si="218"/>
        <v>696295.07499999995</v>
      </c>
      <c r="JA132" s="93">
        <f t="shared" si="219"/>
        <v>675000</v>
      </c>
      <c r="JB132" s="92">
        <f t="shared" si="191"/>
        <v>21295.074999999953</v>
      </c>
      <c r="JC132" s="94">
        <f t="shared" si="220"/>
        <v>-21295.074999999953</v>
      </c>
      <c r="JD132" s="94">
        <f t="shared" si="192"/>
        <v>730000</v>
      </c>
      <c r="JE132" s="94">
        <f t="shared" si="193"/>
        <v>696295.07499999995</v>
      </c>
      <c r="JF132" s="94">
        <f t="shared" si="221"/>
        <v>696295.07499999995</v>
      </c>
      <c r="JG132" s="94">
        <f t="shared" si="222"/>
        <v>730000</v>
      </c>
      <c r="JH132" s="94">
        <f t="shared" si="194"/>
        <v>-33704.925000000047</v>
      </c>
      <c r="JI132" s="94">
        <f t="shared" si="223"/>
        <v>33704.925000000047</v>
      </c>
      <c r="JJ132" s="94">
        <f t="shared" si="195"/>
        <v>696295.07499999995</v>
      </c>
      <c r="JK132" s="94">
        <f t="shared" si="224"/>
        <v>696396.228</v>
      </c>
      <c r="JL132" s="94">
        <f t="shared" si="196"/>
        <v>696396.228</v>
      </c>
      <c r="JM132" s="94">
        <f t="shared" si="197"/>
        <v>696295.07499999995</v>
      </c>
      <c r="JN132" s="94">
        <f t="shared" si="198"/>
        <v>101.15300000004936</v>
      </c>
      <c r="JO132" s="94">
        <f t="shared" si="199"/>
        <v>33603.771999999997</v>
      </c>
      <c r="JP132" s="42"/>
      <c r="JQ132" s="141"/>
      <c r="JR132" s="4"/>
      <c r="JS132" s="4"/>
      <c r="JT132" s="5" t="s">
        <v>424</v>
      </c>
      <c r="JU132" s="102">
        <v>6</v>
      </c>
      <c r="JV132" s="5" t="s">
        <v>397</v>
      </c>
      <c r="JW132" s="5" t="s">
        <v>431</v>
      </c>
      <c r="JX132" s="103" t="s">
        <v>411</v>
      </c>
      <c r="JY132" s="104"/>
      <c r="JZ132" s="143"/>
      <c r="KA132" s="5" t="s">
        <v>400</v>
      </c>
      <c r="KB132" s="143"/>
      <c r="KC132" s="109"/>
      <c r="KD132" s="109"/>
      <c r="KE132" s="146"/>
      <c r="KF132" s="143"/>
      <c r="KG132" s="143"/>
      <c r="KH132" s="143"/>
      <c r="KI132" s="143"/>
      <c r="KJ132" s="143"/>
      <c r="KK132" s="143"/>
      <c r="KL132" s="143"/>
      <c r="KM132" s="42"/>
      <c r="KN132" s="143"/>
      <c r="KO132" s="143"/>
      <c r="KP132" s="143"/>
      <c r="KQ132" s="143"/>
      <c r="KR132" s="143"/>
      <c r="KS132" s="293"/>
    </row>
    <row r="133" spans="1:305" ht="26.25" x14ac:dyDescent="0.25">
      <c r="A133" s="15" t="s">
        <v>301</v>
      </c>
      <c r="B133" s="5" t="s">
        <v>72</v>
      </c>
      <c r="C133" s="42" t="s">
        <v>322</v>
      </c>
      <c r="D133" s="218" t="s">
        <v>144</v>
      </c>
      <c r="E133" s="32" t="s">
        <v>151</v>
      </c>
      <c r="F133" s="31" t="s">
        <v>166</v>
      </c>
      <c r="G133" s="29">
        <v>0</v>
      </c>
      <c r="H133" s="29">
        <v>0</v>
      </c>
      <c r="I133" s="29">
        <v>0</v>
      </c>
      <c r="J133" s="29">
        <v>0</v>
      </c>
      <c r="K133" s="29">
        <v>0</v>
      </c>
      <c r="L133" s="29">
        <v>0</v>
      </c>
      <c r="M133" s="29">
        <v>22935.98</v>
      </c>
      <c r="N133" s="48">
        <v>2417.8000000000002</v>
      </c>
      <c r="O133" s="48">
        <v>0</v>
      </c>
      <c r="P133" s="48">
        <v>0</v>
      </c>
      <c r="Q133" s="48">
        <v>0</v>
      </c>
      <c r="R133" s="48">
        <v>0</v>
      </c>
      <c r="S133" s="11">
        <f t="shared" ref="S133:S179" si="225">SUM(G133:R133)</f>
        <v>25353.78</v>
      </c>
      <c r="T133" s="79">
        <v>0</v>
      </c>
      <c r="U133" s="79">
        <v>0</v>
      </c>
      <c r="V133" s="79">
        <v>0</v>
      </c>
      <c r="W133" s="79">
        <v>0</v>
      </c>
      <c r="X133" s="79">
        <v>0</v>
      </c>
      <c r="Y133" s="79">
        <v>0</v>
      </c>
      <c r="Z133" s="79">
        <v>0</v>
      </c>
      <c r="AA133" s="79">
        <v>0</v>
      </c>
      <c r="AB133" s="79">
        <v>0</v>
      </c>
      <c r="AC133" s="79">
        <v>0</v>
      </c>
      <c r="AD133" s="79">
        <v>0</v>
      </c>
      <c r="AE133" s="79">
        <v>0</v>
      </c>
      <c r="AF133" s="221">
        <f t="shared" ref="AF133:AF164" si="226">BE133+SUM(T133)</f>
        <v>0</v>
      </c>
      <c r="AG133" s="221">
        <f t="shared" ref="AG133:AG164" si="227">BE133+SUM(T133:U133)</f>
        <v>0</v>
      </c>
      <c r="AH133" s="221">
        <f t="shared" ref="AH133:AH164" si="228">BE133+SUM(T133:V133)</f>
        <v>0</v>
      </c>
      <c r="AI133" s="221">
        <f t="shared" ref="AI133:AI164" si="229">BE133+SUM(T133:W133)</f>
        <v>0</v>
      </c>
      <c r="AJ133" s="221">
        <f t="shared" ref="AJ133:AJ164" si="230">BE133+SUM(T133:X133)</f>
        <v>0</v>
      </c>
      <c r="AK133" s="221">
        <f t="shared" ref="AK133:AK164" si="231">BE133+SUM(T133:Y133)</f>
        <v>0</v>
      </c>
      <c r="AL133" s="221">
        <f t="shared" ref="AL133:AL164" si="232">BE133+SUM(T133:Z133)</f>
        <v>0</v>
      </c>
      <c r="AM133" s="221">
        <f t="shared" ref="AM133:AM164" si="233">BE133+SUM(T133:AA133)</f>
        <v>0</v>
      </c>
      <c r="AN133" s="221">
        <f t="shared" ref="AN133:AN164" si="234">BE133+SUM(T133:AB133)</f>
        <v>0</v>
      </c>
      <c r="AO133" s="221">
        <f t="shared" ref="AO133:AO164" si="235">BE133+SUM(T133:AC133)</f>
        <v>0</v>
      </c>
      <c r="AP133" s="221">
        <f t="shared" ref="AP133:AP164" si="236">BE133+SUM(T133:AD133)</f>
        <v>0</v>
      </c>
      <c r="AQ133" s="221">
        <f t="shared" ref="AQ133:AQ164" si="237">BE133+SUM(T133:AE133)</f>
        <v>0</v>
      </c>
      <c r="AR133" s="221">
        <f t="shared" si="149"/>
        <v>0</v>
      </c>
      <c r="AS133" s="221">
        <f t="shared" si="150"/>
        <v>0</v>
      </c>
      <c r="AT133" s="221">
        <f t="shared" si="151"/>
        <v>0</v>
      </c>
      <c r="AU133" s="221">
        <f t="shared" si="152"/>
        <v>0</v>
      </c>
      <c r="AV133" s="221">
        <f t="shared" si="153"/>
        <v>0</v>
      </c>
      <c r="AW133" s="221">
        <f t="shared" si="154"/>
        <v>0</v>
      </c>
      <c r="AX133" s="221">
        <f t="shared" si="155"/>
        <v>0</v>
      </c>
      <c r="AY133" s="221">
        <f t="shared" si="156"/>
        <v>0</v>
      </c>
      <c r="AZ133" s="221">
        <f t="shared" si="157"/>
        <v>0</v>
      </c>
      <c r="BA133" s="221">
        <f t="shared" si="158"/>
        <v>0</v>
      </c>
      <c r="BB133" s="221">
        <f t="shared" si="159"/>
        <v>0</v>
      </c>
      <c r="BC133" s="221">
        <f t="shared" si="160"/>
        <v>0</v>
      </c>
      <c r="BD133" s="80">
        <f t="shared" ref="BD133:BD164" si="238">BE133+SUM(T133:AE133)</f>
        <v>0</v>
      </c>
      <c r="BE133" s="76">
        <v>0</v>
      </c>
      <c r="BF133" s="50">
        <v>0</v>
      </c>
      <c r="BG133" s="21">
        <v>0</v>
      </c>
      <c r="BH133" s="21">
        <v>0</v>
      </c>
      <c r="BI133" s="21">
        <v>0</v>
      </c>
      <c r="BJ133" s="21">
        <v>0</v>
      </c>
      <c r="BK133" s="21">
        <v>0</v>
      </c>
      <c r="BL133" s="21">
        <v>0</v>
      </c>
      <c r="BM133" s="21">
        <v>0</v>
      </c>
      <c r="BN133" s="21">
        <v>0</v>
      </c>
      <c r="BO133" s="21">
        <v>0</v>
      </c>
      <c r="BP133" s="21">
        <v>0</v>
      </c>
      <c r="BQ133" s="21">
        <v>0</v>
      </c>
      <c r="BR133" s="21">
        <v>0</v>
      </c>
      <c r="BS133" s="86">
        <f t="shared" si="161"/>
        <v>0</v>
      </c>
      <c r="BT133" s="230">
        <v>0</v>
      </c>
      <c r="BU133" s="230">
        <v>0</v>
      </c>
      <c r="BV133" s="230">
        <v>0</v>
      </c>
      <c r="BW133" s="230">
        <v>0</v>
      </c>
      <c r="BX133" s="230">
        <v>0</v>
      </c>
      <c r="BY133" s="230">
        <v>0</v>
      </c>
      <c r="BZ133" s="230">
        <v>0</v>
      </c>
      <c r="CA133" s="230">
        <v>0</v>
      </c>
      <c r="CB133" s="230">
        <v>0</v>
      </c>
      <c r="CC133" s="230">
        <v>0</v>
      </c>
      <c r="CD133" s="230">
        <v>0</v>
      </c>
      <c r="CE133" s="230">
        <v>0</v>
      </c>
      <c r="CF133" s="80">
        <f t="shared" si="162"/>
        <v>0</v>
      </c>
      <c r="CG133" s="59">
        <v>0</v>
      </c>
      <c r="CH133" s="59">
        <v>0</v>
      </c>
      <c r="CI133" s="59">
        <v>0</v>
      </c>
      <c r="CJ133" s="59">
        <v>0</v>
      </c>
      <c r="CK133" s="59">
        <v>0</v>
      </c>
      <c r="CL133" s="59">
        <v>0</v>
      </c>
      <c r="CM133" s="59">
        <v>0</v>
      </c>
      <c r="CN133" s="59">
        <v>0</v>
      </c>
      <c r="CO133" s="59">
        <v>0</v>
      </c>
      <c r="CP133" s="59">
        <v>0</v>
      </c>
      <c r="CQ133" s="59">
        <v>0</v>
      </c>
      <c r="CR133" s="59">
        <v>0</v>
      </c>
      <c r="CS133" s="11">
        <f t="shared" si="163"/>
        <v>0</v>
      </c>
      <c r="CT133" s="59">
        <v>0</v>
      </c>
      <c r="CU133" s="59">
        <v>0</v>
      </c>
      <c r="CV133" s="59">
        <v>0</v>
      </c>
      <c r="CW133" s="59">
        <v>0</v>
      </c>
      <c r="CX133" s="58">
        <f t="shared" ref="CX133:CX164" si="239">SUM(BF133,BS133,CS133,CT133:CV133)</f>
        <v>0</v>
      </c>
      <c r="CY133" s="63">
        <v>0</v>
      </c>
      <c r="CZ133" s="63">
        <v>0</v>
      </c>
      <c r="DA133" s="63">
        <v>0</v>
      </c>
      <c r="DB133" s="63">
        <v>0</v>
      </c>
      <c r="DC133" s="63">
        <v>0</v>
      </c>
      <c r="DD133" s="63">
        <v>0</v>
      </c>
      <c r="DE133" s="63">
        <v>0</v>
      </c>
      <c r="DF133" s="63">
        <v>0</v>
      </c>
      <c r="DG133" s="63">
        <v>0</v>
      </c>
      <c r="DH133" s="63">
        <v>0</v>
      </c>
      <c r="DI133" s="63">
        <v>0</v>
      </c>
      <c r="DJ133" s="63">
        <v>0</v>
      </c>
      <c r="DK133" s="63">
        <f t="shared" si="164"/>
        <v>0</v>
      </c>
      <c r="DL133" s="63">
        <v>0</v>
      </c>
      <c r="DM133" s="63">
        <v>0</v>
      </c>
      <c r="DN133" s="63">
        <v>0</v>
      </c>
      <c r="DO133" s="63">
        <v>0</v>
      </c>
      <c r="DP133" s="63">
        <v>0</v>
      </c>
      <c r="DQ133" s="63">
        <v>0</v>
      </c>
      <c r="DR133" s="63">
        <v>0</v>
      </c>
      <c r="DS133" s="63">
        <v>0</v>
      </c>
      <c r="DT133" s="63">
        <v>0</v>
      </c>
      <c r="DU133" s="63">
        <v>0</v>
      </c>
      <c r="DV133" s="63">
        <v>0</v>
      </c>
      <c r="DW133" s="63">
        <v>0</v>
      </c>
      <c r="DX133" s="63">
        <f t="shared" si="165"/>
        <v>0</v>
      </c>
      <c r="DY133" s="58">
        <v>0</v>
      </c>
      <c r="DZ133" s="58">
        <v>0</v>
      </c>
      <c r="EA133" s="58">
        <v>0</v>
      </c>
      <c r="EB133" s="58">
        <v>0</v>
      </c>
      <c r="EC133" s="58">
        <f t="shared" si="166"/>
        <v>0</v>
      </c>
      <c r="ED133" s="88">
        <v>0</v>
      </c>
      <c r="EE133" s="88">
        <v>0</v>
      </c>
      <c r="EF133" s="88">
        <v>0</v>
      </c>
      <c r="EG133" s="88">
        <v>0</v>
      </c>
      <c r="EH133" s="88">
        <v>0</v>
      </c>
      <c r="EI133" s="88">
        <v>0</v>
      </c>
      <c r="EJ133" s="88">
        <v>0</v>
      </c>
      <c r="EK133" s="88">
        <v>0</v>
      </c>
      <c r="EL133" s="88">
        <v>0</v>
      </c>
      <c r="EM133" s="88">
        <v>0</v>
      </c>
      <c r="EN133" s="88">
        <v>0</v>
      </c>
      <c r="EO133" s="88">
        <v>0</v>
      </c>
      <c r="EP133" s="83">
        <f t="shared" si="167"/>
        <v>0</v>
      </c>
      <c r="EQ133" s="79">
        <v>0</v>
      </c>
      <c r="ER133" s="79">
        <v>0</v>
      </c>
      <c r="ES133" s="79">
        <v>0</v>
      </c>
      <c r="ET133" s="79">
        <v>0</v>
      </c>
      <c r="EU133" s="79">
        <v>0</v>
      </c>
      <c r="EV133" s="79">
        <v>0</v>
      </c>
      <c r="EW133" s="79">
        <v>0</v>
      </c>
      <c r="EX133" s="79">
        <v>0</v>
      </c>
      <c r="EY133" s="79">
        <v>0</v>
      </c>
      <c r="EZ133" s="79">
        <v>0</v>
      </c>
      <c r="FA133" s="79">
        <v>0</v>
      </c>
      <c r="FB133" s="79">
        <v>0</v>
      </c>
      <c r="FC133" s="81">
        <f t="shared" si="168"/>
        <v>0</v>
      </c>
      <c r="FD133" s="81">
        <f t="shared" si="169"/>
        <v>0</v>
      </c>
      <c r="FE133" s="81">
        <f t="shared" si="170"/>
        <v>0</v>
      </c>
      <c r="FF133" s="81">
        <f t="shared" si="171"/>
        <v>0</v>
      </c>
      <c r="FG133" s="81">
        <f t="shared" si="172"/>
        <v>0</v>
      </c>
      <c r="FH133" s="81">
        <f t="shared" si="173"/>
        <v>0</v>
      </c>
      <c r="FI133" s="81">
        <f t="shared" si="174"/>
        <v>0</v>
      </c>
      <c r="FJ133" s="81">
        <f t="shared" si="175"/>
        <v>0</v>
      </c>
      <c r="FK133" s="81">
        <f t="shared" si="176"/>
        <v>0</v>
      </c>
      <c r="FL133" s="81">
        <f t="shared" si="177"/>
        <v>0</v>
      </c>
      <c r="FM133" s="81">
        <f t="shared" si="178"/>
        <v>0</v>
      </c>
      <c r="FN133" s="81">
        <f t="shared" si="179"/>
        <v>0</v>
      </c>
      <c r="FO133" s="81">
        <f t="shared" si="180"/>
        <v>0</v>
      </c>
      <c r="FP133" s="88">
        <v>0</v>
      </c>
      <c r="FQ133" s="88">
        <v>0</v>
      </c>
      <c r="FR133" s="88">
        <v>0</v>
      </c>
      <c r="FS133" s="88">
        <v>0</v>
      </c>
      <c r="FT133" s="88">
        <v>0</v>
      </c>
      <c r="FU133" s="88">
        <v>0</v>
      </c>
      <c r="FV133" s="88">
        <v>0</v>
      </c>
      <c r="FW133" s="88">
        <v>0</v>
      </c>
      <c r="FX133" s="88">
        <v>0</v>
      </c>
      <c r="FY133" s="88">
        <v>0</v>
      </c>
      <c r="FZ133" s="88">
        <v>0</v>
      </c>
      <c r="GA133" s="88">
        <v>0</v>
      </c>
      <c r="GB133" s="83">
        <f t="shared" si="181"/>
        <v>0</v>
      </c>
      <c r="GC133" s="88">
        <v>0</v>
      </c>
      <c r="GD133" s="88">
        <v>0</v>
      </c>
      <c r="GE133" s="88">
        <v>0</v>
      </c>
      <c r="GF133" s="88">
        <v>0</v>
      </c>
      <c r="GG133" s="86">
        <v>0</v>
      </c>
      <c r="GH133" s="63">
        <v>0</v>
      </c>
      <c r="GI133" s="63">
        <v>0</v>
      </c>
      <c r="GJ133" s="63">
        <v>0</v>
      </c>
      <c r="GK133" s="63">
        <v>0</v>
      </c>
      <c r="GL133" s="63">
        <v>0</v>
      </c>
      <c r="GM133" s="63">
        <v>0</v>
      </c>
      <c r="GN133" s="63">
        <v>22935.98</v>
      </c>
      <c r="GO133" s="63">
        <v>2417.8000000000002</v>
      </c>
      <c r="GP133" s="63">
        <v>0</v>
      </c>
      <c r="GQ133" s="63">
        <v>0</v>
      </c>
      <c r="GR133" s="63">
        <v>0</v>
      </c>
      <c r="GS133" s="63">
        <v>0</v>
      </c>
      <c r="GT133" s="63">
        <f t="shared" si="182"/>
        <v>25353.78</v>
      </c>
      <c r="GU133" s="63">
        <v>0</v>
      </c>
      <c r="GV133" s="63">
        <v>0</v>
      </c>
      <c r="GW133" s="63">
        <v>0</v>
      </c>
      <c r="GX133" s="63">
        <v>0</v>
      </c>
      <c r="GY133" s="63">
        <v>0</v>
      </c>
      <c r="GZ133" s="63">
        <v>0</v>
      </c>
      <c r="HA133" s="63">
        <v>0</v>
      </c>
      <c r="HB133" s="63">
        <v>0</v>
      </c>
      <c r="HC133" s="63">
        <v>0</v>
      </c>
      <c r="HD133" s="63">
        <v>0</v>
      </c>
      <c r="HE133" s="63">
        <v>0</v>
      </c>
      <c r="HF133" s="63">
        <v>0</v>
      </c>
      <c r="HG133" s="63">
        <f t="shared" si="183"/>
        <v>0</v>
      </c>
      <c r="HH133" s="58">
        <v>0</v>
      </c>
      <c r="HI133" s="58">
        <v>0</v>
      </c>
      <c r="HJ133" s="58">
        <v>0</v>
      </c>
      <c r="HK133" s="58">
        <v>0</v>
      </c>
      <c r="HL133" s="58">
        <f t="shared" si="184"/>
        <v>25353.78</v>
      </c>
      <c r="HM133" s="63">
        <v>0</v>
      </c>
      <c r="HN133" s="63">
        <v>0</v>
      </c>
      <c r="HO133" s="63">
        <v>0</v>
      </c>
      <c r="HP133" s="63">
        <v>0</v>
      </c>
      <c r="HQ133" s="63">
        <v>0</v>
      </c>
      <c r="HR133" s="63">
        <v>0</v>
      </c>
      <c r="HS133" s="63">
        <v>22935.98</v>
      </c>
      <c r="HT133" s="63">
        <v>2417.8000000000002</v>
      </c>
      <c r="HU133" s="63">
        <v>0</v>
      </c>
      <c r="HV133" s="63">
        <v>0</v>
      </c>
      <c r="HW133" s="63">
        <v>0</v>
      </c>
      <c r="HX133" s="63">
        <v>0</v>
      </c>
      <c r="HY133" s="63">
        <f t="shared" si="185"/>
        <v>25353.78</v>
      </c>
      <c r="HZ133" s="63">
        <v>0</v>
      </c>
      <c r="IA133" s="63">
        <v>0</v>
      </c>
      <c r="IB133" s="63">
        <v>0</v>
      </c>
      <c r="IC133" s="63">
        <v>0</v>
      </c>
      <c r="ID133" s="63">
        <v>0</v>
      </c>
      <c r="IE133" s="63">
        <v>0</v>
      </c>
      <c r="IF133" s="63">
        <v>0</v>
      </c>
      <c r="IG133" s="63">
        <v>0</v>
      </c>
      <c r="IH133" s="63">
        <v>0</v>
      </c>
      <c r="II133" s="63">
        <v>0</v>
      </c>
      <c r="IJ133" s="63">
        <v>0</v>
      </c>
      <c r="IK133" s="63">
        <v>0</v>
      </c>
      <c r="IL133" s="63">
        <v>0</v>
      </c>
      <c r="IM133" s="58">
        <v>0</v>
      </c>
      <c r="IN133" s="58">
        <v>0</v>
      </c>
      <c r="IO133" s="58">
        <v>0</v>
      </c>
      <c r="IP133" s="58">
        <v>0</v>
      </c>
      <c r="IQ133" s="58">
        <f t="shared" ref="IQ133:IQ164" si="240">SUM(BF133,HY133,IL133,IM133:IP133)</f>
        <v>25353.78</v>
      </c>
      <c r="IR133" s="70">
        <f t="shared" si="186"/>
        <v>0</v>
      </c>
      <c r="IS133" s="70">
        <f t="shared" si="187"/>
        <v>25353.78</v>
      </c>
      <c r="IT133" s="92">
        <f t="shared" ref="IT133:IT164" si="241">BF133+IS133</f>
        <v>25353.78</v>
      </c>
      <c r="IU133" s="92">
        <f t="shared" ref="IU133:IU164" si="242">BF133+IR133</f>
        <v>0</v>
      </c>
      <c r="IV133" s="92">
        <f t="shared" si="188"/>
        <v>25353.78</v>
      </c>
      <c r="IW133" s="21">
        <f t="shared" ref="IW133:IW164" si="243">CX133-IT133</f>
        <v>-25353.78</v>
      </c>
      <c r="IX133" s="70">
        <f t="shared" si="189"/>
        <v>0</v>
      </c>
      <c r="IY133" s="70">
        <f t="shared" si="190"/>
        <v>25353.78</v>
      </c>
      <c r="IZ133" s="93">
        <f t="shared" ref="IZ133:IZ164" si="244">BF133+IY133</f>
        <v>25353.78</v>
      </c>
      <c r="JA133" s="93">
        <f t="shared" ref="JA133:JA164" si="245">BF133+IX133</f>
        <v>0</v>
      </c>
      <c r="JB133" s="92">
        <f t="shared" si="191"/>
        <v>25353.78</v>
      </c>
      <c r="JC133" s="94">
        <f t="shared" ref="JC133:JC164" si="246">GG133-IZ133</f>
        <v>-25353.78</v>
      </c>
      <c r="JD133" s="94">
        <f t="shared" si="192"/>
        <v>25353.78</v>
      </c>
      <c r="JE133" s="94">
        <f t="shared" si="193"/>
        <v>25353.78</v>
      </c>
      <c r="JF133" s="94">
        <f t="shared" ref="JF133:JF164" si="247">BF133+JE133</f>
        <v>25353.78</v>
      </c>
      <c r="JG133" s="94">
        <f t="shared" ref="JG133:JG164" si="248">BF133+JD133</f>
        <v>25353.78</v>
      </c>
      <c r="JH133" s="94">
        <f t="shared" si="194"/>
        <v>0</v>
      </c>
      <c r="JI133" s="94">
        <f t="shared" ref="JI133:JI164" si="249">HL133-JF133</f>
        <v>0</v>
      </c>
      <c r="JJ133" s="94">
        <f t="shared" si="195"/>
        <v>25353.78</v>
      </c>
      <c r="JK133" s="94">
        <f t="shared" ref="JK133:JK164" si="250">SUM(G133:R133)</f>
        <v>25353.78</v>
      </c>
      <c r="JL133" s="94">
        <f t="shared" si="196"/>
        <v>25353.78</v>
      </c>
      <c r="JM133" s="94">
        <f t="shared" si="197"/>
        <v>25353.78</v>
      </c>
      <c r="JN133" s="94">
        <f t="shared" si="198"/>
        <v>0</v>
      </c>
      <c r="JO133" s="94">
        <f t="shared" si="199"/>
        <v>0</v>
      </c>
      <c r="JP133" s="42"/>
      <c r="JQ133" s="141"/>
      <c r="JR133" s="4" t="s">
        <v>394</v>
      </c>
      <c r="JS133" s="4" t="s">
        <v>395</v>
      </c>
      <c r="JT133" s="5" t="s">
        <v>400</v>
      </c>
      <c r="JU133" s="102">
        <v>6</v>
      </c>
      <c r="JV133" s="5" t="s">
        <v>397</v>
      </c>
      <c r="JW133" s="5" t="s">
        <v>401</v>
      </c>
      <c r="JX133" s="103" t="s">
        <v>402</v>
      </c>
      <c r="JY133" s="104" t="s">
        <v>404</v>
      </c>
      <c r="JZ133" s="143"/>
      <c r="KA133" s="5" t="s">
        <v>400</v>
      </c>
      <c r="KB133" s="143" t="s">
        <v>400</v>
      </c>
      <c r="KC133" s="109"/>
      <c r="KD133" s="109"/>
      <c r="KE133" s="146"/>
      <c r="KF133" s="143"/>
      <c r="KG133" s="143"/>
      <c r="KH133" s="143"/>
      <c r="KI133" s="143"/>
      <c r="KJ133" s="143"/>
      <c r="KK133" s="143"/>
      <c r="KL133" s="143"/>
      <c r="KM133" s="42"/>
      <c r="KN133" s="143"/>
      <c r="KO133" s="143"/>
      <c r="KP133" s="143"/>
      <c r="KQ133" s="143"/>
      <c r="KR133" s="143"/>
      <c r="KS133" s="293"/>
    </row>
    <row r="134" spans="1:305" ht="26.25" x14ac:dyDescent="0.25">
      <c r="A134" s="15" t="s">
        <v>302</v>
      </c>
      <c r="B134" s="5" t="s">
        <v>72</v>
      </c>
      <c r="C134" s="42" t="s">
        <v>323</v>
      </c>
      <c r="D134" s="218" t="s">
        <v>144</v>
      </c>
      <c r="E134" s="32" t="s">
        <v>153</v>
      </c>
      <c r="F134" s="31" t="s">
        <v>166</v>
      </c>
      <c r="G134" s="29">
        <v>0</v>
      </c>
      <c r="H134" s="29">
        <v>0</v>
      </c>
      <c r="I134" s="29">
        <v>0</v>
      </c>
      <c r="J134" s="29">
        <v>0</v>
      </c>
      <c r="K134" s="29">
        <v>0</v>
      </c>
      <c r="L134" s="29">
        <v>0</v>
      </c>
      <c r="M134" s="29">
        <v>0</v>
      </c>
      <c r="N134" s="48">
        <v>0</v>
      </c>
      <c r="O134" s="48">
        <v>0</v>
      </c>
      <c r="P134" s="48">
        <v>0</v>
      </c>
      <c r="Q134" s="48">
        <v>0</v>
      </c>
      <c r="R134" s="48">
        <v>0</v>
      </c>
      <c r="S134" s="11">
        <f t="shared" si="225"/>
        <v>0</v>
      </c>
      <c r="T134" s="79">
        <v>0</v>
      </c>
      <c r="U134" s="79">
        <v>0</v>
      </c>
      <c r="V134" s="79">
        <v>0</v>
      </c>
      <c r="W134" s="79">
        <v>0</v>
      </c>
      <c r="X134" s="79">
        <v>0</v>
      </c>
      <c r="Y134" s="79">
        <v>0</v>
      </c>
      <c r="Z134" s="79">
        <v>0</v>
      </c>
      <c r="AA134" s="79">
        <v>0</v>
      </c>
      <c r="AB134" s="79">
        <v>0</v>
      </c>
      <c r="AC134" s="79">
        <v>0</v>
      </c>
      <c r="AD134" s="79">
        <v>0</v>
      </c>
      <c r="AE134" s="79">
        <v>0</v>
      </c>
      <c r="AF134" s="221">
        <f t="shared" si="226"/>
        <v>0</v>
      </c>
      <c r="AG134" s="221">
        <f t="shared" si="227"/>
        <v>0</v>
      </c>
      <c r="AH134" s="221">
        <f t="shared" si="228"/>
        <v>0</v>
      </c>
      <c r="AI134" s="221">
        <f t="shared" si="229"/>
        <v>0</v>
      </c>
      <c r="AJ134" s="221">
        <f t="shared" si="230"/>
        <v>0</v>
      </c>
      <c r="AK134" s="221">
        <f t="shared" si="231"/>
        <v>0</v>
      </c>
      <c r="AL134" s="221">
        <f t="shared" si="232"/>
        <v>0</v>
      </c>
      <c r="AM134" s="221">
        <f t="shared" si="233"/>
        <v>0</v>
      </c>
      <c r="AN134" s="221">
        <f t="shared" si="234"/>
        <v>0</v>
      </c>
      <c r="AO134" s="221">
        <f t="shared" si="235"/>
        <v>0</v>
      </c>
      <c r="AP134" s="221">
        <f t="shared" si="236"/>
        <v>0</v>
      </c>
      <c r="AQ134" s="221">
        <f t="shared" si="237"/>
        <v>0</v>
      </c>
      <c r="AR134" s="221">
        <f t="shared" ref="AR134:AR172" si="251">BE134+SUM(BT134)</f>
        <v>0</v>
      </c>
      <c r="AS134" s="221">
        <f t="shared" ref="AS134:AS172" si="252">BE134+SUM(BT134:BU134)</f>
        <v>0</v>
      </c>
      <c r="AT134" s="221">
        <f t="shared" ref="AT134:AT172" si="253">BE134+SUM(BT134:BV134)</f>
        <v>0</v>
      </c>
      <c r="AU134" s="221">
        <f t="shared" ref="AU134:AU172" si="254">BE134+SUM(BT134:BW134)</f>
        <v>0</v>
      </c>
      <c r="AV134" s="221">
        <f t="shared" ref="AV134:AV172" si="255">BE134+SUM(BT134:BX134)</f>
        <v>0</v>
      </c>
      <c r="AW134" s="221">
        <f t="shared" ref="AW134:AW172" si="256">BE134+SUM(BT134:BY134)</f>
        <v>0</v>
      </c>
      <c r="AX134" s="221">
        <f t="shared" ref="AX134:AX172" si="257">BE134+SUM(BT134:BZ134)</f>
        <v>0</v>
      </c>
      <c r="AY134" s="221">
        <f t="shared" ref="AY134:AY172" si="258">BE134+SUM(BT134:CA134)</f>
        <v>0</v>
      </c>
      <c r="AZ134" s="221">
        <f t="shared" ref="AZ134:AZ172" si="259">BE134+SUM(BT134:CB134)</f>
        <v>0</v>
      </c>
      <c r="BA134" s="221">
        <f t="shared" ref="BA134:BA172" si="260">BE134+SUM(BT134:CC134)</f>
        <v>0</v>
      </c>
      <c r="BB134" s="221">
        <f t="shared" ref="BB134:BB172" si="261">BE134+SUM(BT134:CD134)</f>
        <v>0</v>
      </c>
      <c r="BC134" s="221">
        <f t="shared" ref="BC134:BC172" si="262">BE134+SUM(BT134:CE134)</f>
        <v>0</v>
      </c>
      <c r="BD134" s="80">
        <f t="shared" si="238"/>
        <v>0</v>
      </c>
      <c r="BE134" s="76">
        <v>0</v>
      </c>
      <c r="BF134" s="50">
        <v>0</v>
      </c>
      <c r="BG134" s="21">
        <v>0</v>
      </c>
      <c r="BH134" s="21">
        <v>0</v>
      </c>
      <c r="BI134" s="21">
        <v>0</v>
      </c>
      <c r="BJ134" s="21">
        <v>0</v>
      </c>
      <c r="BK134" s="21">
        <v>0</v>
      </c>
      <c r="BL134" s="21">
        <v>0</v>
      </c>
      <c r="BM134" s="21">
        <v>0</v>
      </c>
      <c r="BN134" s="21">
        <v>0</v>
      </c>
      <c r="BO134" s="21">
        <v>0</v>
      </c>
      <c r="BP134" s="21">
        <v>0</v>
      </c>
      <c r="BQ134" s="21">
        <v>0</v>
      </c>
      <c r="BR134" s="21">
        <v>0</v>
      </c>
      <c r="BS134" s="86">
        <f t="shared" ref="BS134:BS173" si="263">SUM(BG134:BR134)</f>
        <v>0</v>
      </c>
      <c r="BT134" s="230">
        <v>0</v>
      </c>
      <c r="BU134" s="230">
        <v>0</v>
      </c>
      <c r="BV134" s="230">
        <v>0</v>
      </c>
      <c r="BW134" s="230">
        <v>0</v>
      </c>
      <c r="BX134" s="230">
        <v>0</v>
      </c>
      <c r="BY134" s="230">
        <v>0</v>
      </c>
      <c r="BZ134" s="230">
        <v>0</v>
      </c>
      <c r="CA134" s="230">
        <v>0</v>
      </c>
      <c r="CB134" s="230">
        <v>0</v>
      </c>
      <c r="CC134" s="230">
        <v>0</v>
      </c>
      <c r="CD134" s="230">
        <v>0</v>
      </c>
      <c r="CE134" s="230">
        <v>0</v>
      </c>
      <c r="CF134" s="80">
        <f t="shared" ref="CF134:CF173" si="264">BE134+SUM(BT134:CE134)</f>
        <v>0</v>
      </c>
      <c r="CG134" s="59">
        <v>0</v>
      </c>
      <c r="CH134" s="59">
        <v>0</v>
      </c>
      <c r="CI134" s="59">
        <v>0</v>
      </c>
      <c r="CJ134" s="59">
        <v>0</v>
      </c>
      <c r="CK134" s="59">
        <v>0</v>
      </c>
      <c r="CL134" s="59">
        <v>0</v>
      </c>
      <c r="CM134" s="59">
        <v>0</v>
      </c>
      <c r="CN134" s="59">
        <v>0</v>
      </c>
      <c r="CO134" s="59">
        <v>0</v>
      </c>
      <c r="CP134" s="59">
        <v>0</v>
      </c>
      <c r="CQ134" s="59">
        <v>0</v>
      </c>
      <c r="CR134" s="59">
        <v>0</v>
      </c>
      <c r="CS134" s="11">
        <f t="shared" ref="CS134:CS173" si="265">SUM(CG134:CR134)</f>
        <v>0</v>
      </c>
      <c r="CT134" s="59">
        <v>0</v>
      </c>
      <c r="CU134" s="59">
        <v>0</v>
      </c>
      <c r="CV134" s="59">
        <v>0</v>
      </c>
      <c r="CW134" s="59">
        <v>0</v>
      </c>
      <c r="CX134" s="58">
        <f t="shared" si="239"/>
        <v>0</v>
      </c>
      <c r="CY134" s="63">
        <v>0</v>
      </c>
      <c r="CZ134" s="63">
        <v>0</v>
      </c>
      <c r="DA134" s="63">
        <v>0</v>
      </c>
      <c r="DB134" s="63">
        <v>0</v>
      </c>
      <c r="DC134" s="63">
        <v>0</v>
      </c>
      <c r="DD134" s="63">
        <v>0</v>
      </c>
      <c r="DE134" s="63">
        <v>0</v>
      </c>
      <c r="DF134" s="63">
        <v>0</v>
      </c>
      <c r="DG134" s="63">
        <v>0</v>
      </c>
      <c r="DH134" s="63">
        <v>0</v>
      </c>
      <c r="DI134" s="63">
        <v>0</v>
      </c>
      <c r="DJ134" s="63">
        <v>0</v>
      </c>
      <c r="DK134" s="63">
        <f t="shared" ref="DK134:DK173" si="266">SUM(CY134:DJ134)</f>
        <v>0</v>
      </c>
      <c r="DL134" s="63">
        <v>0</v>
      </c>
      <c r="DM134" s="63">
        <v>0</v>
      </c>
      <c r="DN134" s="63">
        <v>0</v>
      </c>
      <c r="DO134" s="63">
        <v>0</v>
      </c>
      <c r="DP134" s="63">
        <v>0</v>
      </c>
      <c r="DQ134" s="63">
        <v>0</v>
      </c>
      <c r="DR134" s="63">
        <v>0</v>
      </c>
      <c r="DS134" s="63">
        <v>0</v>
      </c>
      <c r="DT134" s="63">
        <v>0</v>
      </c>
      <c r="DU134" s="63">
        <v>0</v>
      </c>
      <c r="DV134" s="63">
        <v>0</v>
      </c>
      <c r="DW134" s="63">
        <v>0</v>
      </c>
      <c r="DX134" s="63">
        <f t="shared" ref="DX134:DX172" si="267">SUM(DL134:DW134)</f>
        <v>0</v>
      </c>
      <c r="DY134" s="58">
        <v>0</v>
      </c>
      <c r="DZ134" s="58">
        <v>0</v>
      </c>
      <c r="EA134" s="58">
        <v>0</v>
      </c>
      <c r="EB134" s="58">
        <v>0</v>
      </c>
      <c r="EC134" s="58">
        <f t="shared" ref="EC134:EC172" si="268">SUM(BF134,DK134,DX134,DY134:EB134)</f>
        <v>0</v>
      </c>
      <c r="ED134" s="88">
        <v>0</v>
      </c>
      <c r="EE134" s="88">
        <v>0</v>
      </c>
      <c r="EF134" s="88">
        <v>0</v>
      </c>
      <c r="EG134" s="88">
        <v>0</v>
      </c>
      <c r="EH134" s="88">
        <v>0</v>
      </c>
      <c r="EI134" s="88">
        <v>0</v>
      </c>
      <c r="EJ134" s="88">
        <v>0</v>
      </c>
      <c r="EK134" s="88">
        <v>0</v>
      </c>
      <c r="EL134" s="88">
        <v>0</v>
      </c>
      <c r="EM134" s="88">
        <v>0</v>
      </c>
      <c r="EN134" s="88">
        <v>0</v>
      </c>
      <c r="EO134" s="88">
        <v>0</v>
      </c>
      <c r="EP134" s="83">
        <f t="shared" ref="EP134:EP172" si="269">SUM(ED134:EO134)</f>
        <v>0</v>
      </c>
      <c r="EQ134" s="79">
        <v>0</v>
      </c>
      <c r="ER134" s="79">
        <v>0</v>
      </c>
      <c r="ES134" s="79">
        <v>0</v>
      </c>
      <c r="ET134" s="79">
        <v>0</v>
      </c>
      <c r="EU134" s="79">
        <v>0</v>
      </c>
      <c r="EV134" s="79">
        <v>0</v>
      </c>
      <c r="EW134" s="79">
        <v>0</v>
      </c>
      <c r="EX134" s="79">
        <v>0</v>
      </c>
      <c r="EY134" s="79">
        <v>0</v>
      </c>
      <c r="EZ134" s="79">
        <v>0</v>
      </c>
      <c r="FA134" s="79">
        <v>0</v>
      </c>
      <c r="FB134" s="79">
        <v>0</v>
      </c>
      <c r="FC134" s="81">
        <f t="shared" ref="FC134:FC172" si="270">SUM(EQ134:FB134)</f>
        <v>0</v>
      </c>
      <c r="FD134" s="81">
        <f t="shared" ref="FD134:FD172" si="271">BE134+SUM(EQ134)</f>
        <v>0</v>
      </c>
      <c r="FE134" s="81">
        <f t="shared" ref="FE134:FE172" si="272">BE134+SUM(EQ134:ER134)</f>
        <v>0</v>
      </c>
      <c r="FF134" s="81">
        <f t="shared" ref="FF134:FF172" si="273">BE134+SUM(EQ134:ES134)</f>
        <v>0</v>
      </c>
      <c r="FG134" s="81">
        <f t="shared" ref="FG134:FG172" si="274">BE134+SUM(EQ134:ET134)</f>
        <v>0</v>
      </c>
      <c r="FH134" s="81">
        <f t="shared" ref="FH134:FH172" si="275">BE134+SUM(EQ134:EU134)</f>
        <v>0</v>
      </c>
      <c r="FI134" s="81">
        <f t="shared" ref="FI134:FI172" si="276">BE134+SUM(EQ134:EV134)</f>
        <v>0</v>
      </c>
      <c r="FJ134" s="81">
        <f t="shared" ref="FJ134:FJ172" si="277">BE134+SUM(EQ134:EW134)</f>
        <v>0</v>
      </c>
      <c r="FK134" s="81">
        <f t="shared" ref="FK134:FK172" si="278">BE134+SUM(EQ134:EX134)</f>
        <v>0</v>
      </c>
      <c r="FL134" s="81">
        <f t="shared" ref="FL134:FL172" si="279">BE134+SUM(EQ134:EY134)</f>
        <v>0</v>
      </c>
      <c r="FM134" s="81">
        <f t="shared" ref="FM134:FM172" si="280">BE134+SUM(EQ134:EZ134)</f>
        <v>0</v>
      </c>
      <c r="FN134" s="81">
        <f t="shared" ref="FN134:FN172" si="281">BE134+SUM(EQ134:FA134)</f>
        <v>0</v>
      </c>
      <c r="FO134" s="81">
        <f t="shared" ref="FO134:FO172" si="282">BE134+SUM(EQ134:FB134)</f>
        <v>0</v>
      </c>
      <c r="FP134" s="88">
        <v>0</v>
      </c>
      <c r="FQ134" s="88">
        <v>0</v>
      </c>
      <c r="FR134" s="88">
        <v>0</v>
      </c>
      <c r="FS134" s="88">
        <v>0</v>
      </c>
      <c r="FT134" s="88">
        <v>0</v>
      </c>
      <c r="FU134" s="88">
        <v>0</v>
      </c>
      <c r="FV134" s="88">
        <v>0</v>
      </c>
      <c r="FW134" s="88">
        <v>0</v>
      </c>
      <c r="FX134" s="88">
        <v>0</v>
      </c>
      <c r="FY134" s="88">
        <v>0</v>
      </c>
      <c r="FZ134" s="88">
        <v>0</v>
      </c>
      <c r="GA134" s="88">
        <v>0</v>
      </c>
      <c r="GB134" s="83">
        <f t="shared" ref="GB134:GB173" si="283">SUM(FP134:GA134)</f>
        <v>0</v>
      </c>
      <c r="GC134" s="88">
        <v>0</v>
      </c>
      <c r="GD134" s="88">
        <v>0</v>
      </c>
      <c r="GE134" s="88">
        <v>0</v>
      </c>
      <c r="GF134" s="88">
        <v>0</v>
      </c>
      <c r="GG134" s="86">
        <v>0</v>
      </c>
      <c r="GH134" s="63">
        <v>0</v>
      </c>
      <c r="GI134" s="63">
        <v>0</v>
      </c>
      <c r="GJ134" s="63">
        <v>0</v>
      </c>
      <c r="GK134" s="63">
        <v>0</v>
      </c>
      <c r="GL134" s="63">
        <v>0</v>
      </c>
      <c r="GM134" s="63">
        <v>0</v>
      </c>
      <c r="GN134" s="63">
        <v>0</v>
      </c>
      <c r="GO134" s="63">
        <v>0</v>
      </c>
      <c r="GP134" s="63">
        <v>0</v>
      </c>
      <c r="GQ134" s="63">
        <v>0</v>
      </c>
      <c r="GR134" s="63">
        <v>0</v>
      </c>
      <c r="GS134" s="63">
        <v>0</v>
      </c>
      <c r="GT134" s="63">
        <f t="shared" ref="GT134:GT173" si="284">SUM(GH134:GS134)</f>
        <v>0</v>
      </c>
      <c r="GU134" s="63">
        <v>0</v>
      </c>
      <c r="GV134" s="63">
        <v>0</v>
      </c>
      <c r="GW134" s="63">
        <v>0</v>
      </c>
      <c r="GX134" s="63">
        <v>0</v>
      </c>
      <c r="GY134" s="63">
        <v>0</v>
      </c>
      <c r="GZ134" s="63">
        <v>0</v>
      </c>
      <c r="HA134" s="63">
        <v>0</v>
      </c>
      <c r="HB134" s="63">
        <v>0</v>
      </c>
      <c r="HC134" s="63">
        <v>0</v>
      </c>
      <c r="HD134" s="63">
        <v>0</v>
      </c>
      <c r="HE134" s="63">
        <v>0</v>
      </c>
      <c r="HF134" s="63">
        <v>0</v>
      </c>
      <c r="HG134" s="63">
        <f t="shared" ref="HG134:HG175" si="285">SUM(GU134:HF134)</f>
        <v>0</v>
      </c>
      <c r="HH134" s="58">
        <v>0</v>
      </c>
      <c r="HI134" s="58">
        <v>0</v>
      </c>
      <c r="HJ134" s="58">
        <v>0</v>
      </c>
      <c r="HK134" s="58">
        <v>0</v>
      </c>
      <c r="HL134" s="58">
        <f t="shared" ref="HL134:HL175" si="286">SUM(BF134,GT134,HG134,HH134:HK134)</f>
        <v>0</v>
      </c>
      <c r="HM134" s="63">
        <v>0</v>
      </c>
      <c r="HN134" s="63">
        <v>0</v>
      </c>
      <c r="HO134" s="63">
        <v>0</v>
      </c>
      <c r="HP134" s="63">
        <v>0</v>
      </c>
      <c r="HQ134" s="63">
        <v>0</v>
      </c>
      <c r="HR134" s="63">
        <v>0</v>
      </c>
      <c r="HS134" s="63">
        <v>0</v>
      </c>
      <c r="HT134" s="63">
        <v>0</v>
      </c>
      <c r="HU134" s="63">
        <v>0</v>
      </c>
      <c r="HV134" s="63">
        <v>0</v>
      </c>
      <c r="HW134" s="63">
        <v>0</v>
      </c>
      <c r="HX134" s="63">
        <v>0</v>
      </c>
      <c r="HY134" s="63">
        <f t="shared" ref="HY134:HY173" si="287">SUM(HM134:HX134)</f>
        <v>0</v>
      </c>
      <c r="HZ134" s="63">
        <v>0</v>
      </c>
      <c r="IA134" s="63">
        <v>0</v>
      </c>
      <c r="IB134" s="63">
        <v>0</v>
      </c>
      <c r="IC134" s="63">
        <v>0</v>
      </c>
      <c r="ID134" s="63">
        <v>0</v>
      </c>
      <c r="IE134" s="63">
        <v>0</v>
      </c>
      <c r="IF134" s="63">
        <v>0</v>
      </c>
      <c r="IG134" s="63">
        <v>0</v>
      </c>
      <c r="IH134" s="63">
        <v>0</v>
      </c>
      <c r="II134" s="63">
        <v>0</v>
      </c>
      <c r="IJ134" s="63">
        <v>0</v>
      </c>
      <c r="IK134" s="63">
        <v>0</v>
      </c>
      <c r="IL134" s="63">
        <v>0</v>
      </c>
      <c r="IM134" s="58">
        <v>0</v>
      </c>
      <c r="IN134" s="58">
        <v>0</v>
      </c>
      <c r="IO134" s="58">
        <v>0</v>
      </c>
      <c r="IP134" s="58">
        <v>0</v>
      </c>
      <c r="IQ134" s="58">
        <f t="shared" si="240"/>
        <v>0</v>
      </c>
      <c r="IR134" s="70">
        <f t="shared" ref="IR134:IR174" si="288">SUM(BG134:BQ134)</f>
        <v>0</v>
      </c>
      <c r="IS134" s="70">
        <f t="shared" ref="IS134:IS174" si="289">SUM(G134:Q134)</f>
        <v>0</v>
      </c>
      <c r="IT134" s="92">
        <f t="shared" si="241"/>
        <v>0</v>
      </c>
      <c r="IU134" s="92">
        <f t="shared" si="242"/>
        <v>0</v>
      </c>
      <c r="IV134" s="92">
        <f t="shared" ref="IV134:IV172" si="290">IT134-IU134</f>
        <v>0</v>
      </c>
      <c r="IW134" s="21">
        <f t="shared" si="243"/>
        <v>0</v>
      </c>
      <c r="IX134" s="70">
        <f t="shared" ref="IX134:IX174" si="291">SUM(ED134:EN134)</f>
        <v>0</v>
      </c>
      <c r="IY134" s="70">
        <f t="shared" ref="IY134:IY174" si="292">SUM(G134:Q134)</f>
        <v>0</v>
      </c>
      <c r="IZ134" s="93">
        <f t="shared" si="244"/>
        <v>0</v>
      </c>
      <c r="JA134" s="93">
        <f t="shared" si="245"/>
        <v>0</v>
      </c>
      <c r="JB134" s="92">
        <f t="shared" ref="JB134:JB172" si="293">IZ134-JA134</f>
        <v>0</v>
      </c>
      <c r="JC134" s="94">
        <f t="shared" si="246"/>
        <v>0</v>
      </c>
      <c r="JD134" s="94">
        <f t="shared" ref="JD134:JD174" si="294">SUM(GH134:GR134)</f>
        <v>0</v>
      </c>
      <c r="JE134" s="94">
        <f t="shared" ref="JE134:JE174" si="295">SUM(G134:Q134)</f>
        <v>0</v>
      </c>
      <c r="JF134" s="94">
        <f t="shared" si="247"/>
        <v>0</v>
      </c>
      <c r="JG134" s="94">
        <f t="shared" si="248"/>
        <v>0</v>
      </c>
      <c r="JH134" s="94">
        <f t="shared" ref="JH134:JH174" si="296">JF134-JG134</f>
        <v>0</v>
      </c>
      <c r="JI134" s="94">
        <f t="shared" si="249"/>
        <v>0</v>
      </c>
      <c r="JJ134" s="94">
        <f t="shared" ref="JJ134:JJ175" si="297">SUM(HM134:HW134)</f>
        <v>0</v>
      </c>
      <c r="JK134" s="94">
        <f t="shared" si="250"/>
        <v>0</v>
      </c>
      <c r="JL134" s="94">
        <f t="shared" ref="JL134:JL175" si="298">BF134+JK134</f>
        <v>0</v>
      </c>
      <c r="JM134" s="94">
        <f t="shared" ref="JM134:JM175" si="299">BF134+JJ134</f>
        <v>0</v>
      </c>
      <c r="JN134" s="94">
        <f t="shared" ref="JN134:JN175" si="300">JL134-JM134</f>
        <v>0</v>
      </c>
      <c r="JO134" s="94">
        <f t="shared" ref="JO134:JO175" si="301">IQ134-JL134</f>
        <v>0</v>
      </c>
      <c r="JP134" s="42"/>
      <c r="JQ134" s="141"/>
      <c r="JR134" s="4" t="s">
        <v>394</v>
      </c>
      <c r="JS134" s="4" t="s">
        <v>395</v>
      </c>
      <c r="JT134" s="5" t="s">
        <v>400</v>
      </c>
      <c r="JU134" s="102">
        <v>4</v>
      </c>
      <c r="JV134" s="5" t="s">
        <v>397</v>
      </c>
      <c r="JW134" s="5" t="s">
        <v>401</v>
      </c>
      <c r="JX134" s="103" t="s">
        <v>402</v>
      </c>
      <c r="JY134" s="104" t="s">
        <v>408</v>
      </c>
      <c r="JZ134" s="143"/>
      <c r="KA134" s="5" t="s">
        <v>400</v>
      </c>
      <c r="KB134" s="143" t="s">
        <v>79</v>
      </c>
      <c r="KC134" s="109"/>
      <c r="KD134" s="109">
        <v>44104</v>
      </c>
      <c r="KE134" s="146"/>
      <c r="KF134" s="143"/>
      <c r="KG134" s="143"/>
      <c r="KH134" s="143"/>
      <c r="KI134" s="143"/>
      <c r="KJ134" s="143"/>
      <c r="KK134" s="143"/>
      <c r="KL134" s="143"/>
      <c r="KM134" s="42"/>
      <c r="KN134" s="143"/>
      <c r="KO134" s="143"/>
      <c r="KP134" s="143"/>
      <c r="KQ134" s="143"/>
      <c r="KR134" s="143"/>
      <c r="KS134" s="293"/>
    </row>
    <row r="135" spans="1:305" ht="26.25" x14ac:dyDescent="0.25">
      <c r="A135" s="15" t="s">
        <v>303</v>
      </c>
      <c r="B135" s="5" t="s">
        <v>71</v>
      </c>
      <c r="C135" s="42" t="s">
        <v>324</v>
      </c>
      <c r="D135" s="218" t="s">
        <v>144</v>
      </c>
      <c r="E135" s="32" t="s">
        <v>770</v>
      </c>
      <c r="F135" s="31" t="s">
        <v>362</v>
      </c>
      <c r="G135" s="29">
        <v>0</v>
      </c>
      <c r="H135" s="29">
        <v>0</v>
      </c>
      <c r="I135" s="29">
        <v>0</v>
      </c>
      <c r="J135" s="29">
        <v>0</v>
      </c>
      <c r="K135" s="29">
        <v>0</v>
      </c>
      <c r="L135" s="29">
        <v>0</v>
      </c>
      <c r="M135" s="29">
        <v>0</v>
      </c>
      <c r="N135" s="48">
        <v>0</v>
      </c>
      <c r="O135" s="48">
        <v>0</v>
      </c>
      <c r="P135" s="48">
        <v>0</v>
      </c>
      <c r="Q135" s="48">
        <v>0</v>
      </c>
      <c r="R135" s="48">
        <v>0</v>
      </c>
      <c r="S135" s="11">
        <f t="shared" si="225"/>
        <v>0</v>
      </c>
      <c r="T135" s="79">
        <v>0</v>
      </c>
      <c r="U135" s="79">
        <v>0</v>
      </c>
      <c r="V135" s="79">
        <v>0</v>
      </c>
      <c r="W135" s="79">
        <v>0</v>
      </c>
      <c r="X135" s="79">
        <v>0</v>
      </c>
      <c r="Y135" s="79">
        <v>0</v>
      </c>
      <c r="Z135" s="79">
        <v>0</v>
      </c>
      <c r="AA135" s="79">
        <v>0</v>
      </c>
      <c r="AB135" s="79">
        <v>0</v>
      </c>
      <c r="AC135" s="79">
        <v>0</v>
      </c>
      <c r="AD135" s="79">
        <v>0</v>
      </c>
      <c r="AE135" s="79">
        <v>0</v>
      </c>
      <c r="AF135" s="221">
        <f t="shared" si="226"/>
        <v>0</v>
      </c>
      <c r="AG135" s="221">
        <f t="shared" si="227"/>
        <v>0</v>
      </c>
      <c r="AH135" s="221">
        <f t="shared" si="228"/>
        <v>0</v>
      </c>
      <c r="AI135" s="221">
        <f t="shared" si="229"/>
        <v>0</v>
      </c>
      <c r="AJ135" s="221">
        <f t="shared" si="230"/>
        <v>0</v>
      </c>
      <c r="AK135" s="221">
        <f t="shared" si="231"/>
        <v>0</v>
      </c>
      <c r="AL135" s="221">
        <f t="shared" si="232"/>
        <v>0</v>
      </c>
      <c r="AM135" s="221">
        <f t="shared" si="233"/>
        <v>0</v>
      </c>
      <c r="AN135" s="221">
        <f t="shared" si="234"/>
        <v>0</v>
      </c>
      <c r="AO135" s="221">
        <f t="shared" si="235"/>
        <v>0</v>
      </c>
      <c r="AP135" s="221">
        <f t="shared" si="236"/>
        <v>0</v>
      </c>
      <c r="AQ135" s="221">
        <f t="shared" si="237"/>
        <v>0</v>
      </c>
      <c r="AR135" s="221">
        <f t="shared" si="251"/>
        <v>0</v>
      </c>
      <c r="AS135" s="221">
        <f t="shared" si="252"/>
        <v>0</v>
      </c>
      <c r="AT135" s="221">
        <f t="shared" si="253"/>
        <v>0</v>
      </c>
      <c r="AU135" s="221">
        <f t="shared" si="254"/>
        <v>0</v>
      </c>
      <c r="AV135" s="221">
        <f t="shared" si="255"/>
        <v>0</v>
      </c>
      <c r="AW135" s="221">
        <f t="shared" si="256"/>
        <v>0</v>
      </c>
      <c r="AX135" s="221">
        <f t="shared" si="257"/>
        <v>0</v>
      </c>
      <c r="AY135" s="221">
        <f t="shared" si="258"/>
        <v>0</v>
      </c>
      <c r="AZ135" s="221">
        <f t="shared" si="259"/>
        <v>0</v>
      </c>
      <c r="BA135" s="221">
        <f t="shared" si="260"/>
        <v>0</v>
      </c>
      <c r="BB135" s="221">
        <f t="shared" si="261"/>
        <v>0</v>
      </c>
      <c r="BC135" s="221">
        <f t="shared" si="262"/>
        <v>0</v>
      </c>
      <c r="BD135" s="80">
        <f t="shared" si="238"/>
        <v>0</v>
      </c>
      <c r="BE135" s="76">
        <v>0</v>
      </c>
      <c r="BF135" s="50">
        <v>0</v>
      </c>
      <c r="BG135" s="21">
        <v>0</v>
      </c>
      <c r="BH135" s="21">
        <v>0</v>
      </c>
      <c r="BI135" s="21">
        <v>0</v>
      </c>
      <c r="BJ135" s="21">
        <v>0</v>
      </c>
      <c r="BK135" s="21">
        <v>0</v>
      </c>
      <c r="BL135" s="21">
        <v>0</v>
      </c>
      <c r="BM135" s="21">
        <v>0</v>
      </c>
      <c r="BN135" s="21">
        <v>0</v>
      </c>
      <c r="BO135" s="21">
        <v>0</v>
      </c>
      <c r="BP135" s="21">
        <v>0</v>
      </c>
      <c r="BQ135" s="21">
        <v>0</v>
      </c>
      <c r="BR135" s="21">
        <v>0</v>
      </c>
      <c r="BS135" s="86">
        <f t="shared" si="263"/>
        <v>0</v>
      </c>
      <c r="BT135" s="230">
        <v>0</v>
      </c>
      <c r="BU135" s="230">
        <v>0</v>
      </c>
      <c r="BV135" s="230">
        <v>0</v>
      </c>
      <c r="BW135" s="230">
        <v>0</v>
      </c>
      <c r="BX135" s="230">
        <v>0</v>
      </c>
      <c r="BY135" s="230">
        <v>0</v>
      </c>
      <c r="BZ135" s="230">
        <v>0</v>
      </c>
      <c r="CA135" s="230">
        <v>0</v>
      </c>
      <c r="CB135" s="230">
        <v>0</v>
      </c>
      <c r="CC135" s="230">
        <v>0</v>
      </c>
      <c r="CD135" s="230">
        <v>0</v>
      </c>
      <c r="CE135" s="230">
        <v>0</v>
      </c>
      <c r="CF135" s="80">
        <f t="shared" si="264"/>
        <v>0</v>
      </c>
      <c r="CG135" s="59">
        <v>0</v>
      </c>
      <c r="CH135" s="59">
        <v>0</v>
      </c>
      <c r="CI135" s="59">
        <v>0</v>
      </c>
      <c r="CJ135" s="59">
        <v>0</v>
      </c>
      <c r="CK135" s="59">
        <v>0</v>
      </c>
      <c r="CL135" s="59">
        <v>0</v>
      </c>
      <c r="CM135" s="59">
        <v>0</v>
      </c>
      <c r="CN135" s="59">
        <v>0</v>
      </c>
      <c r="CO135" s="59">
        <v>0</v>
      </c>
      <c r="CP135" s="59">
        <v>0</v>
      </c>
      <c r="CQ135" s="59">
        <v>0</v>
      </c>
      <c r="CR135" s="59">
        <v>0</v>
      </c>
      <c r="CS135" s="11">
        <f t="shared" si="265"/>
        <v>0</v>
      </c>
      <c r="CT135" s="59">
        <v>0</v>
      </c>
      <c r="CU135" s="59">
        <v>0</v>
      </c>
      <c r="CV135" s="59">
        <v>0</v>
      </c>
      <c r="CW135" s="59">
        <v>0</v>
      </c>
      <c r="CX135" s="58">
        <f t="shared" si="239"/>
        <v>0</v>
      </c>
      <c r="CY135" s="63">
        <v>0</v>
      </c>
      <c r="CZ135" s="63">
        <v>0</v>
      </c>
      <c r="DA135" s="63">
        <v>0</v>
      </c>
      <c r="DB135" s="63">
        <v>0</v>
      </c>
      <c r="DC135" s="63">
        <v>0</v>
      </c>
      <c r="DD135" s="63">
        <v>0</v>
      </c>
      <c r="DE135" s="63">
        <v>0</v>
      </c>
      <c r="DF135" s="63">
        <v>0</v>
      </c>
      <c r="DG135" s="63">
        <v>0</v>
      </c>
      <c r="DH135" s="63">
        <v>0</v>
      </c>
      <c r="DI135" s="63">
        <v>0</v>
      </c>
      <c r="DJ135" s="63">
        <v>0</v>
      </c>
      <c r="DK135" s="63">
        <f t="shared" si="266"/>
        <v>0</v>
      </c>
      <c r="DL135" s="63">
        <v>0</v>
      </c>
      <c r="DM135" s="63">
        <v>0</v>
      </c>
      <c r="DN135" s="63">
        <v>0</v>
      </c>
      <c r="DO135" s="63">
        <v>0</v>
      </c>
      <c r="DP135" s="63">
        <v>0</v>
      </c>
      <c r="DQ135" s="63">
        <v>0</v>
      </c>
      <c r="DR135" s="63">
        <v>0</v>
      </c>
      <c r="DS135" s="63">
        <v>0</v>
      </c>
      <c r="DT135" s="63">
        <v>0</v>
      </c>
      <c r="DU135" s="63">
        <v>0</v>
      </c>
      <c r="DV135" s="63">
        <v>0</v>
      </c>
      <c r="DW135" s="63">
        <v>0</v>
      </c>
      <c r="DX135" s="63">
        <f t="shared" si="267"/>
        <v>0</v>
      </c>
      <c r="DY135" s="58">
        <v>0</v>
      </c>
      <c r="DZ135" s="58">
        <v>0</v>
      </c>
      <c r="EA135" s="58">
        <v>0</v>
      </c>
      <c r="EB135" s="58">
        <v>0</v>
      </c>
      <c r="EC135" s="58">
        <f t="shared" si="268"/>
        <v>0</v>
      </c>
      <c r="ED135" s="88">
        <v>0</v>
      </c>
      <c r="EE135" s="88">
        <v>0</v>
      </c>
      <c r="EF135" s="88">
        <v>0</v>
      </c>
      <c r="EG135" s="88">
        <v>0</v>
      </c>
      <c r="EH135" s="88">
        <v>0</v>
      </c>
      <c r="EI135" s="88">
        <v>0</v>
      </c>
      <c r="EJ135" s="88">
        <v>0</v>
      </c>
      <c r="EK135" s="88">
        <v>0</v>
      </c>
      <c r="EL135" s="88">
        <v>0</v>
      </c>
      <c r="EM135" s="88">
        <v>0</v>
      </c>
      <c r="EN135" s="88">
        <v>0</v>
      </c>
      <c r="EO135" s="88">
        <v>0</v>
      </c>
      <c r="EP135" s="83">
        <f t="shared" si="269"/>
        <v>0</v>
      </c>
      <c r="EQ135" s="79">
        <v>0</v>
      </c>
      <c r="ER135" s="79">
        <v>0</v>
      </c>
      <c r="ES135" s="79">
        <v>0</v>
      </c>
      <c r="ET135" s="79">
        <v>0</v>
      </c>
      <c r="EU135" s="79">
        <v>0</v>
      </c>
      <c r="EV135" s="79">
        <v>0</v>
      </c>
      <c r="EW135" s="79">
        <v>0</v>
      </c>
      <c r="EX135" s="79">
        <v>0</v>
      </c>
      <c r="EY135" s="79">
        <v>0</v>
      </c>
      <c r="EZ135" s="79">
        <v>0</v>
      </c>
      <c r="FA135" s="79">
        <v>0</v>
      </c>
      <c r="FB135" s="79">
        <v>0</v>
      </c>
      <c r="FC135" s="81">
        <f t="shared" si="270"/>
        <v>0</v>
      </c>
      <c r="FD135" s="81">
        <f t="shared" si="271"/>
        <v>0</v>
      </c>
      <c r="FE135" s="81">
        <f t="shared" si="272"/>
        <v>0</v>
      </c>
      <c r="FF135" s="81">
        <f t="shared" si="273"/>
        <v>0</v>
      </c>
      <c r="FG135" s="81">
        <f t="shared" si="274"/>
        <v>0</v>
      </c>
      <c r="FH135" s="81">
        <f t="shared" si="275"/>
        <v>0</v>
      </c>
      <c r="FI135" s="81">
        <f t="shared" si="276"/>
        <v>0</v>
      </c>
      <c r="FJ135" s="81">
        <f t="shared" si="277"/>
        <v>0</v>
      </c>
      <c r="FK135" s="81">
        <f t="shared" si="278"/>
        <v>0</v>
      </c>
      <c r="FL135" s="81">
        <f t="shared" si="279"/>
        <v>0</v>
      </c>
      <c r="FM135" s="81">
        <f t="shared" si="280"/>
        <v>0</v>
      </c>
      <c r="FN135" s="81">
        <f t="shared" si="281"/>
        <v>0</v>
      </c>
      <c r="FO135" s="81">
        <f t="shared" si="282"/>
        <v>0</v>
      </c>
      <c r="FP135" s="88">
        <v>0</v>
      </c>
      <c r="FQ135" s="88">
        <v>0</v>
      </c>
      <c r="FR135" s="88">
        <v>0</v>
      </c>
      <c r="FS135" s="88">
        <v>0</v>
      </c>
      <c r="FT135" s="88">
        <v>0</v>
      </c>
      <c r="FU135" s="88">
        <v>0</v>
      </c>
      <c r="FV135" s="88">
        <v>0</v>
      </c>
      <c r="FW135" s="88">
        <v>0</v>
      </c>
      <c r="FX135" s="88">
        <v>0</v>
      </c>
      <c r="FY135" s="88">
        <v>265826.33333333331</v>
      </c>
      <c r="FZ135" s="88">
        <v>265826.33333333331</v>
      </c>
      <c r="GA135" s="88">
        <v>265826.33333333331</v>
      </c>
      <c r="GB135" s="83">
        <f t="shared" si="283"/>
        <v>797479</v>
      </c>
      <c r="GC135" s="88">
        <v>0</v>
      </c>
      <c r="GD135" s="88">
        <v>0</v>
      </c>
      <c r="GE135" s="88">
        <v>0</v>
      </c>
      <c r="GF135" s="88">
        <v>0</v>
      </c>
      <c r="GG135" s="86">
        <v>797479</v>
      </c>
      <c r="GH135" s="63">
        <v>0</v>
      </c>
      <c r="GI135" s="63">
        <v>0</v>
      </c>
      <c r="GJ135" s="63">
        <v>0</v>
      </c>
      <c r="GK135" s="63">
        <v>0</v>
      </c>
      <c r="GL135" s="63">
        <v>0</v>
      </c>
      <c r="GM135" s="63">
        <v>0</v>
      </c>
      <c r="GN135" s="63">
        <v>0</v>
      </c>
      <c r="GO135" s="63">
        <v>0</v>
      </c>
      <c r="GP135" s="63">
        <v>0</v>
      </c>
      <c r="GQ135" s="63">
        <v>0</v>
      </c>
      <c r="GR135" s="63">
        <v>0</v>
      </c>
      <c r="GS135" s="63">
        <v>0</v>
      </c>
      <c r="GT135" s="63">
        <f t="shared" si="284"/>
        <v>0</v>
      </c>
      <c r="GU135" s="63">
        <v>0</v>
      </c>
      <c r="GV135" s="63">
        <v>0</v>
      </c>
      <c r="GW135" s="63">
        <v>0</v>
      </c>
      <c r="GX135" s="63">
        <v>0</v>
      </c>
      <c r="GY135" s="63">
        <v>0</v>
      </c>
      <c r="GZ135" s="63">
        <v>0</v>
      </c>
      <c r="HA135" s="63">
        <v>0</v>
      </c>
      <c r="HB135" s="63">
        <v>0</v>
      </c>
      <c r="HC135" s="63">
        <v>0</v>
      </c>
      <c r="HD135" s="63">
        <v>265826.33333333331</v>
      </c>
      <c r="HE135" s="63">
        <v>265826.33333333331</v>
      </c>
      <c r="HF135" s="63">
        <v>265826.33333333331</v>
      </c>
      <c r="HG135" s="63">
        <f t="shared" si="285"/>
        <v>797479</v>
      </c>
      <c r="HH135" s="58">
        <v>0</v>
      </c>
      <c r="HI135" s="58">
        <v>0</v>
      </c>
      <c r="HJ135" s="58">
        <v>0</v>
      </c>
      <c r="HK135" s="58">
        <v>0</v>
      </c>
      <c r="HL135" s="58">
        <f t="shared" si="286"/>
        <v>797479</v>
      </c>
      <c r="HM135" s="63">
        <v>0</v>
      </c>
      <c r="HN135" s="63">
        <v>0</v>
      </c>
      <c r="HO135" s="63">
        <v>0</v>
      </c>
      <c r="HP135" s="63">
        <v>0</v>
      </c>
      <c r="HQ135" s="63">
        <v>0</v>
      </c>
      <c r="HR135" s="63">
        <v>0</v>
      </c>
      <c r="HS135" s="63">
        <v>0</v>
      </c>
      <c r="HT135" s="63">
        <v>0</v>
      </c>
      <c r="HU135" s="63">
        <v>0</v>
      </c>
      <c r="HV135" s="63">
        <v>0</v>
      </c>
      <c r="HW135" s="63">
        <v>0</v>
      </c>
      <c r="HX135" s="63">
        <v>0</v>
      </c>
      <c r="HY135" s="63">
        <f t="shared" si="287"/>
        <v>0</v>
      </c>
      <c r="HZ135" s="63">
        <v>0</v>
      </c>
      <c r="IA135" s="63">
        <v>0</v>
      </c>
      <c r="IB135" s="63">
        <v>0</v>
      </c>
      <c r="IC135" s="63">
        <v>0</v>
      </c>
      <c r="ID135" s="63">
        <v>0</v>
      </c>
      <c r="IE135" s="63">
        <v>0</v>
      </c>
      <c r="IF135" s="63">
        <v>0</v>
      </c>
      <c r="IG135" s="63">
        <v>0</v>
      </c>
      <c r="IH135" s="63">
        <v>0</v>
      </c>
      <c r="II135" s="63">
        <v>0</v>
      </c>
      <c r="IJ135" s="63">
        <v>0</v>
      </c>
      <c r="IK135" s="63">
        <v>0</v>
      </c>
      <c r="IL135" s="63">
        <v>797479</v>
      </c>
      <c r="IM135" s="58">
        <v>0</v>
      </c>
      <c r="IN135" s="58">
        <v>0</v>
      </c>
      <c r="IO135" s="58">
        <v>0</v>
      </c>
      <c r="IP135" s="58">
        <v>0</v>
      </c>
      <c r="IQ135" s="58">
        <f t="shared" si="240"/>
        <v>797479</v>
      </c>
      <c r="IR135" s="70">
        <f t="shared" si="288"/>
        <v>0</v>
      </c>
      <c r="IS135" s="70">
        <f t="shared" si="289"/>
        <v>0</v>
      </c>
      <c r="IT135" s="92">
        <f t="shared" si="241"/>
        <v>0</v>
      </c>
      <c r="IU135" s="92">
        <f t="shared" si="242"/>
        <v>0</v>
      </c>
      <c r="IV135" s="92">
        <f t="shared" si="290"/>
        <v>0</v>
      </c>
      <c r="IW135" s="21">
        <f t="shared" si="243"/>
        <v>0</v>
      </c>
      <c r="IX135" s="70">
        <f t="shared" si="291"/>
        <v>0</v>
      </c>
      <c r="IY135" s="70">
        <f t="shared" si="292"/>
        <v>0</v>
      </c>
      <c r="IZ135" s="93">
        <f t="shared" si="244"/>
        <v>0</v>
      </c>
      <c r="JA135" s="93">
        <f t="shared" si="245"/>
        <v>0</v>
      </c>
      <c r="JB135" s="92">
        <f t="shared" si="293"/>
        <v>0</v>
      </c>
      <c r="JC135" s="94">
        <f t="shared" si="246"/>
        <v>797479</v>
      </c>
      <c r="JD135" s="94">
        <f t="shared" si="294"/>
        <v>0</v>
      </c>
      <c r="JE135" s="94">
        <f t="shared" si="295"/>
        <v>0</v>
      </c>
      <c r="JF135" s="94">
        <f t="shared" si="247"/>
        <v>0</v>
      </c>
      <c r="JG135" s="94">
        <f t="shared" si="248"/>
        <v>0</v>
      </c>
      <c r="JH135" s="94">
        <f t="shared" si="296"/>
        <v>0</v>
      </c>
      <c r="JI135" s="94">
        <f t="shared" si="249"/>
        <v>797479</v>
      </c>
      <c r="JJ135" s="94">
        <f t="shared" si="297"/>
        <v>0</v>
      </c>
      <c r="JK135" s="94">
        <f t="shared" si="250"/>
        <v>0</v>
      </c>
      <c r="JL135" s="94">
        <f t="shared" si="298"/>
        <v>0</v>
      </c>
      <c r="JM135" s="94">
        <f t="shared" si="299"/>
        <v>0</v>
      </c>
      <c r="JN135" s="94">
        <f t="shared" si="300"/>
        <v>0</v>
      </c>
      <c r="JO135" s="94">
        <f t="shared" si="301"/>
        <v>797479</v>
      </c>
      <c r="JP135" s="37">
        <v>12339</v>
      </c>
      <c r="JQ135" s="141"/>
      <c r="JR135" s="4"/>
      <c r="JS135" s="4"/>
      <c r="JT135" s="5"/>
      <c r="JU135" s="102"/>
      <c r="JV135" s="5"/>
      <c r="JW135" s="5"/>
      <c r="JX135" s="103" t="s">
        <v>402</v>
      </c>
      <c r="JY135" s="104"/>
      <c r="JZ135" s="143"/>
      <c r="KA135" s="5"/>
      <c r="KB135" s="143"/>
      <c r="KC135" s="109"/>
      <c r="KD135" s="109"/>
      <c r="KE135" s="146"/>
      <c r="KF135" s="143"/>
      <c r="KG135" s="143"/>
      <c r="KH135" s="143"/>
      <c r="KI135" s="143"/>
      <c r="KJ135" s="143"/>
      <c r="KK135" s="143"/>
      <c r="KL135" s="143"/>
      <c r="KM135" s="42"/>
      <c r="KN135" s="143"/>
      <c r="KO135" s="143"/>
      <c r="KP135" s="143"/>
      <c r="KQ135" s="143"/>
      <c r="KR135" s="143"/>
      <c r="KS135" s="293"/>
    </row>
    <row r="136" spans="1:305" x14ac:dyDescent="0.25">
      <c r="A136" s="217" t="s">
        <v>767</v>
      </c>
      <c r="B136" s="5" t="s">
        <v>71</v>
      </c>
      <c r="C136" s="42" t="s">
        <v>325</v>
      </c>
      <c r="D136" s="218" t="s">
        <v>147</v>
      </c>
      <c r="E136" s="32" t="s">
        <v>770</v>
      </c>
      <c r="F136" s="32" t="s">
        <v>770</v>
      </c>
      <c r="G136" s="29">
        <v>0</v>
      </c>
      <c r="H136" s="29">
        <v>0</v>
      </c>
      <c r="I136" s="29">
        <v>0</v>
      </c>
      <c r="J136" s="29">
        <v>0</v>
      </c>
      <c r="K136" s="29">
        <v>0</v>
      </c>
      <c r="L136" s="29">
        <v>0</v>
      </c>
      <c r="M136" s="29">
        <v>0</v>
      </c>
      <c r="N136" s="48">
        <v>0</v>
      </c>
      <c r="O136" s="48">
        <v>0</v>
      </c>
      <c r="P136" s="48">
        <v>0</v>
      </c>
      <c r="Q136" s="48">
        <v>0</v>
      </c>
      <c r="R136" s="48">
        <v>0</v>
      </c>
      <c r="S136" s="11">
        <f t="shared" si="225"/>
        <v>0</v>
      </c>
      <c r="T136" s="79">
        <v>0</v>
      </c>
      <c r="U136" s="79">
        <v>0</v>
      </c>
      <c r="V136" s="79">
        <v>0</v>
      </c>
      <c r="W136" s="79">
        <v>0</v>
      </c>
      <c r="X136" s="79">
        <v>0</v>
      </c>
      <c r="Y136" s="79">
        <v>0</v>
      </c>
      <c r="Z136" s="79">
        <v>0</v>
      </c>
      <c r="AA136" s="79">
        <v>0</v>
      </c>
      <c r="AB136" s="79">
        <v>0</v>
      </c>
      <c r="AC136" s="79">
        <v>0</v>
      </c>
      <c r="AD136" s="79">
        <v>0</v>
      </c>
      <c r="AE136" s="79">
        <v>0</v>
      </c>
      <c r="AF136" s="221">
        <f t="shared" si="226"/>
        <v>0</v>
      </c>
      <c r="AG136" s="221">
        <f t="shared" si="227"/>
        <v>0</v>
      </c>
      <c r="AH136" s="221">
        <f t="shared" si="228"/>
        <v>0</v>
      </c>
      <c r="AI136" s="221">
        <f t="shared" si="229"/>
        <v>0</v>
      </c>
      <c r="AJ136" s="221">
        <f t="shared" si="230"/>
        <v>0</v>
      </c>
      <c r="AK136" s="221">
        <f t="shared" si="231"/>
        <v>0</v>
      </c>
      <c r="AL136" s="221">
        <f t="shared" si="232"/>
        <v>0</v>
      </c>
      <c r="AM136" s="221">
        <f t="shared" si="233"/>
        <v>0</v>
      </c>
      <c r="AN136" s="221">
        <f t="shared" si="234"/>
        <v>0</v>
      </c>
      <c r="AO136" s="221">
        <f t="shared" si="235"/>
        <v>0</v>
      </c>
      <c r="AP136" s="221">
        <f t="shared" si="236"/>
        <v>0</v>
      </c>
      <c r="AQ136" s="221">
        <f t="shared" si="237"/>
        <v>0</v>
      </c>
      <c r="AR136" s="221">
        <f t="shared" si="251"/>
        <v>0</v>
      </c>
      <c r="AS136" s="221">
        <f t="shared" si="252"/>
        <v>0</v>
      </c>
      <c r="AT136" s="221">
        <f t="shared" si="253"/>
        <v>0</v>
      </c>
      <c r="AU136" s="221">
        <f t="shared" si="254"/>
        <v>0</v>
      </c>
      <c r="AV136" s="221">
        <f t="shared" si="255"/>
        <v>0</v>
      </c>
      <c r="AW136" s="221">
        <f t="shared" si="256"/>
        <v>0</v>
      </c>
      <c r="AX136" s="221">
        <f t="shared" si="257"/>
        <v>0</v>
      </c>
      <c r="AY136" s="221">
        <f t="shared" si="258"/>
        <v>0</v>
      </c>
      <c r="AZ136" s="221">
        <f t="shared" si="259"/>
        <v>0</v>
      </c>
      <c r="BA136" s="221">
        <f t="shared" si="260"/>
        <v>0</v>
      </c>
      <c r="BB136" s="221">
        <f t="shared" si="261"/>
        <v>0</v>
      </c>
      <c r="BC136" s="221">
        <f t="shared" si="262"/>
        <v>0</v>
      </c>
      <c r="BD136" s="80">
        <f t="shared" si="238"/>
        <v>0</v>
      </c>
      <c r="BE136" s="76">
        <v>0</v>
      </c>
      <c r="BF136" s="50">
        <v>0</v>
      </c>
      <c r="BG136" s="21">
        <v>0</v>
      </c>
      <c r="BH136" s="21">
        <v>0</v>
      </c>
      <c r="BI136" s="21">
        <v>0</v>
      </c>
      <c r="BJ136" s="21">
        <v>0</v>
      </c>
      <c r="BK136" s="21">
        <v>0</v>
      </c>
      <c r="BL136" s="21">
        <v>0</v>
      </c>
      <c r="BM136" s="21">
        <v>0</v>
      </c>
      <c r="BN136" s="21">
        <v>0</v>
      </c>
      <c r="BO136" s="21">
        <v>0</v>
      </c>
      <c r="BP136" s="21">
        <v>0</v>
      </c>
      <c r="BQ136" s="21">
        <v>0</v>
      </c>
      <c r="BR136" s="21">
        <v>0</v>
      </c>
      <c r="BS136" s="86">
        <f t="shared" si="263"/>
        <v>0</v>
      </c>
      <c r="BT136" s="230">
        <v>0</v>
      </c>
      <c r="BU136" s="230">
        <v>0</v>
      </c>
      <c r="BV136" s="230">
        <v>0</v>
      </c>
      <c r="BW136" s="230">
        <v>0</v>
      </c>
      <c r="BX136" s="230">
        <v>0</v>
      </c>
      <c r="BY136" s="230">
        <v>0</v>
      </c>
      <c r="BZ136" s="230">
        <v>0</v>
      </c>
      <c r="CA136" s="230">
        <v>0</v>
      </c>
      <c r="CB136" s="230">
        <v>0</v>
      </c>
      <c r="CC136" s="230">
        <v>0</v>
      </c>
      <c r="CD136" s="230">
        <v>0</v>
      </c>
      <c r="CE136" s="230">
        <v>0</v>
      </c>
      <c r="CF136" s="80">
        <f t="shared" si="264"/>
        <v>0</v>
      </c>
      <c r="CG136" s="59">
        <v>0</v>
      </c>
      <c r="CH136" s="59">
        <v>0</v>
      </c>
      <c r="CI136" s="59">
        <v>0</v>
      </c>
      <c r="CJ136" s="59">
        <v>0</v>
      </c>
      <c r="CK136" s="59">
        <v>0</v>
      </c>
      <c r="CL136" s="59">
        <v>0</v>
      </c>
      <c r="CM136" s="59">
        <v>0</v>
      </c>
      <c r="CN136" s="59">
        <v>0</v>
      </c>
      <c r="CO136" s="59">
        <v>0</v>
      </c>
      <c r="CP136" s="59">
        <v>0</v>
      </c>
      <c r="CQ136" s="59">
        <v>0</v>
      </c>
      <c r="CR136" s="59">
        <v>0</v>
      </c>
      <c r="CS136" s="11">
        <f t="shared" si="265"/>
        <v>0</v>
      </c>
      <c r="CT136" s="59">
        <v>0</v>
      </c>
      <c r="CU136" s="59">
        <v>0</v>
      </c>
      <c r="CV136" s="59">
        <v>0</v>
      </c>
      <c r="CW136" s="59">
        <v>0</v>
      </c>
      <c r="CX136" s="58">
        <f t="shared" si="239"/>
        <v>0</v>
      </c>
      <c r="CY136" s="63">
        <v>0</v>
      </c>
      <c r="CZ136" s="63">
        <v>0</v>
      </c>
      <c r="DA136" s="63">
        <v>0</v>
      </c>
      <c r="DB136" s="63">
        <v>0</v>
      </c>
      <c r="DC136" s="63">
        <v>0</v>
      </c>
      <c r="DD136" s="63">
        <v>0</v>
      </c>
      <c r="DE136" s="63">
        <v>0</v>
      </c>
      <c r="DF136" s="63">
        <v>0</v>
      </c>
      <c r="DG136" s="63">
        <v>0</v>
      </c>
      <c r="DH136" s="63">
        <v>0</v>
      </c>
      <c r="DI136" s="63">
        <v>0</v>
      </c>
      <c r="DJ136" s="63">
        <v>0</v>
      </c>
      <c r="DK136" s="63">
        <f t="shared" si="266"/>
        <v>0</v>
      </c>
      <c r="DL136" s="63">
        <v>0</v>
      </c>
      <c r="DM136" s="63">
        <v>0</v>
      </c>
      <c r="DN136" s="63">
        <v>0</v>
      </c>
      <c r="DO136" s="63">
        <v>0</v>
      </c>
      <c r="DP136" s="63">
        <v>0</v>
      </c>
      <c r="DQ136" s="63">
        <v>0</v>
      </c>
      <c r="DR136" s="63">
        <v>0</v>
      </c>
      <c r="DS136" s="63">
        <v>0</v>
      </c>
      <c r="DT136" s="63">
        <v>0</v>
      </c>
      <c r="DU136" s="63">
        <v>0</v>
      </c>
      <c r="DV136" s="63">
        <v>0</v>
      </c>
      <c r="DW136" s="63">
        <v>0</v>
      </c>
      <c r="DX136" s="63">
        <f t="shared" si="267"/>
        <v>0</v>
      </c>
      <c r="DY136" s="58">
        <v>0</v>
      </c>
      <c r="DZ136" s="58">
        <v>0</v>
      </c>
      <c r="EA136" s="58">
        <v>0</v>
      </c>
      <c r="EB136" s="58">
        <v>0</v>
      </c>
      <c r="EC136" s="58">
        <f t="shared" si="268"/>
        <v>0</v>
      </c>
      <c r="ED136" s="88">
        <v>0</v>
      </c>
      <c r="EE136" s="88">
        <v>0</v>
      </c>
      <c r="EF136" s="88">
        <v>0</v>
      </c>
      <c r="EG136" s="88">
        <v>0</v>
      </c>
      <c r="EH136" s="88">
        <v>0</v>
      </c>
      <c r="EI136" s="88">
        <v>0</v>
      </c>
      <c r="EJ136" s="88">
        <v>0</v>
      </c>
      <c r="EK136" s="88">
        <v>0</v>
      </c>
      <c r="EL136" s="88">
        <v>0</v>
      </c>
      <c r="EM136" s="88">
        <v>0</v>
      </c>
      <c r="EN136" s="88">
        <v>0</v>
      </c>
      <c r="EO136" s="88">
        <v>0</v>
      </c>
      <c r="EP136" s="83">
        <f t="shared" si="269"/>
        <v>0</v>
      </c>
      <c r="EQ136" s="79">
        <v>0</v>
      </c>
      <c r="ER136" s="79">
        <v>0</v>
      </c>
      <c r="ES136" s="79">
        <v>0</v>
      </c>
      <c r="ET136" s="79">
        <v>0</v>
      </c>
      <c r="EU136" s="79">
        <v>0</v>
      </c>
      <c r="EV136" s="79">
        <v>0</v>
      </c>
      <c r="EW136" s="79">
        <v>0</v>
      </c>
      <c r="EX136" s="79">
        <v>0</v>
      </c>
      <c r="EY136" s="79">
        <v>0</v>
      </c>
      <c r="EZ136" s="79">
        <v>0</v>
      </c>
      <c r="FA136" s="79">
        <v>0</v>
      </c>
      <c r="FB136" s="79">
        <v>0</v>
      </c>
      <c r="FC136" s="81">
        <f t="shared" si="270"/>
        <v>0</v>
      </c>
      <c r="FD136" s="81">
        <f t="shared" si="271"/>
        <v>0</v>
      </c>
      <c r="FE136" s="81">
        <f t="shared" si="272"/>
        <v>0</v>
      </c>
      <c r="FF136" s="81">
        <f t="shared" si="273"/>
        <v>0</v>
      </c>
      <c r="FG136" s="81">
        <f t="shared" si="274"/>
        <v>0</v>
      </c>
      <c r="FH136" s="81">
        <f t="shared" si="275"/>
        <v>0</v>
      </c>
      <c r="FI136" s="81">
        <f t="shared" si="276"/>
        <v>0</v>
      </c>
      <c r="FJ136" s="81">
        <f t="shared" si="277"/>
        <v>0</v>
      </c>
      <c r="FK136" s="81">
        <f t="shared" si="278"/>
        <v>0</v>
      </c>
      <c r="FL136" s="81">
        <f t="shared" si="279"/>
        <v>0</v>
      </c>
      <c r="FM136" s="81">
        <f t="shared" si="280"/>
        <v>0</v>
      </c>
      <c r="FN136" s="81">
        <f t="shared" si="281"/>
        <v>0</v>
      </c>
      <c r="FO136" s="81">
        <f t="shared" si="282"/>
        <v>0</v>
      </c>
      <c r="FP136" s="88">
        <v>0</v>
      </c>
      <c r="FQ136" s="88">
        <v>0</v>
      </c>
      <c r="FR136" s="88">
        <v>0</v>
      </c>
      <c r="FS136" s="88">
        <v>3769.3584551763756</v>
      </c>
      <c r="FT136" s="88">
        <v>4855.8216247011987</v>
      </c>
      <c r="FU136" s="88">
        <v>3769.3584551763756</v>
      </c>
      <c r="FV136" s="88">
        <v>5746.6804573909185</v>
      </c>
      <c r="FW136" s="88">
        <v>3715.2691403584304</v>
      </c>
      <c r="FX136" s="88">
        <v>3715.2691403584304</v>
      </c>
      <c r="FY136" s="88">
        <v>3715.2691403584304</v>
      </c>
      <c r="FZ136" s="88">
        <v>3494.8682324883694</v>
      </c>
      <c r="GA136" s="88">
        <v>3218.0079789914589</v>
      </c>
      <c r="GB136" s="83">
        <f t="shared" si="283"/>
        <v>35999.902624999995</v>
      </c>
      <c r="GC136" s="88">
        <v>0</v>
      </c>
      <c r="GD136" s="88">
        <v>0</v>
      </c>
      <c r="GE136" s="88">
        <v>0</v>
      </c>
      <c r="GF136" s="88">
        <v>0</v>
      </c>
      <c r="GG136" s="86">
        <v>35999.902624999995</v>
      </c>
      <c r="GH136" s="63">
        <v>0</v>
      </c>
      <c r="GI136" s="63">
        <v>0</v>
      </c>
      <c r="GJ136" s="63">
        <v>0</v>
      </c>
      <c r="GK136" s="63">
        <v>0</v>
      </c>
      <c r="GL136" s="63">
        <v>0</v>
      </c>
      <c r="GM136" s="63">
        <v>0</v>
      </c>
      <c r="GN136" s="63">
        <v>0</v>
      </c>
      <c r="GO136" s="63">
        <v>0</v>
      </c>
      <c r="GP136" s="63">
        <v>0</v>
      </c>
      <c r="GQ136" s="63">
        <v>0</v>
      </c>
      <c r="GR136" s="63">
        <v>0</v>
      </c>
      <c r="GS136" s="63">
        <v>0</v>
      </c>
      <c r="GT136" s="63">
        <f t="shared" si="284"/>
        <v>0</v>
      </c>
      <c r="GU136" s="63">
        <v>0</v>
      </c>
      <c r="GV136" s="63">
        <v>0</v>
      </c>
      <c r="GW136" s="63">
        <v>0</v>
      </c>
      <c r="GX136" s="63">
        <v>3769.3584551763756</v>
      </c>
      <c r="GY136" s="63">
        <v>4855.8216247011987</v>
      </c>
      <c r="GZ136" s="63">
        <v>3769.3584551763756</v>
      </c>
      <c r="HA136" s="63">
        <v>5746.6804573909185</v>
      </c>
      <c r="HB136" s="63">
        <v>3715.2691403584304</v>
      </c>
      <c r="HC136" s="63">
        <v>3715.2691403584304</v>
      </c>
      <c r="HD136" s="63">
        <v>3715.2691403584304</v>
      </c>
      <c r="HE136" s="63">
        <v>3494.8682324883694</v>
      </c>
      <c r="HF136" s="63">
        <v>3218.0079789914589</v>
      </c>
      <c r="HG136" s="63">
        <f t="shared" si="285"/>
        <v>35999.902624999995</v>
      </c>
      <c r="HH136" s="58">
        <v>0</v>
      </c>
      <c r="HI136" s="58">
        <v>0</v>
      </c>
      <c r="HJ136" s="58">
        <v>0</v>
      </c>
      <c r="HK136" s="58">
        <v>0</v>
      </c>
      <c r="HL136" s="58">
        <f t="shared" si="286"/>
        <v>35999.902624999995</v>
      </c>
      <c r="HM136" s="63">
        <v>0</v>
      </c>
      <c r="HN136" s="63">
        <v>0</v>
      </c>
      <c r="HO136" s="63">
        <v>0</v>
      </c>
      <c r="HP136" s="63">
        <v>0</v>
      </c>
      <c r="HQ136" s="63">
        <v>0</v>
      </c>
      <c r="HR136" s="63">
        <v>0</v>
      </c>
      <c r="HS136" s="63">
        <v>0</v>
      </c>
      <c r="HT136" s="63">
        <v>0</v>
      </c>
      <c r="HU136" s="63">
        <v>0</v>
      </c>
      <c r="HV136" s="63">
        <v>0</v>
      </c>
      <c r="HW136" s="63">
        <v>0</v>
      </c>
      <c r="HX136" s="63">
        <v>0</v>
      </c>
      <c r="HY136" s="63">
        <f t="shared" si="287"/>
        <v>0</v>
      </c>
      <c r="HZ136" s="63">
        <v>0</v>
      </c>
      <c r="IA136" s="63">
        <v>0</v>
      </c>
      <c r="IB136" s="63">
        <v>0</v>
      </c>
      <c r="IC136" s="63">
        <v>0</v>
      </c>
      <c r="ID136" s="63">
        <v>0</v>
      </c>
      <c r="IE136" s="63">
        <v>0</v>
      </c>
      <c r="IF136" s="63">
        <v>0</v>
      </c>
      <c r="IG136" s="63">
        <v>0</v>
      </c>
      <c r="IH136" s="63">
        <v>0</v>
      </c>
      <c r="II136" s="63">
        <v>0</v>
      </c>
      <c r="IJ136" s="63">
        <v>0</v>
      </c>
      <c r="IK136" s="63">
        <v>0</v>
      </c>
      <c r="IL136" s="63">
        <v>35999.902624999995</v>
      </c>
      <c r="IM136" s="58">
        <v>0</v>
      </c>
      <c r="IN136" s="58">
        <v>0</v>
      </c>
      <c r="IO136" s="58">
        <v>0</v>
      </c>
      <c r="IP136" s="58">
        <v>0</v>
      </c>
      <c r="IQ136" s="58">
        <f t="shared" si="240"/>
        <v>35999.902624999995</v>
      </c>
      <c r="IR136" s="70">
        <f t="shared" si="288"/>
        <v>0</v>
      </c>
      <c r="IS136" s="70">
        <f t="shared" si="289"/>
        <v>0</v>
      </c>
      <c r="IT136" s="92">
        <f t="shared" si="241"/>
        <v>0</v>
      </c>
      <c r="IU136" s="92">
        <f t="shared" si="242"/>
        <v>0</v>
      </c>
      <c r="IV136" s="92">
        <f t="shared" si="290"/>
        <v>0</v>
      </c>
      <c r="IW136" s="21">
        <f t="shared" si="243"/>
        <v>0</v>
      </c>
      <c r="IX136" s="70">
        <f t="shared" si="291"/>
        <v>0</v>
      </c>
      <c r="IY136" s="70">
        <f t="shared" si="292"/>
        <v>0</v>
      </c>
      <c r="IZ136" s="93">
        <f t="shared" si="244"/>
        <v>0</v>
      </c>
      <c r="JA136" s="93">
        <f t="shared" si="245"/>
        <v>0</v>
      </c>
      <c r="JB136" s="92">
        <f t="shared" si="293"/>
        <v>0</v>
      </c>
      <c r="JC136" s="94">
        <f t="shared" si="246"/>
        <v>35999.902624999995</v>
      </c>
      <c r="JD136" s="94">
        <f t="shared" si="294"/>
        <v>0</v>
      </c>
      <c r="JE136" s="94">
        <f t="shared" si="295"/>
        <v>0</v>
      </c>
      <c r="JF136" s="94">
        <f t="shared" si="247"/>
        <v>0</v>
      </c>
      <c r="JG136" s="94">
        <f t="shared" si="248"/>
        <v>0</v>
      </c>
      <c r="JH136" s="94">
        <f t="shared" si="296"/>
        <v>0</v>
      </c>
      <c r="JI136" s="94">
        <f t="shared" si="249"/>
        <v>35999.902624999995</v>
      </c>
      <c r="JJ136" s="94">
        <f t="shared" si="297"/>
        <v>0</v>
      </c>
      <c r="JK136" s="94">
        <f t="shared" si="250"/>
        <v>0</v>
      </c>
      <c r="JL136" s="94">
        <f t="shared" si="298"/>
        <v>0</v>
      </c>
      <c r="JM136" s="94">
        <f t="shared" si="299"/>
        <v>0</v>
      </c>
      <c r="JN136" s="94">
        <f t="shared" si="300"/>
        <v>0</v>
      </c>
      <c r="JO136" s="94">
        <f t="shared" si="301"/>
        <v>35999.902624999995</v>
      </c>
      <c r="JP136" s="37">
        <v>13868</v>
      </c>
      <c r="JQ136" s="141"/>
      <c r="JR136" s="4"/>
      <c r="JS136" s="4"/>
      <c r="JT136" s="5"/>
      <c r="JU136" s="102"/>
      <c r="JV136" s="5"/>
      <c r="JW136" s="5"/>
      <c r="JX136" s="103" t="s">
        <v>572</v>
      </c>
      <c r="JY136" s="104"/>
      <c r="JZ136" s="143"/>
      <c r="KA136" s="5"/>
      <c r="KB136" s="143"/>
      <c r="KC136" s="109"/>
      <c r="KD136" s="109"/>
      <c r="KE136" s="146"/>
      <c r="KF136" s="143"/>
      <c r="KG136" s="143"/>
      <c r="KH136" s="143"/>
      <c r="KI136" s="143"/>
      <c r="KJ136" s="143"/>
      <c r="KK136" s="143"/>
      <c r="KL136" s="143"/>
      <c r="KM136" s="42"/>
      <c r="KN136" s="143"/>
      <c r="KO136" s="143"/>
      <c r="KP136" s="143"/>
      <c r="KQ136" s="143"/>
      <c r="KR136" s="143"/>
      <c r="KS136" s="293"/>
    </row>
    <row r="137" spans="1:305" ht="26.25" x14ac:dyDescent="0.25">
      <c r="A137" s="15" t="s">
        <v>304</v>
      </c>
      <c r="B137" s="5" t="s">
        <v>71</v>
      </c>
      <c r="C137" s="42" t="s">
        <v>326</v>
      </c>
      <c r="D137" s="218" t="s">
        <v>144</v>
      </c>
      <c r="E137" s="32" t="s">
        <v>770</v>
      </c>
      <c r="F137" s="31" t="s">
        <v>165</v>
      </c>
      <c r="G137" s="29">
        <v>0</v>
      </c>
      <c r="H137" s="29">
        <v>0</v>
      </c>
      <c r="I137" s="29">
        <v>0</v>
      </c>
      <c r="J137" s="29">
        <v>0</v>
      </c>
      <c r="K137" s="29">
        <v>0</v>
      </c>
      <c r="L137" s="29">
        <v>473182.03200000001</v>
      </c>
      <c r="M137" s="29">
        <v>150</v>
      </c>
      <c r="N137" s="48">
        <v>263526.44500000001</v>
      </c>
      <c r="O137" s="48">
        <v>0</v>
      </c>
      <c r="P137" s="48">
        <v>0</v>
      </c>
      <c r="Q137" s="48">
        <v>0</v>
      </c>
      <c r="R137" s="48">
        <v>0</v>
      </c>
      <c r="S137" s="11">
        <f t="shared" si="225"/>
        <v>736858.47699999996</v>
      </c>
      <c r="T137" s="79">
        <v>0</v>
      </c>
      <c r="U137" s="79">
        <v>0</v>
      </c>
      <c r="V137" s="79">
        <v>0</v>
      </c>
      <c r="W137" s="79">
        <v>0</v>
      </c>
      <c r="X137" s="79">
        <v>0</v>
      </c>
      <c r="Y137" s="79">
        <v>0</v>
      </c>
      <c r="Z137" s="79">
        <v>0</v>
      </c>
      <c r="AA137" s="79">
        <v>0</v>
      </c>
      <c r="AB137" s="79">
        <v>0</v>
      </c>
      <c r="AC137" s="79">
        <v>0</v>
      </c>
      <c r="AD137" s="79">
        <v>0</v>
      </c>
      <c r="AE137" s="79">
        <v>0</v>
      </c>
      <c r="AF137" s="221">
        <f t="shared" si="226"/>
        <v>0</v>
      </c>
      <c r="AG137" s="221">
        <f t="shared" si="227"/>
        <v>0</v>
      </c>
      <c r="AH137" s="221">
        <f t="shared" si="228"/>
        <v>0</v>
      </c>
      <c r="AI137" s="221">
        <f t="shared" si="229"/>
        <v>0</v>
      </c>
      <c r="AJ137" s="221">
        <f t="shared" si="230"/>
        <v>0</v>
      </c>
      <c r="AK137" s="221">
        <f t="shared" si="231"/>
        <v>0</v>
      </c>
      <c r="AL137" s="221">
        <f t="shared" si="232"/>
        <v>0</v>
      </c>
      <c r="AM137" s="221">
        <f t="shared" si="233"/>
        <v>0</v>
      </c>
      <c r="AN137" s="221">
        <f t="shared" si="234"/>
        <v>0</v>
      </c>
      <c r="AO137" s="221">
        <f t="shared" si="235"/>
        <v>0</v>
      </c>
      <c r="AP137" s="221">
        <f t="shared" si="236"/>
        <v>0</v>
      </c>
      <c r="AQ137" s="221">
        <f t="shared" si="237"/>
        <v>0</v>
      </c>
      <c r="AR137" s="221">
        <f t="shared" si="251"/>
        <v>0</v>
      </c>
      <c r="AS137" s="221">
        <f t="shared" si="252"/>
        <v>0</v>
      </c>
      <c r="AT137" s="221">
        <f t="shared" si="253"/>
        <v>0</v>
      </c>
      <c r="AU137" s="221">
        <f t="shared" si="254"/>
        <v>0</v>
      </c>
      <c r="AV137" s="221">
        <f t="shared" si="255"/>
        <v>0</v>
      </c>
      <c r="AW137" s="221">
        <f t="shared" si="256"/>
        <v>0</v>
      </c>
      <c r="AX137" s="221">
        <f t="shared" si="257"/>
        <v>0</v>
      </c>
      <c r="AY137" s="221">
        <f t="shared" si="258"/>
        <v>0</v>
      </c>
      <c r="AZ137" s="221">
        <f t="shared" si="259"/>
        <v>0</v>
      </c>
      <c r="BA137" s="221">
        <f t="shared" si="260"/>
        <v>0</v>
      </c>
      <c r="BB137" s="221">
        <f t="shared" si="261"/>
        <v>0</v>
      </c>
      <c r="BC137" s="221">
        <f t="shared" si="262"/>
        <v>0</v>
      </c>
      <c r="BD137" s="80">
        <f t="shared" si="238"/>
        <v>0</v>
      </c>
      <c r="BE137" s="76">
        <v>0</v>
      </c>
      <c r="BF137" s="50">
        <v>0</v>
      </c>
      <c r="BG137" s="21">
        <v>0</v>
      </c>
      <c r="BH137" s="21">
        <v>0</v>
      </c>
      <c r="BI137" s="21">
        <v>0</v>
      </c>
      <c r="BJ137" s="21">
        <v>0</v>
      </c>
      <c r="BK137" s="21">
        <v>0</v>
      </c>
      <c r="BL137" s="21">
        <v>0</v>
      </c>
      <c r="BM137" s="21">
        <v>0</v>
      </c>
      <c r="BN137" s="21">
        <v>0</v>
      </c>
      <c r="BO137" s="21">
        <v>0</v>
      </c>
      <c r="BP137" s="21">
        <v>0</v>
      </c>
      <c r="BQ137" s="21">
        <v>0</v>
      </c>
      <c r="BR137" s="21">
        <v>0</v>
      </c>
      <c r="BS137" s="86">
        <f t="shared" si="263"/>
        <v>0</v>
      </c>
      <c r="BT137" s="230">
        <v>0</v>
      </c>
      <c r="BU137" s="230">
        <v>0</v>
      </c>
      <c r="BV137" s="230">
        <v>0</v>
      </c>
      <c r="BW137" s="230">
        <v>0</v>
      </c>
      <c r="BX137" s="230">
        <v>0</v>
      </c>
      <c r="BY137" s="230">
        <v>0</v>
      </c>
      <c r="BZ137" s="230">
        <v>0</v>
      </c>
      <c r="CA137" s="230">
        <v>0</v>
      </c>
      <c r="CB137" s="230">
        <v>0</v>
      </c>
      <c r="CC137" s="230">
        <v>0</v>
      </c>
      <c r="CD137" s="230">
        <v>0</v>
      </c>
      <c r="CE137" s="230">
        <v>0</v>
      </c>
      <c r="CF137" s="80">
        <f t="shared" si="264"/>
        <v>0</v>
      </c>
      <c r="CG137" s="59">
        <v>0</v>
      </c>
      <c r="CH137" s="59">
        <v>0</v>
      </c>
      <c r="CI137" s="59">
        <v>0</v>
      </c>
      <c r="CJ137" s="59">
        <v>0</v>
      </c>
      <c r="CK137" s="59">
        <v>0</v>
      </c>
      <c r="CL137" s="59">
        <v>0</v>
      </c>
      <c r="CM137" s="59">
        <v>0</v>
      </c>
      <c r="CN137" s="59">
        <v>0</v>
      </c>
      <c r="CO137" s="59">
        <v>0</v>
      </c>
      <c r="CP137" s="59">
        <v>0</v>
      </c>
      <c r="CQ137" s="59">
        <v>0</v>
      </c>
      <c r="CR137" s="59">
        <v>0</v>
      </c>
      <c r="CS137" s="11">
        <f t="shared" si="265"/>
        <v>0</v>
      </c>
      <c r="CT137" s="59">
        <v>0</v>
      </c>
      <c r="CU137" s="59">
        <v>0</v>
      </c>
      <c r="CV137" s="59">
        <v>0</v>
      </c>
      <c r="CW137" s="59">
        <v>0</v>
      </c>
      <c r="CX137" s="58">
        <f t="shared" si="239"/>
        <v>0</v>
      </c>
      <c r="CY137" s="63">
        <v>0</v>
      </c>
      <c r="CZ137" s="63">
        <v>0</v>
      </c>
      <c r="DA137" s="63">
        <v>0</v>
      </c>
      <c r="DB137" s="63">
        <v>0</v>
      </c>
      <c r="DC137" s="63">
        <v>0</v>
      </c>
      <c r="DD137" s="63">
        <v>0</v>
      </c>
      <c r="DE137" s="63">
        <v>0</v>
      </c>
      <c r="DF137" s="63">
        <v>0</v>
      </c>
      <c r="DG137" s="63">
        <v>0</v>
      </c>
      <c r="DH137" s="63">
        <v>0</v>
      </c>
      <c r="DI137" s="63">
        <v>0</v>
      </c>
      <c r="DJ137" s="63">
        <v>0</v>
      </c>
      <c r="DK137" s="63">
        <f t="shared" si="266"/>
        <v>0</v>
      </c>
      <c r="DL137" s="63">
        <v>0</v>
      </c>
      <c r="DM137" s="63">
        <v>0</v>
      </c>
      <c r="DN137" s="63">
        <v>0</v>
      </c>
      <c r="DO137" s="63">
        <v>0</v>
      </c>
      <c r="DP137" s="63">
        <v>0</v>
      </c>
      <c r="DQ137" s="63">
        <v>0</v>
      </c>
      <c r="DR137" s="63">
        <v>0</v>
      </c>
      <c r="DS137" s="63">
        <v>0</v>
      </c>
      <c r="DT137" s="63">
        <v>0</v>
      </c>
      <c r="DU137" s="63">
        <v>0</v>
      </c>
      <c r="DV137" s="63">
        <v>0</v>
      </c>
      <c r="DW137" s="63">
        <v>0</v>
      </c>
      <c r="DX137" s="63">
        <f t="shared" si="267"/>
        <v>0</v>
      </c>
      <c r="DY137" s="58">
        <v>0</v>
      </c>
      <c r="DZ137" s="58">
        <v>0</v>
      </c>
      <c r="EA137" s="58">
        <v>0</v>
      </c>
      <c r="EB137" s="58">
        <v>0</v>
      </c>
      <c r="EC137" s="58">
        <f t="shared" si="268"/>
        <v>0</v>
      </c>
      <c r="ED137" s="88">
        <v>0</v>
      </c>
      <c r="EE137" s="88">
        <v>0</v>
      </c>
      <c r="EF137" s="88">
        <v>0</v>
      </c>
      <c r="EG137" s="88">
        <v>0</v>
      </c>
      <c r="EH137" s="88">
        <v>0</v>
      </c>
      <c r="EI137" s="88">
        <v>473182.03200000001</v>
      </c>
      <c r="EJ137" s="88">
        <v>0</v>
      </c>
      <c r="EK137" s="88">
        <v>0</v>
      </c>
      <c r="EL137" s="88">
        <v>0</v>
      </c>
      <c r="EM137" s="88">
        <v>0</v>
      </c>
      <c r="EN137" s="88">
        <v>0</v>
      </c>
      <c r="EO137" s="88">
        <v>0</v>
      </c>
      <c r="EP137" s="83">
        <f t="shared" si="269"/>
        <v>473182.03200000001</v>
      </c>
      <c r="EQ137" s="79">
        <v>0</v>
      </c>
      <c r="ER137" s="79">
        <v>0</v>
      </c>
      <c r="ES137" s="79">
        <v>0</v>
      </c>
      <c r="ET137" s="79">
        <v>0</v>
      </c>
      <c r="EU137" s="79">
        <v>0</v>
      </c>
      <c r="EV137" s="79">
        <v>0</v>
      </c>
      <c r="EW137" s="79">
        <v>0</v>
      </c>
      <c r="EX137" s="79">
        <v>0</v>
      </c>
      <c r="EY137" s="79">
        <v>0</v>
      </c>
      <c r="EZ137" s="79">
        <v>0</v>
      </c>
      <c r="FA137" s="79">
        <v>0</v>
      </c>
      <c r="FB137" s="79">
        <v>0</v>
      </c>
      <c r="FC137" s="81">
        <f t="shared" si="270"/>
        <v>0</v>
      </c>
      <c r="FD137" s="81">
        <f t="shared" si="271"/>
        <v>0</v>
      </c>
      <c r="FE137" s="81">
        <f t="shared" si="272"/>
        <v>0</v>
      </c>
      <c r="FF137" s="81">
        <f t="shared" si="273"/>
        <v>0</v>
      </c>
      <c r="FG137" s="81">
        <f t="shared" si="274"/>
        <v>0</v>
      </c>
      <c r="FH137" s="81">
        <f t="shared" si="275"/>
        <v>0</v>
      </c>
      <c r="FI137" s="81">
        <f t="shared" si="276"/>
        <v>0</v>
      </c>
      <c r="FJ137" s="81">
        <f t="shared" si="277"/>
        <v>0</v>
      </c>
      <c r="FK137" s="81">
        <f t="shared" si="278"/>
        <v>0</v>
      </c>
      <c r="FL137" s="81">
        <f t="shared" si="279"/>
        <v>0</v>
      </c>
      <c r="FM137" s="81">
        <f t="shared" si="280"/>
        <v>0</v>
      </c>
      <c r="FN137" s="81">
        <f t="shared" si="281"/>
        <v>0</v>
      </c>
      <c r="FO137" s="81">
        <f t="shared" si="282"/>
        <v>0</v>
      </c>
      <c r="FP137" s="88">
        <v>0</v>
      </c>
      <c r="FQ137" s="88">
        <v>0</v>
      </c>
      <c r="FR137" s="88">
        <v>0</v>
      </c>
      <c r="FS137" s="88">
        <v>0</v>
      </c>
      <c r="FT137" s="88">
        <v>0</v>
      </c>
      <c r="FU137" s="88">
        <v>0</v>
      </c>
      <c r="FV137" s="88">
        <v>0</v>
      </c>
      <c r="FW137" s="88">
        <v>0</v>
      </c>
      <c r="FX137" s="88">
        <v>0</v>
      </c>
      <c r="FY137" s="88">
        <v>0</v>
      </c>
      <c r="FZ137" s="88">
        <v>0</v>
      </c>
      <c r="GA137" s="88">
        <v>0</v>
      </c>
      <c r="GB137" s="83">
        <f t="shared" si="283"/>
        <v>0</v>
      </c>
      <c r="GC137" s="88">
        <v>0</v>
      </c>
      <c r="GD137" s="88">
        <v>0</v>
      </c>
      <c r="GE137" s="88">
        <v>0</v>
      </c>
      <c r="GF137" s="88">
        <v>0</v>
      </c>
      <c r="GG137" s="86">
        <v>473182.03200000001</v>
      </c>
      <c r="GH137" s="63">
        <v>0</v>
      </c>
      <c r="GI137" s="63">
        <v>0</v>
      </c>
      <c r="GJ137" s="63">
        <v>0</v>
      </c>
      <c r="GK137" s="63">
        <v>0</v>
      </c>
      <c r="GL137" s="63">
        <v>0</v>
      </c>
      <c r="GM137" s="63">
        <v>473182.03200000001</v>
      </c>
      <c r="GN137" s="63">
        <v>150</v>
      </c>
      <c r="GO137" s="63">
        <v>263526.44500000001</v>
      </c>
      <c r="GP137" s="63">
        <v>0</v>
      </c>
      <c r="GQ137" s="63">
        <v>0</v>
      </c>
      <c r="GR137" s="63">
        <v>0</v>
      </c>
      <c r="GS137" s="63">
        <v>0</v>
      </c>
      <c r="GT137" s="63">
        <f t="shared" si="284"/>
        <v>736858.47699999996</v>
      </c>
      <c r="GU137" s="63">
        <v>0</v>
      </c>
      <c r="GV137" s="63">
        <v>0</v>
      </c>
      <c r="GW137" s="63">
        <v>0</v>
      </c>
      <c r="GX137" s="63">
        <v>0</v>
      </c>
      <c r="GY137" s="63">
        <v>0</v>
      </c>
      <c r="GZ137" s="63">
        <v>0</v>
      </c>
      <c r="HA137" s="63">
        <v>0</v>
      </c>
      <c r="HB137" s="63">
        <v>0</v>
      </c>
      <c r="HC137" s="63">
        <v>0</v>
      </c>
      <c r="HD137" s="63">
        <v>0</v>
      </c>
      <c r="HE137" s="63">
        <v>0</v>
      </c>
      <c r="HF137" s="63">
        <v>0</v>
      </c>
      <c r="HG137" s="63">
        <f t="shared" si="285"/>
        <v>0</v>
      </c>
      <c r="HH137" s="58">
        <v>0</v>
      </c>
      <c r="HI137" s="58">
        <v>0</v>
      </c>
      <c r="HJ137" s="58">
        <v>0</v>
      </c>
      <c r="HK137" s="58">
        <v>0</v>
      </c>
      <c r="HL137" s="58">
        <f t="shared" si="286"/>
        <v>736858.47699999996</v>
      </c>
      <c r="HM137" s="63">
        <v>0</v>
      </c>
      <c r="HN137" s="63">
        <v>0</v>
      </c>
      <c r="HO137" s="63">
        <v>0</v>
      </c>
      <c r="HP137" s="63">
        <v>0</v>
      </c>
      <c r="HQ137" s="63">
        <v>0</v>
      </c>
      <c r="HR137" s="63">
        <v>473182.03200000001</v>
      </c>
      <c r="HS137" s="63">
        <v>150</v>
      </c>
      <c r="HT137" s="63">
        <v>263526.44500000001</v>
      </c>
      <c r="HU137" s="63">
        <v>0</v>
      </c>
      <c r="HV137" s="63">
        <v>0</v>
      </c>
      <c r="HW137" s="63">
        <v>0</v>
      </c>
      <c r="HX137" s="63">
        <v>0</v>
      </c>
      <c r="HY137" s="63">
        <f t="shared" si="287"/>
        <v>736858.47699999996</v>
      </c>
      <c r="HZ137" s="63">
        <v>0</v>
      </c>
      <c r="IA137" s="63">
        <v>0</v>
      </c>
      <c r="IB137" s="63">
        <v>0</v>
      </c>
      <c r="IC137" s="63">
        <v>0</v>
      </c>
      <c r="ID137" s="63">
        <v>0</v>
      </c>
      <c r="IE137" s="63">
        <v>0</v>
      </c>
      <c r="IF137" s="63">
        <v>0</v>
      </c>
      <c r="IG137" s="63">
        <v>0</v>
      </c>
      <c r="IH137" s="63">
        <v>0</v>
      </c>
      <c r="II137" s="63">
        <v>0</v>
      </c>
      <c r="IJ137" s="63">
        <v>0</v>
      </c>
      <c r="IK137" s="63">
        <v>0</v>
      </c>
      <c r="IL137" s="63">
        <v>0</v>
      </c>
      <c r="IM137" s="58">
        <v>0</v>
      </c>
      <c r="IN137" s="58">
        <v>0</v>
      </c>
      <c r="IO137" s="58">
        <v>0</v>
      </c>
      <c r="IP137" s="58">
        <v>0</v>
      </c>
      <c r="IQ137" s="58">
        <f t="shared" si="240"/>
        <v>736858.47699999996</v>
      </c>
      <c r="IR137" s="70">
        <f t="shared" si="288"/>
        <v>0</v>
      </c>
      <c r="IS137" s="70">
        <f t="shared" si="289"/>
        <v>736858.47699999996</v>
      </c>
      <c r="IT137" s="92">
        <f t="shared" si="241"/>
        <v>736858.47699999996</v>
      </c>
      <c r="IU137" s="92">
        <f t="shared" si="242"/>
        <v>0</v>
      </c>
      <c r="IV137" s="92">
        <f t="shared" si="290"/>
        <v>736858.47699999996</v>
      </c>
      <c r="IW137" s="21">
        <f t="shared" si="243"/>
        <v>-736858.47699999996</v>
      </c>
      <c r="IX137" s="70">
        <f t="shared" si="291"/>
        <v>473182.03200000001</v>
      </c>
      <c r="IY137" s="70">
        <f t="shared" si="292"/>
        <v>736858.47699999996</v>
      </c>
      <c r="IZ137" s="93">
        <f t="shared" si="244"/>
        <v>736858.47699999996</v>
      </c>
      <c r="JA137" s="93">
        <f t="shared" si="245"/>
        <v>473182.03200000001</v>
      </c>
      <c r="JB137" s="92">
        <f t="shared" si="293"/>
        <v>263676.44499999995</v>
      </c>
      <c r="JC137" s="94">
        <f t="shared" si="246"/>
        <v>-263676.44499999995</v>
      </c>
      <c r="JD137" s="94">
        <f t="shared" si="294"/>
        <v>736858.47699999996</v>
      </c>
      <c r="JE137" s="94">
        <f t="shared" si="295"/>
        <v>736858.47699999996</v>
      </c>
      <c r="JF137" s="94">
        <f t="shared" si="247"/>
        <v>736858.47699999996</v>
      </c>
      <c r="JG137" s="94">
        <f t="shared" si="248"/>
        <v>736858.47699999996</v>
      </c>
      <c r="JH137" s="94">
        <f t="shared" si="296"/>
        <v>0</v>
      </c>
      <c r="JI137" s="94">
        <f t="shared" si="249"/>
        <v>0</v>
      </c>
      <c r="JJ137" s="94">
        <f t="shared" si="297"/>
        <v>736858.47699999996</v>
      </c>
      <c r="JK137" s="94">
        <f t="shared" si="250"/>
        <v>736858.47699999996</v>
      </c>
      <c r="JL137" s="94">
        <f t="shared" si="298"/>
        <v>736858.47699999996</v>
      </c>
      <c r="JM137" s="94">
        <f t="shared" si="299"/>
        <v>736858.47699999996</v>
      </c>
      <c r="JN137" s="94">
        <f t="shared" si="300"/>
        <v>0</v>
      </c>
      <c r="JO137" s="94">
        <f t="shared" si="301"/>
        <v>0</v>
      </c>
      <c r="JP137" s="37"/>
      <c r="JQ137" s="141"/>
      <c r="JR137" s="4"/>
      <c r="JS137" s="4"/>
      <c r="JT137" s="5"/>
      <c r="JU137" s="102"/>
      <c r="JV137" s="5"/>
      <c r="JW137" s="5"/>
      <c r="JX137" s="103" t="s">
        <v>575</v>
      </c>
      <c r="JY137" s="104"/>
      <c r="JZ137" s="143"/>
      <c r="KA137" s="5"/>
      <c r="KB137" s="143"/>
      <c r="KC137" s="109"/>
      <c r="KD137" s="109"/>
      <c r="KE137" s="146"/>
      <c r="KF137" s="143"/>
      <c r="KG137" s="143"/>
      <c r="KH137" s="143"/>
      <c r="KI137" s="143"/>
      <c r="KJ137" s="143"/>
      <c r="KK137" s="143"/>
      <c r="KL137" s="143"/>
      <c r="KM137" s="42"/>
      <c r="KN137" s="143"/>
      <c r="KO137" s="143"/>
      <c r="KP137" s="143"/>
      <c r="KQ137" s="143"/>
      <c r="KR137" s="143"/>
      <c r="KS137" s="293"/>
    </row>
    <row r="138" spans="1:305" ht="26.25" x14ac:dyDescent="0.25">
      <c r="A138" s="15" t="s">
        <v>305</v>
      </c>
      <c r="B138" s="5" t="s">
        <v>72</v>
      </c>
      <c r="C138" s="42" t="s">
        <v>327</v>
      </c>
      <c r="D138" s="218" t="s">
        <v>144</v>
      </c>
      <c r="E138" s="32" t="s">
        <v>150</v>
      </c>
      <c r="F138" s="31" t="s">
        <v>166</v>
      </c>
      <c r="G138" s="29">
        <v>0</v>
      </c>
      <c r="H138" s="29">
        <v>0</v>
      </c>
      <c r="I138" s="29">
        <v>0</v>
      </c>
      <c r="J138" s="29">
        <v>0</v>
      </c>
      <c r="K138" s="29">
        <v>0</v>
      </c>
      <c r="L138" s="29">
        <v>0</v>
      </c>
      <c r="M138" s="29">
        <v>8057.7</v>
      </c>
      <c r="N138" s="48">
        <v>17.100000000000001</v>
      </c>
      <c r="O138" s="48">
        <v>0</v>
      </c>
      <c r="P138" s="48">
        <v>300</v>
      </c>
      <c r="Q138" s="48">
        <v>19683.251</v>
      </c>
      <c r="R138" s="48">
        <v>0</v>
      </c>
      <c r="S138" s="11">
        <f t="shared" si="225"/>
        <v>28058.050999999999</v>
      </c>
      <c r="T138" s="79">
        <v>0</v>
      </c>
      <c r="U138" s="79">
        <v>0</v>
      </c>
      <c r="V138" s="79">
        <v>0</v>
      </c>
      <c r="W138" s="79">
        <v>0</v>
      </c>
      <c r="X138" s="79">
        <v>0</v>
      </c>
      <c r="Y138" s="79">
        <v>0</v>
      </c>
      <c r="Z138" s="79">
        <v>0</v>
      </c>
      <c r="AA138" s="79">
        <v>0</v>
      </c>
      <c r="AB138" s="79">
        <v>0</v>
      </c>
      <c r="AC138" s="79">
        <v>0</v>
      </c>
      <c r="AD138" s="79">
        <v>0</v>
      </c>
      <c r="AE138" s="79">
        <v>0</v>
      </c>
      <c r="AF138" s="221">
        <f t="shared" si="226"/>
        <v>0</v>
      </c>
      <c r="AG138" s="221">
        <f t="shared" si="227"/>
        <v>0</v>
      </c>
      <c r="AH138" s="221">
        <f t="shared" si="228"/>
        <v>0</v>
      </c>
      <c r="AI138" s="221">
        <f t="shared" si="229"/>
        <v>0</v>
      </c>
      <c r="AJ138" s="221">
        <f t="shared" si="230"/>
        <v>0</v>
      </c>
      <c r="AK138" s="221">
        <f t="shared" si="231"/>
        <v>0</v>
      </c>
      <c r="AL138" s="221">
        <f t="shared" si="232"/>
        <v>0</v>
      </c>
      <c r="AM138" s="221">
        <f t="shared" si="233"/>
        <v>0</v>
      </c>
      <c r="AN138" s="221">
        <f t="shared" si="234"/>
        <v>0</v>
      </c>
      <c r="AO138" s="221">
        <f t="shared" si="235"/>
        <v>0</v>
      </c>
      <c r="AP138" s="221">
        <f t="shared" si="236"/>
        <v>0</v>
      </c>
      <c r="AQ138" s="221">
        <f t="shared" si="237"/>
        <v>0</v>
      </c>
      <c r="AR138" s="221">
        <f t="shared" si="251"/>
        <v>0</v>
      </c>
      <c r="AS138" s="221">
        <f t="shared" si="252"/>
        <v>0</v>
      </c>
      <c r="AT138" s="221">
        <f t="shared" si="253"/>
        <v>0</v>
      </c>
      <c r="AU138" s="221">
        <f t="shared" si="254"/>
        <v>0</v>
      </c>
      <c r="AV138" s="221">
        <f t="shared" si="255"/>
        <v>0</v>
      </c>
      <c r="AW138" s="221">
        <f t="shared" si="256"/>
        <v>0</v>
      </c>
      <c r="AX138" s="221">
        <f t="shared" si="257"/>
        <v>0</v>
      </c>
      <c r="AY138" s="221">
        <f t="shared" si="258"/>
        <v>0</v>
      </c>
      <c r="AZ138" s="221">
        <f t="shared" si="259"/>
        <v>0</v>
      </c>
      <c r="BA138" s="221">
        <f t="shared" si="260"/>
        <v>0</v>
      </c>
      <c r="BB138" s="221">
        <f t="shared" si="261"/>
        <v>0</v>
      </c>
      <c r="BC138" s="221">
        <f t="shared" si="262"/>
        <v>0</v>
      </c>
      <c r="BD138" s="80">
        <f t="shared" si="238"/>
        <v>0</v>
      </c>
      <c r="BE138" s="76">
        <v>0</v>
      </c>
      <c r="BF138" s="50">
        <v>0</v>
      </c>
      <c r="BG138" s="21">
        <v>0</v>
      </c>
      <c r="BH138" s="21">
        <v>0</v>
      </c>
      <c r="BI138" s="21">
        <v>0</v>
      </c>
      <c r="BJ138" s="21">
        <v>0</v>
      </c>
      <c r="BK138" s="21">
        <v>0</v>
      </c>
      <c r="BL138" s="21">
        <v>0</v>
      </c>
      <c r="BM138" s="21">
        <v>0</v>
      </c>
      <c r="BN138" s="21">
        <v>0</v>
      </c>
      <c r="BO138" s="21">
        <v>0</v>
      </c>
      <c r="BP138" s="21">
        <v>0</v>
      </c>
      <c r="BQ138" s="21">
        <v>0</v>
      </c>
      <c r="BR138" s="21">
        <v>0</v>
      </c>
      <c r="BS138" s="86">
        <f t="shared" si="263"/>
        <v>0</v>
      </c>
      <c r="BT138" s="230">
        <v>0</v>
      </c>
      <c r="BU138" s="230">
        <v>0</v>
      </c>
      <c r="BV138" s="230">
        <v>0</v>
      </c>
      <c r="BW138" s="230">
        <v>0</v>
      </c>
      <c r="BX138" s="230">
        <v>0</v>
      </c>
      <c r="BY138" s="230">
        <v>0</v>
      </c>
      <c r="BZ138" s="230">
        <v>0</v>
      </c>
      <c r="CA138" s="230">
        <v>0</v>
      </c>
      <c r="CB138" s="230">
        <v>0</v>
      </c>
      <c r="CC138" s="230">
        <v>0</v>
      </c>
      <c r="CD138" s="230">
        <v>0</v>
      </c>
      <c r="CE138" s="230">
        <v>0</v>
      </c>
      <c r="CF138" s="80">
        <f t="shared" si="264"/>
        <v>0</v>
      </c>
      <c r="CG138" s="59">
        <v>0</v>
      </c>
      <c r="CH138" s="59">
        <v>0</v>
      </c>
      <c r="CI138" s="59">
        <v>0</v>
      </c>
      <c r="CJ138" s="59">
        <v>0</v>
      </c>
      <c r="CK138" s="59">
        <v>0</v>
      </c>
      <c r="CL138" s="59">
        <v>0</v>
      </c>
      <c r="CM138" s="59">
        <v>0</v>
      </c>
      <c r="CN138" s="59">
        <v>0</v>
      </c>
      <c r="CO138" s="59">
        <v>0</v>
      </c>
      <c r="CP138" s="59">
        <v>0</v>
      </c>
      <c r="CQ138" s="59">
        <v>0</v>
      </c>
      <c r="CR138" s="59">
        <v>0</v>
      </c>
      <c r="CS138" s="11">
        <f t="shared" si="265"/>
        <v>0</v>
      </c>
      <c r="CT138" s="59">
        <v>0</v>
      </c>
      <c r="CU138" s="59">
        <v>0</v>
      </c>
      <c r="CV138" s="59">
        <v>0</v>
      </c>
      <c r="CW138" s="59">
        <v>0</v>
      </c>
      <c r="CX138" s="58">
        <f t="shared" si="239"/>
        <v>0</v>
      </c>
      <c r="CY138" s="63">
        <v>0</v>
      </c>
      <c r="CZ138" s="63">
        <v>0</v>
      </c>
      <c r="DA138" s="63">
        <v>0</v>
      </c>
      <c r="DB138" s="63">
        <v>0</v>
      </c>
      <c r="DC138" s="63">
        <v>0</v>
      </c>
      <c r="DD138" s="63">
        <v>0</v>
      </c>
      <c r="DE138" s="63">
        <v>0</v>
      </c>
      <c r="DF138" s="63">
        <v>0</v>
      </c>
      <c r="DG138" s="63">
        <v>0</v>
      </c>
      <c r="DH138" s="63">
        <v>0</v>
      </c>
      <c r="DI138" s="63">
        <v>0</v>
      </c>
      <c r="DJ138" s="63">
        <v>0</v>
      </c>
      <c r="DK138" s="63">
        <f t="shared" si="266"/>
        <v>0</v>
      </c>
      <c r="DL138" s="63">
        <v>0</v>
      </c>
      <c r="DM138" s="63">
        <v>0</v>
      </c>
      <c r="DN138" s="63">
        <v>0</v>
      </c>
      <c r="DO138" s="63">
        <v>0</v>
      </c>
      <c r="DP138" s="63">
        <v>0</v>
      </c>
      <c r="DQ138" s="63">
        <v>0</v>
      </c>
      <c r="DR138" s="63">
        <v>0</v>
      </c>
      <c r="DS138" s="63">
        <v>0</v>
      </c>
      <c r="DT138" s="63">
        <v>0</v>
      </c>
      <c r="DU138" s="63">
        <v>0</v>
      </c>
      <c r="DV138" s="63">
        <v>0</v>
      </c>
      <c r="DW138" s="63">
        <v>0</v>
      </c>
      <c r="DX138" s="63">
        <f t="shared" si="267"/>
        <v>0</v>
      </c>
      <c r="DY138" s="58">
        <v>0</v>
      </c>
      <c r="DZ138" s="58">
        <v>0</v>
      </c>
      <c r="EA138" s="58">
        <v>0</v>
      </c>
      <c r="EB138" s="58">
        <v>0</v>
      </c>
      <c r="EC138" s="58">
        <f t="shared" si="268"/>
        <v>0</v>
      </c>
      <c r="ED138" s="88">
        <v>0</v>
      </c>
      <c r="EE138" s="88">
        <v>0</v>
      </c>
      <c r="EF138" s="88">
        <v>0</v>
      </c>
      <c r="EG138" s="88">
        <v>0</v>
      </c>
      <c r="EH138" s="88">
        <v>0</v>
      </c>
      <c r="EI138" s="88">
        <v>0</v>
      </c>
      <c r="EJ138" s="88">
        <v>0</v>
      </c>
      <c r="EK138" s="88">
        <v>0</v>
      </c>
      <c r="EL138" s="88">
        <v>0</v>
      </c>
      <c r="EM138" s="88">
        <v>0</v>
      </c>
      <c r="EN138" s="88">
        <v>0</v>
      </c>
      <c r="EO138" s="88">
        <v>0</v>
      </c>
      <c r="EP138" s="83">
        <f t="shared" si="269"/>
        <v>0</v>
      </c>
      <c r="EQ138" s="79">
        <v>0</v>
      </c>
      <c r="ER138" s="79">
        <v>0</v>
      </c>
      <c r="ES138" s="79">
        <v>0</v>
      </c>
      <c r="ET138" s="79">
        <v>0</v>
      </c>
      <c r="EU138" s="79">
        <v>0</v>
      </c>
      <c r="EV138" s="79">
        <v>0</v>
      </c>
      <c r="EW138" s="79">
        <v>0</v>
      </c>
      <c r="EX138" s="79">
        <v>0</v>
      </c>
      <c r="EY138" s="79">
        <v>0</v>
      </c>
      <c r="EZ138" s="79">
        <v>0</v>
      </c>
      <c r="FA138" s="79">
        <v>0</v>
      </c>
      <c r="FB138" s="79">
        <v>0</v>
      </c>
      <c r="FC138" s="81">
        <f t="shared" si="270"/>
        <v>0</v>
      </c>
      <c r="FD138" s="81">
        <f t="shared" si="271"/>
        <v>0</v>
      </c>
      <c r="FE138" s="81">
        <f t="shared" si="272"/>
        <v>0</v>
      </c>
      <c r="FF138" s="81">
        <f t="shared" si="273"/>
        <v>0</v>
      </c>
      <c r="FG138" s="81">
        <f t="shared" si="274"/>
        <v>0</v>
      </c>
      <c r="FH138" s="81">
        <f t="shared" si="275"/>
        <v>0</v>
      </c>
      <c r="FI138" s="81">
        <f t="shared" si="276"/>
        <v>0</v>
      </c>
      <c r="FJ138" s="81">
        <f t="shared" si="277"/>
        <v>0</v>
      </c>
      <c r="FK138" s="81">
        <f t="shared" si="278"/>
        <v>0</v>
      </c>
      <c r="FL138" s="81">
        <f t="shared" si="279"/>
        <v>0</v>
      </c>
      <c r="FM138" s="81">
        <f t="shared" si="280"/>
        <v>0</v>
      </c>
      <c r="FN138" s="81">
        <f t="shared" si="281"/>
        <v>0</v>
      </c>
      <c r="FO138" s="81">
        <f t="shared" si="282"/>
        <v>0</v>
      </c>
      <c r="FP138" s="88">
        <v>0</v>
      </c>
      <c r="FQ138" s="88">
        <v>0</v>
      </c>
      <c r="FR138" s="88">
        <v>0</v>
      </c>
      <c r="FS138" s="88">
        <v>0</v>
      </c>
      <c r="FT138" s="88">
        <v>0</v>
      </c>
      <c r="FU138" s="88">
        <v>0</v>
      </c>
      <c r="FV138" s="88">
        <v>0</v>
      </c>
      <c r="FW138" s="88">
        <v>0</v>
      </c>
      <c r="FX138" s="88">
        <v>0</v>
      </c>
      <c r="FY138" s="88">
        <v>0</v>
      </c>
      <c r="FZ138" s="88">
        <v>0</v>
      </c>
      <c r="GA138" s="88">
        <v>0</v>
      </c>
      <c r="GB138" s="83">
        <f t="shared" si="283"/>
        <v>0</v>
      </c>
      <c r="GC138" s="88">
        <v>0</v>
      </c>
      <c r="GD138" s="88">
        <v>0</v>
      </c>
      <c r="GE138" s="88">
        <v>0</v>
      </c>
      <c r="GF138" s="88">
        <v>0</v>
      </c>
      <c r="GG138" s="86">
        <v>0</v>
      </c>
      <c r="GH138" s="63">
        <v>0</v>
      </c>
      <c r="GI138" s="63">
        <v>0</v>
      </c>
      <c r="GJ138" s="63">
        <v>0</v>
      </c>
      <c r="GK138" s="63">
        <v>0</v>
      </c>
      <c r="GL138" s="63">
        <v>0</v>
      </c>
      <c r="GM138" s="63">
        <v>0</v>
      </c>
      <c r="GN138" s="63">
        <v>8057.7</v>
      </c>
      <c r="GO138" s="63">
        <v>17.100000000000001</v>
      </c>
      <c r="GP138" s="63">
        <v>0</v>
      </c>
      <c r="GQ138" s="63">
        <v>0</v>
      </c>
      <c r="GR138" s="63">
        <v>0</v>
      </c>
      <c r="GS138" s="63">
        <v>0</v>
      </c>
      <c r="GT138" s="63">
        <f t="shared" si="284"/>
        <v>8074.8</v>
      </c>
      <c r="GU138" s="63">
        <v>0</v>
      </c>
      <c r="GV138" s="63">
        <v>0</v>
      </c>
      <c r="GW138" s="63">
        <v>0</v>
      </c>
      <c r="GX138" s="63">
        <v>0</v>
      </c>
      <c r="GY138" s="63">
        <v>0</v>
      </c>
      <c r="GZ138" s="63">
        <v>0</v>
      </c>
      <c r="HA138" s="63">
        <v>0</v>
      </c>
      <c r="HB138" s="63">
        <v>0</v>
      </c>
      <c r="HC138" s="63">
        <v>0</v>
      </c>
      <c r="HD138" s="63">
        <v>0</v>
      </c>
      <c r="HE138" s="63">
        <v>0</v>
      </c>
      <c r="HF138" s="63">
        <v>0</v>
      </c>
      <c r="HG138" s="63">
        <f t="shared" si="285"/>
        <v>0</v>
      </c>
      <c r="HH138" s="58">
        <v>0</v>
      </c>
      <c r="HI138" s="58">
        <v>0</v>
      </c>
      <c r="HJ138" s="58">
        <v>0</v>
      </c>
      <c r="HK138" s="58">
        <v>0</v>
      </c>
      <c r="HL138" s="58">
        <f t="shared" si="286"/>
        <v>8074.8</v>
      </c>
      <c r="HM138" s="63">
        <v>0</v>
      </c>
      <c r="HN138" s="63">
        <v>0</v>
      </c>
      <c r="HO138" s="63">
        <v>0</v>
      </c>
      <c r="HP138" s="63">
        <v>0</v>
      </c>
      <c r="HQ138" s="63">
        <v>0</v>
      </c>
      <c r="HR138" s="63">
        <v>0</v>
      </c>
      <c r="HS138" s="63">
        <v>8057.7</v>
      </c>
      <c r="HT138" s="63">
        <v>17.100000000000001</v>
      </c>
      <c r="HU138" s="63">
        <v>0</v>
      </c>
      <c r="HV138" s="63">
        <v>300</v>
      </c>
      <c r="HW138" s="63">
        <v>19683.251</v>
      </c>
      <c r="HX138" s="63">
        <v>0</v>
      </c>
      <c r="HY138" s="63">
        <f t="shared" si="287"/>
        <v>28058.050999999999</v>
      </c>
      <c r="HZ138" s="63">
        <v>0</v>
      </c>
      <c r="IA138" s="63">
        <v>0</v>
      </c>
      <c r="IB138" s="63">
        <v>0</v>
      </c>
      <c r="IC138" s="63">
        <v>0</v>
      </c>
      <c r="ID138" s="63">
        <v>0</v>
      </c>
      <c r="IE138" s="63">
        <v>0</v>
      </c>
      <c r="IF138" s="63">
        <v>0</v>
      </c>
      <c r="IG138" s="63">
        <v>0</v>
      </c>
      <c r="IH138" s="63">
        <v>0</v>
      </c>
      <c r="II138" s="63">
        <v>0</v>
      </c>
      <c r="IJ138" s="63">
        <v>0</v>
      </c>
      <c r="IK138" s="63">
        <v>0</v>
      </c>
      <c r="IL138" s="63">
        <v>0</v>
      </c>
      <c r="IM138" s="58">
        <v>0</v>
      </c>
      <c r="IN138" s="58">
        <v>0</v>
      </c>
      <c r="IO138" s="58">
        <v>0</v>
      </c>
      <c r="IP138" s="58">
        <v>0</v>
      </c>
      <c r="IQ138" s="58">
        <f t="shared" si="240"/>
        <v>28058.050999999999</v>
      </c>
      <c r="IR138" s="70">
        <f t="shared" si="288"/>
        <v>0</v>
      </c>
      <c r="IS138" s="70">
        <f t="shared" si="289"/>
        <v>28058.050999999999</v>
      </c>
      <c r="IT138" s="92">
        <f t="shared" si="241"/>
        <v>28058.050999999999</v>
      </c>
      <c r="IU138" s="92">
        <f t="shared" si="242"/>
        <v>0</v>
      </c>
      <c r="IV138" s="92">
        <f t="shared" si="290"/>
        <v>28058.050999999999</v>
      </c>
      <c r="IW138" s="21">
        <f t="shared" si="243"/>
        <v>-28058.050999999999</v>
      </c>
      <c r="IX138" s="70">
        <f t="shared" si="291"/>
        <v>0</v>
      </c>
      <c r="IY138" s="70">
        <f t="shared" si="292"/>
        <v>28058.050999999999</v>
      </c>
      <c r="IZ138" s="93">
        <f t="shared" si="244"/>
        <v>28058.050999999999</v>
      </c>
      <c r="JA138" s="93">
        <f t="shared" si="245"/>
        <v>0</v>
      </c>
      <c r="JB138" s="92">
        <f t="shared" si="293"/>
        <v>28058.050999999999</v>
      </c>
      <c r="JC138" s="94">
        <f t="shared" si="246"/>
        <v>-28058.050999999999</v>
      </c>
      <c r="JD138" s="94">
        <f t="shared" si="294"/>
        <v>8074.8</v>
      </c>
      <c r="JE138" s="94">
        <f t="shared" si="295"/>
        <v>28058.050999999999</v>
      </c>
      <c r="JF138" s="94">
        <f t="shared" si="247"/>
        <v>28058.050999999999</v>
      </c>
      <c r="JG138" s="94">
        <f t="shared" si="248"/>
        <v>8074.8</v>
      </c>
      <c r="JH138" s="94">
        <f t="shared" si="296"/>
        <v>19983.251</v>
      </c>
      <c r="JI138" s="94">
        <f t="shared" si="249"/>
        <v>-19983.251</v>
      </c>
      <c r="JJ138" s="94">
        <f t="shared" si="297"/>
        <v>28058.050999999999</v>
      </c>
      <c r="JK138" s="94">
        <f t="shared" si="250"/>
        <v>28058.050999999999</v>
      </c>
      <c r="JL138" s="94">
        <f t="shared" si="298"/>
        <v>28058.050999999999</v>
      </c>
      <c r="JM138" s="94">
        <f t="shared" si="299"/>
        <v>28058.050999999999</v>
      </c>
      <c r="JN138" s="94">
        <f t="shared" si="300"/>
        <v>0</v>
      </c>
      <c r="JO138" s="94">
        <f t="shared" si="301"/>
        <v>0</v>
      </c>
      <c r="JP138" s="37"/>
      <c r="JQ138" s="141"/>
      <c r="JR138" s="4" t="s">
        <v>394</v>
      </c>
      <c r="JS138" s="4" t="s">
        <v>395</v>
      </c>
      <c r="JT138" s="5" t="s">
        <v>400</v>
      </c>
      <c r="JU138" s="102">
        <v>5</v>
      </c>
      <c r="JV138" s="5" t="s">
        <v>397</v>
      </c>
      <c r="JW138" s="5" t="s">
        <v>401</v>
      </c>
      <c r="JX138" s="103" t="s">
        <v>402</v>
      </c>
      <c r="JY138" s="104" t="s">
        <v>403</v>
      </c>
      <c r="JZ138" s="143"/>
      <c r="KA138" s="5" t="s">
        <v>400</v>
      </c>
      <c r="KB138" s="143"/>
      <c r="KC138" s="109"/>
      <c r="KD138" s="109"/>
      <c r="KE138" s="146"/>
      <c r="KF138" s="143"/>
      <c r="KG138" s="143"/>
      <c r="KH138" s="143"/>
      <c r="KI138" s="143"/>
      <c r="KJ138" s="143"/>
      <c r="KK138" s="143"/>
      <c r="KL138" s="143"/>
      <c r="KM138" s="42"/>
      <c r="KN138" s="143"/>
      <c r="KO138" s="143"/>
      <c r="KP138" s="143"/>
      <c r="KQ138" s="143"/>
      <c r="KR138" s="143"/>
      <c r="KS138" s="293"/>
    </row>
    <row r="139" spans="1:305" ht="39" x14ac:dyDescent="0.25">
      <c r="A139" s="15" t="s">
        <v>306</v>
      </c>
      <c r="B139" s="5" t="s">
        <v>71</v>
      </c>
      <c r="C139" s="42" t="s">
        <v>328</v>
      </c>
      <c r="D139" s="218" t="s">
        <v>144</v>
      </c>
      <c r="E139" s="32" t="s">
        <v>162</v>
      </c>
      <c r="F139" s="31" t="s">
        <v>179</v>
      </c>
      <c r="G139" s="29">
        <v>0</v>
      </c>
      <c r="H139" s="29">
        <v>0</v>
      </c>
      <c r="I139" s="29">
        <v>0</v>
      </c>
      <c r="J139" s="29">
        <v>0</v>
      </c>
      <c r="K139" s="29">
        <v>0</v>
      </c>
      <c r="L139" s="29">
        <v>0</v>
      </c>
      <c r="M139" s="29">
        <v>0</v>
      </c>
      <c r="N139" s="48">
        <v>0</v>
      </c>
      <c r="O139" s="48">
        <v>0</v>
      </c>
      <c r="P139" s="48">
        <v>0</v>
      </c>
      <c r="Q139" s="48">
        <v>0</v>
      </c>
      <c r="R139" s="48">
        <v>0</v>
      </c>
      <c r="S139" s="11">
        <f t="shared" si="225"/>
        <v>0</v>
      </c>
      <c r="T139" s="79">
        <v>0</v>
      </c>
      <c r="U139" s="79">
        <v>0</v>
      </c>
      <c r="V139" s="79">
        <v>0</v>
      </c>
      <c r="W139" s="79">
        <v>0</v>
      </c>
      <c r="X139" s="79">
        <v>0</v>
      </c>
      <c r="Y139" s="79">
        <v>0</v>
      </c>
      <c r="Z139" s="79">
        <v>0</v>
      </c>
      <c r="AA139" s="79">
        <v>0</v>
      </c>
      <c r="AB139" s="79">
        <v>0</v>
      </c>
      <c r="AC139" s="79">
        <v>0</v>
      </c>
      <c r="AD139" s="79">
        <v>0</v>
      </c>
      <c r="AE139" s="79">
        <v>0</v>
      </c>
      <c r="AF139" s="221">
        <f t="shared" si="226"/>
        <v>0</v>
      </c>
      <c r="AG139" s="221">
        <f t="shared" si="227"/>
        <v>0</v>
      </c>
      <c r="AH139" s="221">
        <f t="shared" si="228"/>
        <v>0</v>
      </c>
      <c r="AI139" s="221">
        <f t="shared" si="229"/>
        <v>0</v>
      </c>
      <c r="AJ139" s="221">
        <f t="shared" si="230"/>
        <v>0</v>
      </c>
      <c r="AK139" s="221">
        <f t="shared" si="231"/>
        <v>0</v>
      </c>
      <c r="AL139" s="221">
        <f t="shared" si="232"/>
        <v>0</v>
      </c>
      <c r="AM139" s="221">
        <f t="shared" si="233"/>
        <v>0</v>
      </c>
      <c r="AN139" s="221">
        <f t="shared" si="234"/>
        <v>0</v>
      </c>
      <c r="AO139" s="221">
        <f t="shared" si="235"/>
        <v>0</v>
      </c>
      <c r="AP139" s="221">
        <f t="shared" si="236"/>
        <v>0</v>
      </c>
      <c r="AQ139" s="221">
        <f t="shared" si="237"/>
        <v>0</v>
      </c>
      <c r="AR139" s="221">
        <f t="shared" si="251"/>
        <v>0</v>
      </c>
      <c r="AS139" s="221">
        <f t="shared" si="252"/>
        <v>0</v>
      </c>
      <c r="AT139" s="221">
        <f t="shared" si="253"/>
        <v>0</v>
      </c>
      <c r="AU139" s="221">
        <f t="shared" si="254"/>
        <v>0</v>
      </c>
      <c r="AV139" s="221">
        <f t="shared" si="255"/>
        <v>0</v>
      </c>
      <c r="AW139" s="221">
        <f t="shared" si="256"/>
        <v>0</v>
      </c>
      <c r="AX139" s="221">
        <f t="shared" si="257"/>
        <v>0</v>
      </c>
      <c r="AY139" s="221">
        <f t="shared" si="258"/>
        <v>0</v>
      </c>
      <c r="AZ139" s="221">
        <f t="shared" si="259"/>
        <v>0</v>
      </c>
      <c r="BA139" s="221">
        <f t="shared" si="260"/>
        <v>0</v>
      </c>
      <c r="BB139" s="221">
        <f t="shared" si="261"/>
        <v>0</v>
      </c>
      <c r="BC139" s="221">
        <f t="shared" si="262"/>
        <v>0</v>
      </c>
      <c r="BD139" s="80">
        <f t="shared" si="238"/>
        <v>0</v>
      </c>
      <c r="BE139" s="76">
        <v>0</v>
      </c>
      <c r="BF139" s="50">
        <v>0</v>
      </c>
      <c r="BG139" s="21">
        <v>0</v>
      </c>
      <c r="BH139" s="21">
        <v>0</v>
      </c>
      <c r="BI139" s="21">
        <v>0</v>
      </c>
      <c r="BJ139" s="21">
        <v>0</v>
      </c>
      <c r="BK139" s="21">
        <v>0</v>
      </c>
      <c r="BL139" s="21">
        <v>0</v>
      </c>
      <c r="BM139" s="21">
        <v>0</v>
      </c>
      <c r="BN139" s="21">
        <v>0</v>
      </c>
      <c r="BO139" s="21">
        <v>0</v>
      </c>
      <c r="BP139" s="21">
        <v>0</v>
      </c>
      <c r="BQ139" s="21">
        <v>0</v>
      </c>
      <c r="BR139" s="21">
        <v>0</v>
      </c>
      <c r="BS139" s="86">
        <f t="shared" si="263"/>
        <v>0</v>
      </c>
      <c r="BT139" s="230">
        <v>0</v>
      </c>
      <c r="BU139" s="230">
        <v>0</v>
      </c>
      <c r="BV139" s="230">
        <v>0</v>
      </c>
      <c r="BW139" s="230">
        <v>0</v>
      </c>
      <c r="BX139" s="230">
        <v>0</v>
      </c>
      <c r="BY139" s="230">
        <v>0</v>
      </c>
      <c r="BZ139" s="230">
        <v>0</v>
      </c>
      <c r="CA139" s="230">
        <v>0</v>
      </c>
      <c r="CB139" s="230">
        <v>0</v>
      </c>
      <c r="CC139" s="230">
        <v>0</v>
      </c>
      <c r="CD139" s="230">
        <v>0</v>
      </c>
      <c r="CE139" s="230">
        <v>0</v>
      </c>
      <c r="CF139" s="80">
        <f t="shared" si="264"/>
        <v>0</v>
      </c>
      <c r="CG139" s="59">
        <v>0</v>
      </c>
      <c r="CH139" s="59">
        <v>0</v>
      </c>
      <c r="CI139" s="59">
        <v>0</v>
      </c>
      <c r="CJ139" s="59">
        <v>0</v>
      </c>
      <c r="CK139" s="59">
        <v>0</v>
      </c>
      <c r="CL139" s="59">
        <v>0</v>
      </c>
      <c r="CM139" s="59">
        <v>0</v>
      </c>
      <c r="CN139" s="59">
        <v>0</v>
      </c>
      <c r="CO139" s="59">
        <v>0</v>
      </c>
      <c r="CP139" s="59">
        <v>0</v>
      </c>
      <c r="CQ139" s="59">
        <v>0</v>
      </c>
      <c r="CR139" s="59">
        <v>0</v>
      </c>
      <c r="CS139" s="11">
        <f t="shared" si="265"/>
        <v>0</v>
      </c>
      <c r="CT139" s="59">
        <v>0</v>
      </c>
      <c r="CU139" s="59">
        <v>0</v>
      </c>
      <c r="CV139" s="59">
        <v>0</v>
      </c>
      <c r="CW139" s="59">
        <v>0</v>
      </c>
      <c r="CX139" s="58">
        <f t="shared" si="239"/>
        <v>0</v>
      </c>
      <c r="CY139" s="63">
        <v>0</v>
      </c>
      <c r="CZ139" s="63">
        <v>0</v>
      </c>
      <c r="DA139" s="63">
        <v>0</v>
      </c>
      <c r="DB139" s="63">
        <v>0</v>
      </c>
      <c r="DC139" s="63">
        <v>0</v>
      </c>
      <c r="DD139" s="63">
        <v>0</v>
      </c>
      <c r="DE139" s="63">
        <v>0</v>
      </c>
      <c r="DF139" s="63">
        <v>0</v>
      </c>
      <c r="DG139" s="63">
        <v>0</v>
      </c>
      <c r="DH139" s="63">
        <v>0</v>
      </c>
      <c r="DI139" s="63">
        <v>0</v>
      </c>
      <c r="DJ139" s="63">
        <v>0</v>
      </c>
      <c r="DK139" s="63">
        <f t="shared" si="266"/>
        <v>0</v>
      </c>
      <c r="DL139" s="63">
        <v>0</v>
      </c>
      <c r="DM139" s="63">
        <v>0</v>
      </c>
      <c r="DN139" s="63">
        <v>0</v>
      </c>
      <c r="DO139" s="63">
        <v>0</v>
      </c>
      <c r="DP139" s="63">
        <v>0</v>
      </c>
      <c r="DQ139" s="63">
        <v>0</v>
      </c>
      <c r="DR139" s="63">
        <v>0</v>
      </c>
      <c r="DS139" s="63">
        <v>0</v>
      </c>
      <c r="DT139" s="63">
        <v>0</v>
      </c>
      <c r="DU139" s="63">
        <v>0</v>
      </c>
      <c r="DV139" s="63">
        <v>0</v>
      </c>
      <c r="DW139" s="63">
        <v>0</v>
      </c>
      <c r="DX139" s="63">
        <f t="shared" si="267"/>
        <v>0</v>
      </c>
      <c r="DY139" s="58">
        <v>0</v>
      </c>
      <c r="DZ139" s="58">
        <v>0</v>
      </c>
      <c r="EA139" s="58">
        <v>0</v>
      </c>
      <c r="EB139" s="58">
        <v>0</v>
      </c>
      <c r="EC139" s="58">
        <f t="shared" si="268"/>
        <v>0</v>
      </c>
      <c r="ED139" s="88">
        <v>0</v>
      </c>
      <c r="EE139" s="88">
        <v>0</v>
      </c>
      <c r="EF139" s="88">
        <v>0</v>
      </c>
      <c r="EG139" s="88">
        <v>0</v>
      </c>
      <c r="EH139" s="88">
        <v>0</v>
      </c>
      <c r="EI139" s="88">
        <v>0</v>
      </c>
      <c r="EJ139" s="88">
        <v>0</v>
      </c>
      <c r="EK139" s="88">
        <v>0</v>
      </c>
      <c r="EL139" s="88">
        <v>0</v>
      </c>
      <c r="EM139" s="88">
        <v>0</v>
      </c>
      <c r="EN139" s="88">
        <v>0</v>
      </c>
      <c r="EO139" s="88">
        <v>0</v>
      </c>
      <c r="EP139" s="83">
        <f t="shared" si="269"/>
        <v>0</v>
      </c>
      <c r="EQ139" s="79">
        <v>0</v>
      </c>
      <c r="ER139" s="79">
        <v>0</v>
      </c>
      <c r="ES139" s="79">
        <v>0</v>
      </c>
      <c r="ET139" s="79">
        <v>0</v>
      </c>
      <c r="EU139" s="79">
        <v>0</v>
      </c>
      <c r="EV139" s="79">
        <v>0</v>
      </c>
      <c r="EW139" s="79">
        <v>0</v>
      </c>
      <c r="EX139" s="79">
        <v>0</v>
      </c>
      <c r="EY139" s="79">
        <v>0</v>
      </c>
      <c r="EZ139" s="79">
        <v>0</v>
      </c>
      <c r="FA139" s="79">
        <v>0</v>
      </c>
      <c r="FB139" s="79">
        <v>0</v>
      </c>
      <c r="FC139" s="81">
        <f t="shared" si="270"/>
        <v>0</v>
      </c>
      <c r="FD139" s="81">
        <f t="shared" si="271"/>
        <v>0</v>
      </c>
      <c r="FE139" s="81">
        <f t="shared" si="272"/>
        <v>0</v>
      </c>
      <c r="FF139" s="81">
        <f t="shared" si="273"/>
        <v>0</v>
      </c>
      <c r="FG139" s="81">
        <f t="shared" si="274"/>
        <v>0</v>
      </c>
      <c r="FH139" s="81">
        <f t="shared" si="275"/>
        <v>0</v>
      </c>
      <c r="FI139" s="81">
        <f t="shared" si="276"/>
        <v>0</v>
      </c>
      <c r="FJ139" s="81">
        <f t="shared" si="277"/>
        <v>0</v>
      </c>
      <c r="FK139" s="81">
        <f t="shared" si="278"/>
        <v>0</v>
      </c>
      <c r="FL139" s="81">
        <f t="shared" si="279"/>
        <v>0</v>
      </c>
      <c r="FM139" s="81">
        <f t="shared" si="280"/>
        <v>0</v>
      </c>
      <c r="FN139" s="81">
        <f t="shared" si="281"/>
        <v>0</v>
      </c>
      <c r="FO139" s="81">
        <f t="shared" si="282"/>
        <v>0</v>
      </c>
      <c r="FP139" s="88">
        <v>0</v>
      </c>
      <c r="FQ139" s="88">
        <v>0</v>
      </c>
      <c r="FR139" s="88">
        <v>0</v>
      </c>
      <c r="FS139" s="88">
        <v>0</v>
      </c>
      <c r="FT139" s="88">
        <v>0</v>
      </c>
      <c r="FU139" s="88">
        <v>0</v>
      </c>
      <c r="FV139" s="88">
        <v>0</v>
      </c>
      <c r="FW139" s="88">
        <v>0</v>
      </c>
      <c r="FX139" s="88">
        <v>0</v>
      </c>
      <c r="FY139" s="88">
        <v>0</v>
      </c>
      <c r="FZ139" s="88">
        <v>0</v>
      </c>
      <c r="GA139" s="88">
        <v>0</v>
      </c>
      <c r="GB139" s="83">
        <f t="shared" si="283"/>
        <v>0</v>
      </c>
      <c r="GC139" s="88">
        <v>0</v>
      </c>
      <c r="GD139" s="88">
        <v>0</v>
      </c>
      <c r="GE139" s="88">
        <v>0</v>
      </c>
      <c r="GF139" s="88">
        <v>0</v>
      </c>
      <c r="GG139" s="86">
        <v>0</v>
      </c>
      <c r="GH139" s="63">
        <v>0</v>
      </c>
      <c r="GI139" s="63">
        <v>0</v>
      </c>
      <c r="GJ139" s="63">
        <v>0</v>
      </c>
      <c r="GK139" s="63">
        <v>0</v>
      </c>
      <c r="GL139" s="63">
        <v>0</v>
      </c>
      <c r="GM139" s="63">
        <v>0</v>
      </c>
      <c r="GN139" s="63">
        <v>0</v>
      </c>
      <c r="GO139" s="63">
        <v>0</v>
      </c>
      <c r="GP139" s="63">
        <v>0</v>
      </c>
      <c r="GQ139" s="63">
        <v>0</v>
      </c>
      <c r="GR139" s="63">
        <v>0</v>
      </c>
      <c r="GS139" s="63">
        <v>0</v>
      </c>
      <c r="GT139" s="63">
        <f t="shared" si="284"/>
        <v>0</v>
      </c>
      <c r="GU139" s="63">
        <v>0</v>
      </c>
      <c r="GV139" s="63">
        <v>0</v>
      </c>
      <c r="GW139" s="63">
        <v>0</v>
      </c>
      <c r="GX139" s="63">
        <v>0</v>
      </c>
      <c r="GY139" s="63">
        <v>0</v>
      </c>
      <c r="GZ139" s="63">
        <v>0</v>
      </c>
      <c r="HA139" s="63">
        <v>0</v>
      </c>
      <c r="HB139" s="63">
        <v>0</v>
      </c>
      <c r="HC139" s="63">
        <v>0</v>
      </c>
      <c r="HD139" s="63">
        <v>0</v>
      </c>
      <c r="HE139" s="63">
        <v>0</v>
      </c>
      <c r="HF139" s="63">
        <v>0</v>
      </c>
      <c r="HG139" s="63">
        <f t="shared" si="285"/>
        <v>0</v>
      </c>
      <c r="HH139" s="58">
        <v>0</v>
      </c>
      <c r="HI139" s="58">
        <v>0</v>
      </c>
      <c r="HJ139" s="58">
        <v>0</v>
      </c>
      <c r="HK139" s="58">
        <v>0</v>
      </c>
      <c r="HL139" s="58">
        <f t="shared" si="286"/>
        <v>0</v>
      </c>
      <c r="HM139" s="63">
        <v>0</v>
      </c>
      <c r="HN139" s="63">
        <v>0</v>
      </c>
      <c r="HO139" s="63">
        <v>0</v>
      </c>
      <c r="HP139" s="63">
        <v>0</v>
      </c>
      <c r="HQ139" s="63">
        <v>0</v>
      </c>
      <c r="HR139" s="63">
        <v>0</v>
      </c>
      <c r="HS139" s="63">
        <v>0</v>
      </c>
      <c r="HT139" s="63">
        <v>0</v>
      </c>
      <c r="HU139" s="63">
        <v>0</v>
      </c>
      <c r="HV139" s="63">
        <v>0</v>
      </c>
      <c r="HW139" s="63">
        <v>0</v>
      </c>
      <c r="HX139" s="63">
        <v>0</v>
      </c>
      <c r="HY139" s="63">
        <f t="shared" si="287"/>
        <v>0</v>
      </c>
      <c r="HZ139" s="63">
        <v>0</v>
      </c>
      <c r="IA139" s="63">
        <v>0</v>
      </c>
      <c r="IB139" s="63">
        <v>0</v>
      </c>
      <c r="IC139" s="63">
        <v>0</v>
      </c>
      <c r="ID139" s="63">
        <v>0</v>
      </c>
      <c r="IE139" s="63">
        <v>0</v>
      </c>
      <c r="IF139" s="63">
        <v>0</v>
      </c>
      <c r="IG139" s="63">
        <v>0</v>
      </c>
      <c r="IH139" s="63">
        <v>0</v>
      </c>
      <c r="II139" s="63">
        <v>0</v>
      </c>
      <c r="IJ139" s="63">
        <v>0</v>
      </c>
      <c r="IK139" s="63">
        <v>0</v>
      </c>
      <c r="IL139" s="63">
        <v>0</v>
      </c>
      <c r="IM139" s="58">
        <v>0</v>
      </c>
      <c r="IN139" s="58">
        <v>0</v>
      </c>
      <c r="IO139" s="58">
        <v>0</v>
      </c>
      <c r="IP139" s="58">
        <v>0</v>
      </c>
      <c r="IQ139" s="58">
        <f t="shared" si="240"/>
        <v>0</v>
      </c>
      <c r="IR139" s="70">
        <f t="shared" si="288"/>
        <v>0</v>
      </c>
      <c r="IS139" s="70">
        <f t="shared" si="289"/>
        <v>0</v>
      </c>
      <c r="IT139" s="92">
        <f t="shared" si="241"/>
        <v>0</v>
      </c>
      <c r="IU139" s="92">
        <f t="shared" si="242"/>
        <v>0</v>
      </c>
      <c r="IV139" s="92">
        <f t="shared" si="290"/>
        <v>0</v>
      </c>
      <c r="IW139" s="21">
        <f t="shared" si="243"/>
        <v>0</v>
      </c>
      <c r="IX139" s="70">
        <f t="shared" si="291"/>
        <v>0</v>
      </c>
      <c r="IY139" s="70">
        <f t="shared" si="292"/>
        <v>0</v>
      </c>
      <c r="IZ139" s="93">
        <f t="shared" si="244"/>
        <v>0</v>
      </c>
      <c r="JA139" s="93">
        <f t="shared" si="245"/>
        <v>0</v>
      </c>
      <c r="JB139" s="92">
        <f t="shared" si="293"/>
        <v>0</v>
      </c>
      <c r="JC139" s="94">
        <f t="shared" si="246"/>
        <v>0</v>
      </c>
      <c r="JD139" s="94">
        <f t="shared" si="294"/>
        <v>0</v>
      </c>
      <c r="JE139" s="94">
        <f t="shared" si="295"/>
        <v>0</v>
      </c>
      <c r="JF139" s="94">
        <f t="shared" si="247"/>
        <v>0</v>
      </c>
      <c r="JG139" s="94">
        <f t="shared" si="248"/>
        <v>0</v>
      </c>
      <c r="JH139" s="94">
        <f t="shared" si="296"/>
        <v>0</v>
      </c>
      <c r="JI139" s="94">
        <f t="shared" si="249"/>
        <v>0</v>
      </c>
      <c r="JJ139" s="94">
        <f t="shared" si="297"/>
        <v>0</v>
      </c>
      <c r="JK139" s="94">
        <f t="shared" si="250"/>
        <v>0</v>
      </c>
      <c r="JL139" s="94">
        <f t="shared" si="298"/>
        <v>0</v>
      </c>
      <c r="JM139" s="94">
        <f t="shared" si="299"/>
        <v>0</v>
      </c>
      <c r="JN139" s="94">
        <f t="shared" si="300"/>
        <v>0</v>
      </c>
      <c r="JO139" s="94">
        <f t="shared" si="301"/>
        <v>0</v>
      </c>
      <c r="JP139" s="37"/>
      <c r="JQ139" s="141"/>
      <c r="JR139" s="4" t="s">
        <v>394</v>
      </c>
      <c r="JS139" s="4" t="s">
        <v>395</v>
      </c>
      <c r="JT139" s="5" t="s">
        <v>406</v>
      </c>
      <c r="JU139" s="102">
        <v>6</v>
      </c>
      <c r="JV139" s="5" t="s">
        <v>397</v>
      </c>
      <c r="JW139" s="5" t="s">
        <v>398</v>
      </c>
      <c r="JX139" s="19" t="s">
        <v>433</v>
      </c>
      <c r="JY139" s="104" t="s">
        <v>433</v>
      </c>
      <c r="JZ139" s="143" t="s">
        <v>444</v>
      </c>
      <c r="KA139" s="5" t="s">
        <v>406</v>
      </c>
      <c r="KB139" s="143" t="s">
        <v>459</v>
      </c>
      <c r="KC139" s="109"/>
      <c r="KD139" s="109"/>
      <c r="KE139" s="146"/>
      <c r="KF139" s="143"/>
      <c r="KG139" s="143"/>
      <c r="KH139" s="143"/>
      <c r="KI139" s="143"/>
      <c r="KJ139" s="143"/>
      <c r="KK139" s="143"/>
      <c r="KL139" s="143"/>
      <c r="KM139" s="42"/>
      <c r="KN139" s="143"/>
      <c r="KO139" s="143"/>
      <c r="KP139" s="143"/>
      <c r="KQ139" s="143"/>
      <c r="KR139" s="143"/>
      <c r="KS139" s="293"/>
    </row>
    <row r="140" spans="1:305" ht="39" x14ac:dyDescent="0.25">
      <c r="A140" s="15" t="s">
        <v>307</v>
      </c>
      <c r="B140" s="5" t="s">
        <v>71</v>
      </c>
      <c r="C140" s="24" t="s">
        <v>329</v>
      </c>
      <c r="D140" s="218" t="s">
        <v>144</v>
      </c>
      <c r="E140" s="32" t="s">
        <v>162</v>
      </c>
      <c r="F140" s="31" t="s">
        <v>179</v>
      </c>
      <c r="G140" s="29">
        <v>0</v>
      </c>
      <c r="H140" s="29">
        <v>0</v>
      </c>
      <c r="I140" s="29">
        <v>0</v>
      </c>
      <c r="J140" s="29">
        <v>0</v>
      </c>
      <c r="K140" s="29">
        <v>0</v>
      </c>
      <c r="L140" s="29">
        <v>0</v>
      </c>
      <c r="M140" s="29">
        <v>0</v>
      </c>
      <c r="N140" s="48">
        <v>0</v>
      </c>
      <c r="O140" s="48">
        <v>0</v>
      </c>
      <c r="P140" s="48">
        <v>0</v>
      </c>
      <c r="Q140" s="48">
        <v>0</v>
      </c>
      <c r="R140" s="48">
        <v>0</v>
      </c>
      <c r="S140" s="11">
        <f t="shared" si="225"/>
        <v>0</v>
      </c>
      <c r="T140" s="79">
        <v>0</v>
      </c>
      <c r="U140" s="79">
        <v>0</v>
      </c>
      <c r="V140" s="79">
        <v>0</v>
      </c>
      <c r="W140" s="79">
        <v>0</v>
      </c>
      <c r="X140" s="79">
        <v>0</v>
      </c>
      <c r="Y140" s="79">
        <v>0</v>
      </c>
      <c r="Z140" s="79">
        <v>0</v>
      </c>
      <c r="AA140" s="79">
        <v>0</v>
      </c>
      <c r="AB140" s="79">
        <v>0</v>
      </c>
      <c r="AC140" s="79">
        <v>0</v>
      </c>
      <c r="AD140" s="79">
        <v>0</v>
      </c>
      <c r="AE140" s="79">
        <v>0</v>
      </c>
      <c r="AF140" s="221">
        <f t="shared" si="226"/>
        <v>0</v>
      </c>
      <c r="AG140" s="221">
        <f t="shared" si="227"/>
        <v>0</v>
      </c>
      <c r="AH140" s="221">
        <f t="shared" si="228"/>
        <v>0</v>
      </c>
      <c r="AI140" s="221">
        <f t="shared" si="229"/>
        <v>0</v>
      </c>
      <c r="AJ140" s="221">
        <f t="shared" si="230"/>
        <v>0</v>
      </c>
      <c r="AK140" s="221">
        <f t="shared" si="231"/>
        <v>0</v>
      </c>
      <c r="AL140" s="221">
        <f t="shared" si="232"/>
        <v>0</v>
      </c>
      <c r="AM140" s="221">
        <f t="shared" si="233"/>
        <v>0</v>
      </c>
      <c r="AN140" s="221">
        <f t="shared" si="234"/>
        <v>0</v>
      </c>
      <c r="AO140" s="221">
        <f t="shared" si="235"/>
        <v>0</v>
      </c>
      <c r="AP140" s="221">
        <f t="shared" si="236"/>
        <v>0</v>
      </c>
      <c r="AQ140" s="221">
        <f t="shared" si="237"/>
        <v>0</v>
      </c>
      <c r="AR140" s="221">
        <f t="shared" si="251"/>
        <v>0</v>
      </c>
      <c r="AS140" s="221">
        <f t="shared" si="252"/>
        <v>0</v>
      </c>
      <c r="AT140" s="221">
        <f t="shared" si="253"/>
        <v>0</v>
      </c>
      <c r="AU140" s="221">
        <f t="shared" si="254"/>
        <v>0</v>
      </c>
      <c r="AV140" s="221">
        <f t="shared" si="255"/>
        <v>0</v>
      </c>
      <c r="AW140" s="221">
        <f t="shared" si="256"/>
        <v>0</v>
      </c>
      <c r="AX140" s="221">
        <f t="shared" si="257"/>
        <v>0</v>
      </c>
      <c r="AY140" s="221">
        <f t="shared" si="258"/>
        <v>0</v>
      </c>
      <c r="AZ140" s="221">
        <f t="shared" si="259"/>
        <v>0</v>
      </c>
      <c r="BA140" s="221">
        <f t="shared" si="260"/>
        <v>0</v>
      </c>
      <c r="BB140" s="221">
        <f t="shared" si="261"/>
        <v>0</v>
      </c>
      <c r="BC140" s="221">
        <f t="shared" si="262"/>
        <v>0</v>
      </c>
      <c r="BD140" s="80">
        <f t="shared" si="238"/>
        <v>0</v>
      </c>
      <c r="BE140" s="76">
        <v>0</v>
      </c>
      <c r="BF140" s="50">
        <v>0</v>
      </c>
      <c r="BG140" s="21">
        <v>0</v>
      </c>
      <c r="BH140" s="21">
        <v>0</v>
      </c>
      <c r="BI140" s="21">
        <v>0</v>
      </c>
      <c r="BJ140" s="21">
        <v>0</v>
      </c>
      <c r="BK140" s="21">
        <v>0</v>
      </c>
      <c r="BL140" s="21">
        <v>0</v>
      </c>
      <c r="BM140" s="21">
        <v>0</v>
      </c>
      <c r="BN140" s="21">
        <v>0</v>
      </c>
      <c r="BO140" s="21">
        <v>0</v>
      </c>
      <c r="BP140" s="21">
        <v>0</v>
      </c>
      <c r="BQ140" s="21">
        <v>0</v>
      </c>
      <c r="BR140" s="21">
        <v>0</v>
      </c>
      <c r="BS140" s="86">
        <f t="shared" si="263"/>
        <v>0</v>
      </c>
      <c r="BT140" s="230">
        <v>0</v>
      </c>
      <c r="BU140" s="230">
        <v>0</v>
      </c>
      <c r="BV140" s="230">
        <v>0</v>
      </c>
      <c r="BW140" s="230">
        <v>0</v>
      </c>
      <c r="BX140" s="230">
        <v>0</v>
      </c>
      <c r="BY140" s="230">
        <v>0</v>
      </c>
      <c r="BZ140" s="230">
        <v>0</v>
      </c>
      <c r="CA140" s="230">
        <v>0</v>
      </c>
      <c r="CB140" s="230">
        <v>0</v>
      </c>
      <c r="CC140" s="230">
        <v>0</v>
      </c>
      <c r="CD140" s="230">
        <v>0</v>
      </c>
      <c r="CE140" s="230">
        <v>0</v>
      </c>
      <c r="CF140" s="80">
        <f t="shared" si="264"/>
        <v>0</v>
      </c>
      <c r="CG140" s="59">
        <v>0</v>
      </c>
      <c r="CH140" s="59">
        <v>0</v>
      </c>
      <c r="CI140" s="59">
        <v>0</v>
      </c>
      <c r="CJ140" s="59">
        <v>0</v>
      </c>
      <c r="CK140" s="59">
        <v>0</v>
      </c>
      <c r="CL140" s="59">
        <v>0</v>
      </c>
      <c r="CM140" s="59">
        <v>0</v>
      </c>
      <c r="CN140" s="59">
        <v>0</v>
      </c>
      <c r="CO140" s="59">
        <v>0</v>
      </c>
      <c r="CP140" s="59">
        <v>0</v>
      </c>
      <c r="CQ140" s="59">
        <v>0</v>
      </c>
      <c r="CR140" s="59">
        <v>0</v>
      </c>
      <c r="CS140" s="11">
        <f t="shared" si="265"/>
        <v>0</v>
      </c>
      <c r="CT140" s="59">
        <v>0</v>
      </c>
      <c r="CU140" s="59">
        <v>0</v>
      </c>
      <c r="CV140" s="59">
        <v>0</v>
      </c>
      <c r="CW140" s="59">
        <v>0</v>
      </c>
      <c r="CX140" s="58">
        <f t="shared" si="239"/>
        <v>0</v>
      </c>
      <c r="CY140" s="63">
        <v>0</v>
      </c>
      <c r="CZ140" s="63">
        <v>0</v>
      </c>
      <c r="DA140" s="63">
        <v>0</v>
      </c>
      <c r="DB140" s="63">
        <v>0</v>
      </c>
      <c r="DC140" s="63">
        <v>0</v>
      </c>
      <c r="DD140" s="63">
        <v>0</v>
      </c>
      <c r="DE140" s="63">
        <v>0</v>
      </c>
      <c r="DF140" s="63">
        <v>0</v>
      </c>
      <c r="DG140" s="63">
        <v>0</v>
      </c>
      <c r="DH140" s="63">
        <v>0</v>
      </c>
      <c r="DI140" s="63">
        <v>0</v>
      </c>
      <c r="DJ140" s="63">
        <v>0</v>
      </c>
      <c r="DK140" s="63">
        <f t="shared" si="266"/>
        <v>0</v>
      </c>
      <c r="DL140" s="63">
        <v>0</v>
      </c>
      <c r="DM140" s="63">
        <v>0</v>
      </c>
      <c r="DN140" s="63">
        <v>0</v>
      </c>
      <c r="DO140" s="63">
        <v>0</v>
      </c>
      <c r="DP140" s="63">
        <v>0</v>
      </c>
      <c r="DQ140" s="63">
        <v>0</v>
      </c>
      <c r="DR140" s="63">
        <v>0</v>
      </c>
      <c r="DS140" s="63">
        <v>0</v>
      </c>
      <c r="DT140" s="63">
        <v>0</v>
      </c>
      <c r="DU140" s="63">
        <v>0</v>
      </c>
      <c r="DV140" s="63">
        <v>0</v>
      </c>
      <c r="DW140" s="63">
        <v>0</v>
      </c>
      <c r="DX140" s="63">
        <f t="shared" si="267"/>
        <v>0</v>
      </c>
      <c r="DY140" s="58">
        <v>0</v>
      </c>
      <c r="DZ140" s="58">
        <v>0</v>
      </c>
      <c r="EA140" s="58">
        <v>0</v>
      </c>
      <c r="EB140" s="58">
        <v>0</v>
      </c>
      <c r="EC140" s="58">
        <f t="shared" si="268"/>
        <v>0</v>
      </c>
      <c r="ED140" s="88">
        <v>0</v>
      </c>
      <c r="EE140" s="88">
        <v>0</v>
      </c>
      <c r="EF140" s="88">
        <v>0</v>
      </c>
      <c r="EG140" s="88">
        <v>0</v>
      </c>
      <c r="EH140" s="88">
        <v>0</v>
      </c>
      <c r="EI140" s="88">
        <v>0</v>
      </c>
      <c r="EJ140" s="88">
        <v>0</v>
      </c>
      <c r="EK140" s="88">
        <v>0</v>
      </c>
      <c r="EL140" s="88">
        <v>0</v>
      </c>
      <c r="EM140" s="88">
        <v>0</v>
      </c>
      <c r="EN140" s="88">
        <v>0</v>
      </c>
      <c r="EO140" s="88">
        <v>0</v>
      </c>
      <c r="EP140" s="83">
        <f t="shared" si="269"/>
        <v>0</v>
      </c>
      <c r="EQ140" s="79">
        <v>0</v>
      </c>
      <c r="ER140" s="79">
        <v>0</v>
      </c>
      <c r="ES140" s="79">
        <v>0</v>
      </c>
      <c r="ET140" s="79">
        <v>0</v>
      </c>
      <c r="EU140" s="79">
        <v>0</v>
      </c>
      <c r="EV140" s="79">
        <v>0</v>
      </c>
      <c r="EW140" s="79">
        <v>0</v>
      </c>
      <c r="EX140" s="79">
        <v>0</v>
      </c>
      <c r="EY140" s="79">
        <v>0</v>
      </c>
      <c r="EZ140" s="79">
        <v>0</v>
      </c>
      <c r="FA140" s="79">
        <v>0</v>
      </c>
      <c r="FB140" s="79">
        <v>0</v>
      </c>
      <c r="FC140" s="81">
        <f t="shared" si="270"/>
        <v>0</v>
      </c>
      <c r="FD140" s="81">
        <f t="shared" si="271"/>
        <v>0</v>
      </c>
      <c r="FE140" s="81">
        <f t="shared" si="272"/>
        <v>0</v>
      </c>
      <c r="FF140" s="81">
        <f t="shared" si="273"/>
        <v>0</v>
      </c>
      <c r="FG140" s="81">
        <f t="shared" si="274"/>
        <v>0</v>
      </c>
      <c r="FH140" s="81">
        <f t="shared" si="275"/>
        <v>0</v>
      </c>
      <c r="FI140" s="81">
        <f t="shared" si="276"/>
        <v>0</v>
      </c>
      <c r="FJ140" s="81">
        <f t="shared" si="277"/>
        <v>0</v>
      </c>
      <c r="FK140" s="81">
        <f t="shared" si="278"/>
        <v>0</v>
      </c>
      <c r="FL140" s="81">
        <f t="shared" si="279"/>
        <v>0</v>
      </c>
      <c r="FM140" s="81">
        <f t="shared" si="280"/>
        <v>0</v>
      </c>
      <c r="FN140" s="81">
        <f t="shared" si="281"/>
        <v>0</v>
      </c>
      <c r="FO140" s="81">
        <f t="shared" si="282"/>
        <v>0</v>
      </c>
      <c r="FP140" s="88">
        <v>0</v>
      </c>
      <c r="FQ140" s="88">
        <v>0</v>
      </c>
      <c r="FR140" s="88">
        <v>0</v>
      </c>
      <c r="FS140" s="88">
        <v>0</v>
      </c>
      <c r="FT140" s="88">
        <v>0</v>
      </c>
      <c r="FU140" s="88">
        <v>0</v>
      </c>
      <c r="FV140" s="88">
        <v>0</v>
      </c>
      <c r="FW140" s="88">
        <v>0</v>
      </c>
      <c r="FX140" s="88">
        <v>0</v>
      </c>
      <c r="FY140" s="88">
        <v>0</v>
      </c>
      <c r="FZ140" s="88">
        <v>0</v>
      </c>
      <c r="GA140" s="88">
        <v>0</v>
      </c>
      <c r="GB140" s="83">
        <f t="shared" si="283"/>
        <v>0</v>
      </c>
      <c r="GC140" s="88">
        <v>0</v>
      </c>
      <c r="GD140" s="88">
        <v>0</v>
      </c>
      <c r="GE140" s="88">
        <v>0</v>
      </c>
      <c r="GF140" s="88">
        <v>0</v>
      </c>
      <c r="GG140" s="86">
        <v>0</v>
      </c>
      <c r="GH140" s="63">
        <v>0</v>
      </c>
      <c r="GI140" s="63">
        <v>0</v>
      </c>
      <c r="GJ140" s="63">
        <v>0</v>
      </c>
      <c r="GK140" s="63">
        <v>0</v>
      </c>
      <c r="GL140" s="63">
        <v>0</v>
      </c>
      <c r="GM140" s="63">
        <v>0</v>
      </c>
      <c r="GN140" s="63">
        <v>0</v>
      </c>
      <c r="GO140" s="63">
        <v>0</v>
      </c>
      <c r="GP140" s="63">
        <v>0</v>
      </c>
      <c r="GQ140" s="63">
        <v>0</v>
      </c>
      <c r="GR140" s="63">
        <v>0</v>
      </c>
      <c r="GS140" s="63">
        <v>0</v>
      </c>
      <c r="GT140" s="63">
        <f t="shared" si="284"/>
        <v>0</v>
      </c>
      <c r="GU140" s="63">
        <v>0</v>
      </c>
      <c r="GV140" s="63">
        <v>0</v>
      </c>
      <c r="GW140" s="63">
        <v>0</v>
      </c>
      <c r="GX140" s="63">
        <v>0</v>
      </c>
      <c r="GY140" s="63">
        <v>0</v>
      </c>
      <c r="GZ140" s="63">
        <v>0</v>
      </c>
      <c r="HA140" s="63">
        <v>0</v>
      </c>
      <c r="HB140" s="63">
        <v>0</v>
      </c>
      <c r="HC140" s="63">
        <v>0</v>
      </c>
      <c r="HD140" s="63">
        <v>0</v>
      </c>
      <c r="HE140" s="63">
        <v>0</v>
      </c>
      <c r="HF140" s="63">
        <v>0</v>
      </c>
      <c r="HG140" s="63">
        <f t="shared" si="285"/>
        <v>0</v>
      </c>
      <c r="HH140" s="58">
        <v>0</v>
      </c>
      <c r="HI140" s="58">
        <v>0</v>
      </c>
      <c r="HJ140" s="58">
        <v>0</v>
      </c>
      <c r="HK140" s="58">
        <v>0</v>
      </c>
      <c r="HL140" s="58">
        <f t="shared" si="286"/>
        <v>0</v>
      </c>
      <c r="HM140" s="63">
        <v>0</v>
      </c>
      <c r="HN140" s="63">
        <v>0</v>
      </c>
      <c r="HO140" s="63">
        <v>0</v>
      </c>
      <c r="HP140" s="63">
        <v>0</v>
      </c>
      <c r="HQ140" s="63">
        <v>0</v>
      </c>
      <c r="HR140" s="63">
        <v>0</v>
      </c>
      <c r="HS140" s="63">
        <v>0</v>
      </c>
      <c r="HT140" s="63">
        <v>0</v>
      </c>
      <c r="HU140" s="63">
        <v>0</v>
      </c>
      <c r="HV140" s="63">
        <v>0</v>
      </c>
      <c r="HW140" s="63">
        <v>0</v>
      </c>
      <c r="HX140" s="63">
        <v>0</v>
      </c>
      <c r="HY140" s="63">
        <f t="shared" si="287"/>
        <v>0</v>
      </c>
      <c r="HZ140" s="63">
        <v>0</v>
      </c>
      <c r="IA140" s="63">
        <v>0</v>
      </c>
      <c r="IB140" s="63">
        <v>0</v>
      </c>
      <c r="IC140" s="63">
        <v>0</v>
      </c>
      <c r="ID140" s="63">
        <v>0</v>
      </c>
      <c r="IE140" s="63">
        <v>0</v>
      </c>
      <c r="IF140" s="63">
        <v>0</v>
      </c>
      <c r="IG140" s="63">
        <v>0</v>
      </c>
      <c r="IH140" s="63">
        <v>0</v>
      </c>
      <c r="II140" s="63">
        <v>0</v>
      </c>
      <c r="IJ140" s="63">
        <v>0</v>
      </c>
      <c r="IK140" s="63">
        <v>0</v>
      </c>
      <c r="IL140" s="63">
        <v>0</v>
      </c>
      <c r="IM140" s="58">
        <v>0</v>
      </c>
      <c r="IN140" s="58">
        <v>0</v>
      </c>
      <c r="IO140" s="58">
        <v>0</v>
      </c>
      <c r="IP140" s="58">
        <v>0</v>
      </c>
      <c r="IQ140" s="58">
        <f t="shared" si="240"/>
        <v>0</v>
      </c>
      <c r="IR140" s="70">
        <f t="shared" si="288"/>
        <v>0</v>
      </c>
      <c r="IS140" s="70">
        <f t="shared" si="289"/>
        <v>0</v>
      </c>
      <c r="IT140" s="92">
        <f t="shared" si="241"/>
        <v>0</v>
      </c>
      <c r="IU140" s="92">
        <f t="shared" si="242"/>
        <v>0</v>
      </c>
      <c r="IV140" s="92">
        <f t="shared" si="290"/>
        <v>0</v>
      </c>
      <c r="IW140" s="21">
        <f t="shared" si="243"/>
        <v>0</v>
      </c>
      <c r="IX140" s="70">
        <f t="shared" si="291"/>
        <v>0</v>
      </c>
      <c r="IY140" s="70">
        <f t="shared" si="292"/>
        <v>0</v>
      </c>
      <c r="IZ140" s="93">
        <f t="shared" si="244"/>
        <v>0</v>
      </c>
      <c r="JA140" s="93">
        <f t="shared" si="245"/>
        <v>0</v>
      </c>
      <c r="JB140" s="92">
        <f t="shared" si="293"/>
        <v>0</v>
      </c>
      <c r="JC140" s="94">
        <f t="shared" si="246"/>
        <v>0</v>
      </c>
      <c r="JD140" s="94">
        <f t="shared" si="294"/>
        <v>0</v>
      </c>
      <c r="JE140" s="94">
        <f t="shared" si="295"/>
        <v>0</v>
      </c>
      <c r="JF140" s="94">
        <f t="shared" si="247"/>
        <v>0</v>
      </c>
      <c r="JG140" s="94">
        <f t="shared" si="248"/>
        <v>0</v>
      </c>
      <c r="JH140" s="94">
        <f t="shared" si="296"/>
        <v>0</v>
      </c>
      <c r="JI140" s="94">
        <f t="shared" si="249"/>
        <v>0</v>
      </c>
      <c r="JJ140" s="94">
        <f t="shared" si="297"/>
        <v>0</v>
      </c>
      <c r="JK140" s="94">
        <f t="shared" si="250"/>
        <v>0</v>
      </c>
      <c r="JL140" s="94">
        <f t="shared" si="298"/>
        <v>0</v>
      </c>
      <c r="JM140" s="94">
        <f t="shared" si="299"/>
        <v>0</v>
      </c>
      <c r="JN140" s="94">
        <f t="shared" si="300"/>
        <v>0</v>
      </c>
      <c r="JO140" s="94">
        <f t="shared" si="301"/>
        <v>0</v>
      </c>
      <c r="JP140" s="37"/>
      <c r="JQ140" s="141"/>
      <c r="JR140" s="4" t="s">
        <v>394</v>
      </c>
      <c r="JS140" s="4" t="s">
        <v>395</v>
      </c>
      <c r="JT140" s="5" t="s">
        <v>406</v>
      </c>
      <c r="JU140" s="102">
        <v>6</v>
      </c>
      <c r="JV140" s="5" t="s">
        <v>397</v>
      </c>
      <c r="JW140" s="5" t="s">
        <v>398</v>
      </c>
      <c r="JX140" s="19" t="s">
        <v>433</v>
      </c>
      <c r="JY140" s="104" t="s">
        <v>433</v>
      </c>
      <c r="JZ140" s="143" t="s">
        <v>444</v>
      </c>
      <c r="KA140" s="5" t="s">
        <v>406</v>
      </c>
      <c r="KB140" s="143" t="s">
        <v>459</v>
      </c>
      <c r="KC140" s="109"/>
      <c r="KD140" s="109"/>
      <c r="KE140" s="146"/>
      <c r="KF140" s="143"/>
      <c r="KG140" s="143"/>
      <c r="KH140" s="143"/>
      <c r="KI140" s="143"/>
      <c r="KJ140" s="143"/>
      <c r="KK140" s="143"/>
      <c r="KL140" s="143"/>
      <c r="KM140" s="42"/>
      <c r="KN140" s="143"/>
      <c r="KO140" s="143"/>
      <c r="KP140" s="143"/>
      <c r="KQ140" s="143"/>
      <c r="KR140" s="143"/>
      <c r="KS140" s="293"/>
    </row>
    <row r="141" spans="1:305" x14ac:dyDescent="0.25">
      <c r="A141" s="15" t="s">
        <v>308</v>
      </c>
      <c r="B141" s="5" t="s">
        <v>71</v>
      </c>
      <c r="C141" s="24" t="s">
        <v>330</v>
      </c>
      <c r="D141" s="218" t="s">
        <v>144</v>
      </c>
      <c r="E141" s="32" t="s">
        <v>770</v>
      </c>
      <c r="F141" s="31" t="s">
        <v>172</v>
      </c>
      <c r="G141" s="29">
        <v>-1660.5540000000001</v>
      </c>
      <c r="H141" s="29">
        <v>0</v>
      </c>
      <c r="I141" s="29">
        <v>2575.8090000000002</v>
      </c>
      <c r="J141" s="29">
        <v>0</v>
      </c>
      <c r="K141" s="29">
        <v>0</v>
      </c>
      <c r="L141" s="29">
        <v>0</v>
      </c>
      <c r="M141" s="29">
        <v>0</v>
      </c>
      <c r="N141" s="48">
        <v>0</v>
      </c>
      <c r="O141" s="48">
        <v>0</v>
      </c>
      <c r="P141" s="48">
        <v>0</v>
      </c>
      <c r="Q141" s="48">
        <v>0</v>
      </c>
      <c r="R141" s="48">
        <v>0</v>
      </c>
      <c r="S141" s="11">
        <f t="shared" si="225"/>
        <v>915.25500000000011</v>
      </c>
      <c r="T141" s="79">
        <v>0</v>
      </c>
      <c r="U141" s="79">
        <v>0</v>
      </c>
      <c r="V141" s="79">
        <v>0</v>
      </c>
      <c r="W141" s="79">
        <v>0</v>
      </c>
      <c r="X141" s="79">
        <v>0</v>
      </c>
      <c r="Y141" s="79">
        <v>0</v>
      </c>
      <c r="Z141" s="79">
        <v>0</v>
      </c>
      <c r="AA141" s="79">
        <v>0</v>
      </c>
      <c r="AB141" s="79">
        <v>0</v>
      </c>
      <c r="AC141" s="79">
        <v>0</v>
      </c>
      <c r="AD141" s="79">
        <v>0</v>
      </c>
      <c r="AE141" s="79">
        <v>0</v>
      </c>
      <c r="AF141" s="221">
        <f t="shared" si="226"/>
        <v>0</v>
      </c>
      <c r="AG141" s="221">
        <f t="shared" si="227"/>
        <v>0</v>
      </c>
      <c r="AH141" s="221">
        <f t="shared" si="228"/>
        <v>0</v>
      </c>
      <c r="AI141" s="221">
        <f t="shared" si="229"/>
        <v>0</v>
      </c>
      <c r="AJ141" s="221">
        <f t="shared" si="230"/>
        <v>0</v>
      </c>
      <c r="AK141" s="221">
        <f t="shared" si="231"/>
        <v>0</v>
      </c>
      <c r="AL141" s="221">
        <f t="shared" si="232"/>
        <v>0</v>
      </c>
      <c r="AM141" s="221">
        <f t="shared" si="233"/>
        <v>0</v>
      </c>
      <c r="AN141" s="221">
        <f t="shared" si="234"/>
        <v>0</v>
      </c>
      <c r="AO141" s="221">
        <f t="shared" si="235"/>
        <v>0</v>
      </c>
      <c r="AP141" s="221">
        <f t="shared" si="236"/>
        <v>0</v>
      </c>
      <c r="AQ141" s="221">
        <f t="shared" si="237"/>
        <v>0</v>
      </c>
      <c r="AR141" s="221">
        <f t="shared" si="251"/>
        <v>0</v>
      </c>
      <c r="AS141" s="221">
        <f t="shared" si="252"/>
        <v>0</v>
      </c>
      <c r="AT141" s="221">
        <f t="shared" si="253"/>
        <v>0</v>
      </c>
      <c r="AU141" s="221">
        <f t="shared" si="254"/>
        <v>0</v>
      </c>
      <c r="AV141" s="221">
        <f t="shared" si="255"/>
        <v>0</v>
      </c>
      <c r="AW141" s="221">
        <f t="shared" si="256"/>
        <v>0</v>
      </c>
      <c r="AX141" s="221">
        <f t="shared" si="257"/>
        <v>0</v>
      </c>
      <c r="AY141" s="221">
        <f t="shared" si="258"/>
        <v>0</v>
      </c>
      <c r="AZ141" s="221">
        <f t="shared" si="259"/>
        <v>0</v>
      </c>
      <c r="BA141" s="221">
        <f t="shared" si="260"/>
        <v>0</v>
      </c>
      <c r="BB141" s="221">
        <f t="shared" si="261"/>
        <v>0</v>
      </c>
      <c r="BC141" s="221">
        <f t="shared" si="262"/>
        <v>0</v>
      </c>
      <c r="BD141" s="80">
        <f t="shared" si="238"/>
        <v>0</v>
      </c>
      <c r="BE141" s="76">
        <v>0</v>
      </c>
      <c r="BF141" s="50">
        <v>0</v>
      </c>
      <c r="BG141" s="21">
        <v>0</v>
      </c>
      <c r="BH141" s="21">
        <v>0</v>
      </c>
      <c r="BI141" s="21">
        <v>0</v>
      </c>
      <c r="BJ141" s="21">
        <v>0</v>
      </c>
      <c r="BK141" s="21">
        <v>0</v>
      </c>
      <c r="BL141" s="21">
        <v>0</v>
      </c>
      <c r="BM141" s="21">
        <v>0</v>
      </c>
      <c r="BN141" s="21">
        <v>0</v>
      </c>
      <c r="BO141" s="21">
        <v>0</v>
      </c>
      <c r="BP141" s="21">
        <v>0</v>
      </c>
      <c r="BQ141" s="21">
        <v>0</v>
      </c>
      <c r="BR141" s="21">
        <v>0</v>
      </c>
      <c r="BS141" s="86">
        <f t="shared" si="263"/>
        <v>0</v>
      </c>
      <c r="BT141" s="230">
        <v>0</v>
      </c>
      <c r="BU141" s="230">
        <v>0</v>
      </c>
      <c r="BV141" s="230">
        <v>0</v>
      </c>
      <c r="BW141" s="230">
        <v>0</v>
      </c>
      <c r="BX141" s="230">
        <v>0</v>
      </c>
      <c r="BY141" s="230">
        <v>0</v>
      </c>
      <c r="BZ141" s="230">
        <v>0</v>
      </c>
      <c r="CA141" s="230">
        <v>0</v>
      </c>
      <c r="CB141" s="230">
        <v>0</v>
      </c>
      <c r="CC141" s="230">
        <v>0</v>
      </c>
      <c r="CD141" s="230">
        <v>0</v>
      </c>
      <c r="CE141" s="230">
        <v>0</v>
      </c>
      <c r="CF141" s="80">
        <f t="shared" si="264"/>
        <v>0</v>
      </c>
      <c r="CG141" s="59">
        <v>0</v>
      </c>
      <c r="CH141" s="59">
        <v>0</v>
      </c>
      <c r="CI141" s="59">
        <v>0</v>
      </c>
      <c r="CJ141" s="59">
        <v>0</v>
      </c>
      <c r="CK141" s="59">
        <v>0</v>
      </c>
      <c r="CL141" s="59">
        <v>0</v>
      </c>
      <c r="CM141" s="59">
        <v>0</v>
      </c>
      <c r="CN141" s="59">
        <v>0</v>
      </c>
      <c r="CO141" s="59">
        <v>0</v>
      </c>
      <c r="CP141" s="59">
        <v>0</v>
      </c>
      <c r="CQ141" s="59">
        <v>0</v>
      </c>
      <c r="CR141" s="59">
        <v>0</v>
      </c>
      <c r="CS141" s="11">
        <f t="shared" si="265"/>
        <v>0</v>
      </c>
      <c r="CT141" s="59">
        <v>0</v>
      </c>
      <c r="CU141" s="59">
        <v>0</v>
      </c>
      <c r="CV141" s="59">
        <v>0</v>
      </c>
      <c r="CW141" s="59">
        <v>0</v>
      </c>
      <c r="CX141" s="58">
        <f t="shared" si="239"/>
        <v>0</v>
      </c>
      <c r="CY141" s="63">
        <v>0</v>
      </c>
      <c r="CZ141" s="63">
        <v>0</v>
      </c>
      <c r="DA141" s="63">
        <v>0</v>
      </c>
      <c r="DB141" s="63">
        <v>0</v>
      </c>
      <c r="DC141" s="63">
        <v>0</v>
      </c>
      <c r="DD141" s="63">
        <v>0</v>
      </c>
      <c r="DE141" s="63">
        <v>0</v>
      </c>
      <c r="DF141" s="63">
        <v>0</v>
      </c>
      <c r="DG141" s="63">
        <v>0</v>
      </c>
      <c r="DH141" s="63">
        <v>0</v>
      </c>
      <c r="DI141" s="63">
        <v>0</v>
      </c>
      <c r="DJ141" s="63">
        <v>0</v>
      </c>
      <c r="DK141" s="63">
        <f t="shared" si="266"/>
        <v>0</v>
      </c>
      <c r="DL141" s="63">
        <v>0</v>
      </c>
      <c r="DM141" s="63">
        <v>0</v>
      </c>
      <c r="DN141" s="63">
        <v>0</v>
      </c>
      <c r="DO141" s="63">
        <v>0</v>
      </c>
      <c r="DP141" s="63">
        <v>0</v>
      </c>
      <c r="DQ141" s="63">
        <v>0</v>
      </c>
      <c r="DR141" s="63">
        <v>0</v>
      </c>
      <c r="DS141" s="63">
        <v>0</v>
      </c>
      <c r="DT141" s="63">
        <v>0</v>
      </c>
      <c r="DU141" s="63">
        <v>0</v>
      </c>
      <c r="DV141" s="63">
        <v>0</v>
      </c>
      <c r="DW141" s="63">
        <v>0</v>
      </c>
      <c r="DX141" s="63">
        <f t="shared" si="267"/>
        <v>0</v>
      </c>
      <c r="DY141" s="58">
        <v>0</v>
      </c>
      <c r="DZ141" s="58">
        <v>0</v>
      </c>
      <c r="EA141" s="58">
        <v>0</v>
      </c>
      <c r="EB141" s="58">
        <v>0</v>
      </c>
      <c r="EC141" s="58">
        <f t="shared" si="268"/>
        <v>0</v>
      </c>
      <c r="ED141" s="88">
        <v>-1660.5540000000001</v>
      </c>
      <c r="EE141" s="88">
        <v>0</v>
      </c>
      <c r="EF141" s="88">
        <v>2575.8090000000002</v>
      </c>
      <c r="EG141" s="88">
        <v>0</v>
      </c>
      <c r="EH141" s="88">
        <v>0</v>
      </c>
      <c r="EI141" s="88">
        <v>0</v>
      </c>
      <c r="EJ141" s="88">
        <v>0</v>
      </c>
      <c r="EK141" s="88">
        <v>0</v>
      </c>
      <c r="EL141" s="88">
        <v>0</v>
      </c>
      <c r="EM141" s="88">
        <v>0</v>
      </c>
      <c r="EN141" s="88">
        <v>0</v>
      </c>
      <c r="EO141" s="88">
        <v>0</v>
      </c>
      <c r="EP141" s="83">
        <f t="shared" si="269"/>
        <v>915.25500000000011</v>
      </c>
      <c r="EQ141" s="79">
        <v>0</v>
      </c>
      <c r="ER141" s="79">
        <v>0</v>
      </c>
      <c r="ES141" s="79">
        <v>0</v>
      </c>
      <c r="ET141" s="79">
        <v>0</v>
      </c>
      <c r="EU141" s="79">
        <v>0</v>
      </c>
      <c r="EV141" s="79">
        <v>0</v>
      </c>
      <c r="EW141" s="79">
        <v>0</v>
      </c>
      <c r="EX141" s="79">
        <v>0</v>
      </c>
      <c r="EY141" s="79">
        <v>0</v>
      </c>
      <c r="EZ141" s="79">
        <v>0</v>
      </c>
      <c r="FA141" s="79">
        <v>0</v>
      </c>
      <c r="FB141" s="79">
        <v>0</v>
      </c>
      <c r="FC141" s="81">
        <f t="shared" si="270"/>
        <v>0</v>
      </c>
      <c r="FD141" s="81">
        <f t="shared" si="271"/>
        <v>0</v>
      </c>
      <c r="FE141" s="81">
        <f t="shared" si="272"/>
        <v>0</v>
      </c>
      <c r="FF141" s="81">
        <f t="shared" si="273"/>
        <v>0</v>
      </c>
      <c r="FG141" s="81">
        <f t="shared" si="274"/>
        <v>0</v>
      </c>
      <c r="FH141" s="81">
        <f t="shared" si="275"/>
        <v>0</v>
      </c>
      <c r="FI141" s="81">
        <f t="shared" si="276"/>
        <v>0</v>
      </c>
      <c r="FJ141" s="81">
        <f t="shared" si="277"/>
        <v>0</v>
      </c>
      <c r="FK141" s="81">
        <f t="shared" si="278"/>
        <v>0</v>
      </c>
      <c r="FL141" s="81">
        <f t="shared" si="279"/>
        <v>0</v>
      </c>
      <c r="FM141" s="81">
        <f t="shared" si="280"/>
        <v>0</v>
      </c>
      <c r="FN141" s="81">
        <f t="shared" si="281"/>
        <v>0</v>
      </c>
      <c r="FO141" s="81">
        <f t="shared" si="282"/>
        <v>0</v>
      </c>
      <c r="FP141" s="88">
        <v>0</v>
      </c>
      <c r="FQ141" s="88">
        <v>0</v>
      </c>
      <c r="FR141" s="88">
        <v>0</v>
      </c>
      <c r="FS141" s="88">
        <v>0</v>
      </c>
      <c r="FT141" s="88">
        <v>0</v>
      </c>
      <c r="FU141" s="88">
        <v>0</v>
      </c>
      <c r="FV141" s="88">
        <v>0</v>
      </c>
      <c r="FW141" s="88">
        <v>0</v>
      </c>
      <c r="FX141" s="88">
        <v>0</v>
      </c>
      <c r="FY141" s="88">
        <v>0</v>
      </c>
      <c r="FZ141" s="88">
        <v>0</v>
      </c>
      <c r="GA141" s="88">
        <v>0</v>
      </c>
      <c r="GB141" s="83">
        <f t="shared" si="283"/>
        <v>0</v>
      </c>
      <c r="GC141" s="88">
        <v>0</v>
      </c>
      <c r="GD141" s="88">
        <v>0</v>
      </c>
      <c r="GE141" s="88">
        <v>0</v>
      </c>
      <c r="GF141" s="88">
        <v>0</v>
      </c>
      <c r="GG141" s="86">
        <v>915.25500000000011</v>
      </c>
      <c r="GH141" s="63">
        <v>-1660.5540000000001</v>
      </c>
      <c r="GI141" s="63">
        <v>0</v>
      </c>
      <c r="GJ141" s="63">
        <v>2575.8090000000002</v>
      </c>
      <c r="GK141" s="63">
        <v>0</v>
      </c>
      <c r="GL141" s="63">
        <v>0</v>
      </c>
      <c r="GM141" s="63">
        <v>0</v>
      </c>
      <c r="GN141" s="63">
        <v>0</v>
      </c>
      <c r="GO141" s="63">
        <v>0</v>
      </c>
      <c r="GP141" s="63">
        <v>0</v>
      </c>
      <c r="GQ141" s="63">
        <v>0</v>
      </c>
      <c r="GR141" s="63">
        <v>0</v>
      </c>
      <c r="GS141" s="63">
        <v>0</v>
      </c>
      <c r="GT141" s="63">
        <f t="shared" si="284"/>
        <v>915.25500000000011</v>
      </c>
      <c r="GU141" s="63">
        <v>0</v>
      </c>
      <c r="GV141" s="63">
        <v>0</v>
      </c>
      <c r="GW141" s="63">
        <v>0</v>
      </c>
      <c r="GX141" s="63">
        <v>0</v>
      </c>
      <c r="GY141" s="63">
        <v>0</v>
      </c>
      <c r="GZ141" s="63">
        <v>0</v>
      </c>
      <c r="HA141" s="63">
        <v>0</v>
      </c>
      <c r="HB141" s="63">
        <v>0</v>
      </c>
      <c r="HC141" s="63">
        <v>0</v>
      </c>
      <c r="HD141" s="63">
        <v>0</v>
      </c>
      <c r="HE141" s="63">
        <v>0</v>
      </c>
      <c r="HF141" s="63">
        <v>0</v>
      </c>
      <c r="HG141" s="63">
        <f t="shared" si="285"/>
        <v>0</v>
      </c>
      <c r="HH141" s="58">
        <v>0</v>
      </c>
      <c r="HI141" s="58">
        <v>0</v>
      </c>
      <c r="HJ141" s="58">
        <v>0</v>
      </c>
      <c r="HK141" s="58">
        <v>0</v>
      </c>
      <c r="HL141" s="58">
        <f t="shared" si="286"/>
        <v>915.25500000000011</v>
      </c>
      <c r="HM141" s="63">
        <v>-1660.5540000000001</v>
      </c>
      <c r="HN141" s="63">
        <v>0</v>
      </c>
      <c r="HO141" s="63">
        <v>2575.8090000000002</v>
      </c>
      <c r="HP141" s="63">
        <v>0</v>
      </c>
      <c r="HQ141" s="63">
        <v>0</v>
      </c>
      <c r="HR141" s="63">
        <v>0</v>
      </c>
      <c r="HS141" s="63">
        <v>0</v>
      </c>
      <c r="HT141" s="63">
        <v>0</v>
      </c>
      <c r="HU141" s="63">
        <v>0</v>
      </c>
      <c r="HV141" s="63">
        <v>0</v>
      </c>
      <c r="HW141" s="63">
        <v>0</v>
      </c>
      <c r="HX141" s="63">
        <v>0</v>
      </c>
      <c r="HY141" s="63">
        <f t="shared" si="287"/>
        <v>915.25500000000011</v>
      </c>
      <c r="HZ141" s="63">
        <v>0</v>
      </c>
      <c r="IA141" s="63">
        <v>0</v>
      </c>
      <c r="IB141" s="63">
        <v>0</v>
      </c>
      <c r="IC141" s="63">
        <v>0</v>
      </c>
      <c r="ID141" s="63">
        <v>0</v>
      </c>
      <c r="IE141" s="63">
        <v>0</v>
      </c>
      <c r="IF141" s="63">
        <v>0</v>
      </c>
      <c r="IG141" s="63">
        <v>0</v>
      </c>
      <c r="IH141" s="63">
        <v>0</v>
      </c>
      <c r="II141" s="63">
        <v>0</v>
      </c>
      <c r="IJ141" s="63">
        <v>0</v>
      </c>
      <c r="IK141" s="63">
        <v>0</v>
      </c>
      <c r="IL141" s="63">
        <v>0</v>
      </c>
      <c r="IM141" s="58">
        <v>0</v>
      </c>
      <c r="IN141" s="58">
        <v>0</v>
      </c>
      <c r="IO141" s="58">
        <v>0</v>
      </c>
      <c r="IP141" s="58">
        <v>0</v>
      </c>
      <c r="IQ141" s="58">
        <f t="shared" si="240"/>
        <v>915.25500000000011</v>
      </c>
      <c r="IR141" s="70">
        <f t="shared" si="288"/>
        <v>0</v>
      </c>
      <c r="IS141" s="70">
        <f t="shared" si="289"/>
        <v>915.25500000000011</v>
      </c>
      <c r="IT141" s="92">
        <f t="shared" si="241"/>
        <v>915.25500000000011</v>
      </c>
      <c r="IU141" s="92">
        <f t="shared" si="242"/>
        <v>0</v>
      </c>
      <c r="IV141" s="92">
        <f t="shared" si="290"/>
        <v>915.25500000000011</v>
      </c>
      <c r="IW141" s="21">
        <f t="shared" si="243"/>
        <v>-915.25500000000011</v>
      </c>
      <c r="IX141" s="70">
        <f t="shared" si="291"/>
        <v>915.25500000000011</v>
      </c>
      <c r="IY141" s="70">
        <f t="shared" si="292"/>
        <v>915.25500000000011</v>
      </c>
      <c r="IZ141" s="93">
        <f t="shared" si="244"/>
        <v>915.25500000000011</v>
      </c>
      <c r="JA141" s="93">
        <f t="shared" si="245"/>
        <v>915.25500000000011</v>
      </c>
      <c r="JB141" s="92">
        <f t="shared" si="293"/>
        <v>0</v>
      </c>
      <c r="JC141" s="94">
        <f t="shared" si="246"/>
        <v>0</v>
      </c>
      <c r="JD141" s="94">
        <f t="shared" si="294"/>
        <v>915.25500000000011</v>
      </c>
      <c r="JE141" s="94">
        <f t="shared" si="295"/>
        <v>915.25500000000011</v>
      </c>
      <c r="JF141" s="94">
        <f t="shared" si="247"/>
        <v>915.25500000000011</v>
      </c>
      <c r="JG141" s="94">
        <f t="shared" si="248"/>
        <v>915.25500000000011</v>
      </c>
      <c r="JH141" s="94">
        <f t="shared" si="296"/>
        <v>0</v>
      </c>
      <c r="JI141" s="94">
        <f t="shared" si="249"/>
        <v>0</v>
      </c>
      <c r="JJ141" s="94">
        <f t="shared" si="297"/>
        <v>915.25500000000011</v>
      </c>
      <c r="JK141" s="94">
        <f t="shared" si="250"/>
        <v>915.25500000000011</v>
      </c>
      <c r="JL141" s="94">
        <f t="shared" si="298"/>
        <v>915.25500000000011</v>
      </c>
      <c r="JM141" s="94">
        <f t="shared" si="299"/>
        <v>915.25500000000011</v>
      </c>
      <c r="JN141" s="94">
        <f t="shared" si="300"/>
        <v>0</v>
      </c>
      <c r="JO141" s="94">
        <f t="shared" si="301"/>
        <v>0</v>
      </c>
      <c r="JP141" s="37"/>
      <c r="JQ141" s="141"/>
      <c r="JR141" s="4" t="s">
        <v>394</v>
      </c>
      <c r="JS141" s="4" t="s">
        <v>395</v>
      </c>
      <c r="JT141" s="5" t="s">
        <v>406</v>
      </c>
      <c r="JU141" s="102"/>
      <c r="JV141" s="5" t="s">
        <v>397</v>
      </c>
      <c r="JW141" s="5" t="s">
        <v>398</v>
      </c>
      <c r="JX141" s="19" t="s">
        <v>399</v>
      </c>
      <c r="JY141" s="104" t="s">
        <v>399</v>
      </c>
      <c r="JZ141" s="143" t="s">
        <v>149</v>
      </c>
      <c r="KA141" s="5" t="s">
        <v>406</v>
      </c>
      <c r="KB141" s="143"/>
      <c r="KC141" s="109"/>
      <c r="KD141" s="109"/>
      <c r="KE141" s="146"/>
      <c r="KF141" s="143"/>
      <c r="KG141" s="143"/>
      <c r="KH141" s="143"/>
      <c r="KI141" s="143"/>
      <c r="KJ141" s="143"/>
      <c r="KK141" s="143"/>
      <c r="KL141" s="143"/>
      <c r="KM141" s="42"/>
      <c r="KN141" s="143"/>
      <c r="KO141" s="143"/>
      <c r="KP141" s="143"/>
      <c r="KQ141" s="143"/>
      <c r="KR141" s="143"/>
      <c r="KS141" s="293"/>
    </row>
    <row r="142" spans="1:305" ht="26.25" x14ac:dyDescent="0.25">
      <c r="A142" s="15" t="s">
        <v>739</v>
      </c>
      <c r="B142" s="5" t="s">
        <v>71</v>
      </c>
      <c r="C142" s="42" t="s">
        <v>331</v>
      </c>
      <c r="D142" s="218" t="s">
        <v>145</v>
      </c>
      <c r="E142" s="32" t="s">
        <v>770</v>
      </c>
      <c r="F142" s="32" t="s">
        <v>770</v>
      </c>
      <c r="G142" s="48">
        <v>0</v>
      </c>
      <c r="H142" s="48">
        <v>0</v>
      </c>
      <c r="I142" s="48">
        <v>0</v>
      </c>
      <c r="J142" s="48">
        <v>0</v>
      </c>
      <c r="K142" s="48">
        <v>0</v>
      </c>
      <c r="L142" s="48">
        <v>0</v>
      </c>
      <c r="M142" s="48">
        <v>0</v>
      </c>
      <c r="N142" s="48">
        <v>0</v>
      </c>
      <c r="O142" s="48">
        <v>0</v>
      </c>
      <c r="P142" s="48">
        <v>0</v>
      </c>
      <c r="Q142" s="48">
        <v>0</v>
      </c>
      <c r="R142" s="48">
        <v>0</v>
      </c>
      <c r="S142" s="11">
        <f t="shared" si="225"/>
        <v>0</v>
      </c>
      <c r="T142" s="79">
        <v>0</v>
      </c>
      <c r="U142" s="79">
        <v>0</v>
      </c>
      <c r="V142" s="79">
        <v>0</v>
      </c>
      <c r="W142" s="79">
        <v>0</v>
      </c>
      <c r="X142" s="79">
        <v>0</v>
      </c>
      <c r="Y142" s="79">
        <v>0</v>
      </c>
      <c r="Z142" s="79">
        <v>0</v>
      </c>
      <c r="AA142" s="79">
        <v>0</v>
      </c>
      <c r="AB142" s="79">
        <v>0</v>
      </c>
      <c r="AC142" s="79">
        <v>0</v>
      </c>
      <c r="AD142" s="79">
        <v>0</v>
      </c>
      <c r="AE142" s="79">
        <v>0</v>
      </c>
      <c r="AF142" s="221">
        <f t="shared" si="226"/>
        <v>0</v>
      </c>
      <c r="AG142" s="221">
        <f t="shared" si="227"/>
        <v>0</v>
      </c>
      <c r="AH142" s="221">
        <f t="shared" si="228"/>
        <v>0</v>
      </c>
      <c r="AI142" s="221">
        <f t="shared" si="229"/>
        <v>0</v>
      </c>
      <c r="AJ142" s="221">
        <f t="shared" si="230"/>
        <v>0</v>
      </c>
      <c r="AK142" s="221">
        <f t="shared" si="231"/>
        <v>0</v>
      </c>
      <c r="AL142" s="221">
        <f t="shared" si="232"/>
        <v>0</v>
      </c>
      <c r="AM142" s="221">
        <f t="shared" si="233"/>
        <v>0</v>
      </c>
      <c r="AN142" s="221">
        <f t="shared" si="234"/>
        <v>0</v>
      </c>
      <c r="AO142" s="221">
        <f t="shared" si="235"/>
        <v>0</v>
      </c>
      <c r="AP142" s="221">
        <f t="shared" si="236"/>
        <v>0</v>
      </c>
      <c r="AQ142" s="221">
        <f t="shared" si="237"/>
        <v>0</v>
      </c>
      <c r="AR142" s="221">
        <f t="shared" si="251"/>
        <v>0</v>
      </c>
      <c r="AS142" s="221">
        <f t="shared" si="252"/>
        <v>0</v>
      </c>
      <c r="AT142" s="221">
        <f t="shared" si="253"/>
        <v>0</v>
      </c>
      <c r="AU142" s="221">
        <f t="shared" si="254"/>
        <v>0</v>
      </c>
      <c r="AV142" s="221">
        <f t="shared" si="255"/>
        <v>0</v>
      </c>
      <c r="AW142" s="221">
        <f t="shared" si="256"/>
        <v>0</v>
      </c>
      <c r="AX142" s="221">
        <f t="shared" si="257"/>
        <v>0</v>
      </c>
      <c r="AY142" s="221">
        <f t="shared" si="258"/>
        <v>0</v>
      </c>
      <c r="AZ142" s="221">
        <f t="shared" si="259"/>
        <v>0</v>
      </c>
      <c r="BA142" s="221">
        <f t="shared" si="260"/>
        <v>0</v>
      </c>
      <c r="BB142" s="221">
        <f t="shared" si="261"/>
        <v>0</v>
      </c>
      <c r="BC142" s="221">
        <f t="shared" si="262"/>
        <v>0</v>
      </c>
      <c r="BD142" s="80">
        <f t="shared" si="238"/>
        <v>0</v>
      </c>
      <c r="BE142" s="76">
        <v>0</v>
      </c>
      <c r="BF142" s="50">
        <v>0</v>
      </c>
      <c r="BG142" s="21">
        <v>0</v>
      </c>
      <c r="BH142" s="21">
        <v>0</v>
      </c>
      <c r="BI142" s="21">
        <v>0</v>
      </c>
      <c r="BJ142" s="21">
        <v>0</v>
      </c>
      <c r="BK142" s="21">
        <v>0</v>
      </c>
      <c r="BL142" s="21">
        <v>0</v>
      </c>
      <c r="BM142" s="21">
        <v>0</v>
      </c>
      <c r="BN142" s="21">
        <v>0</v>
      </c>
      <c r="BO142" s="21">
        <v>0</v>
      </c>
      <c r="BP142" s="21">
        <v>0</v>
      </c>
      <c r="BQ142" s="21">
        <v>0</v>
      </c>
      <c r="BR142" s="21">
        <v>0</v>
      </c>
      <c r="BS142" s="86">
        <f t="shared" si="263"/>
        <v>0</v>
      </c>
      <c r="BT142" s="230">
        <v>0</v>
      </c>
      <c r="BU142" s="230">
        <v>0</v>
      </c>
      <c r="BV142" s="230">
        <v>0</v>
      </c>
      <c r="BW142" s="230">
        <v>0</v>
      </c>
      <c r="BX142" s="230">
        <v>0</v>
      </c>
      <c r="BY142" s="230">
        <v>0</v>
      </c>
      <c r="BZ142" s="230">
        <v>0</v>
      </c>
      <c r="CA142" s="230">
        <v>0</v>
      </c>
      <c r="CB142" s="230">
        <v>0</v>
      </c>
      <c r="CC142" s="230">
        <v>0</v>
      </c>
      <c r="CD142" s="230">
        <v>0</v>
      </c>
      <c r="CE142" s="230">
        <v>0</v>
      </c>
      <c r="CF142" s="80">
        <f t="shared" si="264"/>
        <v>0</v>
      </c>
      <c r="CG142" s="59">
        <v>0</v>
      </c>
      <c r="CH142" s="59">
        <v>0</v>
      </c>
      <c r="CI142" s="59">
        <v>0</v>
      </c>
      <c r="CJ142" s="59">
        <v>0</v>
      </c>
      <c r="CK142" s="59">
        <v>0</v>
      </c>
      <c r="CL142" s="59">
        <v>0</v>
      </c>
      <c r="CM142" s="59">
        <v>0</v>
      </c>
      <c r="CN142" s="59">
        <v>0</v>
      </c>
      <c r="CO142" s="59">
        <v>0</v>
      </c>
      <c r="CP142" s="59">
        <v>0</v>
      </c>
      <c r="CQ142" s="59">
        <v>0</v>
      </c>
      <c r="CR142" s="59">
        <v>0</v>
      </c>
      <c r="CS142" s="11">
        <f t="shared" si="265"/>
        <v>0</v>
      </c>
      <c r="CT142" s="59">
        <v>0</v>
      </c>
      <c r="CU142" s="59">
        <v>0</v>
      </c>
      <c r="CV142" s="59">
        <v>0</v>
      </c>
      <c r="CW142" s="59">
        <v>0</v>
      </c>
      <c r="CX142" s="58">
        <f t="shared" si="239"/>
        <v>0</v>
      </c>
      <c r="CY142" s="63">
        <v>0</v>
      </c>
      <c r="CZ142" s="63">
        <v>0</v>
      </c>
      <c r="DA142" s="63">
        <v>0</v>
      </c>
      <c r="DB142" s="63">
        <v>0</v>
      </c>
      <c r="DC142" s="63">
        <v>0</v>
      </c>
      <c r="DD142" s="63">
        <v>0</v>
      </c>
      <c r="DE142" s="63">
        <v>0</v>
      </c>
      <c r="DF142" s="63">
        <v>0</v>
      </c>
      <c r="DG142" s="63">
        <v>0</v>
      </c>
      <c r="DH142" s="63">
        <v>0</v>
      </c>
      <c r="DI142" s="63">
        <v>0</v>
      </c>
      <c r="DJ142" s="63">
        <v>0</v>
      </c>
      <c r="DK142" s="63">
        <f t="shared" si="266"/>
        <v>0</v>
      </c>
      <c r="DL142" s="63">
        <v>0</v>
      </c>
      <c r="DM142" s="63">
        <v>0</v>
      </c>
      <c r="DN142" s="63">
        <v>0</v>
      </c>
      <c r="DO142" s="63">
        <v>0</v>
      </c>
      <c r="DP142" s="63">
        <v>0</v>
      </c>
      <c r="DQ142" s="63">
        <v>0</v>
      </c>
      <c r="DR142" s="63">
        <v>0</v>
      </c>
      <c r="DS142" s="63">
        <v>0</v>
      </c>
      <c r="DT142" s="63">
        <v>0</v>
      </c>
      <c r="DU142" s="63">
        <v>0</v>
      </c>
      <c r="DV142" s="63">
        <v>0</v>
      </c>
      <c r="DW142" s="63">
        <v>0</v>
      </c>
      <c r="DX142" s="63">
        <f t="shared" si="267"/>
        <v>0</v>
      </c>
      <c r="DY142" s="58">
        <v>0</v>
      </c>
      <c r="DZ142" s="58">
        <v>0</v>
      </c>
      <c r="EA142" s="58">
        <v>0</v>
      </c>
      <c r="EB142" s="58">
        <v>0</v>
      </c>
      <c r="EC142" s="58">
        <f t="shared" si="268"/>
        <v>0</v>
      </c>
      <c r="ED142" s="88">
        <v>0</v>
      </c>
      <c r="EE142" s="88">
        <v>0</v>
      </c>
      <c r="EF142" s="88">
        <v>0</v>
      </c>
      <c r="EG142" s="88">
        <v>0</v>
      </c>
      <c r="EH142" s="88">
        <v>0</v>
      </c>
      <c r="EI142" s="88">
        <v>0</v>
      </c>
      <c r="EJ142" s="88">
        <v>0</v>
      </c>
      <c r="EK142" s="88">
        <v>0</v>
      </c>
      <c r="EL142" s="88">
        <v>0</v>
      </c>
      <c r="EM142" s="88">
        <v>0</v>
      </c>
      <c r="EN142" s="88">
        <v>0</v>
      </c>
      <c r="EO142" s="88">
        <v>0</v>
      </c>
      <c r="EP142" s="83">
        <f t="shared" si="269"/>
        <v>0</v>
      </c>
      <c r="EQ142" s="79">
        <v>0</v>
      </c>
      <c r="ER142" s="79">
        <v>0</v>
      </c>
      <c r="ES142" s="79">
        <v>0</v>
      </c>
      <c r="ET142" s="79">
        <v>0</v>
      </c>
      <c r="EU142" s="79">
        <v>0</v>
      </c>
      <c r="EV142" s="79">
        <v>0</v>
      </c>
      <c r="EW142" s="79">
        <v>0</v>
      </c>
      <c r="EX142" s="79">
        <v>0</v>
      </c>
      <c r="EY142" s="79">
        <v>0</v>
      </c>
      <c r="EZ142" s="79">
        <v>0</v>
      </c>
      <c r="FA142" s="79">
        <v>0</v>
      </c>
      <c r="FB142" s="79">
        <v>0</v>
      </c>
      <c r="FC142" s="81">
        <f t="shared" si="270"/>
        <v>0</v>
      </c>
      <c r="FD142" s="81">
        <f t="shared" si="271"/>
        <v>0</v>
      </c>
      <c r="FE142" s="81">
        <f t="shared" si="272"/>
        <v>0</v>
      </c>
      <c r="FF142" s="81">
        <f t="shared" si="273"/>
        <v>0</v>
      </c>
      <c r="FG142" s="81">
        <f t="shared" si="274"/>
        <v>0</v>
      </c>
      <c r="FH142" s="81">
        <f t="shared" si="275"/>
        <v>0</v>
      </c>
      <c r="FI142" s="81">
        <f t="shared" si="276"/>
        <v>0</v>
      </c>
      <c r="FJ142" s="81">
        <f t="shared" si="277"/>
        <v>0</v>
      </c>
      <c r="FK142" s="81">
        <f t="shared" si="278"/>
        <v>0</v>
      </c>
      <c r="FL142" s="81">
        <f t="shared" si="279"/>
        <v>0</v>
      </c>
      <c r="FM142" s="81">
        <f t="shared" si="280"/>
        <v>0</v>
      </c>
      <c r="FN142" s="81">
        <f t="shared" si="281"/>
        <v>0</v>
      </c>
      <c r="FO142" s="81">
        <f t="shared" si="282"/>
        <v>0</v>
      </c>
      <c r="FP142" s="88">
        <v>0</v>
      </c>
      <c r="FQ142" s="88">
        <v>0</v>
      </c>
      <c r="FR142" s="88">
        <v>0</v>
      </c>
      <c r="FS142" s="88">
        <v>0</v>
      </c>
      <c r="FT142" s="88">
        <v>0</v>
      </c>
      <c r="FU142" s="88">
        <v>0</v>
      </c>
      <c r="FV142" s="88">
        <v>0</v>
      </c>
      <c r="FW142" s="88">
        <v>0</v>
      </c>
      <c r="FX142" s="88">
        <v>0</v>
      </c>
      <c r="FY142" s="88">
        <v>0</v>
      </c>
      <c r="FZ142" s="88">
        <v>21735</v>
      </c>
      <c r="GA142" s="88">
        <v>21735</v>
      </c>
      <c r="GB142" s="83">
        <f t="shared" si="283"/>
        <v>43470</v>
      </c>
      <c r="GC142" s="88">
        <v>0</v>
      </c>
      <c r="GD142" s="88">
        <v>0</v>
      </c>
      <c r="GE142" s="88">
        <v>0</v>
      </c>
      <c r="GF142" s="88">
        <v>0</v>
      </c>
      <c r="GG142" s="86">
        <v>43470</v>
      </c>
      <c r="GH142" s="63">
        <v>0</v>
      </c>
      <c r="GI142" s="63">
        <v>0</v>
      </c>
      <c r="GJ142" s="63">
        <v>0</v>
      </c>
      <c r="GK142" s="63">
        <v>0</v>
      </c>
      <c r="GL142" s="63">
        <v>0</v>
      </c>
      <c r="GM142" s="63">
        <v>0</v>
      </c>
      <c r="GN142" s="63">
        <v>0</v>
      </c>
      <c r="GO142" s="63">
        <v>0</v>
      </c>
      <c r="GP142" s="63">
        <v>0</v>
      </c>
      <c r="GQ142" s="63">
        <v>0</v>
      </c>
      <c r="GR142" s="63">
        <v>0</v>
      </c>
      <c r="GS142" s="63">
        <v>0</v>
      </c>
      <c r="GT142" s="63">
        <f t="shared" si="284"/>
        <v>0</v>
      </c>
      <c r="GU142" s="63">
        <v>0</v>
      </c>
      <c r="GV142" s="63">
        <v>0</v>
      </c>
      <c r="GW142" s="63">
        <v>0</v>
      </c>
      <c r="GX142" s="63">
        <v>0</v>
      </c>
      <c r="GY142" s="63">
        <v>0</v>
      </c>
      <c r="GZ142" s="63">
        <v>0</v>
      </c>
      <c r="HA142" s="63">
        <v>0</v>
      </c>
      <c r="HB142" s="63">
        <v>0</v>
      </c>
      <c r="HC142" s="63">
        <v>0</v>
      </c>
      <c r="HD142" s="63">
        <v>0</v>
      </c>
      <c r="HE142" s="63">
        <v>21735</v>
      </c>
      <c r="HF142" s="63">
        <v>21735</v>
      </c>
      <c r="HG142" s="63">
        <f t="shared" si="285"/>
        <v>43470</v>
      </c>
      <c r="HH142" s="58">
        <v>0</v>
      </c>
      <c r="HI142" s="58">
        <v>0</v>
      </c>
      <c r="HJ142" s="58">
        <v>0</v>
      </c>
      <c r="HK142" s="58">
        <v>0</v>
      </c>
      <c r="HL142" s="58">
        <f t="shared" si="286"/>
        <v>43470</v>
      </c>
      <c r="HM142" s="63">
        <v>0</v>
      </c>
      <c r="HN142" s="63">
        <v>0</v>
      </c>
      <c r="HO142" s="63">
        <v>0</v>
      </c>
      <c r="HP142" s="63">
        <v>0</v>
      </c>
      <c r="HQ142" s="63">
        <v>0</v>
      </c>
      <c r="HR142" s="63">
        <v>0</v>
      </c>
      <c r="HS142" s="63">
        <v>0</v>
      </c>
      <c r="HT142" s="63">
        <v>0</v>
      </c>
      <c r="HU142" s="63">
        <v>0</v>
      </c>
      <c r="HV142" s="63">
        <v>0</v>
      </c>
      <c r="HW142" s="63">
        <v>0</v>
      </c>
      <c r="HX142" s="63">
        <v>0</v>
      </c>
      <c r="HY142" s="63">
        <f t="shared" si="287"/>
        <v>0</v>
      </c>
      <c r="HZ142" s="63">
        <v>0</v>
      </c>
      <c r="IA142" s="63">
        <v>0</v>
      </c>
      <c r="IB142" s="63">
        <v>0</v>
      </c>
      <c r="IC142" s="63">
        <v>0</v>
      </c>
      <c r="ID142" s="63">
        <v>0</v>
      </c>
      <c r="IE142" s="63">
        <v>0</v>
      </c>
      <c r="IF142" s="63">
        <v>0</v>
      </c>
      <c r="IG142" s="63">
        <v>0</v>
      </c>
      <c r="IH142" s="63">
        <v>0</v>
      </c>
      <c r="II142" s="63">
        <v>0</v>
      </c>
      <c r="IJ142" s="63">
        <v>0</v>
      </c>
      <c r="IK142" s="63">
        <v>0</v>
      </c>
      <c r="IL142" s="63">
        <v>43470</v>
      </c>
      <c r="IM142" s="58">
        <v>0</v>
      </c>
      <c r="IN142" s="58">
        <v>0</v>
      </c>
      <c r="IO142" s="58">
        <v>0</v>
      </c>
      <c r="IP142" s="58">
        <v>0</v>
      </c>
      <c r="IQ142" s="58">
        <f t="shared" si="240"/>
        <v>43470</v>
      </c>
      <c r="IR142" s="70">
        <f t="shared" si="288"/>
        <v>0</v>
      </c>
      <c r="IS142" s="70">
        <f t="shared" si="289"/>
        <v>0</v>
      </c>
      <c r="IT142" s="92">
        <f t="shared" si="241"/>
        <v>0</v>
      </c>
      <c r="IU142" s="92">
        <f t="shared" si="242"/>
        <v>0</v>
      </c>
      <c r="IV142" s="92">
        <f t="shared" si="290"/>
        <v>0</v>
      </c>
      <c r="IW142" s="21">
        <f t="shared" si="243"/>
        <v>0</v>
      </c>
      <c r="IX142" s="70">
        <f t="shared" si="291"/>
        <v>0</v>
      </c>
      <c r="IY142" s="70">
        <f t="shared" si="292"/>
        <v>0</v>
      </c>
      <c r="IZ142" s="93">
        <f t="shared" si="244"/>
        <v>0</v>
      </c>
      <c r="JA142" s="93">
        <f t="shared" si="245"/>
        <v>0</v>
      </c>
      <c r="JB142" s="92">
        <f t="shared" si="293"/>
        <v>0</v>
      </c>
      <c r="JC142" s="94">
        <f t="shared" si="246"/>
        <v>43470</v>
      </c>
      <c r="JD142" s="94">
        <f t="shared" si="294"/>
        <v>0</v>
      </c>
      <c r="JE142" s="94">
        <f t="shared" si="295"/>
        <v>0</v>
      </c>
      <c r="JF142" s="94">
        <f t="shared" si="247"/>
        <v>0</v>
      </c>
      <c r="JG142" s="94">
        <f t="shared" si="248"/>
        <v>0</v>
      </c>
      <c r="JH142" s="94">
        <f t="shared" si="296"/>
        <v>0</v>
      </c>
      <c r="JI142" s="94">
        <f t="shared" si="249"/>
        <v>43470</v>
      </c>
      <c r="JJ142" s="94">
        <f t="shared" si="297"/>
        <v>0</v>
      </c>
      <c r="JK142" s="94">
        <f t="shared" si="250"/>
        <v>0</v>
      </c>
      <c r="JL142" s="94">
        <f t="shared" si="298"/>
        <v>0</v>
      </c>
      <c r="JM142" s="94">
        <f t="shared" si="299"/>
        <v>0</v>
      </c>
      <c r="JN142" s="94">
        <f t="shared" si="300"/>
        <v>0</v>
      </c>
      <c r="JO142" s="94">
        <f t="shared" si="301"/>
        <v>43470</v>
      </c>
      <c r="JP142" s="37"/>
      <c r="JQ142" s="141"/>
      <c r="JR142" s="4"/>
      <c r="JS142" s="4"/>
      <c r="JT142" s="5" t="s">
        <v>400</v>
      </c>
      <c r="JU142" s="102"/>
      <c r="JV142" s="5"/>
      <c r="JW142" s="5"/>
      <c r="JX142" s="103" t="s">
        <v>412</v>
      </c>
      <c r="JY142" s="104"/>
      <c r="JZ142" s="143"/>
      <c r="KA142" s="5" t="s">
        <v>400</v>
      </c>
      <c r="KB142" s="143"/>
      <c r="KC142" s="109"/>
      <c r="KD142" s="109"/>
      <c r="KE142" s="146"/>
      <c r="KF142" s="143"/>
      <c r="KG142" s="143"/>
      <c r="KH142" s="143"/>
      <c r="KI142" s="143"/>
      <c r="KJ142" s="143"/>
      <c r="KK142" s="143"/>
      <c r="KL142" s="143"/>
      <c r="KM142" s="102"/>
      <c r="KN142" s="143"/>
      <c r="KO142" s="143"/>
      <c r="KP142" s="42" t="s">
        <v>580</v>
      </c>
      <c r="KQ142" s="143"/>
      <c r="KR142" s="143"/>
      <c r="KS142" s="293"/>
    </row>
    <row r="143" spans="1:305" x14ac:dyDescent="0.25">
      <c r="A143" s="15" t="s">
        <v>740</v>
      </c>
      <c r="B143" s="5" t="s">
        <v>71</v>
      </c>
      <c r="C143" s="42" t="s">
        <v>332</v>
      </c>
      <c r="D143" s="218" t="s">
        <v>145</v>
      </c>
      <c r="E143" s="32" t="s">
        <v>770</v>
      </c>
      <c r="F143" s="32" t="s">
        <v>770</v>
      </c>
      <c r="G143" s="48">
        <v>0</v>
      </c>
      <c r="H143" s="48">
        <v>0</v>
      </c>
      <c r="I143" s="48">
        <v>0</v>
      </c>
      <c r="J143" s="48">
        <v>0</v>
      </c>
      <c r="K143" s="48">
        <v>0</v>
      </c>
      <c r="L143" s="48">
        <v>0</v>
      </c>
      <c r="M143" s="48">
        <v>0</v>
      </c>
      <c r="N143" s="48">
        <v>0</v>
      </c>
      <c r="O143" s="48">
        <v>0</v>
      </c>
      <c r="P143" s="48">
        <v>0</v>
      </c>
      <c r="Q143" s="48">
        <v>0</v>
      </c>
      <c r="R143" s="48">
        <v>0</v>
      </c>
      <c r="S143" s="11">
        <f t="shared" si="225"/>
        <v>0</v>
      </c>
      <c r="T143" s="79">
        <v>0</v>
      </c>
      <c r="U143" s="79">
        <v>0</v>
      </c>
      <c r="V143" s="79">
        <v>0</v>
      </c>
      <c r="W143" s="79">
        <v>0</v>
      </c>
      <c r="X143" s="79">
        <v>0</v>
      </c>
      <c r="Y143" s="79">
        <v>0</v>
      </c>
      <c r="Z143" s="79">
        <v>0</v>
      </c>
      <c r="AA143" s="79">
        <v>0</v>
      </c>
      <c r="AB143" s="79">
        <v>0</v>
      </c>
      <c r="AC143" s="79">
        <v>0</v>
      </c>
      <c r="AD143" s="79">
        <v>0</v>
      </c>
      <c r="AE143" s="79">
        <v>0</v>
      </c>
      <c r="AF143" s="221">
        <f t="shared" si="226"/>
        <v>0</v>
      </c>
      <c r="AG143" s="221">
        <f t="shared" si="227"/>
        <v>0</v>
      </c>
      <c r="AH143" s="221">
        <f t="shared" si="228"/>
        <v>0</v>
      </c>
      <c r="AI143" s="221">
        <f t="shared" si="229"/>
        <v>0</v>
      </c>
      <c r="AJ143" s="221">
        <f t="shared" si="230"/>
        <v>0</v>
      </c>
      <c r="AK143" s="221">
        <f t="shared" si="231"/>
        <v>0</v>
      </c>
      <c r="AL143" s="221">
        <f t="shared" si="232"/>
        <v>0</v>
      </c>
      <c r="AM143" s="221">
        <f t="shared" si="233"/>
        <v>0</v>
      </c>
      <c r="AN143" s="221">
        <f t="shared" si="234"/>
        <v>0</v>
      </c>
      <c r="AO143" s="221">
        <f t="shared" si="235"/>
        <v>0</v>
      </c>
      <c r="AP143" s="221">
        <f t="shared" si="236"/>
        <v>0</v>
      </c>
      <c r="AQ143" s="221">
        <f t="shared" si="237"/>
        <v>0</v>
      </c>
      <c r="AR143" s="221">
        <f t="shared" si="251"/>
        <v>0</v>
      </c>
      <c r="AS143" s="221">
        <f t="shared" si="252"/>
        <v>0</v>
      </c>
      <c r="AT143" s="221">
        <f t="shared" si="253"/>
        <v>0</v>
      </c>
      <c r="AU143" s="221">
        <f t="shared" si="254"/>
        <v>0</v>
      </c>
      <c r="AV143" s="221">
        <f t="shared" si="255"/>
        <v>0</v>
      </c>
      <c r="AW143" s="221">
        <f t="shared" si="256"/>
        <v>0</v>
      </c>
      <c r="AX143" s="221">
        <f t="shared" si="257"/>
        <v>0</v>
      </c>
      <c r="AY143" s="221">
        <f t="shared" si="258"/>
        <v>0</v>
      </c>
      <c r="AZ143" s="221">
        <f t="shared" si="259"/>
        <v>0</v>
      </c>
      <c r="BA143" s="221">
        <f t="shared" si="260"/>
        <v>0</v>
      </c>
      <c r="BB143" s="221">
        <f t="shared" si="261"/>
        <v>0</v>
      </c>
      <c r="BC143" s="221">
        <f t="shared" si="262"/>
        <v>0</v>
      </c>
      <c r="BD143" s="80">
        <f t="shared" si="238"/>
        <v>0</v>
      </c>
      <c r="BE143" s="76">
        <v>0</v>
      </c>
      <c r="BF143" s="50">
        <v>0</v>
      </c>
      <c r="BG143" s="21">
        <v>0</v>
      </c>
      <c r="BH143" s="21">
        <v>0</v>
      </c>
      <c r="BI143" s="21">
        <v>0</v>
      </c>
      <c r="BJ143" s="21">
        <v>0</v>
      </c>
      <c r="BK143" s="21">
        <v>0</v>
      </c>
      <c r="BL143" s="21">
        <v>0</v>
      </c>
      <c r="BM143" s="21">
        <v>0</v>
      </c>
      <c r="BN143" s="21">
        <v>0</v>
      </c>
      <c r="BO143" s="21">
        <v>0</v>
      </c>
      <c r="BP143" s="21">
        <v>0</v>
      </c>
      <c r="BQ143" s="21">
        <v>0</v>
      </c>
      <c r="BR143" s="21">
        <v>0</v>
      </c>
      <c r="BS143" s="86">
        <f t="shared" si="263"/>
        <v>0</v>
      </c>
      <c r="BT143" s="230">
        <v>0</v>
      </c>
      <c r="BU143" s="230">
        <v>0</v>
      </c>
      <c r="BV143" s="230">
        <v>0</v>
      </c>
      <c r="BW143" s="230">
        <v>0</v>
      </c>
      <c r="BX143" s="230">
        <v>0</v>
      </c>
      <c r="BY143" s="230">
        <v>0</v>
      </c>
      <c r="BZ143" s="230">
        <v>0</v>
      </c>
      <c r="CA143" s="230">
        <v>0</v>
      </c>
      <c r="CB143" s="230">
        <v>0</v>
      </c>
      <c r="CC143" s="230">
        <v>0</v>
      </c>
      <c r="CD143" s="230">
        <v>0</v>
      </c>
      <c r="CE143" s="230">
        <v>0</v>
      </c>
      <c r="CF143" s="80">
        <f t="shared" si="264"/>
        <v>0</v>
      </c>
      <c r="CG143" s="59">
        <v>0</v>
      </c>
      <c r="CH143" s="59">
        <v>0</v>
      </c>
      <c r="CI143" s="59">
        <v>0</v>
      </c>
      <c r="CJ143" s="59">
        <v>0</v>
      </c>
      <c r="CK143" s="59">
        <v>0</v>
      </c>
      <c r="CL143" s="59">
        <v>0</v>
      </c>
      <c r="CM143" s="59">
        <v>0</v>
      </c>
      <c r="CN143" s="59">
        <v>0</v>
      </c>
      <c r="CO143" s="59">
        <v>0</v>
      </c>
      <c r="CP143" s="59">
        <v>0</v>
      </c>
      <c r="CQ143" s="59">
        <v>0</v>
      </c>
      <c r="CR143" s="59">
        <v>0</v>
      </c>
      <c r="CS143" s="11">
        <f t="shared" si="265"/>
        <v>0</v>
      </c>
      <c r="CT143" s="59">
        <v>0</v>
      </c>
      <c r="CU143" s="59">
        <v>0</v>
      </c>
      <c r="CV143" s="59">
        <v>0</v>
      </c>
      <c r="CW143" s="59">
        <v>0</v>
      </c>
      <c r="CX143" s="58">
        <f t="shared" si="239"/>
        <v>0</v>
      </c>
      <c r="CY143" s="63">
        <v>0</v>
      </c>
      <c r="CZ143" s="63">
        <v>0</v>
      </c>
      <c r="DA143" s="63">
        <v>0</v>
      </c>
      <c r="DB143" s="63">
        <v>0</v>
      </c>
      <c r="DC143" s="63">
        <v>0</v>
      </c>
      <c r="DD143" s="63">
        <v>0</v>
      </c>
      <c r="DE143" s="63">
        <v>0</v>
      </c>
      <c r="DF143" s="63">
        <v>0</v>
      </c>
      <c r="DG143" s="63">
        <v>0</v>
      </c>
      <c r="DH143" s="63">
        <v>0</v>
      </c>
      <c r="DI143" s="63">
        <v>0</v>
      </c>
      <c r="DJ143" s="63">
        <v>0</v>
      </c>
      <c r="DK143" s="63">
        <f t="shared" si="266"/>
        <v>0</v>
      </c>
      <c r="DL143" s="63">
        <v>0</v>
      </c>
      <c r="DM143" s="63">
        <v>0</v>
      </c>
      <c r="DN143" s="63">
        <v>0</v>
      </c>
      <c r="DO143" s="63">
        <v>0</v>
      </c>
      <c r="DP143" s="63">
        <v>0</v>
      </c>
      <c r="DQ143" s="63">
        <v>0</v>
      </c>
      <c r="DR143" s="63">
        <v>0</v>
      </c>
      <c r="DS143" s="63">
        <v>0</v>
      </c>
      <c r="DT143" s="63">
        <v>0</v>
      </c>
      <c r="DU143" s="63">
        <v>0</v>
      </c>
      <c r="DV143" s="63">
        <v>0</v>
      </c>
      <c r="DW143" s="63">
        <v>0</v>
      </c>
      <c r="DX143" s="63">
        <f t="shared" si="267"/>
        <v>0</v>
      </c>
      <c r="DY143" s="58">
        <v>0</v>
      </c>
      <c r="DZ143" s="58">
        <v>0</v>
      </c>
      <c r="EA143" s="58">
        <v>0</v>
      </c>
      <c r="EB143" s="58">
        <v>0</v>
      </c>
      <c r="EC143" s="58">
        <f t="shared" si="268"/>
        <v>0</v>
      </c>
      <c r="ED143" s="88">
        <v>0</v>
      </c>
      <c r="EE143" s="88">
        <v>0</v>
      </c>
      <c r="EF143" s="88">
        <v>0</v>
      </c>
      <c r="EG143" s="88">
        <v>0</v>
      </c>
      <c r="EH143" s="88">
        <v>0</v>
      </c>
      <c r="EI143" s="88">
        <v>0</v>
      </c>
      <c r="EJ143" s="88">
        <v>0</v>
      </c>
      <c r="EK143" s="88">
        <v>0</v>
      </c>
      <c r="EL143" s="88">
        <v>0</v>
      </c>
      <c r="EM143" s="88">
        <v>0</v>
      </c>
      <c r="EN143" s="88">
        <v>0</v>
      </c>
      <c r="EO143" s="88">
        <v>0</v>
      </c>
      <c r="EP143" s="83">
        <f t="shared" si="269"/>
        <v>0</v>
      </c>
      <c r="EQ143" s="79">
        <v>0</v>
      </c>
      <c r="ER143" s="79">
        <v>0</v>
      </c>
      <c r="ES143" s="79">
        <v>0</v>
      </c>
      <c r="ET143" s="79">
        <v>0</v>
      </c>
      <c r="EU143" s="79">
        <v>0</v>
      </c>
      <c r="EV143" s="79">
        <v>0</v>
      </c>
      <c r="EW143" s="79">
        <v>0</v>
      </c>
      <c r="EX143" s="79">
        <v>0</v>
      </c>
      <c r="EY143" s="79">
        <v>0</v>
      </c>
      <c r="EZ143" s="79">
        <v>0</v>
      </c>
      <c r="FA143" s="79">
        <v>0</v>
      </c>
      <c r="FB143" s="79">
        <v>0</v>
      </c>
      <c r="FC143" s="81">
        <f t="shared" si="270"/>
        <v>0</v>
      </c>
      <c r="FD143" s="81">
        <f t="shared" si="271"/>
        <v>0</v>
      </c>
      <c r="FE143" s="81">
        <f t="shared" si="272"/>
        <v>0</v>
      </c>
      <c r="FF143" s="81">
        <f t="shared" si="273"/>
        <v>0</v>
      </c>
      <c r="FG143" s="81">
        <f t="shared" si="274"/>
        <v>0</v>
      </c>
      <c r="FH143" s="81">
        <f t="shared" si="275"/>
        <v>0</v>
      </c>
      <c r="FI143" s="81">
        <f t="shared" si="276"/>
        <v>0</v>
      </c>
      <c r="FJ143" s="81">
        <f t="shared" si="277"/>
        <v>0</v>
      </c>
      <c r="FK143" s="81">
        <f t="shared" si="278"/>
        <v>0</v>
      </c>
      <c r="FL143" s="81">
        <f t="shared" si="279"/>
        <v>0</v>
      </c>
      <c r="FM143" s="81">
        <f t="shared" si="280"/>
        <v>0</v>
      </c>
      <c r="FN143" s="81">
        <f t="shared" si="281"/>
        <v>0</v>
      </c>
      <c r="FO143" s="81">
        <f t="shared" si="282"/>
        <v>0</v>
      </c>
      <c r="FP143" s="88">
        <v>0</v>
      </c>
      <c r="FQ143" s="88">
        <v>0</v>
      </c>
      <c r="FR143" s="88">
        <v>0</v>
      </c>
      <c r="FS143" s="88">
        <v>0</v>
      </c>
      <c r="FT143" s="88">
        <v>0</v>
      </c>
      <c r="FU143" s="88">
        <v>0</v>
      </c>
      <c r="FV143" s="88">
        <v>0</v>
      </c>
      <c r="FW143" s="88">
        <v>0</v>
      </c>
      <c r="FX143" s="88">
        <v>0</v>
      </c>
      <c r="FY143" s="88">
        <v>0</v>
      </c>
      <c r="FZ143" s="88">
        <v>0</v>
      </c>
      <c r="GA143" s="88">
        <v>124429</v>
      </c>
      <c r="GB143" s="83">
        <f t="shared" si="283"/>
        <v>124429</v>
      </c>
      <c r="GC143" s="88">
        <v>0</v>
      </c>
      <c r="GD143" s="88">
        <v>0</v>
      </c>
      <c r="GE143" s="88">
        <v>0</v>
      </c>
      <c r="GF143" s="88">
        <v>0</v>
      </c>
      <c r="GG143" s="86">
        <v>124429</v>
      </c>
      <c r="GH143" s="63">
        <v>0</v>
      </c>
      <c r="GI143" s="63">
        <v>0</v>
      </c>
      <c r="GJ143" s="63">
        <v>0</v>
      </c>
      <c r="GK143" s="63">
        <v>0</v>
      </c>
      <c r="GL143" s="63">
        <v>0</v>
      </c>
      <c r="GM143" s="63">
        <v>0</v>
      </c>
      <c r="GN143" s="63">
        <v>0</v>
      </c>
      <c r="GO143" s="63">
        <v>0</v>
      </c>
      <c r="GP143" s="63">
        <v>0</v>
      </c>
      <c r="GQ143" s="63">
        <v>0</v>
      </c>
      <c r="GR143" s="63">
        <v>0</v>
      </c>
      <c r="GS143" s="63">
        <v>0</v>
      </c>
      <c r="GT143" s="63">
        <f t="shared" si="284"/>
        <v>0</v>
      </c>
      <c r="GU143" s="63">
        <v>0</v>
      </c>
      <c r="GV143" s="63">
        <v>0</v>
      </c>
      <c r="GW143" s="63">
        <v>0</v>
      </c>
      <c r="GX143" s="63">
        <v>0</v>
      </c>
      <c r="GY143" s="63">
        <v>0</v>
      </c>
      <c r="GZ143" s="63">
        <v>0</v>
      </c>
      <c r="HA143" s="63">
        <v>0</v>
      </c>
      <c r="HB143" s="63">
        <v>0</v>
      </c>
      <c r="HC143" s="63">
        <v>0</v>
      </c>
      <c r="HD143" s="63">
        <v>0</v>
      </c>
      <c r="HE143" s="63">
        <v>0</v>
      </c>
      <c r="HF143" s="63">
        <v>124429</v>
      </c>
      <c r="HG143" s="63">
        <f t="shared" si="285"/>
        <v>124429</v>
      </c>
      <c r="HH143" s="58">
        <v>0</v>
      </c>
      <c r="HI143" s="58">
        <v>0</v>
      </c>
      <c r="HJ143" s="58">
        <v>0</v>
      </c>
      <c r="HK143" s="58">
        <v>0</v>
      </c>
      <c r="HL143" s="58">
        <f t="shared" si="286"/>
        <v>124429</v>
      </c>
      <c r="HM143" s="63">
        <v>0</v>
      </c>
      <c r="HN143" s="63">
        <v>0</v>
      </c>
      <c r="HO143" s="63">
        <v>0</v>
      </c>
      <c r="HP143" s="63">
        <v>0</v>
      </c>
      <c r="HQ143" s="63">
        <v>0</v>
      </c>
      <c r="HR143" s="63">
        <v>0</v>
      </c>
      <c r="HS143" s="63">
        <v>0</v>
      </c>
      <c r="HT143" s="63">
        <v>0</v>
      </c>
      <c r="HU143" s="63">
        <v>0</v>
      </c>
      <c r="HV143" s="63">
        <v>0</v>
      </c>
      <c r="HW143" s="63">
        <v>0</v>
      </c>
      <c r="HX143" s="63">
        <v>0</v>
      </c>
      <c r="HY143" s="63">
        <f t="shared" si="287"/>
        <v>0</v>
      </c>
      <c r="HZ143" s="63">
        <v>0</v>
      </c>
      <c r="IA143" s="63">
        <v>0</v>
      </c>
      <c r="IB143" s="63">
        <v>0</v>
      </c>
      <c r="IC143" s="63">
        <v>0</v>
      </c>
      <c r="ID143" s="63">
        <v>0</v>
      </c>
      <c r="IE143" s="63">
        <v>0</v>
      </c>
      <c r="IF143" s="63">
        <v>0</v>
      </c>
      <c r="IG143" s="63">
        <v>0</v>
      </c>
      <c r="IH143" s="63">
        <v>0</v>
      </c>
      <c r="II143" s="63">
        <v>0</v>
      </c>
      <c r="IJ143" s="63">
        <v>0</v>
      </c>
      <c r="IK143" s="63">
        <v>0</v>
      </c>
      <c r="IL143" s="63">
        <v>124429</v>
      </c>
      <c r="IM143" s="58">
        <v>0</v>
      </c>
      <c r="IN143" s="58">
        <v>0</v>
      </c>
      <c r="IO143" s="58">
        <v>0</v>
      </c>
      <c r="IP143" s="58">
        <v>0</v>
      </c>
      <c r="IQ143" s="58">
        <f t="shared" si="240"/>
        <v>124429</v>
      </c>
      <c r="IR143" s="70">
        <f t="shared" si="288"/>
        <v>0</v>
      </c>
      <c r="IS143" s="70">
        <f t="shared" si="289"/>
        <v>0</v>
      </c>
      <c r="IT143" s="92">
        <f t="shared" si="241"/>
        <v>0</v>
      </c>
      <c r="IU143" s="92">
        <f t="shared" si="242"/>
        <v>0</v>
      </c>
      <c r="IV143" s="92">
        <f t="shared" si="290"/>
        <v>0</v>
      </c>
      <c r="IW143" s="21">
        <f t="shared" si="243"/>
        <v>0</v>
      </c>
      <c r="IX143" s="70">
        <f t="shared" si="291"/>
        <v>0</v>
      </c>
      <c r="IY143" s="70">
        <f t="shared" si="292"/>
        <v>0</v>
      </c>
      <c r="IZ143" s="93">
        <f t="shared" si="244"/>
        <v>0</v>
      </c>
      <c r="JA143" s="93">
        <f t="shared" si="245"/>
        <v>0</v>
      </c>
      <c r="JB143" s="92">
        <f t="shared" si="293"/>
        <v>0</v>
      </c>
      <c r="JC143" s="94">
        <f t="shared" si="246"/>
        <v>124429</v>
      </c>
      <c r="JD143" s="94">
        <f t="shared" si="294"/>
        <v>0</v>
      </c>
      <c r="JE143" s="94">
        <f t="shared" si="295"/>
        <v>0</v>
      </c>
      <c r="JF143" s="94">
        <f t="shared" si="247"/>
        <v>0</v>
      </c>
      <c r="JG143" s="94">
        <f t="shared" si="248"/>
        <v>0</v>
      </c>
      <c r="JH143" s="94">
        <f t="shared" si="296"/>
        <v>0</v>
      </c>
      <c r="JI143" s="94">
        <f t="shared" si="249"/>
        <v>124429</v>
      </c>
      <c r="JJ143" s="94">
        <f t="shared" si="297"/>
        <v>0</v>
      </c>
      <c r="JK143" s="94">
        <f t="shared" si="250"/>
        <v>0</v>
      </c>
      <c r="JL143" s="94">
        <f t="shared" si="298"/>
        <v>0</v>
      </c>
      <c r="JM143" s="94">
        <f t="shared" si="299"/>
        <v>0</v>
      </c>
      <c r="JN143" s="94">
        <f t="shared" si="300"/>
        <v>0</v>
      </c>
      <c r="JO143" s="94">
        <f t="shared" si="301"/>
        <v>124429</v>
      </c>
      <c r="JP143" s="37"/>
      <c r="JQ143" s="141"/>
      <c r="JR143" s="4"/>
      <c r="JS143" s="4"/>
      <c r="JT143" s="5" t="s">
        <v>406</v>
      </c>
      <c r="JU143" s="102"/>
      <c r="JV143" s="5"/>
      <c r="JW143" s="5"/>
      <c r="JX143" s="103" t="s">
        <v>411</v>
      </c>
      <c r="JY143" s="104"/>
      <c r="JZ143" s="143"/>
      <c r="KA143" s="5" t="s">
        <v>406</v>
      </c>
      <c r="KB143" s="143"/>
      <c r="KC143" s="109"/>
      <c r="KD143" s="109"/>
      <c r="KE143" s="146"/>
      <c r="KF143" s="143"/>
      <c r="KG143" s="143"/>
      <c r="KH143" s="143"/>
      <c r="KI143" s="143"/>
      <c r="KJ143" s="143"/>
      <c r="KK143" s="143"/>
      <c r="KL143" s="143"/>
      <c r="KM143" s="102"/>
      <c r="KN143" s="143"/>
      <c r="KO143" s="143"/>
      <c r="KP143" s="42" t="s">
        <v>500</v>
      </c>
      <c r="KQ143" s="143"/>
      <c r="KR143" s="143"/>
      <c r="KS143" s="293"/>
    </row>
    <row r="144" spans="1:305" ht="26.25" x14ac:dyDescent="0.25">
      <c r="A144" s="15" t="s">
        <v>741</v>
      </c>
      <c r="B144" s="5" t="s">
        <v>71</v>
      </c>
      <c r="C144" s="42" t="s">
        <v>333</v>
      </c>
      <c r="D144" s="218" t="s">
        <v>145</v>
      </c>
      <c r="E144" s="32" t="s">
        <v>770</v>
      </c>
      <c r="F144" s="32" t="s">
        <v>770</v>
      </c>
      <c r="G144" s="48">
        <v>0</v>
      </c>
      <c r="H144" s="48">
        <v>0</v>
      </c>
      <c r="I144" s="48">
        <v>0</v>
      </c>
      <c r="J144" s="48">
        <v>0</v>
      </c>
      <c r="K144" s="48">
        <v>0</v>
      </c>
      <c r="L144" s="48">
        <v>0</v>
      </c>
      <c r="M144" s="48">
        <v>0</v>
      </c>
      <c r="N144" s="48">
        <v>0</v>
      </c>
      <c r="O144" s="48">
        <v>0</v>
      </c>
      <c r="P144" s="48">
        <v>0</v>
      </c>
      <c r="Q144" s="48">
        <v>0</v>
      </c>
      <c r="R144" s="48">
        <v>0</v>
      </c>
      <c r="S144" s="11">
        <f t="shared" si="225"/>
        <v>0</v>
      </c>
      <c r="T144" s="79">
        <v>0</v>
      </c>
      <c r="U144" s="79">
        <v>0</v>
      </c>
      <c r="V144" s="79">
        <v>0</v>
      </c>
      <c r="W144" s="79">
        <v>0</v>
      </c>
      <c r="X144" s="79">
        <v>0</v>
      </c>
      <c r="Y144" s="79">
        <v>0</v>
      </c>
      <c r="Z144" s="79">
        <v>0</v>
      </c>
      <c r="AA144" s="79">
        <v>0</v>
      </c>
      <c r="AB144" s="79">
        <v>0</v>
      </c>
      <c r="AC144" s="79">
        <v>0</v>
      </c>
      <c r="AD144" s="79">
        <v>0</v>
      </c>
      <c r="AE144" s="79">
        <v>0</v>
      </c>
      <c r="AF144" s="221">
        <f t="shared" si="226"/>
        <v>0</v>
      </c>
      <c r="AG144" s="221">
        <f t="shared" si="227"/>
        <v>0</v>
      </c>
      <c r="AH144" s="221">
        <f t="shared" si="228"/>
        <v>0</v>
      </c>
      <c r="AI144" s="221">
        <f t="shared" si="229"/>
        <v>0</v>
      </c>
      <c r="AJ144" s="221">
        <f t="shared" si="230"/>
        <v>0</v>
      </c>
      <c r="AK144" s="221">
        <f t="shared" si="231"/>
        <v>0</v>
      </c>
      <c r="AL144" s="221">
        <f t="shared" si="232"/>
        <v>0</v>
      </c>
      <c r="AM144" s="221">
        <f t="shared" si="233"/>
        <v>0</v>
      </c>
      <c r="AN144" s="221">
        <f t="shared" si="234"/>
        <v>0</v>
      </c>
      <c r="AO144" s="221">
        <f t="shared" si="235"/>
        <v>0</v>
      </c>
      <c r="AP144" s="221">
        <f t="shared" si="236"/>
        <v>0</v>
      </c>
      <c r="AQ144" s="221">
        <f t="shared" si="237"/>
        <v>0</v>
      </c>
      <c r="AR144" s="221">
        <f t="shared" si="251"/>
        <v>0</v>
      </c>
      <c r="AS144" s="221">
        <f t="shared" si="252"/>
        <v>0</v>
      </c>
      <c r="AT144" s="221">
        <f t="shared" si="253"/>
        <v>0</v>
      </c>
      <c r="AU144" s="221">
        <f t="shared" si="254"/>
        <v>0</v>
      </c>
      <c r="AV144" s="221">
        <f t="shared" si="255"/>
        <v>0</v>
      </c>
      <c r="AW144" s="221">
        <f t="shared" si="256"/>
        <v>0</v>
      </c>
      <c r="AX144" s="221">
        <f t="shared" si="257"/>
        <v>0</v>
      </c>
      <c r="AY144" s="221">
        <f t="shared" si="258"/>
        <v>0</v>
      </c>
      <c r="AZ144" s="221">
        <f t="shared" si="259"/>
        <v>0</v>
      </c>
      <c r="BA144" s="221">
        <f t="shared" si="260"/>
        <v>0</v>
      </c>
      <c r="BB144" s="221">
        <f t="shared" si="261"/>
        <v>0</v>
      </c>
      <c r="BC144" s="221">
        <f t="shared" si="262"/>
        <v>0</v>
      </c>
      <c r="BD144" s="80">
        <f t="shared" si="238"/>
        <v>0</v>
      </c>
      <c r="BE144" s="76">
        <v>0</v>
      </c>
      <c r="BF144" s="50">
        <v>0</v>
      </c>
      <c r="BG144" s="21">
        <v>0</v>
      </c>
      <c r="BH144" s="21">
        <v>0</v>
      </c>
      <c r="BI144" s="21">
        <v>0</v>
      </c>
      <c r="BJ144" s="21">
        <v>0</v>
      </c>
      <c r="BK144" s="21">
        <v>0</v>
      </c>
      <c r="BL144" s="21">
        <v>0</v>
      </c>
      <c r="BM144" s="21">
        <v>0</v>
      </c>
      <c r="BN144" s="21">
        <v>0</v>
      </c>
      <c r="BO144" s="21">
        <v>0</v>
      </c>
      <c r="BP144" s="21">
        <v>0</v>
      </c>
      <c r="BQ144" s="21">
        <v>0</v>
      </c>
      <c r="BR144" s="21">
        <v>0</v>
      </c>
      <c r="BS144" s="86">
        <f t="shared" si="263"/>
        <v>0</v>
      </c>
      <c r="BT144" s="230">
        <v>0</v>
      </c>
      <c r="BU144" s="230">
        <v>0</v>
      </c>
      <c r="BV144" s="230">
        <v>0</v>
      </c>
      <c r="BW144" s="230">
        <v>0</v>
      </c>
      <c r="BX144" s="230">
        <v>0</v>
      </c>
      <c r="BY144" s="230">
        <v>0</v>
      </c>
      <c r="BZ144" s="230">
        <v>0</v>
      </c>
      <c r="CA144" s="230">
        <v>0</v>
      </c>
      <c r="CB144" s="230">
        <v>0</v>
      </c>
      <c r="CC144" s="230">
        <v>0</v>
      </c>
      <c r="CD144" s="230">
        <v>0</v>
      </c>
      <c r="CE144" s="230">
        <v>0</v>
      </c>
      <c r="CF144" s="80">
        <f t="shared" si="264"/>
        <v>0</v>
      </c>
      <c r="CG144" s="59">
        <v>0</v>
      </c>
      <c r="CH144" s="59">
        <v>0</v>
      </c>
      <c r="CI144" s="59">
        <v>0</v>
      </c>
      <c r="CJ144" s="59">
        <v>0</v>
      </c>
      <c r="CK144" s="59">
        <v>0</v>
      </c>
      <c r="CL144" s="59">
        <v>0</v>
      </c>
      <c r="CM144" s="59">
        <v>0</v>
      </c>
      <c r="CN144" s="59">
        <v>0</v>
      </c>
      <c r="CO144" s="59">
        <v>0</v>
      </c>
      <c r="CP144" s="59">
        <v>0</v>
      </c>
      <c r="CQ144" s="59">
        <v>0</v>
      </c>
      <c r="CR144" s="59">
        <v>0</v>
      </c>
      <c r="CS144" s="11">
        <f t="shared" si="265"/>
        <v>0</v>
      </c>
      <c r="CT144" s="59">
        <v>0</v>
      </c>
      <c r="CU144" s="59">
        <v>0</v>
      </c>
      <c r="CV144" s="59">
        <v>0</v>
      </c>
      <c r="CW144" s="59">
        <v>0</v>
      </c>
      <c r="CX144" s="58">
        <f t="shared" si="239"/>
        <v>0</v>
      </c>
      <c r="CY144" s="63">
        <v>0</v>
      </c>
      <c r="CZ144" s="63">
        <v>0</v>
      </c>
      <c r="DA144" s="63">
        <v>0</v>
      </c>
      <c r="DB144" s="63">
        <v>0</v>
      </c>
      <c r="DC144" s="63">
        <v>0</v>
      </c>
      <c r="DD144" s="63">
        <v>0</v>
      </c>
      <c r="DE144" s="63">
        <v>0</v>
      </c>
      <c r="DF144" s="63">
        <v>0</v>
      </c>
      <c r="DG144" s="63">
        <v>0</v>
      </c>
      <c r="DH144" s="63">
        <v>0</v>
      </c>
      <c r="DI144" s="63">
        <v>0</v>
      </c>
      <c r="DJ144" s="63">
        <v>0</v>
      </c>
      <c r="DK144" s="63">
        <f t="shared" si="266"/>
        <v>0</v>
      </c>
      <c r="DL144" s="63">
        <v>0</v>
      </c>
      <c r="DM144" s="63">
        <v>0</v>
      </c>
      <c r="DN144" s="63">
        <v>0</v>
      </c>
      <c r="DO144" s="63">
        <v>0</v>
      </c>
      <c r="DP144" s="63">
        <v>0</v>
      </c>
      <c r="DQ144" s="63">
        <v>0</v>
      </c>
      <c r="DR144" s="63">
        <v>0</v>
      </c>
      <c r="DS144" s="63">
        <v>0</v>
      </c>
      <c r="DT144" s="63">
        <v>0</v>
      </c>
      <c r="DU144" s="63">
        <v>0</v>
      </c>
      <c r="DV144" s="63">
        <v>0</v>
      </c>
      <c r="DW144" s="63">
        <v>0</v>
      </c>
      <c r="DX144" s="63">
        <f t="shared" si="267"/>
        <v>0</v>
      </c>
      <c r="DY144" s="58">
        <v>0</v>
      </c>
      <c r="DZ144" s="58">
        <v>0</v>
      </c>
      <c r="EA144" s="58">
        <v>0</v>
      </c>
      <c r="EB144" s="58">
        <v>0</v>
      </c>
      <c r="EC144" s="58">
        <f t="shared" si="268"/>
        <v>0</v>
      </c>
      <c r="ED144" s="88">
        <v>0</v>
      </c>
      <c r="EE144" s="88">
        <v>0</v>
      </c>
      <c r="EF144" s="88">
        <v>0</v>
      </c>
      <c r="EG144" s="88">
        <v>0</v>
      </c>
      <c r="EH144" s="88">
        <v>0</v>
      </c>
      <c r="EI144" s="88">
        <v>0</v>
      </c>
      <c r="EJ144" s="88">
        <v>0</v>
      </c>
      <c r="EK144" s="88">
        <v>0</v>
      </c>
      <c r="EL144" s="88">
        <v>0</v>
      </c>
      <c r="EM144" s="88">
        <v>0</v>
      </c>
      <c r="EN144" s="88">
        <v>0</v>
      </c>
      <c r="EO144" s="88">
        <v>0</v>
      </c>
      <c r="EP144" s="83">
        <f t="shared" si="269"/>
        <v>0</v>
      </c>
      <c r="EQ144" s="79">
        <v>0</v>
      </c>
      <c r="ER144" s="79">
        <v>0</v>
      </c>
      <c r="ES144" s="79">
        <v>0</v>
      </c>
      <c r="ET144" s="79">
        <v>0</v>
      </c>
      <c r="EU144" s="79">
        <v>0</v>
      </c>
      <c r="EV144" s="79">
        <v>0</v>
      </c>
      <c r="EW144" s="79">
        <v>0</v>
      </c>
      <c r="EX144" s="79">
        <v>0</v>
      </c>
      <c r="EY144" s="79">
        <v>0</v>
      </c>
      <c r="EZ144" s="79">
        <v>0</v>
      </c>
      <c r="FA144" s="79">
        <v>0</v>
      </c>
      <c r="FB144" s="79">
        <v>0</v>
      </c>
      <c r="FC144" s="81">
        <f t="shared" si="270"/>
        <v>0</v>
      </c>
      <c r="FD144" s="81">
        <f t="shared" si="271"/>
        <v>0</v>
      </c>
      <c r="FE144" s="81">
        <f t="shared" si="272"/>
        <v>0</v>
      </c>
      <c r="FF144" s="81">
        <f t="shared" si="273"/>
        <v>0</v>
      </c>
      <c r="FG144" s="81">
        <f t="shared" si="274"/>
        <v>0</v>
      </c>
      <c r="FH144" s="81">
        <f t="shared" si="275"/>
        <v>0</v>
      </c>
      <c r="FI144" s="81">
        <f t="shared" si="276"/>
        <v>0</v>
      </c>
      <c r="FJ144" s="81">
        <f t="shared" si="277"/>
        <v>0</v>
      </c>
      <c r="FK144" s="81">
        <f t="shared" si="278"/>
        <v>0</v>
      </c>
      <c r="FL144" s="81">
        <f t="shared" si="279"/>
        <v>0</v>
      </c>
      <c r="FM144" s="81">
        <f t="shared" si="280"/>
        <v>0</v>
      </c>
      <c r="FN144" s="81">
        <f t="shared" si="281"/>
        <v>0</v>
      </c>
      <c r="FO144" s="81">
        <f t="shared" si="282"/>
        <v>0</v>
      </c>
      <c r="FP144" s="88">
        <v>0</v>
      </c>
      <c r="FQ144" s="88">
        <v>0</v>
      </c>
      <c r="FR144" s="88">
        <v>0</v>
      </c>
      <c r="FS144" s="88">
        <v>0</v>
      </c>
      <c r="FT144" s="88">
        <v>0</v>
      </c>
      <c r="FU144" s="88">
        <v>0</v>
      </c>
      <c r="FV144" s="88">
        <v>0</v>
      </c>
      <c r="FW144" s="88">
        <v>0</v>
      </c>
      <c r="FX144" s="88">
        <v>0</v>
      </c>
      <c r="FY144" s="88">
        <v>0</v>
      </c>
      <c r="FZ144" s="88">
        <v>0</v>
      </c>
      <c r="GA144" s="88">
        <v>15003</v>
      </c>
      <c r="GB144" s="83">
        <f t="shared" si="283"/>
        <v>15003</v>
      </c>
      <c r="GC144" s="88">
        <v>0</v>
      </c>
      <c r="GD144" s="88">
        <v>0</v>
      </c>
      <c r="GE144" s="88">
        <v>0</v>
      </c>
      <c r="GF144" s="88">
        <v>0</v>
      </c>
      <c r="GG144" s="86">
        <v>15003</v>
      </c>
      <c r="GH144" s="63">
        <v>0</v>
      </c>
      <c r="GI144" s="63">
        <v>0</v>
      </c>
      <c r="GJ144" s="63">
        <v>0</v>
      </c>
      <c r="GK144" s="63">
        <v>0</v>
      </c>
      <c r="GL144" s="63">
        <v>0</v>
      </c>
      <c r="GM144" s="63">
        <v>0</v>
      </c>
      <c r="GN144" s="63">
        <v>0</v>
      </c>
      <c r="GO144" s="63">
        <v>0</v>
      </c>
      <c r="GP144" s="63">
        <v>0</v>
      </c>
      <c r="GQ144" s="63">
        <v>0</v>
      </c>
      <c r="GR144" s="63">
        <v>0</v>
      </c>
      <c r="GS144" s="63">
        <v>0</v>
      </c>
      <c r="GT144" s="63">
        <f t="shared" si="284"/>
        <v>0</v>
      </c>
      <c r="GU144" s="63">
        <v>0</v>
      </c>
      <c r="GV144" s="63">
        <v>0</v>
      </c>
      <c r="GW144" s="63">
        <v>0</v>
      </c>
      <c r="GX144" s="63">
        <v>0</v>
      </c>
      <c r="GY144" s="63">
        <v>0</v>
      </c>
      <c r="GZ144" s="63">
        <v>0</v>
      </c>
      <c r="HA144" s="63">
        <v>0</v>
      </c>
      <c r="HB144" s="63">
        <v>0</v>
      </c>
      <c r="HC144" s="63">
        <v>0</v>
      </c>
      <c r="HD144" s="63">
        <v>0</v>
      </c>
      <c r="HE144" s="63">
        <v>0</v>
      </c>
      <c r="HF144" s="63">
        <v>15003</v>
      </c>
      <c r="HG144" s="63">
        <f t="shared" si="285"/>
        <v>15003</v>
      </c>
      <c r="HH144" s="58">
        <v>0</v>
      </c>
      <c r="HI144" s="58">
        <v>0</v>
      </c>
      <c r="HJ144" s="58">
        <v>0</v>
      </c>
      <c r="HK144" s="58">
        <v>0</v>
      </c>
      <c r="HL144" s="58">
        <f t="shared" si="286"/>
        <v>15003</v>
      </c>
      <c r="HM144" s="63">
        <v>0</v>
      </c>
      <c r="HN144" s="63">
        <v>0</v>
      </c>
      <c r="HO144" s="63">
        <v>0</v>
      </c>
      <c r="HP144" s="63">
        <v>0</v>
      </c>
      <c r="HQ144" s="63">
        <v>0</v>
      </c>
      <c r="HR144" s="63">
        <v>0</v>
      </c>
      <c r="HS144" s="63">
        <v>0</v>
      </c>
      <c r="HT144" s="63">
        <v>0</v>
      </c>
      <c r="HU144" s="63">
        <v>0</v>
      </c>
      <c r="HV144" s="63">
        <v>0</v>
      </c>
      <c r="HW144" s="63">
        <v>0</v>
      </c>
      <c r="HX144" s="63">
        <v>0</v>
      </c>
      <c r="HY144" s="63">
        <f t="shared" si="287"/>
        <v>0</v>
      </c>
      <c r="HZ144" s="63">
        <v>0</v>
      </c>
      <c r="IA144" s="63">
        <v>0</v>
      </c>
      <c r="IB144" s="63">
        <v>0</v>
      </c>
      <c r="IC144" s="63">
        <v>0</v>
      </c>
      <c r="ID144" s="63">
        <v>0</v>
      </c>
      <c r="IE144" s="63">
        <v>0</v>
      </c>
      <c r="IF144" s="63">
        <v>0</v>
      </c>
      <c r="IG144" s="63">
        <v>0</v>
      </c>
      <c r="IH144" s="63">
        <v>0</v>
      </c>
      <c r="II144" s="63">
        <v>0</v>
      </c>
      <c r="IJ144" s="63">
        <v>0</v>
      </c>
      <c r="IK144" s="63">
        <v>0</v>
      </c>
      <c r="IL144" s="63">
        <v>15003</v>
      </c>
      <c r="IM144" s="58">
        <v>0</v>
      </c>
      <c r="IN144" s="58">
        <v>0</v>
      </c>
      <c r="IO144" s="58">
        <v>0</v>
      </c>
      <c r="IP144" s="58">
        <v>0</v>
      </c>
      <c r="IQ144" s="58">
        <f t="shared" si="240"/>
        <v>15003</v>
      </c>
      <c r="IR144" s="70">
        <f t="shared" si="288"/>
        <v>0</v>
      </c>
      <c r="IS144" s="70">
        <f t="shared" si="289"/>
        <v>0</v>
      </c>
      <c r="IT144" s="92">
        <f t="shared" si="241"/>
        <v>0</v>
      </c>
      <c r="IU144" s="92">
        <f t="shared" si="242"/>
        <v>0</v>
      </c>
      <c r="IV144" s="92">
        <f t="shared" si="290"/>
        <v>0</v>
      </c>
      <c r="IW144" s="21">
        <f t="shared" si="243"/>
        <v>0</v>
      </c>
      <c r="IX144" s="70">
        <f t="shared" si="291"/>
        <v>0</v>
      </c>
      <c r="IY144" s="70">
        <f t="shared" si="292"/>
        <v>0</v>
      </c>
      <c r="IZ144" s="93">
        <f t="shared" si="244"/>
        <v>0</v>
      </c>
      <c r="JA144" s="93">
        <f t="shared" si="245"/>
        <v>0</v>
      </c>
      <c r="JB144" s="92">
        <f t="shared" si="293"/>
        <v>0</v>
      </c>
      <c r="JC144" s="94">
        <f t="shared" si="246"/>
        <v>15003</v>
      </c>
      <c r="JD144" s="94">
        <f t="shared" si="294"/>
        <v>0</v>
      </c>
      <c r="JE144" s="94">
        <f t="shared" si="295"/>
        <v>0</v>
      </c>
      <c r="JF144" s="94">
        <f t="shared" si="247"/>
        <v>0</v>
      </c>
      <c r="JG144" s="94">
        <f t="shared" si="248"/>
        <v>0</v>
      </c>
      <c r="JH144" s="94">
        <f t="shared" si="296"/>
        <v>0</v>
      </c>
      <c r="JI144" s="94">
        <f t="shared" si="249"/>
        <v>15003</v>
      </c>
      <c r="JJ144" s="94">
        <f t="shared" si="297"/>
        <v>0</v>
      </c>
      <c r="JK144" s="94">
        <f t="shared" si="250"/>
        <v>0</v>
      </c>
      <c r="JL144" s="94">
        <f t="shared" si="298"/>
        <v>0</v>
      </c>
      <c r="JM144" s="94">
        <f t="shared" si="299"/>
        <v>0</v>
      </c>
      <c r="JN144" s="94">
        <f t="shared" si="300"/>
        <v>0</v>
      </c>
      <c r="JO144" s="94">
        <f t="shared" si="301"/>
        <v>15003</v>
      </c>
      <c r="JP144" s="37"/>
      <c r="JQ144" s="141"/>
      <c r="JR144" s="4"/>
      <c r="JS144" s="4"/>
      <c r="JT144" s="5" t="s">
        <v>406</v>
      </c>
      <c r="JU144" s="102"/>
      <c r="JV144" s="5"/>
      <c r="JW144" s="5"/>
      <c r="JX144" s="103" t="s">
        <v>412</v>
      </c>
      <c r="JY144" s="104"/>
      <c r="JZ144" s="143"/>
      <c r="KA144" s="5" t="s">
        <v>406</v>
      </c>
      <c r="KB144" s="143"/>
      <c r="KC144" s="109"/>
      <c r="KD144" s="109"/>
      <c r="KE144" s="146"/>
      <c r="KF144" s="143"/>
      <c r="KG144" s="143"/>
      <c r="KH144" s="143"/>
      <c r="KI144" s="143"/>
      <c r="KJ144" s="143"/>
      <c r="KK144" s="143"/>
      <c r="KL144" s="143"/>
      <c r="KM144" s="102"/>
      <c r="KN144" s="143"/>
      <c r="KO144" s="143"/>
      <c r="KP144" s="42" t="s">
        <v>580</v>
      </c>
      <c r="KQ144" s="143"/>
      <c r="KR144" s="143"/>
      <c r="KS144" s="293"/>
    </row>
    <row r="145" spans="1:305" ht="26.25" x14ac:dyDescent="0.25">
      <c r="A145" s="15" t="s">
        <v>742</v>
      </c>
      <c r="B145" s="5" t="s">
        <v>71</v>
      </c>
      <c r="C145" s="42" t="s">
        <v>334</v>
      </c>
      <c r="D145" s="218" t="s">
        <v>145</v>
      </c>
      <c r="E145" s="32" t="s">
        <v>770</v>
      </c>
      <c r="F145" s="32" t="s">
        <v>770</v>
      </c>
      <c r="G145" s="48">
        <v>0</v>
      </c>
      <c r="H145" s="48">
        <v>0</v>
      </c>
      <c r="I145" s="48">
        <v>0</v>
      </c>
      <c r="J145" s="48">
        <v>0</v>
      </c>
      <c r="K145" s="48">
        <v>0</v>
      </c>
      <c r="L145" s="48">
        <v>0</v>
      </c>
      <c r="M145" s="48">
        <v>0</v>
      </c>
      <c r="N145" s="48">
        <v>0</v>
      </c>
      <c r="O145" s="48">
        <v>0</v>
      </c>
      <c r="P145" s="48">
        <v>0</v>
      </c>
      <c r="Q145" s="48">
        <v>0</v>
      </c>
      <c r="R145" s="48">
        <v>0</v>
      </c>
      <c r="S145" s="11">
        <f t="shared" si="225"/>
        <v>0</v>
      </c>
      <c r="T145" s="79">
        <v>0</v>
      </c>
      <c r="U145" s="79">
        <v>0</v>
      </c>
      <c r="V145" s="79">
        <v>0</v>
      </c>
      <c r="W145" s="79">
        <v>0</v>
      </c>
      <c r="X145" s="79">
        <v>0</v>
      </c>
      <c r="Y145" s="79">
        <v>0</v>
      </c>
      <c r="Z145" s="79">
        <v>0</v>
      </c>
      <c r="AA145" s="79">
        <v>0</v>
      </c>
      <c r="AB145" s="79">
        <v>0</v>
      </c>
      <c r="AC145" s="79">
        <v>0</v>
      </c>
      <c r="AD145" s="79">
        <v>0</v>
      </c>
      <c r="AE145" s="79">
        <v>0</v>
      </c>
      <c r="AF145" s="221">
        <f t="shared" si="226"/>
        <v>0</v>
      </c>
      <c r="AG145" s="221">
        <f t="shared" si="227"/>
        <v>0</v>
      </c>
      <c r="AH145" s="221">
        <f t="shared" si="228"/>
        <v>0</v>
      </c>
      <c r="AI145" s="221">
        <f t="shared" si="229"/>
        <v>0</v>
      </c>
      <c r="AJ145" s="221">
        <f t="shared" si="230"/>
        <v>0</v>
      </c>
      <c r="AK145" s="221">
        <f t="shared" si="231"/>
        <v>0</v>
      </c>
      <c r="AL145" s="221">
        <f t="shared" si="232"/>
        <v>0</v>
      </c>
      <c r="AM145" s="221">
        <f t="shared" si="233"/>
        <v>0</v>
      </c>
      <c r="AN145" s="221">
        <f t="shared" si="234"/>
        <v>0</v>
      </c>
      <c r="AO145" s="221">
        <f t="shared" si="235"/>
        <v>0</v>
      </c>
      <c r="AP145" s="221">
        <f t="shared" si="236"/>
        <v>0</v>
      </c>
      <c r="AQ145" s="221">
        <f t="shared" si="237"/>
        <v>0</v>
      </c>
      <c r="AR145" s="221">
        <f t="shared" si="251"/>
        <v>0</v>
      </c>
      <c r="AS145" s="221">
        <f t="shared" si="252"/>
        <v>0</v>
      </c>
      <c r="AT145" s="221">
        <f t="shared" si="253"/>
        <v>0</v>
      </c>
      <c r="AU145" s="221">
        <f t="shared" si="254"/>
        <v>0</v>
      </c>
      <c r="AV145" s="221">
        <f t="shared" si="255"/>
        <v>0</v>
      </c>
      <c r="AW145" s="221">
        <f t="shared" si="256"/>
        <v>0</v>
      </c>
      <c r="AX145" s="221">
        <f t="shared" si="257"/>
        <v>0</v>
      </c>
      <c r="AY145" s="221">
        <f t="shared" si="258"/>
        <v>0</v>
      </c>
      <c r="AZ145" s="221">
        <f t="shared" si="259"/>
        <v>0</v>
      </c>
      <c r="BA145" s="221">
        <f t="shared" si="260"/>
        <v>0</v>
      </c>
      <c r="BB145" s="221">
        <f t="shared" si="261"/>
        <v>0</v>
      </c>
      <c r="BC145" s="221">
        <f t="shared" si="262"/>
        <v>0</v>
      </c>
      <c r="BD145" s="80">
        <f t="shared" si="238"/>
        <v>0</v>
      </c>
      <c r="BE145" s="76">
        <v>0</v>
      </c>
      <c r="BF145" s="50">
        <v>0</v>
      </c>
      <c r="BG145" s="21">
        <v>0</v>
      </c>
      <c r="BH145" s="21">
        <v>0</v>
      </c>
      <c r="BI145" s="21">
        <v>0</v>
      </c>
      <c r="BJ145" s="21">
        <v>0</v>
      </c>
      <c r="BK145" s="21">
        <v>0</v>
      </c>
      <c r="BL145" s="21">
        <v>0</v>
      </c>
      <c r="BM145" s="21">
        <v>0</v>
      </c>
      <c r="BN145" s="21">
        <v>0</v>
      </c>
      <c r="BO145" s="21">
        <v>0</v>
      </c>
      <c r="BP145" s="21">
        <v>0</v>
      </c>
      <c r="BQ145" s="21">
        <v>0</v>
      </c>
      <c r="BR145" s="21">
        <v>0</v>
      </c>
      <c r="BS145" s="86">
        <f t="shared" si="263"/>
        <v>0</v>
      </c>
      <c r="BT145" s="230">
        <v>0</v>
      </c>
      <c r="BU145" s="230">
        <v>0</v>
      </c>
      <c r="BV145" s="230">
        <v>0</v>
      </c>
      <c r="BW145" s="230">
        <v>0</v>
      </c>
      <c r="BX145" s="230">
        <v>0</v>
      </c>
      <c r="BY145" s="230">
        <v>0</v>
      </c>
      <c r="BZ145" s="230">
        <v>0</v>
      </c>
      <c r="CA145" s="230">
        <v>0</v>
      </c>
      <c r="CB145" s="230">
        <v>0</v>
      </c>
      <c r="CC145" s="230">
        <v>0</v>
      </c>
      <c r="CD145" s="230">
        <v>0</v>
      </c>
      <c r="CE145" s="230">
        <v>0</v>
      </c>
      <c r="CF145" s="80">
        <f t="shared" si="264"/>
        <v>0</v>
      </c>
      <c r="CG145" s="59">
        <v>0</v>
      </c>
      <c r="CH145" s="59">
        <v>0</v>
      </c>
      <c r="CI145" s="59">
        <v>0</v>
      </c>
      <c r="CJ145" s="59">
        <v>0</v>
      </c>
      <c r="CK145" s="59">
        <v>0</v>
      </c>
      <c r="CL145" s="59">
        <v>0</v>
      </c>
      <c r="CM145" s="59">
        <v>0</v>
      </c>
      <c r="CN145" s="59">
        <v>0</v>
      </c>
      <c r="CO145" s="59">
        <v>0</v>
      </c>
      <c r="CP145" s="59">
        <v>0</v>
      </c>
      <c r="CQ145" s="59">
        <v>0</v>
      </c>
      <c r="CR145" s="59">
        <v>0</v>
      </c>
      <c r="CS145" s="11">
        <f t="shared" si="265"/>
        <v>0</v>
      </c>
      <c r="CT145" s="59">
        <v>0</v>
      </c>
      <c r="CU145" s="59">
        <v>0</v>
      </c>
      <c r="CV145" s="59">
        <v>0</v>
      </c>
      <c r="CW145" s="59">
        <v>0</v>
      </c>
      <c r="CX145" s="58">
        <f t="shared" si="239"/>
        <v>0</v>
      </c>
      <c r="CY145" s="63">
        <v>0</v>
      </c>
      <c r="CZ145" s="63">
        <v>0</v>
      </c>
      <c r="DA145" s="63">
        <v>0</v>
      </c>
      <c r="DB145" s="63">
        <v>0</v>
      </c>
      <c r="DC145" s="63">
        <v>0</v>
      </c>
      <c r="DD145" s="63">
        <v>0</v>
      </c>
      <c r="DE145" s="63">
        <v>0</v>
      </c>
      <c r="DF145" s="63">
        <v>0</v>
      </c>
      <c r="DG145" s="63">
        <v>0</v>
      </c>
      <c r="DH145" s="63">
        <v>0</v>
      </c>
      <c r="DI145" s="63">
        <v>0</v>
      </c>
      <c r="DJ145" s="63">
        <v>0</v>
      </c>
      <c r="DK145" s="63">
        <f t="shared" si="266"/>
        <v>0</v>
      </c>
      <c r="DL145" s="63">
        <v>0</v>
      </c>
      <c r="DM145" s="63">
        <v>0</v>
      </c>
      <c r="DN145" s="63">
        <v>0</v>
      </c>
      <c r="DO145" s="63">
        <v>0</v>
      </c>
      <c r="DP145" s="63">
        <v>0</v>
      </c>
      <c r="DQ145" s="63">
        <v>0</v>
      </c>
      <c r="DR145" s="63">
        <v>0</v>
      </c>
      <c r="DS145" s="63">
        <v>0</v>
      </c>
      <c r="DT145" s="63">
        <v>0</v>
      </c>
      <c r="DU145" s="63">
        <v>0</v>
      </c>
      <c r="DV145" s="63">
        <v>0</v>
      </c>
      <c r="DW145" s="63">
        <v>0</v>
      </c>
      <c r="DX145" s="63">
        <f t="shared" si="267"/>
        <v>0</v>
      </c>
      <c r="DY145" s="58">
        <v>0</v>
      </c>
      <c r="DZ145" s="58">
        <v>0</v>
      </c>
      <c r="EA145" s="58">
        <v>0</v>
      </c>
      <c r="EB145" s="58">
        <v>0</v>
      </c>
      <c r="EC145" s="58">
        <f t="shared" si="268"/>
        <v>0</v>
      </c>
      <c r="ED145" s="88">
        <v>0</v>
      </c>
      <c r="EE145" s="88">
        <v>0</v>
      </c>
      <c r="EF145" s="88">
        <v>0</v>
      </c>
      <c r="EG145" s="88">
        <v>0</v>
      </c>
      <c r="EH145" s="88">
        <v>0</v>
      </c>
      <c r="EI145" s="88">
        <v>0</v>
      </c>
      <c r="EJ145" s="88">
        <v>0</v>
      </c>
      <c r="EK145" s="88">
        <v>0</v>
      </c>
      <c r="EL145" s="88">
        <v>0</v>
      </c>
      <c r="EM145" s="88">
        <v>0</v>
      </c>
      <c r="EN145" s="88">
        <v>0</v>
      </c>
      <c r="EO145" s="88">
        <v>0</v>
      </c>
      <c r="EP145" s="83">
        <f t="shared" si="269"/>
        <v>0</v>
      </c>
      <c r="EQ145" s="79">
        <v>0</v>
      </c>
      <c r="ER145" s="79">
        <v>0</v>
      </c>
      <c r="ES145" s="79">
        <v>0</v>
      </c>
      <c r="ET145" s="79">
        <v>0</v>
      </c>
      <c r="EU145" s="79">
        <v>0</v>
      </c>
      <c r="EV145" s="79">
        <v>0</v>
      </c>
      <c r="EW145" s="79">
        <v>0</v>
      </c>
      <c r="EX145" s="79">
        <v>0</v>
      </c>
      <c r="EY145" s="79">
        <v>0</v>
      </c>
      <c r="EZ145" s="79">
        <v>0</v>
      </c>
      <c r="FA145" s="79">
        <v>0</v>
      </c>
      <c r="FB145" s="79">
        <v>0</v>
      </c>
      <c r="FC145" s="81">
        <f t="shared" si="270"/>
        <v>0</v>
      </c>
      <c r="FD145" s="81">
        <f t="shared" si="271"/>
        <v>0</v>
      </c>
      <c r="FE145" s="81">
        <f t="shared" si="272"/>
        <v>0</v>
      </c>
      <c r="FF145" s="81">
        <f t="shared" si="273"/>
        <v>0</v>
      </c>
      <c r="FG145" s="81">
        <f t="shared" si="274"/>
        <v>0</v>
      </c>
      <c r="FH145" s="81">
        <f t="shared" si="275"/>
        <v>0</v>
      </c>
      <c r="FI145" s="81">
        <f t="shared" si="276"/>
        <v>0</v>
      </c>
      <c r="FJ145" s="81">
        <f t="shared" si="277"/>
        <v>0</v>
      </c>
      <c r="FK145" s="81">
        <f t="shared" si="278"/>
        <v>0</v>
      </c>
      <c r="FL145" s="81">
        <f t="shared" si="279"/>
        <v>0</v>
      </c>
      <c r="FM145" s="81">
        <f t="shared" si="280"/>
        <v>0</v>
      </c>
      <c r="FN145" s="81">
        <f t="shared" si="281"/>
        <v>0</v>
      </c>
      <c r="FO145" s="81">
        <f t="shared" si="282"/>
        <v>0</v>
      </c>
      <c r="FP145" s="88">
        <v>0</v>
      </c>
      <c r="FQ145" s="88">
        <v>0</v>
      </c>
      <c r="FR145" s="88">
        <v>0</v>
      </c>
      <c r="FS145" s="88">
        <v>0</v>
      </c>
      <c r="FT145" s="88">
        <v>0</v>
      </c>
      <c r="FU145" s="88">
        <v>0</v>
      </c>
      <c r="FV145" s="88">
        <v>0</v>
      </c>
      <c r="FW145" s="88">
        <v>0</v>
      </c>
      <c r="FX145" s="88">
        <v>0</v>
      </c>
      <c r="FY145" s="88">
        <v>0</v>
      </c>
      <c r="FZ145" s="88">
        <v>0</v>
      </c>
      <c r="GA145" s="88">
        <v>15003</v>
      </c>
      <c r="GB145" s="83">
        <f t="shared" si="283"/>
        <v>15003</v>
      </c>
      <c r="GC145" s="88">
        <v>0</v>
      </c>
      <c r="GD145" s="88">
        <v>0</v>
      </c>
      <c r="GE145" s="88">
        <v>0</v>
      </c>
      <c r="GF145" s="88">
        <v>0</v>
      </c>
      <c r="GG145" s="86">
        <v>15003</v>
      </c>
      <c r="GH145" s="63">
        <v>0</v>
      </c>
      <c r="GI145" s="63">
        <v>0</v>
      </c>
      <c r="GJ145" s="63">
        <v>0</v>
      </c>
      <c r="GK145" s="63">
        <v>0</v>
      </c>
      <c r="GL145" s="63">
        <v>0</v>
      </c>
      <c r="GM145" s="63">
        <v>0</v>
      </c>
      <c r="GN145" s="63">
        <v>0</v>
      </c>
      <c r="GO145" s="63">
        <v>0</v>
      </c>
      <c r="GP145" s="63">
        <v>0</v>
      </c>
      <c r="GQ145" s="63">
        <v>0</v>
      </c>
      <c r="GR145" s="63">
        <v>0</v>
      </c>
      <c r="GS145" s="63">
        <v>0</v>
      </c>
      <c r="GT145" s="63">
        <f t="shared" si="284"/>
        <v>0</v>
      </c>
      <c r="GU145" s="63">
        <v>0</v>
      </c>
      <c r="GV145" s="63">
        <v>0</v>
      </c>
      <c r="GW145" s="63">
        <v>0</v>
      </c>
      <c r="GX145" s="63">
        <v>0</v>
      </c>
      <c r="GY145" s="63">
        <v>0</v>
      </c>
      <c r="GZ145" s="63">
        <v>0</v>
      </c>
      <c r="HA145" s="63">
        <v>0</v>
      </c>
      <c r="HB145" s="63">
        <v>0</v>
      </c>
      <c r="HC145" s="63">
        <v>0</v>
      </c>
      <c r="HD145" s="63">
        <v>0</v>
      </c>
      <c r="HE145" s="63">
        <v>0</v>
      </c>
      <c r="HF145" s="63">
        <v>15003</v>
      </c>
      <c r="HG145" s="63">
        <f t="shared" si="285"/>
        <v>15003</v>
      </c>
      <c r="HH145" s="58">
        <v>0</v>
      </c>
      <c r="HI145" s="58">
        <v>0</v>
      </c>
      <c r="HJ145" s="58">
        <v>0</v>
      </c>
      <c r="HK145" s="58">
        <v>0</v>
      </c>
      <c r="HL145" s="58">
        <f t="shared" si="286"/>
        <v>15003</v>
      </c>
      <c r="HM145" s="63">
        <v>0</v>
      </c>
      <c r="HN145" s="63">
        <v>0</v>
      </c>
      <c r="HO145" s="63">
        <v>0</v>
      </c>
      <c r="HP145" s="63">
        <v>0</v>
      </c>
      <c r="HQ145" s="63">
        <v>0</v>
      </c>
      <c r="HR145" s="63">
        <v>0</v>
      </c>
      <c r="HS145" s="63">
        <v>0</v>
      </c>
      <c r="HT145" s="63">
        <v>0</v>
      </c>
      <c r="HU145" s="63">
        <v>0</v>
      </c>
      <c r="HV145" s="63">
        <v>0</v>
      </c>
      <c r="HW145" s="63">
        <v>0</v>
      </c>
      <c r="HX145" s="63">
        <v>0</v>
      </c>
      <c r="HY145" s="63">
        <f t="shared" si="287"/>
        <v>0</v>
      </c>
      <c r="HZ145" s="63">
        <v>0</v>
      </c>
      <c r="IA145" s="63">
        <v>0</v>
      </c>
      <c r="IB145" s="63">
        <v>0</v>
      </c>
      <c r="IC145" s="63">
        <v>0</v>
      </c>
      <c r="ID145" s="63">
        <v>0</v>
      </c>
      <c r="IE145" s="63">
        <v>0</v>
      </c>
      <c r="IF145" s="63">
        <v>0</v>
      </c>
      <c r="IG145" s="63">
        <v>0</v>
      </c>
      <c r="IH145" s="63">
        <v>0</v>
      </c>
      <c r="II145" s="63">
        <v>0</v>
      </c>
      <c r="IJ145" s="63">
        <v>0</v>
      </c>
      <c r="IK145" s="63">
        <v>0</v>
      </c>
      <c r="IL145" s="63">
        <v>15003</v>
      </c>
      <c r="IM145" s="58">
        <v>0</v>
      </c>
      <c r="IN145" s="58">
        <v>0</v>
      </c>
      <c r="IO145" s="58">
        <v>0</v>
      </c>
      <c r="IP145" s="58">
        <v>0</v>
      </c>
      <c r="IQ145" s="58">
        <f t="shared" si="240"/>
        <v>15003</v>
      </c>
      <c r="IR145" s="70">
        <f t="shared" si="288"/>
        <v>0</v>
      </c>
      <c r="IS145" s="70">
        <f t="shared" si="289"/>
        <v>0</v>
      </c>
      <c r="IT145" s="92">
        <f t="shared" si="241"/>
        <v>0</v>
      </c>
      <c r="IU145" s="92">
        <f t="shared" si="242"/>
        <v>0</v>
      </c>
      <c r="IV145" s="92">
        <f t="shared" si="290"/>
        <v>0</v>
      </c>
      <c r="IW145" s="21">
        <f t="shared" si="243"/>
        <v>0</v>
      </c>
      <c r="IX145" s="70">
        <f t="shared" si="291"/>
        <v>0</v>
      </c>
      <c r="IY145" s="70">
        <f t="shared" si="292"/>
        <v>0</v>
      </c>
      <c r="IZ145" s="93">
        <f t="shared" si="244"/>
        <v>0</v>
      </c>
      <c r="JA145" s="93">
        <f t="shared" si="245"/>
        <v>0</v>
      </c>
      <c r="JB145" s="92">
        <f t="shared" si="293"/>
        <v>0</v>
      </c>
      <c r="JC145" s="94">
        <f t="shared" si="246"/>
        <v>15003</v>
      </c>
      <c r="JD145" s="94">
        <f t="shared" si="294"/>
        <v>0</v>
      </c>
      <c r="JE145" s="94">
        <f t="shared" si="295"/>
        <v>0</v>
      </c>
      <c r="JF145" s="94">
        <f t="shared" si="247"/>
        <v>0</v>
      </c>
      <c r="JG145" s="94">
        <f t="shared" si="248"/>
        <v>0</v>
      </c>
      <c r="JH145" s="94">
        <f t="shared" si="296"/>
        <v>0</v>
      </c>
      <c r="JI145" s="94">
        <f t="shared" si="249"/>
        <v>15003</v>
      </c>
      <c r="JJ145" s="94">
        <f t="shared" si="297"/>
        <v>0</v>
      </c>
      <c r="JK145" s="94">
        <f t="shared" si="250"/>
        <v>0</v>
      </c>
      <c r="JL145" s="94">
        <f t="shared" si="298"/>
        <v>0</v>
      </c>
      <c r="JM145" s="94">
        <f t="shared" si="299"/>
        <v>0</v>
      </c>
      <c r="JN145" s="94">
        <f t="shared" si="300"/>
        <v>0</v>
      </c>
      <c r="JO145" s="94">
        <f t="shared" si="301"/>
        <v>15003</v>
      </c>
      <c r="JP145" s="37"/>
      <c r="JQ145" s="141"/>
      <c r="JR145" s="4"/>
      <c r="JS145" s="4"/>
      <c r="JT145" s="5" t="s">
        <v>400</v>
      </c>
      <c r="JU145" s="102"/>
      <c r="JV145" s="5"/>
      <c r="JW145" s="5"/>
      <c r="JX145" s="103" t="s">
        <v>412</v>
      </c>
      <c r="JY145" s="104"/>
      <c r="JZ145" s="143"/>
      <c r="KA145" s="5" t="s">
        <v>400</v>
      </c>
      <c r="KB145" s="143"/>
      <c r="KC145" s="109"/>
      <c r="KD145" s="109"/>
      <c r="KE145" s="146"/>
      <c r="KF145" s="143"/>
      <c r="KG145" s="143"/>
      <c r="KH145" s="143"/>
      <c r="KI145" s="143"/>
      <c r="KJ145" s="143"/>
      <c r="KK145" s="143"/>
      <c r="KL145" s="143"/>
      <c r="KM145" s="102"/>
      <c r="KN145" s="143"/>
      <c r="KO145" s="143"/>
      <c r="KP145" s="42" t="s">
        <v>580</v>
      </c>
      <c r="KQ145" s="143"/>
      <c r="KR145" s="143"/>
      <c r="KS145" s="293"/>
    </row>
    <row r="146" spans="1:305" ht="26.25" x14ac:dyDescent="0.25">
      <c r="A146" s="15" t="s">
        <v>743</v>
      </c>
      <c r="B146" s="5" t="s">
        <v>71</v>
      </c>
      <c r="C146" s="42" t="s">
        <v>335</v>
      </c>
      <c r="D146" s="218" t="s">
        <v>145</v>
      </c>
      <c r="E146" s="32" t="s">
        <v>770</v>
      </c>
      <c r="F146" s="32" t="s">
        <v>770</v>
      </c>
      <c r="G146" s="48">
        <v>0</v>
      </c>
      <c r="H146" s="48">
        <v>0</v>
      </c>
      <c r="I146" s="48">
        <v>0</v>
      </c>
      <c r="J146" s="48">
        <v>0</v>
      </c>
      <c r="K146" s="48">
        <v>0</v>
      </c>
      <c r="L146" s="48">
        <v>0</v>
      </c>
      <c r="M146" s="48">
        <v>0</v>
      </c>
      <c r="N146" s="48">
        <v>0</v>
      </c>
      <c r="O146" s="48">
        <v>0</v>
      </c>
      <c r="P146" s="48">
        <v>0</v>
      </c>
      <c r="Q146" s="48">
        <v>0</v>
      </c>
      <c r="R146" s="48">
        <v>0</v>
      </c>
      <c r="S146" s="11">
        <f t="shared" si="225"/>
        <v>0</v>
      </c>
      <c r="T146" s="79">
        <v>0</v>
      </c>
      <c r="U146" s="79">
        <v>0</v>
      </c>
      <c r="V146" s="79">
        <v>0</v>
      </c>
      <c r="W146" s="79">
        <v>0</v>
      </c>
      <c r="X146" s="79">
        <v>0</v>
      </c>
      <c r="Y146" s="79">
        <v>0</v>
      </c>
      <c r="Z146" s="79">
        <v>0</v>
      </c>
      <c r="AA146" s="79">
        <v>0</v>
      </c>
      <c r="AB146" s="79">
        <v>0</v>
      </c>
      <c r="AC146" s="79">
        <v>0</v>
      </c>
      <c r="AD146" s="79">
        <v>0</v>
      </c>
      <c r="AE146" s="79">
        <v>0</v>
      </c>
      <c r="AF146" s="221">
        <f t="shared" si="226"/>
        <v>0</v>
      </c>
      <c r="AG146" s="221">
        <f t="shared" si="227"/>
        <v>0</v>
      </c>
      <c r="AH146" s="221">
        <f t="shared" si="228"/>
        <v>0</v>
      </c>
      <c r="AI146" s="221">
        <f t="shared" si="229"/>
        <v>0</v>
      </c>
      <c r="AJ146" s="221">
        <f t="shared" si="230"/>
        <v>0</v>
      </c>
      <c r="AK146" s="221">
        <f t="shared" si="231"/>
        <v>0</v>
      </c>
      <c r="AL146" s="221">
        <f t="shared" si="232"/>
        <v>0</v>
      </c>
      <c r="AM146" s="221">
        <f t="shared" si="233"/>
        <v>0</v>
      </c>
      <c r="AN146" s="221">
        <f t="shared" si="234"/>
        <v>0</v>
      </c>
      <c r="AO146" s="221">
        <f t="shared" si="235"/>
        <v>0</v>
      </c>
      <c r="AP146" s="221">
        <f t="shared" si="236"/>
        <v>0</v>
      </c>
      <c r="AQ146" s="221">
        <f t="shared" si="237"/>
        <v>0</v>
      </c>
      <c r="AR146" s="221">
        <f t="shared" si="251"/>
        <v>0</v>
      </c>
      <c r="AS146" s="221">
        <f t="shared" si="252"/>
        <v>0</v>
      </c>
      <c r="AT146" s="221">
        <f t="shared" si="253"/>
        <v>0</v>
      </c>
      <c r="AU146" s="221">
        <f t="shared" si="254"/>
        <v>0</v>
      </c>
      <c r="AV146" s="221">
        <f t="shared" si="255"/>
        <v>0</v>
      </c>
      <c r="AW146" s="221">
        <f t="shared" si="256"/>
        <v>0</v>
      </c>
      <c r="AX146" s="221">
        <f t="shared" si="257"/>
        <v>0</v>
      </c>
      <c r="AY146" s="221">
        <f t="shared" si="258"/>
        <v>0</v>
      </c>
      <c r="AZ146" s="221">
        <f t="shared" si="259"/>
        <v>0</v>
      </c>
      <c r="BA146" s="221">
        <f t="shared" si="260"/>
        <v>0</v>
      </c>
      <c r="BB146" s="221">
        <f t="shared" si="261"/>
        <v>0</v>
      </c>
      <c r="BC146" s="221">
        <f t="shared" si="262"/>
        <v>0</v>
      </c>
      <c r="BD146" s="80">
        <f t="shared" si="238"/>
        <v>0</v>
      </c>
      <c r="BE146" s="76">
        <v>0</v>
      </c>
      <c r="BF146" s="50">
        <v>0</v>
      </c>
      <c r="BG146" s="21">
        <v>0</v>
      </c>
      <c r="BH146" s="21">
        <v>0</v>
      </c>
      <c r="BI146" s="21">
        <v>0</v>
      </c>
      <c r="BJ146" s="21">
        <v>0</v>
      </c>
      <c r="BK146" s="21">
        <v>0</v>
      </c>
      <c r="BL146" s="21">
        <v>0</v>
      </c>
      <c r="BM146" s="21">
        <v>0</v>
      </c>
      <c r="BN146" s="21">
        <v>0</v>
      </c>
      <c r="BO146" s="21">
        <v>0</v>
      </c>
      <c r="BP146" s="21">
        <v>0</v>
      </c>
      <c r="BQ146" s="21">
        <v>0</v>
      </c>
      <c r="BR146" s="21">
        <v>0</v>
      </c>
      <c r="BS146" s="86">
        <f t="shared" si="263"/>
        <v>0</v>
      </c>
      <c r="BT146" s="230">
        <v>0</v>
      </c>
      <c r="BU146" s="230">
        <v>0</v>
      </c>
      <c r="BV146" s="230">
        <v>0</v>
      </c>
      <c r="BW146" s="230">
        <v>0</v>
      </c>
      <c r="BX146" s="230">
        <v>0</v>
      </c>
      <c r="BY146" s="230">
        <v>0</v>
      </c>
      <c r="BZ146" s="230">
        <v>0</v>
      </c>
      <c r="CA146" s="230">
        <v>0</v>
      </c>
      <c r="CB146" s="230">
        <v>0</v>
      </c>
      <c r="CC146" s="230">
        <v>0</v>
      </c>
      <c r="CD146" s="230">
        <v>0</v>
      </c>
      <c r="CE146" s="230">
        <v>0</v>
      </c>
      <c r="CF146" s="80">
        <f t="shared" si="264"/>
        <v>0</v>
      </c>
      <c r="CG146" s="59">
        <v>0</v>
      </c>
      <c r="CH146" s="59">
        <v>0</v>
      </c>
      <c r="CI146" s="59">
        <v>0</v>
      </c>
      <c r="CJ146" s="59">
        <v>0</v>
      </c>
      <c r="CK146" s="59">
        <v>0</v>
      </c>
      <c r="CL146" s="59">
        <v>0</v>
      </c>
      <c r="CM146" s="59">
        <v>0</v>
      </c>
      <c r="CN146" s="59">
        <v>0</v>
      </c>
      <c r="CO146" s="59">
        <v>0</v>
      </c>
      <c r="CP146" s="59">
        <v>0</v>
      </c>
      <c r="CQ146" s="59">
        <v>0</v>
      </c>
      <c r="CR146" s="59">
        <v>0</v>
      </c>
      <c r="CS146" s="11">
        <f t="shared" si="265"/>
        <v>0</v>
      </c>
      <c r="CT146" s="59">
        <v>0</v>
      </c>
      <c r="CU146" s="59">
        <v>0</v>
      </c>
      <c r="CV146" s="59">
        <v>0</v>
      </c>
      <c r="CW146" s="59">
        <v>0</v>
      </c>
      <c r="CX146" s="58">
        <f t="shared" si="239"/>
        <v>0</v>
      </c>
      <c r="CY146" s="63">
        <v>0</v>
      </c>
      <c r="CZ146" s="63">
        <v>0</v>
      </c>
      <c r="DA146" s="63">
        <v>0</v>
      </c>
      <c r="DB146" s="63">
        <v>0</v>
      </c>
      <c r="DC146" s="63">
        <v>0</v>
      </c>
      <c r="DD146" s="63">
        <v>0</v>
      </c>
      <c r="DE146" s="63">
        <v>0</v>
      </c>
      <c r="DF146" s="63">
        <v>0</v>
      </c>
      <c r="DG146" s="63">
        <v>0</v>
      </c>
      <c r="DH146" s="63">
        <v>0</v>
      </c>
      <c r="DI146" s="63">
        <v>0</v>
      </c>
      <c r="DJ146" s="63">
        <v>0</v>
      </c>
      <c r="DK146" s="63">
        <f t="shared" si="266"/>
        <v>0</v>
      </c>
      <c r="DL146" s="63">
        <v>0</v>
      </c>
      <c r="DM146" s="63">
        <v>0</v>
      </c>
      <c r="DN146" s="63">
        <v>0</v>
      </c>
      <c r="DO146" s="63">
        <v>0</v>
      </c>
      <c r="DP146" s="63">
        <v>0</v>
      </c>
      <c r="DQ146" s="63">
        <v>0</v>
      </c>
      <c r="DR146" s="63">
        <v>0</v>
      </c>
      <c r="DS146" s="63">
        <v>0</v>
      </c>
      <c r="DT146" s="63">
        <v>0</v>
      </c>
      <c r="DU146" s="63">
        <v>0</v>
      </c>
      <c r="DV146" s="63">
        <v>0</v>
      </c>
      <c r="DW146" s="63">
        <v>0</v>
      </c>
      <c r="DX146" s="63">
        <f t="shared" si="267"/>
        <v>0</v>
      </c>
      <c r="DY146" s="58">
        <v>0</v>
      </c>
      <c r="DZ146" s="58">
        <v>0</v>
      </c>
      <c r="EA146" s="58">
        <v>0</v>
      </c>
      <c r="EB146" s="58">
        <v>0</v>
      </c>
      <c r="EC146" s="58">
        <f t="shared" si="268"/>
        <v>0</v>
      </c>
      <c r="ED146" s="88">
        <v>0</v>
      </c>
      <c r="EE146" s="88">
        <v>0</v>
      </c>
      <c r="EF146" s="88">
        <v>0</v>
      </c>
      <c r="EG146" s="88">
        <v>0</v>
      </c>
      <c r="EH146" s="88">
        <v>0</v>
      </c>
      <c r="EI146" s="88">
        <v>0</v>
      </c>
      <c r="EJ146" s="88">
        <v>0</v>
      </c>
      <c r="EK146" s="88">
        <v>0</v>
      </c>
      <c r="EL146" s="88">
        <v>0</v>
      </c>
      <c r="EM146" s="88">
        <v>0</v>
      </c>
      <c r="EN146" s="88">
        <v>0</v>
      </c>
      <c r="EO146" s="88">
        <v>0</v>
      </c>
      <c r="EP146" s="83">
        <f t="shared" si="269"/>
        <v>0</v>
      </c>
      <c r="EQ146" s="79">
        <v>0</v>
      </c>
      <c r="ER146" s="79">
        <v>0</v>
      </c>
      <c r="ES146" s="79">
        <v>0</v>
      </c>
      <c r="ET146" s="79">
        <v>0</v>
      </c>
      <c r="EU146" s="79">
        <v>0</v>
      </c>
      <c r="EV146" s="79">
        <v>0</v>
      </c>
      <c r="EW146" s="79">
        <v>0</v>
      </c>
      <c r="EX146" s="79">
        <v>0</v>
      </c>
      <c r="EY146" s="79">
        <v>0</v>
      </c>
      <c r="EZ146" s="79">
        <v>0</v>
      </c>
      <c r="FA146" s="79">
        <v>0</v>
      </c>
      <c r="FB146" s="79">
        <v>0</v>
      </c>
      <c r="FC146" s="81">
        <f t="shared" si="270"/>
        <v>0</v>
      </c>
      <c r="FD146" s="81">
        <f t="shared" si="271"/>
        <v>0</v>
      </c>
      <c r="FE146" s="81">
        <f t="shared" si="272"/>
        <v>0</v>
      </c>
      <c r="FF146" s="81">
        <f t="shared" si="273"/>
        <v>0</v>
      </c>
      <c r="FG146" s="81">
        <f t="shared" si="274"/>
        <v>0</v>
      </c>
      <c r="FH146" s="81">
        <f t="shared" si="275"/>
        <v>0</v>
      </c>
      <c r="FI146" s="81">
        <f t="shared" si="276"/>
        <v>0</v>
      </c>
      <c r="FJ146" s="81">
        <f t="shared" si="277"/>
        <v>0</v>
      </c>
      <c r="FK146" s="81">
        <f t="shared" si="278"/>
        <v>0</v>
      </c>
      <c r="FL146" s="81">
        <f t="shared" si="279"/>
        <v>0</v>
      </c>
      <c r="FM146" s="81">
        <f t="shared" si="280"/>
        <v>0</v>
      </c>
      <c r="FN146" s="81">
        <f t="shared" si="281"/>
        <v>0</v>
      </c>
      <c r="FO146" s="81">
        <f t="shared" si="282"/>
        <v>0</v>
      </c>
      <c r="FP146" s="88">
        <v>0</v>
      </c>
      <c r="FQ146" s="88">
        <v>0</v>
      </c>
      <c r="FR146" s="88">
        <v>0</v>
      </c>
      <c r="FS146" s="88">
        <v>0</v>
      </c>
      <c r="FT146" s="88">
        <v>0</v>
      </c>
      <c r="FU146" s="88">
        <v>0</v>
      </c>
      <c r="FV146" s="88">
        <v>0</v>
      </c>
      <c r="FW146" s="88">
        <v>0</v>
      </c>
      <c r="FX146" s="88">
        <v>0</v>
      </c>
      <c r="FY146" s="88">
        <v>0</v>
      </c>
      <c r="FZ146" s="88">
        <v>0</v>
      </c>
      <c r="GA146" s="88">
        <v>15003</v>
      </c>
      <c r="GB146" s="83">
        <f t="shared" si="283"/>
        <v>15003</v>
      </c>
      <c r="GC146" s="88">
        <v>0</v>
      </c>
      <c r="GD146" s="88">
        <v>0</v>
      </c>
      <c r="GE146" s="88">
        <v>0</v>
      </c>
      <c r="GF146" s="88">
        <v>0</v>
      </c>
      <c r="GG146" s="86">
        <v>15003</v>
      </c>
      <c r="GH146" s="63">
        <v>0</v>
      </c>
      <c r="GI146" s="63">
        <v>0</v>
      </c>
      <c r="GJ146" s="63">
        <v>0</v>
      </c>
      <c r="GK146" s="63">
        <v>0</v>
      </c>
      <c r="GL146" s="63">
        <v>0</v>
      </c>
      <c r="GM146" s="63">
        <v>0</v>
      </c>
      <c r="GN146" s="63">
        <v>0</v>
      </c>
      <c r="GO146" s="63">
        <v>0</v>
      </c>
      <c r="GP146" s="63">
        <v>0</v>
      </c>
      <c r="GQ146" s="63">
        <v>0</v>
      </c>
      <c r="GR146" s="63">
        <v>0</v>
      </c>
      <c r="GS146" s="63">
        <v>0</v>
      </c>
      <c r="GT146" s="63">
        <f t="shared" si="284"/>
        <v>0</v>
      </c>
      <c r="GU146" s="63">
        <v>0</v>
      </c>
      <c r="GV146" s="63">
        <v>0</v>
      </c>
      <c r="GW146" s="63">
        <v>0</v>
      </c>
      <c r="GX146" s="63">
        <v>0</v>
      </c>
      <c r="GY146" s="63">
        <v>0</v>
      </c>
      <c r="GZ146" s="63">
        <v>0</v>
      </c>
      <c r="HA146" s="63">
        <v>0</v>
      </c>
      <c r="HB146" s="63">
        <v>0</v>
      </c>
      <c r="HC146" s="63">
        <v>0</v>
      </c>
      <c r="HD146" s="63">
        <v>0</v>
      </c>
      <c r="HE146" s="63">
        <v>0</v>
      </c>
      <c r="HF146" s="63">
        <v>15003</v>
      </c>
      <c r="HG146" s="63">
        <f t="shared" si="285"/>
        <v>15003</v>
      </c>
      <c r="HH146" s="58">
        <v>0</v>
      </c>
      <c r="HI146" s="58">
        <v>0</v>
      </c>
      <c r="HJ146" s="58">
        <v>0</v>
      </c>
      <c r="HK146" s="58">
        <v>0</v>
      </c>
      <c r="HL146" s="58">
        <f t="shared" si="286"/>
        <v>15003</v>
      </c>
      <c r="HM146" s="63">
        <v>0</v>
      </c>
      <c r="HN146" s="63">
        <v>0</v>
      </c>
      <c r="HO146" s="63">
        <v>0</v>
      </c>
      <c r="HP146" s="63">
        <v>0</v>
      </c>
      <c r="HQ146" s="63">
        <v>0</v>
      </c>
      <c r="HR146" s="63">
        <v>0</v>
      </c>
      <c r="HS146" s="63">
        <v>0</v>
      </c>
      <c r="HT146" s="63">
        <v>0</v>
      </c>
      <c r="HU146" s="63">
        <v>0</v>
      </c>
      <c r="HV146" s="63">
        <v>0</v>
      </c>
      <c r="HW146" s="63">
        <v>0</v>
      </c>
      <c r="HX146" s="63">
        <v>0</v>
      </c>
      <c r="HY146" s="63">
        <f t="shared" si="287"/>
        <v>0</v>
      </c>
      <c r="HZ146" s="63">
        <v>0</v>
      </c>
      <c r="IA146" s="63">
        <v>0</v>
      </c>
      <c r="IB146" s="63">
        <v>0</v>
      </c>
      <c r="IC146" s="63">
        <v>0</v>
      </c>
      <c r="ID146" s="63">
        <v>0</v>
      </c>
      <c r="IE146" s="63">
        <v>0</v>
      </c>
      <c r="IF146" s="63">
        <v>0</v>
      </c>
      <c r="IG146" s="63">
        <v>0</v>
      </c>
      <c r="IH146" s="63">
        <v>0</v>
      </c>
      <c r="II146" s="63">
        <v>0</v>
      </c>
      <c r="IJ146" s="63">
        <v>0</v>
      </c>
      <c r="IK146" s="63">
        <v>0</v>
      </c>
      <c r="IL146" s="63">
        <v>15003</v>
      </c>
      <c r="IM146" s="58">
        <v>0</v>
      </c>
      <c r="IN146" s="58">
        <v>0</v>
      </c>
      <c r="IO146" s="58">
        <v>0</v>
      </c>
      <c r="IP146" s="58">
        <v>0</v>
      </c>
      <c r="IQ146" s="58">
        <f t="shared" si="240"/>
        <v>15003</v>
      </c>
      <c r="IR146" s="70">
        <f t="shared" si="288"/>
        <v>0</v>
      </c>
      <c r="IS146" s="70">
        <f t="shared" si="289"/>
        <v>0</v>
      </c>
      <c r="IT146" s="92">
        <f t="shared" si="241"/>
        <v>0</v>
      </c>
      <c r="IU146" s="92">
        <f t="shared" si="242"/>
        <v>0</v>
      </c>
      <c r="IV146" s="92">
        <f t="shared" si="290"/>
        <v>0</v>
      </c>
      <c r="IW146" s="21">
        <f t="shared" si="243"/>
        <v>0</v>
      </c>
      <c r="IX146" s="70">
        <f t="shared" si="291"/>
        <v>0</v>
      </c>
      <c r="IY146" s="70">
        <f t="shared" si="292"/>
        <v>0</v>
      </c>
      <c r="IZ146" s="93">
        <f t="shared" si="244"/>
        <v>0</v>
      </c>
      <c r="JA146" s="93">
        <f t="shared" si="245"/>
        <v>0</v>
      </c>
      <c r="JB146" s="92">
        <f t="shared" si="293"/>
        <v>0</v>
      </c>
      <c r="JC146" s="94">
        <f t="shared" si="246"/>
        <v>15003</v>
      </c>
      <c r="JD146" s="94">
        <f t="shared" si="294"/>
        <v>0</v>
      </c>
      <c r="JE146" s="94">
        <f t="shared" si="295"/>
        <v>0</v>
      </c>
      <c r="JF146" s="94">
        <f t="shared" si="247"/>
        <v>0</v>
      </c>
      <c r="JG146" s="94">
        <f t="shared" si="248"/>
        <v>0</v>
      </c>
      <c r="JH146" s="94">
        <f t="shared" si="296"/>
        <v>0</v>
      </c>
      <c r="JI146" s="94">
        <f t="shared" si="249"/>
        <v>15003</v>
      </c>
      <c r="JJ146" s="94">
        <f t="shared" si="297"/>
        <v>0</v>
      </c>
      <c r="JK146" s="94">
        <f t="shared" si="250"/>
        <v>0</v>
      </c>
      <c r="JL146" s="94">
        <f t="shared" si="298"/>
        <v>0</v>
      </c>
      <c r="JM146" s="94">
        <f t="shared" si="299"/>
        <v>0</v>
      </c>
      <c r="JN146" s="94">
        <f t="shared" si="300"/>
        <v>0</v>
      </c>
      <c r="JO146" s="94">
        <f t="shared" si="301"/>
        <v>15003</v>
      </c>
      <c r="JP146" s="37"/>
      <c r="JQ146" s="141"/>
      <c r="JR146" s="4"/>
      <c r="JS146" s="4"/>
      <c r="JT146" s="5" t="s">
        <v>400</v>
      </c>
      <c r="JU146" s="102"/>
      <c r="JV146" s="5"/>
      <c r="JW146" s="5"/>
      <c r="JX146" s="103" t="s">
        <v>412</v>
      </c>
      <c r="JY146" s="104"/>
      <c r="JZ146" s="143"/>
      <c r="KA146" s="5" t="s">
        <v>400</v>
      </c>
      <c r="KB146" s="143"/>
      <c r="KC146" s="109"/>
      <c r="KD146" s="109"/>
      <c r="KE146" s="146"/>
      <c r="KF146" s="143"/>
      <c r="KG146" s="143"/>
      <c r="KH146" s="143"/>
      <c r="KI146" s="143"/>
      <c r="KJ146" s="143"/>
      <c r="KK146" s="143"/>
      <c r="KL146" s="143"/>
      <c r="KM146" s="102"/>
      <c r="KN146" s="143"/>
      <c r="KO146" s="143"/>
      <c r="KP146" s="42" t="s">
        <v>580</v>
      </c>
      <c r="KQ146" s="143"/>
      <c r="KR146" s="143"/>
      <c r="KS146" s="293"/>
    </row>
    <row r="147" spans="1:305" ht="26.25" x14ac:dyDescent="0.25">
      <c r="A147" s="15" t="s">
        <v>744</v>
      </c>
      <c r="B147" s="5" t="s">
        <v>71</v>
      </c>
      <c r="C147" s="42" t="s">
        <v>336</v>
      </c>
      <c r="D147" s="218" t="s">
        <v>145</v>
      </c>
      <c r="E147" s="32" t="s">
        <v>770</v>
      </c>
      <c r="F147" s="32" t="s">
        <v>770</v>
      </c>
      <c r="G147" s="48">
        <v>0</v>
      </c>
      <c r="H147" s="48">
        <v>0</v>
      </c>
      <c r="I147" s="48">
        <v>0</v>
      </c>
      <c r="J147" s="48">
        <v>0</v>
      </c>
      <c r="K147" s="48">
        <v>0</v>
      </c>
      <c r="L147" s="48">
        <v>0</v>
      </c>
      <c r="M147" s="48">
        <v>0</v>
      </c>
      <c r="N147" s="48">
        <v>0</v>
      </c>
      <c r="O147" s="48">
        <v>0</v>
      </c>
      <c r="P147" s="48">
        <v>0</v>
      </c>
      <c r="Q147" s="48">
        <v>0</v>
      </c>
      <c r="R147" s="48">
        <v>0</v>
      </c>
      <c r="S147" s="11">
        <f t="shared" si="225"/>
        <v>0</v>
      </c>
      <c r="T147" s="79">
        <v>0</v>
      </c>
      <c r="U147" s="79">
        <v>0</v>
      </c>
      <c r="V147" s="79">
        <v>0</v>
      </c>
      <c r="W147" s="79">
        <v>0</v>
      </c>
      <c r="X147" s="79">
        <v>0</v>
      </c>
      <c r="Y147" s="79">
        <v>0</v>
      </c>
      <c r="Z147" s="79">
        <v>0</v>
      </c>
      <c r="AA147" s="79">
        <v>0</v>
      </c>
      <c r="AB147" s="79">
        <v>0</v>
      </c>
      <c r="AC147" s="79">
        <v>0</v>
      </c>
      <c r="AD147" s="79">
        <v>0</v>
      </c>
      <c r="AE147" s="79">
        <v>0</v>
      </c>
      <c r="AF147" s="221">
        <f t="shared" si="226"/>
        <v>0</v>
      </c>
      <c r="AG147" s="221">
        <f t="shared" si="227"/>
        <v>0</v>
      </c>
      <c r="AH147" s="221">
        <f t="shared" si="228"/>
        <v>0</v>
      </c>
      <c r="AI147" s="221">
        <f t="shared" si="229"/>
        <v>0</v>
      </c>
      <c r="AJ147" s="221">
        <f t="shared" si="230"/>
        <v>0</v>
      </c>
      <c r="AK147" s="221">
        <f t="shared" si="231"/>
        <v>0</v>
      </c>
      <c r="AL147" s="221">
        <f t="shared" si="232"/>
        <v>0</v>
      </c>
      <c r="AM147" s="221">
        <f t="shared" si="233"/>
        <v>0</v>
      </c>
      <c r="AN147" s="221">
        <f t="shared" si="234"/>
        <v>0</v>
      </c>
      <c r="AO147" s="221">
        <f t="shared" si="235"/>
        <v>0</v>
      </c>
      <c r="AP147" s="221">
        <f t="shared" si="236"/>
        <v>0</v>
      </c>
      <c r="AQ147" s="221">
        <f t="shared" si="237"/>
        <v>0</v>
      </c>
      <c r="AR147" s="221">
        <f t="shared" si="251"/>
        <v>0</v>
      </c>
      <c r="AS147" s="221">
        <f t="shared" si="252"/>
        <v>0</v>
      </c>
      <c r="AT147" s="221">
        <f t="shared" si="253"/>
        <v>0</v>
      </c>
      <c r="AU147" s="221">
        <f t="shared" si="254"/>
        <v>0</v>
      </c>
      <c r="AV147" s="221">
        <f t="shared" si="255"/>
        <v>0</v>
      </c>
      <c r="AW147" s="221">
        <f t="shared" si="256"/>
        <v>0</v>
      </c>
      <c r="AX147" s="221">
        <f t="shared" si="257"/>
        <v>0</v>
      </c>
      <c r="AY147" s="221">
        <f t="shared" si="258"/>
        <v>0</v>
      </c>
      <c r="AZ147" s="221">
        <f t="shared" si="259"/>
        <v>0</v>
      </c>
      <c r="BA147" s="221">
        <f t="shared" si="260"/>
        <v>0</v>
      </c>
      <c r="BB147" s="221">
        <f t="shared" si="261"/>
        <v>0</v>
      </c>
      <c r="BC147" s="221">
        <f t="shared" si="262"/>
        <v>0</v>
      </c>
      <c r="BD147" s="80">
        <f t="shared" si="238"/>
        <v>0</v>
      </c>
      <c r="BE147" s="76">
        <v>0</v>
      </c>
      <c r="BF147" s="50">
        <v>0</v>
      </c>
      <c r="BG147" s="21">
        <v>0</v>
      </c>
      <c r="BH147" s="21">
        <v>0</v>
      </c>
      <c r="BI147" s="21">
        <v>0</v>
      </c>
      <c r="BJ147" s="21">
        <v>0</v>
      </c>
      <c r="BK147" s="21">
        <v>0</v>
      </c>
      <c r="BL147" s="21">
        <v>0</v>
      </c>
      <c r="BM147" s="21">
        <v>0</v>
      </c>
      <c r="BN147" s="21">
        <v>0</v>
      </c>
      <c r="BO147" s="21">
        <v>0</v>
      </c>
      <c r="BP147" s="21">
        <v>0</v>
      </c>
      <c r="BQ147" s="21">
        <v>0</v>
      </c>
      <c r="BR147" s="21">
        <v>0</v>
      </c>
      <c r="BS147" s="86">
        <f t="shared" si="263"/>
        <v>0</v>
      </c>
      <c r="BT147" s="230">
        <v>0</v>
      </c>
      <c r="BU147" s="230">
        <v>0</v>
      </c>
      <c r="BV147" s="230">
        <v>0</v>
      </c>
      <c r="BW147" s="230">
        <v>0</v>
      </c>
      <c r="BX147" s="230">
        <v>0</v>
      </c>
      <c r="BY147" s="230">
        <v>0</v>
      </c>
      <c r="BZ147" s="230">
        <v>0</v>
      </c>
      <c r="CA147" s="230">
        <v>0</v>
      </c>
      <c r="CB147" s="230">
        <v>0</v>
      </c>
      <c r="CC147" s="230">
        <v>0</v>
      </c>
      <c r="CD147" s="230">
        <v>0</v>
      </c>
      <c r="CE147" s="230">
        <v>0</v>
      </c>
      <c r="CF147" s="80">
        <f t="shared" si="264"/>
        <v>0</v>
      </c>
      <c r="CG147" s="59">
        <v>0</v>
      </c>
      <c r="CH147" s="59">
        <v>0</v>
      </c>
      <c r="CI147" s="59">
        <v>0</v>
      </c>
      <c r="CJ147" s="59">
        <v>0</v>
      </c>
      <c r="CK147" s="59">
        <v>0</v>
      </c>
      <c r="CL147" s="59">
        <v>0</v>
      </c>
      <c r="CM147" s="59">
        <v>0</v>
      </c>
      <c r="CN147" s="59">
        <v>0</v>
      </c>
      <c r="CO147" s="59">
        <v>0</v>
      </c>
      <c r="CP147" s="59">
        <v>0</v>
      </c>
      <c r="CQ147" s="59">
        <v>0</v>
      </c>
      <c r="CR147" s="59">
        <v>0</v>
      </c>
      <c r="CS147" s="11">
        <f t="shared" si="265"/>
        <v>0</v>
      </c>
      <c r="CT147" s="59">
        <v>0</v>
      </c>
      <c r="CU147" s="59">
        <v>0</v>
      </c>
      <c r="CV147" s="59">
        <v>0</v>
      </c>
      <c r="CW147" s="59">
        <v>0</v>
      </c>
      <c r="CX147" s="58">
        <f t="shared" si="239"/>
        <v>0</v>
      </c>
      <c r="CY147" s="63">
        <v>0</v>
      </c>
      <c r="CZ147" s="63">
        <v>0</v>
      </c>
      <c r="DA147" s="63">
        <v>0</v>
      </c>
      <c r="DB147" s="63">
        <v>0</v>
      </c>
      <c r="DC147" s="63">
        <v>0</v>
      </c>
      <c r="DD147" s="63">
        <v>0</v>
      </c>
      <c r="DE147" s="63">
        <v>0</v>
      </c>
      <c r="DF147" s="63">
        <v>0</v>
      </c>
      <c r="DG147" s="63">
        <v>0</v>
      </c>
      <c r="DH147" s="63">
        <v>0</v>
      </c>
      <c r="DI147" s="63">
        <v>0</v>
      </c>
      <c r="DJ147" s="63">
        <v>0</v>
      </c>
      <c r="DK147" s="63">
        <f t="shared" si="266"/>
        <v>0</v>
      </c>
      <c r="DL147" s="63">
        <v>0</v>
      </c>
      <c r="DM147" s="63">
        <v>0</v>
      </c>
      <c r="DN147" s="63">
        <v>0</v>
      </c>
      <c r="DO147" s="63">
        <v>0</v>
      </c>
      <c r="DP147" s="63">
        <v>0</v>
      </c>
      <c r="DQ147" s="63">
        <v>0</v>
      </c>
      <c r="DR147" s="63">
        <v>0</v>
      </c>
      <c r="DS147" s="63">
        <v>0</v>
      </c>
      <c r="DT147" s="63">
        <v>0</v>
      </c>
      <c r="DU147" s="63">
        <v>0</v>
      </c>
      <c r="DV147" s="63">
        <v>0</v>
      </c>
      <c r="DW147" s="63">
        <v>0</v>
      </c>
      <c r="DX147" s="63">
        <f t="shared" si="267"/>
        <v>0</v>
      </c>
      <c r="DY147" s="58">
        <v>0</v>
      </c>
      <c r="DZ147" s="58">
        <v>0</v>
      </c>
      <c r="EA147" s="58">
        <v>0</v>
      </c>
      <c r="EB147" s="58">
        <v>0</v>
      </c>
      <c r="EC147" s="58">
        <f t="shared" si="268"/>
        <v>0</v>
      </c>
      <c r="ED147" s="88">
        <v>0</v>
      </c>
      <c r="EE147" s="88">
        <v>0</v>
      </c>
      <c r="EF147" s="88">
        <v>0</v>
      </c>
      <c r="EG147" s="88">
        <v>0</v>
      </c>
      <c r="EH147" s="88">
        <v>0</v>
      </c>
      <c r="EI147" s="88">
        <v>0</v>
      </c>
      <c r="EJ147" s="88">
        <v>0</v>
      </c>
      <c r="EK147" s="88">
        <v>0</v>
      </c>
      <c r="EL147" s="88">
        <v>0</v>
      </c>
      <c r="EM147" s="88">
        <v>0</v>
      </c>
      <c r="EN147" s="88">
        <v>0</v>
      </c>
      <c r="EO147" s="88">
        <v>0</v>
      </c>
      <c r="EP147" s="83">
        <f t="shared" si="269"/>
        <v>0</v>
      </c>
      <c r="EQ147" s="79">
        <v>0</v>
      </c>
      <c r="ER147" s="79">
        <v>0</v>
      </c>
      <c r="ES147" s="79">
        <v>0</v>
      </c>
      <c r="ET147" s="79">
        <v>0</v>
      </c>
      <c r="EU147" s="79">
        <v>0</v>
      </c>
      <c r="EV147" s="79">
        <v>0</v>
      </c>
      <c r="EW147" s="79">
        <v>0</v>
      </c>
      <c r="EX147" s="79">
        <v>0</v>
      </c>
      <c r="EY147" s="79">
        <v>0</v>
      </c>
      <c r="EZ147" s="79">
        <v>0</v>
      </c>
      <c r="FA147" s="79">
        <v>0</v>
      </c>
      <c r="FB147" s="79">
        <v>0</v>
      </c>
      <c r="FC147" s="81">
        <f t="shared" si="270"/>
        <v>0</v>
      </c>
      <c r="FD147" s="81">
        <f t="shared" si="271"/>
        <v>0</v>
      </c>
      <c r="FE147" s="81">
        <f t="shared" si="272"/>
        <v>0</v>
      </c>
      <c r="FF147" s="81">
        <f t="shared" si="273"/>
        <v>0</v>
      </c>
      <c r="FG147" s="81">
        <f t="shared" si="274"/>
        <v>0</v>
      </c>
      <c r="FH147" s="81">
        <f t="shared" si="275"/>
        <v>0</v>
      </c>
      <c r="FI147" s="81">
        <f t="shared" si="276"/>
        <v>0</v>
      </c>
      <c r="FJ147" s="81">
        <f t="shared" si="277"/>
        <v>0</v>
      </c>
      <c r="FK147" s="81">
        <f t="shared" si="278"/>
        <v>0</v>
      </c>
      <c r="FL147" s="81">
        <f t="shared" si="279"/>
        <v>0</v>
      </c>
      <c r="FM147" s="81">
        <f t="shared" si="280"/>
        <v>0</v>
      </c>
      <c r="FN147" s="81">
        <f t="shared" si="281"/>
        <v>0</v>
      </c>
      <c r="FO147" s="81">
        <f t="shared" si="282"/>
        <v>0</v>
      </c>
      <c r="FP147" s="88">
        <v>0</v>
      </c>
      <c r="FQ147" s="88">
        <v>0</v>
      </c>
      <c r="FR147" s="88">
        <v>0</v>
      </c>
      <c r="FS147" s="88">
        <v>0</v>
      </c>
      <c r="FT147" s="88">
        <v>0</v>
      </c>
      <c r="FU147" s="88">
        <v>0</v>
      </c>
      <c r="FV147" s="88">
        <v>0</v>
      </c>
      <c r="FW147" s="88">
        <v>0</v>
      </c>
      <c r="FX147" s="88">
        <v>0</v>
      </c>
      <c r="FY147" s="88">
        <v>0</v>
      </c>
      <c r="FZ147" s="88">
        <v>0</v>
      </c>
      <c r="GA147" s="88">
        <v>39677</v>
      </c>
      <c r="GB147" s="83">
        <f t="shared" si="283"/>
        <v>39677</v>
      </c>
      <c r="GC147" s="88">
        <v>0</v>
      </c>
      <c r="GD147" s="88">
        <v>0</v>
      </c>
      <c r="GE147" s="88">
        <v>0</v>
      </c>
      <c r="GF147" s="88">
        <v>0</v>
      </c>
      <c r="GG147" s="86">
        <v>39677</v>
      </c>
      <c r="GH147" s="63">
        <v>0</v>
      </c>
      <c r="GI147" s="63">
        <v>0</v>
      </c>
      <c r="GJ147" s="63">
        <v>0</v>
      </c>
      <c r="GK147" s="63">
        <v>0</v>
      </c>
      <c r="GL147" s="63">
        <v>0</v>
      </c>
      <c r="GM147" s="63">
        <v>0</v>
      </c>
      <c r="GN147" s="63">
        <v>0</v>
      </c>
      <c r="GO147" s="63">
        <v>0</v>
      </c>
      <c r="GP147" s="63">
        <v>0</v>
      </c>
      <c r="GQ147" s="63">
        <v>0</v>
      </c>
      <c r="GR147" s="63">
        <v>0</v>
      </c>
      <c r="GS147" s="63">
        <v>0</v>
      </c>
      <c r="GT147" s="63">
        <f t="shared" si="284"/>
        <v>0</v>
      </c>
      <c r="GU147" s="63">
        <v>0</v>
      </c>
      <c r="GV147" s="63">
        <v>0</v>
      </c>
      <c r="GW147" s="63">
        <v>0</v>
      </c>
      <c r="GX147" s="63">
        <v>0</v>
      </c>
      <c r="GY147" s="63">
        <v>0</v>
      </c>
      <c r="GZ147" s="63">
        <v>0</v>
      </c>
      <c r="HA147" s="63">
        <v>0</v>
      </c>
      <c r="HB147" s="63">
        <v>0</v>
      </c>
      <c r="HC147" s="63">
        <v>0</v>
      </c>
      <c r="HD147" s="63">
        <v>0</v>
      </c>
      <c r="HE147" s="63">
        <v>0</v>
      </c>
      <c r="HF147" s="63">
        <v>39677</v>
      </c>
      <c r="HG147" s="63">
        <f t="shared" si="285"/>
        <v>39677</v>
      </c>
      <c r="HH147" s="58">
        <v>0</v>
      </c>
      <c r="HI147" s="58">
        <v>0</v>
      </c>
      <c r="HJ147" s="58">
        <v>0</v>
      </c>
      <c r="HK147" s="58">
        <v>0</v>
      </c>
      <c r="HL147" s="58">
        <f t="shared" si="286"/>
        <v>39677</v>
      </c>
      <c r="HM147" s="63">
        <v>0</v>
      </c>
      <c r="HN147" s="63">
        <v>0</v>
      </c>
      <c r="HO147" s="63">
        <v>0</v>
      </c>
      <c r="HP147" s="63">
        <v>0</v>
      </c>
      <c r="HQ147" s="63">
        <v>0</v>
      </c>
      <c r="HR147" s="63">
        <v>0</v>
      </c>
      <c r="HS147" s="63">
        <v>0</v>
      </c>
      <c r="HT147" s="63">
        <v>0</v>
      </c>
      <c r="HU147" s="63">
        <v>0</v>
      </c>
      <c r="HV147" s="63">
        <v>0</v>
      </c>
      <c r="HW147" s="63">
        <v>0</v>
      </c>
      <c r="HX147" s="63">
        <v>0</v>
      </c>
      <c r="HY147" s="63">
        <f t="shared" si="287"/>
        <v>0</v>
      </c>
      <c r="HZ147" s="63">
        <v>0</v>
      </c>
      <c r="IA147" s="63">
        <v>0</v>
      </c>
      <c r="IB147" s="63">
        <v>0</v>
      </c>
      <c r="IC147" s="63">
        <v>0</v>
      </c>
      <c r="ID147" s="63">
        <v>0</v>
      </c>
      <c r="IE147" s="63">
        <v>0</v>
      </c>
      <c r="IF147" s="63">
        <v>0</v>
      </c>
      <c r="IG147" s="63">
        <v>0</v>
      </c>
      <c r="IH147" s="63">
        <v>0</v>
      </c>
      <c r="II147" s="63">
        <v>0</v>
      </c>
      <c r="IJ147" s="63">
        <v>0</v>
      </c>
      <c r="IK147" s="63">
        <v>0</v>
      </c>
      <c r="IL147" s="63">
        <v>39677</v>
      </c>
      <c r="IM147" s="58">
        <v>0</v>
      </c>
      <c r="IN147" s="58">
        <v>0</v>
      </c>
      <c r="IO147" s="58">
        <v>0</v>
      </c>
      <c r="IP147" s="58">
        <v>0</v>
      </c>
      <c r="IQ147" s="58">
        <f t="shared" si="240"/>
        <v>39677</v>
      </c>
      <c r="IR147" s="70">
        <f t="shared" si="288"/>
        <v>0</v>
      </c>
      <c r="IS147" s="70">
        <f t="shared" si="289"/>
        <v>0</v>
      </c>
      <c r="IT147" s="92">
        <f t="shared" si="241"/>
        <v>0</v>
      </c>
      <c r="IU147" s="92">
        <f t="shared" si="242"/>
        <v>0</v>
      </c>
      <c r="IV147" s="92">
        <f t="shared" si="290"/>
        <v>0</v>
      </c>
      <c r="IW147" s="21">
        <f t="shared" si="243"/>
        <v>0</v>
      </c>
      <c r="IX147" s="70">
        <f t="shared" si="291"/>
        <v>0</v>
      </c>
      <c r="IY147" s="70">
        <f t="shared" si="292"/>
        <v>0</v>
      </c>
      <c r="IZ147" s="93">
        <f t="shared" si="244"/>
        <v>0</v>
      </c>
      <c r="JA147" s="93">
        <f t="shared" si="245"/>
        <v>0</v>
      </c>
      <c r="JB147" s="92">
        <f t="shared" si="293"/>
        <v>0</v>
      </c>
      <c r="JC147" s="94">
        <f t="shared" si="246"/>
        <v>39677</v>
      </c>
      <c r="JD147" s="94">
        <f t="shared" si="294"/>
        <v>0</v>
      </c>
      <c r="JE147" s="94">
        <f t="shared" si="295"/>
        <v>0</v>
      </c>
      <c r="JF147" s="94">
        <f t="shared" si="247"/>
        <v>0</v>
      </c>
      <c r="JG147" s="94">
        <f t="shared" si="248"/>
        <v>0</v>
      </c>
      <c r="JH147" s="94">
        <f t="shared" si="296"/>
        <v>0</v>
      </c>
      <c r="JI147" s="94">
        <f t="shared" si="249"/>
        <v>39677</v>
      </c>
      <c r="JJ147" s="94">
        <f t="shared" si="297"/>
        <v>0</v>
      </c>
      <c r="JK147" s="94">
        <f t="shared" si="250"/>
        <v>0</v>
      </c>
      <c r="JL147" s="94">
        <f t="shared" si="298"/>
        <v>0</v>
      </c>
      <c r="JM147" s="94">
        <f t="shared" si="299"/>
        <v>0</v>
      </c>
      <c r="JN147" s="94">
        <f t="shared" si="300"/>
        <v>0</v>
      </c>
      <c r="JO147" s="94">
        <f t="shared" si="301"/>
        <v>39677</v>
      </c>
      <c r="JP147" s="37"/>
      <c r="JQ147" s="141"/>
      <c r="JR147" s="4"/>
      <c r="JS147" s="4"/>
      <c r="JT147" s="5" t="s">
        <v>406</v>
      </c>
      <c r="JU147" s="102"/>
      <c r="JV147" s="5"/>
      <c r="JW147" s="5"/>
      <c r="JX147" s="103" t="s">
        <v>412</v>
      </c>
      <c r="JY147" s="104"/>
      <c r="JZ147" s="143"/>
      <c r="KA147" s="5" t="s">
        <v>406</v>
      </c>
      <c r="KB147" s="143"/>
      <c r="KC147" s="109"/>
      <c r="KD147" s="109"/>
      <c r="KE147" s="146"/>
      <c r="KF147" s="143"/>
      <c r="KG147" s="143"/>
      <c r="KH147" s="143"/>
      <c r="KI147" s="143"/>
      <c r="KJ147" s="143"/>
      <c r="KK147" s="143"/>
      <c r="KL147" s="143"/>
      <c r="KM147" s="102"/>
      <c r="KN147" s="143"/>
      <c r="KO147" s="143"/>
      <c r="KP147" s="42" t="s">
        <v>580</v>
      </c>
      <c r="KQ147" s="143"/>
      <c r="KR147" s="143"/>
      <c r="KS147" s="293"/>
    </row>
    <row r="148" spans="1:305" ht="26.25" x14ac:dyDescent="0.25">
      <c r="A148" s="15" t="s">
        <v>745</v>
      </c>
      <c r="B148" s="5" t="s">
        <v>71</v>
      </c>
      <c r="C148" s="42" t="s">
        <v>337</v>
      </c>
      <c r="D148" s="218" t="s">
        <v>145</v>
      </c>
      <c r="E148" s="32" t="s">
        <v>770</v>
      </c>
      <c r="F148" s="32" t="s">
        <v>770</v>
      </c>
      <c r="G148" s="48">
        <v>0</v>
      </c>
      <c r="H148" s="48">
        <v>0</v>
      </c>
      <c r="I148" s="48">
        <v>0</v>
      </c>
      <c r="J148" s="48">
        <v>0</v>
      </c>
      <c r="K148" s="48">
        <v>0</v>
      </c>
      <c r="L148" s="48">
        <v>0</v>
      </c>
      <c r="M148" s="48">
        <v>0</v>
      </c>
      <c r="N148" s="48">
        <v>0</v>
      </c>
      <c r="O148" s="48">
        <v>0</v>
      </c>
      <c r="P148" s="48">
        <v>0</v>
      </c>
      <c r="Q148" s="48">
        <v>0</v>
      </c>
      <c r="R148" s="48">
        <v>0</v>
      </c>
      <c r="S148" s="11">
        <f t="shared" si="225"/>
        <v>0</v>
      </c>
      <c r="T148" s="79">
        <v>0</v>
      </c>
      <c r="U148" s="79">
        <v>0</v>
      </c>
      <c r="V148" s="79">
        <v>0</v>
      </c>
      <c r="W148" s="79">
        <v>0</v>
      </c>
      <c r="X148" s="79">
        <v>0</v>
      </c>
      <c r="Y148" s="79">
        <v>0</v>
      </c>
      <c r="Z148" s="79">
        <v>0</v>
      </c>
      <c r="AA148" s="79">
        <v>0</v>
      </c>
      <c r="AB148" s="79">
        <v>0</v>
      </c>
      <c r="AC148" s="79">
        <v>0</v>
      </c>
      <c r="AD148" s="79">
        <v>0</v>
      </c>
      <c r="AE148" s="79">
        <v>0</v>
      </c>
      <c r="AF148" s="221">
        <f t="shared" si="226"/>
        <v>0</v>
      </c>
      <c r="AG148" s="221">
        <f t="shared" si="227"/>
        <v>0</v>
      </c>
      <c r="AH148" s="221">
        <f t="shared" si="228"/>
        <v>0</v>
      </c>
      <c r="AI148" s="221">
        <f t="shared" si="229"/>
        <v>0</v>
      </c>
      <c r="AJ148" s="221">
        <f t="shared" si="230"/>
        <v>0</v>
      </c>
      <c r="AK148" s="221">
        <f t="shared" si="231"/>
        <v>0</v>
      </c>
      <c r="AL148" s="221">
        <f t="shared" si="232"/>
        <v>0</v>
      </c>
      <c r="AM148" s="221">
        <f t="shared" si="233"/>
        <v>0</v>
      </c>
      <c r="AN148" s="221">
        <f t="shared" si="234"/>
        <v>0</v>
      </c>
      <c r="AO148" s="221">
        <f t="shared" si="235"/>
        <v>0</v>
      </c>
      <c r="AP148" s="221">
        <f t="shared" si="236"/>
        <v>0</v>
      </c>
      <c r="AQ148" s="221">
        <f t="shared" si="237"/>
        <v>0</v>
      </c>
      <c r="AR148" s="221">
        <f t="shared" si="251"/>
        <v>0</v>
      </c>
      <c r="AS148" s="221">
        <f t="shared" si="252"/>
        <v>0</v>
      </c>
      <c r="AT148" s="221">
        <f t="shared" si="253"/>
        <v>0</v>
      </c>
      <c r="AU148" s="221">
        <f t="shared" si="254"/>
        <v>0</v>
      </c>
      <c r="AV148" s="221">
        <f t="shared" si="255"/>
        <v>0</v>
      </c>
      <c r="AW148" s="221">
        <f t="shared" si="256"/>
        <v>0</v>
      </c>
      <c r="AX148" s="221">
        <f t="shared" si="257"/>
        <v>0</v>
      </c>
      <c r="AY148" s="221">
        <f t="shared" si="258"/>
        <v>0</v>
      </c>
      <c r="AZ148" s="221">
        <f t="shared" si="259"/>
        <v>0</v>
      </c>
      <c r="BA148" s="221">
        <f t="shared" si="260"/>
        <v>0</v>
      </c>
      <c r="BB148" s="221">
        <f t="shared" si="261"/>
        <v>0</v>
      </c>
      <c r="BC148" s="221">
        <f t="shared" si="262"/>
        <v>0</v>
      </c>
      <c r="BD148" s="80">
        <f t="shared" si="238"/>
        <v>0</v>
      </c>
      <c r="BE148" s="76">
        <v>0</v>
      </c>
      <c r="BF148" s="50">
        <v>0</v>
      </c>
      <c r="BG148" s="21">
        <v>0</v>
      </c>
      <c r="BH148" s="21">
        <v>0</v>
      </c>
      <c r="BI148" s="21">
        <v>0</v>
      </c>
      <c r="BJ148" s="21">
        <v>0</v>
      </c>
      <c r="BK148" s="21">
        <v>0</v>
      </c>
      <c r="BL148" s="21">
        <v>0</v>
      </c>
      <c r="BM148" s="21">
        <v>0</v>
      </c>
      <c r="BN148" s="21">
        <v>0</v>
      </c>
      <c r="BO148" s="21">
        <v>0</v>
      </c>
      <c r="BP148" s="21">
        <v>0</v>
      </c>
      <c r="BQ148" s="21">
        <v>0</v>
      </c>
      <c r="BR148" s="21">
        <v>0</v>
      </c>
      <c r="BS148" s="86">
        <f t="shared" si="263"/>
        <v>0</v>
      </c>
      <c r="BT148" s="230">
        <v>0</v>
      </c>
      <c r="BU148" s="230">
        <v>0</v>
      </c>
      <c r="BV148" s="230">
        <v>0</v>
      </c>
      <c r="BW148" s="230">
        <v>0</v>
      </c>
      <c r="BX148" s="230">
        <v>0</v>
      </c>
      <c r="BY148" s="230">
        <v>0</v>
      </c>
      <c r="BZ148" s="230">
        <v>0</v>
      </c>
      <c r="CA148" s="230">
        <v>0</v>
      </c>
      <c r="CB148" s="230">
        <v>0</v>
      </c>
      <c r="CC148" s="230">
        <v>0</v>
      </c>
      <c r="CD148" s="230">
        <v>0</v>
      </c>
      <c r="CE148" s="230">
        <v>0</v>
      </c>
      <c r="CF148" s="80">
        <f t="shared" si="264"/>
        <v>0</v>
      </c>
      <c r="CG148" s="59">
        <v>0</v>
      </c>
      <c r="CH148" s="59">
        <v>0</v>
      </c>
      <c r="CI148" s="59">
        <v>0</v>
      </c>
      <c r="CJ148" s="59">
        <v>0</v>
      </c>
      <c r="CK148" s="59">
        <v>0</v>
      </c>
      <c r="CL148" s="59">
        <v>0</v>
      </c>
      <c r="CM148" s="59">
        <v>0</v>
      </c>
      <c r="CN148" s="59">
        <v>0</v>
      </c>
      <c r="CO148" s="59">
        <v>0</v>
      </c>
      <c r="CP148" s="59">
        <v>0</v>
      </c>
      <c r="CQ148" s="59">
        <v>0</v>
      </c>
      <c r="CR148" s="59">
        <v>0</v>
      </c>
      <c r="CS148" s="11">
        <f t="shared" si="265"/>
        <v>0</v>
      </c>
      <c r="CT148" s="59">
        <v>0</v>
      </c>
      <c r="CU148" s="59">
        <v>0</v>
      </c>
      <c r="CV148" s="59">
        <v>0</v>
      </c>
      <c r="CW148" s="59">
        <v>0</v>
      </c>
      <c r="CX148" s="58">
        <f t="shared" si="239"/>
        <v>0</v>
      </c>
      <c r="CY148" s="63">
        <v>0</v>
      </c>
      <c r="CZ148" s="63">
        <v>0</v>
      </c>
      <c r="DA148" s="63">
        <v>0</v>
      </c>
      <c r="DB148" s="63">
        <v>0</v>
      </c>
      <c r="DC148" s="63">
        <v>0</v>
      </c>
      <c r="DD148" s="63">
        <v>0</v>
      </c>
      <c r="DE148" s="63">
        <v>0</v>
      </c>
      <c r="DF148" s="63">
        <v>0</v>
      </c>
      <c r="DG148" s="63">
        <v>0</v>
      </c>
      <c r="DH148" s="63">
        <v>0</v>
      </c>
      <c r="DI148" s="63">
        <v>0</v>
      </c>
      <c r="DJ148" s="63">
        <v>0</v>
      </c>
      <c r="DK148" s="63">
        <f t="shared" si="266"/>
        <v>0</v>
      </c>
      <c r="DL148" s="63">
        <v>0</v>
      </c>
      <c r="DM148" s="63">
        <v>0</v>
      </c>
      <c r="DN148" s="63">
        <v>0</v>
      </c>
      <c r="DO148" s="63">
        <v>0</v>
      </c>
      <c r="DP148" s="63">
        <v>0</v>
      </c>
      <c r="DQ148" s="63">
        <v>0</v>
      </c>
      <c r="DR148" s="63">
        <v>0</v>
      </c>
      <c r="DS148" s="63">
        <v>0</v>
      </c>
      <c r="DT148" s="63">
        <v>0</v>
      </c>
      <c r="DU148" s="63">
        <v>0</v>
      </c>
      <c r="DV148" s="63">
        <v>0</v>
      </c>
      <c r="DW148" s="63">
        <v>0</v>
      </c>
      <c r="DX148" s="63">
        <f t="shared" si="267"/>
        <v>0</v>
      </c>
      <c r="DY148" s="58">
        <v>0</v>
      </c>
      <c r="DZ148" s="58">
        <v>0</v>
      </c>
      <c r="EA148" s="58">
        <v>0</v>
      </c>
      <c r="EB148" s="58">
        <v>0</v>
      </c>
      <c r="EC148" s="58">
        <f t="shared" si="268"/>
        <v>0</v>
      </c>
      <c r="ED148" s="88">
        <v>0</v>
      </c>
      <c r="EE148" s="88">
        <v>0</v>
      </c>
      <c r="EF148" s="88">
        <v>0</v>
      </c>
      <c r="EG148" s="88">
        <v>0</v>
      </c>
      <c r="EH148" s="88">
        <v>0</v>
      </c>
      <c r="EI148" s="88">
        <v>0</v>
      </c>
      <c r="EJ148" s="88">
        <v>0</v>
      </c>
      <c r="EK148" s="88">
        <v>0</v>
      </c>
      <c r="EL148" s="88">
        <v>0</v>
      </c>
      <c r="EM148" s="88">
        <v>0</v>
      </c>
      <c r="EN148" s="88">
        <v>0</v>
      </c>
      <c r="EO148" s="88">
        <v>0</v>
      </c>
      <c r="EP148" s="83">
        <f t="shared" si="269"/>
        <v>0</v>
      </c>
      <c r="EQ148" s="79">
        <v>0</v>
      </c>
      <c r="ER148" s="79">
        <v>0</v>
      </c>
      <c r="ES148" s="79">
        <v>0</v>
      </c>
      <c r="ET148" s="79">
        <v>0</v>
      </c>
      <c r="EU148" s="79">
        <v>0</v>
      </c>
      <c r="EV148" s="79">
        <v>0</v>
      </c>
      <c r="EW148" s="79">
        <v>0</v>
      </c>
      <c r="EX148" s="79">
        <v>0</v>
      </c>
      <c r="EY148" s="79">
        <v>0</v>
      </c>
      <c r="EZ148" s="79">
        <v>0</v>
      </c>
      <c r="FA148" s="79">
        <v>0</v>
      </c>
      <c r="FB148" s="79">
        <v>0</v>
      </c>
      <c r="FC148" s="81">
        <f t="shared" si="270"/>
        <v>0</v>
      </c>
      <c r="FD148" s="81">
        <f t="shared" si="271"/>
        <v>0</v>
      </c>
      <c r="FE148" s="81">
        <f t="shared" si="272"/>
        <v>0</v>
      </c>
      <c r="FF148" s="81">
        <f t="shared" si="273"/>
        <v>0</v>
      </c>
      <c r="FG148" s="81">
        <f t="shared" si="274"/>
        <v>0</v>
      </c>
      <c r="FH148" s="81">
        <f t="shared" si="275"/>
        <v>0</v>
      </c>
      <c r="FI148" s="81">
        <f t="shared" si="276"/>
        <v>0</v>
      </c>
      <c r="FJ148" s="81">
        <f t="shared" si="277"/>
        <v>0</v>
      </c>
      <c r="FK148" s="81">
        <f t="shared" si="278"/>
        <v>0</v>
      </c>
      <c r="FL148" s="81">
        <f t="shared" si="279"/>
        <v>0</v>
      </c>
      <c r="FM148" s="81">
        <f t="shared" si="280"/>
        <v>0</v>
      </c>
      <c r="FN148" s="81">
        <f t="shared" si="281"/>
        <v>0</v>
      </c>
      <c r="FO148" s="81">
        <f t="shared" si="282"/>
        <v>0</v>
      </c>
      <c r="FP148" s="88">
        <v>0</v>
      </c>
      <c r="FQ148" s="88">
        <v>0</v>
      </c>
      <c r="FR148" s="88">
        <v>0</v>
      </c>
      <c r="FS148" s="88">
        <v>0</v>
      </c>
      <c r="FT148" s="88">
        <v>0</v>
      </c>
      <c r="FU148" s="88">
        <v>0</v>
      </c>
      <c r="FV148" s="88">
        <v>0</v>
      </c>
      <c r="FW148" s="88">
        <v>0</v>
      </c>
      <c r="FX148" s="88">
        <v>0</v>
      </c>
      <c r="FY148" s="88">
        <v>0</v>
      </c>
      <c r="FZ148" s="88">
        <v>0</v>
      </c>
      <c r="GA148" s="88">
        <v>14700</v>
      </c>
      <c r="GB148" s="83">
        <f t="shared" si="283"/>
        <v>14700</v>
      </c>
      <c r="GC148" s="88">
        <v>9800</v>
      </c>
      <c r="GD148" s="88">
        <v>0</v>
      </c>
      <c r="GE148" s="88">
        <v>0</v>
      </c>
      <c r="GF148" s="88">
        <v>0</v>
      </c>
      <c r="GG148" s="86">
        <v>24500</v>
      </c>
      <c r="GH148" s="63">
        <v>0</v>
      </c>
      <c r="GI148" s="63">
        <v>0</v>
      </c>
      <c r="GJ148" s="63">
        <v>0</v>
      </c>
      <c r="GK148" s="63">
        <v>0</v>
      </c>
      <c r="GL148" s="63">
        <v>0</v>
      </c>
      <c r="GM148" s="63">
        <v>0</v>
      </c>
      <c r="GN148" s="63">
        <v>0</v>
      </c>
      <c r="GO148" s="63">
        <v>0</v>
      </c>
      <c r="GP148" s="63">
        <v>0</v>
      </c>
      <c r="GQ148" s="63">
        <v>0</v>
      </c>
      <c r="GR148" s="63">
        <v>0</v>
      </c>
      <c r="GS148" s="63">
        <v>0</v>
      </c>
      <c r="GT148" s="63">
        <f t="shared" si="284"/>
        <v>0</v>
      </c>
      <c r="GU148" s="63">
        <v>0</v>
      </c>
      <c r="GV148" s="63">
        <v>0</v>
      </c>
      <c r="GW148" s="63">
        <v>0</v>
      </c>
      <c r="GX148" s="63">
        <v>0</v>
      </c>
      <c r="GY148" s="63">
        <v>0</v>
      </c>
      <c r="GZ148" s="63">
        <v>0</v>
      </c>
      <c r="HA148" s="63">
        <v>0</v>
      </c>
      <c r="HB148" s="63">
        <v>0</v>
      </c>
      <c r="HC148" s="63">
        <v>0</v>
      </c>
      <c r="HD148" s="63">
        <v>0</v>
      </c>
      <c r="HE148" s="63">
        <v>0</v>
      </c>
      <c r="HF148" s="63">
        <v>14700</v>
      </c>
      <c r="HG148" s="63">
        <f t="shared" si="285"/>
        <v>14700</v>
      </c>
      <c r="HH148" s="58">
        <v>9800</v>
      </c>
      <c r="HI148" s="58">
        <v>0</v>
      </c>
      <c r="HJ148" s="58">
        <v>0</v>
      </c>
      <c r="HK148" s="58">
        <v>0</v>
      </c>
      <c r="HL148" s="58">
        <f t="shared" si="286"/>
        <v>24500</v>
      </c>
      <c r="HM148" s="63">
        <v>0</v>
      </c>
      <c r="HN148" s="63">
        <v>0</v>
      </c>
      <c r="HO148" s="63">
        <v>0</v>
      </c>
      <c r="HP148" s="63">
        <v>0</v>
      </c>
      <c r="HQ148" s="63">
        <v>0</v>
      </c>
      <c r="HR148" s="63">
        <v>0</v>
      </c>
      <c r="HS148" s="63">
        <v>0</v>
      </c>
      <c r="HT148" s="63">
        <v>0</v>
      </c>
      <c r="HU148" s="63">
        <v>0</v>
      </c>
      <c r="HV148" s="63">
        <v>0</v>
      </c>
      <c r="HW148" s="63">
        <v>0</v>
      </c>
      <c r="HX148" s="63">
        <v>0</v>
      </c>
      <c r="HY148" s="63">
        <f t="shared" si="287"/>
        <v>0</v>
      </c>
      <c r="HZ148" s="63">
        <v>0</v>
      </c>
      <c r="IA148" s="63">
        <v>0</v>
      </c>
      <c r="IB148" s="63">
        <v>0</v>
      </c>
      <c r="IC148" s="63">
        <v>0</v>
      </c>
      <c r="ID148" s="63">
        <v>0</v>
      </c>
      <c r="IE148" s="63">
        <v>0</v>
      </c>
      <c r="IF148" s="63">
        <v>0</v>
      </c>
      <c r="IG148" s="63">
        <v>0</v>
      </c>
      <c r="IH148" s="63">
        <v>0</v>
      </c>
      <c r="II148" s="63">
        <v>0</v>
      </c>
      <c r="IJ148" s="63">
        <v>0</v>
      </c>
      <c r="IK148" s="63">
        <v>0</v>
      </c>
      <c r="IL148" s="63">
        <v>14700</v>
      </c>
      <c r="IM148" s="58">
        <v>9800</v>
      </c>
      <c r="IN148" s="58">
        <v>0</v>
      </c>
      <c r="IO148" s="58">
        <v>0</v>
      </c>
      <c r="IP148" s="58">
        <v>0</v>
      </c>
      <c r="IQ148" s="58">
        <f t="shared" si="240"/>
        <v>24500</v>
      </c>
      <c r="IR148" s="70">
        <f t="shared" si="288"/>
        <v>0</v>
      </c>
      <c r="IS148" s="70">
        <f t="shared" si="289"/>
        <v>0</v>
      </c>
      <c r="IT148" s="92">
        <f t="shared" si="241"/>
        <v>0</v>
      </c>
      <c r="IU148" s="92">
        <f t="shared" si="242"/>
        <v>0</v>
      </c>
      <c r="IV148" s="92">
        <f t="shared" si="290"/>
        <v>0</v>
      </c>
      <c r="IW148" s="21">
        <f t="shared" si="243"/>
        <v>0</v>
      </c>
      <c r="IX148" s="70">
        <f t="shared" si="291"/>
        <v>0</v>
      </c>
      <c r="IY148" s="70">
        <f t="shared" si="292"/>
        <v>0</v>
      </c>
      <c r="IZ148" s="93">
        <f t="shared" si="244"/>
        <v>0</v>
      </c>
      <c r="JA148" s="93">
        <f t="shared" si="245"/>
        <v>0</v>
      </c>
      <c r="JB148" s="92">
        <f t="shared" si="293"/>
        <v>0</v>
      </c>
      <c r="JC148" s="94">
        <f t="shared" si="246"/>
        <v>24500</v>
      </c>
      <c r="JD148" s="94">
        <f t="shared" si="294"/>
        <v>0</v>
      </c>
      <c r="JE148" s="94">
        <f t="shared" si="295"/>
        <v>0</v>
      </c>
      <c r="JF148" s="94">
        <f t="shared" si="247"/>
        <v>0</v>
      </c>
      <c r="JG148" s="94">
        <f t="shared" si="248"/>
        <v>0</v>
      </c>
      <c r="JH148" s="94">
        <f t="shared" si="296"/>
        <v>0</v>
      </c>
      <c r="JI148" s="94">
        <f t="shared" si="249"/>
        <v>24500</v>
      </c>
      <c r="JJ148" s="94">
        <f t="shared" si="297"/>
        <v>0</v>
      </c>
      <c r="JK148" s="94">
        <f t="shared" si="250"/>
        <v>0</v>
      </c>
      <c r="JL148" s="94">
        <f t="shared" si="298"/>
        <v>0</v>
      </c>
      <c r="JM148" s="94">
        <f t="shared" si="299"/>
        <v>0</v>
      </c>
      <c r="JN148" s="94">
        <f t="shared" si="300"/>
        <v>0</v>
      </c>
      <c r="JO148" s="94">
        <f t="shared" si="301"/>
        <v>24500</v>
      </c>
      <c r="JP148" s="37"/>
      <c r="JQ148" s="141"/>
      <c r="JR148" s="4"/>
      <c r="JS148" s="4"/>
      <c r="JT148" s="5" t="s">
        <v>406</v>
      </c>
      <c r="JU148" s="102"/>
      <c r="JV148" s="5"/>
      <c r="JW148" s="5"/>
      <c r="JX148" s="103" t="s">
        <v>412</v>
      </c>
      <c r="JY148" s="104"/>
      <c r="JZ148" s="143"/>
      <c r="KA148" s="5" t="s">
        <v>406</v>
      </c>
      <c r="KB148" s="143"/>
      <c r="KC148" s="109"/>
      <c r="KD148" s="109"/>
      <c r="KE148" s="146"/>
      <c r="KF148" s="143"/>
      <c r="KG148" s="143"/>
      <c r="KH148" s="143"/>
      <c r="KI148" s="143"/>
      <c r="KJ148" s="143"/>
      <c r="KK148" s="143"/>
      <c r="KL148" s="143"/>
      <c r="KM148" s="102"/>
      <c r="KN148" s="143"/>
      <c r="KO148" s="143"/>
      <c r="KP148" s="42" t="s">
        <v>580</v>
      </c>
      <c r="KQ148" s="143"/>
      <c r="KR148" s="143"/>
      <c r="KS148" s="293"/>
    </row>
    <row r="149" spans="1:305" ht="26.25" x14ac:dyDescent="0.25">
      <c r="A149" s="15" t="s">
        <v>746</v>
      </c>
      <c r="B149" s="5" t="s">
        <v>71</v>
      </c>
      <c r="C149" s="42" t="s">
        <v>338</v>
      </c>
      <c r="D149" s="218" t="s">
        <v>145</v>
      </c>
      <c r="E149" s="32" t="s">
        <v>770</v>
      </c>
      <c r="F149" s="32" t="s">
        <v>770</v>
      </c>
      <c r="G149" s="48">
        <v>0</v>
      </c>
      <c r="H149" s="48">
        <v>0</v>
      </c>
      <c r="I149" s="48">
        <v>0</v>
      </c>
      <c r="J149" s="48">
        <v>0</v>
      </c>
      <c r="K149" s="48">
        <v>0</v>
      </c>
      <c r="L149" s="48">
        <v>0</v>
      </c>
      <c r="M149" s="48">
        <v>0</v>
      </c>
      <c r="N149" s="48">
        <v>0</v>
      </c>
      <c r="O149" s="48">
        <v>0</v>
      </c>
      <c r="P149" s="48">
        <v>0</v>
      </c>
      <c r="Q149" s="48">
        <v>0</v>
      </c>
      <c r="R149" s="48">
        <v>0</v>
      </c>
      <c r="S149" s="11">
        <f t="shared" si="225"/>
        <v>0</v>
      </c>
      <c r="T149" s="79">
        <v>0</v>
      </c>
      <c r="U149" s="79">
        <v>0</v>
      </c>
      <c r="V149" s="79">
        <v>0</v>
      </c>
      <c r="W149" s="79">
        <v>0</v>
      </c>
      <c r="X149" s="79">
        <v>0</v>
      </c>
      <c r="Y149" s="79">
        <v>0</v>
      </c>
      <c r="Z149" s="79">
        <v>0</v>
      </c>
      <c r="AA149" s="79">
        <v>0</v>
      </c>
      <c r="AB149" s="79">
        <v>0</v>
      </c>
      <c r="AC149" s="79">
        <v>0</v>
      </c>
      <c r="AD149" s="79">
        <v>0</v>
      </c>
      <c r="AE149" s="79">
        <v>0</v>
      </c>
      <c r="AF149" s="221">
        <f t="shared" si="226"/>
        <v>0</v>
      </c>
      <c r="AG149" s="221">
        <f t="shared" si="227"/>
        <v>0</v>
      </c>
      <c r="AH149" s="221">
        <f t="shared" si="228"/>
        <v>0</v>
      </c>
      <c r="AI149" s="221">
        <f t="shared" si="229"/>
        <v>0</v>
      </c>
      <c r="AJ149" s="221">
        <f t="shared" si="230"/>
        <v>0</v>
      </c>
      <c r="AK149" s="221">
        <f t="shared" si="231"/>
        <v>0</v>
      </c>
      <c r="AL149" s="221">
        <f t="shared" si="232"/>
        <v>0</v>
      </c>
      <c r="AM149" s="221">
        <f t="shared" si="233"/>
        <v>0</v>
      </c>
      <c r="AN149" s="221">
        <f t="shared" si="234"/>
        <v>0</v>
      </c>
      <c r="AO149" s="221">
        <f t="shared" si="235"/>
        <v>0</v>
      </c>
      <c r="AP149" s="221">
        <f t="shared" si="236"/>
        <v>0</v>
      </c>
      <c r="AQ149" s="221">
        <f t="shared" si="237"/>
        <v>0</v>
      </c>
      <c r="AR149" s="221">
        <f t="shared" si="251"/>
        <v>0</v>
      </c>
      <c r="AS149" s="221">
        <f t="shared" si="252"/>
        <v>0</v>
      </c>
      <c r="AT149" s="221">
        <f t="shared" si="253"/>
        <v>0</v>
      </c>
      <c r="AU149" s="221">
        <f t="shared" si="254"/>
        <v>0</v>
      </c>
      <c r="AV149" s="221">
        <f t="shared" si="255"/>
        <v>0</v>
      </c>
      <c r="AW149" s="221">
        <f t="shared" si="256"/>
        <v>0</v>
      </c>
      <c r="AX149" s="221">
        <f t="shared" si="257"/>
        <v>0</v>
      </c>
      <c r="AY149" s="221">
        <f t="shared" si="258"/>
        <v>0</v>
      </c>
      <c r="AZ149" s="221">
        <f t="shared" si="259"/>
        <v>0</v>
      </c>
      <c r="BA149" s="221">
        <f t="shared" si="260"/>
        <v>0</v>
      </c>
      <c r="BB149" s="221">
        <f t="shared" si="261"/>
        <v>0</v>
      </c>
      <c r="BC149" s="221">
        <f t="shared" si="262"/>
        <v>0</v>
      </c>
      <c r="BD149" s="80">
        <f t="shared" si="238"/>
        <v>0</v>
      </c>
      <c r="BE149" s="76">
        <v>0</v>
      </c>
      <c r="BF149" s="50">
        <v>0</v>
      </c>
      <c r="BG149" s="21">
        <v>0</v>
      </c>
      <c r="BH149" s="21">
        <v>0</v>
      </c>
      <c r="BI149" s="21">
        <v>0</v>
      </c>
      <c r="BJ149" s="21">
        <v>0</v>
      </c>
      <c r="BK149" s="21">
        <v>0</v>
      </c>
      <c r="BL149" s="21">
        <v>0</v>
      </c>
      <c r="BM149" s="21">
        <v>0</v>
      </c>
      <c r="BN149" s="21">
        <v>0</v>
      </c>
      <c r="BO149" s="21">
        <v>0</v>
      </c>
      <c r="BP149" s="21">
        <v>0</v>
      </c>
      <c r="BQ149" s="21">
        <v>0</v>
      </c>
      <c r="BR149" s="21">
        <v>0</v>
      </c>
      <c r="BS149" s="86">
        <f t="shared" si="263"/>
        <v>0</v>
      </c>
      <c r="BT149" s="230">
        <v>0</v>
      </c>
      <c r="BU149" s="230">
        <v>0</v>
      </c>
      <c r="BV149" s="230">
        <v>0</v>
      </c>
      <c r="BW149" s="230">
        <v>0</v>
      </c>
      <c r="BX149" s="230">
        <v>0</v>
      </c>
      <c r="BY149" s="230">
        <v>0</v>
      </c>
      <c r="BZ149" s="230">
        <v>0</v>
      </c>
      <c r="CA149" s="230">
        <v>0</v>
      </c>
      <c r="CB149" s="230">
        <v>0</v>
      </c>
      <c r="CC149" s="230">
        <v>0</v>
      </c>
      <c r="CD149" s="230">
        <v>0</v>
      </c>
      <c r="CE149" s="230">
        <v>0</v>
      </c>
      <c r="CF149" s="80">
        <f t="shared" si="264"/>
        <v>0</v>
      </c>
      <c r="CG149" s="59">
        <v>0</v>
      </c>
      <c r="CH149" s="59">
        <v>0</v>
      </c>
      <c r="CI149" s="59">
        <v>0</v>
      </c>
      <c r="CJ149" s="59">
        <v>0</v>
      </c>
      <c r="CK149" s="59">
        <v>0</v>
      </c>
      <c r="CL149" s="59">
        <v>0</v>
      </c>
      <c r="CM149" s="59">
        <v>0</v>
      </c>
      <c r="CN149" s="59">
        <v>0</v>
      </c>
      <c r="CO149" s="59">
        <v>0</v>
      </c>
      <c r="CP149" s="59">
        <v>0</v>
      </c>
      <c r="CQ149" s="59">
        <v>0</v>
      </c>
      <c r="CR149" s="59">
        <v>0</v>
      </c>
      <c r="CS149" s="11">
        <f t="shared" si="265"/>
        <v>0</v>
      </c>
      <c r="CT149" s="59">
        <v>0</v>
      </c>
      <c r="CU149" s="59">
        <v>0</v>
      </c>
      <c r="CV149" s="59">
        <v>0</v>
      </c>
      <c r="CW149" s="59">
        <v>0</v>
      </c>
      <c r="CX149" s="58">
        <f t="shared" si="239"/>
        <v>0</v>
      </c>
      <c r="CY149" s="63">
        <v>0</v>
      </c>
      <c r="CZ149" s="63">
        <v>0</v>
      </c>
      <c r="DA149" s="63">
        <v>0</v>
      </c>
      <c r="DB149" s="63">
        <v>0</v>
      </c>
      <c r="DC149" s="63">
        <v>0</v>
      </c>
      <c r="DD149" s="63">
        <v>0</v>
      </c>
      <c r="DE149" s="63">
        <v>0</v>
      </c>
      <c r="DF149" s="63">
        <v>0</v>
      </c>
      <c r="DG149" s="63">
        <v>0</v>
      </c>
      <c r="DH149" s="63">
        <v>0</v>
      </c>
      <c r="DI149" s="63">
        <v>0</v>
      </c>
      <c r="DJ149" s="63">
        <v>0</v>
      </c>
      <c r="DK149" s="63">
        <f t="shared" si="266"/>
        <v>0</v>
      </c>
      <c r="DL149" s="63">
        <v>0</v>
      </c>
      <c r="DM149" s="63">
        <v>0</v>
      </c>
      <c r="DN149" s="63">
        <v>0</v>
      </c>
      <c r="DO149" s="63">
        <v>0</v>
      </c>
      <c r="DP149" s="63">
        <v>0</v>
      </c>
      <c r="DQ149" s="63">
        <v>0</v>
      </c>
      <c r="DR149" s="63">
        <v>0</v>
      </c>
      <c r="DS149" s="63">
        <v>0</v>
      </c>
      <c r="DT149" s="63">
        <v>0</v>
      </c>
      <c r="DU149" s="63">
        <v>0</v>
      </c>
      <c r="DV149" s="63">
        <v>0</v>
      </c>
      <c r="DW149" s="63">
        <v>0</v>
      </c>
      <c r="DX149" s="63">
        <f t="shared" si="267"/>
        <v>0</v>
      </c>
      <c r="DY149" s="58">
        <v>0</v>
      </c>
      <c r="DZ149" s="58">
        <v>0</v>
      </c>
      <c r="EA149" s="58">
        <v>0</v>
      </c>
      <c r="EB149" s="58">
        <v>0</v>
      </c>
      <c r="EC149" s="58">
        <f t="shared" si="268"/>
        <v>0</v>
      </c>
      <c r="ED149" s="88">
        <v>0</v>
      </c>
      <c r="EE149" s="88">
        <v>0</v>
      </c>
      <c r="EF149" s="88">
        <v>0</v>
      </c>
      <c r="EG149" s="88">
        <v>0</v>
      </c>
      <c r="EH149" s="88">
        <v>0</v>
      </c>
      <c r="EI149" s="88">
        <v>0</v>
      </c>
      <c r="EJ149" s="88">
        <v>0</v>
      </c>
      <c r="EK149" s="88">
        <v>0</v>
      </c>
      <c r="EL149" s="88">
        <v>0</v>
      </c>
      <c r="EM149" s="88">
        <v>0</v>
      </c>
      <c r="EN149" s="88">
        <v>0</v>
      </c>
      <c r="EO149" s="88">
        <v>0</v>
      </c>
      <c r="EP149" s="83">
        <f t="shared" si="269"/>
        <v>0</v>
      </c>
      <c r="EQ149" s="79">
        <v>0</v>
      </c>
      <c r="ER149" s="79">
        <v>0</v>
      </c>
      <c r="ES149" s="79">
        <v>0</v>
      </c>
      <c r="ET149" s="79">
        <v>0</v>
      </c>
      <c r="EU149" s="79">
        <v>0</v>
      </c>
      <c r="EV149" s="79">
        <v>0</v>
      </c>
      <c r="EW149" s="79">
        <v>0</v>
      </c>
      <c r="EX149" s="79">
        <v>0</v>
      </c>
      <c r="EY149" s="79">
        <v>0</v>
      </c>
      <c r="EZ149" s="79">
        <v>0</v>
      </c>
      <c r="FA149" s="79">
        <v>0</v>
      </c>
      <c r="FB149" s="79">
        <v>0</v>
      </c>
      <c r="FC149" s="81">
        <f t="shared" si="270"/>
        <v>0</v>
      </c>
      <c r="FD149" s="81">
        <f t="shared" si="271"/>
        <v>0</v>
      </c>
      <c r="FE149" s="81">
        <f t="shared" si="272"/>
        <v>0</v>
      </c>
      <c r="FF149" s="81">
        <f t="shared" si="273"/>
        <v>0</v>
      </c>
      <c r="FG149" s="81">
        <f t="shared" si="274"/>
        <v>0</v>
      </c>
      <c r="FH149" s="81">
        <f t="shared" si="275"/>
        <v>0</v>
      </c>
      <c r="FI149" s="81">
        <f t="shared" si="276"/>
        <v>0</v>
      </c>
      <c r="FJ149" s="81">
        <f t="shared" si="277"/>
        <v>0</v>
      </c>
      <c r="FK149" s="81">
        <f t="shared" si="278"/>
        <v>0</v>
      </c>
      <c r="FL149" s="81">
        <f t="shared" si="279"/>
        <v>0</v>
      </c>
      <c r="FM149" s="81">
        <f t="shared" si="280"/>
        <v>0</v>
      </c>
      <c r="FN149" s="81">
        <f t="shared" si="281"/>
        <v>0</v>
      </c>
      <c r="FO149" s="81">
        <f t="shared" si="282"/>
        <v>0</v>
      </c>
      <c r="FP149" s="88">
        <v>0</v>
      </c>
      <c r="FQ149" s="88">
        <v>0</v>
      </c>
      <c r="FR149" s="88">
        <v>0</v>
      </c>
      <c r="FS149" s="88">
        <v>0</v>
      </c>
      <c r="FT149" s="88">
        <v>0</v>
      </c>
      <c r="FU149" s="88">
        <v>0</v>
      </c>
      <c r="FV149" s="88">
        <v>0</v>
      </c>
      <c r="FW149" s="88">
        <v>0</v>
      </c>
      <c r="FX149" s="88">
        <v>0</v>
      </c>
      <c r="FY149" s="88">
        <v>0</v>
      </c>
      <c r="FZ149" s="88">
        <v>45825</v>
      </c>
      <c r="GA149" s="88">
        <v>45825</v>
      </c>
      <c r="GB149" s="83">
        <f t="shared" si="283"/>
        <v>91650</v>
      </c>
      <c r="GC149" s="88">
        <v>91650</v>
      </c>
      <c r="GD149" s="88">
        <v>91650</v>
      </c>
      <c r="GE149" s="88">
        <v>91650</v>
      </c>
      <c r="GF149" s="88">
        <v>0</v>
      </c>
      <c r="GG149" s="86">
        <v>366600</v>
      </c>
      <c r="GH149" s="63">
        <v>0</v>
      </c>
      <c r="GI149" s="63">
        <v>0</v>
      </c>
      <c r="GJ149" s="63">
        <v>0</v>
      </c>
      <c r="GK149" s="63">
        <v>0</v>
      </c>
      <c r="GL149" s="63">
        <v>0</v>
      </c>
      <c r="GM149" s="63">
        <v>0</v>
      </c>
      <c r="GN149" s="63">
        <v>0</v>
      </c>
      <c r="GO149" s="63">
        <v>0</v>
      </c>
      <c r="GP149" s="63">
        <v>0</v>
      </c>
      <c r="GQ149" s="63">
        <v>0</v>
      </c>
      <c r="GR149" s="63">
        <v>0</v>
      </c>
      <c r="GS149" s="63">
        <v>0</v>
      </c>
      <c r="GT149" s="63">
        <f t="shared" si="284"/>
        <v>0</v>
      </c>
      <c r="GU149" s="63">
        <v>0</v>
      </c>
      <c r="GV149" s="63">
        <v>0</v>
      </c>
      <c r="GW149" s="63">
        <v>0</v>
      </c>
      <c r="GX149" s="63">
        <v>0</v>
      </c>
      <c r="GY149" s="63">
        <v>0</v>
      </c>
      <c r="GZ149" s="63">
        <v>0</v>
      </c>
      <c r="HA149" s="63">
        <v>0</v>
      </c>
      <c r="HB149" s="63">
        <v>0</v>
      </c>
      <c r="HC149" s="63">
        <v>0</v>
      </c>
      <c r="HD149" s="63">
        <v>0</v>
      </c>
      <c r="HE149" s="63">
        <v>45825</v>
      </c>
      <c r="HF149" s="63">
        <v>45825</v>
      </c>
      <c r="HG149" s="63">
        <f t="shared" si="285"/>
        <v>91650</v>
      </c>
      <c r="HH149" s="58">
        <v>91650</v>
      </c>
      <c r="HI149" s="58">
        <v>91650</v>
      </c>
      <c r="HJ149" s="58">
        <v>91650</v>
      </c>
      <c r="HK149" s="58">
        <v>0</v>
      </c>
      <c r="HL149" s="58">
        <f t="shared" si="286"/>
        <v>366600</v>
      </c>
      <c r="HM149" s="63">
        <v>0</v>
      </c>
      <c r="HN149" s="63">
        <v>0</v>
      </c>
      <c r="HO149" s="63">
        <v>0</v>
      </c>
      <c r="HP149" s="63">
        <v>0</v>
      </c>
      <c r="HQ149" s="63">
        <v>0</v>
      </c>
      <c r="HR149" s="63">
        <v>0</v>
      </c>
      <c r="HS149" s="63">
        <v>0</v>
      </c>
      <c r="HT149" s="63">
        <v>0</v>
      </c>
      <c r="HU149" s="63">
        <v>0</v>
      </c>
      <c r="HV149" s="63">
        <v>0</v>
      </c>
      <c r="HW149" s="63">
        <v>0</v>
      </c>
      <c r="HX149" s="63">
        <v>0</v>
      </c>
      <c r="HY149" s="63">
        <f t="shared" si="287"/>
        <v>0</v>
      </c>
      <c r="HZ149" s="63">
        <v>0</v>
      </c>
      <c r="IA149" s="63">
        <v>0</v>
      </c>
      <c r="IB149" s="63">
        <v>0</v>
      </c>
      <c r="IC149" s="63">
        <v>0</v>
      </c>
      <c r="ID149" s="63">
        <v>0</v>
      </c>
      <c r="IE149" s="63">
        <v>0</v>
      </c>
      <c r="IF149" s="63">
        <v>0</v>
      </c>
      <c r="IG149" s="63">
        <v>0</v>
      </c>
      <c r="IH149" s="63">
        <v>0</v>
      </c>
      <c r="II149" s="63">
        <v>0</v>
      </c>
      <c r="IJ149" s="63">
        <v>0</v>
      </c>
      <c r="IK149" s="63">
        <v>0</v>
      </c>
      <c r="IL149" s="63">
        <v>91650</v>
      </c>
      <c r="IM149" s="58">
        <v>91650</v>
      </c>
      <c r="IN149" s="58">
        <v>91650</v>
      </c>
      <c r="IO149" s="58">
        <v>91650</v>
      </c>
      <c r="IP149" s="58">
        <v>0</v>
      </c>
      <c r="IQ149" s="58">
        <f t="shared" si="240"/>
        <v>366600</v>
      </c>
      <c r="IR149" s="70">
        <f t="shared" si="288"/>
        <v>0</v>
      </c>
      <c r="IS149" s="70">
        <f t="shared" si="289"/>
        <v>0</v>
      </c>
      <c r="IT149" s="92">
        <f t="shared" si="241"/>
        <v>0</v>
      </c>
      <c r="IU149" s="92">
        <f t="shared" si="242"/>
        <v>0</v>
      </c>
      <c r="IV149" s="92">
        <f t="shared" si="290"/>
        <v>0</v>
      </c>
      <c r="IW149" s="21">
        <f t="shared" si="243"/>
        <v>0</v>
      </c>
      <c r="IX149" s="70">
        <f t="shared" si="291"/>
        <v>0</v>
      </c>
      <c r="IY149" s="70">
        <f t="shared" si="292"/>
        <v>0</v>
      </c>
      <c r="IZ149" s="93">
        <f t="shared" si="244"/>
        <v>0</v>
      </c>
      <c r="JA149" s="93">
        <f t="shared" si="245"/>
        <v>0</v>
      </c>
      <c r="JB149" s="92">
        <f t="shared" si="293"/>
        <v>0</v>
      </c>
      <c r="JC149" s="94">
        <f t="shared" si="246"/>
        <v>366600</v>
      </c>
      <c r="JD149" s="94">
        <f t="shared" si="294"/>
        <v>0</v>
      </c>
      <c r="JE149" s="94">
        <f t="shared" si="295"/>
        <v>0</v>
      </c>
      <c r="JF149" s="94">
        <f t="shared" si="247"/>
        <v>0</v>
      </c>
      <c r="JG149" s="94">
        <f t="shared" si="248"/>
        <v>0</v>
      </c>
      <c r="JH149" s="94">
        <f t="shared" si="296"/>
        <v>0</v>
      </c>
      <c r="JI149" s="94">
        <f t="shared" si="249"/>
        <v>366600</v>
      </c>
      <c r="JJ149" s="94">
        <f t="shared" si="297"/>
        <v>0</v>
      </c>
      <c r="JK149" s="94">
        <f t="shared" si="250"/>
        <v>0</v>
      </c>
      <c r="JL149" s="94">
        <f t="shared" si="298"/>
        <v>0</v>
      </c>
      <c r="JM149" s="94">
        <f t="shared" si="299"/>
        <v>0</v>
      </c>
      <c r="JN149" s="94">
        <f t="shared" si="300"/>
        <v>0</v>
      </c>
      <c r="JO149" s="94">
        <f t="shared" si="301"/>
        <v>366600</v>
      </c>
      <c r="JP149" s="37"/>
      <c r="JQ149" s="141"/>
      <c r="JR149" s="4"/>
      <c r="JS149" s="4"/>
      <c r="JT149" s="5" t="s">
        <v>406</v>
      </c>
      <c r="JU149" s="102"/>
      <c r="JV149" s="5"/>
      <c r="JW149" s="5"/>
      <c r="JX149" s="103" t="s">
        <v>412</v>
      </c>
      <c r="JY149" s="104"/>
      <c r="JZ149" s="143"/>
      <c r="KA149" s="5" t="s">
        <v>406</v>
      </c>
      <c r="KB149" s="143"/>
      <c r="KC149" s="109"/>
      <c r="KD149" s="109"/>
      <c r="KE149" s="146"/>
      <c r="KF149" s="143"/>
      <c r="KG149" s="143"/>
      <c r="KH149" s="143"/>
      <c r="KI149" s="143"/>
      <c r="KJ149" s="143"/>
      <c r="KK149" s="143"/>
      <c r="KL149" s="143"/>
      <c r="KM149" s="102"/>
      <c r="KN149" s="143"/>
      <c r="KO149" s="143"/>
      <c r="KP149" s="42" t="s">
        <v>580</v>
      </c>
      <c r="KQ149" s="143"/>
      <c r="KR149" s="143"/>
      <c r="KS149" s="293"/>
    </row>
    <row r="150" spans="1:305" ht="26.25" x14ac:dyDescent="0.25">
      <c r="A150" s="15" t="s">
        <v>747</v>
      </c>
      <c r="B150" s="5" t="s">
        <v>71</v>
      </c>
      <c r="C150" s="42" t="s">
        <v>339</v>
      </c>
      <c r="D150" s="218" t="s">
        <v>145</v>
      </c>
      <c r="E150" s="32" t="s">
        <v>770</v>
      </c>
      <c r="F150" s="32" t="s">
        <v>770</v>
      </c>
      <c r="G150" s="48">
        <v>0</v>
      </c>
      <c r="H150" s="48">
        <v>0</v>
      </c>
      <c r="I150" s="48">
        <v>0</v>
      </c>
      <c r="J150" s="48">
        <v>0</v>
      </c>
      <c r="K150" s="48">
        <v>0</v>
      </c>
      <c r="L150" s="48">
        <v>0</v>
      </c>
      <c r="M150" s="48">
        <v>0</v>
      </c>
      <c r="N150" s="48">
        <v>0</v>
      </c>
      <c r="O150" s="48">
        <v>0</v>
      </c>
      <c r="P150" s="48">
        <v>0</v>
      </c>
      <c r="Q150" s="48">
        <v>0</v>
      </c>
      <c r="R150" s="48">
        <v>0</v>
      </c>
      <c r="S150" s="11">
        <f t="shared" si="225"/>
        <v>0</v>
      </c>
      <c r="T150" s="79">
        <v>0</v>
      </c>
      <c r="U150" s="79">
        <v>0</v>
      </c>
      <c r="V150" s="79">
        <v>0</v>
      </c>
      <c r="W150" s="79">
        <v>0</v>
      </c>
      <c r="X150" s="79">
        <v>0</v>
      </c>
      <c r="Y150" s="79">
        <v>0</v>
      </c>
      <c r="Z150" s="79">
        <v>0</v>
      </c>
      <c r="AA150" s="79">
        <v>0</v>
      </c>
      <c r="AB150" s="79">
        <v>0</v>
      </c>
      <c r="AC150" s="79">
        <v>0</v>
      </c>
      <c r="AD150" s="79">
        <v>0</v>
      </c>
      <c r="AE150" s="79">
        <v>0</v>
      </c>
      <c r="AF150" s="221">
        <f t="shared" si="226"/>
        <v>0</v>
      </c>
      <c r="AG150" s="221">
        <f t="shared" si="227"/>
        <v>0</v>
      </c>
      <c r="AH150" s="221">
        <f t="shared" si="228"/>
        <v>0</v>
      </c>
      <c r="AI150" s="221">
        <f t="shared" si="229"/>
        <v>0</v>
      </c>
      <c r="AJ150" s="221">
        <f t="shared" si="230"/>
        <v>0</v>
      </c>
      <c r="AK150" s="221">
        <f t="shared" si="231"/>
        <v>0</v>
      </c>
      <c r="AL150" s="221">
        <f t="shared" si="232"/>
        <v>0</v>
      </c>
      <c r="AM150" s="221">
        <f t="shared" si="233"/>
        <v>0</v>
      </c>
      <c r="AN150" s="221">
        <f t="shared" si="234"/>
        <v>0</v>
      </c>
      <c r="AO150" s="221">
        <f t="shared" si="235"/>
        <v>0</v>
      </c>
      <c r="AP150" s="221">
        <f t="shared" si="236"/>
        <v>0</v>
      </c>
      <c r="AQ150" s="221">
        <f t="shared" si="237"/>
        <v>0</v>
      </c>
      <c r="AR150" s="221">
        <f t="shared" si="251"/>
        <v>0</v>
      </c>
      <c r="AS150" s="221">
        <f t="shared" si="252"/>
        <v>0</v>
      </c>
      <c r="AT150" s="221">
        <f t="shared" si="253"/>
        <v>0</v>
      </c>
      <c r="AU150" s="221">
        <f t="shared" si="254"/>
        <v>0</v>
      </c>
      <c r="AV150" s="221">
        <f t="shared" si="255"/>
        <v>0</v>
      </c>
      <c r="AW150" s="221">
        <f t="shared" si="256"/>
        <v>0</v>
      </c>
      <c r="AX150" s="221">
        <f t="shared" si="257"/>
        <v>0</v>
      </c>
      <c r="AY150" s="221">
        <f t="shared" si="258"/>
        <v>0</v>
      </c>
      <c r="AZ150" s="221">
        <f t="shared" si="259"/>
        <v>0</v>
      </c>
      <c r="BA150" s="221">
        <f t="shared" si="260"/>
        <v>0</v>
      </c>
      <c r="BB150" s="221">
        <f t="shared" si="261"/>
        <v>0</v>
      </c>
      <c r="BC150" s="221">
        <f t="shared" si="262"/>
        <v>0</v>
      </c>
      <c r="BD150" s="80">
        <f t="shared" si="238"/>
        <v>0</v>
      </c>
      <c r="BE150" s="76">
        <v>0</v>
      </c>
      <c r="BF150" s="50">
        <v>0</v>
      </c>
      <c r="BG150" s="21">
        <v>0</v>
      </c>
      <c r="BH150" s="21">
        <v>0</v>
      </c>
      <c r="BI150" s="21">
        <v>0</v>
      </c>
      <c r="BJ150" s="21">
        <v>0</v>
      </c>
      <c r="BK150" s="21">
        <v>0</v>
      </c>
      <c r="BL150" s="21">
        <v>0</v>
      </c>
      <c r="BM150" s="21">
        <v>0</v>
      </c>
      <c r="BN150" s="21">
        <v>0</v>
      </c>
      <c r="BO150" s="21">
        <v>0</v>
      </c>
      <c r="BP150" s="21">
        <v>0</v>
      </c>
      <c r="BQ150" s="21">
        <v>0</v>
      </c>
      <c r="BR150" s="21">
        <v>0</v>
      </c>
      <c r="BS150" s="86">
        <f t="shared" si="263"/>
        <v>0</v>
      </c>
      <c r="BT150" s="230">
        <v>0</v>
      </c>
      <c r="BU150" s="230">
        <v>0</v>
      </c>
      <c r="BV150" s="230">
        <v>0</v>
      </c>
      <c r="BW150" s="230">
        <v>0</v>
      </c>
      <c r="BX150" s="230">
        <v>0</v>
      </c>
      <c r="BY150" s="230">
        <v>0</v>
      </c>
      <c r="BZ150" s="230">
        <v>0</v>
      </c>
      <c r="CA150" s="230">
        <v>0</v>
      </c>
      <c r="CB150" s="230">
        <v>0</v>
      </c>
      <c r="CC150" s="230">
        <v>0</v>
      </c>
      <c r="CD150" s="230">
        <v>0</v>
      </c>
      <c r="CE150" s="230">
        <v>0</v>
      </c>
      <c r="CF150" s="80">
        <f t="shared" si="264"/>
        <v>0</v>
      </c>
      <c r="CG150" s="59">
        <v>0</v>
      </c>
      <c r="CH150" s="59">
        <v>0</v>
      </c>
      <c r="CI150" s="59">
        <v>0</v>
      </c>
      <c r="CJ150" s="59">
        <v>0</v>
      </c>
      <c r="CK150" s="59">
        <v>0</v>
      </c>
      <c r="CL150" s="59">
        <v>0</v>
      </c>
      <c r="CM150" s="59">
        <v>0</v>
      </c>
      <c r="CN150" s="59">
        <v>0</v>
      </c>
      <c r="CO150" s="59">
        <v>0</v>
      </c>
      <c r="CP150" s="59">
        <v>0</v>
      </c>
      <c r="CQ150" s="59">
        <v>0</v>
      </c>
      <c r="CR150" s="59">
        <v>0</v>
      </c>
      <c r="CS150" s="11">
        <f t="shared" si="265"/>
        <v>0</v>
      </c>
      <c r="CT150" s="59">
        <v>0</v>
      </c>
      <c r="CU150" s="59">
        <v>0</v>
      </c>
      <c r="CV150" s="59">
        <v>0</v>
      </c>
      <c r="CW150" s="59">
        <v>0</v>
      </c>
      <c r="CX150" s="58">
        <f t="shared" si="239"/>
        <v>0</v>
      </c>
      <c r="CY150" s="63">
        <v>0</v>
      </c>
      <c r="CZ150" s="63">
        <v>0</v>
      </c>
      <c r="DA150" s="63">
        <v>0</v>
      </c>
      <c r="DB150" s="63">
        <v>0</v>
      </c>
      <c r="DC150" s="63">
        <v>0</v>
      </c>
      <c r="DD150" s="63">
        <v>0</v>
      </c>
      <c r="DE150" s="63">
        <v>0</v>
      </c>
      <c r="DF150" s="63">
        <v>0</v>
      </c>
      <c r="DG150" s="63">
        <v>0</v>
      </c>
      <c r="DH150" s="63">
        <v>0</v>
      </c>
      <c r="DI150" s="63">
        <v>0</v>
      </c>
      <c r="DJ150" s="63">
        <v>0</v>
      </c>
      <c r="DK150" s="63">
        <f t="shared" si="266"/>
        <v>0</v>
      </c>
      <c r="DL150" s="63">
        <v>0</v>
      </c>
      <c r="DM150" s="63">
        <v>0</v>
      </c>
      <c r="DN150" s="63">
        <v>0</v>
      </c>
      <c r="DO150" s="63">
        <v>0</v>
      </c>
      <c r="DP150" s="63">
        <v>0</v>
      </c>
      <c r="DQ150" s="63">
        <v>0</v>
      </c>
      <c r="DR150" s="63">
        <v>0</v>
      </c>
      <c r="DS150" s="63">
        <v>0</v>
      </c>
      <c r="DT150" s="63">
        <v>0</v>
      </c>
      <c r="DU150" s="63">
        <v>0</v>
      </c>
      <c r="DV150" s="63">
        <v>0</v>
      </c>
      <c r="DW150" s="63">
        <v>0</v>
      </c>
      <c r="DX150" s="63">
        <f t="shared" si="267"/>
        <v>0</v>
      </c>
      <c r="DY150" s="58">
        <v>0</v>
      </c>
      <c r="DZ150" s="58">
        <v>0</v>
      </c>
      <c r="EA150" s="58">
        <v>0</v>
      </c>
      <c r="EB150" s="58">
        <v>0</v>
      </c>
      <c r="EC150" s="58">
        <f t="shared" si="268"/>
        <v>0</v>
      </c>
      <c r="ED150" s="88">
        <v>0</v>
      </c>
      <c r="EE150" s="88">
        <v>0</v>
      </c>
      <c r="EF150" s="88">
        <v>0</v>
      </c>
      <c r="EG150" s="88">
        <v>0</v>
      </c>
      <c r="EH150" s="88">
        <v>0</v>
      </c>
      <c r="EI150" s="88">
        <v>0</v>
      </c>
      <c r="EJ150" s="88">
        <v>0</v>
      </c>
      <c r="EK150" s="88">
        <v>0</v>
      </c>
      <c r="EL150" s="88">
        <v>0</v>
      </c>
      <c r="EM150" s="88">
        <v>0</v>
      </c>
      <c r="EN150" s="88">
        <v>0</v>
      </c>
      <c r="EO150" s="88">
        <v>0</v>
      </c>
      <c r="EP150" s="83">
        <f t="shared" si="269"/>
        <v>0</v>
      </c>
      <c r="EQ150" s="79">
        <v>0</v>
      </c>
      <c r="ER150" s="79">
        <v>0</v>
      </c>
      <c r="ES150" s="79">
        <v>0</v>
      </c>
      <c r="ET150" s="79">
        <v>0</v>
      </c>
      <c r="EU150" s="79">
        <v>0</v>
      </c>
      <c r="EV150" s="79">
        <v>0</v>
      </c>
      <c r="EW150" s="79">
        <v>0</v>
      </c>
      <c r="EX150" s="79">
        <v>0</v>
      </c>
      <c r="EY150" s="79">
        <v>0</v>
      </c>
      <c r="EZ150" s="79">
        <v>0</v>
      </c>
      <c r="FA150" s="79">
        <v>0</v>
      </c>
      <c r="FB150" s="79">
        <v>0</v>
      </c>
      <c r="FC150" s="81">
        <f t="shared" si="270"/>
        <v>0</v>
      </c>
      <c r="FD150" s="81">
        <f t="shared" si="271"/>
        <v>0</v>
      </c>
      <c r="FE150" s="81">
        <f t="shared" si="272"/>
        <v>0</v>
      </c>
      <c r="FF150" s="81">
        <f t="shared" si="273"/>
        <v>0</v>
      </c>
      <c r="FG150" s="81">
        <f t="shared" si="274"/>
        <v>0</v>
      </c>
      <c r="FH150" s="81">
        <f t="shared" si="275"/>
        <v>0</v>
      </c>
      <c r="FI150" s="81">
        <f t="shared" si="276"/>
        <v>0</v>
      </c>
      <c r="FJ150" s="81">
        <f t="shared" si="277"/>
        <v>0</v>
      </c>
      <c r="FK150" s="81">
        <f t="shared" si="278"/>
        <v>0</v>
      </c>
      <c r="FL150" s="81">
        <f t="shared" si="279"/>
        <v>0</v>
      </c>
      <c r="FM150" s="81">
        <f t="shared" si="280"/>
        <v>0</v>
      </c>
      <c r="FN150" s="81">
        <f t="shared" si="281"/>
        <v>0</v>
      </c>
      <c r="FO150" s="81">
        <f t="shared" si="282"/>
        <v>0</v>
      </c>
      <c r="FP150" s="88">
        <v>0</v>
      </c>
      <c r="FQ150" s="88">
        <v>0</v>
      </c>
      <c r="FR150" s="88">
        <v>0</v>
      </c>
      <c r="FS150" s="88">
        <v>0</v>
      </c>
      <c r="FT150" s="88">
        <v>0</v>
      </c>
      <c r="FU150" s="88">
        <v>0</v>
      </c>
      <c r="FV150" s="88">
        <v>0</v>
      </c>
      <c r="FW150" s="88">
        <v>0</v>
      </c>
      <c r="FX150" s="88">
        <v>0</v>
      </c>
      <c r="FY150" s="88">
        <v>0</v>
      </c>
      <c r="FZ150" s="88">
        <v>0</v>
      </c>
      <c r="GA150" s="88">
        <v>74767</v>
      </c>
      <c r="GB150" s="83">
        <f t="shared" si="283"/>
        <v>74767</v>
      </c>
      <c r="GC150" s="88">
        <v>0</v>
      </c>
      <c r="GD150" s="88">
        <v>0</v>
      </c>
      <c r="GE150" s="88">
        <v>0</v>
      </c>
      <c r="GF150" s="88">
        <v>0</v>
      </c>
      <c r="GG150" s="86">
        <v>74767</v>
      </c>
      <c r="GH150" s="63">
        <v>0</v>
      </c>
      <c r="GI150" s="63">
        <v>0</v>
      </c>
      <c r="GJ150" s="63">
        <v>0</v>
      </c>
      <c r="GK150" s="63">
        <v>0</v>
      </c>
      <c r="GL150" s="63">
        <v>0</v>
      </c>
      <c r="GM150" s="63">
        <v>0</v>
      </c>
      <c r="GN150" s="63">
        <v>0</v>
      </c>
      <c r="GO150" s="63">
        <v>0</v>
      </c>
      <c r="GP150" s="63">
        <v>0</v>
      </c>
      <c r="GQ150" s="63">
        <v>0</v>
      </c>
      <c r="GR150" s="63">
        <v>0</v>
      </c>
      <c r="GS150" s="63">
        <v>0</v>
      </c>
      <c r="GT150" s="63">
        <f t="shared" si="284"/>
        <v>0</v>
      </c>
      <c r="GU150" s="63">
        <v>0</v>
      </c>
      <c r="GV150" s="63">
        <v>0</v>
      </c>
      <c r="GW150" s="63">
        <v>0</v>
      </c>
      <c r="GX150" s="63">
        <v>0</v>
      </c>
      <c r="GY150" s="63">
        <v>0</v>
      </c>
      <c r="GZ150" s="63">
        <v>0</v>
      </c>
      <c r="HA150" s="63">
        <v>0</v>
      </c>
      <c r="HB150" s="63">
        <v>0</v>
      </c>
      <c r="HC150" s="63">
        <v>0</v>
      </c>
      <c r="HD150" s="63">
        <v>0</v>
      </c>
      <c r="HE150" s="63">
        <v>0</v>
      </c>
      <c r="HF150" s="63">
        <v>74767</v>
      </c>
      <c r="HG150" s="63">
        <f t="shared" si="285"/>
        <v>74767</v>
      </c>
      <c r="HH150" s="58">
        <v>0</v>
      </c>
      <c r="HI150" s="58">
        <v>0</v>
      </c>
      <c r="HJ150" s="58">
        <v>0</v>
      </c>
      <c r="HK150" s="58">
        <v>0</v>
      </c>
      <c r="HL150" s="58">
        <f t="shared" si="286"/>
        <v>74767</v>
      </c>
      <c r="HM150" s="63">
        <v>0</v>
      </c>
      <c r="HN150" s="63">
        <v>0</v>
      </c>
      <c r="HO150" s="63">
        <v>0</v>
      </c>
      <c r="HP150" s="63">
        <v>0</v>
      </c>
      <c r="HQ150" s="63">
        <v>0</v>
      </c>
      <c r="HR150" s="63">
        <v>0</v>
      </c>
      <c r="HS150" s="63">
        <v>0</v>
      </c>
      <c r="HT150" s="63">
        <v>0</v>
      </c>
      <c r="HU150" s="63">
        <v>0</v>
      </c>
      <c r="HV150" s="63">
        <v>0</v>
      </c>
      <c r="HW150" s="63">
        <v>0</v>
      </c>
      <c r="HX150" s="63">
        <v>0</v>
      </c>
      <c r="HY150" s="63">
        <f t="shared" si="287"/>
        <v>0</v>
      </c>
      <c r="HZ150" s="63">
        <v>0</v>
      </c>
      <c r="IA150" s="63">
        <v>0</v>
      </c>
      <c r="IB150" s="63">
        <v>0</v>
      </c>
      <c r="IC150" s="63">
        <v>0</v>
      </c>
      <c r="ID150" s="63">
        <v>0</v>
      </c>
      <c r="IE150" s="63">
        <v>0</v>
      </c>
      <c r="IF150" s="63">
        <v>0</v>
      </c>
      <c r="IG150" s="63">
        <v>0</v>
      </c>
      <c r="IH150" s="63">
        <v>0</v>
      </c>
      <c r="II150" s="63">
        <v>0</v>
      </c>
      <c r="IJ150" s="63">
        <v>0</v>
      </c>
      <c r="IK150" s="63">
        <v>0</v>
      </c>
      <c r="IL150" s="63">
        <v>74767</v>
      </c>
      <c r="IM150" s="58">
        <v>0</v>
      </c>
      <c r="IN150" s="58">
        <v>0</v>
      </c>
      <c r="IO150" s="58">
        <v>0</v>
      </c>
      <c r="IP150" s="58">
        <v>0</v>
      </c>
      <c r="IQ150" s="58">
        <f t="shared" si="240"/>
        <v>74767</v>
      </c>
      <c r="IR150" s="70">
        <f t="shared" si="288"/>
        <v>0</v>
      </c>
      <c r="IS150" s="70">
        <f t="shared" si="289"/>
        <v>0</v>
      </c>
      <c r="IT150" s="92">
        <f t="shared" si="241"/>
        <v>0</v>
      </c>
      <c r="IU150" s="92">
        <f t="shared" si="242"/>
        <v>0</v>
      </c>
      <c r="IV150" s="92">
        <f t="shared" si="290"/>
        <v>0</v>
      </c>
      <c r="IW150" s="21">
        <f t="shared" si="243"/>
        <v>0</v>
      </c>
      <c r="IX150" s="70">
        <f t="shared" si="291"/>
        <v>0</v>
      </c>
      <c r="IY150" s="70">
        <f t="shared" si="292"/>
        <v>0</v>
      </c>
      <c r="IZ150" s="93">
        <f t="shared" si="244"/>
        <v>0</v>
      </c>
      <c r="JA150" s="93">
        <f t="shared" si="245"/>
        <v>0</v>
      </c>
      <c r="JB150" s="92">
        <f t="shared" si="293"/>
        <v>0</v>
      </c>
      <c r="JC150" s="94">
        <f t="shared" si="246"/>
        <v>74767</v>
      </c>
      <c r="JD150" s="94">
        <f t="shared" si="294"/>
        <v>0</v>
      </c>
      <c r="JE150" s="94">
        <f t="shared" si="295"/>
        <v>0</v>
      </c>
      <c r="JF150" s="94">
        <f t="shared" si="247"/>
        <v>0</v>
      </c>
      <c r="JG150" s="94">
        <f t="shared" si="248"/>
        <v>0</v>
      </c>
      <c r="JH150" s="94">
        <f t="shared" si="296"/>
        <v>0</v>
      </c>
      <c r="JI150" s="94">
        <f t="shared" si="249"/>
        <v>74767</v>
      </c>
      <c r="JJ150" s="94">
        <f t="shared" si="297"/>
        <v>0</v>
      </c>
      <c r="JK150" s="94">
        <f t="shared" si="250"/>
        <v>0</v>
      </c>
      <c r="JL150" s="94">
        <f t="shared" si="298"/>
        <v>0</v>
      </c>
      <c r="JM150" s="94">
        <f t="shared" si="299"/>
        <v>0</v>
      </c>
      <c r="JN150" s="94">
        <f t="shared" si="300"/>
        <v>0</v>
      </c>
      <c r="JO150" s="94">
        <f t="shared" si="301"/>
        <v>74767</v>
      </c>
      <c r="JP150" s="37"/>
      <c r="JQ150" s="141"/>
      <c r="JR150" s="4"/>
      <c r="JS150" s="4"/>
      <c r="JT150" s="5" t="s">
        <v>406</v>
      </c>
      <c r="JU150" s="102"/>
      <c r="JV150" s="5"/>
      <c r="JW150" s="5"/>
      <c r="JX150" s="103" t="s">
        <v>412</v>
      </c>
      <c r="JY150" s="104"/>
      <c r="JZ150" s="143"/>
      <c r="KA150" s="5" t="s">
        <v>406</v>
      </c>
      <c r="KB150" s="143"/>
      <c r="KC150" s="109"/>
      <c r="KD150" s="109"/>
      <c r="KE150" s="146"/>
      <c r="KF150" s="143"/>
      <c r="KG150" s="143"/>
      <c r="KH150" s="143"/>
      <c r="KI150" s="143"/>
      <c r="KJ150" s="143"/>
      <c r="KK150" s="143"/>
      <c r="KL150" s="143"/>
      <c r="KM150" s="102"/>
      <c r="KN150" s="143"/>
      <c r="KO150" s="143"/>
      <c r="KP150" s="42" t="s">
        <v>500</v>
      </c>
      <c r="KQ150" s="143"/>
      <c r="KR150" s="143"/>
      <c r="KS150" s="293"/>
    </row>
    <row r="151" spans="1:305" ht="26.25" x14ac:dyDescent="0.25">
      <c r="A151" s="15" t="s">
        <v>748</v>
      </c>
      <c r="B151" s="5" t="s">
        <v>71</v>
      </c>
      <c r="C151" s="42" t="s">
        <v>340</v>
      </c>
      <c r="D151" s="218" t="s">
        <v>145</v>
      </c>
      <c r="E151" s="32" t="s">
        <v>770</v>
      </c>
      <c r="F151" s="32" t="s">
        <v>770</v>
      </c>
      <c r="G151" s="48">
        <v>0</v>
      </c>
      <c r="H151" s="48">
        <v>0</v>
      </c>
      <c r="I151" s="48">
        <v>0</v>
      </c>
      <c r="J151" s="48">
        <v>0</v>
      </c>
      <c r="K151" s="48">
        <v>0</v>
      </c>
      <c r="L151" s="48">
        <v>0</v>
      </c>
      <c r="M151" s="48">
        <v>0</v>
      </c>
      <c r="N151" s="48">
        <v>0</v>
      </c>
      <c r="O151" s="48">
        <v>0</v>
      </c>
      <c r="P151" s="48">
        <v>0</v>
      </c>
      <c r="Q151" s="48">
        <v>0</v>
      </c>
      <c r="R151" s="48">
        <v>0</v>
      </c>
      <c r="S151" s="11">
        <f t="shared" si="225"/>
        <v>0</v>
      </c>
      <c r="T151" s="79">
        <v>0</v>
      </c>
      <c r="U151" s="79">
        <v>0</v>
      </c>
      <c r="V151" s="79">
        <v>0</v>
      </c>
      <c r="W151" s="79">
        <v>0</v>
      </c>
      <c r="X151" s="79">
        <v>0</v>
      </c>
      <c r="Y151" s="79">
        <v>0</v>
      </c>
      <c r="Z151" s="79">
        <v>0</v>
      </c>
      <c r="AA151" s="79">
        <v>0</v>
      </c>
      <c r="AB151" s="79">
        <v>0</v>
      </c>
      <c r="AC151" s="79">
        <v>0</v>
      </c>
      <c r="AD151" s="79">
        <v>0</v>
      </c>
      <c r="AE151" s="79">
        <v>0</v>
      </c>
      <c r="AF151" s="221">
        <f t="shared" si="226"/>
        <v>0</v>
      </c>
      <c r="AG151" s="221">
        <f t="shared" si="227"/>
        <v>0</v>
      </c>
      <c r="AH151" s="221">
        <f t="shared" si="228"/>
        <v>0</v>
      </c>
      <c r="AI151" s="221">
        <f t="shared" si="229"/>
        <v>0</v>
      </c>
      <c r="AJ151" s="221">
        <f t="shared" si="230"/>
        <v>0</v>
      </c>
      <c r="AK151" s="221">
        <f t="shared" si="231"/>
        <v>0</v>
      </c>
      <c r="AL151" s="221">
        <f t="shared" si="232"/>
        <v>0</v>
      </c>
      <c r="AM151" s="221">
        <f t="shared" si="233"/>
        <v>0</v>
      </c>
      <c r="AN151" s="221">
        <f t="shared" si="234"/>
        <v>0</v>
      </c>
      <c r="AO151" s="221">
        <f t="shared" si="235"/>
        <v>0</v>
      </c>
      <c r="AP151" s="221">
        <f t="shared" si="236"/>
        <v>0</v>
      </c>
      <c r="AQ151" s="221">
        <f t="shared" si="237"/>
        <v>0</v>
      </c>
      <c r="AR151" s="221">
        <f t="shared" si="251"/>
        <v>0</v>
      </c>
      <c r="AS151" s="221">
        <f t="shared" si="252"/>
        <v>0</v>
      </c>
      <c r="AT151" s="221">
        <f t="shared" si="253"/>
        <v>0</v>
      </c>
      <c r="AU151" s="221">
        <f t="shared" si="254"/>
        <v>0</v>
      </c>
      <c r="AV151" s="221">
        <f t="shared" si="255"/>
        <v>0</v>
      </c>
      <c r="AW151" s="221">
        <f t="shared" si="256"/>
        <v>0</v>
      </c>
      <c r="AX151" s="221">
        <f t="shared" si="257"/>
        <v>0</v>
      </c>
      <c r="AY151" s="221">
        <f t="shared" si="258"/>
        <v>0</v>
      </c>
      <c r="AZ151" s="221">
        <f t="shared" si="259"/>
        <v>0</v>
      </c>
      <c r="BA151" s="221">
        <f t="shared" si="260"/>
        <v>0</v>
      </c>
      <c r="BB151" s="221">
        <f t="shared" si="261"/>
        <v>0</v>
      </c>
      <c r="BC151" s="221">
        <f t="shared" si="262"/>
        <v>0</v>
      </c>
      <c r="BD151" s="80">
        <f t="shared" si="238"/>
        <v>0</v>
      </c>
      <c r="BE151" s="76">
        <v>0</v>
      </c>
      <c r="BF151" s="50">
        <v>0</v>
      </c>
      <c r="BG151" s="21">
        <v>0</v>
      </c>
      <c r="BH151" s="21">
        <v>0</v>
      </c>
      <c r="BI151" s="21">
        <v>0</v>
      </c>
      <c r="BJ151" s="21">
        <v>0</v>
      </c>
      <c r="BK151" s="21">
        <v>0</v>
      </c>
      <c r="BL151" s="21">
        <v>0</v>
      </c>
      <c r="BM151" s="21">
        <v>0</v>
      </c>
      <c r="BN151" s="21">
        <v>0</v>
      </c>
      <c r="BO151" s="21">
        <v>0</v>
      </c>
      <c r="BP151" s="21">
        <v>0</v>
      </c>
      <c r="BQ151" s="21">
        <v>0</v>
      </c>
      <c r="BR151" s="21">
        <v>0</v>
      </c>
      <c r="BS151" s="86">
        <f t="shared" si="263"/>
        <v>0</v>
      </c>
      <c r="BT151" s="230">
        <v>0</v>
      </c>
      <c r="BU151" s="230">
        <v>0</v>
      </c>
      <c r="BV151" s="230">
        <v>0</v>
      </c>
      <c r="BW151" s="230">
        <v>0</v>
      </c>
      <c r="BX151" s="230">
        <v>0</v>
      </c>
      <c r="BY151" s="230">
        <v>0</v>
      </c>
      <c r="BZ151" s="230">
        <v>0</v>
      </c>
      <c r="CA151" s="230">
        <v>0</v>
      </c>
      <c r="CB151" s="230">
        <v>0</v>
      </c>
      <c r="CC151" s="230">
        <v>0</v>
      </c>
      <c r="CD151" s="230">
        <v>0</v>
      </c>
      <c r="CE151" s="230">
        <v>0</v>
      </c>
      <c r="CF151" s="80">
        <f t="shared" si="264"/>
        <v>0</v>
      </c>
      <c r="CG151" s="59">
        <v>0</v>
      </c>
      <c r="CH151" s="59">
        <v>0</v>
      </c>
      <c r="CI151" s="59">
        <v>0</v>
      </c>
      <c r="CJ151" s="59">
        <v>0</v>
      </c>
      <c r="CK151" s="59">
        <v>0</v>
      </c>
      <c r="CL151" s="59">
        <v>0</v>
      </c>
      <c r="CM151" s="59">
        <v>0</v>
      </c>
      <c r="CN151" s="59">
        <v>0</v>
      </c>
      <c r="CO151" s="59">
        <v>0</v>
      </c>
      <c r="CP151" s="59">
        <v>0</v>
      </c>
      <c r="CQ151" s="59">
        <v>0</v>
      </c>
      <c r="CR151" s="59">
        <v>0</v>
      </c>
      <c r="CS151" s="11">
        <f t="shared" si="265"/>
        <v>0</v>
      </c>
      <c r="CT151" s="59">
        <v>0</v>
      </c>
      <c r="CU151" s="59">
        <v>0</v>
      </c>
      <c r="CV151" s="59">
        <v>0</v>
      </c>
      <c r="CW151" s="59">
        <v>0</v>
      </c>
      <c r="CX151" s="58">
        <f t="shared" si="239"/>
        <v>0</v>
      </c>
      <c r="CY151" s="63">
        <v>0</v>
      </c>
      <c r="CZ151" s="63">
        <v>0</v>
      </c>
      <c r="DA151" s="63">
        <v>0</v>
      </c>
      <c r="DB151" s="63">
        <v>0</v>
      </c>
      <c r="DC151" s="63">
        <v>0</v>
      </c>
      <c r="DD151" s="63">
        <v>0</v>
      </c>
      <c r="DE151" s="63">
        <v>0</v>
      </c>
      <c r="DF151" s="63">
        <v>0</v>
      </c>
      <c r="DG151" s="63">
        <v>0</v>
      </c>
      <c r="DH151" s="63">
        <v>0</v>
      </c>
      <c r="DI151" s="63">
        <v>0</v>
      </c>
      <c r="DJ151" s="63">
        <v>0</v>
      </c>
      <c r="DK151" s="63">
        <f t="shared" si="266"/>
        <v>0</v>
      </c>
      <c r="DL151" s="63">
        <v>0</v>
      </c>
      <c r="DM151" s="63">
        <v>0</v>
      </c>
      <c r="DN151" s="63">
        <v>0</v>
      </c>
      <c r="DO151" s="63">
        <v>0</v>
      </c>
      <c r="DP151" s="63">
        <v>0</v>
      </c>
      <c r="DQ151" s="63">
        <v>0</v>
      </c>
      <c r="DR151" s="63">
        <v>0</v>
      </c>
      <c r="DS151" s="63">
        <v>0</v>
      </c>
      <c r="DT151" s="63">
        <v>0</v>
      </c>
      <c r="DU151" s="63">
        <v>0</v>
      </c>
      <c r="DV151" s="63">
        <v>0</v>
      </c>
      <c r="DW151" s="63">
        <v>0</v>
      </c>
      <c r="DX151" s="63">
        <f t="shared" si="267"/>
        <v>0</v>
      </c>
      <c r="DY151" s="58">
        <v>0</v>
      </c>
      <c r="DZ151" s="58">
        <v>0</v>
      </c>
      <c r="EA151" s="58">
        <v>0</v>
      </c>
      <c r="EB151" s="58">
        <v>0</v>
      </c>
      <c r="EC151" s="58">
        <f t="shared" si="268"/>
        <v>0</v>
      </c>
      <c r="ED151" s="88">
        <v>0</v>
      </c>
      <c r="EE151" s="88">
        <v>0</v>
      </c>
      <c r="EF151" s="88">
        <v>0</v>
      </c>
      <c r="EG151" s="88">
        <v>0</v>
      </c>
      <c r="EH151" s="88">
        <v>0</v>
      </c>
      <c r="EI151" s="88">
        <v>0</v>
      </c>
      <c r="EJ151" s="88">
        <v>0</v>
      </c>
      <c r="EK151" s="88">
        <v>0</v>
      </c>
      <c r="EL151" s="88">
        <v>0</v>
      </c>
      <c r="EM151" s="88">
        <v>0</v>
      </c>
      <c r="EN151" s="88">
        <v>0</v>
      </c>
      <c r="EO151" s="88">
        <v>0</v>
      </c>
      <c r="EP151" s="83">
        <f t="shared" si="269"/>
        <v>0</v>
      </c>
      <c r="EQ151" s="79">
        <v>0</v>
      </c>
      <c r="ER151" s="79">
        <v>0</v>
      </c>
      <c r="ES151" s="79">
        <v>0</v>
      </c>
      <c r="ET151" s="79">
        <v>0</v>
      </c>
      <c r="EU151" s="79">
        <v>0</v>
      </c>
      <c r="EV151" s="79">
        <v>0</v>
      </c>
      <c r="EW151" s="79">
        <v>0</v>
      </c>
      <c r="EX151" s="79">
        <v>0</v>
      </c>
      <c r="EY151" s="79">
        <v>0</v>
      </c>
      <c r="EZ151" s="79">
        <v>0</v>
      </c>
      <c r="FA151" s="79">
        <v>0</v>
      </c>
      <c r="FB151" s="79">
        <v>0</v>
      </c>
      <c r="FC151" s="81">
        <f t="shared" si="270"/>
        <v>0</v>
      </c>
      <c r="FD151" s="81">
        <f t="shared" si="271"/>
        <v>0</v>
      </c>
      <c r="FE151" s="81">
        <f t="shared" si="272"/>
        <v>0</v>
      </c>
      <c r="FF151" s="81">
        <f t="shared" si="273"/>
        <v>0</v>
      </c>
      <c r="FG151" s="81">
        <f t="shared" si="274"/>
        <v>0</v>
      </c>
      <c r="FH151" s="81">
        <f t="shared" si="275"/>
        <v>0</v>
      </c>
      <c r="FI151" s="81">
        <f t="shared" si="276"/>
        <v>0</v>
      </c>
      <c r="FJ151" s="81">
        <f t="shared" si="277"/>
        <v>0</v>
      </c>
      <c r="FK151" s="81">
        <f t="shared" si="278"/>
        <v>0</v>
      </c>
      <c r="FL151" s="81">
        <f t="shared" si="279"/>
        <v>0</v>
      </c>
      <c r="FM151" s="81">
        <f t="shared" si="280"/>
        <v>0</v>
      </c>
      <c r="FN151" s="81">
        <f t="shared" si="281"/>
        <v>0</v>
      </c>
      <c r="FO151" s="81">
        <f t="shared" si="282"/>
        <v>0</v>
      </c>
      <c r="FP151" s="88">
        <v>0</v>
      </c>
      <c r="FQ151" s="88">
        <v>0</v>
      </c>
      <c r="FR151" s="88">
        <v>0</v>
      </c>
      <c r="FS151" s="88">
        <v>0</v>
      </c>
      <c r="FT151" s="88">
        <v>0</v>
      </c>
      <c r="FU151" s="88">
        <v>0</v>
      </c>
      <c r="FV151" s="88">
        <v>0</v>
      </c>
      <c r="FW151" s="88">
        <v>0</v>
      </c>
      <c r="FX151" s="88">
        <v>0</v>
      </c>
      <c r="FY151" s="88">
        <v>0</v>
      </c>
      <c r="FZ151" s="88">
        <v>8050</v>
      </c>
      <c r="GA151" s="88">
        <v>8050</v>
      </c>
      <c r="GB151" s="83">
        <f t="shared" si="283"/>
        <v>16100</v>
      </c>
      <c r="GC151" s="88">
        <v>16100</v>
      </c>
      <c r="GD151" s="88">
        <v>0</v>
      </c>
      <c r="GE151" s="88">
        <v>0</v>
      </c>
      <c r="GF151" s="88">
        <v>0</v>
      </c>
      <c r="GG151" s="86">
        <v>32200</v>
      </c>
      <c r="GH151" s="63">
        <v>0</v>
      </c>
      <c r="GI151" s="63">
        <v>0</v>
      </c>
      <c r="GJ151" s="63">
        <v>0</v>
      </c>
      <c r="GK151" s="63">
        <v>0</v>
      </c>
      <c r="GL151" s="63">
        <v>0</v>
      </c>
      <c r="GM151" s="63">
        <v>0</v>
      </c>
      <c r="GN151" s="63">
        <v>0</v>
      </c>
      <c r="GO151" s="63">
        <v>0</v>
      </c>
      <c r="GP151" s="63">
        <v>0</v>
      </c>
      <c r="GQ151" s="63">
        <v>0</v>
      </c>
      <c r="GR151" s="63">
        <v>0</v>
      </c>
      <c r="GS151" s="63">
        <v>0</v>
      </c>
      <c r="GT151" s="63">
        <f t="shared" si="284"/>
        <v>0</v>
      </c>
      <c r="GU151" s="63">
        <v>0</v>
      </c>
      <c r="GV151" s="63">
        <v>0</v>
      </c>
      <c r="GW151" s="63">
        <v>0</v>
      </c>
      <c r="GX151" s="63">
        <v>0</v>
      </c>
      <c r="GY151" s="63">
        <v>0</v>
      </c>
      <c r="GZ151" s="63">
        <v>0</v>
      </c>
      <c r="HA151" s="63">
        <v>0</v>
      </c>
      <c r="HB151" s="63">
        <v>0</v>
      </c>
      <c r="HC151" s="63">
        <v>0</v>
      </c>
      <c r="HD151" s="63">
        <v>0</v>
      </c>
      <c r="HE151" s="63">
        <v>8050</v>
      </c>
      <c r="HF151" s="63">
        <v>8050</v>
      </c>
      <c r="HG151" s="63">
        <f t="shared" si="285"/>
        <v>16100</v>
      </c>
      <c r="HH151" s="58">
        <v>16100</v>
      </c>
      <c r="HI151" s="58">
        <v>0</v>
      </c>
      <c r="HJ151" s="58">
        <v>0</v>
      </c>
      <c r="HK151" s="58">
        <v>0</v>
      </c>
      <c r="HL151" s="58">
        <f t="shared" si="286"/>
        <v>32200</v>
      </c>
      <c r="HM151" s="63">
        <v>0</v>
      </c>
      <c r="HN151" s="63">
        <v>0</v>
      </c>
      <c r="HO151" s="63">
        <v>0</v>
      </c>
      <c r="HP151" s="63">
        <v>0</v>
      </c>
      <c r="HQ151" s="63">
        <v>0</v>
      </c>
      <c r="HR151" s="63">
        <v>0</v>
      </c>
      <c r="HS151" s="63">
        <v>0</v>
      </c>
      <c r="HT151" s="63">
        <v>0</v>
      </c>
      <c r="HU151" s="63">
        <v>0</v>
      </c>
      <c r="HV151" s="63">
        <v>0</v>
      </c>
      <c r="HW151" s="63">
        <v>0</v>
      </c>
      <c r="HX151" s="63">
        <v>0</v>
      </c>
      <c r="HY151" s="63">
        <f t="shared" si="287"/>
        <v>0</v>
      </c>
      <c r="HZ151" s="63">
        <v>0</v>
      </c>
      <c r="IA151" s="63">
        <v>0</v>
      </c>
      <c r="IB151" s="63">
        <v>0</v>
      </c>
      <c r="IC151" s="63">
        <v>0</v>
      </c>
      <c r="ID151" s="63">
        <v>0</v>
      </c>
      <c r="IE151" s="63">
        <v>0</v>
      </c>
      <c r="IF151" s="63">
        <v>0</v>
      </c>
      <c r="IG151" s="63">
        <v>0</v>
      </c>
      <c r="IH151" s="63">
        <v>0</v>
      </c>
      <c r="II151" s="63">
        <v>0</v>
      </c>
      <c r="IJ151" s="63">
        <v>0</v>
      </c>
      <c r="IK151" s="63">
        <v>0</v>
      </c>
      <c r="IL151" s="63">
        <v>16100</v>
      </c>
      <c r="IM151" s="58">
        <v>16100</v>
      </c>
      <c r="IN151" s="58">
        <v>0</v>
      </c>
      <c r="IO151" s="58">
        <v>0</v>
      </c>
      <c r="IP151" s="58">
        <v>0</v>
      </c>
      <c r="IQ151" s="58">
        <f t="shared" si="240"/>
        <v>32200</v>
      </c>
      <c r="IR151" s="70">
        <f t="shared" si="288"/>
        <v>0</v>
      </c>
      <c r="IS151" s="70">
        <f t="shared" si="289"/>
        <v>0</v>
      </c>
      <c r="IT151" s="92">
        <f t="shared" si="241"/>
        <v>0</v>
      </c>
      <c r="IU151" s="92">
        <f t="shared" si="242"/>
        <v>0</v>
      </c>
      <c r="IV151" s="92">
        <f t="shared" si="290"/>
        <v>0</v>
      </c>
      <c r="IW151" s="21">
        <f t="shared" si="243"/>
        <v>0</v>
      </c>
      <c r="IX151" s="70">
        <f t="shared" si="291"/>
        <v>0</v>
      </c>
      <c r="IY151" s="70">
        <f t="shared" si="292"/>
        <v>0</v>
      </c>
      <c r="IZ151" s="93">
        <f t="shared" si="244"/>
        <v>0</v>
      </c>
      <c r="JA151" s="93">
        <f t="shared" si="245"/>
        <v>0</v>
      </c>
      <c r="JB151" s="92">
        <f t="shared" si="293"/>
        <v>0</v>
      </c>
      <c r="JC151" s="94">
        <f t="shared" si="246"/>
        <v>32200</v>
      </c>
      <c r="JD151" s="94">
        <f t="shared" si="294"/>
        <v>0</v>
      </c>
      <c r="JE151" s="94">
        <f t="shared" si="295"/>
        <v>0</v>
      </c>
      <c r="JF151" s="94">
        <f t="shared" si="247"/>
        <v>0</v>
      </c>
      <c r="JG151" s="94">
        <f t="shared" si="248"/>
        <v>0</v>
      </c>
      <c r="JH151" s="94">
        <f t="shared" si="296"/>
        <v>0</v>
      </c>
      <c r="JI151" s="94">
        <f t="shared" si="249"/>
        <v>32200</v>
      </c>
      <c r="JJ151" s="94">
        <f t="shared" si="297"/>
        <v>0</v>
      </c>
      <c r="JK151" s="94">
        <f t="shared" si="250"/>
        <v>0</v>
      </c>
      <c r="JL151" s="94">
        <f t="shared" si="298"/>
        <v>0</v>
      </c>
      <c r="JM151" s="94">
        <f t="shared" si="299"/>
        <v>0</v>
      </c>
      <c r="JN151" s="94">
        <f t="shared" si="300"/>
        <v>0</v>
      </c>
      <c r="JO151" s="94">
        <f t="shared" si="301"/>
        <v>32200</v>
      </c>
      <c r="JP151" s="37"/>
      <c r="JQ151" s="141"/>
      <c r="JR151" s="4"/>
      <c r="JS151" s="4"/>
      <c r="JT151" s="5" t="s">
        <v>406</v>
      </c>
      <c r="JU151" s="102"/>
      <c r="JV151" s="5"/>
      <c r="JW151" s="5"/>
      <c r="JX151" s="103" t="s">
        <v>412</v>
      </c>
      <c r="JY151" s="104"/>
      <c r="JZ151" s="143"/>
      <c r="KA151" s="5" t="s">
        <v>406</v>
      </c>
      <c r="KB151" s="143"/>
      <c r="KC151" s="109"/>
      <c r="KD151" s="109"/>
      <c r="KE151" s="146"/>
      <c r="KF151" s="143"/>
      <c r="KG151" s="143"/>
      <c r="KH151" s="143"/>
      <c r="KI151" s="143"/>
      <c r="KJ151" s="143"/>
      <c r="KK151" s="143"/>
      <c r="KL151" s="143"/>
      <c r="KM151" s="102"/>
      <c r="KN151" s="143"/>
      <c r="KO151" s="143"/>
      <c r="KP151" s="42" t="s">
        <v>580</v>
      </c>
      <c r="KQ151" s="143"/>
      <c r="KR151" s="143"/>
      <c r="KS151" s="293"/>
    </row>
    <row r="152" spans="1:305" ht="26.25" x14ac:dyDescent="0.25">
      <c r="A152" s="15" t="s">
        <v>749</v>
      </c>
      <c r="B152" s="5" t="s">
        <v>71</v>
      </c>
      <c r="C152" s="42" t="s">
        <v>341</v>
      </c>
      <c r="D152" s="218" t="s">
        <v>145</v>
      </c>
      <c r="E152" s="32" t="s">
        <v>770</v>
      </c>
      <c r="F152" s="32" t="s">
        <v>770</v>
      </c>
      <c r="G152" s="48">
        <v>0</v>
      </c>
      <c r="H152" s="48">
        <v>0</v>
      </c>
      <c r="I152" s="48">
        <v>0</v>
      </c>
      <c r="J152" s="48">
        <v>0</v>
      </c>
      <c r="K152" s="48">
        <v>0</v>
      </c>
      <c r="L152" s="48">
        <v>0</v>
      </c>
      <c r="M152" s="48">
        <v>0</v>
      </c>
      <c r="N152" s="48">
        <v>0</v>
      </c>
      <c r="O152" s="48">
        <v>0</v>
      </c>
      <c r="P152" s="48">
        <v>0</v>
      </c>
      <c r="Q152" s="48">
        <v>0</v>
      </c>
      <c r="R152" s="48">
        <v>0</v>
      </c>
      <c r="S152" s="11">
        <f t="shared" si="225"/>
        <v>0</v>
      </c>
      <c r="T152" s="79">
        <v>0</v>
      </c>
      <c r="U152" s="79">
        <v>0</v>
      </c>
      <c r="V152" s="79">
        <v>0</v>
      </c>
      <c r="W152" s="79">
        <v>0</v>
      </c>
      <c r="X152" s="79">
        <v>0</v>
      </c>
      <c r="Y152" s="79">
        <v>0</v>
      </c>
      <c r="Z152" s="79">
        <v>0</v>
      </c>
      <c r="AA152" s="79">
        <v>0</v>
      </c>
      <c r="AB152" s="79">
        <v>0</v>
      </c>
      <c r="AC152" s="79">
        <v>0</v>
      </c>
      <c r="AD152" s="79">
        <v>0</v>
      </c>
      <c r="AE152" s="79">
        <v>0</v>
      </c>
      <c r="AF152" s="221">
        <f t="shared" si="226"/>
        <v>0</v>
      </c>
      <c r="AG152" s="221">
        <f t="shared" si="227"/>
        <v>0</v>
      </c>
      <c r="AH152" s="221">
        <f t="shared" si="228"/>
        <v>0</v>
      </c>
      <c r="AI152" s="221">
        <f t="shared" si="229"/>
        <v>0</v>
      </c>
      <c r="AJ152" s="221">
        <f t="shared" si="230"/>
        <v>0</v>
      </c>
      <c r="AK152" s="221">
        <f t="shared" si="231"/>
        <v>0</v>
      </c>
      <c r="AL152" s="221">
        <f t="shared" si="232"/>
        <v>0</v>
      </c>
      <c r="AM152" s="221">
        <f t="shared" si="233"/>
        <v>0</v>
      </c>
      <c r="AN152" s="221">
        <f t="shared" si="234"/>
        <v>0</v>
      </c>
      <c r="AO152" s="221">
        <f t="shared" si="235"/>
        <v>0</v>
      </c>
      <c r="AP152" s="221">
        <f t="shared" si="236"/>
        <v>0</v>
      </c>
      <c r="AQ152" s="221">
        <f t="shared" si="237"/>
        <v>0</v>
      </c>
      <c r="AR152" s="221">
        <f t="shared" si="251"/>
        <v>0</v>
      </c>
      <c r="AS152" s="221">
        <f t="shared" si="252"/>
        <v>0</v>
      </c>
      <c r="AT152" s="221">
        <f t="shared" si="253"/>
        <v>0</v>
      </c>
      <c r="AU152" s="221">
        <f t="shared" si="254"/>
        <v>0</v>
      </c>
      <c r="AV152" s="221">
        <f t="shared" si="255"/>
        <v>0</v>
      </c>
      <c r="AW152" s="221">
        <f t="shared" si="256"/>
        <v>0</v>
      </c>
      <c r="AX152" s="221">
        <f t="shared" si="257"/>
        <v>0</v>
      </c>
      <c r="AY152" s="221">
        <f t="shared" si="258"/>
        <v>0</v>
      </c>
      <c r="AZ152" s="221">
        <f t="shared" si="259"/>
        <v>0</v>
      </c>
      <c r="BA152" s="221">
        <f t="shared" si="260"/>
        <v>0</v>
      </c>
      <c r="BB152" s="221">
        <f t="shared" si="261"/>
        <v>0</v>
      </c>
      <c r="BC152" s="221">
        <f t="shared" si="262"/>
        <v>0</v>
      </c>
      <c r="BD152" s="80">
        <f t="shared" si="238"/>
        <v>0</v>
      </c>
      <c r="BE152" s="76">
        <v>0</v>
      </c>
      <c r="BF152" s="50">
        <v>0</v>
      </c>
      <c r="BG152" s="21">
        <v>0</v>
      </c>
      <c r="BH152" s="21">
        <v>0</v>
      </c>
      <c r="BI152" s="21">
        <v>0</v>
      </c>
      <c r="BJ152" s="21">
        <v>0</v>
      </c>
      <c r="BK152" s="21">
        <v>0</v>
      </c>
      <c r="BL152" s="21">
        <v>0</v>
      </c>
      <c r="BM152" s="21">
        <v>0</v>
      </c>
      <c r="BN152" s="21">
        <v>0</v>
      </c>
      <c r="BO152" s="21">
        <v>0</v>
      </c>
      <c r="BP152" s="21">
        <v>0</v>
      </c>
      <c r="BQ152" s="21">
        <v>0</v>
      </c>
      <c r="BR152" s="21">
        <v>0</v>
      </c>
      <c r="BS152" s="86">
        <f t="shared" si="263"/>
        <v>0</v>
      </c>
      <c r="BT152" s="230">
        <v>0</v>
      </c>
      <c r="BU152" s="230">
        <v>0</v>
      </c>
      <c r="BV152" s="230">
        <v>0</v>
      </c>
      <c r="BW152" s="230">
        <v>0</v>
      </c>
      <c r="BX152" s="230">
        <v>0</v>
      </c>
      <c r="BY152" s="230">
        <v>0</v>
      </c>
      <c r="BZ152" s="230">
        <v>0</v>
      </c>
      <c r="CA152" s="230">
        <v>0</v>
      </c>
      <c r="CB152" s="230">
        <v>0</v>
      </c>
      <c r="CC152" s="230">
        <v>0</v>
      </c>
      <c r="CD152" s="230">
        <v>0</v>
      </c>
      <c r="CE152" s="230">
        <v>0</v>
      </c>
      <c r="CF152" s="80">
        <f t="shared" si="264"/>
        <v>0</v>
      </c>
      <c r="CG152" s="59">
        <v>0</v>
      </c>
      <c r="CH152" s="59">
        <v>0</v>
      </c>
      <c r="CI152" s="59">
        <v>0</v>
      </c>
      <c r="CJ152" s="59">
        <v>0</v>
      </c>
      <c r="CK152" s="59">
        <v>0</v>
      </c>
      <c r="CL152" s="59">
        <v>0</v>
      </c>
      <c r="CM152" s="59">
        <v>0</v>
      </c>
      <c r="CN152" s="59">
        <v>0</v>
      </c>
      <c r="CO152" s="59">
        <v>0</v>
      </c>
      <c r="CP152" s="59">
        <v>0</v>
      </c>
      <c r="CQ152" s="59">
        <v>0</v>
      </c>
      <c r="CR152" s="59">
        <v>0</v>
      </c>
      <c r="CS152" s="11">
        <f t="shared" si="265"/>
        <v>0</v>
      </c>
      <c r="CT152" s="59">
        <v>0</v>
      </c>
      <c r="CU152" s="59">
        <v>0</v>
      </c>
      <c r="CV152" s="59">
        <v>0</v>
      </c>
      <c r="CW152" s="59">
        <v>0</v>
      </c>
      <c r="CX152" s="58">
        <f t="shared" si="239"/>
        <v>0</v>
      </c>
      <c r="CY152" s="63">
        <v>0</v>
      </c>
      <c r="CZ152" s="63">
        <v>0</v>
      </c>
      <c r="DA152" s="63">
        <v>0</v>
      </c>
      <c r="DB152" s="63">
        <v>0</v>
      </c>
      <c r="DC152" s="63">
        <v>0</v>
      </c>
      <c r="DD152" s="63">
        <v>0</v>
      </c>
      <c r="DE152" s="63">
        <v>0</v>
      </c>
      <c r="DF152" s="63">
        <v>0</v>
      </c>
      <c r="DG152" s="63">
        <v>0</v>
      </c>
      <c r="DH152" s="63">
        <v>0</v>
      </c>
      <c r="DI152" s="63">
        <v>0</v>
      </c>
      <c r="DJ152" s="63">
        <v>0</v>
      </c>
      <c r="DK152" s="63">
        <f t="shared" si="266"/>
        <v>0</v>
      </c>
      <c r="DL152" s="63">
        <v>0</v>
      </c>
      <c r="DM152" s="63">
        <v>0</v>
      </c>
      <c r="DN152" s="63">
        <v>0</v>
      </c>
      <c r="DO152" s="63">
        <v>0</v>
      </c>
      <c r="DP152" s="63">
        <v>0</v>
      </c>
      <c r="DQ152" s="63">
        <v>0</v>
      </c>
      <c r="DR152" s="63">
        <v>0</v>
      </c>
      <c r="DS152" s="63">
        <v>0</v>
      </c>
      <c r="DT152" s="63">
        <v>0</v>
      </c>
      <c r="DU152" s="63">
        <v>0</v>
      </c>
      <c r="DV152" s="63">
        <v>0</v>
      </c>
      <c r="DW152" s="63">
        <v>0</v>
      </c>
      <c r="DX152" s="63">
        <f t="shared" si="267"/>
        <v>0</v>
      </c>
      <c r="DY152" s="58">
        <v>0</v>
      </c>
      <c r="DZ152" s="58">
        <v>0</v>
      </c>
      <c r="EA152" s="58">
        <v>0</v>
      </c>
      <c r="EB152" s="58">
        <v>0</v>
      </c>
      <c r="EC152" s="58">
        <f t="shared" si="268"/>
        <v>0</v>
      </c>
      <c r="ED152" s="88">
        <v>0</v>
      </c>
      <c r="EE152" s="88">
        <v>0</v>
      </c>
      <c r="EF152" s="88">
        <v>0</v>
      </c>
      <c r="EG152" s="88">
        <v>0</v>
      </c>
      <c r="EH152" s="88">
        <v>0</v>
      </c>
      <c r="EI152" s="88">
        <v>0</v>
      </c>
      <c r="EJ152" s="88">
        <v>0</v>
      </c>
      <c r="EK152" s="88">
        <v>0</v>
      </c>
      <c r="EL152" s="88">
        <v>0</v>
      </c>
      <c r="EM152" s="88">
        <v>0</v>
      </c>
      <c r="EN152" s="88">
        <v>0</v>
      </c>
      <c r="EO152" s="88">
        <v>0</v>
      </c>
      <c r="EP152" s="83">
        <f t="shared" si="269"/>
        <v>0</v>
      </c>
      <c r="EQ152" s="79">
        <v>0</v>
      </c>
      <c r="ER152" s="79">
        <v>0</v>
      </c>
      <c r="ES152" s="79">
        <v>0</v>
      </c>
      <c r="ET152" s="79">
        <v>0</v>
      </c>
      <c r="EU152" s="79">
        <v>0</v>
      </c>
      <c r="EV152" s="79">
        <v>0</v>
      </c>
      <c r="EW152" s="79">
        <v>0</v>
      </c>
      <c r="EX152" s="79">
        <v>0</v>
      </c>
      <c r="EY152" s="79">
        <v>0</v>
      </c>
      <c r="EZ152" s="79">
        <v>0</v>
      </c>
      <c r="FA152" s="79">
        <v>0</v>
      </c>
      <c r="FB152" s="79">
        <v>0</v>
      </c>
      <c r="FC152" s="81">
        <f t="shared" si="270"/>
        <v>0</v>
      </c>
      <c r="FD152" s="81">
        <f t="shared" si="271"/>
        <v>0</v>
      </c>
      <c r="FE152" s="81">
        <f t="shared" si="272"/>
        <v>0</v>
      </c>
      <c r="FF152" s="81">
        <f t="shared" si="273"/>
        <v>0</v>
      </c>
      <c r="FG152" s="81">
        <f t="shared" si="274"/>
        <v>0</v>
      </c>
      <c r="FH152" s="81">
        <f t="shared" si="275"/>
        <v>0</v>
      </c>
      <c r="FI152" s="81">
        <f t="shared" si="276"/>
        <v>0</v>
      </c>
      <c r="FJ152" s="81">
        <f t="shared" si="277"/>
        <v>0</v>
      </c>
      <c r="FK152" s="81">
        <f t="shared" si="278"/>
        <v>0</v>
      </c>
      <c r="FL152" s="81">
        <f t="shared" si="279"/>
        <v>0</v>
      </c>
      <c r="FM152" s="81">
        <f t="shared" si="280"/>
        <v>0</v>
      </c>
      <c r="FN152" s="81">
        <f t="shared" si="281"/>
        <v>0</v>
      </c>
      <c r="FO152" s="81">
        <f t="shared" si="282"/>
        <v>0</v>
      </c>
      <c r="FP152" s="88">
        <v>0</v>
      </c>
      <c r="FQ152" s="88">
        <v>0</v>
      </c>
      <c r="FR152" s="88">
        <v>0</v>
      </c>
      <c r="FS152" s="88">
        <v>0</v>
      </c>
      <c r="FT152" s="88">
        <v>0</v>
      </c>
      <c r="FU152" s="88">
        <v>0</v>
      </c>
      <c r="FV152" s="88">
        <v>0</v>
      </c>
      <c r="FW152" s="88">
        <v>0</v>
      </c>
      <c r="FX152" s="88">
        <v>0</v>
      </c>
      <c r="FY152" s="88">
        <v>0</v>
      </c>
      <c r="FZ152" s="88">
        <v>25875</v>
      </c>
      <c r="GA152" s="88">
        <v>25875</v>
      </c>
      <c r="GB152" s="83">
        <f t="shared" si="283"/>
        <v>51750</v>
      </c>
      <c r="GC152" s="88">
        <v>0</v>
      </c>
      <c r="GD152" s="88">
        <v>0</v>
      </c>
      <c r="GE152" s="88">
        <v>0</v>
      </c>
      <c r="GF152" s="88">
        <v>0</v>
      </c>
      <c r="GG152" s="86">
        <v>51750</v>
      </c>
      <c r="GH152" s="63">
        <v>0</v>
      </c>
      <c r="GI152" s="63">
        <v>0</v>
      </c>
      <c r="GJ152" s="63">
        <v>0</v>
      </c>
      <c r="GK152" s="63">
        <v>0</v>
      </c>
      <c r="GL152" s="63">
        <v>0</v>
      </c>
      <c r="GM152" s="63">
        <v>0</v>
      </c>
      <c r="GN152" s="63">
        <v>0</v>
      </c>
      <c r="GO152" s="63">
        <v>0</v>
      </c>
      <c r="GP152" s="63">
        <v>0</v>
      </c>
      <c r="GQ152" s="63">
        <v>0</v>
      </c>
      <c r="GR152" s="63">
        <v>0</v>
      </c>
      <c r="GS152" s="63">
        <v>0</v>
      </c>
      <c r="GT152" s="63">
        <f t="shared" si="284"/>
        <v>0</v>
      </c>
      <c r="GU152" s="63">
        <v>0</v>
      </c>
      <c r="GV152" s="63">
        <v>0</v>
      </c>
      <c r="GW152" s="63">
        <v>0</v>
      </c>
      <c r="GX152" s="63">
        <v>0</v>
      </c>
      <c r="GY152" s="63">
        <v>0</v>
      </c>
      <c r="GZ152" s="63">
        <v>0</v>
      </c>
      <c r="HA152" s="63">
        <v>0</v>
      </c>
      <c r="HB152" s="63">
        <v>0</v>
      </c>
      <c r="HC152" s="63">
        <v>0</v>
      </c>
      <c r="HD152" s="63">
        <v>0</v>
      </c>
      <c r="HE152" s="63">
        <v>25875</v>
      </c>
      <c r="HF152" s="63">
        <v>25875</v>
      </c>
      <c r="HG152" s="63">
        <f t="shared" si="285"/>
        <v>51750</v>
      </c>
      <c r="HH152" s="58">
        <v>0</v>
      </c>
      <c r="HI152" s="58">
        <v>0</v>
      </c>
      <c r="HJ152" s="58">
        <v>0</v>
      </c>
      <c r="HK152" s="58">
        <v>0</v>
      </c>
      <c r="HL152" s="58">
        <f t="shared" si="286"/>
        <v>51750</v>
      </c>
      <c r="HM152" s="63">
        <v>0</v>
      </c>
      <c r="HN152" s="63">
        <v>0</v>
      </c>
      <c r="HO152" s="63">
        <v>0</v>
      </c>
      <c r="HP152" s="63">
        <v>0</v>
      </c>
      <c r="HQ152" s="63">
        <v>0</v>
      </c>
      <c r="HR152" s="63">
        <v>0</v>
      </c>
      <c r="HS152" s="63">
        <v>0</v>
      </c>
      <c r="HT152" s="63">
        <v>0</v>
      </c>
      <c r="HU152" s="63">
        <v>0</v>
      </c>
      <c r="HV152" s="63">
        <v>0</v>
      </c>
      <c r="HW152" s="63">
        <v>0</v>
      </c>
      <c r="HX152" s="63">
        <v>0</v>
      </c>
      <c r="HY152" s="63">
        <f t="shared" si="287"/>
        <v>0</v>
      </c>
      <c r="HZ152" s="63">
        <v>0</v>
      </c>
      <c r="IA152" s="63">
        <v>0</v>
      </c>
      <c r="IB152" s="63">
        <v>0</v>
      </c>
      <c r="IC152" s="63">
        <v>0</v>
      </c>
      <c r="ID152" s="63">
        <v>0</v>
      </c>
      <c r="IE152" s="63">
        <v>0</v>
      </c>
      <c r="IF152" s="63">
        <v>0</v>
      </c>
      <c r="IG152" s="63">
        <v>0</v>
      </c>
      <c r="IH152" s="63">
        <v>0</v>
      </c>
      <c r="II152" s="63">
        <v>0</v>
      </c>
      <c r="IJ152" s="63">
        <v>0</v>
      </c>
      <c r="IK152" s="63">
        <v>0</v>
      </c>
      <c r="IL152" s="63">
        <v>51750</v>
      </c>
      <c r="IM152" s="58">
        <v>0</v>
      </c>
      <c r="IN152" s="58">
        <v>0</v>
      </c>
      <c r="IO152" s="58">
        <v>0</v>
      </c>
      <c r="IP152" s="58">
        <v>0</v>
      </c>
      <c r="IQ152" s="58">
        <f t="shared" si="240"/>
        <v>51750</v>
      </c>
      <c r="IR152" s="70">
        <f t="shared" si="288"/>
        <v>0</v>
      </c>
      <c r="IS152" s="70">
        <f t="shared" si="289"/>
        <v>0</v>
      </c>
      <c r="IT152" s="92">
        <f t="shared" si="241"/>
        <v>0</v>
      </c>
      <c r="IU152" s="92">
        <f t="shared" si="242"/>
        <v>0</v>
      </c>
      <c r="IV152" s="92">
        <f t="shared" si="290"/>
        <v>0</v>
      </c>
      <c r="IW152" s="21">
        <f t="shared" si="243"/>
        <v>0</v>
      </c>
      <c r="IX152" s="70">
        <f t="shared" si="291"/>
        <v>0</v>
      </c>
      <c r="IY152" s="70">
        <f t="shared" si="292"/>
        <v>0</v>
      </c>
      <c r="IZ152" s="93">
        <f t="shared" si="244"/>
        <v>0</v>
      </c>
      <c r="JA152" s="93">
        <f t="shared" si="245"/>
        <v>0</v>
      </c>
      <c r="JB152" s="92">
        <f t="shared" si="293"/>
        <v>0</v>
      </c>
      <c r="JC152" s="94">
        <f t="shared" si="246"/>
        <v>51750</v>
      </c>
      <c r="JD152" s="94">
        <f t="shared" si="294"/>
        <v>0</v>
      </c>
      <c r="JE152" s="94">
        <f t="shared" si="295"/>
        <v>0</v>
      </c>
      <c r="JF152" s="94">
        <f t="shared" si="247"/>
        <v>0</v>
      </c>
      <c r="JG152" s="94">
        <f t="shared" si="248"/>
        <v>0</v>
      </c>
      <c r="JH152" s="94">
        <f t="shared" si="296"/>
        <v>0</v>
      </c>
      <c r="JI152" s="94">
        <f t="shared" si="249"/>
        <v>51750</v>
      </c>
      <c r="JJ152" s="94">
        <f t="shared" si="297"/>
        <v>0</v>
      </c>
      <c r="JK152" s="94">
        <f t="shared" si="250"/>
        <v>0</v>
      </c>
      <c r="JL152" s="94">
        <f t="shared" si="298"/>
        <v>0</v>
      </c>
      <c r="JM152" s="94">
        <f t="shared" si="299"/>
        <v>0</v>
      </c>
      <c r="JN152" s="94">
        <f t="shared" si="300"/>
        <v>0</v>
      </c>
      <c r="JO152" s="94">
        <f t="shared" si="301"/>
        <v>51750</v>
      </c>
      <c r="JP152" s="37"/>
      <c r="JQ152" s="141"/>
      <c r="JR152" s="4"/>
      <c r="JS152" s="4"/>
      <c r="JT152" s="5" t="s">
        <v>406</v>
      </c>
      <c r="JU152" s="102"/>
      <c r="JV152" s="5"/>
      <c r="JW152" s="5"/>
      <c r="JX152" s="103" t="s">
        <v>412</v>
      </c>
      <c r="JY152" s="104"/>
      <c r="JZ152" s="143"/>
      <c r="KA152" s="5" t="s">
        <v>406</v>
      </c>
      <c r="KB152" s="143"/>
      <c r="KC152" s="109"/>
      <c r="KD152" s="109"/>
      <c r="KE152" s="146"/>
      <c r="KF152" s="143"/>
      <c r="KG152" s="143"/>
      <c r="KH152" s="143"/>
      <c r="KI152" s="143"/>
      <c r="KJ152" s="143"/>
      <c r="KK152" s="143"/>
      <c r="KL152" s="143"/>
      <c r="KM152" s="102"/>
      <c r="KN152" s="143"/>
      <c r="KO152" s="143"/>
      <c r="KP152" s="42" t="s">
        <v>580</v>
      </c>
      <c r="KQ152" s="143"/>
      <c r="KR152" s="143"/>
      <c r="KS152" s="293"/>
    </row>
    <row r="153" spans="1:305" ht="26.25" x14ac:dyDescent="0.25">
      <c r="A153" s="15" t="s">
        <v>750</v>
      </c>
      <c r="B153" s="6" t="s">
        <v>71</v>
      </c>
      <c r="C153" s="43" t="s">
        <v>342</v>
      </c>
      <c r="D153" s="219" t="s">
        <v>145</v>
      </c>
      <c r="E153" s="32" t="s">
        <v>770</v>
      </c>
      <c r="F153" s="32" t="s">
        <v>770</v>
      </c>
      <c r="G153" s="48">
        <v>0</v>
      </c>
      <c r="H153" s="48">
        <v>0</v>
      </c>
      <c r="I153" s="48">
        <v>0</v>
      </c>
      <c r="J153" s="48">
        <v>0</v>
      </c>
      <c r="K153" s="48">
        <v>0</v>
      </c>
      <c r="L153" s="48">
        <v>0</v>
      </c>
      <c r="M153" s="48">
        <v>0</v>
      </c>
      <c r="N153" s="48">
        <v>0</v>
      </c>
      <c r="O153" s="48">
        <v>0</v>
      </c>
      <c r="P153" s="48">
        <v>0</v>
      </c>
      <c r="Q153" s="48">
        <v>0</v>
      </c>
      <c r="R153" s="48">
        <v>0</v>
      </c>
      <c r="S153" s="11">
        <f t="shared" si="225"/>
        <v>0</v>
      </c>
      <c r="T153" s="79">
        <v>0</v>
      </c>
      <c r="U153" s="79">
        <v>0</v>
      </c>
      <c r="V153" s="79">
        <v>0</v>
      </c>
      <c r="W153" s="79">
        <v>0</v>
      </c>
      <c r="X153" s="79">
        <v>0</v>
      </c>
      <c r="Y153" s="79">
        <v>0</v>
      </c>
      <c r="Z153" s="79">
        <v>0</v>
      </c>
      <c r="AA153" s="79">
        <v>0</v>
      </c>
      <c r="AB153" s="79">
        <v>0</v>
      </c>
      <c r="AC153" s="79">
        <v>0</v>
      </c>
      <c r="AD153" s="79">
        <v>0</v>
      </c>
      <c r="AE153" s="79">
        <v>0</v>
      </c>
      <c r="AF153" s="221">
        <f t="shared" si="226"/>
        <v>0</v>
      </c>
      <c r="AG153" s="221">
        <f t="shared" si="227"/>
        <v>0</v>
      </c>
      <c r="AH153" s="221">
        <f t="shared" si="228"/>
        <v>0</v>
      </c>
      <c r="AI153" s="221">
        <f t="shared" si="229"/>
        <v>0</v>
      </c>
      <c r="AJ153" s="221">
        <f t="shared" si="230"/>
        <v>0</v>
      </c>
      <c r="AK153" s="221">
        <f t="shared" si="231"/>
        <v>0</v>
      </c>
      <c r="AL153" s="221">
        <f t="shared" si="232"/>
        <v>0</v>
      </c>
      <c r="AM153" s="221">
        <f t="shared" si="233"/>
        <v>0</v>
      </c>
      <c r="AN153" s="221">
        <f t="shared" si="234"/>
        <v>0</v>
      </c>
      <c r="AO153" s="221">
        <f t="shared" si="235"/>
        <v>0</v>
      </c>
      <c r="AP153" s="221">
        <f t="shared" si="236"/>
        <v>0</v>
      </c>
      <c r="AQ153" s="221">
        <f t="shared" si="237"/>
        <v>0</v>
      </c>
      <c r="AR153" s="221">
        <f t="shared" si="251"/>
        <v>0</v>
      </c>
      <c r="AS153" s="221">
        <f t="shared" si="252"/>
        <v>0</v>
      </c>
      <c r="AT153" s="221">
        <f t="shared" si="253"/>
        <v>0</v>
      </c>
      <c r="AU153" s="221">
        <f t="shared" si="254"/>
        <v>0</v>
      </c>
      <c r="AV153" s="221">
        <f t="shared" si="255"/>
        <v>0</v>
      </c>
      <c r="AW153" s="221">
        <f t="shared" si="256"/>
        <v>0</v>
      </c>
      <c r="AX153" s="221">
        <f t="shared" si="257"/>
        <v>0</v>
      </c>
      <c r="AY153" s="221">
        <f t="shared" si="258"/>
        <v>0</v>
      </c>
      <c r="AZ153" s="221">
        <f t="shared" si="259"/>
        <v>0</v>
      </c>
      <c r="BA153" s="221">
        <f t="shared" si="260"/>
        <v>0</v>
      </c>
      <c r="BB153" s="221">
        <f t="shared" si="261"/>
        <v>0</v>
      </c>
      <c r="BC153" s="221">
        <f t="shared" si="262"/>
        <v>0</v>
      </c>
      <c r="BD153" s="80">
        <f t="shared" si="238"/>
        <v>0</v>
      </c>
      <c r="BE153" s="76">
        <v>0</v>
      </c>
      <c r="BF153" s="51">
        <v>0</v>
      </c>
      <c r="BG153" s="21">
        <v>0</v>
      </c>
      <c r="BH153" s="21">
        <v>0</v>
      </c>
      <c r="BI153" s="21">
        <v>0</v>
      </c>
      <c r="BJ153" s="21">
        <v>0</v>
      </c>
      <c r="BK153" s="21">
        <v>0</v>
      </c>
      <c r="BL153" s="21">
        <v>0</v>
      </c>
      <c r="BM153" s="21">
        <v>0</v>
      </c>
      <c r="BN153" s="21">
        <v>0</v>
      </c>
      <c r="BO153" s="21">
        <v>0</v>
      </c>
      <c r="BP153" s="21">
        <v>0</v>
      </c>
      <c r="BQ153" s="21">
        <v>0</v>
      </c>
      <c r="BR153" s="21">
        <v>0</v>
      </c>
      <c r="BS153" s="86">
        <f t="shared" si="263"/>
        <v>0</v>
      </c>
      <c r="BT153" s="230">
        <v>0</v>
      </c>
      <c r="BU153" s="230">
        <v>0</v>
      </c>
      <c r="BV153" s="230">
        <v>0</v>
      </c>
      <c r="BW153" s="230">
        <v>0</v>
      </c>
      <c r="BX153" s="230">
        <v>0</v>
      </c>
      <c r="BY153" s="230">
        <v>0</v>
      </c>
      <c r="BZ153" s="230">
        <v>0</v>
      </c>
      <c r="CA153" s="230">
        <v>0</v>
      </c>
      <c r="CB153" s="230">
        <v>0</v>
      </c>
      <c r="CC153" s="230">
        <v>0</v>
      </c>
      <c r="CD153" s="230">
        <v>0</v>
      </c>
      <c r="CE153" s="230">
        <v>0</v>
      </c>
      <c r="CF153" s="80">
        <f t="shared" si="264"/>
        <v>0</v>
      </c>
      <c r="CG153" s="59">
        <v>0</v>
      </c>
      <c r="CH153" s="59">
        <v>0</v>
      </c>
      <c r="CI153" s="59">
        <v>0</v>
      </c>
      <c r="CJ153" s="59">
        <v>0</v>
      </c>
      <c r="CK153" s="59">
        <v>0</v>
      </c>
      <c r="CL153" s="59">
        <v>0</v>
      </c>
      <c r="CM153" s="59">
        <v>0</v>
      </c>
      <c r="CN153" s="59">
        <v>0</v>
      </c>
      <c r="CO153" s="59">
        <v>0</v>
      </c>
      <c r="CP153" s="59">
        <v>0</v>
      </c>
      <c r="CQ153" s="59">
        <v>0</v>
      </c>
      <c r="CR153" s="59">
        <v>0</v>
      </c>
      <c r="CS153" s="11">
        <f t="shared" si="265"/>
        <v>0</v>
      </c>
      <c r="CT153" s="59">
        <v>0</v>
      </c>
      <c r="CU153" s="59">
        <v>0</v>
      </c>
      <c r="CV153" s="59">
        <v>0</v>
      </c>
      <c r="CW153" s="59">
        <v>0</v>
      </c>
      <c r="CX153" s="58">
        <f t="shared" si="239"/>
        <v>0</v>
      </c>
      <c r="CY153" s="63">
        <v>0</v>
      </c>
      <c r="CZ153" s="63">
        <v>0</v>
      </c>
      <c r="DA153" s="63">
        <v>0</v>
      </c>
      <c r="DB153" s="63">
        <v>0</v>
      </c>
      <c r="DC153" s="63">
        <v>0</v>
      </c>
      <c r="DD153" s="63">
        <v>0</v>
      </c>
      <c r="DE153" s="63">
        <v>0</v>
      </c>
      <c r="DF153" s="63">
        <v>0</v>
      </c>
      <c r="DG153" s="63">
        <v>0</v>
      </c>
      <c r="DH153" s="63">
        <v>0</v>
      </c>
      <c r="DI153" s="63">
        <v>0</v>
      </c>
      <c r="DJ153" s="63">
        <v>0</v>
      </c>
      <c r="DK153" s="63">
        <f t="shared" si="266"/>
        <v>0</v>
      </c>
      <c r="DL153" s="63">
        <v>0</v>
      </c>
      <c r="DM153" s="63">
        <v>0</v>
      </c>
      <c r="DN153" s="63">
        <v>0</v>
      </c>
      <c r="DO153" s="63">
        <v>0</v>
      </c>
      <c r="DP153" s="63">
        <v>0</v>
      </c>
      <c r="DQ153" s="63">
        <v>0</v>
      </c>
      <c r="DR153" s="63">
        <v>0</v>
      </c>
      <c r="DS153" s="63">
        <v>0</v>
      </c>
      <c r="DT153" s="63">
        <v>0</v>
      </c>
      <c r="DU153" s="63">
        <v>0</v>
      </c>
      <c r="DV153" s="63">
        <v>0</v>
      </c>
      <c r="DW153" s="63">
        <v>0</v>
      </c>
      <c r="DX153" s="63">
        <f t="shared" si="267"/>
        <v>0</v>
      </c>
      <c r="DY153" s="58">
        <v>0</v>
      </c>
      <c r="DZ153" s="58">
        <v>0</v>
      </c>
      <c r="EA153" s="58">
        <v>0</v>
      </c>
      <c r="EB153" s="58">
        <v>0</v>
      </c>
      <c r="EC153" s="58">
        <f t="shared" si="268"/>
        <v>0</v>
      </c>
      <c r="ED153" s="88">
        <v>0</v>
      </c>
      <c r="EE153" s="88">
        <v>0</v>
      </c>
      <c r="EF153" s="88">
        <v>0</v>
      </c>
      <c r="EG153" s="88">
        <v>0</v>
      </c>
      <c r="EH153" s="88">
        <v>0</v>
      </c>
      <c r="EI153" s="88">
        <v>0</v>
      </c>
      <c r="EJ153" s="88">
        <v>0</v>
      </c>
      <c r="EK153" s="88">
        <v>0</v>
      </c>
      <c r="EL153" s="88">
        <v>0</v>
      </c>
      <c r="EM153" s="88">
        <v>0</v>
      </c>
      <c r="EN153" s="88">
        <v>0</v>
      </c>
      <c r="EO153" s="88">
        <v>0</v>
      </c>
      <c r="EP153" s="83">
        <f t="shared" si="269"/>
        <v>0</v>
      </c>
      <c r="EQ153" s="79">
        <v>0</v>
      </c>
      <c r="ER153" s="79">
        <v>0</v>
      </c>
      <c r="ES153" s="79">
        <v>0</v>
      </c>
      <c r="ET153" s="79">
        <v>0</v>
      </c>
      <c r="EU153" s="79">
        <v>0</v>
      </c>
      <c r="EV153" s="79">
        <v>0</v>
      </c>
      <c r="EW153" s="79">
        <v>0</v>
      </c>
      <c r="EX153" s="79">
        <v>0</v>
      </c>
      <c r="EY153" s="79">
        <v>0</v>
      </c>
      <c r="EZ153" s="79">
        <v>0</v>
      </c>
      <c r="FA153" s="79">
        <v>0</v>
      </c>
      <c r="FB153" s="79">
        <v>0</v>
      </c>
      <c r="FC153" s="81">
        <f t="shared" si="270"/>
        <v>0</v>
      </c>
      <c r="FD153" s="81">
        <f t="shared" si="271"/>
        <v>0</v>
      </c>
      <c r="FE153" s="81">
        <f t="shared" si="272"/>
        <v>0</v>
      </c>
      <c r="FF153" s="81">
        <f t="shared" si="273"/>
        <v>0</v>
      </c>
      <c r="FG153" s="81">
        <f t="shared" si="274"/>
        <v>0</v>
      </c>
      <c r="FH153" s="81">
        <f t="shared" si="275"/>
        <v>0</v>
      </c>
      <c r="FI153" s="81">
        <f t="shared" si="276"/>
        <v>0</v>
      </c>
      <c r="FJ153" s="81">
        <f t="shared" si="277"/>
        <v>0</v>
      </c>
      <c r="FK153" s="81">
        <f t="shared" si="278"/>
        <v>0</v>
      </c>
      <c r="FL153" s="81">
        <f t="shared" si="279"/>
        <v>0</v>
      </c>
      <c r="FM153" s="81">
        <f t="shared" si="280"/>
        <v>0</v>
      </c>
      <c r="FN153" s="81">
        <f t="shared" si="281"/>
        <v>0</v>
      </c>
      <c r="FO153" s="81">
        <f t="shared" si="282"/>
        <v>0</v>
      </c>
      <c r="FP153" s="88">
        <v>0</v>
      </c>
      <c r="FQ153" s="88">
        <v>0</v>
      </c>
      <c r="FR153" s="88">
        <v>0</v>
      </c>
      <c r="FS153" s="88">
        <v>0</v>
      </c>
      <c r="FT153" s="88">
        <v>0</v>
      </c>
      <c r="FU153" s="88">
        <v>0</v>
      </c>
      <c r="FV153" s="88">
        <v>0</v>
      </c>
      <c r="FW153" s="88">
        <v>0</v>
      </c>
      <c r="FX153" s="88">
        <v>0</v>
      </c>
      <c r="FY153" s="88">
        <v>0</v>
      </c>
      <c r="FZ153" s="88">
        <v>0</v>
      </c>
      <c r="GA153" s="87">
        <v>29200</v>
      </c>
      <c r="GB153" s="83">
        <f t="shared" si="283"/>
        <v>29200</v>
      </c>
      <c r="GC153" s="88">
        <v>0</v>
      </c>
      <c r="GD153" s="88">
        <v>0</v>
      </c>
      <c r="GE153" s="88">
        <v>0</v>
      </c>
      <c r="GF153" s="88">
        <v>0</v>
      </c>
      <c r="GG153" s="86">
        <v>29200</v>
      </c>
      <c r="GH153" s="63">
        <v>0</v>
      </c>
      <c r="GI153" s="63">
        <v>0</v>
      </c>
      <c r="GJ153" s="63">
        <v>0</v>
      </c>
      <c r="GK153" s="63">
        <v>0</v>
      </c>
      <c r="GL153" s="63">
        <v>0</v>
      </c>
      <c r="GM153" s="63">
        <v>0</v>
      </c>
      <c r="GN153" s="63">
        <v>0</v>
      </c>
      <c r="GO153" s="63">
        <v>0</v>
      </c>
      <c r="GP153" s="63">
        <v>0</v>
      </c>
      <c r="GQ153" s="63">
        <v>0</v>
      </c>
      <c r="GR153" s="63">
        <v>0</v>
      </c>
      <c r="GS153" s="63">
        <v>0</v>
      </c>
      <c r="GT153" s="63">
        <f t="shared" si="284"/>
        <v>0</v>
      </c>
      <c r="GU153" s="63">
        <v>0</v>
      </c>
      <c r="GV153" s="63">
        <v>0</v>
      </c>
      <c r="GW153" s="63">
        <v>0</v>
      </c>
      <c r="GX153" s="63">
        <v>0</v>
      </c>
      <c r="GY153" s="63">
        <v>0</v>
      </c>
      <c r="GZ153" s="63">
        <v>0</v>
      </c>
      <c r="HA153" s="63">
        <v>0</v>
      </c>
      <c r="HB153" s="63">
        <v>0</v>
      </c>
      <c r="HC153" s="63">
        <v>0</v>
      </c>
      <c r="HD153" s="63">
        <v>0</v>
      </c>
      <c r="HE153" s="63">
        <v>0</v>
      </c>
      <c r="HF153" s="63">
        <v>29200</v>
      </c>
      <c r="HG153" s="63">
        <f t="shared" si="285"/>
        <v>29200</v>
      </c>
      <c r="HH153" s="58">
        <v>0</v>
      </c>
      <c r="HI153" s="58">
        <v>0</v>
      </c>
      <c r="HJ153" s="58">
        <v>0</v>
      </c>
      <c r="HK153" s="58">
        <v>0</v>
      </c>
      <c r="HL153" s="58">
        <f t="shared" si="286"/>
        <v>29200</v>
      </c>
      <c r="HM153" s="63">
        <v>0</v>
      </c>
      <c r="HN153" s="63">
        <v>0</v>
      </c>
      <c r="HO153" s="63">
        <v>0</v>
      </c>
      <c r="HP153" s="63">
        <v>0</v>
      </c>
      <c r="HQ153" s="63">
        <v>0</v>
      </c>
      <c r="HR153" s="63">
        <v>0</v>
      </c>
      <c r="HS153" s="63">
        <v>0</v>
      </c>
      <c r="HT153" s="63">
        <v>0</v>
      </c>
      <c r="HU153" s="63">
        <v>0</v>
      </c>
      <c r="HV153" s="63">
        <v>0</v>
      </c>
      <c r="HW153" s="63">
        <v>0</v>
      </c>
      <c r="HX153" s="63">
        <v>0</v>
      </c>
      <c r="HY153" s="63">
        <f t="shared" si="287"/>
        <v>0</v>
      </c>
      <c r="HZ153" s="63">
        <v>0</v>
      </c>
      <c r="IA153" s="63">
        <v>0</v>
      </c>
      <c r="IB153" s="63">
        <v>0</v>
      </c>
      <c r="IC153" s="63">
        <v>0</v>
      </c>
      <c r="ID153" s="63">
        <v>0</v>
      </c>
      <c r="IE153" s="63">
        <v>0</v>
      </c>
      <c r="IF153" s="63">
        <v>0</v>
      </c>
      <c r="IG153" s="63">
        <v>0</v>
      </c>
      <c r="IH153" s="63">
        <v>0</v>
      </c>
      <c r="II153" s="63">
        <v>0</v>
      </c>
      <c r="IJ153" s="63">
        <v>0</v>
      </c>
      <c r="IK153" s="63">
        <v>0</v>
      </c>
      <c r="IL153" s="63">
        <v>29200</v>
      </c>
      <c r="IM153" s="58">
        <v>0</v>
      </c>
      <c r="IN153" s="58">
        <v>0</v>
      </c>
      <c r="IO153" s="58">
        <v>0</v>
      </c>
      <c r="IP153" s="58">
        <v>0</v>
      </c>
      <c r="IQ153" s="58">
        <f t="shared" si="240"/>
        <v>29200</v>
      </c>
      <c r="IR153" s="70">
        <f t="shared" si="288"/>
        <v>0</v>
      </c>
      <c r="IS153" s="70">
        <f t="shared" si="289"/>
        <v>0</v>
      </c>
      <c r="IT153" s="92">
        <f t="shared" si="241"/>
        <v>0</v>
      </c>
      <c r="IU153" s="92">
        <f t="shared" si="242"/>
        <v>0</v>
      </c>
      <c r="IV153" s="92">
        <f t="shared" si="290"/>
        <v>0</v>
      </c>
      <c r="IW153" s="21">
        <f t="shared" si="243"/>
        <v>0</v>
      </c>
      <c r="IX153" s="70">
        <f t="shared" si="291"/>
        <v>0</v>
      </c>
      <c r="IY153" s="70">
        <f t="shared" si="292"/>
        <v>0</v>
      </c>
      <c r="IZ153" s="93">
        <f t="shared" si="244"/>
        <v>0</v>
      </c>
      <c r="JA153" s="93">
        <f t="shared" si="245"/>
        <v>0</v>
      </c>
      <c r="JB153" s="92">
        <f t="shared" si="293"/>
        <v>0</v>
      </c>
      <c r="JC153" s="94">
        <f t="shared" si="246"/>
        <v>29200</v>
      </c>
      <c r="JD153" s="94">
        <f t="shared" si="294"/>
        <v>0</v>
      </c>
      <c r="JE153" s="94">
        <f t="shared" si="295"/>
        <v>0</v>
      </c>
      <c r="JF153" s="94">
        <f t="shared" si="247"/>
        <v>0</v>
      </c>
      <c r="JG153" s="94">
        <f t="shared" si="248"/>
        <v>0</v>
      </c>
      <c r="JH153" s="94">
        <f t="shared" si="296"/>
        <v>0</v>
      </c>
      <c r="JI153" s="94">
        <f t="shared" si="249"/>
        <v>29200</v>
      </c>
      <c r="JJ153" s="94">
        <f t="shared" si="297"/>
        <v>0</v>
      </c>
      <c r="JK153" s="94">
        <f t="shared" si="250"/>
        <v>0</v>
      </c>
      <c r="JL153" s="94">
        <f t="shared" si="298"/>
        <v>0</v>
      </c>
      <c r="JM153" s="94">
        <f t="shared" si="299"/>
        <v>0</v>
      </c>
      <c r="JN153" s="94">
        <f t="shared" si="300"/>
        <v>0</v>
      </c>
      <c r="JO153" s="94">
        <f t="shared" si="301"/>
        <v>29200</v>
      </c>
      <c r="JP153" s="35"/>
      <c r="JQ153" s="140"/>
      <c r="JR153" s="106"/>
      <c r="JS153" s="106"/>
      <c r="JT153" s="6" t="s">
        <v>406</v>
      </c>
      <c r="JU153" s="17"/>
      <c r="JV153" s="6"/>
      <c r="JW153" s="6"/>
      <c r="JX153" s="103" t="s">
        <v>412</v>
      </c>
      <c r="JY153" s="7"/>
      <c r="JZ153" s="14"/>
      <c r="KA153" s="6" t="s">
        <v>406</v>
      </c>
      <c r="KB153" s="14"/>
      <c r="KC153" s="110"/>
      <c r="KD153" s="110"/>
      <c r="KE153" s="145"/>
      <c r="KF153" s="14"/>
      <c r="KG153" s="14"/>
      <c r="KH153" s="14"/>
      <c r="KI153" s="14"/>
      <c r="KJ153" s="14"/>
      <c r="KK153" s="14"/>
      <c r="KL153" s="14"/>
      <c r="KM153" s="17"/>
      <c r="KN153" s="14"/>
      <c r="KO153" s="14"/>
      <c r="KP153" s="43" t="s">
        <v>580</v>
      </c>
      <c r="KQ153" s="14"/>
      <c r="KR153" s="14"/>
      <c r="KS153" s="292"/>
    </row>
    <row r="154" spans="1:305" x14ac:dyDescent="0.25">
      <c r="A154" s="15" t="s">
        <v>751</v>
      </c>
      <c r="B154" s="6" t="s">
        <v>71</v>
      </c>
      <c r="C154" s="43" t="s">
        <v>343</v>
      </c>
      <c r="D154" s="219" t="s">
        <v>145</v>
      </c>
      <c r="E154" s="32" t="s">
        <v>770</v>
      </c>
      <c r="F154" s="32" t="s">
        <v>770</v>
      </c>
      <c r="G154" s="48">
        <v>0</v>
      </c>
      <c r="H154" s="48">
        <v>0</v>
      </c>
      <c r="I154" s="48">
        <v>0</v>
      </c>
      <c r="J154" s="48">
        <v>0</v>
      </c>
      <c r="K154" s="48">
        <v>0</v>
      </c>
      <c r="L154" s="48">
        <v>0</v>
      </c>
      <c r="M154" s="48">
        <v>0</v>
      </c>
      <c r="N154" s="48">
        <v>0</v>
      </c>
      <c r="O154" s="48">
        <v>0</v>
      </c>
      <c r="P154" s="48">
        <v>0</v>
      </c>
      <c r="Q154" s="48">
        <v>0</v>
      </c>
      <c r="R154" s="48">
        <v>0</v>
      </c>
      <c r="S154" s="11">
        <f t="shared" si="225"/>
        <v>0</v>
      </c>
      <c r="T154" s="79">
        <v>0</v>
      </c>
      <c r="U154" s="79">
        <v>0</v>
      </c>
      <c r="V154" s="79">
        <v>0</v>
      </c>
      <c r="W154" s="79">
        <v>0</v>
      </c>
      <c r="X154" s="79">
        <v>0</v>
      </c>
      <c r="Y154" s="79">
        <v>0</v>
      </c>
      <c r="Z154" s="79">
        <v>0</v>
      </c>
      <c r="AA154" s="79">
        <v>0</v>
      </c>
      <c r="AB154" s="79">
        <v>0</v>
      </c>
      <c r="AC154" s="79">
        <v>0</v>
      </c>
      <c r="AD154" s="79">
        <v>0</v>
      </c>
      <c r="AE154" s="79">
        <v>0</v>
      </c>
      <c r="AF154" s="221">
        <f t="shared" si="226"/>
        <v>0</v>
      </c>
      <c r="AG154" s="221">
        <f t="shared" si="227"/>
        <v>0</v>
      </c>
      <c r="AH154" s="221">
        <f t="shared" si="228"/>
        <v>0</v>
      </c>
      <c r="AI154" s="221">
        <f t="shared" si="229"/>
        <v>0</v>
      </c>
      <c r="AJ154" s="221">
        <f t="shared" si="230"/>
        <v>0</v>
      </c>
      <c r="AK154" s="221">
        <f t="shared" si="231"/>
        <v>0</v>
      </c>
      <c r="AL154" s="221">
        <f t="shared" si="232"/>
        <v>0</v>
      </c>
      <c r="AM154" s="221">
        <f t="shared" si="233"/>
        <v>0</v>
      </c>
      <c r="AN154" s="221">
        <f t="shared" si="234"/>
        <v>0</v>
      </c>
      <c r="AO154" s="221">
        <f t="shared" si="235"/>
        <v>0</v>
      </c>
      <c r="AP154" s="221">
        <f t="shared" si="236"/>
        <v>0</v>
      </c>
      <c r="AQ154" s="221">
        <f t="shared" si="237"/>
        <v>0</v>
      </c>
      <c r="AR154" s="221">
        <f t="shared" si="251"/>
        <v>0</v>
      </c>
      <c r="AS154" s="221">
        <f t="shared" si="252"/>
        <v>0</v>
      </c>
      <c r="AT154" s="221">
        <f t="shared" si="253"/>
        <v>0</v>
      </c>
      <c r="AU154" s="221">
        <f t="shared" si="254"/>
        <v>0</v>
      </c>
      <c r="AV154" s="221">
        <f t="shared" si="255"/>
        <v>0</v>
      </c>
      <c r="AW154" s="221">
        <f t="shared" si="256"/>
        <v>0</v>
      </c>
      <c r="AX154" s="221">
        <f t="shared" si="257"/>
        <v>0</v>
      </c>
      <c r="AY154" s="221">
        <f t="shared" si="258"/>
        <v>0</v>
      </c>
      <c r="AZ154" s="221">
        <f t="shared" si="259"/>
        <v>0</v>
      </c>
      <c r="BA154" s="221">
        <f t="shared" si="260"/>
        <v>0</v>
      </c>
      <c r="BB154" s="221">
        <f t="shared" si="261"/>
        <v>0</v>
      </c>
      <c r="BC154" s="221">
        <f t="shared" si="262"/>
        <v>0</v>
      </c>
      <c r="BD154" s="80">
        <f t="shared" si="238"/>
        <v>0</v>
      </c>
      <c r="BE154" s="76">
        <v>0</v>
      </c>
      <c r="BF154" s="51">
        <v>0</v>
      </c>
      <c r="BG154" s="21">
        <v>0</v>
      </c>
      <c r="BH154" s="21">
        <v>0</v>
      </c>
      <c r="BI154" s="21">
        <v>0</v>
      </c>
      <c r="BJ154" s="21">
        <v>0</v>
      </c>
      <c r="BK154" s="21">
        <v>0</v>
      </c>
      <c r="BL154" s="21">
        <v>0</v>
      </c>
      <c r="BM154" s="21">
        <v>0</v>
      </c>
      <c r="BN154" s="21">
        <v>0</v>
      </c>
      <c r="BO154" s="21">
        <v>0</v>
      </c>
      <c r="BP154" s="21">
        <v>0</v>
      </c>
      <c r="BQ154" s="21">
        <v>0</v>
      </c>
      <c r="BR154" s="21">
        <v>0</v>
      </c>
      <c r="BS154" s="86">
        <f t="shared" si="263"/>
        <v>0</v>
      </c>
      <c r="BT154" s="230">
        <v>0</v>
      </c>
      <c r="BU154" s="230">
        <v>0</v>
      </c>
      <c r="BV154" s="230">
        <v>0</v>
      </c>
      <c r="BW154" s="230">
        <v>0</v>
      </c>
      <c r="BX154" s="230">
        <v>0</v>
      </c>
      <c r="BY154" s="230">
        <v>0</v>
      </c>
      <c r="BZ154" s="230">
        <v>0</v>
      </c>
      <c r="CA154" s="230">
        <v>0</v>
      </c>
      <c r="CB154" s="230">
        <v>0</v>
      </c>
      <c r="CC154" s="230">
        <v>0</v>
      </c>
      <c r="CD154" s="230">
        <v>0</v>
      </c>
      <c r="CE154" s="230">
        <v>0</v>
      </c>
      <c r="CF154" s="80">
        <f t="shared" si="264"/>
        <v>0</v>
      </c>
      <c r="CG154" s="59">
        <v>0</v>
      </c>
      <c r="CH154" s="59">
        <v>0</v>
      </c>
      <c r="CI154" s="59">
        <v>0</v>
      </c>
      <c r="CJ154" s="59">
        <v>0</v>
      </c>
      <c r="CK154" s="59">
        <v>0</v>
      </c>
      <c r="CL154" s="59">
        <v>0</v>
      </c>
      <c r="CM154" s="59">
        <v>0</v>
      </c>
      <c r="CN154" s="59">
        <v>0</v>
      </c>
      <c r="CO154" s="59">
        <v>0</v>
      </c>
      <c r="CP154" s="59">
        <v>0</v>
      </c>
      <c r="CQ154" s="59">
        <v>0</v>
      </c>
      <c r="CR154" s="59">
        <v>0</v>
      </c>
      <c r="CS154" s="11">
        <f t="shared" si="265"/>
        <v>0</v>
      </c>
      <c r="CT154" s="59">
        <v>0</v>
      </c>
      <c r="CU154" s="59">
        <v>0</v>
      </c>
      <c r="CV154" s="59">
        <v>0</v>
      </c>
      <c r="CW154" s="59">
        <v>0</v>
      </c>
      <c r="CX154" s="58">
        <f t="shared" si="239"/>
        <v>0</v>
      </c>
      <c r="CY154" s="63">
        <v>0</v>
      </c>
      <c r="CZ154" s="63">
        <v>0</v>
      </c>
      <c r="DA154" s="63">
        <v>0</v>
      </c>
      <c r="DB154" s="63">
        <v>0</v>
      </c>
      <c r="DC154" s="63">
        <v>0</v>
      </c>
      <c r="DD154" s="63">
        <v>0</v>
      </c>
      <c r="DE154" s="63">
        <v>0</v>
      </c>
      <c r="DF154" s="63">
        <v>0</v>
      </c>
      <c r="DG154" s="63">
        <v>0</v>
      </c>
      <c r="DH154" s="63">
        <v>0</v>
      </c>
      <c r="DI154" s="63">
        <v>0</v>
      </c>
      <c r="DJ154" s="63">
        <v>0</v>
      </c>
      <c r="DK154" s="63">
        <f t="shared" si="266"/>
        <v>0</v>
      </c>
      <c r="DL154" s="63">
        <v>0</v>
      </c>
      <c r="DM154" s="63">
        <v>0</v>
      </c>
      <c r="DN154" s="63">
        <v>0</v>
      </c>
      <c r="DO154" s="63">
        <v>0</v>
      </c>
      <c r="DP154" s="63">
        <v>0</v>
      </c>
      <c r="DQ154" s="63">
        <v>0</v>
      </c>
      <c r="DR154" s="63">
        <v>0</v>
      </c>
      <c r="DS154" s="63">
        <v>0</v>
      </c>
      <c r="DT154" s="63">
        <v>0</v>
      </c>
      <c r="DU154" s="63">
        <v>0</v>
      </c>
      <c r="DV154" s="63">
        <v>0</v>
      </c>
      <c r="DW154" s="63">
        <v>0</v>
      </c>
      <c r="DX154" s="63">
        <f t="shared" si="267"/>
        <v>0</v>
      </c>
      <c r="DY154" s="58">
        <v>0</v>
      </c>
      <c r="DZ154" s="58">
        <v>0</v>
      </c>
      <c r="EA154" s="58">
        <v>0</v>
      </c>
      <c r="EB154" s="58">
        <v>0</v>
      </c>
      <c r="EC154" s="58">
        <f t="shared" si="268"/>
        <v>0</v>
      </c>
      <c r="ED154" s="88">
        <v>0</v>
      </c>
      <c r="EE154" s="88">
        <v>0</v>
      </c>
      <c r="EF154" s="88">
        <v>0</v>
      </c>
      <c r="EG154" s="88">
        <v>0</v>
      </c>
      <c r="EH154" s="88">
        <v>0</v>
      </c>
      <c r="EI154" s="88">
        <v>0</v>
      </c>
      <c r="EJ154" s="88">
        <v>0</v>
      </c>
      <c r="EK154" s="88">
        <v>0</v>
      </c>
      <c r="EL154" s="88">
        <v>0</v>
      </c>
      <c r="EM154" s="88">
        <v>0</v>
      </c>
      <c r="EN154" s="88">
        <v>0</v>
      </c>
      <c r="EO154" s="88">
        <v>0</v>
      </c>
      <c r="EP154" s="83">
        <f t="shared" si="269"/>
        <v>0</v>
      </c>
      <c r="EQ154" s="79">
        <v>0</v>
      </c>
      <c r="ER154" s="79">
        <v>0</v>
      </c>
      <c r="ES154" s="79">
        <v>0</v>
      </c>
      <c r="ET154" s="79">
        <v>0</v>
      </c>
      <c r="EU154" s="79">
        <v>0</v>
      </c>
      <c r="EV154" s="79">
        <v>0</v>
      </c>
      <c r="EW154" s="79">
        <v>0</v>
      </c>
      <c r="EX154" s="79">
        <v>0</v>
      </c>
      <c r="EY154" s="79">
        <v>0</v>
      </c>
      <c r="EZ154" s="79">
        <v>0</v>
      </c>
      <c r="FA154" s="79">
        <v>0</v>
      </c>
      <c r="FB154" s="79">
        <v>0</v>
      </c>
      <c r="FC154" s="81">
        <f t="shared" si="270"/>
        <v>0</v>
      </c>
      <c r="FD154" s="81">
        <f t="shared" si="271"/>
        <v>0</v>
      </c>
      <c r="FE154" s="81">
        <f t="shared" si="272"/>
        <v>0</v>
      </c>
      <c r="FF154" s="81">
        <f t="shared" si="273"/>
        <v>0</v>
      </c>
      <c r="FG154" s="81">
        <f t="shared" si="274"/>
        <v>0</v>
      </c>
      <c r="FH154" s="81">
        <f t="shared" si="275"/>
        <v>0</v>
      </c>
      <c r="FI154" s="81">
        <f t="shared" si="276"/>
        <v>0</v>
      </c>
      <c r="FJ154" s="81">
        <f t="shared" si="277"/>
        <v>0</v>
      </c>
      <c r="FK154" s="81">
        <f t="shared" si="278"/>
        <v>0</v>
      </c>
      <c r="FL154" s="81">
        <f t="shared" si="279"/>
        <v>0</v>
      </c>
      <c r="FM154" s="81">
        <f t="shared" si="280"/>
        <v>0</v>
      </c>
      <c r="FN154" s="81">
        <f t="shared" si="281"/>
        <v>0</v>
      </c>
      <c r="FO154" s="81">
        <f t="shared" si="282"/>
        <v>0</v>
      </c>
      <c r="FP154" s="88">
        <v>0</v>
      </c>
      <c r="FQ154" s="88">
        <v>0</v>
      </c>
      <c r="FR154" s="88">
        <v>0</v>
      </c>
      <c r="FS154" s="88">
        <v>0</v>
      </c>
      <c r="FT154" s="88">
        <v>0</v>
      </c>
      <c r="FU154" s="88">
        <v>0</v>
      </c>
      <c r="FV154" s="88">
        <v>0</v>
      </c>
      <c r="FW154" s="88">
        <v>0</v>
      </c>
      <c r="FX154" s="88">
        <v>0</v>
      </c>
      <c r="FY154" s="88">
        <v>0</v>
      </c>
      <c r="FZ154" s="87">
        <v>19125</v>
      </c>
      <c r="GA154" s="87">
        <v>19125</v>
      </c>
      <c r="GB154" s="83">
        <f t="shared" si="283"/>
        <v>38250</v>
      </c>
      <c r="GC154" s="87">
        <v>38250</v>
      </c>
      <c r="GD154" s="88">
        <v>0</v>
      </c>
      <c r="GE154" s="88">
        <v>0</v>
      </c>
      <c r="GF154" s="88">
        <v>0</v>
      </c>
      <c r="GG154" s="86">
        <v>76500</v>
      </c>
      <c r="GH154" s="63">
        <v>0</v>
      </c>
      <c r="GI154" s="63">
        <v>0</v>
      </c>
      <c r="GJ154" s="63">
        <v>0</v>
      </c>
      <c r="GK154" s="63">
        <v>0</v>
      </c>
      <c r="GL154" s="63">
        <v>0</v>
      </c>
      <c r="GM154" s="63">
        <v>0</v>
      </c>
      <c r="GN154" s="63">
        <v>0</v>
      </c>
      <c r="GO154" s="63">
        <v>0</v>
      </c>
      <c r="GP154" s="63">
        <v>0</v>
      </c>
      <c r="GQ154" s="63">
        <v>0</v>
      </c>
      <c r="GR154" s="63">
        <v>0</v>
      </c>
      <c r="GS154" s="63">
        <v>0</v>
      </c>
      <c r="GT154" s="63">
        <f t="shared" si="284"/>
        <v>0</v>
      </c>
      <c r="GU154" s="63">
        <v>0</v>
      </c>
      <c r="GV154" s="63">
        <v>0</v>
      </c>
      <c r="GW154" s="63">
        <v>0</v>
      </c>
      <c r="GX154" s="63">
        <v>0</v>
      </c>
      <c r="GY154" s="63">
        <v>0</v>
      </c>
      <c r="GZ154" s="63">
        <v>0</v>
      </c>
      <c r="HA154" s="63">
        <v>0</v>
      </c>
      <c r="HB154" s="63">
        <v>0</v>
      </c>
      <c r="HC154" s="63">
        <v>0</v>
      </c>
      <c r="HD154" s="63">
        <v>0</v>
      </c>
      <c r="HE154" s="63">
        <v>19125</v>
      </c>
      <c r="HF154" s="63">
        <v>19125</v>
      </c>
      <c r="HG154" s="63">
        <f t="shared" si="285"/>
        <v>38250</v>
      </c>
      <c r="HH154" s="58">
        <v>38250</v>
      </c>
      <c r="HI154" s="58">
        <v>0</v>
      </c>
      <c r="HJ154" s="58">
        <v>0</v>
      </c>
      <c r="HK154" s="58">
        <v>0</v>
      </c>
      <c r="HL154" s="58">
        <f t="shared" si="286"/>
        <v>76500</v>
      </c>
      <c r="HM154" s="63">
        <v>0</v>
      </c>
      <c r="HN154" s="63">
        <v>0</v>
      </c>
      <c r="HO154" s="63">
        <v>0</v>
      </c>
      <c r="HP154" s="63">
        <v>0</v>
      </c>
      <c r="HQ154" s="63">
        <v>0</v>
      </c>
      <c r="HR154" s="63">
        <v>0</v>
      </c>
      <c r="HS154" s="63">
        <v>0</v>
      </c>
      <c r="HT154" s="63">
        <v>0</v>
      </c>
      <c r="HU154" s="63">
        <v>0</v>
      </c>
      <c r="HV154" s="63">
        <v>0</v>
      </c>
      <c r="HW154" s="63">
        <v>0</v>
      </c>
      <c r="HX154" s="63">
        <v>0</v>
      </c>
      <c r="HY154" s="63">
        <f t="shared" si="287"/>
        <v>0</v>
      </c>
      <c r="HZ154" s="63">
        <v>0</v>
      </c>
      <c r="IA154" s="63">
        <v>0</v>
      </c>
      <c r="IB154" s="63">
        <v>0</v>
      </c>
      <c r="IC154" s="63">
        <v>0</v>
      </c>
      <c r="ID154" s="63">
        <v>0</v>
      </c>
      <c r="IE154" s="63">
        <v>0</v>
      </c>
      <c r="IF154" s="63">
        <v>0</v>
      </c>
      <c r="IG154" s="63">
        <v>0</v>
      </c>
      <c r="IH154" s="63">
        <v>0</v>
      </c>
      <c r="II154" s="63">
        <v>0</v>
      </c>
      <c r="IJ154" s="63">
        <v>0</v>
      </c>
      <c r="IK154" s="63">
        <v>0</v>
      </c>
      <c r="IL154" s="63">
        <v>38250</v>
      </c>
      <c r="IM154" s="58">
        <v>38250</v>
      </c>
      <c r="IN154" s="58">
        <v>0</v>
      </c>
      <c r="IO154" s="58">
        <v>0</v>
      </c>
      <c r="IP154" s="58">
        <v>0</v>
      </c>
      <c r="IQ154" s="58">
        <f t="shared" si="240"/>
        <v>76500</v>
      </c>
      <c r="IR154" s="70">
        <f t="shared" si="288"/>
        <v>0</v>
      </c>
      <c r="IS154" s="70">
        <f t="shared" si="289"/>
        <v>0</v>
      </c>
      <c r="IT154" s="92">
        <f t="shared" si="241"/>
        <v>0</v>
      </c>
      <c r="IU154" s="92">
        <f t="shared" si="242"/>
        <v>0</v>
      </c>
      <c r="IV154" s="92">
        <f t="shared" si="290"/>
        <v>0</v>
      </c>
      <c r="IW154" s="21">
        <f t="shared" si="243"/>
        <v>0</v>
      </c>
      <c r="IX154" s="70">
        <f t="shared" si="291"/>
        <v>0</v>
      </c>
      <c r="IY154" s="70">
        <f t="shared" si="292"/>
        <v>0</v>
      </c>
      <c r="IZ154" s="93">
        <f t="shared" si="244"/>
        <v>0</v>
      </c>
      <c r="JA154" s="93">
        <f t="shared" si="245"/>
        <v>0</v>
      </c>
      <c r="JB154" s="92">
        <f t="shared" si="293"/>
        <v>0</v>
      </c>
      <c r="JC154" s="94">
        <f t="shared" si="246"/>
        <v>76500</v>
      </c>
      <c r="JD154" s="94">
        <f t="shared" si="294"/>
        <v>0</v>
      </c>
      <c r="JE154" s="94">
        <f t="shared" si="295"/>
        <v>0</v>
      </c>
      <c r="JF154" s="94">
        <f t="shared" si="247"/>
        <v>0</v>
      </c>
      <c r="JG154" s="94">
        <f t="shared" si="248"/>
        <v>0</v>
      </c>
      <c r="JH154" s="94">
        <f t="shared" si="296"/>
        <v>0</v>
      </c>
      <c r="JI154" s="94">
        <f t="shared" si="249"/>
        <v>76500</v>
      </c>
      <c r="JJ154" s="94">
        <f t="shared" si="297"/>
        <v>0</v>
      </c>
      <c r="JK154" s="94">
        <f t="shared" si="250"/>
        <v>0</v>
      </c>
      <c r="JL154" s="94">
        <f t="shared" si="298"/>
        <v>0</v>
      </c>
      <c r="JM154" s="94">
        <f t="shared" si="299"/>
        <v>0</v>
      </c>
      <c r="JN154" s="94">
        <f t="shared" si="300"/>
        <v>0</v>
      </c>
      <c r="JO154" s="94">
        <f t="shared" si="301"/>
        <v>76500</v>
      </c>
      <c r="JP154" s="35"/>
      <c r="JQ154" s="140"/>
      <c r="JR154" s="106"/>
      <c r="JS154" s="106"/>
      <c r="JT154" s="6" t="s">
        <v>406</v>
      </c>
      <c r="JU154" s="17"/>
      <c r="JV154" s="6"/>
      <c r="JW154" s="6"/>
      <c r="JX154" s="103" t="s">
        <v>411</v>
      </c>
      <c r="JY154" s="7"/>
      <c r="JZ154" s="14"/>
      <c r="KA154" s="6" t="s">
        <v>406</v>
      </c>
      <c r="KB154" s="14"/>
      <c r="KC154" s="110"/>
      <c r="KD154" s="110"/>
      <c r="KE154" s="145"/>
      <c r="KF154" s="14"/>
      <c r="KG154" s="14"/>
      <c r="KH154" s="14"/>
      <c r="KI154" s="14"/>
      <c r="KJ154" s="14"/>
      <c r="KK154" s="14"/>
      <c r="KL154" s="14"/>
      <c r="KM154" s="17"/>
      <c r="KN154" s="14"/>
      <c r="KO154" s="14"/>
      <c r="KP154" s="43" t="s">
        <v>580</v>
      </c>
      <c r="KQ154" s="14"/>
      <c r="KR154" s="14"/>
      <c r="KS154" s="292"/>
    </row>
    <row r="155" spans="1:305" x14ac:dyDescent="0.25">
      <c r="A155" s="15" t="s">
        <v>752</v>
      </c>
      <c r="B155" s="6" t="s">
        <v>71</v>
      </c>
      <c r="C155" s="43" t="s">
        <v>344</v>
      </c>
      <c r="D155" s="219" t="s">
        <v>145</v>
      </c>
      <c r="E155" s="32" t="s">
        <v>770</v>
      </c>
      <c r="F155" s="32" t="s">
        <v>770</v>
      </c>
      <c r="G155" s="48">
        <v>0</v>
      </c>
      <c r="H155" s="48">
        <v>0</v>
      </c>
      <c r="I155" s="48">
        <v>0</v>
      </c>
      <c r="J155" s="48">
        <v>0</v>
      </c>
      <c r="K155" s="48">
        <v>0</v>
      </c>
      <c r="L155" s="48">
        <v>0</v>
      </c>
      <c r="M155" s="48">
        <v>0</v>
      </c>
      <c r="N155" s="48">
        <v>0</v>
      </c>
      <c r="O155" s="48">
        <v>0</v>
      </c>
      <c r="P155" s="48">
        <v>0</v>
      </c>
      <c r="Q155" s="48">
        <v>0</v>
      </c>
      <c r="R155" s="48">
        <v>0</v>
      </c>
      <c r="S155" s="11">
        <f t="shared" si="225"/>
        <v>0</v>
      </c>
      <c r="T155" s="79">
        <v>0</v>
      </c>
      <c r="U155" s="79">
        <v>0</v>
      </c>
      <c r="V155" s="79">
        <v>0</v>
      </c>
      <c r="W155" s="79">
        <v>0</v>
      </c>
      <c r="X155" s="79">
        <v>0</v>
      </c>
      <c r="Y155" s="79">
        <v>0</v>
      </c>
      <c r="Z155" s="79">
        <v>0</v>
      </c>
      <c r="AA155" s="79">
        <v>0</v>
      </c>
      <c r="AB155" s="79">
        <v>0</v>
      </c>
      <c r="AC155" s="79">
        <v>0</v>
      </c>
      <c r="AD155" s="79">
        <v>0</v>
      </c>
      <c r="AE155" s="79">
        <v>0</v>
      </c>
      <c r="AF155" s="221">
        <f t="shared" si="226"/>
        <v>0</v>
      </c>
      <c r="AG155" s="221">
        <f t="shared" si="227"/>
        <v>0</v>
      </c>
      <c r="AH155" s="221">
        <f t="shared" si="228"/>
        <v>0</v>
      </c>
      <c r="AI155" s="221">
        <f t="shared" si="229"/>
        <v>0</v>
      </c>
      <c r="AJ155" s="221">
        <f t="shared" si="230"/>
        <v>0</v>
      </c>
      <c r="AK155" s="221">
        <f t="shared" si="231"/>
        <v>0</v>
      </c>
      <c r="AL155" s="221">
        <f t="shared" si="232"/>
        <v>0</v>
      </c>
      <c r="AM155" s="221">
        <f t="shared" si="233"/>
        <v>0</v>
      </c>
      <c r="AN155" s="221">
        <f t="shared" si="234"/>
        <v>0</v>
      </c>
      <c r="AO155" s="221">
        <f t="shared" si="235"/>
        <v>0</v>
      </c>
      <c r="AP155" s="221">
        <f t="shared" si="236"/>
        <v>0</v>
      </c>
      <c r="AQ155" s="221">
        <f t="shared" si="237"/>
        <v>0</v>
      </c>
      <c r="AR155" s="221">
        <f t="shared" si="251"/>
        <v>0</v>
      </c>
      <c r="AS155" s="221">
        <f t="shared" si="252"/>
        <v>0</v>
      </c>
      <c r="AT155" s="221">
        <f t="shared" si="253"/>
        <v>0</v>
      </c>
      <c r="AU155" s="221">
        <f t="shared" si="254"/>
        <v>0</v>
      </c>
      <c r="AV155" s="221">
        <f t="shared" si="255"/>
        <v>0</v>
      </c>
      <c r="AW155" s="221">
        <f t="shared" si="256"/>
        <v>0</v>
      </c>
      <c r="AX155" s="221">
        <f t="shared" si="257"/>
        <v>0</v>
      </c>
      <c r="AY155" s="221">
        <f t="shared" si="258"/>
        <v>0</v>
      </c>
      <c r="AZ155" s="221">
        <f t="shared" si="259"/>
        <v>0</v>
      </c>
      <c r="BA155" s="221">
        <f t="shared" si="260"/>
        <v>0</v>
      </c>
      <c r="BB155" s="221">
        <f t="shared" si="261"/>
        <v>0</v>
      </c>
      <c r="BC155" s="221">
        <f t="shared" si="262"/>
        <v>0</v>
      </c>
      <c r="BD155" s="80">
        <f t="shared" si="238"/>
        <v>0</v>
      </c>
      <c r="BE155" s="76">
        <v>0</v>
      </c>
      <c r="BF155" s="51">
        <v>0</v>
      </c>
      <c r="BG155" s="21">
        <v>0</v>
      </c>
      <c r="BH155" s="21">
        <v>0</v>
      </c>
      <c r="BI155" s="21">
        <v>0</v>
      </c>
      <c r="BJ155" s="21">
        <v>0</v>
      </c>
      <c r="BK155" s="21">
        <v>0</v>
      </c>
      <c r="BL155" s="21">
        <v>0</v>
      </c>
      <c r="BM155" s="21">
        <v>0</v>
      </c>
      <c r="BN155" s="21">
        <v>0</v>
      </c>
      <c r="BO155" s="21">
        <v>0</v>
      </c>
      <c r="BP155" s="21">
        <v>0</v>
      </c>
      <c r="BQ155" s="21">
        <v>0</v>
      </c>
      <c r="BR155" s="21">
        <v>0</v>
      </c>
      <c r="BS155" s="86">
        <f t="shared" si="263"/>
        <v>0</v>
      </c>
      <c r="BT155" s="230">
        <v>0</v>
      </c>
      <c r="BU155" s="230">
        <v>0</v>
      </c>
      <c r="BV155" s="230">
        <v>0</v>
      </c>
      <c r="BW155" s="230">
        <v>0</v>
      </c>
      <c r="BX155" s="230">
        <v>0</v>
      </c>
      <c r="BY155" s="230">
        <v>0</v>
      </c>
      <c r="BZ155" s="230">
        <v>0</v>
      </c>
      <c r="CA155" s="230">
        <v>0</v>
      </c>
      <c r="CB155" s="230">
        <v>0</v>
      </c>
      <c r="CC155" s="230">
        <v>0</v>
      </c>
      <c r="CD155" s="230">
        <v>0</v>
      </c>
      <c r="CE155" s="230">
        <v>0</v>
      </c>
      <c r="CF155" s="80">
        <f t="shared" si="264"/>
        <v>0</v>
      </c>
      <c r="CG155" s="59">
        <v>0</v>
      </c>
      <c r="CH155" s="59">
        <v>0</v>
      </c>
      <c r="CI155" s="59">
        <v>0</v>
      </c>
      <c r="CJ155" s="59">
        <v>0</v>
      </c>
      <c r="CK155" s="59">
        <v>0</v>
      </c>
      <c r="CL155" s="59">
        <v>0</v>
      </c>
      <c r="CM155" s="59">
        <v>0</v>
      </c>
      <c r="CN155" s="59">
        <v>0</v>
      </c>
      <c r="CO155" s="59">
        <v>0</v>
      </c>
      <c r="CP155" s="59">
        <v>0</v>
      </c>
      <c r="CQ155" s="59">
        <v>0</v>
      </c>
      <c r="CR155" s="59">
        <v>0</v>
      </c>
      <c r="CS155" s="11">
        <f t="shared" si="265"/>
        <v>0</v>
      </c>
      <c r="CT155" s="59">
        <v>0</v>
      </c>
      <c r="CU155" s="59">
        <v>0</v>
      </c>
      <c r="CV155" s="59">
        <v>0</v>
      </c>
      <c r="CW155" s="59">
        <v>0</v>
      </c>
      <c r="CX155" s="58">
        <f t="shared" si="239"/>
        <v>0</v>
      </c>
      <c r="CY155" s="63">
        <v>0</v>
      </c>
      <c r="CZ155" s="63">
        <v>0</v>
      </c>
      <c r="DA155" s="63">
        <v>0</v>
      </c>
      <c r="DB155" s="63">
        <v>0</v>
      </c>
      <c r="DC155" s="63">
        <v>0</v>
      </c>
      <c r="DD155" s="63">
        <v>0</v>
      </c>
      <c r="DE155" s="63">
        <v>0</v>
      </c>
      <c r="DF155" s="63">
        <v>0</v>
      </c>
      <c r="DG155" s="63">
        <v>0</v>
      </c>
      <c r="DH155" s="63">
        <v>0</v>
      </c>
      <c r="DI155" s="63">
        <v>0</v>
      </c>
      <c r="DJ155" s="63">
        <v>0</v>
      </c>
      <c r="DK155" s="63">
        <f t="shared" si="266"/>
        <v>0</v>
      </c>
      <c r="DL155" s="63">
        <v>0</v>
      </c>
      <c r="DM155" s="63">
        <v>0</v>
      </c>
      <c r="DN155" s="63">
        <v>0</v>
      </c>
      <c r="DO155" s="63">
        <v>0</v>
      </c>
      <c r="DP155" s="63">
        <v>0</v>
      </c>
      <c r="DQ155" s="63">
        <v>0</v>
      </c>
      <c r="DR155" s="63">
        <v>0</v>
      </c>
      <c r="DS155" s="63">
        <v>0</v>
      </c>
      <c r="DT155" s="63">
        <v>0</v>
      </c>
      <c r="DU155" s="63">
        <v>0</v>
      </c>
      <c r="DV155" s="63">
        <v>0</v>
      </c>
      <c r="DW155" s="63">
        <v>0</v>
      </c>
      <c r="DX155" s="63">
        <f t="shared" si="267"/>
        <v>0</v>
      </c>
      <c r="DY155" s="58">
        <v>0</v>
      </c>
      <c r="DZ155" s="58">
        <v>0</v>
      </c>
      <c r="EA155" s="58">
        <v>0</v>
      </c>
      <c r="EB155" s="58">
        <v>0</v>
      </c>
      <c r="EC155" s="58">
        <f t="shared" si="268"/>
        <v>0</v>
      </c>
      <c r="ED155" s="88">
        <v>0</v>
      </c>
      <c r="EE155" s="88">
        <v>0</v>
      </c>
      <c r="EF155" s="88">
        <v>0</v>
      </c>
      <c r="EG155" s="88">
        <v>0</v>
      </c>
      <c r="EH155" s="88">
        <v>0</v>
      </c>
      <c r="EI155" s="88">
        <v>0</v>
      </c>
      <c r="EJ155" s="88">
        <v>0</v>
      </c>
      <c r="EK155" s="88">
        <v>0</v>
      </c>
      <c r="EL155" s="88">
        <v>0</v>
      </c>
      <c r="EM155" s="88">
        <v>0</v>
      </c>
      <c r="EN155" s="88">
        <v>0</v>
      </c>
      <c r="EO155" s="88">
        <v>0</v>
      </c>
      <c r="EP155" s="83">
        <f t="shared" si="269"/>
        <v>0</v>
      </c>
      <c r="EQ155" s="79">
        <v>0</v>
      </c>
      <c r="ER155" s="79">
        <v>0</v>
      </c>
      <c r="ES155" s="79">
        <v>0</v>
      </c>
      <c r="ET155" s="79">
        <v>0</v>
      </c>
      <c r="EU155" s="79">
        <v>0</v>
      </c>
      <c r="EV155" s="79">
        <v>0</v>
      </c>
      <c r="EW155" s="79">
        <v>0</v>
      </c>
      <c r="EX155" s="79">
        <v>0</v>
      </c>
      <c r="EY155" s="79">
        <v>0</v>
      </c>
      <c r="EZ155" s="79">
        <v>0</v>
      </c>
      <c r="FA155" s="79">
        <v>0</v>
      </c>
      <c r="FB155" s="79">
        <v>0</v>
      </c>
      <c r="FC155" s="81">
        <f t="shared" si="270"/>
        <v>0</v>
      </c>
      <c r="FD155" s="81">
        <f t="shared" si="271"/>
        <v>0</v>
      </c>
      <c r="FE155" s="81">
        <f t="shared" si="272"/>
        <v>0</v>
      </c>
      <c r="FF155" s="81">
        <f t="shared" si="273"/>
        <v>0</v>
      </c>
      <c r="FG155" s="81">
        <f t="shared" si="274"/>
        <v>0</v>
      </c>
      <c r="FH155" s="81">
        <f t="shared" si="275"/>
        <v>0</v>
      </c>
      <c r="FI155" s="81">
        <f t="shared" si="276"/>
        <v>0</v>
      </c>
      <c r="FJ155" s="81">
        <f t="shared" si="277"/>
        <v>0</v>
      </c>
      <c r="FK155" s="81">
        <f t="shared" si="278"/>
        <v>0</v>
      </c>
      <c r="FL155" s="81">
        <f t="shared" si="279"/>
        <v>0</v>
      </c>
      <c r="FM155" s="81">
        <f t="shared" si="280"/>
        <v>0</v>
      </c>
      <c r="FN155" s="81">
        <f t="shared" si="281"/>
        <v>0</v>
      </c>
      <c r="FO155" s="81">
        <f t="shared" si="282"/>
        <v>0</v>
      </c>
      <c r="FP155" s="88">
        <v>0</v>
      </c>
      <c r="FQ155" s="88">
        <v>0</v>
      </c>
      <c r="FR155" s="88">
        <v>0</v>
      </c>
      <c r="FS155" s="88">
        <v>0</v>
      </c>
      <c r="FT155" s="88">
        <v>0</v>
      </c>
      <c r="FU155" s="88">
        <v>0</v>
      </c>
      <c r="FV155" s="88">
        <v>0</v>
      </c>
      <c r="FW155" s="88">
        <v>0</v>
      </c>
      <c r="FX155" s="88">
        <v>0</v>
      </c>
      <c r="FY155" s="88">
        <v>0</v>
      </c>
      <c r="FZ155" s="88">
        <v>0</v>
      </c>
      <c r="GA155" s="87">
        <v>20668</v>
      </c>
      <c r="GB155" s="83">
        <f t="shared" si="283"/>
        <v>20668</v>
      </c>
      <c r="GC155" s="87">
        <v>20668</v>
      </c>
      <c r="GD155" s="87">
        <v>20668</v>
      </c>
      <c r="GE155" s="87">
        <v>20668</v>
      </c>
      <c r="GF155" s="87">
        <v>20668</v>
      </c>
      <c r="GG155" s="86">
        <v>103340</v>
      </c>
      <c r="GH155" s="63">
        <v>0</v>
      </c>
      <c r="GI155" s="63">
        <v>0</v>
      </c>
      <c r="GJ155" s="63">
        <v>0</v>
      </c>
      <c r="GK155" s="63">
        <v>0</v>
      </c>
      <c r="GL155" s="63">
        <v>0</v>
      </c>
      <c r="GM155" s="63">
        <v>0</v>
      </c>
      <c r="GN155" s="63">
        <v>0</v>
      </c>
      <c r="GO155" s="63">
        <v>0</v>
      </c>
      <c r="GP155" s="63">
        <v>0</v>
      </c>
      <c r="GQ155" s="63">
        <v>0</v>
      </c>
      <c r="GR155" s="63">
        <v>0</v>
      </c>
      <c r="GS155" s="63">
        <v>0</v>
      </c>
      <c r="GT155" s="63">
        <f t="shared" si="284"/>
        <v>0</v>
      </c>
      <c r="GU155" s="63">
        <v>0</v>
      </c>
      <c r="GV155" s="63">
        <v>0</v>
      </c>
      <c r="GW155" s="63">
        <v>0</v>
      </c>
      <c r="GX155" s="63">
        <v>0</v>
      </c>
      <c r="GY155" s="63">
        <v>0</v>
      </c>
      <c r="GZ155" s="63">
        <v>0</v>
      </c>
      <c r="HA155" s="63">
        <v>0</v>
      </c>
      <c r="HB155" s="63">
        <v>0</v>
      </c>
      <c r="HC155" s="63">
        <v>0</v>
      </c>
      <c r="HD155" s="63">
        <v>0</v>
      </c>
      <c r="HE155" s="63">
        <v>0</v>
      </c>
      <c r="HF155" s="63">
        <v>20668</v>
      </c>
      <c r="HG155" s="63">
        <f t="shared" si="285"/>
        <v>20668</v>
      </c>
      <c r="HH155" s="58">
        <v>20668</v>
      </c>
      <c r="HI155" s="58">
        <v>20668</v>
      </c>
      <c r="HJ155" s="58">
        <v>20668</v>
      </c>
      <c r="HK155" s="58">
        <v>20668</v>
      </c>
      <c r="HL155" s="58">
        <f t="shared" si="286"/>
        <v>103340</v>
      </c>
      <c r="HM155" s="63">
        <v>0</v>
      </c>
      <c r="HN155" s="63">
        <v>0</v>
      </c>
      <c r="HO155" s="63">
        <v>0</v>
      </c>
      <c r="HP155" s="63">
        <v>0</v>
      </c>
      <c r="HQ155" s="63">
        <v>0</v>
      </c>
      <c r="HR155" s="63">
        <v>0</v>
      </c>
      <c r="HS155" s="63">
        <v>0</v>
      </c>
      <c r="HT155" s="63">
        <v>0</v>
      </c>
      <c r="HU155" s="63">
        <v>0</v>
      </c>
      <c r="HV155" s="63">
        <v>0</v>
      </c>
      <c r="HW155" s="63">
        <v>0</v>
      </c>
      <c r="HX155" s="63">
        <v>0</v>
      </c>
      <c r="HY155" s="63">
        <f t="shared" si="287"/>
        <v>0</v>
      </c>
      <c r="HZ155" s="63">
        <v>0</v>
      </c>
      <c r="IA155" s="63">
        <v>0</v>
      </c>
      <c r="IB155" s="63">
        <v>0</v>
      </c>
      <c r="IC155" s="63">
        <v>0</v>
      </c>
      <c r="ID155" s="63">
        <v>0</v>
      </c>
      <c r="IE155" s="63">
        <v>0</v>
      </c>
      <c r="IF155" s="63">
        <v>0</v>
      </c>
      <c r="IG155" s="63">
        <v>0</v>
      </c>
      <c r="IH155" s="63">
        <v>0</v>
      </c>
      <c r="II155" s="63">
        <v>0</v>
      </c>
      <c r="IJ155" s="63">
        <v>0</v>
      </c>
      <c r="IK155" s="63">
        <v>0</v>
      </c>
      <c r="IL155" s="63">
        <v>20668</v>
      </c>
      <c r="IM155" s="58">
        <v>20668</v>
      </c>
      <c r="IN155" s="58">
        <v>20668</v>
      </c>
      <c r="IO155" s="58">
        <v>20668</v>
      </c>
      <c r="IP155" s="58">
        <v>20668</v>
      </c>
      <c r="IQ155" s="58">
        <f t="shared" si="240"/>
        <v>103340</v>
      </c>
      <c r="IR155" s="70">
        <f t="shared" si="288"/>
        <v>0</v>
      </c>
      <c r="IS155" s="70">
        <f t="shared" si="289"/>
        <v>0</v>
      </c>
      <c r="IT155" s="92">
        <f t="shared" si="241"/>
        <v>0</v>
      </c>
      <c r="IU155" s="92">
        <f t="shared" si="242"/>
        <v>0</v>
      </c>
      <c r="IV155" s="92">
        <f t="shared" si="290"/>
        <v>0</v>
      </c>
      <c r="IW155" s="21">
        <f t="shared" si="243"/>
        <v>0</v>
      </c>
      <c r="IX155" s="70">
        <f t="shared" si="291"/>
        <v>0</v>
      </c>
      <c r="IY155" s="70">
        <f t="shared" si="292"/>
        <v>0</v>
      </c>
      <c r="IZ155" s="93">
        <f t="shared" si="244"/>
        <v>0</v>
      </c>
      <c r="JA155" s="93">
        <f t="shared" si="245"/>
        <v>0</v>
      </c>
      <c r="JB155" s="92">
        <f t="shared" si="293"/>
        <v>0</v>
      </c>
      <c r="JC155" s="94">
        <f t="shared" si="246"/>
        <v>103340</v>
      </c>
      <c r="JD155" s="94">
        <f t="shared" si="294"/>
        <v>0</v>
      </c>
      <c r="JE155" s="94">
        <f t="shared" si="295"/>
        <v>0</v>
      </c>
      <c r="JF155" s="94">
        <f t="shared" si="247"/>
        <v>0</v>
      </c>
      <c r="JG155" s="94">
        <f t="shared" si="248"/>
        <v>0</v>
      </c>
      <c r="JH155" s="94">
        <f t="shared" si="296"/>
        <v>0</v>
      </c>
      <c r="JI155" s="94">
        <f t="shared" si="249"/>
        <v>103340</v>
      </c>
      <c r="JJ155" s="94">
        <f t="shared" si="297"/>
        <v>0</v>
      </c>
      <c r="JK155" s="94">
        <f t="shared" si="250"/>
        <v>0</v>
      </c>
      <c r="JL155" s="94">
        <f t="shared" si="298"/>
        <v>0</v>
      </c>
      <c r="JM155" s="94">
        <f t="shared" si="299"/>
        <v>0</v>
      </c>
      <c r="JN155" s="94">
        <f t="shared" si="300"/>
        <v>0</v>
      </c>
      <c r="JO155" s="94">
        <f t="shared" si="301"/>
        <v>103340</v>
      </c>
      <c r="JP155" s="35"/>
      <c r="JQ155" s="140"/>
      <c r="JR155" s="106"/>
      <c r="JS155" s="106"/>
      <c r="JT155" s="6" t="s">
        <v>406</v>
      </c>
      <c r="JU155" s="17"/>
      <c r="JV155" s="6"/>
      <c r="JW155" s="6"/>
      <c r="JX155" s="103" t="s">
        <v>411</v>
      </c>
      <c r="JY155" s="7"/>
      <c r="JZ155" s="14"/>
      <c r="KA155" s="6" t="s">
        <v>406</v>
      </c>
      <c r="KB155" s="14"/>
      <c r="KC155" s="110"/>
      <c r="KD155" s="110"/>
      <c r="KE155" s="145"/>
      <c r="KF155" s="14"/>
      <c r="KG155" s="14"/>
      <c r="KH155" s="14"/>
      <c r="KI155" s="14"/>
      <c r="KJ155" s="14"/>
      <c r="KK155" s="14"/>
      <c r="KL155" s="14"/>
      <c r="KM155" s="17"/>
      <c r="KN155" s="14"/>
      <c r="KO155" s="14"/>
      <c r="KP155" s="43" t="s">
        <v>500</v>
      </c>
      <c r="KQ155" s="14"/>
      <c r="KR155" s="14"/>
      <c r="KS155" s="292"/>
    </row>
    <row r="156" spans="1:305" x14ac:dyDescent="0.25">
      <c r="A156" s="15" t="s">
        <v>753</v>
      </c>
      <c r="B156" s="6" t="s">
        <v>71</v>
      </c>
      <c r="C156" s="43" t="s">
        <v>345</v>
      </c>
      <c r="D156" s="219" t="s">
        <v>145</v>
      </c>
      <c r="E156" s="32" t="s">
        <v>770</v>
      </c>
      <c r="F156" s="32" t="s">
        <v>770</v>
      </c>
      <c r="G156" s="48">
        <v>0</v>
      </c>
      <c r="H156" s="48">
        <v>0</v>
      </c>
      <c r="I156" s="48">
        <v>0</v>
      </c>
      <c r="J156" s="48">
        <v>0</v>
      </c>
      <c r="K156" s="48">
        <v>0</v>
      </c>
      <c r="L156" s="48">
        <v>0</v>
      </c>
      <c r="M156" s="48">
        <v>0</v>
      </c>
      <c r="N156" s="48">
        <v>0</v>
      </c>
      <c r="O156" s="48">
        <v>0</v>
      </c>
      <c r="P156" s="48">
        <v>0</v>
      </c>
      <c r="Q156" s="48">
        <v>0</v>
      </c>
      <c r="R156" s="48">
        <v>0</v>
      </c>
      <c r="S156" s="11">
        <f t="shared" si="225"/>
        <v>0</v>
      </c>
      <c r="T156" s="79">
        <v>0</v>
      </c>
      <c r="U156" s="79">
        <v>0</v>
      </c>
      <c r="V156" s="79">
        <v>0</v>
      </c>
      <c r="W156" s="79">
        <v>0</v>
      </c>
      <c r="X156" s="79">
        <v>0</v>
      </c>
      <c r="Y156" s="79">
        <v>0</v>
      </c>
      <c r="Z156" s="79">
        <v>0</v>
      </c>
      <c r="AA156" s="79">
        <v>0</v>
      </c>
      <c r="AB156" s="79">
        <v>0</v>
      </c>
      <c r="AC156" s="79">
        <v>0</v>
      </c>
      <c r="AD156" s="79">
        <v>0</v>
      </c>
      <c r="AE156" s="79">
        <v>0</v>
      </c>
      <c r="AF156" s="221">
        <f t="shared" si="226"/>
        <v>0</v>
      </c>
      <c r="AG156" s="221">
        <f t="shared" si="227"/>
        <v>0</v>
      </c>
      <c r="AH156" s="221">
        <f t="shared" si="228"/>
        <v>0</v>
      </c>
      <c r="AI156" s="221">
        <f t="shared" si="229"/>
        <v>0</v>
      </c>
      <c r="AJ156" s="221">
        <f t="shared" si="230"/>
        <v>0</v>
      </c>
      <c r="AK156" s="221">
        <f t="shared" si="231"/>
        <v>0</v>
      </c>
      <c r="AL156" s="221">
        <f t="shared" si="232"/>
        <v>0</v>
      </c>
      <c r="AM156" s="221">
        <f t="shared" si="233"/>
        <v>0</v>
      </c>
      <c r="AN156" s="221">
        <f t="shared" si="234"/>
        <v>0</v>
      </c>
      <c r="AO156" s="221">
        <f t="shared" si="235"/>
        <v>0</v>
      </c>
      <c r="AP156" s="221">
        <f t="shared" si="236"/>
        <v>0</v>
      </c>
      <c r="AQ156" s="221">
        <f t="shared" si="237"/>
        <v>0</v>
      </c>
      <c r="AR156" s="221">
        <f t="shared" si="251"/>
        <v>0</v>
      </c>
      <c r="AS156" s="221">
        <f t="shared" si="252"/>
        <v>0</v>
      </c>
      <c r="AT156" s="221">
        <f t="shared" si="253"/>
        <v>0</v>
      </c>
      <c r="AU156" s="221">
        <f t="shared" si="254"/>
        <v>0</v>
      </c>
      <c r="AV156" s="221">
        <f t="shared" si="255"/>
        <v>0</v>
      </c>
      <c r="AW156" s="221">
        <f t="shared" si="256"/>
        <v>0</v>
      </c>
      <c r="AX156" s="221">
        <f t="shared" si="257"/>
        <v>0</v>
      </c>
      <c r="AY156" s="221">
        <f t="shared" si="258"/>
        <v>0</v>
      </c>
      <c r="AZ156" s="221">
        <f t="shared" si="259"/>
        <v>0</v>
      </c>
      <c r="BA156" s="221">
        <f t="shared" si="260"/>
        <v>0</v>
      </c>
      <c r="BB156" s="221">
        <f t="shared" si="261"/>
        <v>0</v>
      </c>
      <c r="BC156" s="221">
        <f t="shared" si="262"/>
        <v>0</v>
      </c>
      <c r="BD156" s="80">
        <f t="shared" si="238"/>
        <v>0</v>
      </c>
      <c r="BE156" s="76">
        <v>0</v>
      </c>
      <c r="BF156" s="51">
        <v>0</v>
      </c>
      <c r="BG156" s="21">
        <v>0</v>
      </c>
      <c r="BH156" s="21">
        <v>0</v>
      </c>
      <c r="BI156" s="21">
        <v>0</v>
      </c>
      <c r="BJ156" s="21">
        <v>0</v>
      </c>
      <c r="BK156" s="21">
        <v>0</v>
      </c>
      <c r="BL156" s="21">
        <v>0</v>
      </c>
      <c r="BM156" s="21">
        <v>0</v>
      </c>
      <c r="BN156" s="21">
        <v>0</v>
      </c>
      <c r="BO156" s="21">
        <v>0</v>
      </c>
      <c r="BP156" s="21">
        <v>0</v>
      </c>
      <c r="BQ156" s="21">
        <v>0</v>
      </c>
      <c r="BR156" s="21">
        <v>0</v>
      </c>
      <c r="BS156" s="86">
        <f t="shared" si="263"/>
        <v>0</v>
      </c>
      <c r="BT156" s="230">
        <v>0</v>
      </c>
      <c r="BU156" s="230">
        <v>0</v>
      </c>
      <c r="BV156" s="230">
        <v>0</v>
      </c>
      <c r="BW156" s="230">
        <v>0</v>
      </c>
      <c r="BX156" s="230">
        <v>0</v>
      </c>
      <c r="BY156" s="230">
        <v>0</v>
      </c>
      <c r="BZ156" s="230">
        <v>0</v>
      </c>
      <c r="CA156" s="230">
        <v>0</v>
      </c>
      <c r="CB156" s="230">
        <v>0</v>
      </c>
      <c r="CC156" s="230">
        <v>0</v>
      </c>
      <c r="CD156" s="230">
        <v>0</v>
      </c>
      <c r="CE156" s="230">
        <v>0</v>
      </c>
      <c r="CF156" s="80">
        <f t="shared" si="264"/>
        <v>0</v>
      </c>
      <c r="CG156" s="59">
        <v>0</v>
      </c>
      <c r="CH156" s="59">
        <v>0</v>
      </c>
      <c r="CI156" s="59">
        <v>0</v>
      </c>
      <c r="CJ156" s="59">
        <v>0</v>
      </c>
      <c r="CK156" s="59">
        <v>0</v>
      </c>
      <c r="CL156" s="59">
        <v>0</v>
      </c>
      <c r="CM156" s="59">
        <v>0</v>
      </c>
      <c r="CN156" s="59">
        <v>0</v>
      </c>
      <c r="CO156" s="59">
        <v>0</v>
      </c>
      <c r="CP156" s="59">
        <v>0</v>
      </c>
      <c r="CQ156" s="59">
        <v>0</v>
      </c>
      <c r="CR156" s="59">
        <v>0</v>
      </c>
      <c r="CS156" s="11">
        <f t="shared" si="265"/>
        <v>0</v>
      </c>
      <c r="CT156" s="59">
        <v>0</v>
      </c>
      <c r="CU156" s="59">
        <v>0</v>
      </c>
      <c r="CV156" s="59">
        <v>0</v>
      </c>
      <c r="CW156" s="59">
        <v>0</v>
      </c>
      <c r="CX156" s="58">
        <f t="shared" si="239"/>
        <v>0</v>
      </c>
      <c r="CY156" s="63">
        <v>0</v>
      </c>
      <c r="CZ156" s="63">
        <v>0</v>
      </c>
      <c r="DA156" s="63">
        <v>0</v>
      </c>
      <c r="DB156" s="63">
        <v>0</v>
      </c>
      <c r="DC156" s="63">
        <v>0</v>
      </c>
      <c r="DD156" s="63">
        <v>0</v>
      </c>
      <c r="DE156" s="63">
        <v>0</v>
      </c>
      <c r="DF156" s="63">
        <v>0</v>
      </c>
      <c r="DG156" s="63">
        <v>0</v>
      </c>
      <c r="DH156" s="63">
        <v>0</v>
      </c>
      <c r="DI156" s="63">
        <v>0</v>
      </c>
      <c r="DJ156" s="63">
        <v>0</v>
      </c>
      <c r="DK156" s="63">
        <f t="shared" si="266"/>
        <v>0</v>
      </c>
      <c r="DL156" s="63">
        <v>0</v>
      </c>
      <c r="DM156" s="63">
        <v>0</v>
      </c>
      <c r="DN156" s="63">
        <v>0</v>
      </c>
      <c r="DO156" s="63">
        <v>0</v>
      </c>
      <c r="DP156" s="63">
        <v>0</v>
      </c>
      <c r="DQ156" s="63">
        <v>0</v>
      </c>
      <c r="DR156" s="63">
        <v>0</v>
      </c>
      <c r="DS156" s="63">
        <v>0</v>
      </c>
      <c r="DT156" s="63">
        <v>0</v>
      </c>
      <c r="DU156" s="63">
        <v>0</v>
      </c>
      <c r="DV156" s="63">
        <v>0</v>
      </c>
      <c r="DW156" s="63">
        <v>0</v>
      </c>
      <c r="DX156" s="63">
        <f t="shared" si="267"/>
        <v>0</v>
      </c>
      <c r="DY156" s="58">
        <v>0</v>
      </c>
      <c r="DZ156" s="58">
        <v>0</v>
      </c>
      <c r="EA156" s="58">
        <v>0</v>
      </c>
      <c r="EB156" s="58">
        <v>0</v>
      </c>
      <c r="EC156" s="58">
        <f t="shared" si="268"/>
        <v>0</v>
      </c>
      <c r="ED156" s="88">
        <v>0</v>
      </c>
      <c r="EE156" s="88">
        <v>0</v>
      </c>
      <c r="EF156" s="88">
        <v>0</v>
      </c>
      <c r="EG156" s="88">
        <v>0</v>
      </c>
      <c r="EH156" s="88">
        <v>0</v>
      </c>
      <c r="EI156" s="88">
        <v>0</v>
      </c>
      <c r="EJ156" s="88">
        <v>0</v>
      </c>
      <c r="EK156" s="88">
        <v>0</v>
      </c>
      <c r="EL156" s="88">
        <v>0</v>
      </c>
      <c r="EM156" s="88">
        <v>0</v>
      </c>
      <c r="EN156" s="88">
        <v>0</v>
      </c>
      <c r="EO156" s="88">
        <v>0</v>
      </c>
      <c r="EP156" s="83">
        <f t="shared" si="269"/>
        <v>0</v>
      </c>
      <c r="EQ156" s="79">
        <v>0</v>
      </c>
      <c r="ER156" s="79">
        <v>0</v>
      </c>
      <c r="ES156" s="79">
        <v>0</v>
      </c>
      <c r="ET156" s="79">
        <v>0</v>
      </c>
      <c r="EU156" s="79">
        <v>0</v>
      </c>
      <c r="EV156" s="79">
        <v>0</v>
      </c>
      <c r="EW156" s="79">
        <v>0</v>
      </c>
      <c r="EX156" s="79">
        <v>0</v>
      </c>
      <c r="EY156" s="79">
        <v>0</v>
      </c>
      <c r="EZ156" s="79">
        <v>0</v>
      </c>
      <c r="FA156" s="79">
        <v>0</v>
      </c>
      <c r="FB156" s="79">
        <v>0</v>
      </c>
      <c r="FC156" s="81">
        <f t="shared" si="270"/>
        <v>0</v>
      </c>
      <c r="FD156" s="81">
        <f t="shared" si="271"/>
        <v>0</v>
      </c>
      <c r="FE156" s="81">
        <f t="shared" si="272"/>
        <v>0</v>
      </c>
      <c r="FF156" s="81">
        <f t="shared" si="273"/>
        <v>0</v>
      </c>
      <c r="FG156" s="81">
        <f t="shared" si="274"/>
        <v>0</v>
      </c>
      <c r="FH156" s="81">
        <f t="shared" si="275"/>
        <v>0</v>
      </c>
      <c r="FI156" s="81">
        <f t="shared" si="276"/>
        <v>0</v>
      </c>
      <c r="FJ156" s="81">
        <f t="shared" si="277"/>
        <v>0</v>
      </c>
      <c r="FK156" s="81">
        <f t="shared" si="278"/>
        <v>0</v>
      </c>
      <c r="FL156" s="81">
        <f t="shared" si="279"/>
        <v>0</v>
      </c>
      <c r="FM156" s="81">
        <f t="shared" si="280"/>
        <v>0</v>
      </c>
      <c r="FN156" s="81">
        <f t="shared" si="281"/>
        <v>0</v>
      </c>
      <c r="FO156" s="81">
        <f t="shared" si="282"/>
        <v>0</v>
      </c>
      <c r="FP156" s="88">
        <v>0</v>
      </c>
      <c r="FQ156" s="88">
        <v>0</v>
      </c>
      <c r="FR156" s="88">
        <v>0</v>
      </c>
      <c r="FS156" s="88">
        <v>0</v>
      </c>
      <c r="FT156" s="88">
        <v>0</v>
      </c>
      <c r="FU156" s="88">
        <v>0</v>
      </c>
      <c r="FV156" s="88">
        <v>0</v>
      </c>
      <c r="FW156" s="88">
        <v>0</v>
      </c>
      <c r="FX156" s="88">
        <v>0</v>
      </c>
      <c r="FY156" s="88">
        <v>0</v>
      </c>
      <c r="FZ156" s="88">
        <v>0</v>
      </c>
      <c r="GA156" s="87">
        <v>8128</v>
      </c>
      <c r="GB156" s="83">
        <f t="shared" si="283"/>
        <v>8128</v>
      </c>
      <c r="GC156" s="87">
        <v>0</v>
      </c>
      <c r="GD156" s="87">
        <v>0</v>
      </c>
      <c r="GE156" s="87">
        <v>0</v>
      </c>
      <c r="GF156" s="87">
        <v>0</v>
      </c>
      <c r="GG156" s="86">
        <v>8128</v>
      </c>
      <c r="GH156" s="63">
        <v>0</v>
      </c>
      <c r="GI156" s="63">
        <v>0</v>
      </c>
      <c r="GJ156" s="63">
        <v>0</v>
      </c>
      <c r="GK156" s="63">
        <v>0</v>
      </c>
      <c r="GL156" s="63">
        <v>0</v>
      </c>
      <c r="GM156" s="63">
        <v>0</v>
      </c>
      <c r="GN156" s="63">
        <v>0</v>
      </c>
      <c r="GO156" s="63">
        <v>0</v>
      </c>
      <c r="GP156" s="63">
        <v>0</v>
      </c>
      <c r="GQ156" s="63">
        <v>0</v>
      </c>
      <c r="GR156" s="63">
        <v>0</v>
      </c>
      <c r="GS156" s="63">
        <v>0</v>
      </c>
      <c r="GT156" s="63">
        <f t="shared" si="284"/>
        <v>0</v>
      </c>
      <c r="GU156" s="63">
        <v>0</v>
      </c>
      <c r="GV156" s="63">
        <v>0</v>
      </c>
      <c r="GW156" s="63">
        <v>0</v>
      </c>
      <c r="GX156" s="63">
        <v>0</v>
      </c>
      <c r="GY156" s="63">
        <v>0</v>
      </c>
      <c r="GZ156" s="63">
        <v>0</v>
      </c>
      <c r="HA156" s="63">
        <v>0</v>
      </c>
      <c r="HB156" s="63">
        <v>0</v>
      </c>
      <c r="HC156" s="63">
        <v>0</v>
      </c>
      <c r="HD156" s="63">
        <v>0</v>
      </c>
      <c r="HE156" s="63">
        <v>0</v>
      </c>
      <c r="HF156" s="63">
        <v>8128</v>
      </c>
      <c r="HG156" s="63">
        <f t="shared" si="285"/>
        <v>8128</v>
      </c>
      <c r="HH156" s="58">
        <v>0</v>
      </c>
      <c r="HI156" s="58">
        <v>0</v>
      </c>
      <c r="HJ156" s="58">
        <v>0</v>
      </c>
      <c r="HK156" s="58">
        <v>0</v>
      </c>
      <c r="HL156" s="58">
        <f t="shared" si="286"/>
        <v>8128</v>
      </c>
      <c r="HM156" s="63">
        <v>0</v>
      </c>
      <c r="HN156" s="63">
        <v>0</v>
      </c>
      <c r="HO156" s="63">
        <v>0</v>
      </c>
      <c r="HP156" s="63">
        <v>0</v>
      </c>
      <c r="HQ156" s="63">
        <v>0</v>
      </c>
      <c r="HR156" s="63">
        <v>0</v>
      </c>
      <c r="HS156" s="63">
        <v>0</v>
      </c>
      <c r="HT156" s="63">
        <v>0</v>
      </c>
      <c r="HU156" s="63">
        <v>0</v>
      </c>
      <c r="HV156" s="63">
        <v>0</v>
      </c>
      <c r="HW156" s="63">
        <v>0</v>
      </c>
      <c r="HX156" s="63">
        <v>0</v>
      </c>
      <c r="HY156" s="63">
        <f t="shared" si="287"/>
        <v>0</v>
      </c>
      <c r="HZ156" s="63">
        <v>0</v>
      </c>
      <c r="IA156" s="63">
        <v>0</v>
      </c>
      <c r="IB156" s="63">
        <v>0</v>
      </c>
      <c r="IC156" s="63">
        <v>0</v>
      </c>
      <c r="ID156" s="63">
        <v>0</v>
      </c>
      <c r="IE156" s="63">
        <v>0</v>
      </c>
      <c r="IF156" s="63">
        <v>0</v>
      </c>
      <c r="IG156" s="63">
        <v>0</v>
      </c>
      <c r="IH156" s="63">
        <v>0</v>
      </c>
      <c r="II156" s="63">
        <v>0</v>
      </c>
      <c r="IJ156" s="63">
        <v>0</v>
      </c>
      <c r="IK156" s="63">
        <v>0</v>
      </c>
      <c r="IL156" s="63">
        <v>8128</v>
      </c>
      <c r="IM156" s="58">
        <v>0</v>
      </c>
      <c r="IN156" s="58">
        <v>0</v>
      </c>
      <c r="IO156" s="58">
        <v>0</v>
      </c>
      <c r="IP156" s="58">
        <v>0</v>
      </c>
      <c r="IQ156" s="58">
        <f t="shared" si="240"/>
        <v>8128</v>
      </c>
      <c r="IR156" s="70">
        <f t="shared" si="288"/>
        <v>0</v>
      </c>
      <c r="IS156" s="70">
        <f t="shared" si="289"/>
        <v>0</v>
      </c>
      <c r="IT156" s="92">
        <f t="shared" si="241"/>
        <v>0</v>
      </c>
      <c r="IU156" s="92">
        <f t="shared" si="242"/>
        <v>0</v>
      </c>
      <c r="IV156" s="92">
        <f t="shared" si="290"/>
        <v>0</v>
      </c>
      <c r="IW156" s="21">
        <f t="shared" si="243"/>
        <v>0</v>
      </c>
      <c r="IX156" s="70">
        <f t="shared" si="291"/>
        <v>0</v>
      </c>
      <c r="IY156" s="70">
        <f t="shared" si="292"/>
        <v>0</v>
      </c>
      <c r="IZ156" s="93">
        <f t="shared" si="244"/>
        <v>0</v>
      </c>
      <c r="JA156" s="93">
        <f t="shared" si="245"/>
        <v>0</v>
      </c>
      <c r="JB156" s="92">
        <f t="shared" si="293"/>
        <v>0</v>
      </c>
      <c r="JC156" s="94">
        <f t="shared" si="246"/>
        <v>8128</v>
      </c>
      <c r="JD156" s="94">
        <f t="shared" si="294"/>
        <v>0</v>
      </c>
      <c r="JE156" s="94">
        <f t="shared" si="295"/>
        <v>0</v>
      </c>
      <c r="JF156" s="94">
        <f t="shared" si="247"/>
        <v>0</v>
      </c>
      <c r="JG156" s="94">
        <f t="shared" si="248"/>
        <v>0</v>
      </c>
      <c r="JH156" s="94">
        <f t="shared" si="296"/>
        <v>0</v>
      </c>
      <c r="JI156" s="94">
        <f t="shared" si="249"/>
        <v>8128</v>
      </c>
      <c r="JJ156" s="94">
        <f t="shared" si="297"/>
        <v>0</v>
      </c>
      <c r="JK156" s="94">
        <f t="shared" si="250"/>
        <v>0</v>
      </c>
      <c r="JL156" s="94">
        <f t="shared" si="298"/>
        <v>0</v>
      </c>
      <c r="JM156" s="94">
        <f t="shared" si="299"/>
        <v>0</v>
      </c>
      <c r="JN156" s="94">
        <f t="shared" si="300"/>
        <v>0</v>
      </c>
      <c r="JO156" s="94">
        <f t="shared" si="301"/>
        <v>8128</v>
      </c>
      <c r="JP156" s="35"/>
      <c r="JQ156" s="140"/>
      <c r="JR156" s="106"/>
      <c r="JS156" s="106"/>
      <c r="JT156" s="6" t="s">
        <v>406</v>
      </c>
      <c r="JU156" s="17"/>
      <c r="JV156" s="6"/>
      <c r="JW156" s="6"/>
      <c r="JX156" s="103" t="s">
        <v>411</v>
      </c>
      <c r="JY156" s="7"/>
      <c r="JZ156" s="14"/>
      <c r="KA156" s="6" t="s">
        <v>406</v>
      </c>
      <c r="KB156" s="14"/>
      <c r="KC156" s="110"/>
      <c r="KD156" s="110"/>
      <c r="KE156" s="145"/>
      <c r="KF156" s="14"/>
      <c r="KG156" s="14"/>
      <c r="KH156" s="14"/>
      <c r="KI156" s="14"/>
      <c r="KJ156" s="14"/>
      <c r="KK156" s="14"/>
      <c r="KL156" s="14"/>
      <c r="KM156" s="17"/>
      <c r="KN156" s="14"/>
      <c r="KO156" s="14"/>
      <c r="KP156" s="43" t="s">
        <v>500</v>
      </c>
      <c r="KQ156" s="14"/>
      <c r="KR156" s="14"/>
      <c r="KS156" s="292"/>
    </row>
    <row r="157" spans="1:305" x14ac:dyDescent="0.25">
      <c r="A157" s="15" t="s">
        <v>754</v>
      </c>
      <c r="B157" s="6" t="s">
        <v>71</v>
      </c>
      <c r="C157" s="43" t="s">
        <v>346</v>
      </c>
      <c r="D157" s="219" t="s">
        <v>146</v>
      </c>
      <c r="E157" s="32" t="s">
        <v>770</v>
      </c>
      <c r="F157" s="32" t="s">
        <v>770</v>
      </c>
      <c r="G157" s="48">
        <v>0</v>
      </c>
      <c r="H157" s="48">
        <v>0</v>
      </c>
      <c r="I157" s="48">
        <v>0</v>
      </c>
      <c r="J157" s="48">
        <v>0</v>
      </c>
      <c r="K157" s="48">
        <v>0</v>
      </c>
      <c r="L157" s="48">
        <v>0</v>
      </c>
      <c r="M157" s="48">
        <v>0</v>
      </c>
      <c r="N157" s="48">
        <v>0</v>
      </c>
      <c r="O157" s="48">
        <v>0</v>
      </c>
      <c r="P157" s="48">
        <v>0</v>
      </c>
      <c r="Q157" s="48">
        <v>0</v>
      </c>
      <c r="R157" s="48">
        <v>0</v>
      </c>
      <c r="S157" s="11">
        <f t="shared" si="225"/>
        <v>0</v>
      </c>
      <c r="T157" s="79">
        <v>0</v>
      </c>
      <c r="U157" s="79">
        <v>0</v>
      </c>
      <c r="V157" s="79">
        <v>0</v>
      </c>
      <c r="W157" s="79">
        <v>0</v>
      </c>
      <c r="X157" s="79">
        <v>0</v>
      </c>
      <c r="Y157" s="79">
        <v>0</v>
      </c>
      <c r="Z157" s="79">
        <v>0</v>
      </c>
      <c r="AA157" s="79">
        <v>0</v>
      </c>
      <c r="AB157" s="79">
        <v>0</v>
      </c>
      <c r="AC157" s="79">
        <v>0</v>
      </c>
      <c r="AD157" s="79">
        <v>0</v>
      </c>
      <c r="AE157" s="79">
        <v>0</v>
      </c>
      <c r="AF157" s="221">
        <f t="shared" si="226"/>
        <v>0</v>
      </c>
      <c r="AG157" s="221">
        <f t="shared" si="227"/>
        <v>0</v>
      </c>
      <c r="AH157" s="221">
        <f t="shared" si="228"/>
        <v>0</v>
      </c>
      <c r="AI157" s="221">
        <f t="shared" si="229"/>
        <v>0</v>
      </c>
      <c r="AJ157" s="221">
        <f t="shared" si="230"/>
        <v>0</v>
      </c>
      <c r="AK157" s="221">
        <f t="shared" si="231"/>
        <v>0</v>
      </c>
      <c r="AL157" s="221">
        <f t="shared" si="232"/>
        <v>0</v>
      </c>
      <c r="AM157" s="221">
        <f t="shared" si="233"/>
        <v>0</v>
      </c>
      <c r="AN157" s="221">
        <f t="shared" si="234"/>
        <v>0</v>
      </c>
      <c r="AO157" s="221">
        <f t="shared" si="235"/>
        <v>0</v>
      </c>
      <c r="AP157" s="221">
        <f t="shared" si="236"/>
        <v>0</v>
      </c>
      <c r="AQ157" s="221">
        <f t="shared" si="237"/>
        <v>0</v>
      </c>
      <c r="AR157" s="221">
        <f t="shared" si="251"/>
        <v>0</v>
      </c>
      <c r="AS157" s="221">
        <f t="shared" si="252"/>
        <v>0</v>
      </c>
      <c r="AT157" s="221">
        <f t="shared" si="253"/>
        <v>0</v>
      </c>
      <c r="AU157" s="221">
        <f t="shared" si="254"/>
        <v>0</v>
      </c>
      <c r="AV157" s="221">
        <f t="shared" si="255"/>
        <v>0</v>
      </c>
      <c r="AW157" s="221">
        <f t="shared" si="256"/>
        <v>0</v>
      </c>
      <c r="AX157" s="221">
        <f t="shared" si="257"/>
        <v>0</v>
      </c>
      <c r="AY157" s="221">
        <f t="shared" si="258"/>
        <v>0</v>
      </c>
      <c r="AZ157" s="221">
        <f t="shared" si="259"/>
        <v>0</v>
      </c>
      <c r="BA157" s="221">
        <f t="shared" si="260"/>
        <v>0</v>
      </c>
      <c r="BB157" s="221">
        <f t="shared" si="261"/>
        <v>0</v>
      </c>
      <c r="BC157" s="221">
        <f t="shared" si="262"/>
        <v>0</v>
      </c>
      <c r="BD157" s="80">
        <f t="shared" si="238"/>
        <v>0</v>
      </c>
      <c r="BE157" s="76">
        <v>0</v>
      </c>
      <c r="BF157" s="51">
        <v>0</v>
      </c>
      <c r="BG157" s="21">
        <v>0</v>
      </c>
      <c r="BH157" s="21">
        <v>0</v>
      </c>
      <c r="BI157" s="21">
        <v>0</v>
      </c>
      <c r="BJ157" s="21">
        <v>0</v>
      </c>
      <c r="BK157" s="21">
        <v>0</v>
      </c>
      <c r="BL157" s="21">
        <v>0</v>
      </c>
      <c r="BM157" s="21">
        <v>0</v>
      </c>
      <c r="BN157" s="21">
        <v>0</v>
      </c>
      <c r="BO157" s="21">
        <v>0</v>
      </c>
      <c r="BP157" s="21">
        <v>0</v>
      </c>
      <c r="BQ157" s="21">
        <v>0</v>
      </c>
      <c r="BR157" s="21">
        <v>0</v>
      </c>
      <c r="BS157" s="86">
        <f t="shared" si="263"/>
        <v>0</v>
      </c>
      <c r="BT157" s="230">
        <v>0</v>
      </c>
      <c r="BU157" s="230">
        <v>0</v>
      </c>
      <c r="BV157" s="230">
        <v>0</v>
      </c>
      <c r="BW157" s="230">
        <v>0</v>
      </c>
      <c r="BX157" s="230">
        <v>0</v>
      </c>
      <c r="BY157" s="230">
        <v>0</v>
      </c>
      <c r="BZ157" s="230">
        <v>0</v>
      </c>
      <c r="CA157" s="230">
        <v>0</v>
      </c>
      <c r="CB157" s="230">
        <v>0</v>
      </c>
      <c r="CC157" s="230">
        <v>0</v>
      </c>
      <c r="CD157" s="230">
        <v>0</v>
      </c>
      <c r="CE157" s="230">
        <v>0</v>
      </c>
      <c r="CF157" s="80">
        <f t="shared" si="264"/>
        <v>0</v>
      </c>
      <c r="CG157" s="59">
        <v>0</v>
      </c>
      <c r="CH157" s="59">
        <v>0</v>
      </c>
      <c r="CI157" s="59">
        <v>0</v>
      </c>
      <c r="CJ157" s="59">
        <v>0</v>
      </c>
      <c r="CK157" s="59">
        <v>0</v>
      </c>
      <c r="CL157" s="59">
        <v>0</v>
      </c>
      <c r="CM157" s="59">
        <v>0</v>
      </c>
      <c r="CN157" s="59">
        <v>0</v>
      </c>
      <c r="CO157" s="59">
        <v>0</v>
      </c>
      <c r="CP157" s="59">
        <v>0</v>
      </c>
      <c r="CQ157" s="59">
        <v>0</v>
      </c>
      <c r="CR157" s="59">
        <v>0</v>
      </c>
      <c r="CS157" s="11">
        <f t="shared" si="265"/>
        <v>0</v>
      </c>
      <c r="CT157" s="59">
        <v>0</v>
      </c>
      <c r="CU157" s="59">
        <v>0</v>
      </c>
      <c r="CV157" s="59">
        <v>0</v>
      </c>
      <c r="CW157" s="59">
        <v>0</v>
      </c>
      <c r="CX157" s="58">
        <f t="shared" si="239"/>
        <v>0</v>
      </c>
      <c r="CY157" s="63">
        <v>0</v>
      </c>
      <c r="CZ157" s="63">
        <v>0</v>
      </c>
      <c r="DA157" s="63">
        <v>0</v>
      </c>
      <c r="DB157" s="63">
        <v>0</v>
      </c>
      <c r="DC157" s="63">
        <v>0</v>
      </c>
      <c r="DD157" s="63">
        <v>0</v>
      </c>
      <c r="DE157" s="63">
        <v>0</v>
      </c>
      <c r="DF157" s="63">
        <v>0</v>
      </c>
      <c r="DG157" s="63">
        <v>0</v>
      </c>
      <c r="DH157" s="63">
        <v>0</v>
      </c>
      <c r="DI157" s="63">
        <v>0</v>
      </c>
      <c r="DJ157" s="63">
        <v>0</v>
      </c>
      <c r="DK157" s="63">
        <f t="shared" si="266"/>
        <v>0</v>
      </c>
      <c r="DL157" s="63">
        <v>0</v>
      </c>
      <c r="DM157" s="63">
        <v>0</v>
      </c>
      <c r="DN157" s="63">
        <v>0</v>
      </c>
      <c r="DO157" s="63">
        <v>0</v>
      </c>
      <c r="DP157" s="63">
        <v>0</v>
      </c>
      <c r="DQ157" s="63">
        <v>0</v>
      </c>
      <c r="DR157" s="63">
        <v>0</v>
      </c>
      <c r="DS157" s="63">
        <v>0</v>
      </c>
      <c r="DT157" s="63">
        <v>0</v>
      </c>
      <c r="DU157" s="63">
        <v>0</v>
      </c>
      <c r="DV157" s="63">
        <v>0</v>
      </c>
      <c r="DW157" s="63">
        <v>0</v>
      </c>
      <c r="DX157" s="63">
        <f t="shared" si="267"/>
        <v>0</v>
      </c>
      <c r="DY157" s="58">
        <v>0</v>
      </c>
      <c r="DZ157" s="58">
        <v>0</v>
      </c>
      <c r="EA157" s="58">
        <v>0</v>
      </c>
      <c r="EB157" s="58">
        <v>0</v>
      </c>
      <c r="EC157" s="58">
        <f t="shared" si="268"/>
        <v>0</v>
      </c>
      <c r="ED157" s="88">
        <v>0</v>
      </c>
      <c r="EE157" s="88">
        <v>0</v>
      </c>
      <c r="EF157" s="88">
        <v>0</v>
      </c>
      <c r="EG157" s="88">
        <v>0</v>
      </c>
      <c r="EH157" s="88">
        <v>0</v>
      </c>
      <c r="EI157" s="88">
        <v>0</v>
      </c>
      <c r="EJ157" s="88">
        <v>0</v>
      </c>
      <c r="EK157" s="88">
        <v>0</v>
      </c>
      <c r="EL157" s="88">
        <v>0</v>
      </c>
      <c r="EM157" s="88">
        <v>0</v>
      </c>
      <c r="EN157" s="88">
        <v>0</v>
      </c>
      <c r="EO157" s="88">
        <v>0</v>
      </c>
      <c r="EP157" s="83">
        <f t="shared" si="269"/>
        <v>0</v>
      </c>
      <c r="EQ157" s="79">
        <v>0</v>
      </c>
      <c r="ER157" s="79">
        <v>0</v>
      </c>
      <c r="ES157" s="79">
        <v>0</v>
      </c>
      <c r="ET157" s="79">
        <v>0</v>
      </c>
      <c r="EU157" s="79">
        <v>0</v>
      </c>
      <c r="EV157" s="79">
        <v>0</v>
      </c>
      <c r="EW157" s="79">
        <v>0</v>
      </c>
      <c r="EX157" s="79">
        <v>0</v>
      </c>
      <c r="EY157" s="79">
        <v>0</v>
      </c>
      <c r="EZ157" s="79">
        <v>0</v>
      </c>
      <c r="FA157" s="79">
        <v>0</v>
      </c>
      <c r="FB157" s="79">
        <v>0</v>
      </c>
      <c r="FC157" s="81">
        <f t="shared" si="270"/>
        <v>0</v>
      </c>
      <c r="FD157" s="81">
        <f t="shared" si="271"/>
        <v>0</v>
      </c>
      <c r="FE157" s="81">
        <f t="shared" si="272"/>
        <v>0</v>
      </c>
      <c r="FF157" s="81">
        <f t="shared" si="273"/>
        <v>0</v>
      </c>
      <c r="FG157" s="81">
        <f t="shared" si="274"/>
        <v>0</v>
      </c>
      <c r="FH157" s="81">
        <f t="shared" si="275"/>
        <v>0</v>
      </c>
      <c r="FI157" s="81">
        <f t="shared" si="276"/>
        <v>0</v>
      </c>
      <c r="FJ157" s="81">
        <f t="shared" si="277"/>
        <v>0</v>
      </c>
      <c r="FK157" s="81">
        <f t="shared" si="278"/>
        <v>0</v>
      </c>
      <c r="FL157" s="81">
        <f t="shared" si="279"/>
        <v>0</v>
      </c>
      <c r="FM157" s="81">
        <f t="shared" si="280"/>
        <v>0</v>
      </c>
      <c r="FN157" s="81">
        <f t="shared" si="281"/>
        <v>0</v>
      </c>
      <c r="FO157" s="81">
        <f t="shared" si="282"/>
        <v>0</v>
      </c>
      <c r="FP157" s="88">
        <v>0</v>
      </c>
      <c r="FQ157" s="88">
        <v>0</v>
      </c>
      <c r="FR157" s="88">
        <v>0</v>
      </c>
      <c r="FS157" s="88">
        <v>0</v>
      </c>
      <c r="FT157" s="88">
        <v>0</v>
      </c>
      <c r="FU157" s="87">
        <v>85000</v>
      </c>
      <c r="FV157" s="88">
        <v>0</v>
      </c>
      <c r="FW157" s="88">
        <v>0</v>
      </c>
      <c r="FX157" s="88">
        <v>0</v>
      </c>
      <c r="FY157" s="88">
        <v>0</v>
      </c>
      <c r="FZ157" s="88">
        <v>0</v>
      </c>
      <c r="GA157" s="88">
        <v>0</v>
      </c>
      <c r="GB157" s="83">
        <f t="shared" si="283"/>
        <v>85000</v>
      </c>
      <c r="GC157" s="87">
        <v>0</v>
      </c>
      <c r="GD157" s="87">
        <v>0</v>
      </c>
      <c r="GE157" s="87">
        <v>0</v>
      </c>
      <c r="GF157" s="87">
        <v>0</v>
      </c>
      <c r="GG157" s="86">
        <v>85000</v>
      </c>
      <c r="GH157" s="63">
        <v>0</v>
      </c>
      <c r="GI157" s="63">
        <v>0</v>
      </c>
      <c r="GJ157" s="63">
        <v>0</v>
      </c>
      <c r="GK157" s="63">
        <v>0</v>
      </c>
      <c r="GL157" s="63">
        <v>0</v>
      </c>
      <c r="GM157" s="63">
        <v>0</v>
      </c>
      <c r="GN157" s="63">
        <v>0</v>
      </c>
      <c r="GO157" s="63">
        <v>0</v>
      </c>
      <c r="GP157" s="63">
        <v>0</v>
      </c>
      <c r="GQ157" s="63">
        <v>0</v>
      </c>
      <c r="GR157" s="63">
        <v>0</v>
      </c>
      <c r="GS157" s="63">
        <v>0</v>
      </c>
      <c r="GT157" s="63">
        <f t="shared" si="284"/>
        <v>0</v>
      </c>
      <c r="GU157" s="63">
        <v>0</v>
      </c>
      <c r="GV157" s="63">
        <v>0</v>
      </c>
      <c r="GW157" s="63">
        <v>0</v>
      </c>
      <c r="GX157" s="63">
        <v>0</v>
      </c>
      <c r="GY157" s="63">
        <v>0</v>
      </c>
      <c r="GZ157" s="63">
        <v>85000</v>
      </c>
      <c r="HA157" s="63">
        <v>0</v>
      </c>
      <c r="HB157" s="63">
        <v>0</v>
      </c>
      <c r="HC157" s="63">
        <v>0</v>
      </c>
      <c r="HD157" s="63">
        <v>0</v>
      </c>
      <c r="HE157" s="63">
        <v>0</v>
      </c>
      <c r="HF157" s="63">
        <v>0</v>
      </c>
      <c r="HG157" s="63">
        <f t="shared" si="285"/>
        <v>85000</v>
      </c>
      <c r="HH157" s="58">
        <v>0</v>
      </c>
      <c r="HI157" s="58">
        <v>0</v>
      </c>
      <c r="HJ157" s="58">
        <v>0</v>
      </c>
      <c r="HK157" s="58">
        <v>0</v>
      </c>
      <c r="HL157" s="58">
        <f t="shared" si="286"/>
        <v>85000</v>
      </c>
      <c r="HM157" s="63">
        <v>0</v>
      </c>
      <c r="HN157" s="63">
        <v>0</v>
      </c>
      <c r="HO157" s="63">
        <v>0</v>
      </c>
      <c r="HP157" s="63">
        <v>0</v>
      </c>
      <c r="HQ157" s="63">
        <v>0</v>
      </c>
      <c r="HR157" s="63">
        <v>0</v>
      </c>
      <c r="HS157" s="63">
        <v>0</v>
      </c>
      <c r="HT157" s="63">
        <v>0</v>
      </c>
      <c r="HU157" s="63">
        <v>0</v>
      </c>
      <c r="HV157" s="63">
        <v>0</v>
      </c>
      <c r="HW157" s="63">
        <v>0</v>
      </c>
      <c r="HX157" s="63">
        <v>0</v>
      </c>
      <c r="HY157" s="63">
        <f t="shared" si="287"/>
        <v>0</v>
      </c>
      <c r="HZ157" s="63">
        <v>0</v>
      </c>
      <c r="IA157" s="63">
        <v>0</v>
      </c>
      <c r="IB157" s="63">
        <v>0</v>
      </c>
      <c r="IC157" s="63">
        <v>0</v>
      </c>
      <c r="ID157" s="63">
        <v>0</v>
      </c>
      <c r="IE157" s="63">
        <v>0</v>
      </c>
      <c r="IF157" s="63">
        <v>0</v>
      </c>
      <c r="IG157" s="63">
        <v>0</v>
      </c>
      <c r="IH157" s="63">
        <v>0</v>
      </c>
      <c r="II157" s="63">
        <v>0</v>
      </c>
      <c r="IJ157" s="63">
        <v>0</v>
      </c>
      <c r="IK157" s="63">
        <v>0</v>
      </c>
      <c r="IL157" s="63">
        <v>85000</v>
      </c>
      <c r="IM157" s="58">
        <v>0</v>
      </c>
      <c r="IN157" s="58">
        <v>0</v>
      </c>
      <c r="IO157" s="58">
        <v>0</v>
      </c>
      <c r="IP157" s="58">
        <v>0</v>
      </c>
      <c r="IQ157" s="58">
        <f t="shared" si="240"/>
        <v>85000</v>
      </c>
      <c r="IR157" s="70">
        <f t="shared" si="288"/>
        <v>0</v>
      </c>
      <c r="IS157" s="70">
        <f t="shared" si="289"/>
        <v>0</v>
      </c>
      <c r="IT157" s="92">
        <f t="shared" si="241"/>
        <v>0</v>
      </c>
      <c r="IU157" s="92">
        <f t="shared" si="242"/>
        <v>0</v>
      </c>
      <c r="IV157" s="92">
        <f t="shared" si="290"/>
        <v>0</v>
      </c>
      <c r="IW157" s="21">
        <f t="shared" si="243"/>
        <v>0</v>
      </c>
      <c r="IX157" s="70">
        <f t="shared" si="291"/>
        <v>0</v>
      </c>
      <c r="IY157" s="70">
        <f t="shared" si="292"/>
        <v>0</v>
      </c>
      <c r="IZ157" s="93">
        <f t="shared" si="244"/>
        <v>0</v>
      </c>
      <c r="JA157" s="93">
        <f t="shared" si="245"/>
        <v>0</v>
      </c>
      <c r="JB157" s="92">
        <f t="shared" si="293"/>
        <v>0</v>
      </c>
      <c r="JC157" s="94">
        <f t="shared" si="246"/>
        <v>85000</v>
      </c>
      <c r="JD157" s="94">
        <f t="shared" si="294"/>
        <v>0</v>
      </c>
      <c r="JE157" s="94">
        <f t="shared" si="295"/>
        <v>0</v>
      </c>
      <c r="JF157" s="94">
        <f t="shared" si="247"/>
        <v>0</v>
      </c>
      <c r="JG157" s="94">
        <f t="shared" si="248"/>
        <v>0</v>
      </c>
      <c r="JH157" s="94">
        <f t="shared" si="296"/>
        <v>0</v>
      </c>
      <c r="JI157" s="94">
        <f t="shared" si="249"/>
        <v>85000</v>
      </c>
      <c r="JJ157" s="94">
        <f t="shared" si="297"/>
        <v>0</v>
      </c>
      <c r="JK157" s="94">
        <f t="shared" si="250"/>
        <v>0</v>
      </c>
      <c r="JL157" s="94">
        <f t="shared" si="298"/>
        <v>0</v>
      </c>
      <c r="JM157" s="94">
        <f t="shared" si="299"/>
        <v>0</v>
      </c>
      <c r="JN157" s="94">
        <f t="shared" si="300"/>
        <v>0</v>
      </c>
      <c r="JO157" s="94">
        <f t="shared" si="301"/>
        <v>85000</v>
      </c>
      <c r="JP157" s="35"/>
      <c r="JQ157" s="140"/>
      <c r="JR157" s="106"/>
      <c r="JS157" s="106"/>
      <c r="JT157" s="6" t="s">
        <v>424</v>
      </c>
      <c r="JU157" s="17"/>
      <c r="JV157" s="6"/>
      <c r="JW157" s="6"/>
      <c r="JX157" s="103" t="s">
        <v>411</v>
      </c>
      <c r="JY157" s="7"/>
      <c r="JZ157" s="14"/>
      <c r="KA157" s="6" t="s">
        <v>424</v>
      </c>
      <c r="KB157" s="14"/>
      <c r="KC157" s="110"/>
      <c r="KD157" s="110"/>
      <c r="KE157" s="145"/>
      <c r="KF157" s="14"/>
      <c r="KG157" s="14"/>
      <c r="KH157" s="14"/>
      <c r="KI157" s="14"/>
      <c r="KJ157" s="14"/>
      <c r="KK157" s="14"/>
      <c r="KL157" s="14"/>
      <c r="KM157" s="17"/>
      <c r="KN157" s="14"/>
      <c r="KO157" s="14"/>
      <c r="KP157" s="43" t="s">
        <v>500</v>
      </c>
      <c r="KQ157" s="14"/>
      <c r="KR157" s="14"/>
      <c r="KS157" s="292"/>
    </row>
    <row r="158" spans="1:305" x14ac:dyDescent="0.25">
      <c r="A158" s="15" t="s">
        <v>755</v>
      </c>
      <c r="B158" s="6" t="s">
        <v>71</v>
      </c>
      <c r="C158" s="43" t="s">
        <v>347</v>
      </c>
      <c r="D158" s="219" t="s">
        <v>146</v>
      </c>
      <c r="E158" s="32" t="s">
        <v>770</v>
      </c>
      <c r="F158" s="32" t="s">
        <v>770</v>
      </c>
      <c r="G158" s="48">
        <v>0</v>
      </c>
      <c r="H158" s="48">
        <v>0</v>
      </c>
      <c r="I158" s="48">
        <v>0</v>
      </c>
      <c r="J158" s="48">
        <v>0</v>
      </c>
      <c r="K158" s="48">
        <v>0</v>
      </c>
      <c r="L158" s="48">
        <v>0</v>
      </c>
      <c r="M158" s="48">
        <v>0</v>
      </c>
      <c r="N158" s="48">
        <v>0</v>
      </c>
      <c r="O158" s="48">
        <v>0</v>
      </c>
      <c r="P158" s="48">
        <v>0</v>
      </c>
      <c r="Q158" s="48">
        <v>0</v>
      </c>
      <c r="R158" s="48">
        <v>0</v>
      </c>
      <c r="S158" s="11">
        <f t="shared" si="225"/>
        <v>0</v>
      </c>
      <c r="T158" s="79">
        <v>0</v>
      </c>
      <c r="U158" s="79">
        <v>0</v>
      </c>
      <c r="V158" s="79">
        <v>0</v>
      </c>
      <c r="W158" s="79">
        <v>0</v>
      </c>
      <c r="X158" s="79">
        <v>0</v>
      </c>
      <c r="Y158" s="79">
        <v>0</v>
      </c>
      <c r="Z158" s="79">
        <v>0</v>
      </c>
      <c r="AA158" s="79">
        <v>0</v>
      </c>
      <c r="AB158" s="79">
        <v>0</v>
      </c>
      <c r="AC158" s="79">
        <v>0</v>
      </c>
      <c r="AD158" s="79">
        <v>0</v>
      </c>
      <c r="AE158" s="79">
        <v>0</v>
      </c>
      <c r="AF158" s="221">
        <f t="shared" si="226"/>
        <v>0</v>
      </c>
      <c r="AG158" s="221">
        <f t="shared" si="227"/>
        <v>0</v>
      </c>
      <c r="AH158" s="221">
        <f t="shared" si="228"/>
        <v>0</v>
      </c>
      <c r="AI158" s="221">
        <f t="shared" si="229"/>
        <v>0</v>
      </c>
      <c r="AJ158" s="221">
        <f t="shared" si="230"/>
        <v>0</v>
      </c>
      <c r="AK158" s="221">
        <f t="shared" si="231"/>
        <v>0</v>
      </c>
      <c r="AL158" s="221">
        <f t="shared" si="232"/>
        <v>0</v>
      </c>
      <c r="AM158" s="221">
        <f t="shared" si="233"/>
        <v>0</v>
      </c>
      <c r="AN158" s="221">
        <f t="shared" si="234"/>
        <v>0</v>
      </c>
      <c r="AO158" s="221">
        <f t="shared" si="235"/>
        <v>0</v>
      </c>
      <c r="AP158" s="221">
        <f t="shared" si="236"/>
        <v>0</v>
      </c>
      <c r="AQ158" s="221">
        <f t="shared" si="237"/>
        <v>0</v>
      </c>
      <c r="AR158" s="221">
        <f t="shared" si="251"/>
        <v>0</v>
      </c>
      <c r="AS158" s="221">
        <f t="shared" si="252"/>
        <v>0</v>
      </c>
      <c r="AT158" s="221">
        <f t="shared" si="253"/>
        <v>0</v>
      </c>
      <c r="AU158" s="221">
        <f t="shared" si="254"/>
        <v>0</v>
      </c>
      <c r="AV158" s="221">
        <f t="shared" si="255"/>
        <v>0</v>
      </c>
      <c r="AW158" s="221">
        <f t="shared" si="256"/>
        <v>0</v>
      </c>
      <c r="AX158" s="221">
        <f t="shared" si="257"/>
        <v>0</v>
      </c>
      <c r="AY158" s="221">
        <f t="shared" si="258"/>
        <v>0</v>
      </c>
      <c r="AZ158" s="221">
        <f t="shared" si="259"/>
        <v>0</v>
      </c>
      <c r="BA158" s="221">
        <f t="shared" si="260"/>
        <v>0</v>
      </c>
      <c r="BB158" s="221">
        <f t="shared" si="261"/>
        <v>0</v>
      </c>
      <c r="BC158" s="221">
        <f t="shared" si="262"/>
        <v>0</v>
      </c>
      <c r="BD158" s="80">
        <f t="shared" si="238"/>
        <v>0</v>
      </c>
      <c r="BE158" s="76">
        <v>0</v>
      </c>
      <c r="BF158" s="51">
        <v>0</v>
      </c>
      <c r="BG158" s="21">
        <v>0</v>
      </c>
      <c r="BH158" s="21">
        <v>0</v>
      </c>
      <c r="BI158" s="21">
        <v>0</v>
      </c>
      <c r="BJ158" s="21">
        <v>0</v>
      </c>
      <c r="BK158" s="21">
        <v>0</v>
      </c>
      <c r="BL158" s="21">
        <v>0</v>
      </c>
      <c r="BM158" s="21">
        <v>0</v>
      </c>
      <c r="BN158" s="21">
        <v>0</v>
      </c>
      <c r="BO158" s="21">
        <v>0</v>
      </c>
      <c r="BP158" s="21">
        <v>0</v>
      </c>
      <c r="BQ158" s="21">
        <v>0</v>
      </c>
      <c r="BR158" s="21">
        <v>0</v>
      </c>
      <c r="BS158" s="86">
        <f t="shared" si="263"/>
        <v>0</v>
      </c>
      <c r="BT158" s="230">
        <v>0</v>
      </c>
      <c r="BU158" s="230">
        <v>0</v>
      </c>
      <c r="BV158" s="230">
        <v>0</v>
      </c>
      <c r="BW158" s="230">
        <v>0</v>
      </c>
      <c r="BX158" s="230">
        <v>0</v>
      </c>
      <c r="BY158" s="230">
        <v>0</v>
      </c>
      <c r="BZ158" s="230">
        <v>0</v>
      </c>
      <c r="CA158" s="230">
        <v>0</v>
      </c>
      <c r="CB158" s="230">
        <v>0</v>
      </c>
      <c r="CC158" s="230">
        <v>0</v>
      </c>
      <c r="CD158" s="230">
        <v>0</v>
      </c>
      <c r="CE158" s="230">
        <v>0</v>
      </c>
      <c r="CF158" s="80">
        <f t="shared" si="264"/>
        <v>0</v>
      </c>
      <c r="CG158" s="59">
        <v>0</v>
      </c>
      <c r="CH158" s="59">
        <v>0</v>
      </c>
      <c r="CI158" s="59">
        <v>0</v>
      </c>
      <c r="CJ158" s="59">
        <v>0</v>
      </c>
      <c r="CK158" s="59">
        <v>0</v>
      </c>
      <c r="CL158" s="59">
        <v>0</v>
      </c>
      <c r="CM158" s="59">
        <v>0</v>
      </c>
      <c r="CN158" s="59">
        <v>0</v>
      </c>
      <c r="CO158" s="59">
        <v>0</v>
      </c>
      <c r="CP158" s="59">
        <v>0</v>
      </c>
      <c r="CQ158" s="59">
        <v>0</v>
      </c>
      <c r="CR158" s="59">
        <v>0</v>
      </c>
      <c r="CS158" s="11">
        <f t="shared" si="265"/>
        <v>0</v>
      </c>
      <c r="CT158" s="59">
        <v>0</v>
      </c>
      <c r="CU158" s="59">
        <v>0</v>
      </c>
      <c r="CV158" s="59">
        <v>0</v>
      </c>
      <c r="CW158" s="59">
        <v>0</v>
      </c>
      <c r="CX158" s="58">
        <f t="shared" si="239"/>
        <v>0</v>
      </c>
      <c r="CY158" s="63">
        <v>0</v>
      </c>
      <c r="CZ158" s="63">
        <v>0</v>
      </c>
      <c r="DA158" s="63">
        <v>0</v>
      </c>
      <c r="DB158" s="63">
        <v>0</v>
      </c>
      <c r="DC158" s="63">
        <v>0</v>
      </c>
      <c r="DD158" s="63">
        <v>0</v>
      </c>
      <c r="DE158" s="63">
        <v>0</v>
      </c>
      <c r="DF158" s="63">
        <v>0</v>
      </c>
      <c r="DG158" s="63">
        <v>0</v>
      </c>
      <c r="DH158" s="63">
        <v>0</v>
      </c>
      <c r="DI158" s="63">
        <v>0</v>
      </c>
      <c r="DJ158" s="63">
        <v>0</v>
      </c>
      <c r="DK158" s="63">
        <f t="shared" si="266"/>
        <v>0</v>
      </c>
      <c r="DL158" s="63">
        <v>0</v>
      </c>
      <c r="DM158" s="63">
        <v>0</v>
      </c>
      <c r="DN158" s="63">
        <v>0</v>
      </c>
      <c r="DO158" s="63">
        <v>0</v>
      </c>
      <c r="DP158" s="63">
        <v>0</v>
      </c>
      <c r="DQ158" s="63">
        <v>0</v>
      </c>
      <c r="DR158" s="63">
        <v>0</v>
      </c>
      <c r="DS158" s="63">
        <v>0</v>
      </c>
      <c r="DT158" s="63">
        <v>0</v>
      </c>
      <c r="DU158" s="63">
        <v>0</v>
      </c>
      <c r="DV158" s="63">
        <v>0</v>
      </c>
      <c r="DW158" s="63">
        <v>0</v>
      </c>
      <c r="DX158" s="63">
        <f t="shared" si="267"/>
        <v>0</v>
      </c>
      <c r="DY158" s="58">
        <v>0</v>
      </c>
      <c r="DZ158" s="58">
        <v>0</v>
      </c>
      <c r="EA158" s="58">
        <v>0</v>
      </c>
      <c r="EB158" s="58">
        <v>0</v>
      </c>
      <c r="EC158" s="58">
        <f t="shared" si="268"/>
        <v>0</v>
      </c>
      <c r="ED158" s="88">
        <v>0</v>
      </c>
      <c r="EE158" s="88">
        <v>0</v>
      </c>
      <c r="EF158" s="88">
        <v>0</v>
      </c>
      <c r="EG158" s="88">
        <v>0</v>
      </c>
      <c r="EH158" s="88">
        <v>0</v>
      </c>
      <c r="EI158" s="88">
        <v>0</v>
      </c>
      <c r="EJ158" s="88">
        <v>0</v>
      </c>
      <c r="EK158" s="88">
        <v>0</v>
      </c>
      <c r="EL158" s="88">
        <v>0</v>
      </c>
      <c r="EM158" s="88">
        <v>0</v>
      </c>
      <c r="EN158" s="88">
        <v>0</v>
      </c>
      <c r="EO158" s="88">
        <v>0</v>
      </c>
      <c r="EP158" s="83">
        <f t="shared" si="269"/>
        <v>0</v>
      </c>
      <c r="EQ158" s="79">
        <v>0</v>
      </c>
      <c r="ER158" s="79">
        <v>0</v>
      </c>
      <c r="ES158" s="79">
        <v>0</v>
      </c>
      <c r="ET158" s="79">
        <v>0</v>
      </c>
      <c r="EU158" s="79">
        <v>0</v>
      </c>
      <c r="EV158" s="79">
        <v>0</v>
      </c>
      <c r="EW158" s="79">
        <v>0</v>
      </c>
      <c r="EX158" s="79">
        <v>0</v>
      </c>
      <c r="EY158" s="79">
        <v>0</v>
      </c>
      <c r="EZ158" s="79">
        <v>0</v>
      </c>
      <c r="FA158" s="79">
        <v>0</v>
      </c>
      <c r="FB158" s="79">
        <v>0</v>
      </c>
      <c r="FC158" s="81">
        <f t="shared" si="270"/>
        <v>0</v>
      </c>
      <c r="FD158" s="81">
        <f t="shared" si="271"/>
        <v>0</v>
      </c>
      <c r="FE158" s="81">
        <f t="shared" si="272"/>
        <v>0</v>
      </c>
      <c r="FF158" s="81">
        <f t="shared" si="273"/>
        <v>0</v>
      </c>
      <c r="FG158" s="81">
        <f t="shared" si="274"/>
        <v>0</v>
      </c>
      <c r="FH158" s="81">
        <f t="shared" si="275"/>
        <v>0</v>
      </c>
      <c r="FI158" s="81">
        <f t="shared" si="276"/>
        <v>0</v>
      </c>
      <c r="FJ158" s="81">
        <f t="shared" si="277"/>
        <v>0</v>
      </c>
      <c r="FK158" s="81">
        <f t="shared" si="278"/>
        <v>0</v>
      </c>
      <c r="FL158" s="81">
        <f t="shared" si="279"/>
        <v>0</v>
      </c>
      <c r="FM158" s="81">
        <f t="shared" si="280"/>
        <v>0</v>
      </c>
      <c r="FN158" s="81">
        <f t="shared" si="281"/>
        <v>0</v>
      </c>
      <c r="FO158" s="81">
        <f t="shared" si="282"/>
        <v>0</v>
      </c>
      <c r="FP158" s="88">
        <v>0</v>
      </c>
      <c r="FQ158" s="88">
        <v>0</v>
      </c>
      <c r="FR158" s="88">
        <v>0</v>
      </c>
      <c r="FS158" s="87">
        <v>4500</v>
      </c>
      <c r="FT158" s="88">
        <v>0</v>
      </c>
      <c r="FU158" s="87">
        <v>4500</v>
      </c>
      <c r="FV158" s="88">
        <v>0</v>
      </c>
      <c r="FW158" s="88">
        <v>0</v>
      </c>
      <c r="FX158" s="88">
        <v>0</v>
      </c>
      <c r="FY158" s="88">
        <v>0</v>
      </c>
      <c r="FZ158" s="87">
        <v>9000</v>
      </c>
      <c r="GA158" s="88">
        <v>0</v>
      </c>
      <c r="GB158" s="83">
        <f t="shared" si="283"/>
        <v>18000</v>
      </c>
      <c r="GC158" s="87">
        <v>0</v>
      </c>
      <c r="GD158" s="87">
        <v>0</v>
      </c>
      <c r="GE158" s="87">
        <v>0</v>
      </c>
      <c r="GF158" s="87">
        <v>0</v>
      </c>
      <c r="GG158" s="86">
        <v>18000</v>
      </c>
      <c r="GH158" s="63">
        <v>0</v>
      </c>
      <c r="GI158" s="63">
        <v>0</v>
      </c>
      <c r="GJ158" s="63">
        <v>0</v>
      </c>
      <c r="GK158" s="63">
        <v>0</v>
      </c>
      <c r="GL158" s="63">
        <v>0</v>
      </c>
      <c r="GM158" s="63">
        <v>0</v>
      </c>
      <c r="GN158" s="63">
        <v>0</v>
      </c>
      <c r="GO158" s="63">
        <v>0</v>
      </c>
      <c r="GP158" s="63">
        <v>0</v>
      </c>
      <c r="GQ158" s="63">
        <v>0</v>
      </c>
      <c r="GR158" s="63">
        <v>0</v>
      </c>
      <c r="GS158" s="63">
        <v>0</v>
      </c>
      <c r="GT158" s="63">
        <f t="shared" si="284"/>
        <v>0</v>
      </c>
      <c r="GU158" s="63">
        <v>0</v>
      </c>
      <c r="GV158" s="63">
        <v>0</v>
      </c>
      <c r="GW158" s="63">
        <v>0</v>
      </c>
      <c r="GX158" s="63">
        <v>4500</v>
      </c>
      <c r="GY158" s="63">
        <v>0</v>
      </c>
      <c r="GZ158" s="63">
        <v>4500</v>
      </c>
      <c r="HA158" s="63">
        <v>0</v>
      </c>
      <c r="HB158" s="63">
        <v>0</v>
      </c>
      <c r="HC158" s="63">
        <v>0</v>
      </c>
      <c r="HD158" s="63">
        <v>0</v>
      </c>
      <c r="HE158" s="63">
        <v>9000</v>
      </c>
      <c r="HF158" s="63">
        <v>0</v>
      </c>
      <c r="HG158" s="63">
        <f t="shared" si="285"/>
        <v>18000</v>
      </c>
      <c r="HH158" s="58">
        <v>0</v>
      </c>
      <c r="HI158" s="58">
        <v>0</v>
      </c>
      <c r="HJ158" s="58">
        <v>0</v>
      </c>
      <c r="HK158" s="58">
        <v>0</v>
      </c>
      <c r="HL158" s="58">
        <f t="shared" si="286"/>
        <v>18000</v>
      </c>
      <c r="HM158" s="63">
        <v>0</v>
      </c>
      <c r="HN158" s="63">
        <v>0</v>
      </c>
      <c r="HO158" s="63">
        <v>0</v>
      </c>
      <c r="HP158" s="63">
        <v>0</v>
      </c>
      <c r="HQ158" s="63">
        <v>0</v>
      </c>
      <c r="HR158" s="63">
        <v>0</v>
      </c>
      <c r="HS158" s="63">
        <v>0</v>
      </c>
      <c r="HT158" s="63">
        <v>0</v>
      </c>
      <c r="HU158" s="63">
        <v>0</v>
      </c>
      <c r="HV158" s="63">
        <v>0</v>
      </c>
      <c r="HW158" s="63">
        <v>0</v>
      </c>
      <c r="HX158" s="63">
        <v>0</v>
      </c>
      <c r="HY158" s="63">
        <f t="shared" si="287"/>
        <v>0</v>
      </c>
      <c r="HZ158" s="63">
        <v>0</v>
      </c>
      <c r="IA158" s="63">
        <v>0</v>
      </c>
      <c r="IB158" s="63">
        <v>0</v>
      </c>
      <c r="IC158" s="63">
        <v>0</v>
      </c>
      <c r="ID158" s="63">
        <v>0</v>
      </c>
      <c r="IE158" s="63">
        <v>0</v>
      </c>
      <c r="IF158" s="63">
        <v>0</v>
      </c>
      <c r="IG158" s="63">
        <v>0</v>
      </c>
      <c r="IH158" s="63">
        <v>0</v>
      </c>
      <c r="II158" s="63">
        <v>0</v>
      </c>
      <c r="IJ158" s="63">
        <v>0</v>
      </c>
      <c r="IK158" s="63">
        <v>0</v>
      </c>
      <c r="IL158" s="63">
        <v>18000</v>
      </c>
      <c r="IM158" s="58">
        <v>0</v>
      </c>
      <c r="IN158" s="58">
        <v>0</v>
      </c>
      <c r="IO158" s="58">
        <v>0</v>
      </c>
      <c r="IP158" s="58">
        <v>0</v>
      </c>
      <c r="IQ158" s="58">
        <f t="shared" si="240"/>
        <v>18000</v>
      </c>
      <c r="IR158" s="70">
        <f t="shared" si="288"/>
        <v>0</v>
      </c>
      <c r="IS158" s="70">
        <f t="shared" si="289"/>
        <v>0</v>
      </c>
      <c r="IT158" s="92">
        <f t="shared" si="241"/>
        <v>0</v>
      </c>
      <c r="IU158" s="92">
        <f t="shared" si="242"/>
        <v>0</v>
      </c>
      <c r="IV158" s="92">
        <f t="shared" si="290"/>
        <v>0</v>
      </c>
      <c r="IW158" s="21">
        <f t="shared" si="243"/>
        <v>0</v>
      </c>
      <c r="IX158" s="70">
        <f t="shared" si="291"/>
        <v>0</v>
      </c>
      <c r="IY158" s="70">
        <f t="shared" si="292"/>
        <v>0</v>
      </c>
      <c r="IZ158" s="93">
        <f t="shared" si="244"/>
        <v>0</v>
      </c>
      <c r="JA158" s="93">
        <f t="shared" si="245"/>
        <v>0</v>
      </c>
      <c r="JB158" s="92">
        <f t="shared" si="293"/>
        <v>0</v>
      </c>
      <c r="JC158" s="94">
        <f t="shared" si="246"/>
        <v>18000</v>
      </c>
      <c r="JD158" s="94">
        <f t="shared" si="294"/>
        <v>0</v>
      </c>
      <c r="JE158" s="94">
        <f t="shared" si="295"/>
        <v>0</v>
      </c>
      <c r="JF158" s="94">
        <f t="shared" si="247"/>
        <v>0</v>
      </c>
      <c r="JG158" s="94">
        <f t="shared" si="248"/>
        <v>0</v>
      </c>
      <c r="JH158" s="94">
        <f t="shared" si="296"/>
        <v>0</v>
      </c>
      <c r="JI158" s="94">
        <f t="shared" si="249"/>
        <v>18000</v>
      </c>
      <c r="JJ158" s="94">
        <f t="shared" si="297"/>
        <v>0</v>
      </c>
      <c r="JK158" s="94">
        <f t="shared" si="250"/>
        <v>0</v>
      </c>
      <c r="JL158" s="94">
        <f t="shared" si="298"/>
        <v>0</v>
      </c>
      <c r="JM158" s="94">
        <f t="shared" si="299"/>
        <v>0</v>
      </c>
      <c r="JN158" s="94">
        <f t="shared" si="300"/>
        <v>0</v>
      </c>
      <c r="JO158" s="94">
        <f t="shared" si="301"/>
        <v>18000</v>
      </c>
      <c r="JP158" s="35"/>
      <c r="JQ158" s="140"/>
      <c r="JR158" s="106"/>
      <c r="JS158" s="106"/>
      <c r="JT158" s="6" t="s">
        <v>424</v>
      </c>
      <c r="JU158" s="17"/>
      <c r="JV158" s="6"/>
      <c r="JW158" s="6"/>
      <c r="JX158" s="103" t="s">
        <v>411</v>
      </c>
      <c r="JY158" s="7"/>
      <c r="JZ158" s="14"/>
      <c r="KA158" s="6" t="s">
        <v>424</v>
      </c>
      <c r="KB158" s="14"/>
      <c r="KC158" s="110"/>
      <c r="KD158" s="110"/>
      <c r="KE158" s="145"/>
      <c r="KF158" s="14"/>
      <c r="KG158" s="14"/>
      <c r="KH158" s="14"/>
      <c r="KI158" s="14"/>
      <c r="KJ158" s="14"/>
      <c r="KK158" s="14"/>
      <c r="KL158" s="14"/>
      <c r="KM158" s="17"/>
      <c r="KN158" s="14"/>
      <c r="KO158" s="14"/>
      <c r="KP158" s="43" t="s">
        <v>500</v>
      </c>
      <c r="KQ158" s="14"/>
      <c r="KR158" s="14"/>
      <c r="KS158" s="292"/>
    </row>
    <row r="159" spans="1:305" x14ac:dyDescent="0.25">
      <c r="A159" s="15" t="s">
        <v>756</v>
      </c>
      <c r="B159" s="6" t="s">
        <v>71</v>
      </c>
      <c r="C159" s="43" t="s">
        <v>348</v>
      </c>
      <c r="D159" s="219" t="s">
        <v>146</v>
      </c>
      <c r="E159" s="32" t="s">
        <v>770</v>
      </c>
      <c r="F159" s="32" t="s">
        <v>770</v>
      </c>
      <c r="G159" s="48">
        <v>0</v>
      </c>
      <c r="H159" s="48">
        <v>0</v>
      </c>
      <c r="I159" s="48">
        <v>0</v>
      </c>
      <c r="J159" s="48">
        <v>0</v>
      </c>
      <c r="K159" s="48">
        <v>0</v>
      </c>
      <c r="L159" s="48">
        <v>0</v>
      </c>
      <c r="M159" s="48">
        <v>0</v>
      </c>
      <c r="N159" s="48">
        <v>0</v>
      </c>
      <c r="O159" s="48">
        <v>0</v>
      </c>
      <c r="P159" s="48">
        <v>0</v>
      </c>
      <c r="Q159" s="48">
        <v>0</v>
      </c>
      <c r="R159" s="48">
        <v>0</v>
      </c>
      <c r="S159" s="11">
        <f t="shared" si="225"/>
        <v>0</v>
      </c>
      <c r="T159" s="79">
        <v>0</v>
      </c>
      <c r="U159" s="79">
        <v>0</v>
      </c>
      <c r="V159" s="79">
        <v>0</v>
      </c>
      <c r="W159" s="79">
        <v>0</v>
      </c>
      <c r="X159" s="79">
        <v>0</v>
      </c>
      <c r="Y159" s="79">
        <v>0</v>
      </c>
      <c r="Z159" s="79">
        <v>0</v>
      </c>
      <c r="AA159" s="79">
        <v>0</v>
      </c>
      <c r="AB159" s="79">
        <v>0</v>
      </c>
      <c r="AC159" s="79">
        <v>0</v>
      </c>
      <c r="AD159" s="79">
        <v>0</v>
      </c>
      <c r="AE159" s="79">
        <v>0</v>
      </c>
      <c r="AF159" s="221">
        <f t="shared" si="226"/>
        <v>0</v>
      </c>
      <c r="AG159" s="221">
        <f t="shared" si="227"/>
        <v>0</v>
      </c>
      <c r="AH159" s="221">
        <f t="shared" si="228"/>
        <v>0</v>
      </c>
      <c r="AI159" s="221">
        <f t="shared" si="229"/>
        <v>0</v>
      </c>
      <c r="AJ159" s="221">
        <f t="shared" si="230"/>
        <v>0</v>
      </c>
      <c r="AK159" s="221">
        <f t="shared" si="231"/>
        <v>0</v>
      </c>
      <c r="AL159" s="221">
        <f t="shared" si="232"/>
        <v>0</v>
      </c>
      <c r="AM159" s="221">
        <f t="shared" si="233"/>
        <v>0</v>
      </c>
      <c r="AN159" s="221">
        <f t="shared" si="234"/>
        <v>0</v>
      </c>
      <c r="AO159" s="221">
        <f t="shared" si="235"/>
        <v>0</v>
      </c>
      <c r="AP159" s="221">
        <f t="shared" si="236"/>
        <v>0</v>
      </c>
      <c r="AQ159" s="221">
        <f t="shared" si="237"/>
        <v>0</v>
      </c>
      <c r="AR159" s="221">
        <f t="shared" si="251"/>
        <v>0</v>
      </c>
      <c r="AS159" s="221">
        <f t="shared" si="252"/>
        <v>0</v>
      </c>
      <c r="AT159" s="221">
        <f t="shared" si="253"/>
        <v>0</v>
      </c>
      <c r="AU159" s="221">
        <f t="shared" si="254"/>
        <v>0</v>
      </c>
      <c r="AV159" s="221">
        <f t="shared" si="255"/>
        <v>0</v>
      </c>
      <c r="AW159" s="221">
        <f t="shared" si="256"/>
        <v>0</v>
      </c>
      <c r="AX159" s="221">
        <f t="shared" si="257"/>
        <v>0</v>
      </c>
      <c r="AY159" s="221">
        <f t="shared" si="258"/>
        <v>0</v>
      </c>
      <c r="AZ159" s="221">
        <f t="shared" si="259"/>
        <v>0</v>
      </c>
      <c r="BA159" s="221">
        <f t="shared" si="260"/>
        <v>0</v>
      </c>
      <c r="BB159" s="221">
        <f t="shared" si="261"/>
        <v>0</v>
      </c>
      <c r="BC159" s="221">
        <f t="shared" si="262"/>
        <v>0</v>
      </c>
      <c r="BD159" s="80">
        <f t="shared" si="238"/>
        <v>0</v>
      </c>
      <c r="BE159" s="76">
        <v>0</v>
      </c>
      <c r="BF159" s="51">
        <v>0</v>
      </c>
      <c r="BG159" s="21">
        <v>0</v>
      </c>
      <c r="BH159" s="21">
        <v>0</v>
      </c>
      <c r="BI159" s="21">
        <v>0</v>
      </c>
      <c r="BJ159" s="21">
        <v>0</v>
      </c>
      <c r="BK159" s="21">
        <v>0</v>
      </c>
      <c r="BL159" s="21">
        <v>0</v>
      </c>
      <c r="BM159" s="21">
        <v>0</v>
      </c>
      <c r="BN159" s="21">
        <v>0</v>
      </c>
      <c r="BO159" s="21">
        <v>0</v>
      </c>
      <c r="BP159" s="21">
        <v>0</v>
      </c>
      <c r="BQ159" s="21">
        <v>0</v>
      </c>
      <c r="BR159" s="21">
        <v>0</v>
      </c>
      <c r="BS159" s="86">
        <f t="shared" si="263"/>
        <v>0</v>
      </c>
      <c r="BT159" s="230">
        <v>0</v>
      </c>
      <c r="BU159" s="230">
        <v>0</v>
      </c>
      <c r="BV159" s="230">
        <v>0</v>
      </c>
      <c r="BW159" s="230">
        <v>0</v>
      </c>
      <c r="BX159" s="230">
        <v>0</v>
      </c>
      <c r="BY159" s="230">
        <v>0</v>
      </c>
      <c r="BZ159" s="230">
        <v>0</v>
      </c>
      <c r="CA159" s="230">
        <v>0</v>
      </c>
      <c r="CB159" s="230">
        <v>0</v>
      </c>
      <c r="CC159" s="230">
        <v>0</v>
      </c>
      <c r="CD159" s="230">
        <v>0</v>
      </c>
      <c r="CE159" s="230">
        <v>0</v>
      </c>
      <c r="CF159" s="80">
        <f t="shared" si="264"/>
        <v>0</v>
      </c>
      <c r="CG159" s="59">
        <v>0</v>
      </c>
      <c r="CH159" s="59">
        <v>0</v>
      </c>
      <c r="CI159" s="59">
        <v>0</v>
      </c>
      <c r="CJ159" s="59">
        <v>0</v>
      </c>
      <c r="CK159" s="59">
        <v>0</v>
      </c>
      <c r="CL159" s="59">
        <v>0</v>
      </c>
      <c r="CM159" s="59">
        <v>0</v>
      </c>
      <c r="CN159" s="59">
        <v>0</v>
      </c>
      <c r="CO159" s="59">
        <v>0</v>
      </c>
      <c r="CP159" s="59">
        <v>0</v>
      </c>
      <c r="CQ159" s="59">
        <v>0</v>
      </c>
      <c r="CR159" s="59">
        <v>0</v>
      </c>
      <c r="CS159" s="11">
        <f t="shared" si="265"/>
        <v>0</v>
      </c>
      <c r="CT159" s="59">
        <v>0</v>
      </c>
      <c r="CU159" s="59">
        <v>0</v>
      </c>
      <c r="CV159" s="59">
        <v>0</v>
      </c>
      <c r="CW159" s="59">
        <v>0</v>
      </c>
      <c r="CX159" s="58">
        <f t="shared" si="239"/>
        <v>0</v>
      </c>
      <c r="CY159" s="63">
        <v>0</v>
      </c>
      <c r="CZ159" s="63">
        <v>0</v>
      </c>
      <c r="DA159" s="63">
        <v>0</v>
      </c>
      <c r="DB159" s="63">
        <v>0</v>
      </c>
      <c r="DC159" s="63">
        <v>0</v>
      </c>
      <c r="DD159" s="63">
        <v>0</v>
      </c>
      <c r="DE159" s="63">
        <v>0</v>
      </c>
      <c r="DF159" s="63">
        <v>0</v>
      </c>
      <c r="DG159" s="63">
        <v>0</v>
      </c>
      <c r="DH159" s="63">
        <v>0</v>
      </c>
      <c r="DI159" s="63">
        <v>0</v>
      </c>
      <c r="DJ159" s="63">
        <v>0</v>
      </c>
      <c r="DK159" s="63">
        <f t="shared" si="266"/>
        <v>0</v>
      </c>
      <c r="DL159" s="63">
        <v>0</v>
      </c>
      <c r="DM159" s="63">
        <v>0</v>
      </c>
      <c r="DN159" s="63">
        <v>0</v>
      </c>
      <c r="DO159" s="63">
        <v>0</v>
      </c>
      <c r="DP159" s="63">
        <v>0</v>
      </c>
      <c r="DQ159" s="63">
        <v>0</v>
      </c>
      <c r="DR159" s="63">
        <v>0</v>
      </c>
      <c r="DS159" s="63">
        <v>0</v>
      </c>
      <c r="DT159" s="63">
        <v>0</v>
      </c>
      <c r="DU159" s="63">
        <v>0</v>
      </c>
      <c r="DV159" s="63">
        <v>0</v>
      </c>
      <c r="DW159" s="63">
        <v>0</v>
      </c>
      <c r="DX159" s="63">
        <f t="shared" si="267"/>
        <v>0</v>
      </c>
      <c r="DY159" s="58">
        <v>0</v>
      </c>
      <c r="DZ159" s="58">
        <v>0</v>
      </c>
      <c r="EA159" s="58">
        <v>0</v>
      </c>
      <c r="EB159" s="58">
        <v>0</v>
      </c>
      <c r="EC159" s="58">
        <f t="shared" si="268"/>
        <v>0</v>
      </c>
      <c r="ED159" s="88">
        <v>0</v>
      </c>
      <c r="EE159" s="88">
        <v>0</v>
      </c>
      <c r="EF159" s="88">
        <v>0</v>
      </c>
      <c r="EG159" s="88">
        <v>0</v>
      </c>
      <c r="EH159" s="88">
        <v>0</v>
      </c>
      <c r="EI159" s="88">
        <v>0</v>
      </c>
      <c r="EJ159" s="88">
        <v>0</v>
      </c>
      <c r="EK159" s="88">
        <v>0</v>
      </c>
      <c r="EL159" s="88">
        <v>0</v>
      </c>
      <c r="EM159" s="88">
        <v>0</v>
      </c>
      <c r="EN159" s="88">
        <v>0</v>
      </c>
      <c r="EO159" s="88">
        <v>0</v>
      </c>
      <c r="EP159" s="83">
        <f t="shared" si="269"/>
        <v>0</v>
      </c>
      <c r="EQ159" s="79">
        <v>0</v>
      </c>
      <c r="ER159" s="79">
        <v>0</v>
      </c>
      <c r="ES159" s="79">
        <v>0</v>
      </c>
      <c r="ET159" s="79">
        <v>0</v>
      </c>
      <c r="EU159" s="79">
        <v>0</v>
      </c>
      <c r="EV159" s="79">
        <v>0</v>
      </c>
      <c r="EW159" s="79">
        <v>0</v>
      </c>
      <c r="EX159" s="79">
        <v>0</v>
      </c>
      <c r="EY159" s="79">
        <v>0</v>
      </c>
      <c r="EZ159" s="79">
        <v>0</v>
      </c>
      <c r="FA159" s="79">
        <v>0</v>
      </c>
      <c r="FB159" s="79">
        <v>0</v>
      </c>
      <c r="FC159" s="81">
        <f t="shared" si="270"/>
        <v>0</v>
      </c>
      <c r="FD159" s="81">
        <f t="shared" si="271"/>
        <v>0</v>
      </c>
      <c r="FE159" s="81">
        <f t="shared" si="272"/>
        <v>0</v>
      </c>
      <c r="FF159" s="81">
        <f t="shared" si="273"/>
        <v>0</v>
      </c>
      <c r="FG159" s="81">
        <f t="shared" si="274"/>
        <v>0</v>
      </c>
      <c r="FH159" s="81">
        <f t="shared" si="275"/>
        <v>0</v>
      </c>
      <c r="FI159" s="81">
        <f t="shared" si="276"/>
        <v>0</v>
      </c>
      <c r="FJ159" s="81">
        <f t="shared" si="277"/>
        <v>0</v>
      </c>
      <c r="FK159" s="81">
        <f t="shared" si="278"/>
        <v>0</v>
      </c>
      <c r="FL159" s="81">
        <f t="shared" si="279"/>
        <v>0</v>
      </c>
      <c r="FM159" s="81">
        <f t="shared" si="280"/>
        <v>0</v>
      </c>
      <c r="FN159" s="81">
        <f t="shared" si="281"/>
        <v>0</v>
      </c>
      <c r="FO159" s="81">
        <f t="shared" si="282"/>
        <v>0</v>
      </c>
      <c r="FP159" s="88">
        <v>0</v>
      </c>
      <c r="FQ159" s="88">
        <v>0</v>
      </c>
      <c r="FR159" s="87">
        <v>2000</v>
      </c>
      <c r="FS159" s="87">
        <v>0</v>
      </c>
      <c r="FT159" s="87">
        <v>2000</v>
      </c>
      <c r="FU159" s="88">
        <v>0</v>
      </c>
      <c r="FV159" s="88">
        <v>0</v>
      </c>
      <c r="FW159" s="87">
        <v>1000</v>
      </c>
      <c r="FX159" s="88">
        <v>0</v>
      </c>
      <c r="FY159" s="88">
        <v>0</v>
      </c>
      <c r="FZ159" s="87">
        <v>6000</v>
      </c>
      <c r="GA159" s="88">
        <v>0</v>
      </c>
      <c r="GB159" s="83">
        <f t="shared" si="283"/>
        <v>11000</v>
      </c>
      <c r="GC159" s="87">
        <v>0</v>
      </c>
      <c r="GD159" s="87">
        <v>0</v>
      </c>
      <c r="GE159" s="87">
        <v>0</v>
      </c>
      <c r="GF159" s="87">
        <v>0</v>
      </c>
      <c r="GG159" s="86">
        <v>11000</v>
      </c>
      <c r="GH159" s="63">
        <v>0</v>
      </c>
      <c r="GI159" s="63">
        <v>0</v>
      </c>
      <c r="GJ159" s="63">
        <v>0</v>
      </c>
      <c r="GK159" s="63">
        <v>0</v>
      </c>
      <c r="GL159" s="63">
        <v>0</v>
      </c>
      <c r="GM159" s="63">
        <v>0</v>
      </c>
      <c r="GN159" s="63">
        <v>0</v>
      </c>
      <c r="GO159" s="63">
        <v>0</v>
      </c>
      <c r="GP159" s="63">
        <v>0</v>
      </c>
      <c r="GQ159" s="63">
        <v>0</v>
      </c>
      <c r="GR159" s="63">
        <v>0</v>
      </c>
      <c r="GS159" s="63">
        <v>0</v>
      </c>
      <c r="GT159" s="63">
        <f t="shared" si="284"/>
        <v>0</v>
      </c>
      <c r="GU159" s="63">
        <v>0</v>
      </c>
      <c r="GV159" s="63">
        <v>0</v>
      </c>
      <c r="GW159" s="63">
        <v>2000</v>
      </c>
      <c r="GX159" s="63">
        <v>0</v>
      </c>
      <c r="GY159" s="63">
        <v>2000</v>
      </c>
      <c r="GZ159" s="63">
        <v>0</v>
      </c>
      <c r="HA159" s="63">
        <v>0</v>
      </c>
      <c r="HB159" s="63">
        <v>1000</v>
      </c>
      <c r="HC159" s="63">
        <v>0</v>
      </c>
      <c r="HD159" s="63">
        <v>0</v>
      </c>
      <c r="HE159" s="63">
        <v>6000</v>
      </c>
      <c r="HF159" s="63">
        <v>0</v>
      </c>
      <c r="HG159" s="63">
        <f t="shared" si="285"/>
        <v>11000</v>
      </c>
      <c r="HH159" s="58">
        <v>0</v>
      </c>
      <c r="HI159" s="58">
        <v>0</v>
      </c>
      <c r="HJ159" s="58">
        <v>0</v>
      </c>
      <c r="HK159" s="58">
        <v>0</v>
      </c>
      <c r="HL159" s="58">
        <f t="shared" si="286"/>
        <v>11000</v>
      </c>
      <c r="HM159" s="63">
        <v>0</v>
      </c>
      <c r="HN159" s="63">
        <v>0</v>
      </c>
      <c r="HO159" s="63">
        <v>0</v>
      </c>
      <c r="HP159" s="63">
        <v>0</v>
      </c>
      <c r="HQ159" s="63">
        <v>0</v>
      </c>
      <c r="HR159" s="63">
        <v>0</v>
      </c>
      <c r="HS159" s="63">
        <v>0</v>
      </c>
      <c r="HT159" s="63">
        <v>0</v>
      </c>
      <c r="HU159" s="63">
        <v>0</v>
      </c>
      <c r="HV159" s="63">
        <v>0</v>
      </c>
      <c r="HW159" s="63">
        <v>0</v>
      </c>
      <c r="HX159" s="63">
        <v>0</v>
      </c>
      <c r="HY159" s="63">
        <f t="shared" si="287"/>
        <v>0</v>
      </c>
      <c r="HZ159" s="63">
        <v>0</v>
      </c>
      <c r="IA159" s="63">
        <v>0</v>
      </c>
      <c r="IB159" s="63">
        <v>0</v>
      </c>
      <c r="IC159" s="63">
        <v>0</v>
      </c>
      <c r="ID159" s="63">
        <v>0</v>
      </c>
      <c r="IE159" s="63">
        <v>0</v>
      </c>
      <c r="IF159" s="63">
        <v>0</v>
      </c>
      <c r="IG159" s="63">
        <v>0</v>
      </c>
      <c r="IH159" s="63">
        <v>0</v>
      </c>
      <c r="II159" s="63">
        <v>0</v>
      </c>
      <c r="IJ159" s="63">
        <v>0</v>
      </c>
      <c r="IK159" s="63">
        <v>0</v>
      </c>
      <c r="IL159" s="63">
        <v>11000</v>
      </c>
      <c r="IM159" s="58">
        <v>0</v>
      </c>
      <c r="IN159" s="58">
        <v>0</v>
      </c>
      <c r="IO159" s="58">
        <v>0</v>
      </c>
      <c r="IP159" s="58">
        <v>0</v>
      </c>
      <c r="IQ159" s="58">
        <f t="shared" si="240"/>
        <v>11000</v>
      </c>
      <c r="IR159" s="70">
        <f t="shared" si="288"/>
        <v>0</v>
      </c>
      <c r="IS159" s="70">
        <f t="shared" si="289"/>
        <v>0</v>
      </c>
      <c r="IT159" s="92">
        <f t="shared" si="241"/>
        <v>0</v>
      </c>
      <c r="IU159" s="92">
        <f t="shared" si="242"/>
        <v>0</v>
      </c>
      <c r="IV159" s="92">
        <f t="shared" si="290"/>
        <v>0</v>
      </c>
      <c r="IW159" s="21">
        <f t="shared" si="243"/>
        <v>0</v>
      </c>
      <c r="IX159" s="70">
        <f t="shared" si="291"/>
        <v>0</v>
      </c>
      <c r="IY159" s="70">
        <f t="shared" si="292"/>
        <v>0</v>
      </c>
      <c r="IZ159" s="93">
        <f t="shared" si="244"/>
        <v>0</v>
      </c>
      <c r="JA159" s="93">
        <f t="shared" si="245"/>
        <v>0</v>
      </c>
      <c r="JB159" s="92">
        <f t="shared" si="293"/>
        <v>0</v>
      </c>
      <c r="JC159" s="94">
        <f t="shared" si="246"/>
        <v>11000</v>
      </c>
      <c r="JD159" s="94">
        <f t="shared" si="294"/>
        <v>0</v>
      </c>
      <c r="JE159" s="94">
        <f t="shared" si="295"/>
        <v>0</v>
      </c>
      <c r="JF159" s="94">
        <f t="shared" si="247"/>
        <v>0</v>
      </c>
      <c r="JG159" s="94">
        <f t="shared" si="248"/>
        <v>0</v>
      </c>
      <c r="JH159" s="94">
        <f t="shared" si="296"/>
        <v>0</v>
      </c>
      <c r="JI159" s="94">
        <f t="shared" si="249"/>
        <v>11000</v>
      </c>
      <c r="JJ159" s="94">
        <f t="shared" si="297"/>
        <v>0</v>
      </c>
      <c r="JK159" s="94">
        <f t="shared" si="250"/>
        <v>0</v>
      </c>
      <c r="JL159" s="94">
        <f t="shared" si="298"/>
        <v>0</v>
      </c>
      <c r="JM159" s="94">
        <f t="shared" si="299"/>
        <v>0</v>
      </c>
      <c r="JN159" s="94">
        <f t="shared" si="300"/>
        <v>0</v>
      </c>
      <c r="JO159" s="94">
        <f t="shared" si="301"/>
        <v>11000</v>
      </c>
      <c r="JP159" s="35"/>
      <c r="JQ159" s="140"/>
      <c r="JR159" s="106"/>
      <c r="JS159" s="106"/>
      <c r="JT159" s="6" t="s">
        <v>424</v>
      </c>
      <c r="JU159" s="17"/>
      <c r="JV159" s="6"/>
      <c r="JW159" s="6"/>
      <c r="JX159" s="103" t="s">
        <v>411</v>
      </c>
      <c r="JY159" s="7"/>
      <c r="JZ159" s="14"/>
      <c r="KA159" s="6" t="s">
        <v>424</v>
      </c>
      <c r="KB159" s="14"/>
      <c r="KC159" s="110"/>
      <c r="KD159" s="110"/>
      <c r="KE159" s="145"/>
      <c r="KF159" s="14"/>
      <c r="KG159" s="14"/>
      <c r="KH159" s="14"/>
      <c r="KI159" s="14"/>
      <c r="KJ159" s="14"/>
      <c r="KK159" s="14"/>
      <c r="KL159" s="14"/>
      <c r="KM159" s="17"/>
      <c r="KN159" s="14"/>
      <c r="KO159" s="14"/>
      <c r="KP159" s="43" t="s">
        <v>500</v>
      </c>
      <c r="KQ159" s="14"/>
      <c r="KR159" s="14"/>
      <c r="KS159" s="292"/>
    </row>
    <row r="160" spans="1:305" x14ac:dyDescent="0.25">
      <c r="A160" s="15" t="s">
        <v>757</v>
      </c>
      <c r="B160" s="6" t="s">
        <v>71</v>
      </c>
      <c r="C160" s="43" t="s">
        <v>349</v>
      </c>
      <c r="D160" s="219" t="s">
        <v>146</v>
      </c>
      <c r="E160" s="32" t="s">
        <v>770</v>
      </c>
      <c r="F160" s="32" t="s">
        <v>770</v>
      </c>
      <c r="G160" s="48">
        <v>0</v>
      </c>
      <c r="H160" s="48">
        <v>0</v>
      </c>
      <c r="I160" s="48">
        <v>0</v>
      </c>
      <c r="J160" s="48">
        <v>0</v>
      </c>
      <c r="K160" s="48">
        <v>0</v>
      </c>
      <c r="L160" s="48">
        <v>0</v>
      </c>
      <c r="M160" s="48">
        <v>0</v>
      </c>
      <c r="N160" s="48">
        <v>0</v>
      </c>
      <c r="O160" s="48">
        <v>0</v>
      </c>
      <c r="P160" s="48">
        <v>0</v>
      </c>
      <c r="Q160" s="48">
        <v>0</v>
      </c>
      <c r="R160" s="48">
        <v>0</v>
      </c>
      <c r="S160" s="11">
        <f t="shared" si="225"/>
        <v>0</v>
      </c>
      <c r="T160" s="79">
        <v>0</v>
      </c>
      <c r="U160" s="79">
        <v>0</v>
      </c>
      <c r="V160" s="79">
        <v>0</v>
      </c>
      <c r="W160" s="79">
        <v>0</v>
      </c>
      <c r="X160" s="79">
        <v>0</v>
      </c>
      <c r="Y160" s="79">
        <v>0</v>
      </c>
      <c r="Z160" s="79">
        <v>0</v>
      </c>
      <c r="AA160" s="79">
        <v>0</v>
      </c>
      <c r="AB160" s="79">
        <v>0</v>
      </c>
      <c r="AC160" s="79">
        <v>0</v>
      </c>
      <c r="AD160" s="79">
        <v>0</v>
      </c>
      <c r="AE160" s="79">
        <v>0</v>
      </c>
      <c r="AF160" s="221">
        <f t="shared" si="226"/>
        <v>0</v>
      </c>
      <c r="AG160" s="221">
        <f t="shared" si="227"/>
        <v>0</v>
      </c>
      <c r="AH160" s="221">
        <f t="shared" si="228"/>
        <v>0</v>
      </c>
      <c r="AI160" s="221">
        <f t="shared" si="229"/>
        <v>0</v>
      </c>
      <c r="AJ160" s="221">
        <f t="shared" si="230"/>
        <v>0</v>
      </c>
      <c r="AK160" s="221">
        <f t="shared" si="231"/>
        <v>0</v>
      </c>
      <c r="AL160" s="221">
        <f t="shared" si="232"/>
        <v>0</v>
      </c>
      <c r="AM160" s="221">
        <f t="shared" si="233"/>
        <v>0</v>
      </c>
      <c r="AN160" s="221">
        <f t="shared" si="234"/>
        <v>0</v>
      </c>
      <c r="AO160" s="221">
        <f t="shared" si="235"/>
        <v>0</v>
      </c>
      <c r="AP160" s="221">
        <f t="shared" si="236"/>
        <v>0</v>
      </c>
      <c r="AQ160" s="221">
        <f t="shared" si="237"/>
        <v>0</v>
      </c>
      <c r="AR160" s="221">
        <f t="shared" si="251"/>
        <v>0</v>
      </c>
      <c r="AS160" s="221">
        <f t="shared" si="252"/>
        <v>0</v>
      </c>
      <c r="AT160" s="221">
        <f t="shared" si="253"/>
        <v>0</v>
      </c>
      <c r="AU160" s="221">
        <f t="shared" si="254"/>
        <v>0</v>
      </c>
      <c r="AV160" s="221">
        <f t="shared" si="255"/>
        <v>0</v>
      </c>
      <c r="AW160" s="221">
        <f t="shared" si="256"/>
        <v>0</v>
      </c>
      <c r="AX160" s="221">
        <f t="shared" si="257"/>
        <v>0</v>
      </c>
      <c r="AY160" s="221">
        <f t="shared" si="258"/>
        <v>0</v>
      </c>
      <c r="AZ160" s="221">
        <f t="shared" si="259"/>
        <v>0</v>
      </c>
      <c r="BA160" s="221">
        <f t="shared" si="260"/>
        <v>0</v>
      </c>
      <c r="BB160" s="221">
        <f t="shared" si="261"/>
        <v>0</v>
      </c>
      <c r="BC160" s="221">
        <f t="shared" si="262"/>
        <v>0</v>
      </c>
      <c r="BD160" s="80">
        <f t="shared" si="238"/>
        <v>0</v>
      </c>
      <c r="BE160" s="76">
        <v>0</v>
      </c>
      <c r="BF160" s="51">
        <v>0</v>
      </c>
      <c r="BG160" s="21">
        <v>0</v>
      </c>
      <c r="BH160" s="21">
        <v>0</v>
      </c>
      <c r="BI160" s="21">
        <v>0</v>
      </c>
      <c r="BJ160" s="21">
        <v>0</v>
      </c>
      <c r="BK160" s="21">
        <v>0</v>
      </c>
      <c r="BL160" s="21">
        <v>0</v>
      </c>
      <c r="BM160" s="21">
        <v>0</v>
      </c>
      <c r="BN160" s="21">
        <v>0</v>
      </c>
      <c r="BO160" s="21">
        <v>0</v>
      </c>
      <c r="BP160" s="21">
        <v>0</v>
      </c>
      <c r="BQ160" s="21">
        <v>0</v>
      </c>
      <c r="BR160" s="21">
        <v>0</v>
      </c>
      <c r="BS160" s="86">
        <f t="shared" si="263"/>
        <v>0</v>
      </c>
      <c r="BT160" s="230">
        <v>0</v>
      </c>
      <c r="BU160" s="230">
        <v>0</v>
      </c>
      <c r="BV160" s="230">
        <v>0</v>
      </c>
      <c r="BW160" s="230">
        <v>0</v>
      </c>
      <c r="BX160" s="230">
        <v>0</v>
      </c>
      <c r="BY160" s="230">
        <v>0</v>
      </c>
      <c r="BZ160" s="230">
        <v>0</v>
      </c>
      <c r="CA160" s="230">
        <v>0</v>
      </c>
      <c r="CB160" s="230">
        <v>0</v>
      </c>
      <c r="CC160" s="230">
        <v>0</v>
      </c>
      <c r="CD160" s="230">
        <v>0</v>
      </c>
      <c r="CE160" s="230">
        <v>0</v>
      </c>
      <c r="CF160" s="80">
        <f t="shared" si="264"/>
        <v>0</v>
      </c>
      <c r="CG160" s="59">
        <v>0</v>
      </c>
      <c r="CH160" s="59">
        <v>0</v>
      </c>
      <c r="CI160" s="59">
        <v>0</v>
      </c>
      <c r="CJ160" s="59">
        <v>0</v>
      </c>
      <c r="CK160" s="59">
        <v>0</v>
      </c>
      <c r="CL160" s="59">
        <v>0</v>
      </c>
      <c r="CM160" s="59">
        <v>0</v>
      </c>
      <c r="CN160" s="59">
        <v>0</v>
      </c>
      <c r="CO160" s="59">
        <v>0</v>
      </c>
      <c r="CP160" s="59">
        <v>0</v>
      </c>
      <c r="CQ160" s="59">
        <v>0</v>
      </c>
      <c r="CR160" s="59">
        <v>0</v>
      </c>
      <c r="CS160" s="11">
        <f t="shared" si="265"/>
        <v>0</v>
      </c>
      <c r="CT160" s="59">
        <v>0</v>
      </c>
      <c r="CU160" s="59">
        <v>0</v>
      </c>
      <c r="CV160" s="59">
        <v>0</v>
      </c>
      <c r="CW160" s="59">
        <v>0</v>
      </c>
      <c r="CX160" s="58">
        <f t="shared" si="239"/>
        <v>0</v>
      </c>
      <c r="CY160" s="63">
        <v>0</v>
      </c>
      <c r="CZ160" s="63">
        <v>0</v>
      </c>
      <c r="DA160" s="63">
        <v>0</v>
      </c>
      <c r="DB160" s="63">
        <v>0</v>
      </c>
      <c r="DC160" s="63">
        <v>0</v>
      </c>
      <c r="DD160" s="63">
        <v>0</v>
      </c>
      <c r="DE160" s="63">
        <v>0</v>
      </c>
      <c r="DF160" s="63">
        <v>0</v>
      </c>
      <c r="DG160" s="63">
        <v>0</v>
      </c>
      <c r="DH160" s="63">
        <v>0</v>
      </c>
      <c r="DI160" s="63">
        <v>0</v>
      </c>
      <c r="DJ160" s="63">
        <v>0</v>
      </c>
      <c r="DK160" s="63">
        <f t="shared" si="266"/>
        <v>0</v>
      </c>
      <c r="DL160" s="63">
        <v>0</v>
      </c>
      <c r="DM160" s="63">
        <v>0</v>
      </c>
      <c r="DN160" s="63">
        <v>0</v>
      </c>
      <c r="DO160" s="63">
        <v>0</v>
      </c>
      <c r="DP160" s="63">
        <v>0</v>
      </c>
      <c r="DQ160" s="63">
        <v>0</v>
      </c>
      <c r="DR160" s="63">
        <v>0</v>
      </c>
      <c r="DS160" s="63">
        <v>0</v>
      </c>
      <c r="DT160" s="63">
        <v>0</v>
      </c>
      <c r="DU160" s="63">
        <v>0</v>
      </c>
      <c r="DV160" s="63">
        <v>0</v>
      </c>
      <c r="DW160" s="63">
        <v>0</v>
      </c>
      <c r="DX160" s="63">
        <f t="shared" si="267"/>
        <v>0</v>
      </c>
      <c r="DY160" s="58">
        <v>0</v>
      </c>
      <c r="DZ160" s="58">
        <v>0</v>
      </c>
      <c r="EA160" s="58">
        <v>0</v>
      </c>
      <c r="EB160" s="58">
        <v>0</v>
      </c>
      <c r="EC160" s="58">
        <f t="shared" si="268"/>
        <v>0</v>
      </c>
      <c r="ED160" s="88">
        <v>0</v>
      </c>
      <c r="EE160" s="88">
        <v>0</v>
      </c>
      <c r="EF160" s="88">
        <v>0</v>
      </c>
      <c r="EG160" s="88">
        <v>0</v>
      </c>
      <c r="EH160" s="88">
        <v>0</v>
      </c>
      <c r="EI160" s="88">
        <v>0</v>
      </c>
      <c r="EJ160" s="88">
        <v>0</v>
      </c>
      <c r="EK160" s="88">
        <v>0</v>
      </c>
      <c r="EL160" s="88">
        <v>0</v>
      </c>
      <c r="EM160" s="88">
        <v>0</v>
      </c>
      <c r="EN160" s="88">
        <v>0</v>
      </c>
      <c r="EO160" s="88">
        <v>0</v>
      </c>
      <c r="EP160" s="83">
        <f t="shared" si="269"/>
        <v>0</v>
      </c>
      <c r="EQ160" s="79">
        <v>0</v>
      </c>
      <c r="ER160" s="79">
        <v>0</v>
      </c>
      <c r="ES160" s="79">
        <v>0</v>
      </c>
      <c r="ET160" s="79">
        <v>0</v>
      </c>
      <c r="EU160" s="79">
        <v>0</v>
      </c>
      <c r="EV160" s="79">
        <v>0</v>
      </c>
      <c r="EW160" s="79">
        <v>0</v>
      </c>
      <c r="EX160" s="79">
        <v>0</v>
      </c>
      <c r="EY160" s="79">
        <v>0</v>
      </c>
      <c r="EZ160" s="79">
        <v>0</v>
      </c>
      <c r="FA160" s="79">
        <v>0</v>
      </c>
      <c r="FB160" s="79">
        <v>0</v>
      </c>
      <c r="FC160" s="81">
        <f t="shared" si="270"/>
        <v>0</v>
      </c>
      <c r="FD160" s="81">
        <f t="shared" si="271"/>
        <v>0</v>
      </c>
      <c r="FE160" s="81">
        <f t="shared" si="272"/>
        <v>0</v>
      </c>
      <c r="FF160" s="81">
        <f t="shared" si="273"/>
        <v>0</v>
      </c>
      <c r="FG160" s="81">
        <f t="shared" si="274"/>
        <v>0</v>
      </c>
      <c r="FH160" s="81">
        <f t="shared" si="275"/>
        <v>0</v>
      </c>
      <c r="FI160" s="81">
        <f t="shared" si="276"/>
        <v>0</v>
      </c>
      <c r="FJ160" s="81">
        <f t="shared" si="277"/>
        <v>0</v>
      </c>
      <c r="FK160" s="81">
        <f t="shared" si="278"/>
        <v>0</v>
      </c>
      <c r="FL160" s="81">
        <f t="shared" si="279"/>
        <v>0</v>
      </c>
      <c r="FM160" s="81">
        <f t="shared" si="280"/>
        <v>0</v>
      </c>
      <c r="FN160" s="81">
        <f t="shared" si="281"/>
        <v>0</v>
      </c>
      <c r="FO160" s="81">
        <f t="shared" si="282"/>
        <v>0</v>
      </c>
      <c r="FP160" s="88">
        <v>0</v>
      </c>
      <c r="FQ160" s="88">
        <v>0</v>
      </c>
      <c r="FR160" s="87">
        <v>2000</v>
      </c>
      <c r="FS160" s="87">
        <v>0</v>
      </c>
      <c r="FT160" s="87">
        <v>3000</v>
      </c>
      <c r="FU160" s="88">
        <v>0</v>
      </c>
      <c r="FV160" s="88">
        <v>0</v>
      </c>
      <c r="FW160" s="87">
        <v>0</v>
      </c>
      <c r="FX160" s="87">
        <v>5000</v>
      </c>
      <c r="FY160" s="88">
        <v>0</v>
      </c>
      <c r="FZ160" s="88">
        <v>0</v>
      </c>
      <c r="GA160" s="88">
        <v>0</v>
      </c>
      <c r="GB160" s="83">
        <f t="shared" si="283"/>
        <v>10000</v>
      </c>
      <c r="GC160" s="87">
        <v>0</v>
      </c>
      <c r="GD160" s="87">
        <v>0</v>
      </c>
      <c r="GE160" s="87">
        <v>0</v>
      </c>
      <c r="GF160" s="87">
        <v>0</v>
      </c>
      <c r="GG160" s="86">
        <v>10000</v>
      </c>
      <c r="GH160" s="63">
        <v>0</v>
      </c>
      <c r="GI160" s="63">
        <v>0</v>
      </c>
      <c r="GJ160" s="63">
        <v>0</v>
      </c>
      <c r="GK160" s="63">
        <v>0</v>
      </c>
      <c r="GL160" s="63">
        <v>0</v>
      </c>
      <c r="GM160" s="63">
        <v>0</v>
      </c>
      <c r="GN160" s="63">
        <v>0</v>
      </c>
      <c r="GO160" s="63">
        <v>0</v>
      </c>
      <c r="GP160" s="63">
        <v>0</v>
      </c>
      <c r="GQ160" s="63">
        <v>0</v>
      </c>
      <c r="GR160" s="63">
        <v>0</v>
      </c>
      <c r="GS160" s="63">
        <v>0</v>
      </c>
      <c r="GT160" s="63">
        <f t="shared" si="284"/>
        <v>0</v>
      </c>
      <c r="GU160" s="63">
        <v>0</v>
      </c>
      <c r="GV160" s="63">
        <v>0</v>
      </c>
      <c r="GW160" s="63">
        <v>2000</v>
      </c>
      <c r="GX160" s="63">
        <v>0</v>
      </c>
      <c r="GY160" s="63">
        <v>3000</v>
      </c>
      <c r="GZ160" s="63">
        <v>0</v>
      </c>
      <c r="HA160" s="63">
        <v>0</v>
      </c>
      <c r="HB160" s="63">
        <v>0</v>
      </c>
      <c r="HC160" s="63">
        <v>5000</v>
      </c>
      <c r="HD160" s="63">
        <v>0</v>
      </c>
      <c r="HE160" s="63">
        <v>0</v>
      </c>
      <c r="HF160" s="63">
        <v>0</v>
      </c>
      <c r="HG160" s="63">
        <f t="shared" si="285"/>
        <v>10000</v>
      </c>
      <c r="HH160" s="58">
        <v>0</v>
      </c>
      <c r="HI160" s="58">
        <v>0</v>
      </c>
      <c r="HJ160" s="58">
        <v>0</v>
      </c>
      <c r="HK160" s="58">
        <v>0</v>
      </c>
      <c r="HL160" s="58">
        <f t="shared" si="286"/>
        <v>10000</v>
      </c>
      <c r="HM160" s="63">
        <v>0</v>
      </c>
      <c r="HN160" s="63">
        <v>0</v>
      </c>
      <c r="HO160" s="63">
        <v>0</v>
      </c>
      <c r="HP160" s="63">
        <v>0</v>
      </c>
      <c r="HQ160" s="63">
        <v>0</v>
      </c>
      <c r="HR160" s="63">
        <v>0</v>
      </c>
      <c r="HS160" s="63">
        <v>0</v>
      </c>
      <c r="HT160" s="63">
        <v>0</v>
      </c>
      <c r="HU160" s="63">
        <v>0</v>
      </c>
      <c r="HV160" s="63">
        <v>0</v>
      </c>
      <c r="HW160" s="63">
        <v>0</v>
      </c>
      <c r="HX160" s="63">
        <v>0</v>
      </c>
      <c r="HY160" s="63">
        <f t="shared" si="287"/>
        <v>0</v>
      </c>
      <c r="HZ160" s="63">
        <v>0</v>
      </c>
      <c r="IA160" s="63">
        <v>0</v>
      </c>
      <c r="IB160" s="63">
        <v>0</v>
      </c>
      <c r="IC160" s="63">
        <v>0</v>
      </c>
      <c r="ID160" s="63">
        <v>0</v>
      </c>
      <c r="IE160" s="63">
        <v>0</v>
      </c>
      <c r="IF160" s="63">
        <v>0</v>
      </c>
      <c r="IG160" s="63">
        <v>0</v>
      </c>
      <c r="IH160" s="63">
        <v>0</v>
      </c>
      <c r="II160" s="63">
        <v>0</v>
      </c>
      <c r="IJ160" s="63">
        <v>0</v>
      </c>
      <c r="IK160" s="63">
        <v>0</v>
      </c>
      <c r="IL160" s="63">
        <v>10000</v>
      </c>
      <c r="IM160" s="58">
        <v>0</v>
      </c>
      <c r="IN160" s="58">
        <v>0</v>
      </c>
      <c r="IO160" s="58">
        <v>0</v>
      </c>
      <c r="IP160" s="58">
        <v>0</v>
      </c>
      <c r="IQ160" s="58">
        <f t="shared" si="240"/>
        <v>10000</v>
      </c>
      <c r="IR160" s="70">
        <f t="shared" si="288"/>
        <v>0</v>
      </c>
      <c r="IS160" s="70">
        <f t="shared" si="289"/>
        <v>0</v>
      </c>
      <c r="IT160" s="92">
        <f t="shared" si="241"/>
        <v>0</v>
      </c>
      <c r="IU160" s="92">
        <f t="shared" si="242"/>
        <v>0</v>
      </c>
      <c r="IV160" s="92">
        <f t="shared" si="290"/>
        <v>0</v>
      </c>
      <c r="IW160" s="21">
        <f t="shared" si="243"/>
        <v>0</v>
      </c>
      <c r="IX160" s="70">
        <f t="shared" si="291"/>
        <v>0</v>
      </c>
      <c r="IY160" s="70">
        <f t="shared" si="292"/>
        <v>0</v>
      </c>
      <c r="IZ160" s="93">
        <f t="shared" si="244"/>
        <v>0</v>
      </c>
      <c r="JA160" s="93">
        <f t="shared" si="245"/>
        <v>0</v>
      </c>
      <c r="JB160" s="92">
        <f t="shared" si="293"/>
        <v>0</v>
      </c>
      <c r="JC160" s="94">
        <f t="shared" si="246"/>
        <v>10000</v>
      </c>
      <c r="JD160" s="94">
        <f t="shared" si="294"/>
        <v>0</v>
      </c>
      <c r="JE160" s="94">
        <f t="shared" si="295"/>
        <v>0</v>
      </c>
      <c r="JF160" s="94">
        <f t="shared" si="247"/>
        <v>0</v>
      </c>
      <c r="JG160" s="94">
        <f t="shared" si="248"/>
        <v>0</v>
      </c>
      <c r="JH160" s="94">
        <f t="shared" si="296"/>
        <v>0</v>
      </c>
      <c r="JI160" s="94">
        <f t="shared" si="249"/>
        <v>10000</v>
      </c>
      <c r="JJ160" s="94">
        <f t="shared" si="297"/>
        <v>0</v>
      </c>
      <c r="JK160" s="94">
        <f t="shared" si="250"/>
        <v>0</v>
      </c>
      <c r="JL160" s="94">
        <f t="shared" si="298"/>
        <v>0</v>
      </c>
      <c r="JM160" s="94">
        <f t="shared" si="299"/>
        <v>0</v>
      </c>
      <c r="JN160" s="94">
        <f t="shared" si="300"/>
        <v>0</v>
      </c>
      <c r="JO160" s="94">
        <f t="shared" si="301"/>
        <v>10000</v>
      </c>
      <c r="JP160" s="35"/>
      <c r="JQ160" s="140"/>
      <c r="JR160" s="106"/>
      <c r="JS160" s="106"/>
      <c r="JT160" s="6" t="s">
        <v>424</v>
      </c>
      <c r="JU160" s="17"/>
      <c r="JV160" s="6"/>
      <c r="JW160" s="6"/>
      <c r="JX160" s="103" t="s">
        <v>411</v>
      </c>
      <c r="JY160" s="7"/>
      <c r="JZ160" s="14"/>
      <c r="KA160" s="6" t="s">
        <v>424</v>
      </c>
      <c r="KB160" s="14"/>
      <c r="KC160" s="110"/>
      <c r="KD160" s="110"/>
      <c r="KE160" s="145"/>
      <c r="KF160" s="14"/>
      <c r="KG160" s="14"/>
      <c r="KH160" s="14"/>
      <c r="KI160" s="14"/>
      <c r="KJ160" s="14"/>
      <c r="KK160" s="14"/>
      <c r="KL160" s="14"/>
      <c r="KM160" s="17"/>
      <c r="KN160" s="14"/>
      <c r="KO160" s="14"/>
      <c r="KP160" s="43" t="s">
        <v>500</v>
      </c>
      <c r="KQ160" s="14"/>
      <c r="KR160" s="14"/>
      <c r="KS160" s="292"/>
    </row>
    <row r="161" spans="1:305" x14ac:dyDescent="0.25">
      <c r="A161" s="15" t="s">
        <v>758</v>
      </c>
      <c r="B161" s="6" t="s">
        <v>71</v>
      </c>
      <c r="C161" s="43" t="s">
        <v>350</v>
      </c>
      <c r="D161" s="219" t="s">
        <v>146</v>
      </c>
      <c r="E161" s="32" t="s">
        <v>770</v>
      </c>
      <c r="F161" s="32" t="s">
        <v>770</v>
      </c>
      <c r="G161" s="48">
        <v>0</v>
      </c>
      <c r="H161" s="48">
        <v>0</v>
      </c>
      <c r="I161" s="48">
        <v>0</v>
      </c>
      <c r="J161" s="48">
        <v>0</v>
      </c>
      <c r="K161" s="48">
        <v>0</v>
      </c>
      <c r="L161" s="48">
        <v>0</v>
      </c>
      <c r="M161" s="48">
        <v>0</v>
      </c>
      <c r="N161" s="48">
        <v>0</v>
      </c>
      <c r="O161" s="48">
        <v>0</v>
      </c>
      <c r="P161" s="48">
        <v>0</v>
      </c>
      <c r="Q161" s="48">
        <v>0</v>
      </c>
      <c r="R161" s="48">
        <v>0</v>
      </c>
      <c r="S161" s="11">
        <f t="shared" si="225"/>
        <v>0</v>
      </c>
      <c r="T161" s="79">
        <v>0</v>
      </c>
      <c r="U161" s="79">
        <v>0</v>
      </c>
      <c r="V161" s="79">
        <v>0</v>
      </c>
      <c r="W161" s="79">
        <v>0</v>
      </c>
      <c r="X161" s="79">
        <v>0</v>
      </c>
      <c r="Y161" s="79">
        <v>0</v>
      </c>
      <c r="Z161" s="79">
        <v>0</v>
      </c>
      <c r="AA161" s="79">
        <v>0</v>
      </c>
      <c r="AB161" s="79">
        <v>0</v>
      </c>
      <c r="AC161" s="79">
        <v>0</v>
      </c>
      <c r="AD161" s="79">
        <v>0</v>
      </c>
      <c r="AE161" s="79">
        <v>0</v>
      </c>
      <c r="AF161" s="221">
        <f t="shared" si="226"/>
        <v>0</v>
      </c>
      <c r="AG161" s="221">
        <f t="shared" si="227"/>
        <v>0</v>
      </c>
      <c r="AH161" s="221">
        <f t="shared" si="228"/>
        <v>0</v>
      </c>
      <c r="AI161" s="221">
        <f t="shared" si="229"/>
        <v>0</v>
      </c>
      <c r="AJ161" s="221">
        <f t="shared" si="230"/>
        <v>0</v>
      </c>
      <c r="AK161" s="221">
        <f t="shared" si="231"/>
        <v>0</v>
      </c>
      <c r="AL161" s="221">
        <f t="shared" si="232"/>
        <v>0</v>
      </c>
      <c r="AM161" s="221">
        <f t="shared" si="233"/>
        <v>0</v>
      </c>
      <c r="AN161" s="221">
        <f t="shared" si="234"/>
        <v>0</v>
      </c>
      <c r="AO161" s="221">
        <f t="shared" si="235"/>
        <v>0</v>
      </c>
      <c r="AP161" s="221">
        <f t="shared" si="236"/>
        <v>0</v>
      </c>
      <c r="AQ161" s="221">
        <f t="shared" si="237"/>
        <v>0</v>
      </c>
      <c r="AR161" s="221">
        <f t="shared" si="251"/>
        <v>0</v>
      </c>
      <c r="AS161" s="221">
        <f t="shared" si="252"/>
        <v>0</v>
      </c>
      <c r="AT161" s="221">
        <f t="shared" si="253"/>
        <v>0</v>
      </c>
      <c r="AU161" s="221">
        <f t="shared" si="254"/>
        <v>0</v>
      </c>
      <c r="AV161" s="221">
        <f t="shared" si="255"/>
        <v>0</v>
      </c>
      <c r="AW161" s="221">
        <f t="shared" si="256"/>
        <v>0</v>
      </c>
      <c r="AX161" s="221">
        <f t="shared" si="257"/>
        <v>0</v>
      </c>
      <c r="AY161" s="221">
        <f t="shared" si="258"/>
        <v>0</v>
      </c>
      <c r="AZ161" s="221">
        <f t="shared" si="259"/>
        <v>0</v>
      </c>
      <c r="BA161" s="221">
        <f t="shared" si="260"/>
        <v>0</v>
      </c>
      <c r="BB161" s="221">
        <f t="shared" si="261"/>
        <v>0</v>
      </c>
      <c r="BC161" s="221">
        <f t="shared" si="262"/>
        <v>0</v>
      </c>
      <c r="BD161" s="80">
        <f t="shared" si="238"/>
        <v>0</v>
      </c>
      <c r="BE161" s="76">
        <v>0</v>
      </c>
      <c r="BF161" s="51">
        <v>0</v>
      </c>
      <c r="BG161" s="21">
        <v>0</v>
      </c>
      <c r="BH161" s="21">
        <v>0</v>
      </c>
      <c r="BI161" s="21">
        <v>0</v>
      </c>
      <c r="BJ161" s="21">
        <v>0</v>
      </c>
      <c r="BK161" s="21">
        <v>0</v>
      </c>
      <c r="BL161" s="21">
        <v>0</v>
      </c>
      <c r="BM161" s="21">
        <v>0</v>
      </c>
      <c r="BN161" s="21">
        <v>0</v>
      </c>
      <c r="BO161" s="21">
        <v>0</v>
      </c>
      <c r="BP161" s="21">
        <v>0</v>
      </c>
      <c r="BQ161" s="21">
        <v>0</v>
      </c>
      <c r="BR161" s="21">
        <v>0</v>
      </c>
      <c r="BS161" s="86">
        <f t="shared" si="263"/>
        <v>0</v>
      </c>
      <c r="BT161" s="230">
        <v>0</v>
      </c>
      <c r="BU161" s="230">
        <v>0</v>
      </c>
      <c r="BV161" s="230">
        <v>0</v>
      </c>
      <c r="BW161" s="230">
        <v>0</v>
      </c>
      <c r="BX161" s="230">
        <v>0</v>
      </c>
      <c r="BY161" s="230">
        <v>0</v>
      </c>
      <c r="BZ161" s="230">
        <v>0</v>
      </c>
      <c r="CA161" s="230">
        <v>0</v>
      </c>
      <c r="CB161" s="230">
        <v>0</v>
      </c>
      <c r="CC161" s="230">
        <v>0</v>
      </c>
      <c r="CD161" s="230">
        <v>0</v>
      </c>
      <c r="CE161" s="230">
        <v>0</v>
      </c>
      <c r="CF161" s="80">
        <f t="shared" si="264"/>
        <v>0</v>
      </c>
      <c r="CG161" s="59">
        <v>0</v>
      </c>
      <c r="CH161" s="59">
        <v>0</v>
      </c>
      <c r="CI161" s="59">
        <v>0</v>
      </c>
      <c r="CJ161" s="59">
        <v>0</v>
      </c>
      <c r="CK161" s="59">
        <v>0</v>
      </c>
      <c r="CL161" s="59">
        <v>0</v>
      </c>
      <c r="CM161" s="59">
        <v>0</v>
      </c>
      <c r="CN161" s="59">
        <v>0</v>
      </c>
      <c r="CO161" s="59">
        <v>0</v>
      </c>
      <c r="CP161" s="59">
        <v>0</v>
      </c>
      <c r="CQ161" s="59">
        <v>0</v>
      </c>
      <c r="CR161" s="59">
        <v>0</v>
      </c>
      <c r="CS161" s="11">
        <f t="shared" si="265"/>
        <v>0</v>
      </c>
      <c r="CT161" s="59">
        <v>0</v>
      </c>
      <c r="CU161" s="59">
        <v>0</v>
      </c>
      <c r="CV161" s="59">
        <v>0</v>
      </c>
      <c r="CW161" s="59">
        <v>0</v>
      </c>
      <c r="CX161" s="58">
        <f t="shared" si="239"/>
        <v>0</v>
      </c>
      <c r="CY161" s="63">
        <v>0</v>
      </c>
      <c r="CZ161" s="63">
        <v>0</v>
      </c>
      <c r="DA161" s="63">
        <v>0</v>
      </c>
      <c r="DB161" s="63">
        <v>0</v>
      </c>
      <c r="DC161" s="63">
        <v>0</v>
      </c>
      <c r="DD161" s="63">
        <v>0</v>
      </c>
      <c r="DE161" s="63">
        <v>0</v>
      </c>
      <c r="DF161" s="63">
        <v>0</v>
      </c>
      <c r="DG161" s="63">
        <v>0</v>
      </c>
      <c r="DH161" s="63">
        <v>0</v>
      </c>
      <c r="DI161" s="63">
        <v>0</v>
      </c>
      <c r="DJ161" s="63">
        <v>0</v>
      </c>
      <c r="DK161" s="63">
        <f t="shared" si="266"/>
        <v>0</v>
      </c>
      <c r="DL161" s="63">
        <v>0</v>
      </c>
      <c r="DM161" s="63">
        <v>0</v>
      </c>
      <c r="DN161" s="63">
        <v>0</v>
      </c>
      <c r="DO161" s="63">
        <v>0</v>
      </c>
      <c r="DP161" s="63">
        <v>0</v>
      </c>
      <c r="DQ161" s="63">
        <v>0</v>
      </c>
      <c r="DR161" s="63">
        <v>0</v>
      </c>
      <c r="DS161" s="63">
        <v>0</v>
      </c>
      <c r="DT161" s="63">
        <v>0</v>
      </c>
      <c r="DU161" s="63">
        <v>0</v>
      </c>
      <c r="DV161" s="63">
        <v>0</v>
      </c>
      <c r="DW161" s="63">
        <v>0</v>
      </c>
      <c r="DX161" s="63">
        <f t="shared" si="267"/>
        <v>0</v>
      </c>
      <c r="DY161" s="58">
        <v>0</v>
      </c>
      <c r="DZ161" s="58">
        <v>0</v>
      </c>
      <c r="EA161" s="58">
        <v>0</v>
      </c>
      <c r="EB161" s="58">
        <v>0</v>
      </c>
      <c r="EC161" s="58">
        <f t="shared" si="268"/>
        <v>0</v>
      </c>
      <c r="ED161" s="88">
        <v>0</v>
      </c>
      <c r="EE161" s="88">
        <v>0</v>
      </c>
      <c r="EF161" s="88">
        <v>0</v>
      </c>
      <c r="EG161" s="88">
        <v>0</v>
      </c>
      <c r="EH161" s="88">
        <v>0</v>
      </c>
      <c r="EI161" s="88">
        <v>0</v>
      </c>
      <c r="EJ161" s="88">
        <v>0</v>
      </c>
      <c r="EK161" s="88">
        <v>0</v>
      </c>
      <c r="EL161" s="88">
        <v>0</v>
      </c>
      <c r="EM161" s="88">
        <v>0</v>
      </c>
      <c r="EN161" s="88">
        <v>0</v>
      </c>
      <c r="EO161" s="88">
        <v>0</v>
      </c>
      <c r="EP161" s="83">
        <f t="shared" si="269"/>
        <v>0</v>
      </c>
      <c r="EQ161" s="79">
        <v>0</v>
      </c>
      <c r="ER161" s="79">
        <v>0</v>
      </c>
      <c r="ES161" s="79">
        <v>0</v>
      </c>
      <c r="ET161" s="79">
        <v>0</v>
      </c>
      <c r="EU161" s="79">
        <v>0</v>
      </c>
      <c r="EV161" s="79">
        <v>0</v>
      </c>
      <c r="EW161" s="79">
        <v>0</v>
      </c>
      <c r="EX161" s="79">
        <v>0</v>
      </c>
      <c r="EY161" s="79">
        <v>0</v>
      </c>
      <c r="EZ161" s="79">
        <v>0</v>
      </c>
      <c r="FA161" s="79">
        <v>0</v>
      </c>
      <c r="FB161" s="79">
        <v>0</v>
      </c>
      <c r="FC161" s="81">
        <f t="shared" si="270"/>
        <v>0</v>
      </c>
      <c r="FD161" s="81">
        <f t="shared" si="271"/>
        <v>0</v>
      </c>
      <c r="FE161" s="81">
        <f t="shared" si="272"/>
        <v>0</v>
      </c>
      <c r="FF161" s="81">
        <f t="shared" si="273"/>
        <v>0</v>
      </c>
      <c r="FG161" s="81">
        <f t="shared" si="274"/>
        <v>0</v>
      </c>
      <c r="FH161" s="81">
        <f t="shared" si="275"/>
        <v>0</v>
      </c>
      <c r="FI161" s="81">
        <f t="shared" si="276"/>
        <v>0</v>
      </c>
      <c r="FJ161" s="81">
        <f t="shared" si="277"/>
        <v>0</v>
      </c>
      <c r="FK161" s="81">
        <f t="shared" si="278"/>
        <v>0</v>
      </c>
      <c r="FL161" s="81">
        <f t="shared" si="279"/>
        <v>0</v>
      </c>
      <c r="FM161" s="81">
        <f t="shared" si="280"/>
        <v>0</v>
      </c>
      <c r="FN161" s="81">
        <f t="shared" si="281"/>
        <v>0</v>
      </c>
      <c r="FO161" s="81">
        <f t="shared" si="282"/>
        <v>0</v>
      </c>
      <c r="FP161" s="88">
        <v>0</v>
      </c>
      <c r="FQ161" s="88">
        <v>0</v>
      </c>
      <c r="FR161" s="87">
        <v>2000</v>
      </c>
      <c r="FS161" s="87">
        <v>0</v>
      </c>
      <c r="FT161" s="87">
        <v>3000</v>
      </c>
      <c r="FU161" s="88">
        <v>0</v>
      </c>
      <c r="FV161" s="88">
        <v>0</v>
      </c>
      <c r="FW161" s="87">
        <v>0</v>
      </c>
      <c r="FX161" s="87">
        <v>5000</v>
      </c>
      <c r="FY161" s="88">
        <v>0</v>
      </c>
      <c r="FZ161" s="88">
        <v>0</v>
      </c>
      <c r="GA161" s="88">
        <v>0</v>
      </c>
      <c r="GB161" s="83">
        <f t="shared" si="283"/>
        <v>10000</v>
      </c>
      <c r="GC161" s="87">
        <v>0</v>
      </c>
      <c r="GD161" s="87">
        <v>0</v>
      </c>
      <c r="GE161" s="87">
        <v>0</v>
      </c>
      <c r="GF161" s="87">
        <v>0</v>
      </c>
      <c r="GG161" s="86">
        <v>10000</v>
      </c>
      <c r="GH161" s="63">
        <v>0</v>
      </c>
      <c r="GI161" s="63">
        <v>0</v>
      </c>
      <c r="GJ161" s="63">
        <v>0</v>
      </c>
      <c r="GK161" s="63">
        <v>0</v>
      </c>
      <c r="GL161" s="63">
        <v>0</v>
      </c>
      <c r="GM161" s="63">
        <v>0</v>
      </c>
      <c r="GN161" s="63">
        <v>0</v>
      </c>
      <c r="GO161" s="63">
        <v>0</v>
      </c>
      <c r="GP161" s="63">
        <v>0</v>
      </c>
      <c r="GQ161" s="63">
        <v>0</v>
      </c>
      <c r="GR161" s="63">
        <v>0</v>
      </c>
      <c r="GS161" s="63">
        <v>0</v>
      </c>
      <c r="GT161" s="63">
        <f t="shared" si="284"/>
        <v>0</v>
      </c>
      <c r="GU161" s="63">
        <v>0</v>
      </c>
      <c r="GV161" s="63">
        <v>0</v>
      </c>
      <c r="GW161" s="63">
        <v>2000</v>
      </c>
      <c r="GX161" s="63">
        <v>0</v>
      </c>
      <c r="GY161" s="63">
        <v>3000</v>
      </c>
      <c r="GZ161" s="63">
        <v>0</v>
      </c>
      <c r="HA161" s="63">
        <v>0</v>
      </c>
      <c r="HB161" s="63">
        <v>0</v>
      </c>
      <c r="HC161" s="63">
        <v>5000</v>
      </c>
      <c r="HD161" s="63">
        <v>0</v>
      </c>
      <c r="HE161" s="63">
        <v>0</v>
      </c>
      <c r="HF161" s="63">
        <v>0</v>
      </c>
      <c r="HG161" s="63">
        <f t="shared" si="285"/>
        <v>10000</v>
      </c>
      <c r="HH161" s="58">
        <v>0</v>
      </c>
      <c r="HI161" s="58">
        <v>0</v>
      </c>
      <c r="HJ161" s="58">
        <v>0</v>
      </c>
      <c r="HK161" s="58">
        <v>0</v>
      </c>
      <c r="HL161" s="58">
        <f t="shared" si="286"/>
        <v>10000</v>
      </c>
      <c r="HM161" s="63">
        <v>0</v>
      </c>
      <c r="HN161" s="63">
        <v>0</v>
      </c>
      <c r="HO161" s="63">
        <v>0</v>
      </c>
      <c r="HP161" s="63">
        <v>0</v>
      </c>
      <c r="HQ161" s="63">
        <v>0</v>
      </c>
      <c r="HR161" s="63">
        <v>0</v>
      </c>
      <c r="HS161" s="63">
        <v>0</v>
      </c>
      <c r="HT161" s="63">
        <v>0</v>
      </c>
      <c r="HU161" s="63">
        <v>0</v>
      </c>
      <c r="HV161" s="63">
        <v>0</v>
      </c>
      <c r="HW161" s="63">
        <v>0</v>
      </c>
      <c r="HX161" s="63">
        <v>0</v>
      </c>
      <c r="HY161" s="63">
        <f t="shared" si="287"/>
        <v>0</v>
      </c>
      <c r="HZ161" s="63">
        <v>0</v>
      </c>
      <c r="IA161" s="63">
        <v>0</v>
      </c>
      <c r="IB161" s="63">
        <v>0</v>
      </c>
      <c r="IC161" s="63">
        <v>0</v>
      </c>
      <c r="ID161" s="63">
        <v>0</v>
      </c>
      <c r="IE161" s="63">
        <v>0</v>
      </c>
      <c r="IF161" s="63">
        <v>0</v>
      </c>
      <c r="IG161" s="63">
        <v>0</v>
      </c>
      <c r="IH161" s="63">
        <v>0</v>
      </c>
      <c r="II161" s="63">
        <v>0</v>
      </c>
      <c r="IJ161" s="63">
        <v>0</v>
      </c>
      <c r="IK161" s="63">
        <v>0</v>
      </c>
      <c r="IL161" s="63">
        <v>10000</v>
      </c>
      <c r="IM161" s="58">
        <v>0</v>
      </c>
      <c r="IN161" s="58">
        <v>0</v>
      </c>
      <c r="IO161" s="58">
        <v>0</v>
      </c>
      <c r="IP161" s="58">
        <v>0</v>
      </c>
      <c r="IQ161" s="58">
        <f t="shared" si="240"/>
        <v>10000</v>
      </c>
      <c r="IR161" s="70">
        <f t="shared" si="288"/>
        <v>0</v>
      </c>
      <c r="IS161" s="70">
        <f t="shared" si="289"/>
        <v>0</v>
      </c>
      <c r="IT161" s="92">
        <f t="shared" si="241"/>
        <v>0</v>
      </c>
      <c r="IU161" s="92">
        <f t="shared" si="242"/>
        <v>0</v>
      </c>
      <c r="IV161" s="92">
        <f t="shared" si="290"/>
        <v>0</v>
      </c>
      <c r="IW161" s="21">
        <f t="shared" si="243"/>
        <v>0</v>
      </c>
      <c r="IX161" s="70">
        <f t="shared" si="291"/>
        <v>0</v>
      </c>
      <c r="IY161" s="70">
        <f t="shared" si="292"/>
        <v>0</v>
      </c>
      <c r="IZ161" s="93">
        <f t="shared" si="244"/>
        <v>0</v>
      </c>
      <c r="JA161" s="93">
        <f t="shared" si="245"/>
        <v>0</v>
      </c>
      <c r="JB161" s="92">
        <f t="shared" si="293"/>
        <v>0</v>
      </c>
      <c r="JC161" s="94">
        <f t="shared" si="246"/>
        <v>10000</v>
      </c>
      <c r="JD161" s="94">
        <f t="shared" si="294"/>
        <v>0</v>
      </c>
      <c r="JE161" s="94">
        <f t="shared" si="295"/>
        <v>0</v>
      </c>
      <c r="JF161" s="94">
        <f t="shared" si="247"/>
        <v>0</v>
      </c>
      <c r="JG161" s="94">
        <f t="shared" si="248"/>
        <v>0</v>
      </c>
      <c r="JH161" s="94">
        <f t="shared" si="296"/>
        <v>0</v>
      </c>
      <c r="JI161" s="94">
        <f t="shared" si="249"/>
        <v>10000</v>
      </c>
      <c r="JJ161" s="94">
        <f t="shared" si="297"/>
        <v>0</v>
      </c>
      <c r="JK161" s="94">
        <f t="shared" si="250"/>
        <v>0</v>
      </c>
      <c r="JL161" s="94">
        <f t="shared" si="298"/>
        <v>0</v>
      </c>
      <c r="JM161" s="94">
        <f t="shared" si="299"/>
        <v>0</v>
      </c>
      <c r="JN161" s="94">
        <f t="shared" si="300"/>
        <v>0</v>
      </c>
      <c r="JO161" s="94">
        <f t="shared" si="301"/>
        <v>10000</v>
      </c>
      <c r="JP161" s="35"/>
      <c r="JQ161" s="140"/>
      <c r="JR161" s="106"/>
      <c r="JS161" s="106"/>
      <c r="JT161" s="6" t="s">
        <v>424</v>
      </c>
      <c r="JU161" s="17"/>
      <c r="JV161" s="6"/>
      <c r="JW161" s="6"/>
      <c r="JX161" s="103" t="s">
        <v>411</v>
      </c>
      <c r="JY161" s="7"/>
      <c r="JZ161" s="14"/>
      <c r="KA161" s="6" t="s">
        <v>424</v>
      </c>
      <c r="KB161" s="14"/>
      <c r="KC161" s="110"/>
      <c r="KD161" s="110"/>
      <c r="KE161" s="145"/>
      <c r="KF161" s="14"/>
      <c r="KG161" s="14"/>
      <c r="KH161" s="14"/>
      <c r="KI161" s="14"/>
      <c r="KJ161" s="14"/>
      <c r="KK161" s="14"/>
      <c r="KL161" s="14"/>
      <c r="KM161" s="17"/>
      <c r="KN161" s="14"/>
      <c r="KO161" s="14"/>
      <c r="KP161" s="43" t="s">
        <v>500</v>
      </c>
      <c r="KQ161" s="14"/>
      <c r="KR161" s="14"/>
      <c r="KS161" s="292"/>
    </row>
    <row r="162" spans="1:305" ht="39" x14ac:dyDescent="0.25">
      <c r="A162" s="15" t="s">
        <v>759</v>
      </c>
      <c r="B162" s="6" t="s">
        <v>71</v>
      </c>
      <c r="C162" s="43" t="s">
        <v>351</v>
      </c>
      <c r="D162" s="219" t="s">
        <v>147</v>
      </c>
      <c r="E162" s="32" t="s">
        <v>770</v>
      </c>
      <c r="F162" s="32" t="s">
        <v>770</v>
      </c>
      <c r="G162" s="48">
        <v>0</v>
      </c>
      <c r="H162" s="48">
        <v>0</v>
      </c>
      <c r="I162" s="48">
        <v>0</v>
      </c>
      <c r="J162" s="48">
        <v>0</v>
      </c>
      <c r="K162" s="48">
        <v>0</v>
      </c>
      <c r="L162" s="48">
        <v>0</v>
      </c>
      <c r="M162" s="48">
        <v>0</v>
      </c>
      <c r="N162" s="48">
        <v>0</v>
      </c>
      <c r="O162" s="48">
        <v>0</v>
      </c>
      <c r="P162" s="48">
        <v>0</v>
      </c>
      <c r="Q162" s="48">
        <v>0</v>
      </c>
      <c r="R162" s="48">
        <v>0</v>
      </c>
      <c r="S162" s="11">
        <f t="shared" si="225"/>
        <v>0</v>
      </c>
      <c r="T162" s="79">
        <v>0</v>
      </c>
      <c r="U162" s="79">
        <v>0</v>
      </c>
      <c r="V162" s="79">
        <v>0</v>
      </c>
      <c r="W162" s="79">
        <v>0</v>
      </c>
      <c r="X162" s="79">
        <v>0</v>
      </c>
      <c r="Y162" s="79">
        <v>0</v>
      </c>
      <c r="Z162" s="79">
        <v>0</v>
      </c>
      <c r="AA162" s="79">
        <v>0</v>
      </c>
      <c r="AB162" s="79">
        <v>0.1</v>
      </c>
      <c r="AC162" s="79">
        <v>0.15</v>
      </c>
      <c r="AD162" s="79">
        <v>0.36</v>
      </c>
      <c r="AE162" s="79">
        <v>0</v>
      </c>
      <c r="AF162" s="221">
        <f t="shared" si="226"/>
        <v>0</v>
      </c>
      <c r="AG162" s="221">
        <f t="shared" si="227"/>
        <v>0</v>
      </c>
      <c r="AH162" s="221">
        <f t="shared" si="228"/>
        <v>0</v>
      </c>
      <c r="AI162" s="221">
        <f t="shared" si="229"/>
        <v>0</v>
      </c>
      <c r="AJ162" s="221">
        <f t="shared" si="230"/>
        <v>0</v>
      </c>
      <c r="AK162" s="221">
        <f t="shared" si="231"/>
        <v>0</v>
      </c>
      <c r="AL162" s="221">
        <f t="shared" si="232"/>
        <v>0</v>
      </c>
      <c r="AM162" s="221">
        <f t="shared" si="233"/>
        <v>0</v>
      </c>
      <c r="AN162" s="221">
        <f t="shared" si="234"/>
        <v>0.1</v>
      </c>
      <c r="AO162" s="221">
        <f t="shared" si="235"/>
        <v>0.25</v>
      </c>
      <c r="AP162" s="221">
        <f t="shared" si="236"/>
        <v>0.61</v>
      </c>
      <c r="AQ162" s="221">
        <f t="shared" si="237"/>
        <v>0.61</v>
      </c>
      <c r="AR162" s="221">
        <f t="shared" si="251"/>
        <v>0</v>
      </c>
      <c r="AS162" s="221">
        <f t="shared" si="252"/>
        <v>0</v>
      </c>
      <c r="AT162" s="221">
        <f t="shared" si="253"/>
        <v>0</v>
      </c>
      <c r="AU162" s="221">
        <f t="shared" si="254"/>
        <v>0</v>
      </c>
      <c r="AV162" s="221">
        <f t="shared" si="255"/>
        <v>0</v>
      </c>
      <c r="AW162" s="221">
        <f t="shared" si="256"/>
        <v>0</v>
      </c>
      <c r="AX162" s="221">
        <f t="shared" si="257"/>
        <v>0</v>
      </c>
      <c r="AY162" s="221">
        <f t="shared" si="258"/>
        <v>0</v>
      </c>
      <c r="AZ162" s="221">
        <f t="shared" si="259"/>
        <v>0</v>
      </c>
      <c r="BA162" s="221">
        <f t="shared" si="260"/>
        <v>0</v>
      </c>
      <c r="BB162" s="221">
        <f t="shared" si="261"/>
        <v>0</v>
      </c>
      <c r="BC162" s="221">
        <f t="shared" si="262"/>
        <v>0</v>
      </c>
      <c r="BD162" s="80">
        <f t="shared" si="238"/>
        <v>0.61</v>
      </c>
      <c r="BE162" s="76">
        <v>0</v>
      </c>
      <c r="BF162" s="51">
        <v>0</v>
      </c>
      <c r="BG162" s="21">
        <v>0</v>
      </c>
      <c r="BH162" s="21">
        <v>0</v>
      </c>
      <c r="BI162" s="21">
        <v>0</v>
      </c>
      <c r="BJ162" s="21">
        <v>0</v>
      </c>
      <c r="BK162" s="21">
        <v>0</v>
      </c>
      <c r="BL162" s="21">
        <v>0</v>
      </c>
      <c r="BM162" s="21">
        <v>0</v>
      </c>
      <c r="BN162" s="21">
        <v>0</v>
      </c>
      <c r="BO162" s="21">
        <v>0</v>
      </c>
      <c r="BP162" s="21">
        <v>0</v>
      </c>
      <c r="BQ162" s="21">
        <v>0</v>
      </c>
      <c r="BR162" s="21">
        <v>0</v>
      </c>
      <c r="BS162" s="86">
        <f t="shared" si="263"/>
        <v>0</v>
      </c>
      <c r="BT162" s="230">
        <v>0</v>
      </c>
      <c r="BU162" s="230">
        <v>0</v>
      </c>
      <c r="BV162" s="230">
        <v>0</v>
      </c>
      <c r="BW162" s="230">
        <v>0</v>
      </c>
      <c r="BX162" s="230">
        <v>0</v>
      </c>
      <c r="BY162" s="230">
        <v>0</v>
      </c>
      <c r="BZ162" s="230">
        <v>0</v>
      </c>
      <c r="CA162" s="230">
        <v>0</v>
      </c>
      <c r="CB162" s="230">
        <v>0</v>
      </c>
      <c r="CC162" s="230">
        <v>0</v>
      </c>
      <c r="CD162" s="230">
        <v>0</v>
      </c>
      <c r="CE162" s="230">
        <v>0</v>
      </c>
      <c r="CF162" s="80">
        <f t="shared" si="264"/>
        <v>0</v>
      </c>
      <c r="CG162" s="59">
        <v>0</v>
      </c>
      <c r="CH162" s="59">
        <v>0</v>
      </c>
      <c r="CI162" s="59">
        <v>0</v>
      </c>
      <c r="CJ162" s="59">
        <v>0</v>
      </c>
      <c r="CK162" s="59">
        <v>0</v>
      </c>
      <c r="CL162" s="59">
        <v>0</v>
      </c>
      <c r="CM162" s="59">
        <v>0</v>
      </c>
      <c r="CN162" s="59">
        <v>0</v>
      </c>
      <c r="CO162" s="59">
        <v>0</v>
      </c>
      <c r="CP162" s="59">
        <v>0</v>
      </c>
      <c r="CQ162" s="59">
        <v>0</v>
      </c>
      <c r="CR162" s="59">
        <v>0</v>
      </c>
      <c r="CS162" s="11">
        <f t="shared" si="265"/>
        <v>0</v>
      </c>
      <c r="CT162" s="59">
        <v>0</v>
      </c>
      <c r="CU162" s="59">
        <v>0</v>
      </c>
      <c r="CV162" s="59">
        <v>0</v>
      </c>
      <c r="CW162" s="59">
        <v>0</v>
      </c>
      <c r="CX162" s="58">
        <f t="shared" si="239"/>
        <v>0</v>
      </c>
      <c r="CY162" s="63">
        <v>0</v>
      </c>
      <c r="CZ162" s="63">
        <v>0</v>
      </c>
      <c r="DA162" s="63">
        <v>0</v>
      </c>
      <c r="DB162" s="63">
        <v>0</v>
      </c>
      <c r="DC162" s="63">
        <v>0</v>
      </c>
      <c r="DD162" s="63">
        <v>0</v>
      </c>
      <c r="DE162" s="63">
        <v>0</v>
      </c>
      <c r="DF162" s="63">
        <v>0</v>
      </c>
      <c r="DG162" s="63">
        <v>0</v>
      </c>
      <c r="DH162" s="63">
        <v>0</v>
      </c>
      <c r="DI162" s="63">
        <v>0</v>
      </c>
      <c r="DJ162" s="63">
        <v>0</v>
      </c>
      <c r="DK162" s="63">
        <f t="shared" si="266"/>
        <v>0</v>
      </c>
      <c r="DL162" s="63">
        <v>0</v>
      </c>
      <c r="DM162" s="63">
        <v>0</v>
      </c>
      <c r="DN162" s="63">
        <v>0</v>
      </c>
      <c r="DO162" s="63">
        <v>0</v>
      </c>
      <c r="DP162" s="63">
        <v>0</v>
      </c>
      <c r="DQ162" s="63">
        <v>0</v>
      </c>
      <c r="DR162" s="63">
        <v>0</v>
      </c>
      <c r="DS162" s="63">
        <v>0</v>
      </c>
      <c r="DT162" s="63">
        <v>0</v>
      </c>
      <c r="DU162" s="63">
        <v>0</v>
      </c>
      <c r="DV162" s="63">
        <v>0</v>
      </c>
      <c r="DW162" s="63">
        <v>0</v>
      </c>
      <c r="DX162" s="63">
        <f t="shared" si="267"/>
        <v>0</v>
      </c>
      <c r="DY162" s="58">
        <v>0</v>
      </c>
      <c r="DZ162" s="58">
        <v>0</v>
      </c>
      <c r="EA162" s="58">
        <v>0</v>
      </c>
      <c r="EB162" s="58">
        <v>0</v>
      </c>
      <c r="EC162" s="58">
        <f t="shared" si="268"/>
        <v>0</v>
      </c>
      <c r="ED162" s="88">
        <v>0</v>
      </c>
      <c r="EE162" s="88">
        <v>0</v>
      </c>
      <c r="EF162" s="88">
        <v>0</v>
      </c>
      <c r="EG162" s="88">
        <v>0</v>
      </c>
      <c r="EH162" s="88">
        <v>0</v>
      </c>
      <c r="EI162" s="88">
        <v>0</v>
      </c>
      <c r="EJ162" s="88">
        <v>0</v>
      </c>
      <c r="EK162" s="88">
        <v>0</v>
      </c>
      <c r="EL162" s="87">
        <v>8400</v>
      </c>
      <c r="EM162" s="87">
        <v>0</v>
      </c>
      <c r="EN162" s="87">
        <v>3600</v>
      </c>
      <c r="EO162" s="87">
        <v>0</v>
      </c>
      <c r="EP162" s="83">
        <f t="shared" si="269"/>
        <v>12000</v>
      </c>
      <c r="EQ162" s="79">
        <v>0</v>
      </c>
      <c r="ER162" s="79">
        <v>0</v>
      </c>
      <c r="ES162" s="79">
        <v>0</v>
      </c>
      <c r="ET162" s="79">
        <v>0</v>
      </c>
      <c r="EU162" s="79">
        <v>0</v>
      </c>
      <c r="EV162" s="79">
        <v>0</v>
      </c>
      <c r="EW162" s="79">
        <v>0</v>
      </c>
      <c r="EX162" s="79">
        <v>0</v>
      </c>
      <c r="EY162" s="79">
        <v>0</v>
      </c>
      <c r="EZ162" s="79">
        <v>0</v>
      </c>
      <c r="FA162" s="79">
        <v>0</v>
      </c>
      <c r="FB162" s="79">
        <v>0</v>
      </c>
      <c r="FC162" s="81">
        <f t="shared" si="270"/>
        <v>0</v>
      </c>
      <c r="FD162" s="81">
        <f t="shared" si="271"/>
        <v>0</v>
      </c>
      <c r="FE162" s="81">
        <f t="shared" si="272"/>
        <v>0</v>
      </c>
      <c r="FF162" s="81">
        <f t="shared" si="273"/>
        <v>0</v>
      </c>
      <c r="FG162" s="81">
        <f t="shared" si="274"/>
        <v>0</v>
      </c>
      <c r="FH162" s="81">
        <f t="shared" si="275"/>
        <v>0</v>
      </c>
      <c r="FI162" s="81">
        <f t="shared" si="276"/>
        <v>0</v>
      </c>
      <c r="FJ162" s="81">
        <f t="shared" si="277"/>
        <v>0</v>
      </c>
      <c r="FK162" s="81">
        <f t="shared" si="278"/>
        <v>0</v>
      </c>
      <c r="FL162" s="81">
        <f t="shared" si="279"/>
        <v>0</v>
      </c>
      <c r="FM162" s="81">
        <f t="shared" si="280"/>
        <v>0</v>
      </c>
      <c r="FN162" s="81">
        <f t="shared" si="281"/>
        <v>0</v>
      </c>
      <c r="FO162" s="81">
        <f t="shared" si="282"/>
        <v>0</v>
      </c>
      <c r="FP162" s="87">
        <v>0</v>
      </c>
      <c r="FQ162" s="87">
        <v>0</v>
      </c>
      <c r="FR162" s="87">
        <v>0</v>
      </c>
      <c r="FS162" s="87">
        <v>0</v>
      </c>
      <c r="FT162" s="87">
        <v>0</v>
      </c>
      <c r="FU162" s="87">
        <v>0</v>
      </c>
      <c r="FV162" s="87">
        <v>0</v>
      </c>
      <c r="FW162" s="87">
        <v>0</v>
      </c>
      <c r="FX162" s="87">
        <v>0</v>
      </c>
      <c r="FY162" s="87">
        <v>0</v>
      </c>
      <c r="FZ162" s="87">
        <v>0</v>
      </c>
      <c r="GA162" s="87">
        <v>0</v>
      </c>
      <c r="GB162" s="83">
        <f t="shared" si="283"/>
        <v>0</v>
      </c>
      <c r="GC162" s="87">
        <v>0</v>
      </c>
      <c r="GD162" s="87">
        <v>0</v>
      </c>
      <c r="GE162" s="87">
        <v>0</v>
      </c>
      <c r="GF162" s="87">
        <v>0</v>
      </c>
      <c r="GG162" s="86">
        <v>12000</v>
      </c>
      <c r="GH162" s="63">
        <v>0</v>
      </c>
      <c r="GI162" s="63">
        <v>0</v>
      </c>
      <c r="GJ162" s="63">
        <v>0</v>
      </c>
      <c r="GK162" s="63">
        <v>0</v>
      </c>
      <c r="GL162" s="63">
        <v>0</v>
      </c>
      <c r="GM162" s="63">
        <v>0</v>
      </c>
      <c r="GN162" s="63">
        <v>0</v>
      </c>
      <c r="GO162" s="63">
        <v>0</v>
      </c>
      <c r="GP162" s="63">
        <v>0</v>
      </c>
      <c r="GQ162" s="63">
        <v>8400</v>
      </c>
      <c r="GR162" s="63">
        <v>3600</v>
      </c>
      <c r="GS162" s="63">
        <v>0</v>
      </c>
      <c r="GT162" s="63">
        <f t="shared" si="284"/>
        <v>12000</v>
      </c>
      <c r="GU162" s="63">
        <v>0</v>
      </c>
      <c r="GV162" s="63">
        <v>0</v>
      </c>
      <c r="GW162" s="63">
        <v>0</v>
      </c>
      <c r="GX162" s="63">
        <v>0</v>
      </c>
      <c r="GY162" s="63">
        <v>0</v>
      </c>
      <c r="GZ162" s="63">
        <v>0</v>
      </c>
      <c r="HA162" s="63">
        <v>0</v>
      </c>
      <c r="HB162" s="63">
        <v>0</v>
      </c>
      <c r="HC162" s="63">
        <v>0</v>
      </c>
      <c r="HD162" s="63">
        <v>0</v>
      </c>
      <c r="HE162" s="63">
        <v>0</v>
      </c>
      <c r="HF162" s="63">
        <v>0</v>
      </c>
      <c r="HG162" s="63">
        <f t="shared" si="285"/>
        <v>0</v>
      </c>
      <c r="HH162" s="58">
        <v>0</v>
      </c>
      <c r="HI162" s="58">
        <v>0</v>
      </c>
      <c r="HJ162" s="58">
        <v>0</v>
      </c>
      <c r="HK162" s="58">
        <v>0</v>
      </c>
      <c r="HL162" s="58">
        <f t="shared" si="286"/>
        <v>12000</v>
      </c>
      <c r="HM162" s="63">
        <v>0</v>
      </c>
      <c r="HN162" s="63">
        <v>0</v>
      </c>
      <c r="HO162" s="63">
        <v>0</v>
      </c>
      <c r="HP162" s="63">
        <v>0</v>
      </c>
      <c r="HQ162" s="63">
        <v>0</v>
      </c>
      <c r="HR162" s="63">
        <v>0</v>
      </c>
      <c r="HS162" s="63">
        <v>0</v>
      </c>
      <c r="HT162" s="63">
        <v>0</v>
      </c>
      <c r="HU162" s="63">
        <v>0</v>
      </c>
      <c r="HV162" s="63">
        <v>0</v>
      </c>
      <c r="HW162" s="63">
        <v>0</v>
      </c>
      <c r="HX162" s="63">
        <v>12000</v>
      </c>
      <c r="HY162" s="63">
        <f t="shared" si="287"/>
        <v>12000</v>
      </c>
      <c r="HZ162" s="63">
        <v>0</v>
      </c>
      <c r="IA162" s="63">
        <v>0</v>
      </c>
      <c r="IB162" s="63">
        <v>0</v>
      </c>
      <c r="IC162" s="63">
        <v>0</v>
      </c>
      <c r="ID162" s="63">
        <v>0</v>
      </c>
      <c r="IE162" s="63">
        <v>0</v>
      </c>
      <c r="IF162" s="63">
        <v>0</v>
      </c>
      <c r="IG162" s="63">
        <v>0</v>
      </c>
      <c r="IH162" s="63">
        <v>0</v>
      </c>
      <c r="II162" s="63">
        <v>0</v>
      </c>
      <c r="IJ162" s="63">
        <v>0</v>
      </c>
      <c r="IK162" s="63">
        <v>0</v>
      </c>
      <c r="IL162" s="63">
        <v>0</v>
      </c>
      <c r="IM162" s="58">
        <v>0</v>
      </c>
      <c r="IN162" s="58">
        <v>0</v>
      </c>
      <c r="IO162" s="58">
        <v>0</v>
      </c>
      <c r="IP162" s="58">
        <v>0</v>
      </c>
      <c r="IQ162" s="58">
        <f t="shared" si="240"/>
        <v>12000</v>
      </c>
      <c r="IR162" s="70">
        <f t="shared" si="288"/>
        <v>0</v>
      </c>
      <c r="IS162" s="70">
        <f t="shared" si="289"/>
        <v>0</v>
      </c>
      <c r="IT162" s="92">
        <f t="shared" si="241"/>
        <v>0</v>
      </c>
      <c r="IU162" s="92">
        <f t="shared" si="242"/>
        <v>0</v>
      </c>
      <c r="IV162" s="92">
        <f t="shared" si="290"/>
        <v>0</v>
      </c>
      <c r="IW162" s="21">
        <f t="shared" si="243"/>
        <v>0</v>
      </c>
      <c r="IX162" s="70">
        <f t="shared" si="291"/>
        <v>12000</v>
      </c>
      <c r="IY162" s="70">
        <f t="shared" si="292"/>
        <v>0</v>
      </c>
      <c r="IZ162" s="93">
        <f t="shared" si="244"/>
        <v>0</v>
      </c>
      <c r="JA162" s="93">
        <f t="shared" si="245"/>
        <v>12000</v>
      </c>
      <c r="JB162" s="92">
        <f t="shared" si="293"/>
        <v>-12000</v>
      </c>
      <c r="JC162" s="94">
        <f t="shared" si="246"/>
        <v>12000</v>
      </c>
      <c r="JD162" s="94">
        <f t="shared" si="294"/>
        <v>12000</v>
      </c>
      <c r="JE162" s="94">
        <f t="shared" si="295"/>
        <v>0</v>
      </c>
      <c r="JF162" s="94">
        <f t="shared" si="247"/>
        <v>0</v>
      </c>
      <c r="JG162" s="94">
        <f t="shared" si="248"/>
        <v>12000</v>
      </c>
      <c r="JH162" s="94">
        <f t="shared" si="296"/>
        <v>-12000</v>
      </c>
      <c r="JI162" s="94">
        <f t="shared" si="249"/>
        <v>12000</v>
      </c>
      <c r="JJ162" s="94">
        <f t="shared" si="297"/>
        <v>0</v>
      </c>
      <c r="JK162" s="94">
        <f t="shared" si="250"/>
        <v>0</v>
      </c>
      <c r="JL162" s="94">
        <f t="shared" si="298"/>
        <v>0</v>
      </c>
      <c r="JM162" s="94">
        <f t="shared" si="299"/>
        <v>0</v>
      </c>
      <c r="JN162" s="94">
        <f t="shared" si="300"/>
        <v>0</v>
      </c>
      <c r="JO162" s="94">
        <f t="shared" si="301"/>
        <v>12000</v>
      </c>
      <c r="JP162" s="35"/>
      <c r="JQ162" s="140"/>
      <c r="JR162" s="106"/>
      <c r="JS162" s="106"/>
      <c r="JT162" s="6" t="s">
        <v>406</v>
      </c>
      <c r="JU162" s="17"/>
      <c r="JV162" s="6"/>
      <c r="JW162" s="6"/>
      <c r="JX162" s="103" t="s">
        <v>422</v>
      </c>
      <c r="JY162" s="7"/>
      <c r="JZ162" s="14"/>
      <c r="KA162" s="6" t="s">
        <v>406</v>
      </c>
      <c r="KB162" s="14"/>
      <c r="KC162" s="110"/>
      <c r="KD162" s="110"/>
      <c r="KE162" s="145"/>
      <c r="KF162" s="14"/>
      <c r="KG162" s="14"/>
      <c r="KH162" s="14"/>
      <c r="KI162" s="14"/>
      <c r="KJ162" s="14"/>
      <c r="KK162" s="14"/>
      <c r="KL162" s="14"/>
      <c r="KM162" s="17"/>
      <c r="KN162" s="14"/>
      <c r="KO162" s="14"/>
      <c r="KP162" s="43" t="s">
        <v>500</v>
      </c>
      <c r="KQ162" s="14"/>
      <c r="KR162" s="14"/>
      <c r="KS162" s="292"/>
    </row>
    <row r="163" spans="1:305" x14ac:dyDescent="0.25">
      <c r="A163" s="15" t="s">
        <v>768</v>
      </c>
      <c r="B163" s="6" t="s">
        <v>71</v>
      </c>
      <c r="C163" s="43" t="s">
        <v>352</v>
      </c>
      <c r="D163" s="219" t="s">
        <v>147</v>
      </c>
      <c r="E163" s="32" t="s">
        <v>770</v>
      </c>
      <c r="F163" s="32" t="s">
        <v>770</v>
      </c>
      <c r="G163" s="48">
        <v>0</v>
      </c>
      <c r="H163" s="48">
        <v>0</v>
      </c>
      <c r="I163" s="48">
        <v>0</v>
      </c>
      <c r="J163" s="48">
        <v>0</v>
      </c>
      <c r="K163" s="48">
        <v>0</v>
      </c>
      <c r="L163" s="48">
        <v>0</v>
      </c>
      <c r="M163" s="48">
        <v>0</v>
      </c>
      <c r="N163" s="48">
        <v>0</v>
      </c>
      <c r="O163" s="48">
        <v>12393.682000000001</v>
      </c>
      <c r="P163" s="48">
        <v>0</v>
      </c>
      <c r="Q163" s="48">
        <v>0</v>
      </c>
      <c r="R163" s="48">
        <v>0</v>
      </c>
      <c r="S163" s="11">
        <f t="shared" si="225"/>
        <v>12393.682000000001</v>
      </c>
      <c r="T163" s="79">
        <v>0</v>
      </c>
      <c r="U163" s="79">
        <v>0</v>
      </c>
      <c r="V163" s="79">
        <v>0</v>
      </c>
      <c r="W163" s="79">
        <v>0</v>
      </c>
      <c r="X163" s="79">
        <v>0</v>
      </c>
      <c r="Y163" s="79">
        <v>0</v>
      </c>
      <c r="Z163" s="79">
        <v>0</v>
      </c>
      <c r="AA163" s="79">
        <v>0</v>
      </c>
      <c r="AB163" s="79">
        <v>0.85</v>
      </c>
      <c r="AC163" s="79">
        <v>0.1</v>
      </c>
      <c r="AD163" s="79">
        <v>0.03</v>
      </c>
      <c r="AE163" s="79">
        <v>0</v>
      </c>
      <c r="AF163" s="221">
        <f t="shared" si="226"/>
        <v>0</v>
      </c>
      <c r="AG163" s="221">
        <f t="shared" si="227"/>
        <v>0</v>
      </c>
      <c r="AH163" s="221">
        <f t="shared" si="228"/>
        <v>0</v>
      </c>
      <c r="AI163" s="221">
        <f t="shared" si="229"/>
        <v>0</v>
      </c>
      <c r="AJ163" s="221">
        <f t="shared" si="230"/>
        <v>0</v>
      </c>
      <c r="AK163" s="221">
        <f t="shared" si="231"/>
        <v>0</v>
      </c>
      <c r="AL163" s="221">
        <f t="shared" si="232"/>
        <v>0</v>
      </c>
      <c r="AM163" s="221">
        <f t="shared" si="233"/>
        <v>0</v>
      </c>
      <c r="AN163" s="221">
        <f t="shared" si="234"/>
        <v>0.85</v>
      </c>
      <c r="AO163" s="221">
        <f t="shared" si="235"/>
        <v>0.95</v>
      </c>
      <c r="AP163" s="221">
        <f t="shared" si="236"/>
        <v>0.98</v>
      </c>
      <c r="AQ163" s="221">
        <f t="shared" si="237"/>
        <v>0.98</v>
      </c>
      <c r="AR163" s="221">
        <f t="shared" si="251"/>
        <v>0</v>
      </c>
      <c r="AS163" s="221">
        <f t="shared" si="252"/>
        <v>0</v>
      </c>
      <c r="AT163" s="221">
        <f t="shared" si="253"/>
        <v>0</v>
      </c>
      <c r="AU163" s="221">
        <f t="shared" si="254"/>
        <v>0</v>
      </c>
      <c r="AV163" s="221">
        <f t="shared" si="255"/>
        <v>0</v>
      </c>
      <c r="AW163" s="221">
        <f t="shared" si="256"/>
        <v>0</v>
      </c>
      <c r="AX163" s="221">
        <f t="shared" si="257"/>
        <v>0</v>
      </c>
      <c r="AY163" s="221">
        <f t="shared" si="258"/>
        <v>0</v>
      </c>
      <c r="AZ163" s="221">
        <f t="shared" si="259"/>
        <v>0</v>
      </c>
      <c r="BA163" s="221">
        <f t="shared" si="260"/>
        <v>0</v>
      </c>
      <c r="BB163" s="221">
        <f t="shared" si="261"/>
        <v>0</v>
      </c>
      <c r="BC163" s="221">
        <f t="shared" si="262"/>
        <v>0</v>
      </c>
      <c r="BD163" s="80">
        <f t="shared" si="238"/>
        <v>0.98</v>
      </c>
      <c r="BE163" s="76">
        <v>0</v>
      </c>
      <c r="BF163" s="51">
        <v>0</v>
      </c>
      <c r="BG163" s="21">
        <v>0</v>
      </c>
      <c r="BH163" s="21">
        <v>0</v>
      </c>
      <c r="BI163" s="21">
        <v>0</v>
      </c>
      <c r="BJ163" s="21">
        <v>0</v>
      </c>
      <c r="BK163" s="21">
        <v>0</v>
      </c>
      <c r="BL163" s="21">
        <v>0</v>
      </c>
      <c r="BM163" s="21">
        <v>0</v>
      </c>
      <c r="BN163" s="21">
        <v>0</v>
      </c>
      <c r="BO163" s="21">
        <v>0</v>
      </c>
      <c r="BP163" s="21">
        <v>0</v>
      </c>
      <c r="BQ163" s="21">
        <v>0</v>
      </c>
      <c r="BR163" s="21">
        <v>0</v>
      </c>
      <c r="BS163" s="86">
        <f t="shared" si="263"/>
        <v>0</v>
      </c>
      <c r="BT163" s="230">
        <v>0</v>
      </c>
      <c r="BU163" s="230">
        <v>0</v>
      </c>
      <c r="BV163" s="230">
        <v>0</v>
      </c>
      <c r="BW163" s="230">
        <v>0</v>
      </c>
      <c r="BX163" s="230">
        <v>0</v>
      </c>
      <c r="BY163" s="230">
        <v>0</v>
      </c>
      <c r="BZ163" s="230">
        <v>0</v>
      </c>
      <c r="CA163" s="230">
        <v>0</v>
      </c>
      <c r="CB163" s="230">
        <v>0</v>
      </c>
      <c r="CC163" s="230">
        <v>0</v>
      </c>
      <c r="CD163" s="230">
        <v>0</v>
      </c>
      <c r="CE163" s="230">
        <v>0</v>
      </c>
      <c r="CF163" s="80">
        <f t="shared" si="264"/>
        <v>0</v>
      </c>
      <c r="CG163" s="59">
        <v>0</v>
      </c>
      <c r="CH163" s="59">
        <v>0</v>
      </c>
      <c r="CI163" s="59">
        <v>0</v>
      </c>
      <c r="CJ163" s="59">
        <v>0</v>
      </c>
      <c r="CK163" s="59">
        <v>0</v>
      </c>
      <c r="CL163" s="59">
        <v>0</v>
      </c>
      <c r="CM163" s="59">
        <v>0</v>
      </c>
      <c r="CN163" s="59">
        <v>0</v>
      </c>
      <c r="CO163" s="59">
        <v>0</v>
      </c>
      <c r="CP163" s="59">
        <v>0</v>
      </c>
      <c r="CQ163" s="59">
        <v>0</v>
      </c>
      <c r="CR163" s="59">
        <v>0</v>
      </c>
      <c r="CS163" s="11">
        <f t="shared" si="265"/>
        <v>0</v>
      </c>
      <c r="CT163" s="59">
        <v>0</v>
      </c>
      <c r="CU163" s="59">
        <v>0</v>
      </c>
      <c r="CV163" s="59">
        <v>0</v>
      </c>
      <c r="CW163" s="59">
        <v>0</v>
      </c>
      <c r="CX163" s="58">
        <f t="shared" si="239"/>
        <v>0</v>
      </c>
      <c r="CY163" s="63">
        <v>0</v>
      </c>
      <c r="CZ163" s="63">
        <v>0</v>
      </c>
      <c r="DA163" s="63">
        <v>0</v>
      </c>
      <c r="DB163" s="63">
        <v>0</v>
      </c>
      <c r="DC163" s="63">
        <v>0</v>
      </c>
      <c r="DD163" s="63">
        <v>0</v>
      </c>
      <c r="DE163" s="63">
        <v>0</v>
      </c>
      <c r="DF163" s="63">
        <v>0</v>
      </c>
      <c r="DG163" s="63">
        <v>0</v>
      </c>
      <c r="DH163" s="63">
        <v>0</v>
      </c>
      <c r="DI163" s="63">
        <v>0</v>
      </c>
      <c r="DJ163" s="63">
        <v>0</v>
      </c>
      <c r="DK163" s="63">
        <f t="shared" si="266"/>
        <v>0</v>
      </c>
      <c r="DL163" s="63">
        <v>0</v>
      </c>
      <c r="DM163" s="63">
        <v>0</v>
      </c>
      <c r="DN163" s="63">
        <v>0</v>
      </c>
      <c r="DO163" s="63">
        <v>0</v>
      </c>
      <c r="DP163" s="63">
        <v>0</v>
      </c>
      <c r="DQ163" s="63">
        <v>0</v>
      </c>
      <c r="DR163" s="63">
        <v>0</v>
      </c>
      <c r="DS163" s="63">
        <v>0</v>
      </c>
      <c r="DT163" s="63">
        <v>0</v>
      </c>
      <c r="DU163" s="63">
        <v>0</v>
      </c>
      <c r="DV163" s="63">
        <v>0</v>
      </c>
      <c r="DW163" s="63">
        <v>0</v>
      </c>
      <c r="DX163" s="63">
        <f t="shared" si="267"/>
        <v>0</v>
      </c>
      <c r="DY163" s="58">
        <v>0</v>
      </c>
      <c r="DZ163" s="58">
        <v>0</v>
      </c>
      <c r="EA163" s="58">
        <v>0</v>
      </c>
      <c r="EB163" s="58">
        <v>0</v>
      </c>
      <c r="EC163" s="58">
        <f t="shared" si="268"/>
        <v>0</v>
      </c>
      <c r="ED163" s="88">
        <v>0</v>
      </c>
      <c r="EE163" s="88">
        <v>0</v>
      </c>
      <c r="EF163" s="88">
        <v>0</v>
      </c>
      <c r="EG163" s="88">
        <v>0</v>
      </c>
      <c r="EH163" s="88">
        <v>0</v>
      </c>
      <c r="EI163" s="88">
        <v>0</v>
      </c>
      <c r="EJ163" s="88">
        <v>0</v>
      </c>
      <c r="EK163" s="88">
        <v>0</v>
      </c>
      <c r="EL163" s="87">
        <v>13000</v>
      </c>
      <c r="EM163" s="87">
        <v>0</v>
      </c>
      <c r="EN163" s="87">
        <v>0</v>
      </c>
      <c r="EO163" s="87">
        <v>0</v>
      </c>
      <c r="EP163" s="83">
        <f t="shared" si="269"/>
        <v>13000</v>
      </c>
      <c r="EQ163" s="79">
        <v>0</v>
      </c>
      <c r="ER163" s="79">
        <v>0</v>
      </c>
      <c r="ES163" s="79">
        <v>0</v>
      </c>
      <c r="ET163" s="79">
        <v>0</v>
      </c>
      <c r="EU163" s="79">
        <v>0</v>
      </c>
      <c r="EV163" s="79">
        <v>0</v>
      </c>
      <c r="EW163" s="79">
        <v>0</v>
      </c>
      <c r="EX163" s="79">
        <v>0</v>
      </c>
      <c r="EY163" s="79">
        <v>0</v>
      </c>
      <c r="EZ163" s="79">
        <v>0</v>
      </c>
      <c r="FA163" s="79">
        <v>0</v>
      </c>
      <c r="FB163" s="79">
        <v>0</v>
      </c>
      <c r="FC163" s="81">
        <f t="shared" si="270"/>
        <v>0</v>
      </c>
      <c r="FD163" s="81">
        <f t="shared" si="271"/>
        <v>0</v>
      </c>
      <c r="FE163" s="81">
        <f t="shared" si="272"/>
        <v>0</v>
      </c>
      <c r="FF163" s="81">
        <f t="shared" si="273"/>
        <v>0</v>
      </c>
      <c r="FG163" s="81">
        <f t="shared" si="274"/>
        <v>0</v>
      </c>
      <c r="FH163" s="81">
        <f t="shared" si="275"/>
        <v>0</v>
      </c>
      <c r="FI163" s="81">
        <f t="shared" si="276"/>
        <v>0</v>
      </c>
      <c r="FJ163" s="81">
        <f t="shared" si="277"/>
        <v>0</v>
      </c>
      <c r="FK163" s="81">
        <f t="shared" si="278"/>
        <v>0</v>
      </c>
      <c r="FL163" s="81">
        <f t="shared" si="279"/>
        <v>0</v>
      </c>
      <c r="FM163" s="81">
        <f t="shared" si="280"/>
        <v>0</v>
      </c>
      <c r="FN163" s="81">
        <f t="shared" si="281"/>
        <v>0</v>
      </c>
      <c r="FO163" s="81">
        <f t="shared" si="282"/>
        <v>0</v>
      </c>
      <c r="FP163" s="87">
        <v>0</v>
      </c>
      <c r="FQ163" s="87">
        <v>0</v>
      </c>
      <c r="FR163" s="87">
        <v>0</v>
      </c>
      <c r="FS163" s="87">
        <v>0</v>
      </c>
      <c r="FT163" s="87">
        <v>0</v>
      </c>
      <c r="FU163" s="87">
        <v>0</v>
      </c>
      <c r="FV163" s="87">
        <v>0</v>
      </c>
      <c r="FW163" s="87">
        <v>0</v>
      </c>
      <c r="FX163" s="87">
        <v>0</v>
      </c>
      <c r="FY163" s="87">
        <v>0</v>
      </c>
      <c r="FZ163" s="87">
        <v>0</v>
      </c>
      <c r="GA163" s="87">
        <v>0</v>
      </c>
      <c r="GB163" s="83">
        <f t="shared" si="283"/>
        <v>0</v>
      </c>
      <c r="GC163" s="87">
        <v>0</v>
      </c>
      <c r="GD163" s="87">
        <v>0</v>
      </c>
      <c r="GE163" s="87">
        <v>0</v>
      </c>
      <c r="GF163" s="87">
        <v>0</v>
      </c>
      <c r="GG163" s="86">
        <v>13000</v>
      </c>
      <c r="GH163" s="63">
        <v>0</v>
      </c>
      <c r="GI163" s="63">
        <v>0</v>
      </c>
      <c r="GJ163" s="63">
        <v>0</v>
      </c>
      <c r="GK163" s="63">
        <v>0</v>
      </c>
      <c r="GL163" s="63">
        <v>0</v>
      </c>
      <c r="GM163" s="63">
        <v>0</v>
      </c>
      <c r="GN163" s="63">
        <v>0</v>
      </c>
      <c r="GO163" s="63">
        <v>0</v>
      </c>
      <c r="GP163" s="63">
        <v>12393.682000000001</v>
      </c>
      <c r="GQ163" s="63">
        <v>606.3179999999993</v>
      </c>
      <c r="GR163" s="63">
        <v>0</v>
      </c>
      <c r="GS163" s="63">
        <v>0</v>
      </c>
      <c r="GT163" s="63">
        <f t="shared" si="284"/>
        <v>13000</v>
      </c>
      <c r="GU163" s="63">
        <v>0</v>
      </c>
      <c r="GV163" s="63">
        <v>0</v>
      </c>
      <c r="GW163" s="63">
        <v>0</v>
      </c>
      <c r="GX163" s="63">
        <v>0</v>
      </c>
      <c r="GY163" s="63">
        <v>0</v>
      </c>
      <c r="GZ163" s="63">
        <v>0</v>
      </c>
      <c r="HA163" s="63">
        <v>0</v>
      </c>
      <c r="HB163" s="63">
        <v>0</v>
      </c>
      <c r="HC163" s="63">
        <v>0</v>
      </c>
      <c r="HD163" s="63">
        <v>0</v>
      </c>
      <c r="HE163" s="63">
        <v>0</v>
      </c>
      <c r="HF163" s="63">
        <v>0</v>
      </c>
      <c r="HG163" s="63">
        <f t="shared" si="285"/>
        <v>0</v>
      </c>
      <c r="HH163" s="58">
        <v>0</v>
      </c>
      <c r="HI163" s="58">
        <v>0</v>
      </c>
      <c r="HJ163" s="58">
        <v>0</v>
      </c>
      <c r="HK163" s="58">
        <v>0</v>
      </c>
      <c r="HL163" s="58">
        <f t="shared" si="286"/>
        <v>13000</v>
      </c>
      <c r="HM163" s="63">
        <v>0</v>
      </c>
      <c r="HN163" s="63">
        <v>0</v>
      </c>
      <c r="HO163" s="63">
        <v>0</v>
      </c>
      <c r="HP163" s="63">
        <v>0</v>
      </c>
      <c r="HQ163" s="63">
        <v>0</v>
      </c>
      <c r="HR163" s="63">
        <v>0</v>
      </c>
      <c r="HS163" s="63">
        <v>0</v>
      </c>
      <c r="HT163" s="63">
        <v>0</v>
      </c>
      <c r="HU163" s="63">
        <v>12393.682000000001</v>
      </c>
      <c r="HV163" s="63">
        <v>0</v>
      </c>
      <c r="HW163" s="63">
        <v>0</v>
      </c>
      <c r="HX163" s="63">
        <v>606.3179999999993</v>
      </c>
      <c r="HY163" s="63">
        <f t="shared" si="287"/>
        <v>13000</v>
      </c>
      <c r="HZ163" s="63">
        <v>0</v>
      </c>
      <c r="IA163" s="63">
        <v>0</v>
      </c>
      <c r="IB163" s="63">
        <v>0</v>
      </c>
      <c r="IC163" s="63">
        <v>0</v>
      </c>
      <c r="ID163" s="63">
        <v>0</v>
      </c>
      <c r="IE163" s="63">
        <v>0</v>
      </c>
      <c r="IF163" s="63">
        <v>0</v>
      </c>
      <c r="IG163" s="63">
        <v>0</v>
      </c>
      <c r="IH163" s="63">
        <v>0</v>
      </c>
      <c r="II163" s="63">
        <v>0</v>
      </c>
      <c r="IJ163" s="63">
        <v>0</v>
      </c>
      <c r="IK163" s="63">
        <v>0</v>
      </c>
      <c r="IL163" s="63">
        <v>0</v>
      </c>
      <c r="IM163" s="58">
        <v>0</v>
      </c>
      <c r="IN163" s="58">
        <v>0</v>
      </c>
      <c r="IO163" s="58">
        <v>0</v>
      </c>
      <c r="IP163" s="58">
        <v>0</v>
      </c>
      <c r="IQ163" s="58">
        <f t="shared" si="240"/>
        <v>13000</v>
      </c>
      <c r="IR163" s="70">
        <f t="shared" si="288"/>
        <v>0</v>
      </c>
      <c r="IS163" s="70">
        <f t="shared" si="289"/>
        <v>12393.682000000001</v>
      </c>
      <c r="IT163" s="92">
        <f t="shared" si="241"/>
        <v>12393.682000000001</v>
      </c>
      <c r="IU163" s="92">
        <f t="shared" si="242"/>
        <v>0</v>
      </c>
      <c r="IV163" s="92">
        <f t="shared" si="290"/>
        <v>12393.682000000001</v>
      </c>
      <c r="IW163" s="21">
        <f t="shared" si="243"/>
        <v>-12393.682000000001</v>
      </c>
      <c r="IX163" s="70">
        <f t="shared" si="291"/>
        <v>13000</v>
      </c>
      <c r="IY163" s="70">
        <f t="shared" si="292"/>
        <v>12393.682000000001</v>
      </c>
      <c r="IZ163" s="93">
        <f t="shared" si="244"/>
        <v>12393.682000000001</v>
      </c>
      <c r="JA163" s="93">
        <f t="shared" si="245"/>
        <v>13000</v>
      </c>
      <c r="JB163" s="92">
        <f t="shared" si="293"/>
        <v>-606.3179999999993</v>
      </c>
      <c r="JC163" s="94">
        <f t="shared" si="246"/>
        <v>606.3179999999993</v>
      </c>
      <c r="JD163" s="94">
        <f t="shared" si="294"/>
        <v>13000</v>
      </c>
      <c r="JE163" s="94">
        <f t="shared" si="295"/>
        <v>12393.682000000001</v>
      </c>
      <c r="JF163" s="94">
        <f t="shared" si="247"/>
        <v>12393.682000000001</v>
      </c>
      <c r="JG163" s="94">
        <f t="shared" si="248"/>
        <v>13000</v>
      </c>
      <c r="JH163" s="94">
        <f t="shared" si="296"/>
        <v>-606.3179999999993</v>
      </c>
      <c r="JI163" s="94">
        <f t="shared" si="249"/>
        <v>606.3179999999993</v>
      </c>
      <c r="JJ163" s="94">
        <f t="shared" si="297"/>
        <v>12393.682000000001</v>
      </c>
      <c r="JK163" s="94">
        <f t="shared" si="250"/>
        <v>12393.682000000001</v>
      </c>
      <c r="JL163" s="94">
        <f t="shared" si="298"/>
        <v>12393.682000000001</v>
      </c>
      <c r="JM163" s="94">
        <f t="shared" si="299"/>
        <v>12393.682000000001</v>
      </c>
      <c r="JN163" s="94">
        <f t="shared" si="300"/>
        <v>0</v>
      </c>
      <c r="JO163" s="94">
        <f t="shared" si="301"/>
        <v>606.3179999999993</v>
      </c>
      <c r="JP163" s="35"/>
      <c r="JQ163" s="140"/>
      <c r="JR163" s="106"/>
      <c r="JS163" s="106"/>
      <c r="JT163" s="6" t="s">
        <v>560</v>
      </c>
      <c r="JU163" s="17"/>
      <c r="JV163" s="6"/>
      <c r="JW163" s="6"/>
      <c r="JX163" s="103" t="s">
        <v>572</v>
      </c>
      <c r="JY163" s="7"/>
      <c r="JZ163" s="14"/>
      <c r="KA163" s="6" t="s">
        <v>406</v>
      </c>
      <c r="KB163" s="14"/>
      <c r="KC163" s="110"/>
      <c r="KD163" s="110"/>
      <c r="KE163" s="145"/>
      <c r="KF163" s="14"/>
      <c r="KG163" s="14"/>
      <c r="KH163" s="14"/>
      <c r="KI163" s="14"/>
      <c r="KJ163" s="14"/>
      <c r="KK163" s="14"/>
      <c r="KL163" s="14"/>
      <c r="KM163" s="17"/>
      <c r="KN163" s="14"/>
      <c r="KO163" s="14"/>
      <c r="KP163" s="43" t="s">
        <v>500</v>
      </c>
      <c r="KQ163" s="14"/>
      <c r="KR163" s="14"/>
      <c r="KS163" s="292"/>
    </row>
    <row r="164" spans="1:305" x14ac:dyDescent="0.25">
      <c r="A164" s="15" t="s">
        <v>760</v>
      </c>
      <c r="B164" s="6" t="s">
        <v>71</v>
      </c>
      <c r="C164" s="43" t="s">
        <v>353</v>
      </c>
      <c r="D164" s="219" t="s">
        <v>147</v>
      </c>
      <c r="E164" s="32" t="s">
        <v>770</v>
      </c>
      <c r="F164" s="32" t="s">
        <v>770</v>
      </c>
      <c r="G164" s="48">
        <v>0</v>
      </c>
      <c r="H164" s="48">
        <v>0</v>
      </c>
      <c r="I164" s="48">
        <v>0</v>
      </c>
      <c r="J164" s="48">
        <v>0</v>
      </c>
      <c r="K164" s="48">
        <v>0</v>
      </c>
      <c r="L164" s="48">
        <v>0</v>
      </c>
      <c r="M164" s="48">
        <v>0</v>
      </c>
      <c r="N164" s="48">
        <v>0</v>
      </c>
      <c r="O164" s="48">
        <v>0</v>
      </c>
      <c r="P164" s="48">
        <v>0</v>
      </c>
      <c r="Q164" s="48">
        <v>0</v>
      </c>
      <c r="R164" s="48">
        <v>16768.625</v>
      </c>
      <c r="S164" s="11">
        <f t="shared" si="225"/>
        <v>16768.625</v>
      </c>
      <c r="T164" s="79">
        <v>0</v>
      </c>
      <c r="U164" s="79">
        <v>0</v>
      </c>
      <c r="V164" s="79">
        <v>0</v>
      </c>
      <c r="W164" s="79">
        <v>0</v>
      </c>
      <c r="X164" s="79">
        <v>0</v>
      </c>
      <c r="Y164" s="79">
        <v>0</v>
      </c>
      <c r="Z164" s="79">
        <v>0</v>
      </c>
      <c r="AA164" s="79">
        <v>0</v>
      </c>
      <c r="AB164" s="79">
        <v>0</v>
      </c>
      <c r="AC164" s="79">
        <v>0</v>
      </c>
      <c r="AD164" s="79">
        <v>0</v>
      </c>
      <c r="AE164" s="79">
        <v>0</v>
      </c>
      <c r="AF164" s="221">
        <f t="shared" si="226"/>
        <v>0</v>
      </c>
      <c r="AG164" s="221">
        <f t="shared" si="227"/>
        <v>0</v>
      </c>
      <c r="AH164" s="221">
        <f t="shared" si="228"/>
        <v>0</v>
      </c>
      <c r="AI164" s="221">
        <f t="shared" si="229"/>
        <v>0</v>
      </c>
      <c r="AJ164" s="221">
        <f t="shared" si="230"/>
        <v>0</v>
      </c>
      <c r="AK164" s="221">
        <f t="shared" si="231"/>
        <v>0</v>
      </c>
      <c r="AL164" s="221">
        <f t="shared" si="232"/>
        <v>0</v>
      </c>
      <c r="AM164" s="221">
        <f t="shared" si="233"/>
        <v>0</v>
      </c>
      <c r="AN164" s="221">
        <f t="shared" si="234"/>
        <v>0</v>
      </c>
      <c r="AO164" s="221">
        <f t="shared" si="235"/>
        <v>0</v>
      </c>
      <c r="AP164" s="221">
        <f t="shared" si="236"/>
        <v>0</v>
      </c>
      <c r="AQ164" s="221">
        <f t="shared" si="237"/>
        <v>0</v>
      </c>
      <c r="AR164" s="221">
        <f t="shared" si="251"/>
        <v>0</v>
      </c>
      <c r="AS164" s="221">
        <f t="shared" si="252"/>
        <v>0</v>
      </c>
      <c r="AT164" s="221">
        <f t="shared" si="253"/>
        <v>0</v>
      </c>
      <c r="AU164" s="221">
        <f t="shared" si="254"/>
        <v>0</v>
      </c>
      <c r="AV164" s="221">
        <f t="shared" si="255"/>
        <v>0</v>
      </c>
      <c r="AW164" s="221">
        <f t="shared" si="256"/>
        <v>0</v>
      </c>
      <c r="AX164" s="221">
        <f t="shared" si="257"/>
        <v>0</v>
      </c>
      <c r="AY164" s="221">
        <f t="shared" si="258"/>
        <v>0</v>
      </c>
      <c r="AZ164" s="221">
        <f t="shared" si="259"/>
        <v>0</v>
      </c>
      <c r="BA164" s="221">
        <f t="shared" si="260"/>
        <v>0</v>
      </c>
      <c r="BB164" s="221">
        <f t="shared" si="261"/>
        <v>0</v>
      </c>
      <c r="BC164" s="221">
        <f t="shared" si="262"/>
        <v>0</v>
      </c>
      <c r="BD164" s="80">
        <f t="shared" si="238"/>
        <v>0</v>
      </c>
      <c r="BE164" s="76">
        <v>0</v>
      </c>
      <c r="BF164" s="51">
        <v>0</v>
      </c>
      <c r="BG164" s="21">
        <v>0</v>
      </c>
      <c r="BH164" s="21">
        <v>0</v>
      </c>
      <c r="BI164" s="21">
        <v>0</v>
      </c>
      <c r="BJ164" s="21">
        <v>0</v>
      </c>
      <c r="BK164" s="21">
        <v>0</v>
      </c>
      <c r="BL164" s="21">
        <v>0</v>
      </c>
      <c r="BM164" s="21">
        <v>0</v>
      </c>
      <c r="BN164" s="21">
        <v>0</v>
      </c>
      <c r="BO164" s="21">
        <v>0</v>
      </c>
      <c r="BP164" s="21">
        <v>0</v>
      </c>
      <c r="BQ164" s="21">
        <v>0</v>
      </c>
      <c r="BR164" s="21">
        <v>0</v>
      </c>
      <c r="BS164" s="86">
        <f t="shared" si="263"/>
        <v>0</v>
      </c>
      <c r="BT164" s="230">
        <v>0</v>
      </c>
      <c r="BU164" s="230">
        <v>0</v>
      </c>
      <c r="BV164" s="230">
        <v>0</v>
      </c>
      <c r="BW164" s="230">
        <v>0</v>
      </c>
      <c r="BX164" s="230">
        <v>0</v>
      </c>
      <c r="BY164" s="230">
        <v>0</v>
      </c>
      <c r="BZ164" s="230">
        <v>0</v>
      </c>
      <c r="CA164" s="230">
        <v>0</v>
      </c>
      <c r="CB164" s="230">
        <v>0</v>
      </c>
      <c r="CC164" s="230">
        <v>0</v>
      </c>
      <c r="CD164" s="230">
        <v>0</v>
      </c>
      <c r="CE164" s="230">
        <v>0</v>
      </c>
      <c r="CF164" s="80">
        <f t="shared" si="264"/>
        <v>0</v>
      </c>
      <c r="CG164" s="59">
        <v>0</v>
      </c>
      <c r="CH164" s="59">
        <v>0</v>
      </c>
      <c r="CI164" s="59">
        <v>0</v>
      </c>
      <c r="CJ164" s="59">
        <v>0</v>
      </c>
      <c r="CK164" s="59">
        <v>0</v>
      </c>
      <c r="CL164" s="59">
        <v>0</v>
      </c>
      <c r="CM164" s="59">
        <v>0</v>
      </c>
      <c r="CN164" s="59">
        <v>0</v>
      </c>
      <c r="CO164" s="59">
        <v>0</v>
      </c>
      <c r="CP164" s="59">
        <v>0</v>
      </c>
      <c r="CQ164" s="59">
        <v>0</v>
      </c>
      <c r="CR164" s="59">
        <v>0</v>
      </c>
      <c r="CS164" s="11">
        <f t="shared" si="265"/>
        <v>0</v>
      </c>
      <c r="CT164" s="59">
        <v>0</v>
      </c>
      <c r="CU164" s="59">
        <v>0</v>
      </c>
      <c r="CV164" s="59">
        <v>0</v>
      </c>
      <c r="CW164" s="59">
        <v>0</v>
      </c>
      <c r="CX164" s="58">
        <f t="shared" si="239"/>
        <v>0</v>
      </c>
      <c r="CY164" s="63">
        <v>0</v>
      </c>
      <c r="CZ164" s="63">
        <v>0</v>
      </c>
      <c r="DA164" s="63">
        <v>0</v>
      </c>
      <c r="DB164" s="63">
        <v>0</v>
      </c>
      <c r="DC164" s="63">
        <v>0</v>
      </c>
      <c r="DD164" s="63">
        <v>0</v>
      </c>
      <c r="DE164" s="63">
        <v>0</v>
      </c>
      <c r="DF164" s="63">
        <v>0</v>
      </c>
      <c r="DG164" s="63">
        <v>0</v>
      </c>
      <c r="DH164" s="63">
        <v>0</v>
      </c>
      <c r="DI164" s="63">
        <v>0</v>
      </c>
      <c r="DJ164" s="63">
        <v>0</v>
      </c>
      <c r="DK164" s="63">
        <f t="shared" si="266"/>
        <v>0</v>
      </c>
      <c r="DL164" s="63">
        <v>0</v>
      </c>
      <c r="DM164" s="63">
        <v>0</v>
      </c>
      <c r="DN164" s="63">
        <v>0</v>
      </c>
      <c r="DO164" s="63">
        <v>0</v>
      </c>
      <c r="DP164" s="63">
        <v>0</v>
      </c>
      <c r="DQ164" s="63">
        <v>0</v>
      </c>
      <c r="DR164" s="63">
        <v>0</v>
      </c>
      <c r="DS164" s="63">
        <v>0</v>
      </c>
      <c r="DT164" s="63">
        <v>0</v>
      </c>
      <c r="DU164" s="63">
        <v>0</v>
      </c>
      <c r="DV164" s="63">
        <v>0</v>
      </c>
      <c r="DW164" s="63">
        <v>0</v>
      </c>
      <c r="DX164" s="63">
        <f t="shared" si="267"/>
        <v>0</v>
      </c>
      <c r="DY164" s="58">
        <v>0</v>
      </c>
      <c r="DZ164" s="58">
        <v>0</v>
      </c>
      <c r="EA164" s="58">
        <v>0</v>
      </c>
      <c r="EB164" s="58">
        <v>0</v>
      </c>
      <c r="EC164" s="58">
        <f t="shared" si="268"/>
        <v>0</v>
      </c>
      <c r="ED164" s="88">
        <v>0</v>
      </c>
      <c r="EE164" s="88">
        <v>0</v>
      </c>
      <c r="EF164" s="88">
        <v>0</v>
      </c>
      <c r="EG164" s="88">
        <v>0</v>
      </c>
      <c r="EH164" s="88">
        <v>0</v>
      </c>
      <c r="EI164" s="88">
        <v>0</v>
      </c>
      <c r="EJ164" s="88">
        <v>0</v>
      </c>
      <c r="EK164" s="88">
        <v>0</v>
      </c>
      <c r="EL164" s="88">
        <v>0</v>
      </c>
      <c r="EM164" s="88">
        <v>0</v>
      </c>
      <c r="EN164" s="87">
        <v>20000</v>
      </c>
      <c r="EO164" s="87">
        <v>0</v>
      </c>
      <c r="EP164" s="83">
        <f t="shared" si="269"/>
        <v>20000</v>
      </c>
      <c r="EQ164" s="79">
        <v>0</v>
      </c>
      <c r="ER164" s="79">
        <v>0</v>
      </c>
      <c r="ES164" s="79">
        <v>0</v>
      </c>
      <c r="ET164" s="79">
        <v>0</v>
      </c>
      <c r="EU164" s="79">
        <v>0</v>
      </c>
      <c r="EV164" s="79">
        <v>0</v>
      </c>
      <c r="EW164" s="79">
        <v>0</v>
      </c>
      <c r="EX164" s="79">
        <v>0</v>
      </c>
      <c r="EY164" s="79">
        <v>0</v>
      </c>
      <c r="EZ164" s="79">
        <v>0</v>
      </c>
      <c r="FA164" s="79">
        <v>0</v>
      </c>
      <c r="FB164" s="79">
        <v>0</v>
      </c>
      <c r="FC164" s="81">
        <f t="shared" si="270"/>
        <v>0</v>
      </c>
      <c r="FD164" s="81">
        <f t="shared" si="271"/>
        <v>0</v>
      </c>
      <c r="FE164" s="81">
        <f t="shared" si="272"/>
        <v>0</v>
      </c>
      <c r="FF164" s="81">
        <f t="shared" si="273"/>
        <v>0</v>
      </c>
      <c r="FG164" s="81">
        <f t="shared" si="274"/>
        <v>0</v>
      </c>
      <c r="FH164" s="81">
        <f t="shared" si="275"/>
        <v>0</v>
      </c>
      <c r="FI164" s="81">
        <f t="shared" si="276"/>
        <v>0</v>
      </c>
      <c r="FJ164" s="81">
        <f t="shared" si="277"/>
        <v>0</v>
      </c>
      <c r="FK164" s="81">
        <f t="shared" si="278"/>
        <v>0</v>
      </c>
      <c r="FL164" s="81">
        <f t="shared" si="279"/>
        <v>0</v>
      </c>
      <c r="FM164" s="81">
        <f t="shared" si="280"/>
        <v>0</v>
      </c>
      <c r="FN164" s="81">
        <f t="shared" si="281"/>
        <v>0</v>
      </c>
      <c r="FO164" s="81">
        <f t="shared" si="282"/>
        <v>0</v>
      </c>
      <c r="FP164" s="87">
        <v>0</v>
      </c>
      <c r="FQ164" s="87">
        <v>0</v>
      </c>
      <c r="FR164" s="87">
        <v>0</v>
      </c>
      <c r="FS164" s="87">
        <v>0</v>
      </c>
      <c r="FT164" s="87">
        <v>0</v>
      </c>
      <c r="FU164" s="87">
        <v>0</v>
      </c>
      <c r="FV164" s="87">
        <v>0</v>
      </c>
      <c r="FW164" s="87">
        <v>0</v>
      </c>
      <c r="FX164" s="87">
        <v>0</v>
      </c>
      <c r="FY164" s="87">
        <v>0</v>
      </c>
      <c r="FZ164" s="87">
        <v>0</v>
      </c>
      <c r="GA164" s="87">
        <v>0</v>
      </c>
      <c r="GB164" s="83">
        <f t="shared" si="283"/>
        <v>0</v>
      </c>
      <c r="GC164" s="87">
        <v>0</v>
      </c>
      <c r="GD164" s="87">
        <v>0</v>
      </c>
      <c r="GE164" s="87">
        <v>0</v>
      </c>
      <c r="GF164" s="87">
        <v>0</v>
      </c>
      <c r="GG164" s="86">
        <v>20000</v>
      </c>
      <c r="GH164" s="63">
        <v>0</v>
      </c>
      <c r="GI164" s="63">
        <v>0</v>
      </c>
      <c r="GJ164" s="63">
        <v>0</v>
      </c>
      <c r="GK164" s="63">
        <v>0</v>
      </c>
      <c r="GL164" s="63">
        <v>0</v>
      </c>
      <c r="GM164" s="63">
        <v>0</v>
      </c>
      <c r="GN164" s="63">
        <v>0</v>
      </c>
      <c r="GO164" s="63">
        <v>0</v>
      </c>
      <c r="GP164" s="63">
        <v>0</v>
      </c>
      <c r="GQ164" s="63">
        <v>0</v>
      </c>
      <c r="GR164" s="63">
        <v>20000</v>
      </c>
      <c r="GS164" s="63">
        <v>0</v>
      </c>
      <c r="GT164" s="63">
        <f t="shared" si="284"/>
        <v>20000</v>
      </c>
      <c r="GU164" s="63">
        <v>0</v>
      </c>
      <c r="GV164" s="63">
        <v>0</v>
      </c>
      <c r="GW164" s="63">
        <v>0</v>
      </c>
      <c r="GX164" s="63">
        <v>0</v>
      </c>
      <c r="GY164" s="63">
        <v>0</v>
      </c>
      <c r="GZ164" s="63">
        <v>0</v>
      </c>
      <c r="HA164" s="63">
        <v>0</v>
      </c>
      <c r="HB164" s="63">
        <v>0</v>
      </c>
      <c r="HC164" s="63">
        <v>0</v>
      </c>
      <c r="HD164" s="63">
        <v>0</v>
      </c>
      <c r="HE164" s="63">
        <v>0</v>
      </c>
      <c r="HF164" s="63">
        <v>0</v>
      </c>
      <c r="HG164" s="63">
        <f t="shared" si="285"/>
        <v>0</v>
      </c>
      <c r="HH164" s="58">
        <v>0</v>
      </c>
      <c r="HI164" s="58">
        <v>0</v>
      </c>
      <c r="HJ164" s="58">
        <v>0</v>
      </c>
      <c r="HK164" s="58">
        <v>0</v>
      </c>
      <c r="HL164" s="58">
        <f t="shared" si="286"/>
        <v>20000</v>
      </c>
      <c r="HM164" s="63">
        <v>0</v>
      </c>
      <c r="HN164" s="63">
        <v>0</v>
      </c>
      <c r="HO164" s="63">
        <v>0</v>
      </c>
      <c r="HP164" s="63">
        <v>0</v>
      </c>
      <c r="HQ164" s="63">
        <v>0</v>
      </c>
      <c r="HR164" s="63">
        <v>0</v>
      </c>
      <c r="HS164" s="63">
        <v>0</v>
      </c>
      <c r="HT164" s="63">
        <v>0</v>
      </c>
      <c r="HU164" s="63">
        <v>0</v>
      </c>
      <c r="HV164" s="63">
        <v>0</v>
      </c>
      <c r="HW164" s="63">
        <v>0</v>
      </c>
      <c r="HX164" s="63">
        <v>20000</v>
      </c>
      <c r="HY164" s="63">
        <f t="shared" si="287"/>
        <v>20000</v>
      </c>
      <c r="HZ164" s="63">
        <v>0</v>
      </c>
      <c r="IA164" s="63">
        <v>0</v>
      </c>
      <c r="IB164" s="63">
        <v>0</v>
      </c>
      <c r="IC164" s="63">
        <v>0</v>
      </c>
      <c r="ID164" s="63">
        <v>0</v>
      </c>
      <c r="IE164" s="63">
        <v>0</v>
      </c>
      <c r="IF164" s="63">
        <v>0</v>
      </c>
      <c r="IG164" s="63">
        <v>0</v>
      </c>
      <c r="IH164" s="63">
        <v>0</v>
      </c>
      <c r="II164" s="63">
        <v>0</v>
      </c>
      <c r="IJ164" s="63">
        <v>0</v>
      </c>
      <c r="IK164" s="63">
        <v>0</v>
      </c>
      <c r="IL164" s="63">
        <v>0</v>
      </c>
      <c r="IM164" s="58">
        <v>0</v>
      </c>
      <c r="IN164" s="58">
        <v>0</v>
      </c>
      <c r="IO164" s="58">
        <v>0</v>
      </c>
      <c r="IP164" s="58">
        <v>0</v>
      </c>
      <c r="IQ164" s="58">
        <f t="shared" si="240"/>
        <v>20000</v>
      </c>
      <c r="IR164" s="70">
        <f t="shared" si="288"/>
        <v>0</v>
      </c>
      <c r="IS164" s="70">
        <f t="shared" si="289"/>
        <v>0</v>
      </c>
      <c r="IT164" s="92">
        <f t="shared" si="241"/>
        <v>0</v>
      </c>
      <c r="IU164" s="92">
        <f t="shared" si="242"/>
        <v>0</v>
      </c>
      <c r="IV164" s="92">
        <f t="shared" si="290"/>
        <v>0</v>
      </c>
      <c r="IW164" s="21">
        <f t="shared" si="243"/>
        <v>0</v>
      </c>
      <c r="IX164" s="70">
        <f t="shared" si="291"/>
        <v>20000</v>
      </c>
      <c r="IY164" s="70">
        <f t="shared" si="292"/>
        <v>0</v>
      </c>
      <c r="IZ164" s="93">
        <f t="shared" si="244"/>
        <v>0</v>
      </c>
      <c r="JA164" s="93">
        <f t="shared" si="245"/>
        <v>20000</v>
      </c>
      <c r="JB164" s="92">
        <f t="shared" si="293"/>
        <v>-20000</v>
      </c>
      <c r="JC164" s="94">
        <f t="shared" si="246"/>
        <v>20000</v>
      </c>
      <c r="JD164" s="94">
        <f t="shared" si="294"/>
        <v>20000</v>
      </c>
      <c r="JE164" s="94">
        <f t="shared" si="295"/>
        <v>0</v>
      </c>
      <c r="JF164" s="94">
        <f t="shared" si="247"/>
        <v>0</v>
      </c>
      <c r="JG164" s="94">
        <f t="shared" si="248"/>
        <v>20000</v>
      </c>
      <c r="JH164" s="94">
        <f t="shared" si="296"/>
        <v>-20000</v>
      </c>
      <c r="JI164" s="94">
        <f t="shared" si="249"/>
        <v>20000</v>
      </c>
      <c r="JJ164" s="94">
        <f t="shared" si="297"/>
        <v>0</v>
      </c>
      <c r="JK164" s="94">
        <f t="shared" si="250"/>
        <v>16768.625</v>
      </c>
      <c r="JL164" s="94">
        <f t="shared" si="298"/>
        <v>16768.625</v>
      </c>
      <c r="JM164" s="94">
        <f t="shared" si="299"/>
        <v>0</v>
      </c>
      <c r="JN164" s="94">
        <f t="shared" si="300"/>
        <v>16768.625</v>
      </c>
      <c r="JO164" s="94">
        <f t="shared" si="301"/>
        <v>3231.375</v>
      </c>
      <c r="JP164" s="35"/>
      <c r="JQ164" s="140"/>
      <c r="JR164" s="106"/>
      <c r="JS164" s="106"/>
      <c r="JT164" s="6" t="s">
        <v>576</v>
      </c>
      <c r="JU164" s="17"/>
      <c r="JV164" s="6"/>
      <c r="JW164" s="6"/>
      <c r="JX164" s="103" t="s">
        <v>572</v>
      </c>
      <c r="JY164" s="7"/>
      <c r="JZ164" s="14"/>
      <c r="KA164" s="6" t="s">
        <v>406</v>
      </c>
      <c r="KB164" s="14"/>
      <c r="KC164" s="110"/>
      <c r="KD164" s="110"/>
      <c r="KE164" s="145"/>
      <c r="KF164" s="14"/>
      <c r="KG164" s="14"/>
      <c r="KH164" s="14"/>
      <c r="KI164" s="14"/>
      <c r="KJ164" s="14"/>
      <c r="KK164" s="14"/>
      <c r="KL164" s="14"/>
      <c r="KM164" s="17"/>
      <c r="KN164" s="14"/>
      <c r="KO164" s="14"/>
      <c r="KP164" s="43" t="s">
        <v>500</v>
      </c>
      <c r="KQ164" s="14"/>
      <c r="KR164" s="14"/>
      <c r="KS164" s="292"/>
    </row>
    <row r="165" spans="1:305" x14ac:dyDescent="0.25">
      <c r="A165" s="15" t="s">
        <v>309</v>
      </c>
      <c r="B165" s="6" t="s">
        <v>71</v>
      </c>
      <c r="C165" s="43" t="s">
        <v>354</v>
      </c>
      <c r="D165" s="219" t="s">
        <v>147</v>
      </c>
      <c r="E165" s="32" t="s">
        <v>770</v>
      </c>
      <c r="F165" s="32" t="s">
        <v>770</v>
      </c>
      <c r="G165" s="48">
        <v>0</v>
      </c>
      <c r="H165" s="48">
        <v>0</v>
      </c>
      <c r="I165" s="48">
        <v>0</v>
      </c>
      <c r="J165" s="48">
        <v>0</v>
      </c>
      <c r="K165" s="48">
        <v>0</v>
      </c>
      <c r="L165" s="48">
        <v>0</v>
      </c>
      <c r="M165" s="48">
        <v>0</v>
      </c>
      <c r="N165" s="48">
        <v>0</v>
      </c>
      <c r="O165" s="48">
        <v>0</v>
      </c>
      <c r="P165" s="48">
        <v>14914.362999999999</v>
      </c>
      <c r="Q165" s="48">
        <v>0</v>
      </c>
      <c r="R165" s="48">
        <v>0</v>
      </c>
      <c r="S165" s="11">
        <f t="shared" si="225"/>
        <v>14914.362999999999</v>
      </c>
      <c r="T165" s="79">
        <v>0</v>
      </c>
      <c r="U165" s="79">
        <v>0</v>
      </c>
      <c r="V165" s="79">
        <v>0</v>
      </c>
      <c r="W165" s="79">
        <v>0</v>
      </c>
      <c r="X165" s="79">
        <v>0</v>
      </c>
      <c r="Y165" s="79">
        <v>0</v>
      </c>
      <c r="Z165" s="79">
        <v>0</v>
      </c>
      <c r="AA165" s="79">
        <v>0</v>
      </c>
      <c r="AB165" s="79">
        <v>0</v>
      </c>
      <c r="AC165" s="79">
        <v>0</v>
      </c>
      <c r="AD165" s="79">
        <v>0</v>
      </c>
      <c r="AE165" s="79">
        <v>0</v>
      </c>
      <c r="AF165" s="221">
        <f t="shared" ref="AF165:AF172" si="302">BE165+SUM(T165)</f>
        <v>0</v>
      </c>
      <c r="AG165" s="221">
        <f t="shared" ref="AG165:AG172" si="303">BE165+SUM(T165:U165)</f>
        <v>0</v>
      </c>
      <c r="AH165" s="221">
        <f t="shared" ref="AH165:AH172" si="304">BE165+SUM(T165:V165)</f>
        <v>0</v>
      </c>
      <c r="AI165" s="221">
        <f t="shared" ref="AI165:AI172" si="305">BE165+SUM(T165:W165)</f>
        <v>0</v>
      </c>
      <c r="AJ165" s="221">
        <f t="shared" ref="AJ165:AJ172" si="306">BE165+SUM(T165:X165)</f>
        <v>0</v>
      </c>
      <c r="AK165" s="221">
        <f t="shared" ref="AK165:AK172" si="307">BE165+SUM(T165:Y165)</f>
        <v>0</v>
      </c>
      <c r="AL165" s="221">
        <f t="shared" ref="AL165:AL172" si="308">BE165+SUM(T165:Z165)</f>
        <v>0</v>
      </c>
      <c r="AM165" s="221">
        <f t="shared" ref="AM165:AM172" si="309">BE165+SUM(T165:AA165)</f>
        <v>0</v>
      </c>
      <c r="AN165" s="221">
        <f t="shared" ref="AN165:AN172" si="310">BE165+SUM(T165:AB165)</f>
        <v>0</v>
      </c>
      <c r="AO165" s="221">
        <f t="shared" ref="AO165:AO172" si="311">BE165+SUM(T165:AC165)</f>
        <v>0</v>
      </c>
      <c r="AP165" s="221">
        <f t="shared" ref="AP165:AP172" si="312">BE165+SUM(T165:AD165)</f>
        <v>0</v>
      </c>
      <c r="AQ165" s="221">
        <f t="shared" ref="AQ165:AQ172" si="313">BE165+SUM(T165:AE165)</f>
        <v>0</v>
      </c>
      <c r="AR165" s="221">
        <f t="shared" si="251"/>
        <v>0</v>
      </c>
      <c r="AS165" s="221">
        <f t="shared" si="252"/>
        <v>0</v>
      </c>
      <c r="AT165" s="221">
        <f t="shared" si="253"/>
        <v>0</v>
      </c>
      <c r="AU165" s="221">
        <f t="shared" si="254"/>
        <v>0</v>
      </c>
      <c r="AV165" s="221">
        <f t="shared" si="255"/>
        <v>0</v>
      </c>
      <c r="AW165" s="221">
        <f t="shared" si="256"/>
        <v>0</v>
      </c>
      <c r="AX165" s="221">
        <f t="shared" si="257"/>
        <v>0</v>
      </c>
      <c r="AY165" s="221">
        <f t="shared" si="258"/>
        <v>0</v>
      </c>
      <c r="AZ165" s="221">
        <f t="shared" si="259"/>
        <v>0</v>
      </c>
      <c r="BA165" s="221">
        <f t="shared" si="260"/>
        <v>0</v>
      </c>
      <c r="BB165" s="221">
        <f t="shared" si="261"/>
        <v>0</v>
      </c>
      <c r="BC165" s="221">
        <f t="shared" si="262"/>
        <v>0</v>
      </c>
      <c r="BD165" s="80">
        <f t="shared" ref="BD165:BD172" si="314">BE165+SUM(T165:AE165)</f>
        <v>0</v>
      </c>
      <c r="BE165" s="76">
        <v>0</v>
      </c>
      <c r="BF165" s="51">
        <v>0</v>
      </c>
      <c r="BG165" s="21">
        <v>0</v>
      </c>
      <c r="BH165" s="21">
        <v>0</v>
      </c>
      <c r="BI165" s="21">
        <v>0</v>
      </c>
      <c r="BJ165" s="21">
        <v>0</v>
      </c>
      <c r="BK165" s="21">
        <v>0</v>
      </c>
      <c r="BL165" s="21">
        <v>0</v>
      </c>
      <c r="BM165" s="21">
        <v>0</v>
      </c>
      <c r="BN165" s="21">
        <v>0</v>
      </c>
      <c r="BO165" s="21">
        <v>0</v>
      </c>
      <c r="BP165" s="21">
        <v>0</v>
      </c>
      <c r="BQ165" s="21">
        <v>0</v>
      </c>
      <c r="BR165" s="21">
        <v>0</v>
      </c>
      <c r="BS165" s="86">
        <f t="shared" si="263"/>
        <v>0</v>
      </c>
      <c r="BT165" s="230">
        <v>0</v>
      </c>
      <c r="BU165" s="230">
        <v>0</v>
      </c>
      <c r="BV165" s="230">
        <v>0</v>
      </c>
      <c r="BW165" s="230">
        <v>0</v>
      </c>
      <c r="BX165" s="230">
        <v>0</v>
      </c>
      <c r="BY165" s="230">
        <v>0</v>
      </c>
      <c r="BZ165" s="230">
        <v>0</v>
      </c>
      <c r="CA165" s="230">
        <v>0</v>
      </c>
      <c r="CB165" s="230">
        <v>0</v>
      </c>
      <c r="CC165" s="230">
        <v>0</v>
      </c>
      <c r="CD165" s="230">
        <v>0</v>
      </c>
      <c r="CE165" s="230">
        <v>0</v>
      </c>
      <c r="CF165" s="80">
        <f t="shared" si="264"/>
        <v>0</v>
      </c>
      <c r="CG165" s="59">
        <v>0</v>
      </c>
      <c r="CH165" s="59">
        <v>0</v>
      </c>
      <c r="CI165" s="59">
        <v>0</v>
      </c>
      <c r="CJ165" s="59">
        <v>0</v>
      </c>
      <c r="CK165" s="59">
        <v>0</v>
      </c>
      <c r="CL165" s="59">
        <v>0</v>
      </c>
      <c r="CM165" s="59">
        <v>0</v>
      </c>
      <c r="CN165" s="59">
        <v>0</v>
      </c>
      <c r="CO165" s="59">
        <v>0</v>
      </c>
      <c r="CP165" s="59">
        <v>0</v>
      </c>
      <c r="CQ165" s="59">
        <v>0</v>
      </c>
      <c r="CR165" s="59">
        <v>0</v>
      </c>
      <c r="CS165" s="11">
        <f t="shared" si="265"/>
        <v>0</v>
      </c>
      <c r="CT165" s="59">
        <v>0</v>
      </c>
      <c r="CU165" s="59">
        <v>0</v>
      </c>
      <c r="CV165" s="59">
        <v>0</v>
      </c>
      <c r="CW165" s="59">
        <v>0</v>
      </c>
      <c r="CX165" s="58">
        <f t="shared" ref="CX165:CX173" si="315">SUM(BF165,BS165,CS165,CT165:CV165)</f>
        <v>0</v>
      </c>
      <c r="CY165" s="63">
        <v>0</v>
      </c>
      <c r="CZ165" s="63">
        <v>0</v>
      </c>
      <c r="DA165" s="63">
        <v>0</v>
      </c>
      <c r="DB165" s="63">
        <v>0</v>
      </c>
      <c r="DC165" s="63">
        <v>0</v>
      </c>
      <c r="DD165" s="63">
        <v>0</v>
      </c>
      <c r="DE165" s="63">
        <v>0</v>
      </c>
      <c r="DF165" s="63">
        <v>0</v>
      </c>
      <c r="DG165" s="63">
        <v>0</v>
      </c>
      <c r="DH165" s="63">
        <v>0</v>
      </c>
      <c r="DI165" s="63">
        <v>0</v>
      </c>
      <c r="DJ165" s="63">
        <v>0</v>
      </c>
      <c r="DK165" s="63">
        <f t="shared" si="266"/>
        <v>0</v>
      </c>
      <c r="DL165" s="63">
        <v>0</v>
      </c>
      <c r="DM165" s="63">
        <v>0</v>
      </c>
      <c r="DN165" s="63">
        <v>0</v>
      </c>
      <c r="DO165" s="63">
        <v>0</v>
      </c>
      <c r="DP165" s="63">
        <v>0</v>
      </c>
      <c r="DQ165" s="63">
        <v>0</v>
      </c>
      <c r="DR165" s="63">
        <v>0</v>
      </c>
      <c r="DS165" s="63">
        <v>0</v>
      </c>
      <c r="DT165" s="63">
        <v>0</v>
      </c>
      <c r="DU165" s="63">
        <v>0</v>
      </c>
      <c r="DV165" s="63">
        <v>0</v>
      </c>
      <c r="DW165" s="63">
        <v>0</v>
      </c>
      <c r="DX165" s="63">
        <f t="shared" si="267"/>
        <v>0</v>
      </c>
      <c r="DY165" s="58">
        <v>0</v>
      </c>
      <c r="DZ165" s="58">
        <v>0</v>
      </c>
      <c r="EA165" s="58">
        <v>0</v>
      </c>
      <c r="EB165" s="58">
        <v>0</v>
      </c>
      <c r="EC165" s="58">
        <f t="shared" si="268"/>
        <v>0</v>
      </c>
      <c r="ED165" s="88">
        <v>0</v>
      </c>
      <c r="EE165" s="88">
        <v>0</v>
      </c>
      <c r="EF165" s="88">
        <v>0</v>
      </c>
      <c r="EG165" s="88">
        <v>0</v>
      </c>
      <c r="EH165" s="88">
        <v>0</v>
      </c>
      <c r="EI165" s="88">
        <v>0</v>
      </c>
      <c r="EJ165" s="88">
        <v>0</v>
      </c>
      <c r="EK165" s="88">
        <v>0</v>
      </c>
      <c r="EL165" s="88">
        <v>0</v>
      </c>
      <c r="EM165" s="88">
        <v>0</v>
      </c>
      <c r="EN165" s="87">
        <v>0</v>
      </c>
      <c r="EO165" s="87">
        <v>0</v>
      </c>
      <c r="EP165" s="83">
        <f t="shared" si="269"/>
        <v>0</v>
      </c>
      <c r="EQ165" s="79">
        <v>0</v>
      </c>
      <c r="ER165" s="79">
        <v>0</v>
      </c>
      <c r="ES165" s="79">
        <v>0</v>
      </c>
      <c r="ET165" s="79">
        <v>0</v>
      </c>
      <c r="EU165" s="79">
        <v>0</v>
      </c>
      <c r="EV165" s="79">
        <v>0</v>
      </c>
      <c r="EW165" s="79">
        <v>0</v>
      </c>
      <c r="EX165" s="79">
        <v>0</v>
      </c>
      <c r="EY165" s="79">
        <v>0</v>
      </c>
      <c r="EZ165" s="79">
        <v>0</v>
      </c>
      <c r="FA165" s="79">
        <v>0</v>
      </c>
      <c r="FB165" s="79">
        <v>0</v>
      </c>
      <c r="FC165" s="81">
        <f t="shared" si="270"/>
        <v>0</v>
      </c>
      <c r="FD165" s="81">
        <f t="shared" si="271"/>
        <v>0</v>
      </c>
      <c r="FE165" s="81">
        <f t="shared" si="272"/>
        <v>0</v>
      </c>
      <c r="FF165" s="81">
        <f t="shared" si="273"/>
        <v>0</v>
      </c>
      <c r="FG165" s="81">
        <f t="shared" si="274"/>
        <v>0</v>
      </c>
      <c r="FH165" s="81">
        <f t="shared" si="275"/>
        <v>0</v>
      </c>
      <c r="FI165" s="81">
        <f t="shared" si="276"/>
        <v>0</v>
      </c>
      <c r="FJ165" s="81">
        <f t="shared" si="277"/>
        <v>0</v>
      </c>
      <c r="FK165" s="81">
        <f t="shared" si="278"/>
        <v>0</v>
      </c>
      <c r="FL165" s="81">
        <f t="shared" si="279"/>
        <v>0</v>
      </c>
      <c r="FM165" s="81">
        <f t="shared" si="280"/>
        <v>0</v>
      </c>
      <c r="FN165" s="81">
        <f t="shared" si="281"/>
        <v>0</v>
      </c>
      <c r="FO165" s="81">
        <f t="shared" si="282"/>
        <v>0</v>
      </c>
      <c r="FP165" s="87">
        <v>0</v>
      </c>
      <c r="FQ165" s="87">
        <v>0</v>
      </c>
      <c r="FR165" s="87">
        <v>0</v>
      </c>
      <c r="FS165" s="87">
        <v>9500</v>
      </c>
      <c r="FT165" s="87">
        <v>9500</v>
      </c>
      <c r="FU165" s="87">
        <v>19000</v>
      </c>
      <c r="FV165" s="87">
        <v>9500</v>
      </c>
      <c r="FW165" s="87">
        <v>9500</v>
      </c>
      <c r="FX165" s="87">
        <v>9500</v>
      </c>
      <c r="FY165" s="87">
        <v>9500</v>
      </c>
      <c r="FZ165" s="87">
        <v>19000</v>
      </c>
      <c r="GA165" s="87">
        <v>0</v>
      </c>
      <c r="GB165" s="83">
        <f t="shared" si="283"/>
        <v>95000</v>
      </c>
      <c r="GC165" s="87">
        <v>0</v>
      </c>
      <c r="GD165" s="87">
        <v>0</v>
      </c>
      <c r="GE165" s="87">
        <v>0</v>
      </c>
      <c r="GF165" s="87">
        <v>0</v>
      </c>
      <c r="GG165" s="86">
        <v>95000</v>
      </c>
      <c r="GH165" s="63">
        <v>0</v>
      </c>
      <c r="GI165" s="63">
        <v>0</v>
      </c>
      <c r="GJ165" s="63">
        <v>0</v>
      </c>
      <c r="GK165" s="63">
        <v>0</v>
      </c>
      <c r="GL165" s="63">
        <v>0</v>
      </c>
      <c r="GM165" s="63">
        <v>0</v>
      </c>
      <c r="GN165" s="63">
        <v>0</v>
      </c>
      <c r="GO165" s="63">
        <v>0</v>
      </c>
      <c r="GP165" s="63">
        <v>0</v>
      </c>
      <c r="GQ165" s="63">
        <v>15000</v>
      </c>
      <c r="GR165" s="63">
        <v>0</v>
      </c>
      <c r="GS165" s="63">
        <v>0</v>
      </c>
      <c r="GT165" s="63">
        <f t="shared" si="284"/>
        <v>15000</v>
      </c>
      <c r="GU165" s="63">
        <v>0</v>
      </c>
      <c r="GV165" s="63">
        <v>0</v>
      </c>
      <c r="GW165" s="63">
        <v>0</v>
      </c>
      <c r="GX165" s="63">
        <v>0</v>
      </c>
      <c r="GY165" s="63">
        <v>4462</v>
      </c>
      <c r="GZ165" s="63">
        <v>19000</v>
      </c>
      <c r="HA165" s="63">
        <v>9500</v>
      </c>
      <c r="HB165" s="63">
        <v>9500</v>
      </c>
      <c r="HC165" s="63">
        <v>9500</v>
      </c>
      <c r="HD165" s="63">
        <v>9500</v>
      </c>
      <c r="HE165" s="63">
        <v>19000</v>
      </c>
      <c r="HF165" s="63">
        <v>0</v>
      </c>
      <c r="HG165" s="63">
        <f t="shared" si="285"/>
        <v>80462</v>
      </c>
      <c r="HH165" s="58">
        <v>0</v>
      </c>
      <c r="HI165" s="58">
        <v>0</v>
      </c>
      <c r="HJ165" s="58">
        <v>0</v>
      </c>
      <c r="HK165" s="58">
        <v>0</v>
      </c>
      <c r="HL165" s="58">
        <f t="shared" si="286"/>
        <v>95462</v>
      </c>
      <c r="HM165" s="63">
        <v>0</v>
      </c>
      <c r="HN165" s="63">
        <v>0</v>
      </c>
      <c r="HO165" s="63">
        <v>0</v>
      </c>
      <c r="HP165" s="63">
        <v>0</v>
      </c>
      <c r="HQ165" s="63">
        <v>0</v>
      </c>
      <c r="HR165" s="63">
        <v>0</v>
      </c>
      <c r="HS165" s="63">
        <v>0</v>
      </c>
      <c r="HT165" s="63">
        <v>0</v>
      </c>
      <c r="HU165" s="63">
        <v>0</v>
      </c>
      <c r="HV165" s="63">
        <v>14914.362999999999</v>
      </c>
      <c r="HW165" s="63">
        <v>0</v>
      </c>
      <c r="HX165" s="63">
        <v>85.637000000000626</v>
      </c>
      <c r="HY165" s="63">
        <f t="shared" si="287"/>
        <v>15000</v>
      </c>
      <c r="HZ165" s="63">
        <v>0</v>
      </c>
      <c r="IA165" s="63">
        <v>0</v>
      </c>
      <c r="IB165" s="63">
        <v>0</v>
      </c>
      <c r="IC165" s="63">
        <v>0</v>
      </c>
      <c r="ID165" s="63">
        <v>0</v>
      </c>
      <c r="IE165" s="63">
        <v>0</v>
      </c>
      <c r="IF165" s="63">
        <v>0</v>
      </c>
      <c r="IG165" s="63">
        <v>0</v>
      </c>
      <c r="IH165" s="63">
        <v>0</v>
      </c>
      <c r="II165" s="63">
        <v>0</v>
      </c>
      <c r="IJ165" s="63">
        <v>0</v>
      </c>
      <c r="IK165" s="63">
        <v>0</v>
      </c>
      <c r="IL165" s="63">
        <v>80462</v>
      </c>
      <c r="IM165" s="58">
        <v>0</v>
      </c>
      <c r="IN165" s="58">
        <v>0</v>
      </c>
      <c r="IO165" s="58">
        <v>0</v>
      </c>
      <c r="IP165" s="58">
        <v>0</v>
      </c>
      <c r="IQ165" s="58">
        <f t="shared" ref="IQ165:IQ175" si="316">SUM(BF165,HY165,IL165,IM165:IP165)</f>
        <v>95462</v>
      </c>
      <c r="IR165" s="70">
        <f t="shared" si="288"/>
        <v>0</v>
      </c>
      <c r="IS165" s="70">
        <f t="shared" si="289"/>
        <v>14914.362999999999</v>
      </c>
      <c r="IT165" s="92">
        <f t="shared" ref="IT165:IT174" si="317">BF165+IS165</f>
        <v>14914.362999999999</v>
      </c>
      <c r="IU165" s="92">
        <f t="shared" ref="IU165:IU174" si="318">BF165+IR165</f>
        <v>0</v>
      </c>
      <c r="IV165" s="92">
        <f t="shared" si="290"/>
        <v>14914.362999999999</v>
      </c>
      <c r="IW165" s="21">
        <f t="shared" ref="IW165:IW174" si="319">CX165-IT165</f>
        <v>-14914.362999999999</v>
      </c>
      <c r="IX165" s="70">
        <f t="shared" si="291"/>
        <v>0</v>
      </c>
      <c r="IY165" s="70">
        <f t="shared" si="292"/>
        <v>14914.362999999999</v>
      </c>
      <c r="IZ165" s="93">
        <f t="shared" ref="IZ165:IZ174" si="320">BF165+IY165</f>
        <v>14914.362999999999</v>
      </c>
      <c r="JA165" s="93">
        <f t="shared" ref="JA165:JA174" si="321">BF165+IX165</f>
        <v>0</v>
      </c>
      <c r="JB165" s="92">
        <f t="shared" si="293"/>
        <v>14914.362999999999</v>
      </c>
      <c r="JC165" s="94">
        <f t="shared" ref="JC165:JC174" si="322">GG165-IZ165</f>
        <v>80085.637000000002</v>
      </c>
      <c r="JD165" s="94">
        <f t="shared" si="294"/>
        <v>15000</v>
      </c>
      <c r="JE165" s="94">
        <f t="shared" si="295"/>
        <v>14914.362999999999</v>
      </c>
      <c r="JF165" s="94">
        <f t="shared" ref="JF165:JF174" si="323">BF165+JE165</f>
        <v>14914.362999999999</v>
      </c>
      <c r="JG165" s="94">
        <f t="shared" ref="JG165:JG174" si="324">BF165+JD165</f>
        <v>15000</v>
      </c>
      <c r="JH165" s="94">
        <f t="shared" si="296"/>
        <v>-85.637000000000626</v>
      </c>
      <c r="JI165" s="94">
        <f t="shared" ref="JI165:JI174" si="325">HL165-JF165</f>
        <v>80547.637000000002</v>
      </c>
      <c r="JJ165" s="94">
        <f t="shared" si="297"/>
        <v>14914.362999999999</v>
      </c>
      <c r="JK165" s="94">
        <f t="shared" ref="JK165:JK175" si="326">SUM(G165:R165)</f>
        <v>14914.362999999999</v>
      </c>
      <c r="JL165" s="94">
        <f t="shared" si="298"/>
        <v>14914.362999999999</v>
      </c>
      <c r="JM165" s="94">
        <f t="shared" si="299"/>
        <v>14914.362999999999</v>
      </c>
      <c r="JN165" s="94">
        <f t="shared" si="300"/>
        <v>0</v>
      </c>
      <c r="JO165" s="94">
        <f t="shared" si="301"/>
        <v>80547.637000000002</v>
      </c>
      <c r="JP165" s="35"/>
      <c r="JQ165" s="140"/>
      <c r="JR165" s="106"/>
      <c r="JS165" s="106"/>
      <c r="JT165" s="6" t="s">
        <v>406</v>
      </c>
      <c r="JU165" s="17"/>
      <c r="JV165" s="6"/>
      <c r="JW165" s="6"/>
      <c r="JX165" s="103" t="s">
        <v>572</v>
      </c>
      <c r="JY165" s="7"/>
      <c r="JZ165" s="14"/>
      <c r="KA165" s="6" t="s">
        <v>406</v>
      </c>
      <c r="KB165" s="14"/>
      <c r="KC165" s="110"/>
      <c r="KD165" s="110"/>
      <c r="KE165" s="145"/>
      <c r="KF165" s="14"/>
      <c r="KG165" s="14"/>
      <c r="KH165" s="14"/>
      <c r="KI165" s="14"/>
      <c r="KJ165" s="14"/>
      <c r="KK165" s="14"/>
      <c r="KL165" s="14"/>
      <c r="KM165" s="17"/>
      <c r="KN165" s="14"/>
      <c r="KO165" s="14"/>
      <c r="KP165" s="43" t="s">
        <v>500</v>
      </c>
      <c r="KQ165" s="14"/>
      <c r="KR165" s="14"/>
      <c r="KS165" s="292"/>
    </row>
    <row r="166" spans="1:305" x14ac:dyDescent="0.25">
      <c r="A166" s="15" t="s">
        <v>769</v>
      </c>
      <c r="B166" s="6" t="s">
        <v>71</v>
      </c>
      <c r="C166" s="18" t="s">
        <v>355</v>
      </c>
      <c r="D166" s="219" t="s">
        <v>147</v>
      </c>
      <c r="E166" s="32" t="s">
        <v>770</v>
      </c>
      <c r="F166" s="32" t="s">
        <v>770</v>
      </c>
      <c r="G166" s="48">
        <v>0</v>
      </c>
      <c r="H166" s="48">
        <v>0</v>
      </c>
      <c r="I166" s="48">
        <v>0</v>
      </c>
      <c r="J166" s="48">
        <v>0</v>
      </c>
      <c r="K166" s="48">
        <v>0</v>
      </c>
      <c r="L166" s="48">
        <v>0</v>
      </c>
      <c r="M166" s="48">
        <v>0</v>
      </c>
      <c r="N166" s="48">
        <v>0</v>
      </c>
      <c r="O166" s="48">
        <v>0</v>
      </c>
      <c r="P166" s="48">
        <v>0</v>
      </c>
      <c r="Q166" s="48">
        <v>0</v>
      </c>
      <c r="R166" s="48">
        <v>0</v>
      </c>
      <c r="S166" s="11">
        <f t="shared" si="225"/>
        <v>0</v>
      </c>
      <c r="T166" s="79">
        <v>0</v>
      </c>
      <c r="U166" s="79">
        <v>0</v>
      </c>
      <c r="V166" s="79">
        <v>0</v>
      </c>
      <c r="W166" s="79">
        <v>0</v>
      </c>
      <c r="X166" s="79">
        <v>0</v>
      </c>
      <c r="Y166" s="79">
        <v>0</v>
      </c>
      <c r="Z166" s="79">
        <v>0</v>
      </c>
      <c r="AA166" s="79">
        <v>0</v>
      </c>
      <c r="AB166" s="79">
        <v>0</v>
      </c>
      <c r="AC166" s="79">
        <v>0</v>
      </c>
      <c r="AD166" s="79">
        <v>0</v>
      </c>
      <c r="AE166" s="79">
        <v>0</v>
      </c>
      <c r="AF166" s="221">
        <f t="shared" si="302"/>
        <v>0</v>
      </c>
      <c r="AG166" s="221">
        <f t="shared" si="303"/>
        <v>0</v>
      </c>
      <c r="AH166" s="221">
        <f t="shared" si="304"/>
        <v>0</v>
      </c>
      <c r="AI166" s="221">
        <f t="shared" si="305"/>
        <v>0</v>
      </c>
      <c r="AJ166" s="221">
        <f t="shared" si="306"/>
        <v>0</v>
      </c>
      <c r="AK166" s="221">
        <f t="shared" si="307"/>
        <v>0</v>
      </c>
      <c r="AL166" s="221">
        <f t="shared" si="308"/>
        <v>0</v>
      </c>
      <c r="AM166" s="221">
        <f t="shared" si="309"/>
        <v>0</v>
      </c>
      <c r="AN166" s="221">
        <f t="shared" si="310"/>
        <v>0</v>
      </c>
      <c r="AO166" s="221">
        <f t="shared" si="311"/>
        <v>0</v>
      </c>
      <c r="AP166" s="221">
        <f t="shared" si="312"/>
        <v>0</v>
      </c>
      <c r="AQ166" s="221">
        <f t="shared" si="313"/>
        <v>0</v>
      </c>
      <c r="AR166" s="221">
        <f t="shared" si="251"/>
        <v>0</v>
      </c>
      <c r="AS166" s="221">
        <f t="shared" si="252"/>
        <v>0</v>
      </c>
      <c r="AT166" s="221">
        <f t="shared" si="253"/>
        <v>0</v>
      </c>
      <c r="AU166" s="221">
        <f t="shared" si="254"/>
        <v>0</v>
      </c>
      <c r="AV166" s="221">
        <f t="shared" si="255"/>
        <v>0</v>
      </c>
      <c r="AW166" s="221">
        <f t="shared" si="256"/>
        <v>0</v>
      </c>
      <c r="AX166" s="221">
        <f t="shared" si="257"/>
        <v>0</v>
      </c>
      <c r="AY166" s="221">
        <f t="shared" si="258"/>
        <v>0</v>
      </c>
      <c r="AZ166" s="221">
        <f t="shared" si="259"/>
        <v>0</v>
      </c>
      <c r="BA166" s="221">
        <f t="shared" si="260"/>
        <v>0</v>
      </c>
      <c r="BB166" s="221">
        <f t="shared" si="261"/>
        <v>0</v>
      </c>
      <c r="BC166" s="221">
        <f t="shared" si="262"/>
        <v>0</v>
      </c>
      <c r="BD166" s="80">
        <f t="shared" si="314"/>
        <v>0</v>
      </c>
      <c r="BE166" s="76">
        <v>0</v>
      </c>
      <c r="BF166" s="51">
        <v>0</v>
      </c>
      <c r="BG166" s="21">
        <v>0</v>
      </c>
      <c r="BH166" s="21">
        <v>0</v>
      </c>
      <c r="BI166" s="21">
        <v>0</v>
      </c>
      <c r="BJ166" s="21">
        <v>0</v>
      </c>
      <c r="BK166" s="21">
        <v>0</v>
      </c>
      <c r="BL166" s="21">
        <v>0</v>
      </c>
      <c r="BM166" s="21">
        <v>0</v>
      </c>
      <c r="BN166" s="21">
        <v>0</v>
      </c>
      <c r="BO166" s="21">
        <v>0</v>
      </c>
      <c r="BP166" s="21">
        <v>0</v>
      </c>
      <c r="BQ166" s="21">
        <v>0</v>
      </c>
      <c r="BR166" s="21">
        <v>0</v>
      </c>
      <c r="BS166" s="86">
        <f t="shared" si="263"/>
        <v>0</v>
      </c>
      <c r="BT166" s="230">
        <v>0</v>
      </c>
      <c r="BU166" s="230">
        <v>0</v>
      </c>
      <c r="BV166" s="230">
        <v>0</v>
      </c>
      <c r="BW166" s="230">
        <v>0</v>
      </c>
      <c r="BX166" s="230">
        <v>0</v>
      </c>
      <c r="BY166" s="230">
        <v>0</v>
      </c>
      <c r="BZ166" s="230">
        <v>0</v>
      </c>
      <c r="CA166" s="230">
        <v>0</v>
      </c>
      <c r="CB166" s="230">
        <v>0</v>
      </c>
      <c r="CC166" s="230">
        <v>0</v>
      </c>
      <c r="CD166" s="230">
        <v>0</v>
      </c>
      <c r="CE166" s="230">
        <v>0</v>
      </c>
      <c r="CF166" s="80">
        <f t="shared" si="264"/>
        <v>0</v>
      </c>
      <c r="CG166" s="59">
        <v>0</v>
      </c>
      <c r="CH166" s="59">
        <v>0</v>
      </c>
      <c r="CI166" s="59">
        <v>0</v>
      </c>
      <c r="CJ166" s="59">
        <v>0</v>
      </c>
      <c r="CK166" s="59">
        <v>0</v>
      </c>
      <c r="CL166" s="59">
        <v>0</v>
      </c>
      <c r="CM166" s="59">
        <v>0</v>
      </c>
      <c r="CN166" s="59">
        <v>0</v>
      </c>
      <c r="CO166" s="59">
        <v>0</v>
      </c>
      <c r="CP166" s="59">
        <v>0</v>
      </c>
      <c r="CQ166" s="59">
        <v>0</v>
      </c>
      <c r="CR166" s="59">
        <v>0</v>
      </c>
      <c r="CS166" s="11">
        <f t="shared" si="265"/>
        <v>0</v>
      </c>
      <c r="CT166" s="59">
        <v>0</v>
      </c>
      <c r="CU166" s="59">
        <v>0</v>
      </c>
      <c r="CV166" s="59">
        <v>0</v>
      </c>
      <c r="CW166" s="59">
        <v>0</v>
      </c>
      <c r="CX166" s="58">
        <f t="shared" si="315"/>
        <v>0</v>
      </c>
      <c r="CY166" s="63">
        <v>0</v>
      </c>
      <c r="CZ166" s="63">
        <v>0</v>
      </c>
      <c r="DA166" s="63">
        <v>0</v>
      </c>
      <c r="DB166" s="63">
        <v>0</v>
      </c>
      <c r="DC166" s="63">
        <v>0</v>
      </c>
      <c r="DD166" s="63">
        <v>0</v>
      </c>
      <c r="DE166" s="63">
        <v>0</v>
      </c>
      <c r="DF166" s="63">
        <v>0</v>
      </c>
      <c r="DG166" s="63">
        <v>0</v>
      </c>
      <c r="DH166" s="63">
        <v>0</v>
      </c>
      <c r="DI166" s="63">
        <v>0</v>
      </c>
      <c r="DJ166" s="63">
        <v>0</v>
      </c>
      <c r="DK166" s="63">
        <f t="shared" si="266"/>
        <v>0</v>
      </c>
      <c r="DL166" s="63">
        <v>0</v>
      </c>
      <c r="DM166" s="63">
        <v>0</v>
      </c>
      <c r="DN166" s="63">
        <v>0</v>
      </c>
      <c r="DO166" s="63">
        <v>0</v>
      </c>
      <c r="DP166" s="63">
        <v>0</v>
      </c>
      <c r="DQ166" s="63">
        <v>0</v>
      </c>
      <c r="DR166" s="63">
        <v>0</v>
      </c>
      <c r="DS166" s="63">
        <v>0</v>
      </c>
      <c r="DT166" s="63">
        <v>0</v>
      </c>
      <c r="DU166" s="63">
        <v>0</v>
      </c>
      <c r="DV166" s="63">
        <v>0</v>
      </c>
      <c r="DW166" s="63">
        <v>0</v>
      </c>
      <c r="DX166" s="63">
        <f t="shared" si="267"/>
        <v>0</v>
      </c>
      <c r="DY166" s="58">
        <v>0</v>
      </c>
      <c r="DZ166" s="58">
        <v>0</v>
      </c>
      <c r="EA166" s="58">
        <v>0</v>
      </c>
      <c r="EB166" s="58">
        <v>0</v>
      </c>
      <c r="EC166" s="58">
        <f t="shared" si="268"/>
        <v>0</v>
      </c>
      <c r="ED166" s="88">
        <v>0</v>
      </c>
      <c r="EE166" s="88">
        <v>0</v>
      </c>
      <c r="EF166" s="88">
        <v>0</v>
      </c>
      <c r="EG166" s="88">
        <v>0</v>
      </c>
      <c r="EH166" s="88">
        <v>0</v>
      </c>
      <c r="EI166" s="88">
        <v>0</v>
      </c>
      <c r="EJ166" s="88">
        <v>0</v>
      </c>
      <c r="EK166" s="88">
        <v>0</v>
      </c>
      <c r="EL166" s="88">
        <v>0</v>
      </c>
      <c r="EM166" s="88">
        <v>0</v>
      </c>
      <c r="EN166" s="87">
        <v>0</v>
      </c>
      <c r="EO166" s="87">
        <v>0</v>
      </c>
      <c r="EP166" s="83">
        <f t="shared" ref="EP166:EP169" si="327">SUM(ED166:EO166)</f>
        <v>0</v>
      </c>
      <c r="EQ166" s="79">
        <v>0</v>
      </c>
      <c r="ER166" s="79">
        <v>0</v>
      </c>
      <c r="ES166" s="79">
        <v>0</v>
      </c>
      <c r="ET166" s="79">
        <v>0</v>
      </c>
      <c r="EU166" s="79">
        <v>0</v>
      </c>
      <c r="EV166" s="79">
        <v>0</v>
      </c>
      <c r="EW166" s="79">
        <v>0</v>
      </c>
      <c r="EX166" s="79">
        <v>0</v>
      </c>
      <c r="EY166" s="79">
        <v>0</v>
      </c>
      <c r="EZ166" s="79">
        <v>0</v>
      </c>
      <c r="FA166" s="79">
        <v>0</v>
      </c>
      <c r="FB166" s="79">
        <v>0</v>
      </c>
      <c r="FC166" s="81">
        <f t="shared" si="270"/>
        <v>0</v>
      </c>
      <c r="FD166" s="81">
        <f t="shared" si="271"/>
        <v>0</v>
      </c>
      <c r="FE166" s="81">
        <f t="shared" si="272"/>
        <v>0</v>
      </c>
      <c r="FF166" s="81">
        <f t="shared" si="273"/>
        <v>0</v>
      </c>
      <c r="FG166" s="81">
        <f t="shared" si="274"/>
        <v>0</v>
      </c>
      <c r="FH166" s="81">
        <f t="shared" si="275"/>
        <v>0</v>
      </c>
      <c r="FI166" s="81">
        <f t="shared" si="276"/>
        <v>0</v>
      </c>
      <c r="FJ166" s="81">
        <f t="shared" si="277"/>
        <v>0</v>
      </c>
      <c r="FK166" s="81">
        <f t="shared" si="278"/>
        <v>0</v>
      </c>
      <c r="FL166" s="81">
        <f t="shared" si="279"/>
        <v>0</v>
      </c>
      <c r="FM166" s="81">
        <f t="shared" si="280"/>
        <v>0</v>
      </c>
      <c r="FN166" s="81">
        <f t="shared" si="281"/>
        <v>0</v>
      </c>
      <c r="FO166" s="81">
        <f t="shared" si="282"/>
        <v>0</v>
      </c>
      <c r="FP166" s="87">
        <v>0</v>
      </c>
      <c r="FQ166" s="87">
        <v>0</v>
      </c>
      <c r="FR166" s="87">
        <v>0</v>
      </c>
      <c r="FS166" s="87">
        <v>0</v>
      </c>
      <c r="FT166" s="87">
        <v>0</v>
      </c>
      <c r="FU166" s="87">
        <v>12000</v>
      </c>
      <c r="FV166" s="89">
        <v>0</v>
      </c>
      <c r="FW166" s="89">
        <v>12000</v>
      </c>
      <c r="FX166" s="89">
        <v>0</v>
      </c>
      <c r="FY166" s="89">
        <v>12000</v>
      </c>
      <c r="FZ166" s="89">
        <v>0</v>
      </c>
      <c r="GA166" s="90">
        <v>4000</v>
      </c>
      <c r="GB166" s="83">
        <f t="shared" si="283"/>
        <v>40000</v>
      </c>
      <c r="GC166" s="87">
        <v>0</v>
      </c>
      <c r="GD166" s="87">
        <v>0</v>
      </c>
      <c r="GE166" s="87">
        <v>0</v>
      </c>
      <c r="GF166" s="87">
        <v>0</v>
      </c>
      <c r="GG166" s="86">
        <v>40000</v>
      </c>
      <c r="GH166" s="63">
        <v>0</v>
      </c>
      <c r="GI166" s="63">
        <v>0</v>
      </c>
      <c r="GJ166" s="63">
        <v>0</v>
      </c>
      <c r="GK166" s="63">
        <v>0</v>
      </c>
      <c r="GL166" s="63">
        <v>0</v>
      </c>
      <c r="GM166" s="63">
        <v>0</v>
      </c>
      <c r="GN166" s="63">
        <v>0</v>
      </c>
      <c r="GO166" s="63">
        <v>0</v>
      </c>
      <c r="GP166" s="63">
        <v>0</v>
      </c>
      <c r="GQ166" s="63">
        <v>0</v>
      </c>
      <c r="GR166" s="63">
        <v>0</v>
      </c>
      <c r="GS166" s="63">
        <v>0</v>
      </c>
      <c r="GT166" s="63">
        <f t="shared" si="284"/>
        <v>0</v>
      </c>
      <c r="GU166" s="63">
        <v>0</v>
      </c>
      <c r="GV166" s="63">
        <v>0</v>
      </c>
      <c r="GW166" s="63">
        <v>0</v>
      </c>
      <c r="GX166" s="63">
        <v>0</v>
      </c>
      <c r="GY166" s="63">
        <v>0</v>
      </c>
      <c r="GZ166" s="63">
        <v>12000</v>
      </c>
      <c r="HA166" s="63">
        <v>0</v>
      </c>
      <c r="HB166" s="63">
        <v>12000</v>
      </c>
      <c r="HC166" s="63">
        <v>0</v>
      </c>
      <c r="HD166" s="63">
        <v>12000</v>
      </c>
      <c r="HE166" s="63">
        <v>0</v>
      </c>
      <c r="HF166" s="63">
        <v>4000</v>
      </c>
      <c r="HG166" s="63">
        <f t="shared" si="285"/>
        <v>40000</v>
      </c>
      <c r="HH166" s="58">
        <v>0</v>
      </c>
      <c r="HI166" s="58">
        <v>0</v>
      </c>
      <c r="HJ166" s="58">
        <v>0</v>
      </c>
      <c r="HK166" s="58">
        <v>0</v>
      </c>
      <c r="HL166" s="58">
        <f t="shared" si="286"/>
        <v>40000</v>
      </c>
      <c r="HM166" s="63">
        <v>0</v>
      </c>
      <c r="HN166" s="63">
        <v>0</v>
      </c>
      <c r="HO166" s="63">
        <v>0</v>
      </c>
      <c r="HP166" s="63">
        <v>0</v>
      </c>
      <c r="HQ166" s="63">
        <v>0</v>
      </c>
      <c r="HR166" s="63">
        <v>0</v>
      </c>
      <c r="HS166" s="63">
        <v>0</v>
      </c>
      <c r="HT166" s="63">
        <v>0</v>
      </c>
      <c r="HU166" s="63">
        <v>0</v>
      </c>
      <c r="HV166" s="63">
        <v>0</v>
      </c>
      <c r="HW166" s="63">
        <v>0</v>
      </c>
      <c r="HX166" s="63">
        <v>0</v>
      </c>
      <c r="HY166" s="63">
        <f t="shared" si="287"/>
        <v>0</v>
      </c>
      <c r="HZ166" s="63">
        <v>0</v>
      </c>
      <c r="IA166" s="63">
        <v>0</v>
      </c>
      <c r="IB166" s="63">
        <v>0</v>
      </c>
      <c r="IC166" s="63">
        <v>0</v>
      </c>
      <c r="ID166" s="63">
        <v>0</v>
      </c>
      <c r="IE166" s="63">
        <v>0</v>
      </c>
      <c r="IF166" s="63">
        <v>0</v>
      </c>
      <c r="IG166" s="63">
        <v>0</v>
      </c>
      <c r="IH166" s="63">
        <v>0</v>
      </c>
      <c r="II166" s="63">
        <v>0</v>
      </c>
      <c r="IJ166" s="63">
        <v>0</v>
      </c>
      <c r="IK166" s="63">
        <v>0</v>
      </c>
      <c r="IL166" s="63">
        <v>40000</v>
      </c>
      <c r="IM166" s="58">
        <v>0</v>
      </c>
      <c r="IN166" s="58">
        <v>0</v>
      </c>
      <c r="IO166" s="58">
        <v>0</v>
      </c>
      <c r="IP166" s="58">
        <v>0</v>
      </c>
      <c r="IQ166" s="58">
        <f t="shared" si="316"/>
        <v>40000</v>
      </c>
      <c r="IR166" s="70">
        <f t="shared" si="288"/>
        <v>0</v>
      </c>
      <c r="IS166" s="70">
        <f t="shared" si="289"/>
        <v>0</v>
      </c>
      <c r="IT166" s="92">
        <f t="shared" si="317"/>
        <v>0</v>
      </c>
      <c r="IU166" s="92">
        <f t="shared" si="318"/>
        <v>0</v>
      </c>
      <c r="IV166" s="92">
        <f t="shared" si="290"/>
        <v>0</v>
      </c>
      <c r="IW166" s="21">
        <f t="shared" si="319"/>
        <v>0</v>
      </c>
      <c r="IX166" s="70">
        <f t="shared" si="291"/>
        <v>0</v>
      </c>
      <c r="IY166" s="70">
        <f t="shared" si="292"/>
        <v>0</v>
      </c>
      <c r="IZ166" s="93">
        <f t="shared" si="320"/>
        <v>0</v>
      </c>
      <c r="JA166" s="93">
        <f t="shared" si="321"/>
        <v>0</v>
      </c>
      <c r="JB166" s="92">
        <f t="shared" si="293"/>
        <v>0</v>
      </c>
      <c r="JC166" s="94">
        <f t="shared" si="322"/>
        <v>40000</v>
      </c>
      <c r="JD166" s="94">
        <f t="shared" si="294"/>
        <v>0</v>
      </c>
      <c r="JE166" s="94">
        <f t="shared" si="295"/>
        <v>0</v>
      </c>
      <c r="JF166" s="94">
        <f t="shared" si="323"/>
        <v>0</v>
      </c>
      <c r="JG166" s="94">
        <f t="shared" si="324"/>
        <v>0</v>
      </c>
      <c r="JH166" s="94">
        <f t="shared" si="296"/>
        <v>0</v>
      </c>
      <c r="JI166" s="94">
        <f t="shared" si="325"/>
        <v>40000</v>
      </c>
      <c r="JJ166" s="94">
        <f t="shared" si="297"/>
        <v>0</v>
      </c>
      <c r="JK166" s="94">
        <f t="shared" si="326"/>
        <v>0</v>
      </c>
      <c r="JL166" s="94">
        <f t="shared" si="298"/>
        <v>0</v>
      </c>
      <c r="JM166" s="94">
        <f t="shared" si="299"/>
        <v>0</v>
      </c>
      <c r="JN166" s="94">
        <f t="shared" si="300"/>
        <v>0</v>
      </c>
      <c r="JO166" s="94">
        <f t="shared" si="301"/>
        <v>40000</v>
      </c>
      <c r="JP166" s="17"/>
      <c r="JQ166" s="17"/>
      <c r="JR166" s="17"/>
      <c r="JS166" s="17"/>
      <c r="JT166" s="17" t="s">
        <v>400</v>
      </c>
      <c r="JU166" s="17"/>
      <c r="JV166" s="6"/>
      <c r="JW166" s="6"/>
      <c r="JX166" s="103" t="s">
        <v>572</v>
      </c>
      <c r="JY166" s="7"/>
      <c r="JZ166" s="14"/>
      <c r="KA166" s="6" t="s">
        <v>406</v>
      </c>
      <c r="KB166" s="17"/>
      <c r="KC166" s="147"/>
      <c r="KD166" s="145"/>
      <c r="KE166" s="148"/>
      <c r="KF166" s="6"/>
      <c r="KG166" s="19"/>
      <c r="KH166" s="7"/>
      <c r="KI166" s="14"/>
      <c r="KJ166" s="6"/>
      <c r="KK166" s="6"/>
      <c r="KL166" s="17"/>
      <c r="KM166" s="17"/>
      <c r="KN166" s="6"/>
      <c r="KO166" s="19"/>
      <c r="KP166" s="43" t="s">
        <v>500</v>
      </c>
      <c r="KQ166" s="14"/>
      <c r="KR166" s="6"/>
      <c r="KS166" s="291"/>
    </row>
    <row r="167" spans="1:305" ht="39" x14ac:dyDescent="0.25">
      <c r="A167" s="15" t="s">
        <v>761</v>
      </c>
      <c r="B167" s="6" t="s">
        <v>71</v>
      </c>
      <c r="C167" s="18" t="s">
        <v>356</v>
      </c>
      <c r="D167" s="219" t="s">
        <v>147</v>
      </c>
      <c r="E167" s="32" t="s">
        <v>770</v>
      </c>
      <c r="F167" s="32" t="s">
        <v>770</v>
      </c>
      <c r="G167" s="48">
        <v>0</v>
      </c>
      <c r="H167" s="48">
        <v>0</v>
      </c>
      <c r="I167" s="48">
        <v>0</v>
      </c>
      <c r="J167" s="48">
        <v>0</v>
      </c>
      <c r="K167" s="48">
        <v>0</v>
      </c>
      <c r="L167" s="48">
        <v>0</v>
      </c>
      <c r="M167" s="48">
        <v>0</v>
      </c>
      <c r="N167" s="48">
        <v>0</v>
      </c>
      <c r="O167" s="48">
        <v>0</v>
      </c>
      <c r="P167" s="48">
        <v>0</v>
      </c>
      <c r="Q167" s="48">
        <v>0</v>
      </c>
      <c r="R167" s="48">
        <v>0</v>
      </c>
      <c r="S167" s="11">
        <f t="shared" si="225"/>
        <v>0</v>
      </c>
      <c r="T167" s="79">
        <v>0</v>
      </c>
      <c r="U167" s="79">
        <v>0</v>
      </c>
      <c r="V167" s="79">
        <v>0</v>
      </c>
      <c r="W167" s="79">
        <v>0</v>
      </c>
      <c r="X167" s="79">
        <v>0</v>
      </c>
      <c r="Y167" s="79">
        <v>0</v>
      </c>
      <c r="Z167" s="79">
        <v>0</v>
      </c>
      <c r="AA167" s="79">
        <v>0</v>
      </c>
      <c r="AB167" s="79">
        <v>0</v>
      </c>
      <c r="AC167" s="79">
        <v>0</v>
      </c>
      <c r="AD167" s="79">
        <v>0</v>
      </c>
      <c r="AE167" s="79">
        <v>0</v>
      </c>
      <c r="AF167" s="221">
        <f t="shared" si="302"/>
        <v>0</v>
      </c>
      <c r="AG167" s="221">
        <f t="shared" si="303"/>
        <v>0</v>
      </c>
      <c r="AH167" s="221">
        <f t="shared" si="304"/>
        <v>0</v>
      </c>
      <c r="AI167" s="221">
        <f t="shared" si="305"/>
        <v>0</v>
      </c>
      <c r="AJ167" s="221">
        <f t="shared" si="306"/>
        <v>0</v>
      </c>
      <c r="AK167" s="221">
        <f t="shared" si="307"/>
        <v>0</v>
      </c>
      <c r="AL167" s="221">
        <f t="shared" si="308"/>
        <v>0</v>
      </c>
      <c r="AM167" s="221">
        <f t="shared" si="309"/>
        <v>0</v>
      </c>
      <c r="AN167" s="221">
        <f t="shared" si="310"/>
        <v>0</v>
      </c>
      <c r="AO167" s="221">
        <f t="shared" si="311"/>
        <v>0</v>
      </c>
      <c r="AP167" s="221">
        <f t="shared" si="312"/>
        <v>0</v>
      </c>
      <c r="AQ167" s="221">
        <f t="shared" si="313"/>
        <v>0</v>
      </c>
      <c r="AR167" s="221">
        <f t="shared" si="251"/>
        <v>0</v>
      </c>
      <c r="AS167" s="221">
        <f t="shared" si="252"/>
        <v>0</v>
      </c>
      <c r="AT167" s="221">
        <f t="shared" si="253"/>
        <v>0</v>
      </c>
      <c r="AU167" s="221">
        <f t="shared" si="254"/>
        <v>0</v>
      </c>
      <c r="AV167" s="221">
        <f t="shared" si="255"/>
        <v>0</v>
      </c>
      <c r="AW167" s="221">
        <f t="shared" si="256"/>
        <v>0</v>
      </c>
      <c r="AX167" s="221">
        <f t="shared" si="257"/>
        <v>0</v>
      </c>
      <c r="AY167" s="221">
        <f t="shared" si="258"/>
        <v>0</v>
      </c>
      <c r="AZ167" s="221">
        <f t="shared" si="259"/>
        <v>0</v>
      </c>
      <c r="BA167" s="221">
        <f t="shared" si="260"/>
        <v>0</v>
      </c>
      <c r="BB167" s="221">
        <f t="shared" si="261"/>
        <v>0</v>
      </c>
      <c r="BC167" s="221">
        <f t="shared" si="262"/>
        <v>0</v>
      </c>
      <c r="BD167" s="80">
        <f t="shared" si="314"/>
        <v>0</v>
      </c>
      <c r="BE167" s="76">
        <v>0</v>
      </c>
      <c r="BF167" s="51">
        <v>0</v>
      </c>
      <c r="BG167" s="21">
        <v>0</v>
      </c>
      <c r="BH167" s="21">
        <v>0</v>
      </c>
      <c r="BI167" s="21">
        <v>0</v>
      </c>
      <c r="BJ167" s="21">
        <v>0</v>
      </c>
      <c r="BK167" s="21">
        <v>0</v>
      </c>
      <c r="BL167" s="21">
        <v>0</v>
      </c>
      <c r="BM167" s="21">
        <v>0</v>
      </c>
      <c r="BN167" s="21">
        <v>0</v>
      </c>
      <c r="BO167" s="21">
        <v>0</v>
      </c>
      <c r="BP167" s="21">
        <v>0</v>
      </c>
      <c r="BQ167" s="21">
        <v>0</v>
      </c>
      <c r="BR167" s="21">
        <v>0</v>
      </c>
      <c r="BS167" s="86">
        <f t="shared" si="263"/>
        <v>0</v>
      </c>
      <c r="BT167" s="230">
        <v>0</v>
      </c>
      <c r="BU167" s="230">
        <v>0</v>
      </c>
      <c r="BV167" s="230">
        <v>0</v>
      </c>
      <c r="BW167" s="230">
        <v>0</v>
      </c>
      <c r="BX167" s="230">
        <v>0</v>
      </c>
      <c r="BY167" s="230">
        <v>0</v>
      </c>
      <c r="BZ167" s="230">
        <v>0</v>
      </c>
      <c r="CA167" s="230">
        <v>0</v>
      </c>
      <c r="CB167" s="230">
        <v>0</v>
      </c>
      <c r="CC167" s="230">
        <v>0</v>
      </c>
      <c r="CD167" s="230">
        <v>0</v>
      </c>
      <c r="CE167" s="230">
        <v>0</v>
      </c>
      <c r="CF167" s="80">
        <f t="shared" si="264"/>
        <v>0</v>
      </c>
      <c r="CG167" s="59">
        <v>0</v>
      </c>
      <c r="CH167" s="59">
        <v>0</v>
      </c>
      <c r="CI167" s="59">
        <v>0</v>
      </c>
      <c r="CJ167" s="59">
        <v>0</v>
      </c>
      <c r="CK167" s="59">
        <v>0</v>
      </c>
      <c r="CL167" s="59">
        <v>0</v>
      </c>
      <c r="CM167" s="59">
        <v>0</v>
      </c>
      <c r="CN167" s="59">
        <v>0</v>
      </c>
      <c r="CO167" s="59">
        <v>0</v>
      </c>
      <c r="CP167" s="59">
        <v>0</v>
      </c>
      <c r="CQ167" s="59">
        <v>0</v>
      </c>
      <c r="CR167" s="59">
        <v>0</v>
      </c>
      <c r="CS167" s="11">
        <f t="shared" si="265"/>
        <v>0</v>
      </c>
      <c r="CT167" s="59">
        <v>0</v>
      </c>
      <c r="CU167" s="59">
        <v>0</v>
      </c>
      <c r="CV167" s="59">
        <v>0</v>
      </c>
      <c r="CW167" s="59">
        <v>0</v>
      </c>
      <c r="CX167" s="58">
        <f t="shared" si="315"/>
        <v>0</v>
      </c>
      <c r="CY167" s="63">
        <v>0</v>
      </c>
      <c r="CZ167" s="63">
        <v>0</v>
      </c>
      <c r="DA167" s="63">
        <v>0</v>
      </c>
      <c r="DB167" s="63">
        <v>0</v>
      </c>
      <c r="DC167" s="63">
        <v>0</v>
      </c>
      <c r="DD167" s="63">
        <v>0</v>
      </c>
      <c r="DE167" s="63">
        <v>0</v>
      </c>
      <c r="DF167" s="63">
        <v>0</v>
      </c>
      <c r="DG167" s="63">
        <v>0</v>
      </c>
      <c r="DH167" s="63">
        <v>0</v>
      </c>
      <c r="DI167" s="63">
        <v>0</v>
      </c>
      <c r="DJ167" s="63">
        <v>0</v>
      </c>
      <c r="DK167" s="63">
        <f t="shared" si="266"/>
        <v>0</v>
      </c>
      <c r="DL167" s="63">
        <v>0</v>
      </c>
      <c r="DM167" s="63">
        <v>0</v>
      </c>
      <c r="DN167" s="63">
        <v>0</v>
      </c>
      <c r="DO167" s="63">
        <v>0</v>
      </c>
      <c r="DP167" s="63">
        <v>0</v>
      </c>
      <c r="DQ167" s="63">
        <v>0</v>
      </c>
      <c r="DR167" s="63">
        <v>0</v>
      </c>
      <c r="DS167" s="63">
        <v>0</v>
      </c>
      <c r="DT167" s="63">
        <v>0</v>
      </c>
      <c r="DU167" s="63">
        <v>0</v>
      </c>
      <c r="DV167" s="63">
        <v>0</v>
      </c>
      <c r="DW167" s="63">
        <v>0</v>
      </c>
      <c r="DX167" s="63">
        <f t="shared" si="267"/>
        <v>0</v>
      </c>
      <c r="DY167" s="58">
        <v>0</v>
      </c>
      <c r="DZ167" s="58">
        <v>0</v>
      </c>
      <c r="EA167" s="58">
        <v>0</v>
      </c>
      <c r="EB167" s="58">
        <v>0</v>
      </c>
      <c r="EC167" s="58">
        <f t="shared" si="268"/>
        <v>0</v>
      </c>
      <c r="ED167" s="88">
        <v>0</v>
      </c>
      <c r="EE167" s="88">
        <v>0</v>
      </c>
      <c r="EF167" s="88">
        <v>0</v>
      </c>
      <c r="EG167" s="88">
        <v>0</v>
      </c>
      <c r="EH167" s="88">
        <v>0</v>
      </c>
      <c r="EI167" s="88">
        <v>0</v>
      </c>
      <c r="EJ167" s="88">
        <v>0</v>
      </c>
      <c r="EK167" s="88">
        <v>0</v>
      </c>
      <c r="EL167" s="88">
        <v>0</v>
      </c>
      <c r="EM167" s="88">
        <v>0</v>
      </c>
      <c r="EN167" s="87">
        <v>0</v>
      </c>
      <c r="EO167" s="87">
        <v>0</v>
      </c>
      <c r="EP167" s="83">
        <f t="shared" si="327"/>
        <v>0</v>
      </c>
      <c r="EQ167" s="79">
        <v>0</v>
      </c>
      <c r="ER167" s="79">
        <v>0</v>
      </c>
      <c r="ES167" s="79">
        <v>0</v>
      </c>
      <c r="ET167" s="79">
        <v>0</v>
      </c>
      <c r="EU167" s="79">
        <v>0</v>
      </c>
      <c r="EV167" s="79">
        <v>0</v>
      </c>
      <c r="EW167" s="79">
        <v>0</v>
      </c>
      <c r="EX167" s="79">
        <v>0</v>
      </c>
      <c r="EY167" s="79">
        <v>0</v>
      </c>
      <c r="EZ167" s="79">
        <v>0</v>
      </c>
      <c r="FA167" s="79">
        <v>0</v>
      </c>
      <c r="FB167" s="79">
        <v>0</v>
      </c>
      <c r="FC167" s="81">
        <f t="shared" si="270"/>
        <v>0</v>
      </c>
      <c r="FD167" s="81">
        <f t="shared" si="271"/>
        <v>0</v>
      </c>
      <c r="FE167" s="81">
        <f t="shared" si="272"/>
        <v>0</v>
      </c>
      <c r="FF167" s="81">
        <f t="shared" si="273"/>
        <v>0</v>
      </c>
      <c r="FG167" s="81">
        <f t="shared" si="274"/>
        <v>0</v>
      </c>
      <c r="FH167" s="81">
        <f t="shared" si="275"/>
        <v>0</v>
      </c>
      <c r="FI167" s="81">
        <f t="shared" si="276"/>
        <v>0</v>
      </c>
      <c r="FJ167" s="81">
        <f t="shared" si="277"/>
        <v>0</v>
      </c>
      <c r="FK167" s="81">
        <f t="shared" si="278"/>
        <v>0</v>
      </c>
      <c r="FL167" s="81">
        <f t="shared" si="279"/>
        <v>0</v>
      </c>
      <c r="FM167" s="81">
        <f t="shared" si="280"/>
        <v>0</v>
      </c>
      <c r="FN167" s="81">
        <f t="shared" si="281"/>
        <v>0</v>
      </c>
      <c r="FO167" s="81">
        <f t="shared" si="282"/>
        <v>0</v>
      </c>
      <c r="FP167" s="89">
        <v>0</v>
      </c>
      <c r="FQ167" s="89">
        <v>0</v>
      </c>
      <c r="FR167" s="89">
        <v>0</v>
      </c>
      <c r="FS167" s="89">
        <v>0</v>
      </c>
      <c r="FT167" s="89">
        <v>0</v>
      </c>
      <c r="FU167" s="89">
        <v>0</v>
      </c>
      <c r="FV167" s="89">
        <v>0</v>
      </c>
      <c r="FW167" s="89">
        <v>0</v>
      </c>
      <c r="FX167" s="89">
        <v>0</v>
      </c>
      <c r="FY167" s="89">
        <v>0</v>
      </c>
      <c r="FZ167" s="89">
        <v>0</v>
      </c>
      <c r="GA167" s="89">
        <v>0</v>
      </c>
      <c r="GB167" s="83">
        <f t="shared" si="283"/>
        <v>0</v>
      </c>
      <c r="GC167" s="89">
        <v>83952</v>
      </c>
      <c r="GD167" s="89">
        <v>4800</v>
      </c>
      <c r="GE167" s="87">
        <v>0</v>
      </c>
      <c r="GF167" s="87">
        <v>0</v>
      </c>
      <c r="GG167" s="86">
        <v>88752</v>
      </c>
      <c r="GH167" s="63">
        <v>0</v>
      </c>
      <c r="GI167" s="63">
        <v>0</v>
      </c>
      <c r="GJ167" s="63">
        <v>0</v>
      </c>
      <c r="GK167" s="63">
        <v>0</v>
      </c>
      <c r="GL167" s="63">
        <v>0</v>
      </c>
      <c r="GM167" s="63">
        <v>0</v>
      </c>
      <c r="GN167" s="63">
        <v>0</v>
      </c>
      <c r="GO167" s="63">
        <v>0</v>
      </c>
      <c r="GP167" s="63">
        <v>0</v>
      </c>
      <c r="GQ167" s="63">
        <v>0</v>
      </c>
      <c r="GR167" s="63">
        <v>0</v>
      </c>
      <c r="GS167" s="63">
        <v>0</v>
      </c>
      <c r="GT167" s="63">
        <f t="shared" si="284"/>
        <v>0</v>
      </c>
      <c r="GU167" s="63">
        <v>0</v>
      </c>
      <c r="GV167" s="63">
        <v>0</v>
      </c>
      <c r="GW167" s="63">
        <v>0</v>
      </c>
      <c r="GX167" s="63">
        <v>0</v>
      </c>
      <c r="GY167" s="63">
        <v>0</v>
      </c>
      <c r="GZ167" s="63">
        <v>0</v>
      </c>
      <c r="HA167" s="63">
        <v>0</v>
      </c>
      <c r="HB167" s="63">
        <v>0</v>
      </c>
      <c r="HC167" s="63">
        <v>0</v>
      </c>
      <c r="HD167" s="63">
        <v>0</v>
      </c>
      <c r="HE167" s="63">
        <v>0</v>
      </c>
      <c r="HF167" s="63">
        <v>0</v>
      </c>
      <c r="HG167" s="63">
        <f t="shared" si="285"/>
        <v>0</v>
      </c>
      <c r="HH167" s="58">
        <v>83952</v>
      </c>
      <c r="HI167" s="58">
        <v>4800</v>
      </c>
      <c r="HJ167" s="58">
        <v>0</v>
      </c>
      <c r="HK167" s="58">
        <v>0</v>
      </c>
      <c r="HL167" s="58">
        <f t="shared" si="286"/>
        <v>88752</v>
      </c>
      <c r="HM167" s="63">
        <v>0</v>
      </c>
      <c r="HN167" s="63">
        <v>0</v>
      </c>
      <c r="HO167" s="63">
        <v>0</v>
      </c>
      <c r="HP167" s="63">
        <v>0</v>
      </c>
      <c r="HQ167" s="63">
        <v>0</v>
      </c>
      <c r="HR167" s="63">
        <v>0</v>
      </c>
      <c r="HS167" s="63">
        <v>0</v>
      </c>
      <c r="HT167" s="63">
        <v>0</v>
      </c>
      <c r="HU167" s="63">
        <v>0</v>
      </c>
      <c r="HV167" s="63">
        <v>0</v>
      </c>
      <c r="HW167" s="63">
        <v>0</v>
      </c>
      <c r="HX167" s="63">
        <v>0</v>
      </c>
      <c r="HY167" s="63">
        <f t="shared" si="287"/>
        <v>0</v>
      </c>
      <c r="HZ167" s="63">
        <v>0</v>
      </c>
      <c r="IA167" s="63">
        <v>0</v>
      </c>
      <c r="IB167" s="63">
        <v>0</v>
      </c>
      <c r="IC167" s="63">
        <v>0</v>
      </c>
      <c r="ID167" s="63">
        <v>0</v>
      </c>
      <c r="IE167" s="63">
        <v>0</v>
      </c>
      <c r="IF167" s="63">
        <v>0</v>
      </c>
      <c r="IG167" s="63">
        <v>0</v>
      </c>
      <c r="IH167" s="63">
        <v>0</v>
      </c>
      <c r="II167" s="63">
        <v>0</v>
      </c>
      <c r="IJ167" s="63">
        <v>0</v>
      </c>
      <c r="IK167" s="63">
        <v>0</v>
      </c>
      <c r="IL167" s="63">
        <v>0</v>
      </c>
      <c r="IM167" s="58">
        <v>83952</v>
      </c>
      <c r="IN167" s="58">
        <v>4800</v>
      </c>
      <c r="IO167" s="58">
        <v>0</v>
      </c>
      <c r="IP167" s="58">
        <v>0</v>
      </c>
      <c r="IQ167" s="58">
        <f t="shared" si="316"/>
        <v>88752</v>
      </c>
      <c r="IR167" s="70">
        <f t="shared" si="288"/>
        <v>0</v>
      </c>
      <c r="IS167" s="70">
        <f t="shared" si="289"/>
        <v>0</v>
      </c>
      <c r="IT167" s="92">
        <f t="shared" si="317"/>
        <v>0</v>
      </c>
      <c r="IU167" s="92">
        <f t="shared" si="318"/>
        <v>0</v>
      </c>
      <c r="IV167" s="92">
        <f t="shared" si="290"/>
        <v>0</v>
      </c>
      <c r="IW167" s="21">
        <f t="shared" si="319"/>
        <v>0</v>
      </c>
      <c r="IX167" s="70">
        <f t="shared" si="291"/>
        <v>0</v>
      </c>
      <c r="IY167" s="70">
        <f t="shared" si="292"/>
        <v>0</v>
      </c>
      <c r="IZ167" s="93">
        <f t="shared" si="320"/>
        <v>0</v>
      </c>
      <c r="JA167" s="93">
        <f t="shared" si="321"/>
        <v>0</v>
      </c>
      <c r="JB167" s="92">
        <f t="shared" si="293"/>
        <v>0</v>
      </c>
      <c r="JC167" s="94">
        <f t="shared" si="322"/>
        <v>88752</v>
      </c>
      <c r="JD167" s="94">
        <f t="shared" si="294"/>
        <v>0</v>
      </c>
      <c r="JE167" s="94">
        <f t="shared" si="295"/>
        <v>0</v>
      </c>
      <c r="JF167" s="94">
        <f t="shared" si="323"/>
        <v>0</v>
      </c>
      <c r="JG167" s="94">
        <f t="shared" si="324"/>
        <v>0</v>
      </c>
      <c r="JH167" s="94">
        <f t="shared" si="296"/>
        <v>0</v>
      </c>
      <c r="JI167" s="94">
        <f t="shared" si="325"/>
        <v>88752</v>
      </c>
      <c r="JJ167" s="94">
        <f t="shared" si="297"/>
        <v>0</v>
      </c>
      <c r="JK167" s="94">
        <f t="shared" si="326"/>
        <v>0</v>
      </c>
      <c r="JL167" s="94">
        <f t="shared" si="298"/>
        <v>0</v>
      </c>
      <c r="JM167" s="94">
        <f t="shared" si="299"/>
        <v>0</v>
      </c>
      <c r="JN167" s="94">
        <f t="shared" si="300"/>
        <v>0</v>
      </c>
      <c r="JO167" s="94">
        <f t="shared" si="301"/>
        <v>88752</v>
      </c>
      <c r="JP167" s="17"/>
      <c r="JQ167" s="17"/>
      <c r="JR167" s="17"/>
      <c r="JS167" s="17"/>
      <c r="JT167" s="17" t="s">
        <v>406</v>
      </c>
      <c r="JU167" s="17"/>
      <c r="JV167" s="6"/>
      <c r="JW167" s="6"/>
      <c r="JX167" s="103" t="s">
        <v>422</v>
      </c>
      <c r="JY167" s="7"/>
      <c r="JZ167" s="14"/>
      <c r="KA167" s="6" t="s">
        <v>406</v>
      </c>
      <c r="KB167" s="17"/>
      <c r="KC167" s="147"/>
      <c r="KD167" s="145"/>
      <c r="KE167" s="148"/>
      <c r="KF167" s="6"/>
      <c r="KG167" s="19"/>
      <c r="KH167" s="7"/>
      <c r="KI167" s="14"/>
      <c r="KJ167" s="6"/>
      <c r="KK167" s="6"/>
      <c r="KL167" s="17"/>
      <c r="KM167" s="17"/>
      <c r="KN167" s="6"/>
      <c r="KO167" s="19"/>
      <c r="KP167" s="43" t="s">
        <v>500</v>
      </c>
      <c r="KQ167" s="14"/>
      <c r="KR167" s="6"/>
      <c r="KS167" s="291"/>
    </row>
    <row r="168" spans="1:305" ht="39" x14ac:dyDescent="0.25">
      <c r="A168" s="15" t="s">
        <v>762</v>
      </c>
      <c r="B168" s="6" t="s">
        <v>71</v>
      </c>
      <c r="C168" s="18" t="s">
        <v>357</v>
      </c>
      <c r="D168" s="219" t="s">
        <v>147</v>
      </c>
      <c r="E168" s="32" t="s">
        <v>770</v>
      </c>
      <c r="F168" s="32" t="s">
        <v>770</v>
      </c>
      <c r="G168" s="48">
        <v>0</v>
      </c>
      <c r="H168" s="48">
        <v>0</v>
      </c>
      <c r="I168" s="48">
        <v>0</v>
      </c>
      <c r="J168" s="48">
        <v>0</v>
      </c>
      <c r="K168" s="48">
        <v>0</v>
      </c>
      <c r="L168" s="48">
        <v>0</v>
      </c>
      <c r="M168" s="48">
        <v>0</v>
      </c>
      <c r="N168" s="48">
        <v>0</v>
      </c>
      <c r="O168" s="48">
        <v>0</v>
      </c>
      <c r="P168" s="48">
        <v>0</v>
      </c>
      <c r="Q168" s="48">
        <v>0</v>
      </c>
      <c r="R168" s="48">
        <v>0</v>
      </c>
      <c r="S168" s="11">
        <f t="shared" si="225"/>
        <v>0</v>
      </c>
      <c r="T168" s="79">
        <v>0</v>
      </c>
      <c r="U168" s="79">
        <v>0</v>
      </c>
      <c r="V168" s="79">
        <v>0</v>
      </c>
      <c r="W168" s="79">
        <v>0</v>
      </c>
      <c r="X168" s="79">
        <v>0</v>
      </c>
      <c r="Y168" s="79">
        <v>0</v>
      </c>
      <c r="Z168" s="79">
        <v>0</v>
      </c>
      <c r="AA168" s="79">
        <v>0</v>
      </c>
      <c r="AB168" s="79">
        <v>0</v>
      </c>
      <c r="AC168" s="79">
        <v>0</v>
      </c>
      <c r="AD168" s="79">
        <v>0</v>
      </c>
      <c r="AE168" s="79">
        <v>0</v>
      </c>
      <c r="AF168" s="221">
        <f t="shared" si="302"/>
        <v>0</v>
      </c>
      <c r="AG168" s="221">
        <f t="shared" si="303"/>
        <v>0</v>
      </c>
      <c r="AH168" s="221">
        <f t="shared" si="304"/>
        <v>0</v>
      </c>
      <c r="AI168" s="221">
        <f t="shared" si="305"/>
        <v>0</v>
      </c>
      <c r="AJ168" s="221">
        <f t="shared" si="306"/>
        <v>0</v>
      </c>
      <c r="AK168" s="221">
        <f t="shared" si="307"/>
        <v>0</v>
      </c>
      <c r="AL168" s="221">
        <f t="shared" si="308"/>
        <v>0</v>
      </c>
      <c r="AM168" s="221">
        <f t="shared" si="309"/>
        <v>0</v>
      </c>
      <c r="AN168" s="221">
        <f t="shared" si="310"/>
        <v>0</v>
      </c>
      <c r="AO168" s="221">
        <f t="shared" si="311"/>
        <v>0</v>
      </c>
      <c r="AP168" s="221">
        <f t="shared" si="312"/>
        <v>0</v>
      </c>
      <c r="AQ168" s="221">
        <f t="shared" si="313"/>
        <v>0</v>
      </c>
      <c r="AR168" s="221">
        <f t="shared" si="251"/>
        <v>0</v>
      </c>
      <c r="AS168" s="221">
        <f t="shared" si="252"/>
        <v>0</v>
      </c>
      <c r="AT168" s="221">
        <f t="shared" si="253"/>
        <v>0</v>
      </c>
      <c r="AU168" s="221">
        <f t="shared" si="254"/>
        <v>0</v>
      </c>
      <c r="AV168" s="221">
        <f t="shared" si="255"/>
        <v>0</v>
      </c>
      <c r="AW168" s="221">
        <f t="shared" si="256"/>
        <v>0</v>
      </c>
      <c r="AX168" s="221">
        <f t="shared" si="257"/>
        <v>0</v>
      </c>
      <c r="AY168" s="221">
        <f t="shared" si="258"/>
        <v>0</v>
      </c>
      <c r="AZ168" s="221">
        <f t="shared" si="259"/>
        <v>0</v>
      </c>
      <c r="BA168" s="221">
        <f t="shared" si="260"/>
        <v>0</v>
      </c>
      <c r="BB168" s="221">
        <f t="shared" si="261"/>
        <v>0</v>
      </c>
      <c r="BC168" s="221">
        <f t="shared" si="262"/>
        <v>0</v>
      </c>
      <c r="BD168" s="80">
        <f t="shared" si="314"/>
        <v>0</v>
      </c>
      <c r="BE168" s="76">
        <v>0</v>
      </c>
      <c r="BF168" s="51">
        <v>0</v>
      </c>
      <c r="BG168" s="21">
        <v>0</v>
      </c>
      <c r="BH168" s="21">
        <v>0</v>
      </c>
      <c r="BI168" s="21">
        <v>0</v>
      </c>
      <c r="BJ168" s="21">
        <v>0</v>
      </c>
      <c r="BK168" s="21">
        <v>0</v>
      </c>
      <c r="BL168" s="21">
        <v>0</v>
      </c>
      <c r="BM168" s="21">
        <v>0</v>
      </c>
      <c r="BN168" s="21">
        <v>0</v>
      </c>
      <c r="BO168" s="21">
        <v>0</v>
      </c>
      <c r="BP168" s="21">
        <v>0</v>
      </c>
      <c r="BQ168" s="21">
        <v>0</v>
      </c>
      <c r="BR168" s="21">
        <v>0</v>
      </c>
      <c r="BS168" s="86">
        <f t="shared" si="263"/>
        <v>0</v>
      </c>
      <c r="BT168" s="230">
        <v>0</v>
      </c>
      <c r="BU168" s="230">
        <v>0</v>
      </c>
      <c r="BV168" s="230">
        <v>0</v>
      </c>
      <c r="BW168" s="230">
        <v>0</v>
      </c>
      <c r="BX168" s="230">
        <v>0</v>
      </c>
      <c r="BY168" s="230">
        <v>0</v>
      </c>
      <c r="BZ168" s="230">
        <v>0</v>
      </c>
      <c r="CA168" s="230">
        <v>0</v>
      </c>
      <c r="CB168" s="230">
        <v>0</v>
      </c>
      <c r="CC168" s="230">
        <v>0</v>
      </c>
      <c r="CD168" s="230">
        <v>0</v>
      </c>
      <c r="CE168" s="230">
        <v>0</v>
      </c>
      <c r="CF168" s="80">
        <f t="shared" si="264"/>
        <v>0</v>
      </c>
      <c r="CG168" s="59">
        <v>0</v>
      </c>
      <c r="CH168" s="59">
        <v>0</v>
      </c>
      <c r="CI168" s="59">
        <v>0</v>
      </c>
      <c r="CJ168" s="59">
        <v>0</v>
      </c>
      <c r="CK168" s="59">
        <v>0</v>
      </c>
      <c r="CL168" s="59">
        <v>0</v>
      </c>
      <c r="CM168" s="59">
        <v>0</v>
      </c>
      <c r="CN168" s="59">
        <v>0</v>
      </c>
      <c r="CO168" s="59">
        <v>0</v>
      </c>
      <c r="CP168" s="59">
        <v>0</v>
      </c>
      <c r="CQ168" s="59">
        <v>0</v>
      </c>
      <c r="CR168" s="59">
        <v>0</v>
      </c>
      <c r="CS168" s="11">
        <f t="shared" si="265"/>
        <v>0</v>
      </c>
      <c r="CT168" s="59">
        <v>0</v>
      </c>
      <c r="CU168" s="59">
        <v>0</v>
      </c>
      <c r="CV168" s="59">
        <v>0</v>
      </c>
      <c r="CW168" s="59">
        <v>0</v>
      </c>
      <c r="CX168" s="58">
        <f t="shared" si="315"/>
        <v>0</v>
      </c>
      <c r="CY168" s="63">
        <v>0</v>
      </c>
      <c r="CZ168" s="63">
        <v>0</v>
      </c>
      <c r="DA168" s="63">
        <v>0</v>
      </c>
      <c r="DB168" s="63">
        <v>0</v>
      </c>
      <c r="DC168" s="63">
        <v>0</v>
      </c>
      <c r="DD168" s="63">
        <v>0</v>
      </c>
      <c r="DE168" s="63">
        <v>0</v>
      </c>
      <c r="DF168" s="63">
        <v>0</v>
      </c>
      <c r="DG168" s="63">
        <v>0</v>
      </c>
      <c r="DH168" s="63">
        <v>0</v>
      </c>
      <c r="DI168" s="63">
        <v>0</v>
      </c>
      <c r="DJ168" s="63">
        <v>0</v>
      </c>
      <c r="DK168" s="63">
        <f t="shared" si="266"/>
        <v>0</v>
      </c>
      <c r="DL168" s="63">
        <v>0</v>
      </c>
      <c r="DM168" s="63">
        <v>0</v>
      </c>
      <c r="DN168" s="63">
        <v>0</v>
      </c>
      <c r="DO168" s="63">
        <v>0</v>
      </c>
      <c r="DP168" s="63">
        <v>0</v>
      </c>
      <c r="DQ168" s="63">
        <v>0</v>
      </c>
      <c r="DR168" s="63">
        <v>0</v>
      </c>
      <c r="DS168" s="63">
        <v>0</v>
      </c>
      <c r="DT168" s="63">
        <v>0</v>
      </c>
      <c r="DU168" s="63">
        <v>0</v>
      </c>
      <c r="DV168" s="63">
        <v>0</v>
      </c>
      <c r="DW168" s="63">
        <v>0</v>
      </c>
      <c r="DX168" s="63">
        <f t="shared" si="267"/>
        <v>0</v>
      </c>
      <c r="DY168" s="58">
        <v>0</v>
      </c>
      <c r="DZ168" s="58">
        <v>0</v>
      </c>
      <c r="EA168" s="58">
        <v>0</v>
      </c>
      <c r="EB168" s="58">
        <v>0</v>
      </c>
      <c r="EC168" s="58">
        <f t="shared" si="268"/>
        <v>0</v>
      </c>
      <c r="ED168" s="88">
        <v>0</v>
      </c>
      <c r="EE168" s="88">
        <v>0</v>
      </c>
      <c r="EF168" s="88">
        <v>0</v>
      </c>
      <c r="EG168" s="88">
        <v>0</v>
      </c>
      <c r="EH168" s="88">
        <v>0</v>
      </c>
      <c r="EI168" s="88">
        <v>0</v>
      </c>
      <c r="EJ168" s="88">
        <v>0</v>
      </c>
      <c r="EK168" s="88">
        <v>0</v>
      </c>
      <c r="EL168" s="88">
        <v>0</v>
      </c>
      <c r="EM168" s="88">
        <v>0</v>
      </c>
      <c r="EN168" s="87">
        <v>0</v>
      </c>
      <c r="EO168" s="87">
        <v>0</v>
      </c>
      <c r="EP168" s="83">
        <f t="shared" si="327"/>
        <v>0</v>
      </c>
      <c r="EQ168" s="79">
        <v>0</v>
      </c>
      <c r="ER168" s="79">
        <v>0</v>
      </c>
      <c r="ES168" s="79">
        <v>0</v>
      </c>
      <c r="ET168" s="79">
        <v>0</v>
      </c>
      <c r="EU168" s="79">
        <v>0</v>
      </c>
      <c r="EV168" s="79">
        <v>0</v>
      </c>
      <c r="EW168" s="79">
        <v>0</v>
      </c>
      <c r="EX168" s="79">
        <v>0</v>
      </c>
      <c r="EY168" s="79">
        <v>0</v>
      </c>
      <c r="EZ168" s="79">
        <v>0</v>
      </c>
      <c r="FA168" s="79">
        <v>0</v>
      </c>
      <c r="FB168" s="79">
        <v>0</v>
      </c>
      <c r="FC168" s="81">
        <f t="shared" si="270"/>
        <v>0</v>
      </c>
      <c r="FD168" s="81">
        <f t="shared" si="271"/>
        <v>0</v>
      </c>
      <c r="FE168" s="81">
        <f t="shared" si="272"/>
        <v>0</v>
      </c>
      <c r="FF168" s="81">
        <f t="shared" si="273"/>
        <v>0</v>
      </c>
      <c r="FG168" s="81">
        <f t="shared" si="274"/>
        <v>0</v>
      </c>
      <c r="FH168" s="81">
        <f t="shared" si="275"/>
        <v>0</v>
      </c>
      <c r="FI168" s="81">
        <f t="shared" si="276"/>
        <v>0</v>
      </c>
      <c r="FJ168" s="81">
        <f t="shared" si="277"/>
        <v>0</v>
      </c>
      <c r="FK168" s="81">
        <f t="shared" si="278"/>
        <v>0</v>
      </c>
      <c r="FL168" s="81">
        <f t="shared" si="279"/>
        <v>0</v>
      </c>
      <c r="FM168" s="81">
        <f t="shared" si="280"/>
        <v>0</v>
      </c>
      <c r="FN168" s="81">
        <f t="shared" si="281"/>
        <v>0</v>
      </c>
      <c r="FO168" s="81">
        <f t="shared" si="282"/>
        <v>0</v>
      </c>
      <c r="FP168" s="89">
        <v>0</v>
      </c>
      <c r="FQ168" s="89">
        <v>0</v>
      </c>
      <c r="FR168" s="89">
        <v>0</v>
      </c>
      <c r="FS168" s="89">
        <v>0</v>
      </c>
      <c r="FT168" s="89">
        <v>0</v>
      </c>
      <c r="FU168" s="89">
        <v>0</v>
      </c>
      <c r="FV168" s="89">
        <v>0</v>
      </c>
      <c r="FW168" s="89">
        <v>0</v>
      </c>
      <c r="FX168" s="89">
        <v>0</v>
      </c>
      <c r="FY168" s="89">
        <v>0</v>
      </c>
      <c r="FZ168" s="89">
        <v>0</v>
      </c>
      <c r="GA168" s="89">
        <v>0</v>
      </c>
      <c r="GB168" s="83">
        <f t="shared" si="283"/>
        <v>0</v>
      </c>
      <c r="GC168" s="89">
        <v>27984</v>
      </c>
      <c r="GD168" s="89">
        <v>1200</v>
      </c>
      <c r="GE168" s="87">
        <v>0</v>
      </c>
      <c r="GF168" s="87">
        <v>0</v>
      </c>
      <c r="GG168" s="86">
        <v>29184</v>
      </c>
      <c r="GH168" s="63">
        <v>0</v>
      </c>
      <c r="GI168" s="63">
        <v>0</v>
      </c>
      <c r="GJ168" s="63">
        <v>0</v>
      </c>
      <c r="GK168" s="63">
        <v>0</v>
      </c>
      <c r="GL168" s="63">
        <v>0</v>
      </c>
      <c r="GM168" s="63">
        <v>0</v>
      </c>
      <c r="GN168" s="63">
        <v>0</v>
      </c>
      <c r="GO168" s="63">
        <v>0</v>
      </c>
      <c r="GP168" s="63">
        <v>0</v>
      </c>
      <c r="GQ168" s="63">
        <v>0</v>
      </c>
      <c r="GR168" s="63">
        <v>0</v>
      </c>
      <c r="GS168" s="63">
        <v>0</v>
      </c>
      <c r="GT168" s="63">
        <f t="shared" si="284"/>
        <v>0</v>
      </c>
      <c r="GU168" s="63">
        <v>0</v>
      </c>
      <c r="GV168" s="63">
        <v>0</v>
      </c>
      <c r="GW168" s="63">
        <v>0</v>
      </c>
      <c r="GX168" s="63">
        <v>0</v>
      </c>
      <c r="GY168" s="63">
        <v>0</v>
      </c>
      <c r="GZ168" s="63">
        <v>0</v>
      </c>
      <c r="HA168" s="63">
        <v>0</v>
      </c>
      <c r="HB168" s="63">
        <v>0</v>
      </c>
      <c r="HC168" s="63">
        <v>0</v>
      </c>
      <c r="HD168" s="63">
        <v>0</v>
      </c>
      <c r="HE168" s="63">
        <v>0</v>
      </c>
      <c r="HF168" s="63">
        <v>0</v>
      </c>
      <c r="HG168" s="63">
        <f t="shared" si="285"/>
        <v>0</v>
      </c>
      <c r="HH168" s="58">
        <v>27984</v>
      </c>
      <c r="HI168" s="58">
        <v>1200</v>
      </c>
      <c r="HJ168" s="58">
        <v>0</v>
      </c>
      <c r="HK168" s="58">
        <v>0</v>
      </c>
      <c r="HL168" s="58">
        <f t="shared" si="286"/>
        <v>29184</v>
      </c>
      <c r="HM168" s="63">
        <v>0</v>
      </c>
      <c r="HN168" s="63">
        <v>0</v>
      </c>
      <c r="HO168" s="63">
        <v>0</v>
      </c>
      <c r="HP168" s="63">
        <v>0</v>
      </c>
      <c r="HQ168" s="63">
        <v>0</v>
      </c>
      <c r="HR168" s="63">
        <v>0</v>
      </c>
      <c r="HS168" s="63">
        <v>0</v>
      </c>
      <c r="HT168" s="63">
        <v>0</v>
      </c>
      <c r="HU168" s="63">
        <v>0</v>
      </c>
      <c r="HV168" s="63">
        <v>0</v>
      </c>
      <c r="HW168" s="63">
        <v>0</v>
      </c>
      <c r="HX168" s="63">
        <v>0</v>
      </c>
      <c r="HY168" s="63">
        <f t="shared" si="287"/>
        <v>0</v>
      </c>
      <c r="HZ168" s="63">
        <v>0</v>
      </c>
      <c r="IA168" s="63">
        <v>0</v>
      </c>
      <c r="IB168" s="63">
        <v>0</v>
      </c>
      <c r="IC168" s="63">
        <v>0</v>
      </c>
      <c r="ID168" s="63">
        <v>0</v>
      </c>
      <c r="IE168" s="63">
        <v>0</v>
      </c>
      <c r="IF168" s="63">
        <v>0</v>
      </c>
      <c r="IG168" s="63">
        <v>0</v>
      </c>
      <c r="IH168" s="63">
        <v>0</v>
      </c>
      <c r="II168" s="63">
        <v>0</v>
      </c>
      <c r="IJ168" s="63">
        <v>0</v>
      </c>
      <c r="IK168" s="63">
        <v>0</v>
      </c>
      <c r="IL168" s="63">
        <v>0</v>
      </c>
      <c r="IM168" s="58">
        <v>27984</v>
      </c>
      <c r="IN168" s="58">
        <v>1200</v>
      </c>
      <c r="IO168" s="58">
        <v>0</v>
      </c>
      <c r="IP168" s="58">
        <v>0</v>
      </c>
      <c r="IQ168" s="58">
        <f t="shared" si="316"/>
        <v>29184</v>
      </c>
      <c r="IR168" s="70">
        <f t="shared" si="288"/>
        <v>0</v>
      </c>
      <c r="IS168" s="70">
        <f t="shared" si="289"/>
        <v>0</v>
      </c>
      <c r="IT168" s="92">
        <f t="shared" si="317"/>
        <v>0</v>
      </c>
      <c r="IU168" s="92">
        <f t="shared" si="318"/>
        <v>0</v>
      </c>
      <c r="IV168" s="92">
        <f t="shared" si="290"/>
        <v>0</v>
      </c>
      <c r="IW168" s="21">
        <f t="shared" si="319"/>
        <v>0</v>
      </c>
      <c r="IX168" s="70">
        <f t="shared" si="291"/>
        <v>0</v>
      </c>
      <c r="IY168" s="70">
        <f t="shared" si="292"/>
        <v>0</v>
      </c>
      <c r="IZ168" s="93">
        <f t="shared" si="320"/>
        <v>0</v>
      </c>
      <c r="JA168" s="93">
        <f t="shared" si="321"/>
        <v>0</v>
      </c>
      <c r="JB168" s="92">
        <f t="shared" si="293"/>
        <v>0</v>
      </c>
      <c r="JC168" s="94">
        <f t="shared" si="322"/>
        <v>29184</v>
      </c>
      <c r="JD168" s="94">
        <f t="shared" si="294"/>
        <v>0</v>
      </c>
      <c r="JE168" s="94">
        <f t="shared" si="295"/>
        <v>0</v>
      </c>
      <c r="JF168" s="94">
        <f t="shared" si="323"/>
        <v>0</v>
      </c>
      <c r="JG168" s="94">
        <f t="shared" si="324"/>
        <v>0</v>
      </c>
      <c r="JH168" s="94">
        <f t="shared" si="296"/>
        <v>0</v>
      </c>
      <c r="JI168" s="94">
        <f t="shared" si="325"/>
        <v>29184</v>
      </c>
      <c r="JJ168" s="94">
        <f t="shared" si="297"/>
        <v>0</v>
      </c>
      <c r="JK168" s="94">
        <f t="shared" si="326"/>
        <v>0</v>
      </c>
      <c r="JL168" s="94">
        <f t="shared" si="298"/>
        <v>0</v>
      </c>
      <c r="JM168" s="94">
        <f t="shared" si="299"/>
        <v>0</v>
      </c>
      <c r="JN168" s="94">
        <f t="shared" si="300"/>
        <v>0</v>
      </c>
      <c r="JO168" s="94">
        <f t="shared" si="301"/>
        <v>29184</v>
      </c>
      <c r="JP168" s="17"/>
      <c r="JQ168" s="17"/>
      <c r="JR168" s="17"/>
      <c r="JS168" s="17"/>
      <c r="JT168" s="17" t="s">
        <v>577</v>
      </c>
      <c r="JU168" s="17"/>
      <c r="JV168" s="6"/>
      <c r="JW168" s="6"/>
      <c r="JX168" s="103" t="s">
        <v>422</v>
      </c>
      <c r="JY168" s="7"/>
      <c r="JZ168" s="14"/>
      <c r="KA168" s="6" t="s">
        <v>577</v>
      </c>
      <c r="KB168" s="17"/>
      <c r="KC168" s="147"/>
      <c r="KD168" s="145"/>
      <c r="KE168" s="148"/>
      <c r="KF168" s="6"/>
      <c r="KG168" s="19"/>
      <c r="KH168" s="7"/>
      <c r="KI168" s="14"/>
      <c r="KJ168" s="6"/>
      <c r="KK168" s="6"/>
      <c r="KL168" s="17"/>
      <c r="KM168" s="17"/>
      <c r="KN168" s="6"/>
      <c r="KO168" s="19"/>
      <c r="KP168" s="43" t="s">
        <v>500</v>
      </c>
      <c r="KQ168" s="14"/>
      <c r="KR168" s="6"/>
      <c r="KS168" s="291"/>
    </row>
    <row r="169" spans="1:305" x14ac:dyDescent="0.25">
      <c r="A169" s="15" t="s">
        <v>763</v>
      </c>
      <c r="B169" s="6" t="s">
        <v>71</v>
      </c>
      <c r="C169" s="18" t="s">
        <v>358</v>
      </c>
      <c r="D169" s="220" t="s">
        <v>145</v>
      </c>
      <c r="E169" s="32" t="s">
        <v>770</v>
      </c>
      <c r="F169" s="32" t="s">
        <v>770</v>
      </c>
      <c r="G169" s="48">
        <v>0</v>
      </c>
      <c r="H169" s="48">
        <v>0</v>
      </c>
      <c r="I169" s="48">
        <v>0</v>
      </c>
      <c r="J169" s="48">
        <v>0</v>
      </c>
      <c r="K169" s="48">
        <v>0</v>
      </c>
      <c r="L169" s="48">
        <v>0</v>
      </c>
      <c r="M169" s="48">
        <v>0</v>
      </c>
      <c r="N169" s="48">
        <v>0</v>
      </c>
      <c r="O169" s="48">
        <v>0</v>
      </c>
      <c r="P169" s="48">
        <v>0</v>
      </c>
      <c r="Q169" s="48">
        <v>0</v>
      </c>
      <c r="R169" s="48">
        <v>0</v>
      </c>
      <c r="S169" s="11">
        <f t="shared" si="225"/>
        <v>0</v>
      </c>
      <c r="T169" s="79">
        <v>0</v>
      </c>
      <c r="U169" s="79">
        <v>0</v>
      </c>
      <c r="V169" s="79">
        <v>0</v>
      </c>
      <c r="W169" s="79">
        <v>0</v>
      </c>
      <c r="X169" s="79">
        <v>0</v>
      </c>
      <c r="Y169" s="79">
        <v>0</v>
      </c>
      <c r="Z169" s="79">
        <v>0</v>
      </c>
      <c r="AA169" s="79">
        <v>0</v>
      </c>
      <c r="AB169" s="79">
        <v>0</v>
      </c>
      <c r="AC169" s="79">
        <v>0</v>
      </c>
      <c r="AD169" s="79">
        <v>0</v>
      </c>
      <c r="AE169" s="79">
        <v>0</v>
      </c>
      <c r="AF169" s="221">
        <f t="shared" si="302"/>
        <v>0</v>
      </c>
      <c r="AG169" s="221">
        <f t="shared" si="303"/>
        <v>0</v>
      </c>
      <c r="AH169" s="221">
        <f t="shared" si="304"/>
        <v>0</v>
      </c>
      <c r="AI169" s="221">
        <f t="shared" si="305"/>
        <v>0</v>
      </c>
      <c r="AJ169" s="221">
        <f t="shared" si="306"/>
        <v>0</v>
      </c>
      <c r="AK169" s="221">
        <f t="shared" si="307"/>
        <v>0</v>
      </c>
      <c r="AL169" s="221">
        <f t="shared" si="308"/>
        <v>0</v>
      </c>
      <c r="AM169" s="221">
        <f t="shared" si="309"/>
        <v>0</v>
      </c>
      <c r="AN169" s="221">
        <f t="shared" si="310"/>
        <v>0</v>
      </c>
      <c r="AO169" s="221">
        <f t="shared" si="311"/>
        <v>0</v>
      </c>
      <c r="AP169" s="221">
        <f t="shared" si="312"/>
        <v>0</v>
      </c>
      <c r="AQ169" s="221">
        <f t="shared" si="313"/>
        <v>0</v>
      </c>
      <c r="AR169" s="221">
        <f t="shared" si="251"/>
        <v>0</v>
      </c>
      <c r="AS169" s="221">
        <f t="shared" si="252"/>
        <v>0</v>
      </c>
      <c r="AT169" s="221">
        <f t="shared" si="253"/>
        <v>0</v>
      </c>
      <c r="AU169" s="221">
        <f t="shared" si="254"/>
        <v>0</v>
      </c>
      <c r="AV169" s="221">
        <f t="shared" si="255"/>
        <v>0</v>
      </c>
      <c r="AW169" s="221">
        <f t="shared" si="256"/>
        <v>0</v>
      </c>
      <c r="AX169" s="221">
        <f t="shared" si="257"/>
        <v>0</v>
      </c>
      <c r="AY169" s="221">
        <f t="shared" si="258"/>
        <v>0</v>
      </c>
      <c r="AZ169" s="221">
        <f t="shared" si="259"/>
        <v>0</v>
      </c>
      <c r="BA169" s="221">
        <f t="shared" si="260"/>
        <v>0</v>
      </c>
      <c r="BB169" s="221">
        <f t="shared" si="261"/>
        <v>0</v>
      </c>
      <c r="BC169" s="221">
        <f t="shared" si="262"/>
        <v>0</v>
      </c>
      <c r="BD169" s="80">
        <f t="shared" si="314"/>
        <v>0</v>
      </c>
      <c r="BE169" s="76">
        <v>0</v>
      </c>
      <c r="BF169" s="51">
        <v>0</v>
      </c>
      <c r="BG169" s="21">
        <v>0</v>
      </c>
      <c r="BH169" s="21">
        <v>0</v>
      </c>
      <c r="BI169" s="21">
        <v>0</v>
      </c>
      <c r="BJ169" s="21">
        <v>0</v>
      </c>
      <c r="BK169" s="21">
        <v>0</v>
      </c>
      <c r="BL169" s="21">
        <v>0</v>
      </c>
      <c r="BM169" s="21">
        <v>0</v>
      </c>
      <c r="BN169" s="21">
        <v>0</v>
      </c>
      <c r="BO169" s="21">
        <v>0</v>
      </c>
      <c r="BP169" s="21">
        <v>0</v>
      </c>
      <c r="BQ169" s="21">
        <v>0</v>
      </c>
      <c r="BR169" s="21">
        <v>0</v>
      </c>
      <c r="BS169" s="86">
        <f t="shared" si="263"/>
        <v>0</v>
      </c>
      <c r="BT169" s="230">
        <v>0</v>
      </c>
      <c r="BU169" s="230">
        <v>0</v>
      </c>
      <c r="BV169" s="230">
        <v>0</v>
      </c>
      <c r="BW169" s="230">
        <v>0</v>
      </c>
      <c r="BX169" s="230">
        <v>0</v>
      </c>
      <c r="BY169" s="230">
        <v>0</v>
      </c>
      <c r="BZ169" s="230">
        <v>0</v>
      </c>
      <c r="CA169" s="230">
        <v>0</v>
      </c>
      <c r="CB169" s="230">
        <v>0</v>
      </c>
      <c r="CC169" s="230">
        <v>0</v>
      </c>
      <c r="CD169" s="230">
        <v>0</v>
      </c>
      <c r="CE169" s="230">
        <v>0</v>
      </c>
      <c r="CF169" s="80">
        <f t="shared" si="264"/>
        <v>0</v>
      </c>
      <c r="CG169" s="59">
        <v>0</v>
      </c>
      <c r="CH169" s="59">
        <v>0</v>
      </c>
      <c r="CI169" s="59">
        <v>0</v>
      </c>
      <c r="CJ169" s="59">
        <v>0</v>
      </c>
      <c r="CK169" s="59">
        <v>0</v>
      </c>
      <c r="CL169" s="59">
        <v>0</v>
      </c>
      <c r="CM169" s="59">
        <v>0</v>
      </c>
      <c r="CN169" s="59">
        <v>0</v>
      </c>
      <c r="CO169" s="59">
        <v>0</v>
      </c>
      <c r="CP169" s="59">
        <v>0</v>
      </c>
      <c r="CQ169" s="59">
        <v>0</v>
      </c>
      <c r="CR169" s="59">
        <v>0</v>
      </c>
      <c r="CS169" s="11">
        <f t="shared" si="265"/>
        <v>0</v>
      </c>
      <c r="CT169" s="59">
        <v>0</v>
      </c>
      <c r="CU169" s="59">
        <v>0</v>
      </c>
      <c r="CV169" s="59">
        <v>0</v>
      </c>
      <c r="CW169" s="59">
        <v>0</v>
      </c>
      <c r="CX169" s="58">
        <f t="shared" si="315"/>
        <v>0</v>
      </c>
      <c r="CY169" s="63">
        <v>0</v>
      </c>
      <c r="CZ169" s="63">
        <v>0</v>
      </c>
      <c r="DA169" s="63">
        <v>0</v>
      </c>
      <c r="DB169" s="63">
        <v>0</v>
      </c>
      <c r="DC169" s="63">
        <v>0</v>
      </c>
      <c r="DD169" s="63">
        <v>0</v>
      </c>
      <c r="DE169" s="63">
        <v>0</v>
      </c>
      <c r="DF169" s="63">
        <v>0</v>
      </c>
      <c r="DG169" s="63">
        <v>0</v>
      </c>
      <c r="DH169" s="63">
        <v>0</v>
      </c>
      <c r="DI169" s="63">
        <v>0</v>
      </c>
      <c r="DJ169" s="63">
        <v>0</v>
      </c>
      <c r="DK169" s="63">
        <f t="shared" si="266"/>
        <v>0</v>
      </c>
      <c r="DL169" s="63">
        <v>0</v>
      </c>
      <c r="DM169" s="63">
        <v>0</v>
      </c>
      <c r="DN169" s="63">
        <v>0</v>
      </c>
      <c r="DO169" s="63">
        <v>0</v>
      </c>
      <c r="DP169" s="63">
        <v>0</v>
      </c>
      <c r="DQ169" s="63">
        <v>0</v>
      </c>
      <c r="DR169" s="63">
        <v>0</v>
      </c>
      <c r="DS169" s="63">
        <v>0</v>
      </c>
      <c r="DT169" s="63">
        <v>0</v>
      </c>
      <c r="DU169" s="63">
        <v>0</v>
      </c>
      <c r="DV169" s="63">
        <v>0</v>
      </c>
      <c r="DW169" s="63">
        <v>0</v>
      </c>
      <c r="DX169" s="63">
        <f t="shared" si="267"/>
        <v>0</v>
      </c>
      <c r="DY169" s="58">
        <v>0</v>
      </c>
      <c r="DZ169" s="58">
        <v>0</v>
      </c>
      <c r="EA169" s="58">
        <v>0</v>
      </c>
      <c r="EB169" s="58">
        <v>0</v>
      </c>
      <c r="EC169" s="58">
        <f t="shared" si="268"/>
        <v>0</v>
      </c>
      <c r="ED169" s="88">
        <v>0</v>
      </c>
      <c r="EE169" s="88">
        <v>0</v>
      </c>
      <c r="EF169" s="88">
        <v>0</v>
      </c>
      <c r="EG169" s="88">
        <v>0</v>
      </c>
      <c r="EH169" s="88">
        <v>0</v>
      </c>
      <c r="EI169" s="88">
        <v>0</v>
      </c>
      <c r="EJ169" s="88">
        <v>0</v>
      </c>
      <c r="EK169" s="88">
        <v>0</v>
      </c>
      <c r="EL169" s="88">
        <v>0</v>
      </c>
      <c r="EM169" s="88">
        <v>0</v>
      </c>
      <c r="EN169" s="87">
        <v>0</v>
      </c>
      <c r="EO169" s="87">
        <v>0</v>
      </c>
      <c r="EP169" s="83">
        <f t="shared" si="327"/>
        <v>0</v>
      </c>
      <c r="EQ169" s="79">
        <v>0</v>
      </c>
      <c r="ER169" s="79">
        <v>0</v>
      </c>
      <c r="ES169" s="79">
        <v>0</v>
      </c>
      <c r="ET169" s="79">
        <v>0</v>
      </c>
      <c r="EU169" s="79">
        <v>0</v>
      </c>
      <c r="EV169" s="79">
        <v>0</v>
      </c>
      <c r="EW169" s="79">
        <v>0</v>
      </c>
      <c r="EX169" s="79">
        <v>0</v>
      </c>
      <c r="EY169" s="79">
        <v>0</v>
      </c>
      <c r="EZ169" s="79">
        <v>0</v>
      </c>
      <c r="FA169" s="79">
        <v>0</v>
      </c>
      <c r="FB169" s="79">
        <v>0</v>
      </c>
      <c r="FC169" s="81">
        <f t="shared" si="270"/>
        <v>0</v>
      </c>
      <c r="FD169" s="81">
        <f t="shared" si="271"/>
        <v>0</v>
      </c>
      <c r="FE169" s="81">
        <f t="shared" si="272"/>
        <v>0</v>
      </c>
      <c r="FF169" s="81">
        <f t="shared" si="273"/>
        <v>0</v>
      </c>
      <c r="FG169" s="81">
        <f t="shared" si="274"/>
        <v>0</v>
      </c>
      <c r="FH169" s="81">
        <f t="shared" si="275"/>
        <v>0</v>
      </c>
      <c r="FI169" s="81">
        <f t="shared" si="276"/>
        <v>0</v>
      </c>
      <c r="FJ169" s="81">
        <f t="shared" si="277"/>
        <v>0</v>
      </c>
      <c r="FK169" s="81">
        <f t="shared" si="278"/>
        <v>0</v>
      </c>
      <c r="FL169" s="81">
        <f t="shared" si="279"/>
        <v>0</v>
      </c>
      <c r="FM169" s="81">
        <f t="shared" si="280"/>
        <v>0</v>
      </c>
      <c r="FN169" s="81">
        <f t="shared" si="281"/>
        <v>0</v>
      </c>
      <c r="FO169" s="81">
        <f t="shared" si="282"/>
        <v>0</v>
      </c>
      <c r="FP169" s="89">
        <v>0</v>
      </c>
      <c r="FQ169" s="89">
        <v>0</v>
      </c>
      <c r="FR169" s="89">
        <v>0</v>
      </c>
      <c r="FS169" s="89">
        <v>0</v>
      </c>
      <c r="FT169" s="89">
        <v>0</v>
      </c>
      <c r="FU169" s="89">
        <v>0</v>
      </c>
      <c r="FV169" s="89">
        <v>0</v>
      </c>
      <c r="FW169" s="89">
        <v>0</v>
      </c>
      <c r="FX169" s="89">
        <v>0</v>
      </c>
      <c r="FY169" s="89">
        <v>0</v>
      </c>
      <c r="FZ169" s="89">
        <v>167241.23125000001</v>
      </c>
      <c r="GA169" s="90">
        <v>167241.23125000001</v>
      </c>
      <c r="GB169" s="83">
        <f t="shared" si="283"/>
        <v>334482.46250000002</v>
      </c>
      <c r="GC169" s="87">
        <v>0</v>
      </c>
      <c r="GD169" s="87">
        <v>0</v>
      </c>
      <c r="GE169" s="87">
        <v>0</v>
      </c>
      <c r="GF169" s="87">
        <v>0</v>
      </c>
      <c r="GG169" s="86">
        <v>334482.46250000002</v>
      </c>
      <c r="GH169" s="63">
        <v>0</v>
      </c>
      <c r="GI169" s="63">
        <v>0</v>
      </c>
      <c r="GJ169" s="63">
        <v>0</v>
      </c>
      <c r="GK169" s="63">
        <v>0</v>
      </c>
      <c r="GL169" s="63">
        <v>0</v>
      </c>
      <c r="GM169" s="63">
        <v>0</v>
      </c>
      <c r="GN169" s="63">
        <v>0</v>
      </c>
      <c r="GO169" s="63">
        <v>0</v>
      </c>
      <c r="GP169" s="63">
        <v>0</v>
      </c>
      <c r="GQ169" s="63">
        <v>0</v>
      </c>
      <c r="GR169" s="63">
        <v>0</v>
      </c>
      <c r="GS169" s="63">
        <v>0</v>
      </c>
      <c r="GT169" s="63">
        <f t="shared" si="284"/>
        <v>0</v>
      </c>
      <c r="GU169" s="63">
        <v>0</v>
      </c>
      <c r="GV169" s="63">
        <v>0</v>
      </c>
      <c r="GW169" s="63">
        <v>0</v>
      </c>
      <c r="GX169" s="63">
        <v>0</v>
      </c>
      <c r="GY169" s="63">
        <v>0</v>
      </c>
      <c r="GZ169" s="63">
        <v>0</v>
      </c>
      <c r="HA169" s="63">
        <v>0</v>
      </c>
      <c r="HB169" s="63">
        <v>0</v>
      </c>
      <c r="HC169" s="63">
        <v>0</v>
      </c>
      <c r="HD169" s="63">
        <v>0</v>
      </c>
      <c r="HE169" s="63">
        <v>167241.23125000001</v>
      </c>
      <c r="HF169" s="63">
        <v>167241.23125000001</v>
      </c>
      <c r="HG169" s="63">
        <f t="shared" si="285"/>
        <v>334482.46250000002</v>
      </c>
      <c r="HH169" s="58">
        <v>0</v>
      </c>
      <c r="HI169" s="58">
        <v>0</v>
      </c>
      <c r="HJ169" s="58">
        <v>0</v>
      </c>
      <c r="HK169" s="58">
        <v>0</v>
      </c>
      <c r="HL169" s="58">
        <f t="shared" si="286"/>
        <v>334482.46250000002</v>
      </c>
      <c r="HM169" s="63">
        <v>0</v>
      </c>
      <c r="HN169" s="63">
        <v>0</v>
      </c>
      <c r="HO169" s="63">
        <v>0</v>
      </c>
      <c r="HP169" s="63">
        <v>0</v>
      </c>
      <c r="HQ169" s="63">
        <v>0</v>
      </c>
      <c r="HR169" s="63">
        <v>0</v>
      </c>
      <c r="HS169" s="63">
        <v>0</v>
      </c>
      <c r="HT169" s="63">
        <v>0</v>
      </c>
      <c r="HU169" s="63">
        <v>0</v>
      </c>
      <c r="HV169" s="63">
        <v>0</v>
      </c>
      <c r="HW169" s="63">
        <v>0</v>
      </c>
      <c r="HX169" s="63">
        <v>0</v>
      </c>
      <c r="HY169" s="63">
        <f t="shared" si="287"/>
        <v>0</v>
      </c>
      <c r="HZ169" s="63">
        <v>0</v>
      </c>
      <c r="IA169" s="63">
        <v>0</v>
      </c>
      <c r="IB169" s="63">
        <v>0</v>
      </c>
      <c r="IC169" s="63">
        <v>0</v>
      </c>
      <c r="ID169" s="63">
        <v>0</v>
      </c>
      <c r="IE169" s="63">
        <v>0</v>
      </c>
      <c r="IF169" s="63">
        <v>0</v>
      </c>
      <c r="IG169" s="63">
        <v>0</v>
      </c>
      <c r="IH169" s="63">
        <v>0</v>
      </c>
      <c r="II169" s="63">
        <v>0</v>
      </c>
      <c r="IJ169" s="63">
        <v>0</v>
      </c>
      <c r="IK169" s="63">
        <v>0</v>
      </c>
      <c r="IL169" s="63">
        <v>334482.46250000002</v>
      </c>
      <c r="IM169" s="58">
        <v>0</v>
      </c>
      <c r="IN169" s="58">
        <v>0</v>
      </c>
      <c r="IO169" s="58">
        <v>0</v>
      </c>
      <c r="IP169" s="58">
        <v>0</v>
      </c>
      <c r="IQ169" s="58">
        <f t="shared" si="316"/>
        <v>334482.46250000002</v>
      </c>
      <c r="IR169" s="70">
        <f t="shared" si="288"/>
        <v>0</v>
      </c>
      <c r="IS169" s="70">
        <f t="shared" si="289"/>
        <v>0</v>
      </c>
      <c r="IT169" s="92">
        <f t="shared" si="317"/>
        <v>0</v>
      </c>
      <c r="IU169" s="92">
        <f t="shared" si="318"/>
        <v>0</v>
      </c>
      <c r="IV169" s="92">
        <f t="shared" si="290"/>
        <v>0</v>
      </c>
      <c r="IW169" s="21">
        <f t="shared" si="319"/>
        <v>0</v>
      </c>
      <c r="IX169" s="70">
        <f t="shared" si="291"/>
        <v>0</v>
      </c>
      <c r="IY169" s="70">
        <f t="shared" si="292"/>
        <v>0</v>
      </c>
      <c r="IZ169" s="93">
        <f t="shared" si="320"/>
        <v>0</v>
      </c>
      <c r="JA169" s="93">
        <f t="shared" si="321"/>
        <v>0</v>
      </c>
      <c r="JB169" s="92">
        <f t="shared" si="293"/>
        <v>0</v>
      </c>
      <c r="JC169" s="94">
        <f t="shared" si="322"/>
        <v>334482.46250000002</v>
      </c>
      <c r="JD169" s="94">
        <f t="shared" si="294"/>
        <v>0</v>
      </c>
      <c r="JE169" s="94">
        <f t="shared" si="295"/>
        <v>0</v>
      </c>
      <c r="JF169" s="94">
        <f t="shared" si="323"/>
        <v>0</v>
      </c>
      <c r="JG169" s="94">
        <f t="shared" si="324"/>
        <v>0</v>
      </c>
      <c r="JH169" s="94">
        <f t="shared" si="296"/>
        <v>0</v>
      </c>
      <c r="JI169" s="94">
        <f t="shared" si="325"/>
        <v>334482.46250000002</v>
      </c>
      <c r="JJ169" s="94">
        <f t="shared" si="297"/>
        <v>0</v>
      </c>
      <c r="JK169" s="94">
        <f t="shared" si="326"/>
        <v>0</v>
      </c>
      <c r="JL169" s="94">
        <f t="shared" si="298"/>
        <v>0</v>
      </c>
      <c r="JM169" s="94">
        <f t="shared" si="299"/>
        <v>0</v>
      </c>
      <c r="JN169" s="94">
        <f t="shared" si="300"/>
        <v>0</v>
      </c>
      <c r="JO169" s="94">
        <f t="shared" si="301"/>
        <v>334482.46250000002</v>
      </c>
      <c r="JP169" s="17"/>
      <c r="JQ169" s="17"/>
      <c r="JR169" s="17"/>
      <c r="JS169" s="17"/>
      <c r="JT169" s="17" t="s">
        <v>406</v>
      </c>
      <c r="JU169" s="17"/>
      <c r="JV169" s="6"/>
      <c r="JW169" s="6"/>
      <c r="JX169" s="103" t="s">
        <v>411</v>
      </c>
      <c r="JY169" s="7"/>
      <c r="JZ169" s="14"/>
      <c r="KA169" s="6" t="s">
        <v>406</v>
      </c>
      <c r="KB169" s="17"/>
      <c r="KC169" s="147"/>
      <c r="KD169" s="145"/>
      <c r="KE169" s="148"/>
      <c r="KF169" s="6"/>
      <c r="KG169" s="19"/>
      <c r="KH169" s="7"/>
      <c r="KI169" s="14"/>
      <c r="KJ169" s="6"/>
      <c r="KK169" s="6"/>
      <c r="KL169" s="17"/>
      <c r="KM169" s="17"/>
      <c r="KN169" s="6"/>
      <c r="KO169" s="19"/>
      <c r="KP169" s="43" t="s">
        <v>500</v>
      </c>
      <c r="KQ169" s="14"/>
      <c r="KR169" s="6"/>
      <c r="KS169" s="291"/>
    </row>
    <row r="170" spans="1:305" ht="39" x14ac:dyDescent="0.25">
      <c r="A170" s="15" t="s">
        <v>764</v>
      </c>
      <c r="B170" s="6" t="s">
        <v>71</v>
      </c>
      <c r="C170" s="18" t="s">
        <v>359</v>
      </c>
      <c r="D170" s="220" t="s">
        <v>147</v>
      </c>
      <c r="E170" s="32" t="s">
        <v>770</v>
      </c>
      <c r="F170" s="32" t="s">
        <v>770</v>
      </c>
      <c r="G170" s="48">
        <v>0</v>
      </c>
      <c r="H170" s="48">
        <v>0</v>
      </c>
      <c r="I170" s="48">
        <v>0</v>
      </c>
      <c r="J170" s="48">
        <v>0</v>
      </c>
      <c r="K170" s="48">
        <v>0</v>
      </c>
      <c r="L170" s="48">
        <v>0</v>
      </c>
      <c r="M170" s="48">
        <v>0</v>
      </c>
      <c r="N170" s="48">
        <v>0</v>
      </c>
      <c r="O170" s="48">
        <v>0</v>
      </c>
      <c r="P170" s="48">
        <v>0</v>
      </c>
      <c r="Q170" s="48">
        <v>0</v>
      </c>
      <c r="R170" s="48">
        <v>0</v>
      </c>
      <c r="S170" s="11">
        <f t="shared" si="225"/>
        <v>0</v>
      </c>
      <c r="T170" s="79">
        <v>0</v>
      </c>
      <c r="U170" s="79">
        <v>0</v>
      </c>
      <c r="V170" s="79">
        <v>0</v>
      </c>
      <c r="W170" s="79">
        <v>0</v>
      </c>
      <c r="X170" s="79">
        <v>0</v>
      </c>
      <c r="Y170" s="79">
        <v>0</v>
      </c>
      <c r="Z170" s="79">
        <v>0</v>
      </c>
      <c r="AA170" s="79">
        <v>0</v>
      </c>
      <c r="AB170" s="79">
        <v>0.25</v>
      </c>
      <c r="AC170" s="79">
        <v>0.05</v>
      </c>
      <c r="AD170" s="79">
        <v>0.01</v>
      </c>
      <c r="AE170" s="79">
        <v>0</v>
      </c>
      <c r="AF170" s="221">
        <f t="shared" si="302"/>
        <v>0</v>
      </c>
      <c r="AG170" s="221">
        <f t="shared" si="303"/>
        <v>0</v>
      </c>
      <c r="AH170" s="221">
        <f t="shared" si="304"/>
        <v>0</v>
      </c>
      <c r="AI170" s="221">
        <f t="shared" si="305"/>
        <v>0</v>
      </c>
      <c r="AJ170" s="221">
        <f t="shared" si="306"/>
        <v>0</v>
      </c>
      <c r="AK170" s="221">
        <f t="shared" si="307"/>
        <v>0</v>
      </c>
      <c r="AL170" s="221">
        <f t="shared" si="308"/>
        <v>0</v>
      </c>
      <c r="AM170" s="221">
        <f t="shared" si="309"/>
        <v>0</v>
      </c>
      <c r="AN170" s="221">
        <f t="shared" si="310"/>
        <v>0.25</v>
      </c>
      <c r="AO170" s="221">
        <f t="shared" si="311"/>
        <v>0.3</v>
      </c>
      <c r="AP170" s="221">
        <f t="shared" si="312"/>
        <v>0.31</v>
      </c>
      <c r="AQ170" s="221">
        <f t="shared" si="313"/>
        <v>0.31</v>
      </c>
      <c r="AR170" s="221">
        <f t="shared" si="251"/>
        <v>0</v>
      </c>
      <c r="AS170" s="221">
        <f t="shared" si="252"/>
        <v>0</v>
      </c>
      <c r="AT170" s="221">
        <f t="shared" si="253"/>
        <v>0</v>
      </c>
      <c r="AU170" s="221">
        <f t="shared" si="254"/>
        <v>0</v>
      </c>
      <c r="AV170" s="221">
        <f t="shared" si="255"/>
        <v>0</v>
      </c>
      <c r="AW170" s="221">
        <f t="shared" si="256"/>
        <v>0</v>
      </c>
      <c r="AX170" s="221">
        <f t="shared" si="257"/>
        <v>0</v>
      </c>
      <c r="AY170" s="221">
        <f t="shared" si="258"/>
        <v>0</v>
      </c>
      <c r="AZ170" s="221">
        <f t="shared" si="259"/>
        <v>0</v>
      </c>
      <c r="BA170" s="221">
        <f t="shared" si="260"/>
        <v>0</v>
      </c>
      <c r="BB170" s="221">
        <f t="shared" si="261"/>
        <v>0</v>
      </c>
      <c r="BC170" s="221">
        <f t="shared" si="262"/>
        <v>0</v>
      </c>
      <c r="BD170" s="80">
        <f t="shared" si="314"/>
        <v>0.31</v>
      </c>
      <c r="BE170" s="76">
        <v>0</v>
      </c>
      <c r="BF170" s="51">
        <v>0</v>
      </c>
      <c r="BG170" s="21">
        <v>0</v>
      </c>
      <c r="BH170" s="21">
        <v>0</v>
      </c>
      <c r="BI170" s="21">
        <v>0</v>
      </c>
      <c r="BJ170" s="21">
        <v>0</v>
      </c>
      <c r="BK170" s="21">
        <v>0</v>
      </c>
      <c r="BL170" s="21">
        <v>0</v>
      </c>
      <c r="BM170" s="21">
        <v>0</v>
      </c>
      <c r="BN170" s="21">
        <v>0</v>
      </c>
      <c r="BO170" s="21">
        <v>0</v>
      </c>
      <c r="BP170" s="21">
        <v>0</v>
      </c>
      <c r="BQ170" s="21">
        <v>0</v>
      </c>
      <c r="BR170" s="21">
        <v>0</v>
      </c>
      <c r="BS170" s="86">
        <f t="shared" si="263"/>
        <v>0</v>
      </c>
      <c r="BT170" s="230">
        <v>0</v>
      </c>
      <c r="BU170" s="230">
        <v>0</v>
      </c>
      <c r="BV170" s="230">
        <v>0</v>
      </c>
      <c r="BW170" s="230">
        <v>0</v>
      </c>
      <c r="BX170" s="230">
        <v>0</v>
      </c>
      <c r="BY170" s="230">
        <v>0</v>
      </c>
      <c r="BZ170" s="230">
        <v>0</v>
      </c>
      <c r="CA170" s="230">
        <v>0</v>
      </c>
      <c r="CB170" s="230">
        <v>0</v>
      </c>
      <c r="CC170" s="230">
        <v>0</v>
      </c>
      <c r="CD170" s="230">
        <v>0</v>
      </c>
      <c r="CE170" s="230">
        <v>0</v>
      </c>
      <c r="CF170" s="80">
        <f t="shared" si="264"/>
        <v>0</v>
      </c>
      <c r="CG170" s="59">
        <v>0</v>
      </c>
      <c r="CH170" s="59">
        <v>0</v>
      </c>
      <c r="CI170" s="59">
        <v>0</v>
      </c>
      <c r="CJ170" s="59">
        <v>0</v>
      </c>
      <c r="CK170" s="59">
        <v>0</v>
      </c>
      <c r="CL170" s="59">
        <v>0</v>
      </c>
      <c r="CM170" s="59">
        <v>0</v>
      </c>
      <c r="CN170" s="59">
        <v>0</v>
      </c>
      <c r="CO170" s="59">
        <v>0</v>
      </c>
      <c r="CP170" s="59">
        <v>0</v>
      </c>
      <c r="CQ170" s="59">
        <v>0</v>
      </c>
      <c r="CR170" s="59">
        <v>0</v>
      </c>
      <c r="CS170" s="11">
        <f t="shared" si="265"/>
        <v>0</v>
      </c>
      <c r="CT170" s="59">
        <v>0</v>
      </c>
      <c r="CU170" s="59">
        <v>0</v>
      </c>
      <c r="CV170" s="59">
        <v>0</v>
      </c>
      <c r="CW170" s="59">
        <v>0</v>
      </c>
      <c r="CX170" s="58">
        <f t="shared" si="315"/>
        <v>0</v>
      </c>
      <c r="CY170" s="63">
        <v>0</v>
      </c>
      <c r="CZ170" s="63">
        <v>0</v>
      </c>
      <c r="DA170" s="63">
        <v>0</v>
      </c>
      <c r="DB170" s="63">
        <v>0</v>
      </c>
      <c r="DC170" s="63">
        <v>0</v>
      </c>
      <c r="DD170" s="63">
        <v>0</v>
      </c>
      <c r="DE170" s="63">
        <v>0</v>
      </c>
      <c r="DF170" s="63">
        <v>0</v>
      </c>
      <c r="DG170" s="63">
        <v>0</v>
      </c>
      <c r="DH170" s="63">
        <v>0</v>
      </c>
      <c r="DI170" s="63">
        <v>0</v>
      </c>
      <c r="DJ170" s="63">
        <v>0</v>
      </c>
      <c r="DK170" s="63">
        <f t="shared" si="266"/>
        <v>0</v>
      </c>
      <c r="DL170" s="63">
        <v>0</v>
      </c>
      <c r="DM170" s="63">
        <v>0</v>
      </c>
      <c r="DN170" s="63">
        <v>0</v>
      </c>
      <c r="DO170" s="63">
        <v>0</v>
      </c>
      <c r="DP170" s="63">
        <v>0</v>
      </c>
      <c r="DQ170" s="63">
        <v>0</v>
      </c>
      <c r="DR170" s="63">
        <v>0</v>
      </c>
      <c r="DS170" s="63">
        <v>0</v>
      </c>
      <c r="DT170" s="63">
        <v>0</v>
      </c>
      <c r="DU170" s="63">
        <v>0</v>
      </c>
      <c r="DV170" s="63">
        <v>0</v>
      </c>
      <c r="DW170" s="63">
        <v>0</v>
      </c>
      <c r="DX170" s="63">
        <f t="shared" si="267"/>
        <v>0</v>
      </c>
      <c r="DY170" s="58">
        <v>0</v>
      </c>
      <c r="DZ170" s="58">
        <v>0</v>
      </c>
      <c r="EA170" s="58">
        <v>0</v>
      </c>
      <c r="EB170" s="58">
        <v>0</v>
      </c>
      <c r="EC170" s="58">
        <f t="shared" si="268"/>
        <v>0</v>
      </c>
      <c r="ED170" s="88">
        <v>0</v>
      </c>
      <c r="EE170" s="88">
        <v>0</v>
      </c>
      <c r="EF170" s="88">
        <v>0</v>
      </c>
      <c r="EG170" s="88">
        <v>0</v>
      </c>
      <c r="EH170" s="88">
        <v>0</v>
      </c>
      <c r="EI170" s="88">
        <v>0</v>
      </c>
      <c r="EJ170" s="88">
        <v>0</v>
      </c>
      <c r="EK170" s="88">
        <v>0</v>
      </c>
      <c r="EL170" s="88">
        <v>0</v>
      </c>
      <c r="EM170" s="89">
        <v>104940</v>
      </c>
      <c r="EN170" s="89">
        <v>83952</v>
      </c>
      <c r="EO170" s="90">
        <v>20988</v>
      </c>
      <c r="EP170" s="83">
        <f t="shared" si="269"/>
        <v>209880</v>
      </c>
      <c r="EQ170" s="79">
        <v>0</v>
      </c>
      <c r="ER170" s="79">
        <v>0</v>
      </c>
      <c r="ES170" s="79">
        <v>0</v>
      </c>
      <c r="ET170" s="79">
        <v>0</v>
      </c>
      <c r="EU170" s="79">
        <v>0</v>
      </c>
      <c r="EV170" s="79">
        <v>0</v>
      </c>
      <c r="EW170" s="79">
        <v>0</v>
      </c>
      <c r="EX170" s="79">
        <v>0</v>
      </c>
      <c r="EY170" s="79">
        <v>0</v>
      </c>
      <c r="EZ170" s="79">
        <v>0</v>
      </c>
      <c r="FA170" s="79">
        <v>0</v>
      </c>
      <c r="FB170" s="79">
        <v>0</v>
      </c>
      <c r="FC170" s="81">
        <f t="shared" si="270"/>
        <v>0</v>
      </c>
      <c r="FD170" s="81">
        <f t="shared" si="271"/>
        <v>0</v>
      </c>
      <c r="FE170" s="81">
        <f t="shared" si="272"/>
        <v>0</v>
      </c>
      <c r="FF170" s="81">
        <f t="shared" si="273"/>
        <v>0</v>
      </c>
      <c r="FG170" s="81">
        <f t="shared" si="274"/>
        <v>0</v>
      </c>
      <c r="FH170" s="81">
        <f t="shared" si="275"/>
        <v>0</v>
      </c>
      <c r="FI170" s="81">
        <f t="shared" si="276"/>
        <v>0</v>
      </c>
      <c r="FJ170" s="81">
        <f t="shared" si="277"/>
        <v>0</v>
      </c>
      <c r="FK170" s="81">
        <f t="shared" si="278"/>
        <v>0</v>
      </c>
      <c r="FL170" s="81">
        <f t="shared" si="279"/>
        <v>0</v>
      </c>
      <c r="FM170" s="81">
        <f t="shared" si="280"/>
        <v>0</v>
      </c>
      <c r="FN170" s="81">
        <f t="shared" si="281"/>
        <v>0</v>
      </c>
      <c r="FO170" s="81">
        <f t="shared" si="282"/>
        <v>0</v>
      </c>
      <c r="FP170" s="89">
        <v>0</v>
      </c>
      <c r="FQ170" s="89">
        <v>0</v>
      </c>
      <c r="FR170" s="89">
        <v>105940</v>
      </c>
      <c r="FS170" s="90">
        <v>105940</v>
      </c>
      <c r="FT170" s="91">
        <v>999.99999999999898</v>
      </c>
      <c r="FU170" s="87">
        <v>999.99999999999898</v>
      </c>
      <c r="FV170" s="89">
        <v>999.99999999999898</v>
      </c>
      <c r="FW170" s="89">
        <v>999.99999999999898</v>
      </c>
      <c r="FX170" s="89">
        <v>999.99999999999898</v>
      </c>
      <c r="FY170" s="89">
        <v>999.99999999999898</v>
      </c>
      <c r="FZ170" s="89">
        <v>999.99999999999898</v>
      </c>
      <c r="GA170" s="90">
        <v>0</v>
      </c>
      <c r="GB170" s="83">
        <f t="shared" si="283"/>
        <v>218880</v>
      </c>
      <c r="GC170" s="89">
        <v>120936</v>
      </c>
      <c r="GD170" s="89">
        <v>4800</v>
      </c>
      <c r="GE170" s="87">
        <v>0</v>
      </c>
      <c r="GF170" s="87">
        <v>0</v>
      </c>
      <c r="GG170" s="86">
        <v>554496</v>
      </c>
      <c r="GH170" s="63">
        <v>0</v>
      </c>
      <c r="GI170" s="63">
        <v>0</v>
      </c>
      <c r="GJ170" s="63">
        <v>0</v>
      </c>
      <c r="GK170" s="63">
        <v>0</v>
      </c>
      <c r="GL170" s="63">
        <v>0</v>
      </c>
      <c r="GM170" s="63">
        <v>0</v>
      </c>
      <c r="GN170" s="63">
        <v>0</v>
      </c>
      <c r="GO170" s="63">
        <v>0</v>
      </c>
      <c r="GP170" s="63">
        <v>0</v>
      </c>
      <c r="GQ170" s="63">
        <v>104940</v>
      </c>
      <c r="GR170" s="63">
        <v>83952</v>
      </c>
      <c r="GS170" s="63">
        <v>20988</v>
      </c>
      <c r="GT170" s="63">
        <f t="shared" si="284"/>
        <v>209880</v>
      </c>
      <c r="GU170" s="63">
        <v>0</v>
      </c>
      <c r="GV170" s="63">
        <v>0</v>
      </c>
      <c r="GW170" s="63">
        <v>105940</v>
      </c>
      <c r="GX170" s="63">
        <v>105940</v>
      </c>
      <c r="GY170" s="63">
        <v>999.99999999999898</v>
      </c>
      <c r="GZ170" s="63">
        <v>999.99999999999898</v>
      </c>
      <c r="HA170" s="63">
        <v>999.99999999999898</v>
      </c>
      <c r="HB170" s="63">
        <v>999.99999999999898</v>
      </c>
      <c r="HC170" s="63">
        <v>999.99999999999898</v>
      </c>
      <c r="HD170" s="63">
        <v>999.99999999999898</v>
      </c>
      <c r="HE170" s="63">
        <v>999.99999999999898</v>
      </c>
      <c r="HF170" s="63">
        <v>0</v>
      </c>
      <c r="HG170" s="63">
        <f t="shared" si="285"/>
        <v>218880</v>
      </c>
      <c r="HH170" s="58">
        <v>120936</v>
      </c>
      <c r="HI170" s="58">
        <v>4800</v>
      </c>
      <c r="HJ170" s="58">
        <v>0</v>
      </c>
      <c r="HK170" s="58">
        <v>0</v>
      </c>
      <c r="HL170" s="58">
        <f t="shared" si="286"/>
        <v>554496</v>
      </c>
      <c r="HM170" s="63">
        <v>0</v>
      </c>
      <c r="HN170" s="63">
        <v>0</v>
      </c>
      <c r="HO170" s="63">
        <v>0</v>
      </c>
      <c r="HP170" s="63">
        <v>0</v>
      </c>
      <c r="HQ170" s="63">
        <v>0</v>
      </c>
      <c r="HR170" s="63">
        <v>0</v>
      </c>
      <c r="HS170" s="63">
        <v>0</v>
      </c>
      <c r="HT170" s="63">
        <v>0</v>
      </c>
      <c r="HU170" s="63">
        <v>0</v>
      </c>
      <c r="HV170" s="63">
        <v>0</v>
      </c>
      <c r="HW170" s="63">
        <v>0</v>
      </c>
      <c r="HX170" s="63">
        <v>209880</v>
      </c>
      <c r="HY170" s="63">
        <f t="shared" si="287"/>
        <v>209880</v>
      </c>
      <c r="HZ170" s="63">
        <v>0</v>
      </c>
      <c r="IA170" s="63">
        <v>0</v>
      </c>
      <c r="IB170" s="63">
        <v>0</v>
      </c>
      <c r="IC170" s="63">
        <v>0</v>
      </c>
      <c r="ID170" s="63">
        <v>0</v>
      </c>
      <c r="IE170" s="63">
        <v>0</v>
      </c>
      <c r="IF170" s="63">
        <v>0</v>
      </c>
      <c r="IG170" s="63">
        <v>0</v>
      </c>
      <c r="IH170" s="63">
        <v>0</v>
      </c>
      <c r="II170" s="63">
        <v>0</v>
      </c>
      <c r="IJ170" s="63">
        <v>0</v>
      </c>
      <c r="IK170" s="63">
        <v>0</v>
      </c>
      <c r="IL170" s="63">
        <v>218880</v>
      </c>
      <c r="IM170" s="58">
        <v>120936</v>
      </c>
      <c r="IN170" s="58">
        <v>4800</v>
      </c>
      <c r="IO170" s="58">
        <v>0</v>
      </c>
      <c r="IP170" s="58">
        <v>0</v>
      </c>
      <c r="IQ170" s="58">
        <f t="shared" si="316"/>
        <v>554496</v>
      </c>
      <c r="IR170" s="70">
        <f t="shared" si="288"/>
        <v>0</v>
      </c>
      <c r="IS170" s="70">
        <f t="shared" si="289"/>
        <v>0</v>
      </c>
      <c r="IT170" s="92">
        <f t="shared" si="317"/>
        <v>0</v>
      </c>
      <c r="IU170" s="92">
        <f t="shared" si="318"/>
        <v>0</v>
      </c>
      <c r="IV170" s="92">
        <f t="shared" si="290"/>
        <v>0</v>
      </c>
      <c r="IW170" s="21">
        <f t="shared" si="319"/>
        <v>0</v>
      </c>
      <c r="IX170" s="70">
        <f t="shared" si="291"/>
        <v>188892</v>
      </c>
      <c r="IY170" s="70">
        <f t="shared" si="292"/>
        <v>0</v>
      </c>
      <c r="IZ170" s="93">
        <f t="shared" si="320"/>
        <v>0</v>
      </c>
      <c r="JA170" s="93">
        <f t="shared" si="321"/>
        <v>188892</v>
      </c>
      <c r="JB170" s="92">
        <f t="shared" si="293"/>
        <v>-188892</v>
      </c>
      <c r="JC170" s="94">
        <f t="shared" si="322"/>
        <v>554496</v>
      </c>
      <c r="JD170" s="94">
        <f t="shared" si="294"/>
        <v>188892</v>
      </c>
      <c r="JE170" s="94">
        <f t="shared" si="295"/>
        <v>0</v>
      </c>
      <c r="JF170" s="94">
        <f t="shared" si="323"/>
        <v>0</v>
      </c>
      <c r="JG170" s="94">
        <f t="shared" si="324"/>
        <v>188892</v>
      </c>
      <c r="JH170" s="94">
        <f t="shared" si="296"/>
        <v>-188892</v>
      </c>
      <c r="JI170" s="94">
        <f t="shared" si="325"/>
        <v>554496</v>
      </c>
      <c r="JJ170" s="94">
        <f t="shared" si="297"/>
        <v>0</v>
      </c>
      <c r="JK170" s="94">
        <f t="shared" si="326"/>
        <v>0</v>
      </c>
      <c r="JL170" s="94">
        <f t="shared" si="298"/>
        <v>0</v>
      </c>
      <c r="JM170" s="94">
        <f t="shared" si="299"/>
        <v>0</v>
      </c>
      <c r="JN170" s="94">
        <f t="shared" si="300"/>
        <v>0</v>
      </c>
      <c r="JO170" s="94">
        <f t="shared" si="301"/>
        <v>554496</v>
      </c>
      <c r="JP170" s="17"/>
      <c r="JQ170" s="17"/>
      <c r="JR170" s="17"/>
      <c r="JS170" s="17"/>
      <c r="JT170" s="17" t="s">
        <v>406</v>
      </c>
      <c r="JU170" s="17"/>
      <c r="JV170" s="6"/>
      <c r="JW170" s="6"/>
      <c r="JX170" s="103" t="s">
        <v>422</v>
      </c>
      <c r="JY170" s="7"/>
      <c r="JZ170" s="14"/>
      <c r="KA170" s="6" t="s">
        <v>406</v>
      </c>
      <c r="KB170" s="17"/>
      <c r="KC170" s="147"/>
      <c r="KD170" s="145"/>
      <c r="KE170" s="148"/>
      <c r="KF170" s="6"/>
      <c r="KG170" s="19"/>
      <c r="KH170" s="7"/>
      <c r="KI170" s="14"/>
      <c r="KJ170" s="6"/>
      <c r="KK170" s="6"/>
      <c r="KL170" s="17"/>
      <c r="KM170" s="17"/>
      <c r="KN170" s="6"/>
      <c r="KO170" s="19"/>
      <c r="KP170" s="43" t="s">
        <v>500</v>
      </c>
      <c r="KQ170" s="14"/>
      <c r="KR170" s="6"/>
      <c r="KS170" s="291"/>
    </row>
    <row r="171" spans="1:305" ht="39" x14ac:dyDescent="0.25">
      <c r="A171" s="15" t="s">
        <v>765</v>
      </c>
      <c r="B171" s="6" t="s">
        <v>71</v>
      </c>
      <c r="C171" s="18" t="s">
        <v>360</v>
      </c>
      <c r="D171" s="220" t="s">
        <v>147</v>
      </c>
      <c r="E171" s="32" t="s">
        <v>770</v>
      </c>
      <c r="F171" s="32" t="s">
        <v>770</v>
      </c>
      <c r="G171" s="48">
        <v>0</v>
      </c>
      <c r="H171" s="48">
        <v>0</v>
      </c>
      <c r="I171" s="48">
        <v>0</v>
      </c>
      <c r="J171" s="48">
        <v>0</v>
      </c>
      <c r="K171" s="48">
        <v>0</v>
      </c>
      <c r="L171" s="48">
        <v>0</v>
      </c>
      <c r="M171" s="48">
        <v>0</v>
      </c>
      <c r="N171" s="48">
        <v>0</v>
      </c>
      <c r="O171" s="48">
        <v>0</v>
      </c>
      <c r="P171" s="48">
        <v>0</v>
      </c>
      <c r="Q171" s="48">
        <v>0</v>
      </c>
      <c r="R171" s="48">
        <v>0</v>
      </c>
      <c r="S171" s="11">
        <f t="shared" si="225"/>
        <v>0</v>
      </c>
      <c r="T171" s="79">
        <v>0</v>
      </c>
      <c r="U171" s="79">
        <v>0</v>
      </c>
      <c r="V171" s="79">
        <v>0</v>
      </c>
      <c r="W171" s="79">
        <v>0</v>
      </c>
      <c r="X171" s="79">
        <v>0</v>
      </c>
      <c r="Y171" s="79">
        <v>0</v>
      </c>
      <c r="Z171" s="79">
        <v>0</v>
      </c>
      <c r="AA171" s="79">
        <v>0</v>
      </c>
      <c r="AB171" s="79">
        <v>0.25</v>
      </c>
      <c r="AC171" s="79">
        <v>0.05</v>
      </c>
      <c r="AD171" s="79">
        <v>0.01</v>
      </c>
      <c r="AE171" s="79">
        <v>0</v>
      </c>
      <c r="AF171" s="221">
        <f t="shared" si="302"/>
        <v>0</v>
      </c>
      <c r="AG171" s="221">
        <f t="shared" si="303"/>
        <v>0</v>
      </c>
      <c r="AH171" s="221">
        <f t="shared" si="304"/>
        <v>0</v>
      </c>
      <c r="AI171" s="221">
        <f t="shared" si="305"/>
        <v>0</v>
      </c>
      <c r="AJ171" s="221">
        <f t="shared" si="306"/>
        <v>0</v>
      </c>
      <c r="AK171" s="221">
        <f t="shared" si="307"/>
        <v>0</v>
      </c>
      <c r="AL171" s="221">
        <f t="shared" si="308"/>
        <v>0</v>
      </c>
      <c r="AM171" s="221">
        <f t="shared" si="309"/>
        <v>0</v>
      </c>
      <c r="AN171" s="221">
        <f t="shared" si="310"/>
        <v>0.25</v>
      </c>
      <c r="AO171" s="221">
        <f t="shared" si="311"/>
        <v>0.3</v>
      </c>
      <c r="AP171" s="221">
        <f t="shared" si="312"/>
        <v>0.31</v>
      </c>
      <c r="AQ171" s="221">
        <f t="shared" si="313"/>
        <v>0.31</v>
      </c>
      <c r="AR171" s="221">
        <f t="shared" si="251"/>
        <v>0</v>
      </c>
      <c r="AS171" s="221">
        <f t="shared" si="252"/>
        <v>0</v>
      </c>
      <c r="AT171" s="221">
        <f t="shared" si="253"/>
        <v>0</v>
      </c>
      <c r="AU171" s="221">
        <f t="shared" si="254"/>
        <v>0</v>
      </c>
      <c r="AV171" s="221">
        <f t="shared" si="255"/>
        <v>0</v>
      </c>
      <c r="AW171" s="221">
        <f t="shared" si="256"/>
        <v>0</v>
      </c>
      <c r="AX171" s="221">
        <f t="shared" si="257"/>
        <v>0</v>
      </c>
      <c r="AY171" s="221">
        <f t="shared" si="258"/>
        <v>0</v>
      </c>
      <c r="AZ171" s="221">
        <f t="shared" si="259"/>
        <v>0</v>
      </c>
      <c r="BA171" s="221">
        <f t="shared" si="260"/>
        <v>0</v>
      </c>
      <c r="BB171" s="221">
        <f t="shared" si="261"/>
        <v>0</v>
      </c>
      <c r="BC171" s="221">
        <f t="shared" si="262"/>
        <v>0</v>
      </c>
      <c r="BD171" s="80">
        <f t="shared" si="314"/>
        <v>0.31</v>
      </c>
      <c r="BE171" s="76">
        <v>0</v>
      </c>
      <c r="BF171" s="51">
        <v>0</v>
      </c>
      <c r="BG171" s="21">
        <v>0</v>
      </c>
      <c r="BH171" s="21">
        <v>0</v>
      </c>
      <c r="BI171" s="21">
        <v>0</v>
      </c>
      <c r="BJ171" s="21">
        <v>0</v>
      </c>
      <c r="BK171" s="21">
        <v>0</v>
      </c>
      <c r="BL171" s="21">
        <v>0</v>
      </c>
      <c r="BM171" s="21">
        <v>0</v>
      </c>
      <c r="BN171" s="21">
        <v>0</v>
      </c>
      <c r="BO171" s="21">
        <v>0</v>
      </c>
      <c r="BP171" s="21">
        <v>0</v>
      </c>
      <c r="BQ171" s="21">
        <v>0</v>
      </c>
      <c r="BR171" s="21">
        <v>0</v>
      </c>
      <c r="BS171" s="86">
        <f t="shared" si="263"/>
        <v>0</v>
      </c>
      <c r="BT171" s="230">
        <v>0</v>
      </c>
      <c r="BU171" s="230">
        <v>0</v>
      </c>
      <c r="BV171" s="230">
        <v>0</v>
      </c>
      <c r="BW171" s="230">
        <v>0</v>
      </c>
      <c r="BX171" s="230">
        <v>0</v>
      </c>
      <c r="BY171" s="230">
        <v>0</v>
      </c>
      <c r="BZ171" s="230">
        <v>0</v>
      </c>
      <c r="CA171" s="230">
        <v>0</v>
      </c>
      <c r="CB171" s="230">
        <v>0</v>
      </c>
      <c r="CC171" s="230">
        <v>0</v>
      </c>
      <c r="CD171" s="230">
        <v>0</v>
      </c>
      <c r="CE171" s="230">
        <v>0</v>
      </c>
      <c r="CF171" s="80">
        <f t="shared" si="264"/>
        <v>0</v>
      </c>
      <c r="CG171" s="59">
        <v>0</v>
      </c>
      <c r="CH171" s="59">
        <v>0</v>
      </c>
      <c r="CI171" s="59">
        <v>0</v>
      </c>
      <c r="CJ171" s="59">
        <v>0</v>
      </c>
      <c r="CK171" s="59">
        <v>0</v>
      </c>
      <c r="CL171" s="59">
        <v>0</v>
      </c>
      <c r="CM171" s="59">
        <v>0</v>
      </c>
      <c r="CN171" s="59">
        <v>0</v>
      </c>
      <c r="CO171" s="59">
        <v>0</v>
      </c>
      <c r="CP171" s="59">
        <v>0</v>
      </c>
      <c r="CQ171" s="59">
        <v>0</v>
      </c>
      <c r="CR171" s="59">
        <v>0</v>
      </c>
      <c r="CS171" s="11">
        <f t="shared" si="265"/>
        <v>0</v>
      </c>
      <c r="CT171" s="59">
        <v>0</v>
      </c>
      <c r="CU171" s="59">
        <v>0</v>
      </c>
      <c r="CV171" s="59">
        <v>0</v>
      </c>
      <c r="CW171" s="59">
        <v>0</v>
      </c>
      <c r="CX171" s="58">
        <f t="shared" si="315"/>
        <v>0</v>
      </c>
      <c r="CY171" s="63">
        <v>0</v>
      </c>
      <c r="CZ171" s="63">
        <v>0</v>
      </c>
      <c r="DA171" s="63">
        <v>0</v>
      </c>
      <c r="DB171" s="63">
        <v>0</v>
      </c>
      <c r="DC171" s="63">
        <v>0</v>
      </c>
      <c r="DD171" s="63">
        <v>0</v>
      </c>
      <c r="DE171" s="63">
        <v>0</v>
      </c>
      <c r="DF171" s="63">
        <v>0</v>
      </c>
      <c r="DG171" s="63">
        <v>0</v>
      </c>
      <c r="DH171" s="63">
        <v>0</v>
      </c>
      <c r="DI171" s="63">
        <v>0</v>
      </c>
      <c r="DJ171" s="63">
        <v>0</v>
      </c>
      <c r="DK171" s="63">
        <f t="shared" si="266"/>
        <v>0</v>
      </c>
      <c r="DL171" s="63">
        <v>0</v>
      </c>
      <c r="DM171" s="63">
        <v>0</v>
      </c>
      <c r="DN171" s="63">
        <v>0</v>
      </c>
      <c r="DO171" s="63">
        <v>0</v>
      </c>
      <c r="DP171" s="63">
        <v>0</v>
      </c>
      <c r="DQ171" s="63">
        <v>0</v>
      </c>
      <c r="DR171" s="63">
        <v>0</v>
      </c>
      <c r="DS171" s="63">
        <v>0</v>
      </c>
      <c r="DT171" s="63">
        <v>0</v>
      </c>
      <c r="DU171" s="63">
        <v>0</v>
      </c>
      <c r="DV171" s="63">
        <v>0</v>
      </c>
      <c r="DW171" s="63">
        <v>0</v>
      </c>
      <c r="DX171" s="63">
        <f t="shared" si="267"/>
        <v>0</v>
      </c>
      <c r="DY171" s="58">
        <v>0</v>
      </c>
      <c r="DZ171" s="58">
        <v>0</v>
      </c>
      <c r="EA171" s="58">
        <v>0</v>
      </c>
      <c r="EB171" s="58">
        <v>0</v>
      </c>
      <c r="EC171" s="58">
        <f t="shared" si="268"/>
        <v>0</v>
      </c>
      <c r="ED171" s="88">
        <v>0</v>
      </c>
      <c r="EE171" s="88">
        <v>0</v>
      </c>
      <c r="EF171" s="88">
        <v>0</v>
      </c>
      <c r="EG171" s="88">
        <v>0</v>
      </c>
      <c r="EH171" s="88">
        <v>0</v>
      </c>
      <c r="EI171" s="88">
        <v>0</v>
      </c>
      <c r="EJ171" s="88">
        <v>0</v>
      </c>
      <c r="EK171" s="88">
        <v>0</v>
      </c>
      <c r="EL171" s="88">
        <v>0</v>
      </c>
      <c r="EM171" s="89">
        <v>34980</v>
      </c>
      <c r="EN171" s="89">
        <v>34980</v>
      </c>
      <c r="EO171" s="90">
        <v>0</v>
      </c>
      <c r="EP171" s="83">
        <f t="shared" si="269"/>
        <v>69960</v>
      </c>
      <c r="EQ171" s="79">
        <v>0</v>
      </c>
      <c r="ER171" s="79">
        <v>0</v>
      </c>
      <c r="ES171" s="79">
        <v>0</v>
      </c>
      <c r="ET171" s="79">
        <v>0</v>
      </c>
      <c r="EU171" s="79">
        <v>0</v>
      </c>
      <c r="EV171" s="79">
        <v>0</v>
      </c>
      <c r="EW171" s="79">
        <v>0</v>
      </c>
      <c r="EX171" s="79">
        <v>0</v>
      </c>
      <c r="EY171" s="79">
        <v>0</v>
      </c>
      <c r="EZ171" s="79">
        <v>0</v>
      </c>
      <c r="FA171" s="79">
        <v>0</v>
      </c>
      <c r="FB171" s="79">
        <v>0</v>
      </c>
      <c r="FC171" s="81">
        <f t="shared" si="270"/>
        <v>0</v>
      </c>
      <c r="FD171" s="81">
        <f t="shared" si="271"/>
        <v>0</v>
      </c>
      <c r="FE171" s="81">
        <f t="shared" si="272"/>
        <v>0</v>
      </c>
      <c r="FF171" s="81">
        <f t="shared" si="273"/>
        <v>0</v>
      </c>
      <c r="FG171" s="81">
        <f t="shared" si="274"/>
        <v>0</v>
      </c>
      <c r="FH171" s="81">
        <f t="shared" si="275"/>
        <v>0</v>
      </c>
      <c r="FI171" s="81">
        <f t="shared" si="276"/>
        <v>0</v>
      </c>
      <c r="FJ171" s="81">
        <f t="shared" si="277"/>
        <v>0</v>
      </c>
      <c r="FK171" s="81">
        <f t="shared" si="278"/>
        <v>0</v>
      </c>
      <c r="FL171" s="81">
        <f t="shared" si="279"/>
        <v>0</v>
      </c>
      <c r="FM171" s="81">
        <f t="shared" si="280"/>
        <v>0</v>
      </c>
      <c r="FN171" s="81">
        <f t="shared" si="281"/>
        <v>0</v>
      </c>
      <c r="FO171" s="81">
        <f t="shared" si="282"/>
        <v>0</v>
      </c>
      <c r="FP171" s="89">
        <v>0</v>
      </c>
      <c r="FQ171" s="89">
        <v>0</v>
      </c>
      <c r="FR171" s="89">
        <v>55968</v>
      </c>
      <c r="FS171" s="90">
        <v>56968</v>
      </c>
      <c r="FT171" s="91">
        <v>0</v>
      </c>
      <c r="FU171" s="87">
        <v>999.99999999999898</v>
      </c>
      <c r="FV171" s="89">
        <v>0</v>
      </c>
      <c r="FW171" s="89">
        <v>999.99999999999898</v>
      </c>
      <c r="FX171" s="89">
        <v>0</v>
      </c>
      <c r="FY171" s="89">
        <v>0</v>
      </c>
      <c r="FZ171" s="89">
        <v>0</v>
      </c>
      <c r="GA171" s="90">
        <v>0</v>
      </c>
      <c r="GB171" s="83">
        <f t="shared" si="283"/>
        <v>114936</v>
      </c>
      <c r="GC171" s="89">
        <v>4800</v>
      </c>
      <c r="GD171" s="87">
        <v>0</v>
      </c>
      <c r="GE171" s="87">
        <v>0</v>
      </c>
      <c r="GF171" s="87">
        <v>0</v>
      </c>
      <c r="GG171" s="86">
        <v>189696</v>
      </c>
      <c r="GH171" s="63">
        <v>0</v>
      </c>
      <c r="GI171" s="63">
        <v>0</v>
      </c>
      <c r="GJ171" s="63">
        <v>0</v>
      </c>
      <c r="GK171" s="63">
        <v>0</v>
      </c>
      <c r="GL171" s="63">
        <v>0</v>
      </c>
      <c r="GM171" s="63">
        <v>0</v>
      </c>
      <c r="GN171" s="63">
        <v>0</v>
      </c>
      <c r="GO171" s="63">
        <v>0</v>
      </c>
      <c r="GP171" s="63">
        <v>0</v>
      </c>
      <c r="GQ171" s="63">
        <v>34980</v>
      </c>
      <c r="GR171" s="63">
        <v>34980</v>
      </c>
      <c r="GS171" s="63">
        <v>0</v>
      </c>
      <c r="GT171" s="63">
        <f t="shared" si="284"/>
        <v>69960</v>
      </c>
      <c r="GU171" s="63">
        <v>0</v>
      </c>
      <c r="GV171" s="63">
        <v>0</v>
      </c>
      <c r="GW171" s="63">
        <v>55968</v>
      </c>
      <c r="GX171" s="63">
        <v>56968</v>
      </c>
      <c r="GY171" s="63">
        <v>0</v>
      </c>
      <c r="GZ171" s="63">
        <v>999.99999999999898</v>
      </c>
      <c r="HA171" s="63">
        <v>0</v>
      </c>
      <c r="HB171" s="63">
        <v>999.99999999999898</v>
      </c>
      <c r="HC171" s="63">
        <v>0</v>
      </c>
      <c r="HD171" s="63">
        <v>0</v>
      </c>
      <c r="HE171" s="63">
        <v>0</v>
      </c>
      <c r="HF171" s="63">
        <v>0</v>
      </c>
      <c r="HG171" s="63">
        <f t="shared" si="285"/>
        <v>114936</v>
      </c>
      <c r="HH171" s="58">
        <v>4800</v>
      </c>
      <c r="HI171" s="58">
        <v>0</v>
      </c>
      <c r="HJ171" s="58">
        <v>0</v>
      </c>
      <c r="HK171" s="58">
        <v>0</v>
      </c>
      <c r="HL171" s="58">
        <f t="shared" si="286"/>
        <v>189696</v>
      </c>
      <c r="HM171" s="63">
        <v>0</v>
      </c>
      <c r="HN171" s="63">
        <v>0</v>
      </c>
      <c r="HO171" s="63">
        <v>0</v>
      </c>
      <c r="HP171" s="63">
        <v>0</v>
      </c>
      <c r="HQ171" s="63">
        <v>0</v>
      </c>
      <c r="HR171" s="63">
        <v>0</v>
      </c>
      <c r="HS171" s="63">
        <v>0</v>
      </c>
      <c r="HT171" s="63">
        <v>0</v>
      </c>
      <c r="HU171" s="63">
        <v>0</v>
      </c>
      <c r="HV171" s="63">
        <v>0</v>
      </c>
      <c r="HW171" s="63">
        <v>0</v>
      </c>
      <c r="HX171" s="63">
        <v>69960</v>
      </c>
      <c r="HY171" s="63">
        <f t="shared" si="287"/>
        <v>69960</v>
      </c>
      <c r="HZ171" s="63">
        <v>0</v>
      </c>
      <c r="IA171" s="63">
        <v>0</v>
      </c>
      <c r="IB171" s="63">
        <v>0</v>
      </c>
      <c r="IC171" s="63">
        <v>0</v>
      </c>
      <c r="ID171" s="63">
        <v>0</v>
      </c>
      <c r="IE171" s="63">
        <v>0</v>
      </c>
      <c r="IF171" s="63">
        <v>0</v>
      </c>
      <c r="IG171" s="63">
        <v>0</v>
      </c>
      <c r="IH171" s="63">
        <v>0</v>
      </c>
      <c r="II171" s="63">
        <v>0</v>
      </c>
      <c r="IJ171" s="63">
        <v>0</v>
      </c>
      <c r="IK171" s="63">
        <v>0</v>
      </c>
      <c r="IL171" s="63">
        <v>114936</v>
      </c>
      <c r="IM171" s="58">
        <v>4800</v>
      </c>
      <c r="IN171" s="58">
        <v>0</v>
      </c>
      <c r="IO171" s="58">
        <v>0</v>
      </c>
      <c r="IP171" s="58">
        <v>0</v>
      </c>
      <c r="IQ171" s="58">
        <f t="shared" si="316"/>
        <v>189696</v>
      </c>
      <c r="IR171" s="70">
        <f t="shared" si="288"/>
        <v>0</v>
      </c>
      <c r="IS171" s="70">
        <f t="shared" si="289"/>
        <v>0</v>
      </c>
      <c r="IT171" s="92">
        <f t="shared" si="317"/>
        <v>0</v>
      </c>
      <c r="IU171" s="92">
        <f t="shared" si="318"/>
        <v>0</v>
      </c>
      <c r="IV171" s="92">
        <f t="shared" si="290"/>
        <v>0</v>
      </c>
      <c r="IW171" s="21">
        <f t="shared" si="319"/>
        <v>0</v>
      </c>
      <c r="IX171" s="70">
        <f t="shared" si="291"/>
        <v>69960</v>
      </c>
      <c r="IY171" s="70">
        <f t="shared" si="292"/>
        <v>0</v>
      </c>
      <c r="IZ171" s="93">
        <f t="shared" si="320"/>
        <v>0</v>
      </c>
      <c r="JA171" s="93">
        <f t="shared" si="321"/>
        <v>69960</v>
      </c>
      <c r="JB171" s="92">
        <f t="shared" si="293"/>
        <v>-69960</v>
      </c>
      <c r="JC171" s="94">
        <f t="shared" si="322"/>
        <v>189696</v>
      </c>
      <c r="JD171" s="94">
        <f t="shared" si="294"/>
        <v>69960</v>
      </c>
      <c r="JE171" s="94">
        <f t="shared" si="295"/>
        <v>0</v>
      </c>
      <c r="JF171" s="94">
        <f t="shared" si="323"/>
        <v>0</v>
      </c>
      <c r="JG171" s="94">
        <f t="shared" si="324"/>
        <v>69960</v>
      </c>
      <c r="JH171" s="94">
        <f t="shared" si="296"/>
        <v>-69960</v>
      </c>
      <c r="JI171" s="94">
        <f t="shared" si="325"/>
        <v>189696</v>
      </c>
      <c r="JJ171" s="94">
        <f t="shared" si="297"/>
        <v>0</v>
      </c>
      <c r="JK171" s="94">
        <f t="shared" si="326"/>
        <v>0</v>
      </c>
      <c r="JL171" s="94">
        <f t="shared" si="298"/>
        <v>0</v>
      </c>
      <c r="JM171" s="94">
        <f t="shared" si="299"/>
        <v>0</v>
      </c>
      <c r="JN171" s="94">
        <f t="shared" si="300"/>
        <v>0</v>
      </c>
      <c r="JO171" s="94">
        <f t="shared" si="301"/>
        <v>189696</v>
      </c>
      <c r="JP171" s="17"/>
      <c r="JQ171" s="17"/>
      <c r="JR171" s="17"/>
      <c r="JS171" s="17"/>
      <c r="JT171" s="17" t="s">
        <v>400</v>
      </c>
      <c r="JU171" s="17"/>
      <c r="JV171" s="6"/>
      <c r="JW171" s="6"/>
      <c r="JX171" s="103" t="s">
        <v>422</v>
      </c>
      <c r="JY171" s="7"/>
      <c r="JZ171" s="14"/>
      <c r="KA171" s="6" t="s">
        <v>400</v>
      </c>
      <c r="KB171" s="17"/>
      <c r="KC171" s="147"/>
      <c r="KD171" s="145"/>
      <c r="KE171" s="148"/>
      <c r="KF171" s="6"/>
      <c r="KG171" s="19"/>
      <c r="KH171" s="7"/>
      <c r="KI171" s="14"/>
      <c r="KJ171" s="6"/>
      <c r="KK171" s="6"/>
      <c r="KL171" s="17"/>
      <c r="KM171" s="17"/>
      <c r="KN171" s="6"/>
      <c r="KO171" s="19"/>
      <c r="KP171" s="43" t="s">
        <v>500</v>
      </c>
      <c r="KQ171" s="14"/>
      <c r="KR171" s="6"/>
      <c r="KS171" s="291"/>
    </row>
    <row r="172" spans="1:305" ht="39" x14ac:dyDescent="0.25">
      <c r="A172" s="15" t="s">
        <v>766</v>
      </c>
      <c r="B172" s="6" t="s">
        <v>71</v>
      </c>
      <c r="C172" s="18" t="s">
        <v>361</v>
      </c>
      <c r="D172" s="220" t="s">
        <v>147</v>
      </c>
      <c r="E172" s="32" t="s">
        <v>770</v>
      </c>
      <c r="F172" s="32" t="s">
        <v>770</v>
      </c>
      <c r="G172" s="48">
        <v>0</v>
      </c>
      <c r="H172" s="48">
        <v>0</v>
      </c>
      <c r="I172" s="48">
        <v>0</v>
      </c>
      <c r="J172" s="48">
        <v>0</v>
      </c>
      <c r="K172" s="48">
        <v>0</v>
      </c>
      <c r="L172" s="48">
        <v>0</v>
      </c>
      <c r="M172" s="48">
        <v>0</v>
      </c>
      <c r="N172" s="48">
        <v>0</v>
      </c>
      <c r="O172" s="48">
        <v>0</v>
      </c>
      <c r="P172" s="48">
        <v>0</v>
      </c>
      <c r="Q172" s="48">
        <v>0</v>
      </c>
      <c r="R172" s="48">
        <v>0</v>
      </c>
      <c r="S172" s="11">
        <f t="shared" si="225"/>
        <v>0</v>
      </c>
      <c r="T172" s="79">
        <v>0</v>
      </c>
      <c r="U172" s="79">
        <v>0</v>
      </c>
      <c r="V172" s="79">
        <v>0</v>
      </c>
      <c r="W172" s="79">
        <v>0</v>
      </c>
      <c r="X172" s="79">
        <v>0</v>
      </c>
      <c r="Y172" s="79">
        <v>0</v>
      </c>
      <c r="Z172" s="79">
        <v>0</v>
      </c>
      <c r="AA172" s="79">
        <v>0</v>
      </c>
      <c r="AB172" s="79">
        <v>0</v>
      </c>
      <c r="AC172" s="79">
        <v>0</v>
      </c>
      <c r="AD172" s="79">
        <v>0</v>
      </c>
      <c r="AE172" s="79">
        <v>0</v>
      </c>
      <c r="AF172" s="221">
        <f t="shared" si="302"/>
        <v>0</v>
      </c>
      <c r="AG172" s="221">
        <f t="shared" si="303"/>
        <v>0</v>
      </c>
      <c r="AH172" s="221">
        <f t="shared" si="304"/>
        <v>0</v>
      </c>
      <c r="AI172" s="221">
        <f t="shared" si="305"/>
        <v>0</v>
      </c>
      <c r="AJ172" s="221">
        <f t="shared" si="306"/>
        <v>0</v>
      </c>
      <c r="AK172" s="221">
        <f t="shared" si="307"/>
        <v>0</v>
      </c>
      <c r="AL172" s="221">
        <f t="shared" si="308"/>
        <v>0</v>
      </c>
      <c r="AM172" s="221">
        <f t="shared" si="309"/>
        <v>0</v>
      </c>
      <c r="AN172" s="221">
        <f t="shared" si="310"/>
        <v>0</v>
      </c>
      <c r="AO172" s="221">
        <f t="shared" si="311"/>
        <v>0</v>
      </c>
      <c r="AP172" s="221">
        <f t="shared" si="312"/>
        <v>0</v>
      </c>
      <c r="AQ172" s="221">
        <f t="shared" si="313"/>
        <v>0</v>
      </c>
      <c r="AR172" s="221">
        <f t="shared" si="251"/>
        <v>0</v>
      </c>
      <c r="AS172" s="221">
        <f t="shared" si="252"/>
        <v>0</v>
      </c>
      <c r="AT172" s="221">
        <f t="shared" si="253"/>
        <v>0</v>
      </c>
      <c r="AU172" s="221">
        <f t="shared" si="254"/>
        <v>0</v>
      </c>
      <c r="AV172" s="221">
        <f t="shared" si="255"/>
        <v>0</v>
      </c>
      <c r="AW172" s="221">
        <f t="shared" si="256"/>
        <v>0</v>
      </c>
      <c r="AX172" s="221">
        <f t="shared" si="257"/>
        <v>0</v>
      </c>
      <c r="AY172" s="221">
        <f t="shared" si="258"/>
        <v>0</v>
      </c>
      <c r="AZ172" s="221">
        <f t="shared" si="259"/>
        <v>0</v>
      </c>
      <c r="BA172" s="221">
        <f t="shared" si="260"/>
        <v>0</v>
      </c>
      <c r="BB172" s="221">
        <f t="shared" si="261"/>
        <v>0</v>
      </c>
      <c r="BC172" s="221">
        <f t="shared" si="262"/>
        <v>0</v>
      </c>
      <c r="BD172" s="80">
        <f t="shared" si="314"/>
        <v>0</v>
      </c>
      <c r="BE172" s="76">
        <v>0</v>
      </c>
      <c r="BF172" s="51">
        <v>0</v>
      </c>
      <c r="BG172" s="21">
        <v>0</v>
      </c>
      <c r="BH172" s="21">
        <v>0</v>
      </c>
      <c r="BI172" s="21">
        <v>0</v>
      </c>
      <c r="BJ172" s="21">
        <v>0</v>
      </c>
      <c r="BK172" s="21">
        <v>0</v>
      </c>
      <c r="BL172" s="21">
        <v>0</v>
      </c>
      <c r="BM172" s="21">
        <v>0</v>
      </c>
      <c r="BN172" s="21">
        <v>0</v>
      </c>
      <c r="BO172" s="21">
        <v>0</v>
      </c>
      <c r="BP172" s="21">
        <v>0</v>
      </c>
      <c r="BQ172" s="21">
        <v>0</v>
      </c>
      <c r="BR172" s="21">
        <v>0</v>
      </c>
      <c r="BS172" s="86">
        <f t="shared" si="263"/>
        <v>0</v>
      </c>
      <c r="BT172" s="230">
        <v>0</v>
      </c>
      <c r="BU172" s="230">
        <v>0</v>
      </c>
      <c r="BV172" s="230">
        <v>0</v>
      </c>
      <c r="BW172" s="230">
        <v>0</v>
      </c>
      <c r="BX172" s="230">
        <v>0</v>
      </c>
      <c r="BY172" s="230">
        <v>0</v>
      </c>
      <c r="BZ172" s="230">
        <v>0</v>
      </c>
      <c r="CA172" s="230">
        <v>0</v>
      </c>
      <c r="CB172" s="230">
        <v>0</v>
      </c>
      <c r="CC172" s="230">
        <v>0</v>
      </c>
      <c r="CD172" s="230">
        <v>0</v>
      </c>
      <c r="CE172" s="230">
        <v>0</v>
      </c>
      <c r="CF172" s="80">
        <f t="shared" si="264"/>
        <v>0</v>
      </c>
      <c r="CG172" s="59">
        <v>0</v>
      </c>
      <c r="CH172" s="59">
        <v>0</v>
      </c>
      <c r="CI172" s="59">
        <v>0</v>
      </c>
      <c r="CJ172" s="59">
        <v>0</v>
      </c>
      <c r="CK172" s="59">
        <v>0</v>
      </c>
      <c r="CL172" s="59">
        <v>0</v>
      </c>
      <c r="CM172" s="59">
        <v>0</v>
      </c>
      <c r="CN172" s="59">
        <v>0</v>
      </c>
      <c r="CO172" s="59">
        <v>0</v>
      </c>
      <c r="CP172" s="59">
        <v>0</v>
      </c>
      <c r="CQ172" s="59">
        <v>0</v>
      </c>
      <c r="CR172" s="59">
        <v>0</v>
      </c>
      <c r="CS172" s="11">
        <f t="shared" si="265"/>
        <v>0</v>
      </c>
      <c r="CT172" s="59">
        <v>0</v>
      </c>
      <c r="CU172" s="59">
        <v>0</v>
      </c>
      <c r="CV172" s="59">
        <v>0</v>
      </c>
      <c r="CW172" s="59">
        <v>0</v>
      </c>
      <c r="CX172" s="58">
        <f t="shared" si="315"/>
        <v>0</v>
      </c>
      <c r="CY172" s="63">
        <v>0</v>
      </c>
      <c r="CZ172" s="63">
        <v>0</v>
      </c>
      <c r="DA172" s="63">
        <v>0</v>
      </c>
      <c r="DB172" s="63">
        <v>0</v>
      </c>
      <c r="DC172" s="63">
        <v>0</v>
      </c>
      <c r="DD172" s="63">
        <v>0</v>
      </c>
      <c r="DE172" s="63">
        <v>0</v>
      </c>
      <c r="DF172" s="63">
        <v>0</v>
      </c>
      <c r="DG172" s="63">
        <v>0</v>
      </c>
      <c r="DH172" s="63">
        <v>0</v>
      </c>
      <c r="DI172" s="63">
        <v>0</v>
      </c>
      <c r="DJ172" s="63">
        <v>0</v>
      </c>
      <c r="DK172" s="63">
        <f t="shared" si="266"/>
        <v>0</v>
      </c>
      <c r="DL172" s="63">
        <v>0</v>
      </c>
      <c r="DM172" s="63">
        <v>0</v>
      </c>
      <c r="DN172" s="63">
        <v>0</v>
      </c>
      <c r="DO172" s="63">
        <v>0</v>
      </c>
      <c r="DP172" s="63">
        <v>0</v>
      </c>
      <c r="DQ172" s="63">
        <v>0</v>
      </c>
      <c r="DR172" s="63">
        <v>0</v>
      </c>
      <c r="DS172" s="63">
        <v>0</v>
      </c>
      <c r="DT172" s="63">
        <v>0</v>
      </c>
      <c r="DU172" s="63">
        <v>0</v>
      </c>
      <c r="DV172" s="63">
        <v>0</v>
      </c>
      <c r="DW172" s="63">
        <v>0</v>
      </c>
      <c r="DX172" s="63">
        <f t="shared" si="267"/>
        <v>0</v>
      </c>
      <c r="DY172" s="58">
        <v>0</v>
      </c>
      <c r="DZ172" s="58">
        <v>0</v>
      </c>
      <c r="EA172" s="58">
        <v>0</v>
      </c>
      <c r="EB172" s="58">
        <v>0</v>
      </c>
      <c r="EC172" s="58">
        <f t="shared" si="268"/>
        <v>0</v>
      </c>
      <c r="ED172" s="88">
        <v>0</v>
      </c>
      <c r="EE172" s="88">
        <v>0</v>
      </c>
      <c r="EF172" s="88">
        <v>0</v>
      </c>
      <c r="EG172" s="88">
        <v>0</v>
      </c>
      <c r="EH172" s="88">
        <v>0</v>
      </c>
      <c r="EI172" s="88">
        <v>0</v>
      </c>
      <c r="EJ172" s="88">
        <v>0</v>
      </c>
      <c r="EK172" s="88">
        <v>0</v>
      </c>
      <c r="EL172" s="88">
        <v>0</v>
      </c>
      <c r="EM172" s="88">
        <v>0</v>
      </c>
      <c r="EN172" s="88">
        <v>0</v>
      </c>
      <c r="EO172" s="88">
        <v>0</v>
      </c>
      <c r="EP172" s="83">
        <f t="shared" si="269"/>
        <v>0</v>
      </c>
      <c r="EQ172" s="79">
        <v>0</v>
      </c>
      <c r="ER172" s="79">
        <v>0</v>
      </c>
      <c r="ES172" s="79">
        <v>0</v>
      </c>
      <c r="ET172" s="79">
        <v>0</v>
      </c>
      <c r="EU172" s="79">
        <v>0</v>
      </c>
      <c r="EV172" s="79">
        <v>0</v>
      </c>
      <c r="EW172" s="79">
        <v>0</v>
      </c>
      <c r="EX172" s="79">
        <v>0</v>
      </c>
      <c r="EY172" s="79">
        <v>0</v>
      </c>
      <c r="EZ172" s="79">
        <v>0</v>
      </c>
      <c r="FA172" s="79">
        <v>0</v>
      </c>
      <c r="FB172" s="79">
        <v>0</v>
      </c>
      <c r="FC172" s="81">
        <f t="shared" si="270"/>
        <v>0</v>
      </c>
      <c r="FD172" s="81">
        <f t="shared" si="271"/>
        <v>0</v>
      </c>
      <c r="FE172" s="81">
        <f t="shared" si="272"/>
        <v>0</v>
      </c>
      <c r="FF172" s="81">
        <f t="shared" si="273"/>
        <v>0</v>
      </c>
      <c r="FG172" s="81">
        <f t="shared" si="274"/>
        <v>0</v>
      </c>
      <c r="FH172" s="81">
        <f t="shared" si="275"/>
        <v>0</v>
      </c>
      <c r="FI172" s="81">
        <f t="shared" si="276"/>
        <v>0</v>
      </c>
      <c r="FJ172" s="81">
        <f t="shared" si="277"/>
        <v>0</v>
      </c>
      <c r="FK172" s="81">
        <f t="shared" si="278"/>
        <v>0</v>
      </c>
      <c r="FL172" s="81">
        <f t="shared" si="279"/>
        <v>0</v>
      </c>
      <c r="FM172" s="81">
        <f t="shared" si="280"/>
        <v>0</v>
      </c>
      <c r="FN172" s="81">
        <f t="shared" si="281"/>
        <v>0</v>
      </c>
      <c r="FO172" s="81">
        <f t="shared" si="282"/>
        <v>0</v>
      </c>
      <c r="FP172" s="89">
        <v>0</v>
      </c>
      <c r="FQ172" s="89">
        <v>0</v>
      </c>
      <c r="FR172" s="89">
        <v>0</v>
      </c>
      <c r="FS172" s="90">
        <v>16925</v>
      </c>
      <c r="FT172" s="91">
        <v>16925</v>
      </c>
      <c r="FU172" s="87">
        <v>33850</v>
      </c>
      <c r="FV172" s="89">
        <v>8462.5</v>
      </c>
      <c r="FW172" s="89">
        <v>8462.5</v>
      </c>
      <c r="FX172" s="89">
        <v>8462.5</v>
      </c>
      <c r="FY172" s="89">
        <v>25387.5</v>
      </c>
      <c r="FZ172" s="89">
        <v>25387.5</v>
      </c>
      <c r="GA172" s="90">
        <v>25387.5</v>
      </c>
      <c r="GB172" s="83">
        <f t="shared" si="283"/>
        <v>169250</v>
      </c>
      <c r="GC172" s="89">
        <v>67700</v>
      </c>
      <c r="GD172" s="87">
        <v>0</v>
      </c>
      <c r="GE172" s="87">
        <v>0</v>
      </c>
      <c r="GF172" s="87">
        <v>0</v>
      </c>
      <c r="GG172" s="86">
        <v>236950</v>
      </c>
      <c r="GH172" s="63">
        <v>0</v>
      </c>
      <c r="GI172" s="63">
        <v>0</v>
      </c>
      <c r="GJ172" s="63">
        <v>0</v>
      </c>
      <c r="GK172" s="63">
        <v>0</v>
      </c>
      <c r="GL172" s="63">
        <v>0</v>
      </c>
      <c r="GM172" s="63">
        <v>0</v>
      </c>
      <c r="GN172" s="63">
        <v>0</v>
      </c>
      <c r="GO172" s="63">
        <v>0</v>
      </c>
      <c r="GP172" s="63">
        <v>0</v>
      </c>
      <c r="GQ172" s="63">
        <v>0</v>
      </c>
      <c r="GR172" s="63">
        <v>0</v>
      </c>
      <c r="GS172" s="63">
        <v>0</v>
      </c>
      <c r="GT172" s="63">
        <f t="shared" si="284"/>
        <v>0</v>
      </c>
      <c r="GU172" s="63">
        <v>0</v>
      </c>
      <c r="GV172" s="63">
        <v>0</v>
      </c>
      <c r="GW172" s="63">
        <v>0</v>
      </c>
      <c r="GX172" s="63">
        <v>16925</v>
      </c>
      <c r="GY172" s="63">
        <v>16925</v>
      </c>
      <c r="GZ172" s="63">
        <v>33850</v>
      </c>
      <c r="HA172" s="63">
        <v>8462.5</v>
      </c>
      <c r="HB172" s="63">
        <v>8462.5</v>
      </c>
      <c r="HC172" s="63">
        <v>8462.5</v>
      </c>
      <c r="HD172" s="63">
        <v>25387.5</v>
      </c>
      <c r="HE172" s="63">
        <v>25387.5</v>
      </c>
      <c r="HF172" s="63">
        <v>25387.5</v>
      </c>
      <c r="HG172" s="63">
        <f t="shared" si="285"/>
        <v>169250</v>
      </c>
      <c r="HH172" s="58">
        <v>67700</v>
      </c>
      <c r="HI172" s="58">
        <v>0</v>
      </c>
      <c r="HJ172" s="58">
        <v>0</v>
      </c>
      <c r="HK172" s="58">
        <v>0</v>
      </c>
      <c r="HL172" s="58">
        <f t="shared" si="286"/>
        <v>236950</v>
      </c>
      <c r="HM172" s="63">
        <v>0</v>
      </c>
      <c r="HN172" s="63">
        <v>0</v>
      </c>
      <c r="HO172" s="63">
        <v>0</v>
      </c>
      <c r="HP172" s="63">
        <v>0</v>
      </c>
      <c r="HQ172" s="63">
        <v>0</v>
      </c>
      <c r="HR172" s="63">
        <v>0</v>
      </c>
      <c r="HS172" s="63">
        <v>0</v>
      </c>
      <c r="HT172" s="63">
        <v>0</v>
      </c>
      <c r="HU172" s="63">
        <v>0</v>
      </c>
      <c r="HV172" s="63">
        <v>0</v>
      </c>
      <c r="HW172" s="63">
        <v>0</v>
      </c>
      <c r="HX172" s="63">
        <v>0</v>
      </c>
      <c r="HY172" s="63">
        <f t="shared" si="287"/>
        <v>0</v>
      </c>
      <c r="HZ172" s="63">
        <v>0</v>
      </c>
      <c r="IA172" s="63">
        <v>0</v>
      </c>
      <c r="IB172" s="63">
        <v>0</v>
      </c>
      <c r="IC172" s="63">
        <v>0</v>
      </c>
      <c r="ID172" s="63">
        <v>0</v>
      </c>
      <c r="IE172" s="63">
        <v>0</v>
      </c>
      <c r="IF172" s="63">
        <v>0</v>
      </c>
      <c r="IG172" s="63">
        <v>0</v>
      </c>
      <c r="IH172" s="63">
        <v>0</v>
      </c>
      <c r="II172" s="63">
        <v>0</v>
      </c>
      <c r="IJ172" s="63">
        <v>0</v>
      </c>
      <c r="IK172" s="63">
        <v>0</v>
      </c>
      <c r="IL172" s="63">
        <v>169250</v>
      </c>
      <c r="IM172" s="58">
        <v>67700</v>
      </c>
      <c r="IN172" s="58">
        <v>0</v>
      </c>
      <c r="IO172" s="58">
        <v>0</v>
      </c>
      <c r="IP172" s="58">
        <v>0</v>
      </c>
      <c r="IQ172" s="58">
        <f t="shared" si="316"/>
        <v>236950</v>
      </c>
      <c r="IR172" s="70">
        <f t="shared" si="288"/>
        <v>0</v>
      </c>
      <c r="IS172" s="70">
        <f t="shared" si="289"/>
        <v>0</v>
      </c>
      <c r="IT172" s="92">
        <f t="shared" si="317"/>
        <v>0</v>
      </c>
      <c r="IU172" s="92">
        <f t="shared" si="318"/>
        <v>0</v>
      </c>
      <c r="IV172" s="92">
        <f t="shared" si="290"/>
        <v>0</v>
      </c>
      <c r="IW172" s="21">
        <f t="shared" si="319"/>
        <v>0</v>
      </c>
      <c r="IX172" s="70">
        <f t="shared" si="291"/>
        <v>0</v>
      </c>
      <c r="IY172" s="70">
        <f t="shared" si="292"/>
        <v>0</v>
      </c>
      <c r="IZ172" s="93">
        <f t="shared" si="320"/>
        <v>0</v>
      </c>
      <c r="JA172" s="93">
        <f t="shared" si="321"/>
        <v>0</v>
      </c>
      <c r="JB172" s="92">
        <f t="shared" si="293"/>
        <v>0</v>
      </c>
      <c r="JC172" s="94">
        <f t="shared" si="322"/>
        <v>236950</v>
      </c>
      <c r="JD172" s="94">
        <f t="shared" si="294"/>
        <v>0</v>
      </c>
      <c r="JE172" s="94">
        <f t="shared" si="295"/>
        <v>0</v>
      </c>
      <c r="JF172" s="94">
        <f t="shared" si="323"/>
        <v>0</v>
      </c>
      <c r="JG172" s="94">
        <f t="shared" si="324"/>
        <v>0</v>
      </c>
      <c r="JH172" s="94">
        <f t="shared" si="296"/>
        <v>0</v>
      </c>
      <c r="JI172" s="94">
        <f t="shared" si="325"/>
        <v>236950</v>
      </c>
      <c r="JJ172" s="94">
        <f t="shared" si="297"/>
        <v>0</v>
      </c>
      <c r="JK172" s="94">
        <f t="shared" si="326"/>
        <v>0</v>
      </c>
      <c r="JL172" s="94">
        <f t="shared" si="298"/>
        <v>0</v>
      </c>
      <c r="JM172" s="94">
        <f t="shared" si="299"/>
        <v>0</v>
      </c>
      <c r="JN172" s="94">
        <f t="shared" si="300"/>
        <v>0</v>
      </c>
      <c r="JO172" s="94">
        <f t="shared" si="301"/>
        <v>236950</v>
      </c>
      <c r="JP172" s="17"/>
      <c r="JQ172" s="17"/>
      <c r="JR172" s="17"/>
      <c r="JS172" s="17"/>
      <c r="JT172" s="17" t="s">
        <v>435</v>
      </c>
      <c r="JU172" s="17"/>
      <c r="JV172" s="6"/>
      <c r="JW172" s="6"/>
      <c r="JX172" s="103" t="s">
        <v>422</v>
      </c>
      <c r="JY172" s="7"/>
      <c r="JZ172" s="14"/>
      <c r="KA172" s="6" t="s">
        <v>435</v>
      </c>
      <c r="KB172" s="17"/>
      <c r="KC172" s="147"/>
      <c r="KD172" s="145"/>
      <c r="KE172" s="148"/>
      <c r="KF172" s="6"/>
      <c r="KG172" s="19"/>
      <c r="KH172" s="7"/>
      <c r="KI172" s="14"/>
      <c r="KJ172" s="6"/>
      <c r="KK172" s="6"/>
      <c r="KL172" s="17"/>
      <c r="KM172" s="17"/>
      <c r="KN172" s="6"/>
      <c r="KO172" s="6"/>
      <c r="KP172" s="43" t="s">
        <v>500</v>
      </c>
      <c r="KQ172" s="14"/>
      <c r="KR172" s="6"/>
      <c r="KS172" s="291"/>
    </row>
    <row r="173" spans="1:305" x14ac:dyDescent="0.25">
      <c r="A173" s="15" t="s">
        <v>860</v>
      </c>
      <c r="B173" s="6" t="s">
        <v>71</v>
      </c>
      <c r="C173" s="18" t="s">
        <v>210</v>
      </c>
      <c r="D173" s="219" t="s">
        <v>144</v>
      </c>
      <c r="E173" s="34" t="s">
        <v>220</v>
      </c>
      <c r="F173" s="33" t="s">
        <v>771</v>
      </c>
      <c r="G173" s="48">
        <v>0</v>
      </c>
      <c r="H173" s="48">
        <v>0</v>
      </c>
      <c r="I173" s="48">
        <v>0</v>
      </c>
      <c r="J173" s="48">
        <v>0</v>
      </c>
      <c r="K173" s="48">
        <v>0</v>
      </c>
      <c r="L173" s="48">
        <v>0</v>
      </c>
      <c r="M173" s="48">
        <v>0</v>
      </c>
      <c r="N173" s="48">
        <v>0</v>
      </c>
      <c r="O173" s="48">
        <v>-6615.6040000000003</v>
      </c>
      <c r="P173" s="48">
        <v>0</v>
      </c>
      <c r="Q173" s="48">
        <v>0</v>
      </c>
      <c r="R173" s="48">
        <v>0</v>
      </c>
      <c r="S173" s="11">
        <f t="shared" si="225"/>
        <v>-6615.6040000000003</v>
      </c>
      <c r="T173" s="79">
        <v>0</v>
      </c>
      <c r="U173" s="79">
        <v>0</v>
      </c>
      <c r="V173" s="79">
        <v>0</v>
      </c>
      <c r="W173" s="79">
        <v>0</v>
      </c>
      <c r="X173" s="79">
        <v>0</v>
      </c>
      <c r="Y173" s="79">
        <v>0</v>
      </c>
      <c r="Z173" s="79">
        <v>0</v>
      </c>
      <c r="AA173" s="79">
        <v>0</v>
      </c>
      <c r="AB173" s="79">
        <v>0</v>
      </c>
      <c r="AC173" s="79">
        <v>0</v>
      </c>
      <c r="AD173" s="79">
        <v>0</v>
      </c>
      <c r="AE173" s="79">
        <v>0</v>
      </c>
      <c r="AF173" s="221">
        <f t="shared" ref="AF173" si="328">BE173+SUM(T173)</f>
        <v>0</v>
      </c>
      <c r="AG173" s="221">
        <f t="shared" ref="AG173" si="329">BE173+SUM(T173:U173)</f>
        <v>0</v>
      </c>
      <c r="AH173" s="221">
        <f t="shared" ref="AH173" si="330">BE173+SUM(T173:V173)</f>
        <v>0</v>
      </c>
      <c r="AI173" s="221">
        <f t="shared" ref="AI173" si="331">BE173+SUM(T173:W173)</f>
        <v>0</v>
      </c>
      <c r="AJ173" s="221">
        <f t="shared" ref="AJ173" si="332">BE173+SUM(T173:X173)</f>
        <v>0</v>
      </c>
      <c r="AK173" s="221">
        <f t="shared" ref="AK173" si="333">BE173+SUM(T173:Y173)</f>
        <v>0</v>
      </c>
      <c r="AL173" s="221">
        <f t="shared" ref="AL173" si="334">BE173+SUM(T173:Z173)</f>
        <v>0</v>
      </c>
      <c r="AM173" s="221">
        <f t="shared" ref="AM173" si="335">BE173+SUM(T173:AA173)</f>
        <v>0</v>
      </c>
      <c r="AN173" s="221">
        <f t="shared" ref="AN173" si="336">BE173+SUM(T173:AB173)</f>
        <v>0</v>
      </c>
      <c r="AO173" s="221">
        <f t="shared" ref="AO173" si="337">BE173+SUM(T173:AC173)</f>
        <v>0</v>
      </c>
      <c r="AP173" s="221">
        <f t="shared" ref="AP173" si="338">BE173+SUM(T173:AD173)</f>
        <v>0</v>
      </c>
      <c r="AQ173" s="221">
        <f t="shared" ref="AQ173" si="339">BE173+SUM(T173:AE173)</f>
        <v>0</v>
      </c>
      <c r="AR173" s="221">
        <f t="shared" ref="AR173" si="340">BE173+SUM(BT173)</f>
        <v>0</v>
      </c>
      <c r="AS173" s="221">
        <f t="shared" ref="AS173" si="341">BE173+SUM(BT173:BU173)</f>
        <v>0</v>
      </c>
      <c r="AT173" s="221">
        <f t="shared" ref="AT173" si="342">BE173+SUM(BT173:BV173)</f>
        <v>0</v>
      </c>
      <c r="AU173" s="221">
        <f t="shared" ref="AU173" si="343">BE173+SUM(BT173:BW173)</f>
        <v>0</v>
      </c>
      <c r="AV173" s="221">
        <f t="shared" ref="AV173" si="344">BE173+SUM(BT173:BX173)</f>
        <v>0</v>
      </c>
      <c r="AW173" s="221">
        <f t="shared" ref="AW173" si="345">BE173+SUM(BT173:BY173)</f>
        <v>0</v>
      </c>
      <c r="AX173" s="221">
        <f t="shared" ref="AX173" si="346">BE173+SUM(BT173:BZ173)</f>
        <v>0</v>
      </c>
      <c r="AY173" s="221">
        <f t="shared" ref="AY173" si="347">BE173+SUM(BT173:CA173)</f>
        <v>0</v>
      </c>
      <c r="AZ173" s="221">
        <f t="shared" ref="AZ173" si="348">BE173+SUM(BT173:CB173)</f>
        <v>0</v>
      </c>
      <c r="BA173" s="221">
        <f t="shared" ref="BA173" si="349">BE173+SUM(BT173:CC173)</f>
        <v>0</v>
      </c>
      <c r="BB173" s="221">
        <f t="shared" ref="BB173" si="350">BE173+SUM(BT173:CD173)</f>
        <v>0</v>
      </c>
      <c r="BC173" s="221">
        <f t="shared" ref="BC173" si="351">BE173+SUM(BT173:CE173)</f>
        <v>0</v>
      </c>
      <c r="BD173" s="80">
        <f t="shared" ref="BD173" si="352">BE173+SUM(T173:AE173)</f>
        <v>0</v>
      </c>
      <c r="BE173" s="76">
        <v>0</v>
      </c>
      <c r="BF173" s="51">
        <v>0</v>
      </c>
      <c r="BG173" s="21">
        <v>0</v>
      </c>
      <c r="BH173" s="21">
        <v>0</v>
      </c>
      <c r="BI173" s="21">
        <v>0</v>
      </c>
      <c r="BJ173" s="21">
        <v>0</v>
      </c>
      <c r="BK173" s="21">
        <v>0</v>
      </c>
      <c r="BL173" s="21">
        <v>0</v>
      </c>
      <c r="BM173" s="21">
        <v>0</v>
      </c>
      <c r="BN173" s="21">
        <v>0</v>
      </c>
      <c r="BO173" s="21">
        <v>0</v>
      </c>
      <c r="BP173" s="21">
        <v>0</v>
      </c>
      <c r="BQ173" s="21">
        <v>0</v>
      </c>
      <c r="BR173" s="21">
        <v>0</v>
      </c>
      <c r="BS173" s="86">
        <f t="shared" si="263"/>
        <v>0</v>
      </c>
      <c r="BT173" s="230">
        <v>0</v>
      </c>
      <c r="BU173" s="230">
        <v>0</v>
      </c>
      <c r="BV173" s="230">
        <v>0</v>
      </c>
      <c r="BW173" s="230">
        <v>0</v>
      </c>
      <c r="BX173" s="230">
        <v>0</v>
      </c>
      <c r="BY173" s="230">
        <v>0</v>
      </c>
      <c r="BZ173" s="230">
        <v>0</v>
      </c>
      <c r="CA173" s="230">
        <v>0</v>
      </c>
      <c r="CB173" s="230">
        <v>0</v>
      </c>
      <c r="CC173" s="230">
        <v>0</v>
      </c>
      <c r="CD173" s="230">
        <v>0</v>
      </c>
      <c r="CE173" s="230">
        <v>0</v>
      </c>
      <c r="CF173" s="80">
        <f t="shared" si="264"/>
        <v>0</v>
      </c>
      <c r="CG173" s="59">
        <v>0</v>
      </c>
      <c r="CH173" s="59">
        <v>0</v>
      </c>
      <c r="CI173" s="59">
        <v>0</v>
      </c>
      <c r="CJ173" s="59">
        <v>0</v>
      </c>
      <c r="CK173" s="59">
        <v>0</v>
      </c>
      <c r="CL173" s="59">
        <v>0</v>
      </c>
      <c r="CM173" s="59">
        <v>0</v>
      </c>
      <c r="CN173" s="59">
        <v>0</v>
      </c>
      <c r="CO173" s="59">
        <v>0</v>
      </c>
      <c r="CP173" s="59">
        <v>0</v>
      </c>
      <c r="CQ173" s="59">
        <v>0</v>
      </c>
      <c r="CR173" s="59">
        <v>0</v>
      </c>
      <c r="CS173" s="11">
        <f t="shared" si="265"/>
        <v>0</v>
      </c>
      <c r="CT173" s="59">
        <v>0</v>
      </c>
      <c r="CU173" s="59">
        <v>0</v>
      </c>
      <c r="CV173" s="59">
        <v>0</v>
      </c>
      <c r="CW173" s="59">
        <v>0</v>
      </c>
      <c r="CX173" s="58">
        <f t="shared" si="315"/>
        <v>0</v>
      </c>
      <c r="CY173" s="63">
        <v>0</v>
      </c>
      <c r="CZ173" s="63">
        <v>0</v>
      </c>
      <c r="DA173" s="63">
        <v>0</v>
      </c>
      <c r="DB173" s="63">
        <v>0</v>
      </c>
      <c r="DC173" s="63">
        <v>0</v>
      </c>
      <c r="DD173" s="63">
        <v>0</v>
      </c>
      <c r="DE173" s="63">
        <v>0</v>
      </c>
      <c r="DF173" s="63">
        <v>0</v>
      </c>
      <c r="DG173" s="63">
        <v>0</v>
      </c>
      <c r="DH173" s="63">
        <v>0</v>
      </c>
      <c r="DI173" s="63">
        <v>0</v>
      </c>
      <c r="DJ173" s="63">
        <v>0</v>
      </c>
      <c r="DK173" s="63">
        <f t="shared" si="266"/>
        <v>0</v>
      </c>
      <c r="DL173" s="63">
        <v>0</v>
      </c>
      <c r="DM173" s="63">
        <v>0</v>
      </c>
      <c r="DN173" s="63">
        <v>0</v>
      </c>
      <c r="DO173" s="63">
        <v>0</v>
      </c>
      <c r="DP173" s="63">
        <v>0</v>
      </c>
      <c r="DQ173" s="63">
        <v>0</v>
      </c>
      <c r="DR173" s="63">
        <v>0</v>
      </c>
      <c r="DS173" s="63">
        <v>0</v>
      </c>
      <c r="DT173" s="63">
        <v>0</v>
      </c>
      <c r="DU173" s="63">
        <v>0</v>
      </c>
      <c r="DV173" s="63">
        <v>0</v>
      </c>
      <c r="DW173" s="63">
        <v>0</v>
      </c>
      <c r="DX173" s="63">
        <f t="shared" ref="DX173" si="353">SUM(DL173:DW173)</f>
        <v>0</v>
      </c>
      <c r="DY173" s="58">
        <v>0</v>
      </c>
      <c r="DZ173" s="58">
        <v>0</v>
      </c>
      <c r="EA173" s="58">
        <v>0</v>
      </c>
      <c r="EB173" s="58">
        <v>0</v>
      </c>
      <c r="EC173" s="58">
        <f t="shared" ref="EC173" si="354">SUM(BF173,DK173,DX173,DY173:EB173)</f>
        <v>0</v>
      </c>
      <c r="ED173" s="88">
        <v>0</v>
      </c>
      <c r="EE173" s="88">
        <v>0</v>
      </c>
      <c r="EF173" s="88">
        <v>0</v>
      </c>
      <c r="EG173" s="88">
        <v>0</v>
      </c>
      <c r="EH173" s="88">
        <v>0</v>
      </c>
      <c r="EI173" s="88">
        <v>0</v>
      </c>
      <c r="EJ173" s="88">
        <v>0</v>
      </c>
      <c r="EK173" s="88">
        <v>0</v>
      </c>
      <c r="EL173" s="88">
        <v>0</v>
      </c>
      <c r="EM173" s="88">
        <v>0</v>
      </c>
      <c r="EN173" s="88">
        <v>0</v>
      </c>
      <c r="EO173" s="88">
        <v>0</v>
      </c>
      <c r="EP173" s="83">
        <f t="shared" ref="EP173:EP175" si="355">SUM(ED173:EO173)</f>
        <v>0</v>
      </c>
      <c r="EQ173" s="79">
        <v>0</v>
      </c>
      <c r="ER173" s="79">
        <v>0</v>
      </c>
      <c r="ES173" s="79">
        <v>0</v>
      </c>
      <c r="ET173" s="79">
        <v>0</v>
      </c>
      <c r="EU173" s="79">
        <v>0</v>
      </c>
      <c r="EV173" s="79">
        <v>0</v>
      </c>
      <c r="EW173" s="79">
        <v>0</v>
      </c>
      <c r="EX173" s="79">
        <v>0</v>
      </c>
      <c r="EY173" s="79">
        <v>0</v>
      </c>
      <c r="EZ173" s="79">
        <v>0</v>
      </c>
      <c r="FA173" s="79">
        <v>0</v>
      </c>
      <c r="FB173" s="79">
        <v>0</v>
      </c>
      <c r="FC173" s="81">
        <f t="shared" ref="FC173" si="356">SUM(EQ173:FB173)</f>
        <v>0</v>
      </c>
      <c r="FD173" s="81">
        <f t="shared" ref="FD173" si="357">BE173+SUM(EQ173)</f>
        <v>0</v>
      </c>
      <c r="FE173" s="81">
        <f t="shared" ref="FE173" si="358">BE173+SUM(EQ173:ER173)</f>
        <v>0</v>
      </c>
      <c r="FF173" s="81">
        <f t="shared" ref="FF173" si="359">BE173+SUM(EQ173:ES173)</f>
        <v>0</v>
      </c>
      <c r="FG173" s="81">
        <f t="shared" ref="FG173" si="360">BE173+SUM(EQ173:ET173)</f>
        <v>0</v>
      </c>
      <c r="FH173" s="81">
        <f t="shared" ref="FH173" si="361">BE173+SUM(EQ173:EU173)</f>
        <v>0</v>
      </c>
      <c r="FI173" s="81">
        <f t="shared" ref="FI173" si="362">BE173+SUM(EQ173:EV173)</f>
        <v>0</v>
      </c>
      <c r="FJ173" s="81">
        <f t="shared" ref="FJ173" si="363">BE173+SUM(EQ173:EW173)</f>
        <v>0</v>
      </c>
      <c r="FK173" s="81">
        <f t="shared" ref="FK173" si="364">BE173+SUM(EQ173:EX173)</f>
        <v>0</v>
      </c>
      <c r="FL173" s="81">
        <f t="shared" ref="FL173" si="365">BE173+SUM(EQ173:EY173)</f>
        <v>0</v>
      </c>
      <c r="FM173" s="81">
        <f t="shared" ref="FM173" si="366">BE173+SUM(EQ173:EZ173)</f>
        <v>0</v>
      </c>
      <c r="FN173" s="81">
        <f t="shared" ref="FN173" si="367">BE173+SUM(EQ173:FA173)</f>
        <v>0</v>
      </c>
      <c r="FO173" s="81">
        <f t="shared" ref="FO173" si="368">BE173+SUM(EQ173:FB173)</f>
        <v>0</v>
      </c>
      <c r="FP173" s="89">
        <v>0</v>
      </c>
      <c r="FQ173" s="89">
        <v>0</v>
      </c>
      <c r="FR173" s="89">
        <v>0</v>
      </c>
      <c r="FS173" s="90">
        <v>0</v>
      </c>
      <c r="FT173" s="91">
        <v>0</v>
      </c>
      <c r="FU173" s="87">
        <v>0</v>
      </c>
      <c r="FV173" s="89">
        <v>0</v>
      </c>
      <c r="FW173" s="89">
        <v>0</v>
      </c>
      <c r="FX173" s="89">
        <v>0</v>
      </c>
      <c r="FY173" s="89">
        <v>0</v>
      </c>
      <c r="FZ173" s="89">
        <v>0</v>
      </c>
      <c r="GA173" s="90">
        <v>0</v>
      </c>
      <c r="GB173" s="83">
        <f t="shared" si="283"/>
        <v>0</v>
      </c>
      <c r="GC173" s="89">
        <v>0</v>
      </c>
      <c r="GD173" s="87">
        <v>0</v>
      </c>
      <c r="GE173" s="87">
        <v>0</v>
      </c>
      <c r="GF173" s="87">
        <v>0</v>
      </c>
      <c r="GG173" s="86">
        <v>0</v>
      </c>
      <c r="GH173" s="63">
        <v>0</v>
      </c>
      <c r="GI173" s="63">
        <v>0</v>
      </c>
      <c r="GJ173" s="63">
        <v>0</v>
      </c>
      <c r="GK173" s="63">
        <v>0</v>
      </c>
      <c r="GL173" s="63">
        <v>0</v>
      </c>
      <c r="GM173" s="63">
        <v>0</v>
      </c>
      <c r="GN173" s="63">
        <v>0</v>
      </c>
      <c r="GO173" s="63">
        <v>0</v>
      </c>
      <c r="GP173" s="63">
        <v>0</v>
      </c>
      <c r="GQ173" s="63">
        <v>0</v>
      </c>
      <c r="GR173" s="63">
        <v>0</v>
      </c>
      <c r="GS173" s="63">
        <v>0</v>
      </c>
      <c r="GT173" s="63">
        <f t="shared" si="284"/>
        <v>0</v>
      </c>
      <c r="GU173" s="63">
        <v>0</v>
      </c>
      <c r="GV173" s="63">
        <v>0</v>
      </c>
      <c r="GW173" s="63">
        <v>0</v>
      </c>
      <c r="GX173" s="63">
        <v>0</v>
      </c>
      <c r="GY173" s="63">
        <v>0</v>
      </c>
      <c r="GZ173" s="63">
        <v>0</v>
      </c>
      <c r="HA173" s="63">
        <v>0</v>
      </c>
      <c r="HB173" s="63">
        <v>0</v>
      </c>
      <c r="HC173" s="63">
        <v>0</v>
      </c>
      <c r="HD173" s="63">
        <v>0</v>
      </c>
      <c r="HE173" s="63">
        <v>0</v>
      </c>
      <c r="HF173" s="63">
        <v>0</v>
      </c>
      <c r="HG173" s="63">
        <f t="shared" si="285"/>
        <v>0</v>
      </c>
      <c r="HH173" s="58">
        <v>0</v>
      </c>
      <c r="HI173" s="58">
        <v>0</v>
      </c>
      <c r="HJ173" s="58">
        <v>0</v>
      </c>
      <c r="HK173" s="58">
        <v>0</v>
      </c>
      <c r="HL173" s="58">
        <f t="shared" si="286"/>
        <v>0</v>
      </c>
      <c r="HM173" s="63">
        <v>0</v>
      </c>
      <c r="HN173" s="63">
        <v>0</v>
      </c>
      <c r="HO173" s="63">
        <v>0</v>
      </c>
      <c r="HP173" s="63">
        <v>0</v>
      </c>
      <c r="HQ173" s="63">
        <v>0</v>
      </c>
      <c r="HR173" s="63">
        <v>0</v>
      </c>
      <c r="HS173" s="63">
        <v>0</v>
      </c>
      <c r="HT173" s="63">
        <v>0</v>
      </c>
      <c r="HU173" s="63">
        <v>-6615.6040000000003</v>
      </c>
      <c r="HV173" s="63">
        <v>0</v>
      </c>
      <c r="HW173" s="63">
        <v>0</v>
      </c>
      <c r="HX173" s="63">
        <v>0</v>
      </c>
      <c r="HY173" s="63">
        <f t="shared" si="287"/>
        <v>-6615.6040000000003</v>
      </c>
      <c r="HZ173" s="63">
        <v>0</v>
      </c>
      <c r="IA173" s="63">
        <v>0</v>
      </c>
      <c r="IB173" s="63">
        <v>0</v>
      </c>
      <c r="IC173" s="63">
        <v>0</v>
      </c>
      <c r="ID173" s="63">
        <v>0</v>
      </c>
      <c r="IE173" s="63">
        <v>0</v>
      </c>
      <c r="IF173" s="63">
        <v>0</v>
      </c>
      <c r="IG173" s="63">
        <v>0</v>
      </c>
      <c r="IH173" s="63">
        <v>0</v>
      </c>
      <c r="II173" s="63">
        <v>0</v>
      </c>
      <c r="IJ173" s="63">
        <v>0</v>
      </c>
      <c r="IK173" s="63">
        <v>0</v>
      </c>
      <c r="IL173" s="63">
        <v>0</v>
      </c>
      <c r="IM173" s="58">
        <v>0</v>
      </c>
      <c r="IN173" s="58">
        <v>0</v>
      </c>
      <c r="IO173" s="58">
        <v>0</v>
      </c>
      <c r="IP173" s="58">
        <v>0</v>
      </c>
      <c r="IQ173" s="58">
        <f t="shared" si="316"/>
        <v>-6615.6040000000003</v>
      </c>
      <c r="IR173" s="70">
        <f t="shared" si="288"/>
        <v>0</v>
      </c>
      <c r="IS173" s="70">
        <f t="shared" si="289"/>
        <v>-6615.6040000000003</v>
      </c>
      <c r="IT173" s="92">
        <f t="shared" si="317"/>
        <v>-6615.6040000000003</v>
      </c>
      <c r="IU173" s="92">
        <f t="shared" si="318"/>
        <v>0</v>
      </c>
      <c r="IV173" s="92">
        <f t="shared" ref="IV173" si="369">IT173-IU173</f>
        <v>-6615.6040000000003</v>
      </c>
      <c r="IW173" s="21">
        <f t="shared" si="319"/>
        <v>6615.6040000000003</v>
      </c>
      <c r="IX173" s="70">
        <f t="shared" si="291"/>
        <v>0</v>
      </c>
      <c r="IY173" s="70">
        <f t="shared" si="292"/>
        <v>-6615.6040000000003</v>
      </c>
      <c r="IZ173" s="93">
        <f t="shared" si="320"/>
        <v>-6615.6040000000003</v>
      </c>
      <c r="JA173" s="93">
        <f t="shared" si="321"/>
        <v>0</v>
      </c>
      <c r="JB173" s="92">
        <f t="shared" ref="JB173" si="370">IZ173-JA173</f>
        <v>-6615.6040000000003</v>
      </c>
      <c r="JC173" s="94">
        <f t="shared" si="322"/>
        <v>6615.6040000000003</v>
      </c>
      <c r="JD173" s="94">
        <f t="shared" si="294"/>
        <v>0</v>
      </c>
      <c r="JE173" s="94">
        <f t="shared" si="295"/>
        <v>-6615.6040000000003</v>
      </c>
      <c r="JF173" s="94">
        <f t="shared" si="323"/>
        <v>-6615.6040000000003</v>
      </c>
      <c r="JG173" s="94">
        <f t="shared" si="324"/>
        <v>0</v>
      </c>
      <c r="JH173" s="94">
        <f t="shared" si="296"/>
        <v>-6615.6040000000003</v>
      </c>
      <c r="JI173" s="94">
        <f t="shared" si="325"/>
        <v>6615.6040000000003</v>
      </c>
      <c r="JJ173" s="94">
        <f t="shared" si="297"/>
        <v>-6615.6040000000003</v>
      </c>
      <c r="JK173" s="94">
        <f t="shared" si="326"/>
        <v>-6615.6040000000003</v>
      </c>
      <c r="JL173" s="94">
        <f t="shared" si="298"/>
        <v>-6615.6040000000003</v>
      </c>
      <c r="JM173" s="94">
        <f t="shared" si="299"/>
        <v>-6615.6040000000003</v>
      </c>
      <c r="JN173" s="94">
        <f t="shared" si="300"/>
        <v>0</v>
      </c>
      <c r="JO173" s="94">
        <f t="shared" si="301"/>
        <v>0</v>
      </c>
      <c r="JP173" s="17"/>
      <c r="JQ173" s="17"/>
      <c r="JR173" s="17"/>
      <c r="JS173" s="17"/>
      <c r="JT173" s="17"/>
      <c r="JU173" s="17"/>
      <c r="JV173" s="6"/>
      <c r="JW173" s="6"/>
      <c r="JX173" s="103"/>
      <c r="JY173" s="7"/>
      <c r="JZ173" s="14"/>
      <c r="KA173" s="6"/>
      <c r="KB173" s="17"/>
      <c r="KC173" s="147"/>
      <c r="KD173" s="145"/>
      <c r="KE173" s="148"/>
      <c r="KF173" s="6"/>
      <c r="KG173" s="19"/>
      <c r="KH173" s="7"/>
      <c r="KI173" s="14"/>
      <c r="KJ173" s="6"/>
      <c r="KK173" s="6"/>
      <c r="KL173" s="17"/>
      <c r="KM173" s="17"/>
      <c r="KN173" s="6"/>
      <c r="KO173" s="6"/>
      <c r="KP173" s="43"/>
      <c r="KQ173" s="14"/>
      <c r="KR173" s="6"/>
      <c r="KS173" s="291"/>
    </row>
    <row r="174" spans="1:305" x14ac:dyDescent="0.25">
      <c r="A174" s="15" t="s">
        <v>830</v>
      </c>
      <c r="B174" s="6" t="s">
        <v>71</v>
      </c>
      <c r="C174" s="18" t="s">
        <v>832</v>
      </c>
      <c r="D174" s="219" t="s">
        <v>145</v>
      </c>
      <c r="E174" s="32" t="s">
        <v>770</v>
      </c>
      <c r="F174" s="32" t="s">
        <v>770</v>
      </c>
      <c r="G174" s="48">
        <v>0</v>
      </c>
      <c r="H174" s="48">
        <v>0</v>
      </c>
      <c r="I174" s="48">
        <v>0</v>
      </c>
      <c r="J174" s="48">
        <v>0</v>
      </c>
      <c r="K174" s="48">
        <v>0</v>
      </c>
      <c r="L174" s="48">
        <v>0</v>
      </c>
      <c r="M174" s="48">
        <v>0</v>
      </c>
      <c r="N174" s="48">
        <v>0</v>
      </c>
      <c r="O174" s="48">
        <v>0</v>
      </c>
      <c r="P174" s="48">
        <v>22963.994999999999</v>
      </c>
      <c r="Q174" s="48">
        <v>701.21400000000006</v>
      </c>
      <c r="R174" s="48">
        <v>0</v>
      </c>
      <c r="S174" s="11">
        <f t="shared" si="225"/>
        <v>23665.208999999999</v>
      </c>
      <c r="T174" s="79">
        <v>0</v>
      </c>
      <c r="U174" s="79">
        <v>0</v>
      </c>
      <c r="V174" s="79">
        <v>0</v>
      </c>
      <c r="W174" s="79">
        <v>0</v>
      </c>
      <c r="X174" s="79">
        <v>0</v>
      </c>
      <c r="Y174" s="79">
        <v>0</v>
      </c>
      <c r="Z174" s="79">
        <v>0</v>
      </c>
      <c r="AA174" s="79">
        <v>0</v>
      </c>
      <c r="AB174" s="79">
        <v>0</v>
      </c>
      <c r="AC174" s="79">
        <v>0</v>
      </c>
      <c r="AD174" s="79">
        <v>0</v>
      </c>
      <c r="AE174" s="79">
        <v>0</v>
      </c>
      <c r="AF174" s="221">
        <f t="shared" ref="AF174:AF175" si="371">BE174+SUM(T174)</f>
        <v>0</v>
      </c>
      <c r="AG174" s="221">
        <f t="shared" ref="AG174:AG175" si="372">BE174+SUM(T174:U174)</f>
        <v>0</v>
      </c>
      <c r="AH174" s="221">
        <f t="shared" ref="AH174:AH175" si="373">BE174+SUM(T174:V174)</f>
        <v>0</v>
      </c>
      <c r="AI174" s="221">
        <f t="shared" ref="AI174:AI175" si="374">BE174+SUM(T174:W174)</f>
        <v>0</v>
      </c>
      <c r="AJ174" s="221">
        <f t="shared" ref="AJ174:AJ175" si="375">BE174+SUM(T174:X174)</f>
        <v>0</v>
      </c>
      <c r="AK174" s="221">
        <f t="shared" ref="AK174:AK175" si="376">BE174+SUM(T174:Y174)</f>
        <v>0</v>
      </c>
      <c r="AL174" s="221">
        <f t="shared" ref="AL174:AL175" si="377">BE174+SUM(T174:Z174)</f>
        <v>0</v>
      </c>
      <c r="AM174" s="221">
        <f t="shared" ref="AM174:AM175" si="378">BE174+SUM(T174:AA174)</f>
        <v>0</v>
      </c>
      <c r="AN174" s="221">
        <f t="shared" ref="AN174:AN175" si="379">BE174+SUM(T174:AB174)</f>
        <v>0</v>
      </c>
      <c r="AO174" s="221">
        <f t="shared" ref="AO174:AO175" si="380">BE174+SUM(T174:AC174)</f>
        <v>0</v>
      </c>
      <c r="AP174" s="221">
        <f t="shared" ref="AP174:AP175" si="381">BE174+SUM(T174:AD174)</f>
        <v>0</v>
      </c>
      <c r="AQ174" s="221">
        <f t="shared" ref="AQ174:AQ175" si="382">BE174+SUM(T174:AE174)</f>
        <v>0</v>
      </c>
      <c r="AR174" s="221">
        <f t="shared" ref="AR174:AR175" si="383">BE174+SUM(BT174)</f>
        <v>0</v>
      </c>
      <c r="AS174" s="221">
        <f t="shared" ref="AS174:AS175" si="384">BE174+SUM(BT174:BU174)</f>
        <v>0</v>
      </c>
      <c r="AT174" s="221">
        <f t="shared" ref="AT174:AT175" si="385">BE174+SUM(BT174:BV174)</f>
        <v>0</v>
      </c>
      <c r="AU174" s="221">
        <f t="shared" ref="AU174:AU175" si="386">BE174+SUM(BT174:BW174)</f>
        <v>0</v>
      </c>
      <c r="AV174" s="221">
        <f t="shared" ref="AV174:AV175" si="387">BE174+SUM(BT174:BX174)</f>
        <v>0</v>
      </c>
      <c r="AW174" s="221">
        <f t="shared" ref="AW174:AW175" si="388">BE174+SUM(BT174:BY174)</f>
        <v>0</v>
      </c>
      <c r="AX174" s="221">
        <f t="shared" ref="AX174:AX175" si="389">BE174+SUM(BT174:BZ174)</f>
        <v>0</v>
      </c>
      <c r="AY174" s="221">
        <f t="shared" ref="AY174:AY175" si="390">BE174+SUM(BT174:CA174)</f>
        <v>0</v>
      </c>
      <c r="AZ174" s="221">
        <f t="shared" ref="AZ174:AZ175" si="391">BE174+SUM(BT174:CB174)</f>
        <v>0</v>
      </c>
      <c r="BA174" s="221">
        <f t="shared" ref="BA174:BA175" si="392">BE174+SUM(BT174:CC174)</f>
        <v>0</v>
      </c>
      <c r="BB174" s="221">
        <f t="shared" ref="BB174:BB175" si="393">BE174+SUM(BT174:CD174)</f>
        <v>0</v>
      </c>
      <c r="BC174" s="221">
        <f t="shared" ref="BC174:BC175" si="394">BE174+SUM(BT174:CE174)</f>
        <v>0</v>
      </c>
      <c r="BD174" s="80">
        <f t="shared" ref="BD174:BD175" si="395">BE174+SUM(T174:AE174)</f>
        <v>0</v>
      </c>
      <c r="BE174" s="76">
        <v>0</v>
      </c>
      <c r="BF174" s="51">
        <v>0</v>
      </c>
      <c r="BG174" s="21">
        <v>0</v>
      </c>
      <c r="BH174" s="21">
        <v>0</v>
      </c>
      <c r="BI174" s="21">
        <v>0</v>
      </c>
      <c r="BJ174" s="21">
        <v>0</v>
      </c>
      <c r="BK174" s="21">
        <v>0</v>
      </c>
      <c r="BL174" s="21">
        <v>0</v>
      </c>
      <c r="BM174" s="21">
        <v>0</v>
      </c>
      <c r="BN174" s="21">
        <v>0</v>
      </c>
      <c r="BO174" s="21">
        <v>0</v>
      </c>
      <c r="BP174" s="21">
        <v>0</v>
      </c>
      <c r="BQ174" s="21">
        <v>0</v>
      </c>
      <c r="BR174" s="21">
        <v>0</v>
      </c>
      <c r="BS174" s="86">
        <f t="shared" ref="BS174:BS175" si="396">SUM(BG174:BR174)</f>
        <v>0</v>
      </c>
      <c r="BT174" s="230">
        <v>0</v>
      </c>
      <c r="BU174" s="230">
        <v>0</v>
      </c>
      <c r="BV174" s="230">
        <v>0</v>
      </c>
      <c r="BW174" s="230">
        <v>0</v>
      </c>
      <c r="BX174" s="230">
        <v>0</v>
      </c>
      <c r="BY174" s="230">
        <v>0</v>
      </c>
      <c r="BZ174" s="230">
        <v>0</v>
      </c>
      <c r="CA174" s="230">
        <v>0</v>
      </c>
      <c r="CB174" s="230">
        <v>0</v>
      </c>
      <c r="CC174" s="230">
        <v>0</v>
      </c>
      <c r="CD174" s="230">
        <v>0</v>
      </c>
      <c r="CE174" s="230">
        <v>0</v>
      </c>
      <c r="CF174" s="80">
        <f t="shared" ref="CF174:CF175" si="397">BE174+SUM(BT174:CE174)</f>
        <v>0</v>
      </c>
      <c r="CG174" s="59">
        <v>0</v>
      </c>
      <c r="CH174" s="59">
        <v>0</v>
      </c>
      <c r="CI174" s="59">
        <v>0</v>
      </c>
      <c r="CJ174" s="59">
        <v>0</v>
      </c>
      <c r="CK174" s="59">
        <v>0</v>
      </c>
      <c r="CL174" s="59">
        <v>0</v>
      </c>
      <c r="CM174" s="59">
        <v>0</v>
      </c>
      <c r="CN174" s="59">
        <v>0</v>
      </c>
      <c r="CO174" s="59">
        <v>0</v>
      </c>
      <c r="CP174" s="59">
        <v>0</v>
      </c>
      <c r="CQ174" s="59">
        <v>0</v>
      </c>
      <c r="CR174" s="59">
        <v>0</v>
      </c>
      <c r="CS174" s="11">
        <f t="shared" ref="CS174:CS175" si="398">SUM(CG174:CR174)</f>
        <v>0</v>
      </c>
      <c r="CT174" s="59">
        <v>0</v>
      </c>
      <c r="CU174" s="59">
        <v>0</v>
      </c>
      <c r="CV174" s="59">
        <v>0</v>
      </c>
      <c r="CW174" s="59">
        <v>0</v>
      </c>
      <c r="CX174" s="58">
        <f t="shared" ref="CX174:CX175" si="399">SUM(BF174,BS174,CS174,CT174:CV174)</f>
        <v>0</v>
      </c>
      <c r="CY174" s="63">
        <v>0</v>
      </c>
      <c r="CZ174" s="63">
        <v>0</v>
      </c>
      <c r="DA174" s="63">
        <v>0</v>
      </c>
      <c r="DB174" s="63">
        <v>0</v>
      </c>
      <c r="DC174" s="63">
        <v>0</v>
      </c>
      <c r="DD174" s="63">
        <v>0</v>
      </c>
      <c r="DE174" s="63">
        <v>0</v>
      </c>
      <c r="DF174" s="63">
        <v>0</v>
      </c>
      <c r="DG174" s="63">
        <v>0</v>
      </c>
      <c r="DH174" s="63">
        <v>0</v>
      </c>
      <c r="DI174" s="63">
        <v>0</v>
      </c>
      <c r="DJ174" s="63">
        <v>0</v>
      </c>
      <c r="DK174" s="63">
        <f t="shared" ref="DK174:DK175" si="400">SUM(CY174:DJ174)</f>
        <v>0</v>
      </c>
      <c r="DL174" s="63">
        <v>0</v>
      </c>
      <c r="DM174" s="63">
        <v>0</v>
      </c>
      <c r="DN174" s="63">
        <v>0</v>
      </c>
      <c r="DO174" s="63">
        <v>0</v>
      </c>
      <c r="DP174" s="63">
        <v>0</v>
      </c>
      <c r="DQ174" s="63">
        <v>0</v>
      </c>
      <c r="DR174" s="63">
        <v>0</v>
      </c>
      <c r="DS174" s="63">
        <v>0</v>
      </c>
      <c r="DT174" s="63">
        <v>0</v>
      </c>
      <c r="DU174" s="63">
        <v>0</v>
      </c>
      <c r="DV174" s="63">
        <v>0</v>
      </c>
      <c r="DW174" s="63">
        <v>0</v>
      </c>
      <c r="DX174" s="63">
        <f t="shared" ref="DX174:DX175" si="401">SUM(DL174:DW174)</f>
        <v>0</v>
      </c>
      <c r="DY174" s="58">
        <v>0</v>
      </c>
      <c r="DZ174" s="58">
        <v>0</v>
      </c>
      <c r="EA174" s="58">
        <v>0</v>
      </c>
      <c r="EB174" s="58">
        <v>0</v>
      </c>
      <c r="EC174" s="58">
        <f t="shared" ref="EC174:EC175" si="402">SUM(BF174,DK174,DX174,DY174:EB174)</f>
        <v>0</v>
      </c>
      <c r="ED174" s="88">
        <v>0</v>
      </c>
      <c r="EE174" s="88">
        <v>0</v>
      </c>
      <c r="EF174" s="88">
        <v>0</v>
      </c>
      <c r="EG174" s="88">
        <v>0</v>
      </c>
      <c r="EH174" s="88">
        <v>0</v>
      </c>
      <c r="EI174" s="88">
        <v>0</v>
      </c>
      <c r="EJ174" s="88">
        <v>0</v>
      </c>
      <c r="EK174" s="88">
        <v>0</v>
      </c>
      <c r="EL174" s="88">
        <v>0</v>
      </c>
      <c r="EM174" s="88">
        <v>0</v>
      </c>
      <c r="EN174" s="88">
        <v>0</v>
      </c>
      <c r="EO174" s="88">
        <v>0</v>
      </c>
      <c r="EP174" s="83">
        <f t="shared" si="355"/>
        <v>0</v>
      </c>
      <c r="EQ174" s="79">
        <v>0</v>
      </c>
      <c r="ER174" s="79">
        <v>0</v>
      </c>
      <c r="ES174" s="79">
        <v>0</v>
      </c>
      <c r="ET174" s="79">
        <v>0</v>
      </c>
      <c r="EU174" s="79">
        <v>0</v>
      </c>
      <c r="EV174" s="79">
        <v>0</v>
      </c>
      <c r="EW174" s="79">
        <v>0</v>
      </c>
      <c r="EX174" s="79">
        <v>0</v>
      </c>
      <c r="EY174" s="79">
        <v>0</v>
      </c>
      <c r="EZ174" s="79">
        <v>0</v>
      </c>
      <c r="FA174" s="79">
        <v>0</v>
      </c>
      <c r="FB174" s="79">
        <v>0</v>
      </c>
      <c r="FC174" s="81">
        <f t="shared" ref="FC174:FC175" si="403">SUM(EQ174:FB174)</f>
        <v>0</v>
      </c>
      <c r="FD174" s="81">
        <f t="shared" ref="FD174:FD175" si="404">BE174+SUM(EQ174)</f>
        <v>0</v>
      </c>
      <c r="FE174" s="81">
        <f t="shared" ref="FE174:FE175" si="405">BE174+SUM(EQ174:ER174)</f>
        <v>0</v>
      </c>
      <c r="FF174" s="81">
        <f t="shared" ref="FF174:FF175" si="406">BE174+SUM(EQ174:ES174)</f>
        <v>0</v>
      </c>
      <c r="FG174" s="81">
        <f t="shared" ref="FG174:FG175" si="407">BE174+SUM(EQ174:ET174)</f>
        <v>0</v>
      </c>
      <c r="FH174" s="81">
        <f t="shared" ref="FH174:FH175" si="408">BE174+SUM(EQ174:EU174)</f>
        <v>0</v>
      </c>
      <c r="FI174" s="81">
        <f t="shared" ref="FI174:FI175" si="409">BE174+SUM(EQ174:EV174)</f>
        <v>0</v>
      </c>
      <c r="FJ174" s="81">
        <f t="shared" ref="FJ174:FJ175" si="410">BE174+SUM(EQ174:EW174)</f>
        <v>0</v>
      </c>
      <c r="FK174" s="81">
        <f t="shared" ref="FK174:FK175" si="411">BE174+SUM(EQ174:EX174)</f>
        <v>0</v>
      </c>
      <c r="FL174" s="81">
        <f t="shared" ref="FL174:FL175" si="412">BE174+SUM(EQ174:EY174)</f>
        <v>0</v>
      </c>
      <c r="FM174" s="81">
        <f t="shared" ref="FM174:FM175" si="413">BE174+SUM(EQ174:EZ174)</f>
        <v>0</v>
      </c>
      <c r="FN174" s="81">
        <f t="shared" ref="FN174:FN175" si="414">BE174+SUM(EQ174:FA174)</f>
        <v>0</v>
      </c>
      <c r="FO174" s="81">
        <f t="shared" ref="FO174:FO175" si="415">BE174+SUM(EQ174:FB174)</f>
        <v>0</v>
      </c>
      <c r="FP174" s="89">
        <v>0</v>
      </c>
      <c r="FQ174" s="89">
        <v>0</v>
      </c>
      <c r="FR174" s="89">
        <v>0</v>
      </c>
      <c r="FS174" s="90">
        <v>0</v>
      </c>
      <c r="FT174" s="91">
        <v>0</v>
      </c>
      <c r="FU174" s="87">
        <v>0</v>
      </c>
      <c r="FV174" s="89">
        <v>0</v>
      </c>
      <c r="FW174" s="89">
        <v>0</v>
      </c>
      <c r="FX174" s="89">
        <v>0</v>
      </c>
      <c r="FY174" s="89">
        <v>0</v>
      </c>
      <c r="FZ174" s="89">
        <v>0</v>
      </c>
      <c r="GA174" s="90">
        <v>0</v>
      </c>
      <c r="GB174" s="83">
        <f t="shared" ref="GB174:GB175" si="416">SUM(FP174:GA174)</f>
        <v>0</v>
      </c>
      <c r="GC174" s="89">
        <v>0</v>
      </c>
      <c r="GD174" s="87">
        <v>0</v>
      </c>
      <c r="GE174" s="87">
        <v>0</v>
      </c>
      <c r="GF174" s="87">
        <v>0</v>
      </c>
      <c r="GG174" s="86">
        <v>0</v>
      </c>
      <c r="GH174" s="63">
        <v>0</v>
      </c>
      <c r="GI174" s="63">
        <v>0</v>
      </c>
      <c r="GJ174" s="63">
        <v>0</v>
      </c>
      <c r="GK174" s="63">
        <v>0</v>
      </c>
      <c r="GL174" s="63">
        <v>0</v>
      </c>
      <c r="GM174" s="63">
        <v>0</v>
      </c>
      <c r="GN174" s="63">
        <v>0</v>
      </c>
      <c r="GO174" s="63">
        <v>0</v>
      </c>
      <c r="GP174" s="63">
        <v>0</v>
      </c>
      <c r="GQ174" s="63">
        <v>18000</v>
      </c>
      <c r="GR174" s="63">
        <v>16000</v>
      </c>
      <c r="GS174" s="63">
        <v>12000</v>
      </c>
      <c r="GT174" s="281">
        <f t="shared" ref="GT174:GT175" si="417">SUM(GH174:GS174)</f>
        <v>46000</v>
      </c>
      <c r="GU174" s="63">
        <v>10000</v>
      </c>
      <c r="GV174" s="63">
        <v>20000</v>
      </c>
      <c r="GW174" s="63">
        <v>47569</v>
      </c>
      <c r="GX174" s="63">
        <v>37600</v>
      </c>
      <c r="GY174" s="63">
        <v>0</v>
      </c>
      <c r="GZ174" s="63">
        <v>0</v>
      </c>
      <c r="HA174" s="63">
        <v>0</v>
      </c>
      <c r="HB174" s="63">
        <v>0</v>
      </c>
      <c r="HC174" s="63">
        <v>0</v>
      </c>
      <c r="HD174" s="63">
        <v>0</v>
      </c>
      <c r="HE174" s="63">
        <v>0</v>
      </c>
      <c r="HF174" s="63">
        <v>0</v>
      </c>
      <c r="HG174" s="63">
        <f t="shared" si="285"/>
        <v>115169</v>
      </c>
      <c r="HH174" s="58">
        <v>0</v>
      </c>
      <c r="HI174" s="58">
        <v>0</v>
      </c>
      <c r="HJ174" s="58">
        <v>0</v>
      </c>
      <c r="HK174" s="58">
        <v>0</v>
      </c>
      <c r="HL174" s="58">
        <f t="shared" si="286"/>
        <v>161169</v>
      </c>
      <c r="HM174" s="63">
        <v>0</v>
      </c>
      <c r="HN174" s="63">
        <v>0</v>
      </c>
      <c r="HO174" s="63">
        <v>0</v>
      </c>
      <c r="HP174" s="63">
        <v>0</v>
      </c>
      <c r="HQ174" s="63">
        <v>0</v>
      </c>
      <c r="HR174" s="63">
        <v>0</v>
      </c>
      <c r="HS174" s="63">
        <v>0</v>
      </c>
      <c r="HT174" s="63">
        <v>0</v>
      </c>
      <c r="HU174" s="63">
        <v>0</v>
      </c>
      <c r="HV174" s="63">
        <v>22963.994999999999</v>
      </c>
      <c r="HW174" s="63">
        <v>701.21400000000006</v>
      </c>
      <c r="HX174" s="63">
        <v>22334.791000000001</v>
      </c>
      <c r="HY174" s="63">
        <f t="shared" ref="HY174:HY179" si="418">SUM(HM174:HX174)</f>
        <v>46000</v>
      </c>
      <c r="HZ174" s="63">
        <v>0</v>
      </c>
      <c r="IA174" s="63">
        <v>0</v>
      </c>
      <c r="IB174" s="63">
        <v>0</v>
      </c>
      <c r="IC174" s="63">
        <v>0</v>
      </c>
      <c r="ID174" s="63">
        <v>0</v>
      </c>
      <c r="IE174" s="63">
        <v>0</v>
      </c>
      <c r="IF174" s="63">
        <v>0</v>
      </c>
      <c r="IG174" s="63">
        <v>0</v>
      </c>
      <c r="IH174" s="63">
        <v>0</v>
      </c>
      <c r="II174" s="63">
        <v>0</v>
      </c>
      <c r="IJ174" s="63">
        <v>0</v>
      </c>
      <c r="IK174" s="63">
        <v>0</v>
      </c>
      <c r="IL174" s="63">
        <v>115169</v>
      </c>
      <c r="IM174" s="58">
        <v>0</v>
      </c>
      <c r="IN174" s="58">
        <v>0</v>
      </c>
      <c r="IO174" s="58">
        <v>0</v>
      </c>
      <c r="IP174" s="58">
        <v>0</v>
      </c>
      <c r="IQ174" s="58">
        <f t="shared" si="316"/>
        <v>161169</v>
      </c>
      <c r="IR174" s="70">
        <f t="shared" si="288"/>
        <v>0</v>
      </c>
      <c r="IS174" s="70">
        <f t="shared" si="289"/>
        <v>23665.208999999999</v>
      </c>
      <c r="IT174" s="92">
        <f t="shared" si="317"/>
        <v>23665.208999999999</v>
      </c>
      <c r="IU174" s="92">
        <f t="shared" si="318"/>
        <v>0</v>
      </c>
      <c r="IV174" s="92">
        <f t="shared" ref="IV174" si="419">IT174-IU174</f>
        <v>23665.208999999999</v>
      </c>
      <c r="IW174" s="21">
        <f t="shared" si="319"/>
        <v>-23665.208999999999</v>
      </c>
      <c r="IX174" s="70">
        <f t="shared" si="291"/>
        <v>0</v>
      </c>
      <c r="IY174" s="70">
        <f t="shared" si="292"/>
        <v>23665.208999999999</v>
      </c>
      <c r="IZ174" s="93">
        <f t="shared" si="320"/>
        <v>23665.208999999999</v>
      </c>
      <c r="JA174" s="93">
        <f t="shared" si="321"/>
        <v>0</v>
      </c>
      <c r="JB174" s="92">
        <f t="shared" ref="JB174" si="420">IZ174-JA174</f>
        <v>23665.208999999999</v>
      </c>
      <c r="JC174" s="94">
        <f t="shared" si="322"/>
        <v>-23665.208999999999</v>
      </c>
      <c r="JD174" s="94">
        <f t="shared" si="294"/>
        <v>34000</v>
      </c>
      <c r="JE174" s="94">
        <f t="shared" si="295"/>
        <v>23665.208999999999</v>
      </c>
      <c r="JF174" s="94">
        <f t="shared" si="323"/>
        <v>23665.208999999999</v>
      </c>
      <c r="JG174" s="94">
        <f t="shared" si="324"/>
        <v>34000</v>
      </c>
      <c r="JH174" s="94">
        <f t="shared" si="296"/>
        <v>-10334.791000000001</v>
      </c>
      <c r="JI174" s="94">
        <f t="shared" si="325"/>
        <v>137503.791</v>
      </c>
      <c r="JJ174" s="94">
        <f t="shared" si="297"/>
        <v>23665.208999999999</v>
      </c>
      <c r="JK174" s="94">
        <f t="shared" si="326"/>
        <v>23665.208999999999</v>
      </c>
      <c r="JL174" s="94">
        <f t="shared" si="298"/>
        <v>23665.208999999999</v>
      </c>
      <c r="JM174" s="94">
        <f t="shared" si="299"/>
        <v>23665.208999999999</v>
      </c>
      <c r="JN174" s="94">
        <f t="shared" si="300"/>
        <v>0</v>
      </c>
      <c r="JO174" s="94">
        <f t="shared" si="301"/>
        <v>137503.791</v>
      </c>
      <c r="JP174" s="17"/>
      <c r="JQ174" s="17"/>
      <c r="JR174" s="17"/>
      <c r="JS174" s="17"/>
      <c r="JT174" s="17"/>
      <c r="JU174" s="17"/>
      <c r="JV174" s="6"/>
      <c r="JW174" s="6"/>
      <c r="JX174" s="103"/>
      <c r="JY174" s="7"/>
      <c r="JZ174" s="14"/>
      <c r="KA174" s="6"/>
      <c r="KB174" s="17"/>
      <c r="KC174" s="147"/>
      <c r="KD174" s="145"/>
      <c r="KE174" s="148"/>
      <c r="KF174" s="6"/>
      <c r="KG174" s="19"/>
      <c r="KH174" s="7"/>
      <c r="KI174" s="14"/>
      <c r="KJ174" s="6"/>
      <c r="KK174" s="6"/>
      <c r="KL174" s="17"/>
      <c r="KM174" s="17"/>
      <c r="KN174" s="6"/>
      <c r="KO174" s="6"/>
      <c r="KP174" s="43"/>
      <c r="KQ174" s="14"/>
      <c r="KR174" s="6"/>
      <c r="KS174" s="291"/>
    </row>
    <row r="175" spans="1:305" x14ac:dyDescent="0.25">
      <c r="A175" s="15" t="s">
        <v>1097</v>
      </c>
      <c r="B175" s="6" t="s">
        <v>71</v>
      </c>
      <c r="C175" s="18" t="s">
        <v>1098</v>
      </c>
      <c r="D175" s="219" t="s">
        <v>144</v>
      </c>
      <c r="E175" s="32" t="s">
        <v>1246</v>
      </c>
      <c r="F175" s="31" t="s">
        <v>166</v>
      </c>
      <c r="G175" s="48">
        <v>0</v>
      </c>
      <c r="H175" s="48">
        <v>0</v>
      </c>
      <c r="I175" s="48">
        <v>0</v>
      </c>
      <c r="J175" s="48">
        <v>0</v>
      </c>
      <c r="K175" s="48">
        <v>0</v>
      </c>
      <c r="L175" s="48">
        <v>0</v>
      </c>
      <c r="M175" s="48">
        <v>0</v>
      </c>
      <c r="N175" s="48">
        <v>0</v>
      </c>
      <c r="O175" s="48">
        <v>0</v>
      </c>
      <c r="P175" s="48">
        <v>0</v>
      </c>
      <c r="Q175" s="48">
        <v>0</v>
      </c>
      <c r="R175" s="48">
        <v>0</v>
      </c>
      <c r="S175" s="11">
        <f t="shared" si="225"/>
        <v>0</v>
      </c>
      <c r="T175" s="79">
        <v>0</v>
      </c>
      <c r="U175" s="79">
        <v>0</v>
      </c>
      <c r="V175" s="79">
        <v>0</v>
      </c>
      <c r="W175" s="79">
        <v>0</v>
      </c>
      <c r="X175" s="79">
        <v>0</v>
      </c>
      <c r="Y175" s="79">
        <v>0</v>
      </c>
      <c r="Z175" s="79">
        <v>0</v>
      </c>
      <c r="AA175" s="79">
        <v>0</v>
      </c>
      <c r="AB175" s="79">
        <v>0</v>
      </c>
      <c r="AC175" s="79">
        <v>0</v>
      </c>
      <c r="AD175" s="79">
        <v>0</v>
      </c>
      <c r="AE175" s="79">
        <v>0</v>
      </c>
      <c r="AF175" s="221">
        <f t="shared" si="371"/>
        <v>0</v>
      </c>
      <c r="AG175" s="221">
        <f t="shared" si="372"/>
        <v>0</v>
      </c>
      <c r="AH175" s="221">
        <f t="shared" si="373"/>
        <v>0</v>
      </c>
      <c r="AI175" s="221">
        <f t="shared" si="374"/>
        <v>0</v>
      </c>
      <c r="AJ175" s="221">
        <f t="shared" si="375"/>
        <v>0</v>
      </c>
      <c r="AK175" s="221">
        <f t="shared" si="376"/>
        <v>0</v>
      </c>
      <c r="AL175" s="221">
        <f t="shared" si="377"/>
        <v>0</v>
      </c>
      <c r="AM175" s="221">
        <f t="shared" si="378"/>
        <v>0</v>
      </c>
      <c r="AN175" s="221">
        <f t="shared" si="379"/>
        <v>0</v>
      </c>
      <c r="AO175" s="221">
        <f t="shared" si="380"/>
        <v>0</v>
      </c>
      <c r="AP175" s="221">
        <f t="shared" si="381"/>
        <v>0</v>
      </c>
      <c r="AQ175" s="221">
        <f t="shared" si="382"/>
        <v>0</v>
      </c>
      <c r="AR175" s="221">
        <f t="shared" si="383"/>
        <v>0</v>
      </c>
      <c r="AS175" s="221">
        <f t="shared" si="384"/>
        <v>0</v>
      </c>
      <c r="AT175" s="221">
        <f t="shared" si="385"/>
        <v>0</v>
      </c>
      <c r="AU175" s="221">
        <f t="shared" si="386"/>
        <v>0</v>
      </c>
      <c r="AV175" s="221">
        <f t="shared" si="387"/>
        <v>0</v>
      </c>
      <c r="AW175" s="221">
        <f t="shared" si="388"/>
        <v>0</v>
      </c>
      <c r="AX175" s="221">
        <f t="shared" si="389"/>
        <v>0</v>
      </c>
      <c r="AY175" s="221">
        <f t="shared" si="390"/>
        <v>0</v>
      </c>
      <c r="AZ175" s="221">
        <f t="shared" si="391"/>
        <v>0</v>
      </c>
      <c r="BA175" s="221">
        <f t="shared" si="392"/>
        <v>0</v>
      </c>
      <c r="BB175" s="221">
        <f t="shared" si="393"/>
        <v>0</v>
      </c>
      <c r="BC175" s="221">
        <f t="shared" si="394"/>
        <v>0</v>
      </c>
      <c r="BD175" s="80">
        <f t="shared" si="395"/>
        <v>0</v>
      </c>
      <c r="BE175" s="76">
        <v>0</v>
      </c>
      <c r="BF175" s="51">
        <v>0</v>
      </c>
      <c r="BG175" s="21">
        <v>0</v>
      </c>
      <c r="BH175" s="21">
        <v>0</v>
      </c>
      <c r="BI175" s="21">
        <v>0</v>
      </c>
      <c r="BJ175" s="21">
        <v>0</v>
      </c>
      <c r="BK175" s="21">
        <v>0</v>
      </c>
      <c r="BL175" s="21">
        <v>0</v>
      </c>
      <c r="BM175" s="21">
        <v>0</v>
      </c>
      <c r="BN175" s="21">
        <v>0</v>
      </c>
      <c r="BO175" s="21">
        <v>0</v>
      </c>
      <c r="BP175" s="21">
        <v>0</v>
      </c>
      <c r="BQ175" s="21">
        <v>0</v>
      </c>
      <c r="BR175" s="21">
        <v>0</v>
      </c>
      <c r="BS175" s="86">
        <f t="shared" si="396"/>
        <v>0</v>
      </c>
      <c r="BT175" s="230">
        <v>0</v>
      </c>
      <c r="BU175" s="230">
        <v>0</v>
      </c>
      <c r="BV175" s="230">
        <v>0</v>
      </c>
      <c r="BW175" s="230">
        <v>0</v>
      </c>
      <c r="BX175" s="230">
        <v>0</v>
      </c>
      <c r="BY175" s="230">
        <v>0</v>
      </c>
      <c r="BZ175" s="230">
        <v>0</v>
      </c>
      <c r="CA175" s="230">
        <v>0</v>
      </c>
      <c r="CB175" s="230">
        <v>0</v>
      </c>
      <c r="CC175" s="230">
        <v>0</v>
      </c>
      <c r="CD175" s="230">
        <v>0</v>
      </c>
      <c r="CE175" s="230">
        <v>0</v>
      </c>
      <c r="CF175" s="80">
        <f t="shared" si="397"/>
        <v>0</v>
      </c>
      <c r="CG175" s="59">
        <v>0</v>
      </c>
      <c r="CH175" s="59">
        <v>0</v>
      </c>
      <c r="CI175" s="59">
        <v>0</v>
      </c>
      <c r="CJ175" s="59">
        <v>0</v>
      </c>
      <c r="CK175" s="59">
        <v>0</v>
      </c>
      <c r="CL175" s="59">
        <v>0</v>
      </c>
      <c r="CM175" s="59">
        <v>0</v>
      </c>
      <c r="CN175" s="59">
        <v>0</v>
      </c>
      <c r="CO175" s="59">
        <v>0</v>
      </c>
      <c r="CP175" s="59">
        <v>0</v>
      </c>
      <c r="CQ175" s="59">
        <v>0</v>
      </c>
      <c r="CR175" s="59">
        <v>0</v>
      </c>
      <c r="CS175" s="11">
        <f t="shared" si="398"/>
        <v>0</v>
      </c>
      <c r="CT175" s="59">
        <v>0</v>
      </c>
      <c r="CU175" s="59">
        <v>0</v>
      </c>
      <c r="CV175" s="59">
        <v>0</v>
      </c>
      <c r="CW175" s="59">
        <v>0</v>
      </c>
      <c r="CX175" s="58">
        <f t="shared" si="399"/>
        <v>0</v>
      </c>
      <c r="CY175" s="63">
        <v>0</v>
      </c>
      <c r="CZ175" s="63">
        <v>0</v>
      </c>
      <c r="DA175" s="63">
        <v>0</v>
      </c>
      <c r="DB175" s="63">
        <v>0</v>
      </c>
      <c r="DC175" s="63">
        <v>0</v>
      </c>
      <c r="DD175" s="63">
        <v>0</v>
      </c>
      <c r="DE175" s="63">
        <v>0</v>
      </c>
      <c r="DF175" s="63">
        <v>0</v>
      </c>
      <c r="DG175" s="63">
        <v>0</v>
      </c>
      <c r="DH175" s="63">
        <v>0</v>
      </c>
      <c r="DI175" s="63">
        <v>0</v>
      </c>
      <c r="DJ175" s="63">
        <v>0</v>
      </c>
      <c r="DK175" s="63">
        <f t="shared" si="400"/>
        <v>0</v>
      </c>
      <c r="DL175" s="63">
        <v>0</v>
      </c>
      <c r="DM175" s="63">
        <v>0</v>
      </c>
      <c r="DN175" s="63">
        <v>0</v>
      </c>
      <c r="DO175" s="63">
        <v>0</v>
      </c>
      <c r="DP175" s="63">
        <v>0</v>
      </c>
      <c r="DQ175" s="63">
        <v>0</v>
      </c>
      <c r="DR175" s="63">
        <v>0</v>
      </c>
      <c r="DS175" s="63">
        <v>0</v>
      </c>
      <c r="DT175" s="63">
        <v>0</v>
      </c>
      <c r="DU175" s="63">
        <v>0</v>
      </c>
      <c r="DV175" s="63">
        <v>0</v>
      </c>
      <c r="DW175" s="63">
        <v>0</v>
      </c>
      <c r="DX175" s="63">
        <f t="shared" si="401"/>
        <v>0</v>
      </c>
      <c r="DY175" s="58">
        <v>0</v>
      </c>
      <c r="DZ175" s="58">
        <v>0</v>
      </c>
      <c r="EA175" s="58">
        <v>0</v>
      </c>
      <c r="EB175" s="58">
        <v>0</v>
      </c>
      <c r="EC175" s="58">
        <f t="shared" si="402"/>
        <v>0</v>
      </c>
      <c r="ED175" s="88">
        <v>0</v>
      </c>
      <c r="EE175" s="88">
        <v>0</v>
      </c>
      <c r="EF175" s="88">
        <v>0</v>
      </c>
      <c r="EG175" s="88">
        <v>0</v>
      </c>
      <c r="EH175" s="88">
        <v>0</v>
      </c>
      <c r="EI175" s="88">
        <v>0</v>
      </c>
      <c r="EJ175" s="88">
        <v>0</v>
      </c>
      <c r="EK175" s="88">
        <v>0</v>
      </c>
      <c r="EL175" s="88">
        <v>0</v>
      </c>
      <c r="EM175" s="88">
        <v>0</v>
      </c>
      <c r="EN175" s="88">
        <v>0</v>
      </c>
      <c r="EO175" s="88">
        <v>0</v>
      </c>
      <c r="EP175" s="83">
        <f t="shared" si="355"/>
        <v>0</v>
      </c>
      <c r="EQ175" s="79">
        <v>0</v>
      </c>
      <c r="ER175" s="79">
        <v>0</v>
      </c>
      <c r="ES175" s="79">
        <v>0</v>
      </c>
      <c r="ET175" s="79">
        <v>0</v>
      </c>
      <c r="EU175" s="79">
        <v>0</v>
      </c>
      <c r="EV175" s="79">
        <v>0</v>
      </c>
      <c r="EW175" s="79">
        <v>0</v>
      </c>
      <c r="EX175" s="79">
        <v>0</v>
      </c>
      <c r="EY175" s="79">
        <v>0</v>
      </c>
      <c r="EZ175" s="79">
        <v>0</v>
      </c>
      <c r="FA175" s="79">
        <v>0</v>
      </c>
      <c r="FB175" s="79">
        <v>0</v>
      </c>
      <c r="FC175" s="81">
        <f t="shared" si="403"/>
        <v>0</v>
      </c>
      <c r="FD175" s="81">
        <f t="shared" si="404"/>
        <v>0</v>
      </c>
      <c r="FE175" s="81">
        <f t="shared" si="405"/>
        <v>0</v>
      </c>
      <c r="FF175" s="81">
        <f t="shared" si="406"/>
        <v>0</v>
      </c>
      <c r="FG175" s="81">
        <f t="shared" si="407"/>
        <v>0</v>
      </c>
      <c r="FH175" s="81">
        <f t="shared" si="408"/>
        <v>0</v>
      </c>
      <c r="FI175" s="81">
        <f t="shared" si="409"/>
        <v>0</v>
      </c>
      <c r="FJ175" s="81">
        <f t="shared" si="410"/>
        <v>0</v>
      </c>
      <c r="FK175" s="81">
        <f t="shared" si="411"/>
        <v>0</v>
      </c>
      <c r="FL175" s="81">
        <f t="shared" si="412"/>
        <v>0</v>
      </c>
      <c r="FM175" s="81">
        <f t="shared" si="413"/>
        <v>0</v>
      </c>
      <c r="FN175" s="81">
        <f t="shared" si="414"/>
        <v>0</v>
      </c>
      <c r="FO175" s="81">
        <f t="shared" si="415"/>
        <v>0</v>
      </c>
      <c r="FP175" s="89">
        <v>0</v>
      </c>
      <c r="FQ175" s="89">
        <v>0</v>
      </c>
      <c r="FR175" s="89">
        <v>0</v>
      </c>
      <c r="FS175" s="90">
        <v>0</v>
      </c>
      <c r="FT175" s="91">
        <v>0</v>
      </c>
      <c r="FU175" s="87">
        <v>0</v>
      </c>
      <c r="FV175" s="89">
        <v>0</v>
      </c>
      <c r="FW175" s="89">
        <v>0</v>
      </c>
      <c r="FX175" s="89">
        <v>0</v>
      </c>
      <c r="FY175" s="89">
        <v>0</v>
      </c>
      <c r="FZ175" s="89">
        <v>0</v>
      </c>
      <c r="GA175" s="90">
        <v>0</v>
      </c>
      <c r="GB175" s="83">
        <f t="shared" si="416"/>
        <v>0</v>
      </c>
      <c r="GC175" s="89">
        <v>0</v>
      </c>
      <c r="GD175" s="87">
        <v>0</v>
      </c>
      <c r="GE175" s="87">
        <v>0</v>
      </c>
      <c r="GF175" s="87">
        <v>0</v>
      </c>
      <c r="GG175" s="86">
        <v>0</v>
      </c>
      <c r="GH175" s="63">
        <v>0</v>
      </c>
      <c r="GI175" s="63">
        <v>0</v>
      </c>
      <c r="GJ175" s="63">
        <v>0</v>
      </c>
      <c r="GK175" s="63">
        <v>0</v>
      </c>
      <c r="GL175" s="63">
        <v>0</v>
      </c>
      <c r="GM175" s="63">
        <v>0</v>
      </c>
      <c r="GN175" s="63">
        <v>0</v>
      </c>
      <c r="GO175" s="63">
        <v>0</v>
      </c>
      <c r="GP175" s="63">
        <v>0</v>
      </c>
      <c r="GQ175" s="63">
        <v>0</v>
      </c>
      <c r="GR175" s="63">
        <v>0</v>
      </c>
      <c r="GS175" s="63">
        <v>0</v>
      </c>
      <c r="GT175" s="281">
        <f t="shared" si="417"/>
        <v>0</v>
      </c>
      <c r="GU175" s="63">
        <v>0</v>
      </c>
      <c r="GV175" s="63">
        <v>0</v>
      </c>
      <c r="GW175" s="63">
        <v>0</v>
      </c>
      <c r="GX175" s="63">
        <v>0</v>
      </c>
      <c r="GY175" s="63">
        <v>0</v>
      </c>
      <c r="GZ175" s="63">
        <v>0</v>
      </c>
      <c r="HA175" s="63">
        <v>0</v>
      </c>
      <c r="HB175" s="63">
        <v>0</v>
      </c>
      <c r="HC175" s="63">
        <v>0</v>
      </c>
      <c r="HD175" s="63">
        <v>0</v>
      </c>
      <c r="HE175" s="63">
        <v>0</v>
      </c>
      <c r="HF175" s="63">
        <v>0</v>
      </c>
      <c r="HG175" s="63">
        <f t="shared" si="285"/>
        <v>0</v>
      </c>
      <c r="HH175" s="58">
        <v>0</v>
      </c>
      <c r="HI175" s="58">
        <v>0</v>
      </c>
      <c r="HJ175" s="58">
        <v>0</v>
      </c>
      <c r="HK175" s="58">
        <v>0</v>
      </c>
      <c r="HL175" s="58">
        <f t="shared" si="286"/>
        <v>0</v>
      </c>
      <c r="HM175" s="63">
        <v>0</v>
      </c>
      <c r="HN175" s="63">
        <v>0</v>
      </c>
      <c r="HO175" s="63">
        <v>0</v>
      </c>
      <c r="HP175" s="63">
        <v>0</v>
      </c>
      <c r="HQ175" s="63">
        <v>0</v>
      </c>
      <c r="HR175" s="63">
        <v>0</v>
      </c>
      <c r="HS175" s="63">
        <v>0</v>
      </c>
      <c r="HT175" s="63">
        <v>0</v>
      </c>
      <c r="HU175" s="63">
        <v>0</v>
      </c>
      <c r="HV175" s="63">
        <v>0</v>
      </c>
      <c r="HW175" s="63">
        <v>0</v>
      </c>
      <c r="HX175" s="63">
        <v>454916.75300000003</v>
      </c>
      <c r="HY175" s="63">
        <f t="shared" si="418"/>
        <v>454916.75300000003</v>
      </c>
      <c r="HZ175" s="63">
        <v>0</v>
      </c>
      <c r="IA175" s="63">
        <v>0</v>
      </c>
      <c r="IB175" s="63">
        <v>0</v>
      </c>
      <c r="IC175" s="63">
        <v>0</v>
      </c>
      <c r="ID175" s="63">
        <v>0</v>
      </c>
      <c r="IE175" s="63">
        <v>0</v>
      </c>
      <c r="IF175" s="63">
        <v>0</v>
      </c>
      <c r="IG175" s="63">
        <v>0</v>
      </c>
      <c r="IH175" s="63">
        <v>0</v>
      </c>
      <c r="II175" s="63">
        <v>0</v>
      </c>
      <c r="IJ175" s="63">
        <v>0</v>
      </c>
      <c r="IK175" s="63">
        <v>0</v>
      </c>
      <c r="IL175" s="63">
        <v>0</v>
      </c>
      <c r="IM175" s="58">
        <v>0</v>
      </c>
      <c r="IN175" s="58">
        <v>0</v>
      </c>
      <c r="IO175" s="58">
        <v>0</v>
      </c>
      <c r="IP175" s="58">
        <v>0</v>
      </c>
      <c r="IQ175" s="58">
        <f t="shared" si="316"/>
        <v>454916.75300000003</v>
      </c>
      <c r="IR175" s="63">
        <v>0</v>
      </c>
      <c r="IS175" s="63">
        <v>0</v>
      </c>
      <c r="IT175" s="63">
        <v>0</v>
      </c>
      <c r="IU175" s="63">
        <v>0</v>
      </c>
      <c r="IV175" s="63">
        <v>0</v>
      </c>
      <c r="IW175" s="63">
        <v>0</v>
      </c>
      <c r="IX175" s="63">
        <v>0</v>
      </c>
      <c r="IY175" s="63">
        <v>0</v>
      </c>
      <c r="IZ175" s="63">
        <v>0</v>
      </c>
      <c r="JA175" s="63">
        <v>0</v>
      </c>
      <c r="JB175" s="63">
        <v>0</v>
      </c>
      <c r="JC175" s="63">
        <v>0</v>
      </c>
      <c r="JD175" s="63">
        <v>0</v>
      </c>
      <c r="JE175" s="58">
        <v>0</v>
      </c>
      <c r="JF175" s="58">
        <v>0</v>
      </c>
      <c r="JG175" s="58">
        <v>0</v>
      </c>
      <c r="JH175" s="58">
        <v>0</v>
      </c>
      <c r="JI175" s="58">
        <f t="shared" ref="JI175" si="421">SUM(BX175,IQ175,JD175,JE175:JH175)</f>
        <v>454916.75300000003</v>
      </c>
      <c r="JJ175" s="94">
        <f t="shared" si="297"/>
        <v>0</v>
      </c>
      <c r="JK175" s="94">
        <f t="shared" si="326"/>
        <v>0</v>
      </c>
      <c r="JL175" s="94">
        <f t="shared" si="298"/>
        <v>0</v>
      </c>
      <c r="JM175" s="94">
        <f t="shared" si="299"/>
        <v>0</v>
      </c>
      <c r="JN175" s="94">
        <f t="shared" si="300"/>
        <v>0</v>
      </c>
      <c r="JO175" s="94">
        <f t="shared" si="301"/>
        <v>454916.75300000003</v>
      </c>
      <c r="JP175" s="17"/>
      <c r="JQ175" s="17"/>
      <c r="JR175" s="17"/>
      <c r="JS175" s="17"/>
      <c r="JT175" s="17"/>
      <c r="JU175" s="17"/>
      <c r="JV175" s="6"/>
      <c r="JW175" s="6"/>
      <c r="JX175" s="103"/>
      <c r="JY175" s="7"/>
      <c r="JZ175" s="14"/>
      <c r="KA175" s="6"/>
      <c r="KB175" s="17"/>
      <c r="KC175" s="147"/>
      <c r="KD175" s="145"/>
      <c r="KE175" s="148"/>
      <c r="KF175" s="6"/>
      <c r="KG175" s="19"/>
      <c r="KH175" s="7"/>
      <c r="KI175" s="14"/>
      <c r="KJ175" s="6"/>
      <c r="KK175" s="6"/>
      <c r="KL175" s="17"/>
      <c r="KM175" s="17"/>
      <c r="KN175" s="6"/>
      <c r="KO175" s="6"/>
      <c r="KP175" s="43"/>
      <c r="KQ175" s="14"/>
      <c r="KR175" s="6"/>
      <c r="KS175" s="291"/>
    </row>
    <row r="176" spans="1:305" x14ac:dyDescent="0.25">
      <c r="A176" s="15"/>
      <c r="B176" s="6" t="s">
        <v>71</v>
      </c>
      <c r="C176" s="18" t="s">
        <v>1249</v>
      </c>
      <c r="D176" s="219" t="s">
        <v>144</v>
      </c>
      <c r="E176" s="32" t="s">
        <v>770</v>
      </c>
      <c r="F176" s="31" t="s">
        <v>175</v>
      </c>
      <c r="G176" s="48">
        <v>0</v>
      </c>
      <c r="H176" s="48">
        <v>0</v>
      </c>
      <c r="I176" s="48">
        <v>0</v>
      </c>
      <c r="J176" s="48">
        <v>0</v>
      </c>
      <c r="K176" s="48">
        <v>0</v>
      </c>
      <c r="L176" s="48">
        <v>0</v>
      </c>
      <c r="M176" s="48">
        <v>0</v>
      </c>
      <c r="N176" s="48">
        <v>0</v>
      </c>
      <c r="O176" s="48">
        <v>0</v>
      </c>
      <c r="P176" s="48">
        <v>0</v>
      </c>
      <c r="Q176" s="48">
        <v>0</v>
      </c>
      <c r="R176" s="48">
        <v>0</v>
      </c>
      <c r="S176" s="11">
        <f t="shared" si="225"/>
        <v>0</v>
      </c>
      <c r="T176" s="79">
        <v>0</v>
      </c>
      <c r="U176" s="79">
        <v>0</v>
      </c>
      <c r="V176" s="79">
        <v>0</v>
      </c>
      <c r="W176" s="79">
        <v>0</v>
      </c>
      <c r="X176" s="79">
        <v>0</v>
      </c>
      <c r="Y176" s="79">
        <v>0</v>
      </c>
      <c r="Z176" s="79">
        <v>0</v>
      </c>
      <c r="AA176" s="79">
        <v>0</v>
      </c>
      <c r="AB176" s="79">
        <v>0</v>
      </c>
      <c r="AC176" s="79">
        <v>0</v>
      </c>
      <c r="AD176" s="79">
        <v>0</v>
      </c>
      <c r="AE176" s="79">
        <v>0</v>
      </c>
      <c r="AF176" s="221">
        <f t="shared" ref="AF176:AF179" si="422">BE176+SUM(T176)</f>
        <v>0</v>
      </c>
      <c r="AG176" s="221">
        <f t="shared" ref="AG176:AG179" si="423">BE176+SUM(T176:U176)</f>
        <v>0</v>
      </c>
      <c r="AH176" s="221">
        <f t="shared" ref="AH176:AH179" si="424">BE176+SUM(T176:V176)</f>
        <v>0</v>
      </c>
      <c r="AI176" s="221">
        <f t="shared" ref="AI176:AI179" si="425">BE176+SUM(T176:W176)</f>
        <v>0</v>
      </c>
      <c r="AJ176" s="221">
        <f t="shared" ref="AJ176:AJ179" si="426">BE176+SUM(T176:X176)</f>
        <v>0</v>
      </c>
      <c r="AK176" s="221">
        <f t="shared" ref="AK176:AK179" si="427">BE176+SUM(T176:Y176)</f>
        <v>0</v>
      </c>
      <c r="AL176" s="221">
        <f t="shared" ref="AL176:AL179" si="428">BE176+SUM(T176:Z176)</f>
        <v>0</v>
      </c>
      <c r="AM176" s="221">
        <f t="shared" ref="AM176:AM179" si="429">BE176+SUM(T176:AA176)</f>
        <v>0</v>
      </c>
      <c r="AN176" s="221">
        <f t="shared" ref="AN176:AN179" si="430">BE176+SUM(T176:AB176)</f>
        <v>0</v>
      </c>
      <c r="AO176" s="221">
        <f t="shared" ref="AO176:AO179" si="431">BE176+SUM(T176:AC176)</f>
        <v>0</v>
      </c>
      <c r="AP176" s="221">
        <f t="shared" ref="AP176:AP179" si="432">BE176+SUM(T176:AD176)</f>
        <v>0</v>
      </c>
      <c r="AQ176" s="221">
        <f t="shared" ref="AQ176:AQ179" si="433">BE176+SUM(T176:AE176)</f>
        <v>0</v>
      </c>
      <c r="AR176" s="221">
        <f t="shared" ref="AR176:AR179" si="434">BE176+SUM(BT176)</f>
        <v>0</v>
      </c>
      <c r="AS176" s="221">
        <f t="shared" ref="AS176:AS179" si="435">BE176+SUM(BT176:BU176)</f>
        <v>0</v>
      </c>
      <c r="AT176" s="221">
        <f t="shared" ref="AT176:AT179" si="436">BE176+SUM(BT176:BV176)</f>
        <v>0</v>
      </c>
      <c r="AU176" s="221">
        <f t="shared" ref="AU176:AU179" si="437">BE176+SUM(BT176:BW176)</f>
        <v>0</v>
      </c>
      <c r="AV176" s="221">
        <f t="shared" ref="AV176:AV179" si="438">BE176+SUM(BT176:BX176)</f>
        <v>0</v>
      </c>
      <c r="AW176" s="221">
        <f t="shared" ref="AW176:AW179" si="439">BE176+SUM(BT176:BY176)</f>
        <v>0</v>
      </c>
      <c r="AX176" s="221">
        <f t="shared" ref="AX176:AX179" si="440">BE176+SUM(BT176:BZ176)</f>
        <v>0</v>
      </c>
      <c r="AY176" s="221">
        <f t="shared" ref="AY176:AY179" si="441">BE176+SUM(BT176:CA176)</f>
        <v>0</v>
      </c>
      <c r="AZ176" s="221">
        <f t="shared" ref="AZ176:AZ179" si="442">BE176+SUM(BT176:CB176)</f>
        <v>0</v>
      </c>
      <c r="BA176" s="221">
        <f t="shared" ref="BA176:BA179" si="443">BE176+SUM(BT176:CC176)</f>
        <v>0</v>
      </c>
      <c r="BB176" s="221">
        <f t="shared" ref="BB176:BB179" si="444">BE176+SUM(BT176:CD176)</f>
        <v>0</v>
      </c>
      <c r="BC176" s="221">
        <f t="shared" ref="BC176:BC179" si="445">BE176+SUM(BT176:CE176)</f>
        <v>0</v>
      </c>
      <c r="BD176" s="80">
        <f t="shared" ref="BD176:BD179" si="446">BE176+SUM(T176:AE176)</f>
        <v>0</v>
      </c>
      <c r="BE176" s="76">
        <v>0</v>
      </c>
      <c r="BF176" s="51">
        <v>0</v>
      </c>
      <c r="BG176" s="21">
        <v>0</v>
      </c>
      <c r="BH176" s="21">
        <v>0</v>
      </c>
      <c r="BI176" s="21">
        <v>0</v>
      </c>
      <c r="BJ176" s="21">
        <v>0</v>
      </c>
      <c r="BK176" s="21">
        <v>0</v>
      </c>
      <c r="BL176" s="21">
        <v>0</v>
      </c>
      <c r="BM176" s="21">
        <v>0</v>
      </c>
      <c r="BN176" s="21">
        <v>0</v>
      </c>
      <c r="BO176" s="21">
        <v>0</v>
      </c>
      <c r="BP176" s="21">
        <v>0</v>
      </c>
      <c r="BQ176" s="21">
        <v>0</v>
      </c>
      <c r="BR176" s="21">
        <v>0</v>
      </c>
      <c r="BS176" s="86">
        <f t="shared" ref="BS176:BS179" si="447">SUM(BG176:BR176)</f>
        <v>0</v>
      </c>
      <c r="BT176" s="230">
        <v>0</v>
      </c>
      <c r="BU176" s="230">
        <v>0</v>
      </c>
      <c r="BV176" s="230">
        <v>0</v>
      </c>
      <c r="BW176" s="230">
        <v>0</v>
      </c>
      <c r="BX176" s="230">
        <v>0</v>
      </c>
      <c r="BY176" s="230">
        <v>0</v>
      </c>
      <c r="BZ176" s="230">
        <v>0</v>
      </c>
      <c r="CA176" s="230">
        <v>0</v>
      </c>
      <c r="CB176" s="230">
        <v>0</v>
      </c>
      <c r="CC176" s="230">
        <v>0</v>
      </c>
      <c r="CD176" s="230">
        <v>0</v>
      </c>
      <c r="CE176" s="230">
        <v>0</v>
      </c>
      <c r="CF176" s="80">
        <f t="shared" ref="CF176:CF179" si="448">BE176+SUM(BT176:CE176)</f>
        <v>0</v>
      </c>
      <c r="CG176" s="59">
        <v>0</v>
      </c>
      <c r="CH176" s="59">
        <v>0</v>
      </c>
      <c r="CI176" s="59">
        <v>0</v>
      </c>
      <c r="CJ176" s="59">
        <v>0</v>
      </c>
      <c r="CK176" s="59">
        <v>0</v>
      </c>
      <c r="CL176" s="59">
        <v>0</v>
      </c>
      <c r="CM176" s="59">
        <v>0</v>
      </c>
      <c r="CN176" s="59">
        <v>0</v>
      </c>
      <c r="CO176" s="59">
        <v>0</v>
      </c>
      <c r="CP176" s="59">
        <v>0</v>
      </c>
      <c r="CQ176" s="59">
        <v>0</v>
      </c>
      <c r="CR176" s="59">
        <v>0</v>
      </c>
      <c r="CS176" s="11">
        <f t="shared" ref="CS176:CS179" si="449">SUM(CG176:CR176)</f>
        <v>0</v>
      </c>
      <c r="CT176" s="59">
        <v>0</v>
      </c>
      <c r="CU176" s="59">
        <v>0</v>
      </c>
      <c r="CV176" s="59">
        <v>0</v>
      </c>
      <c r="CW176" s="59">
        <v>0</v>
      </c>
      <c r="CX176" s="58">
        <f t="shared" ref="CX176:CX179" si="450">SUM(BF176,BS176,CS176,CT176:CV176)</f>
        <v>0</v>
      </c>
      <c r="CY176" s="63">
        <v>0</v>
      </c>
      <c r="CZ176" s="63">
        <v>0</v>
      </c>
      <c r="DA176" s="63">
        <v>0</v>
      </c>
      <c r="DB176" s="63">
        <v>0</v>
      </c>
      <c r="DC176" s="63">
        <v>0</v>
      </c>
      <c r="DD176" s="63">
        <v>0</v>
      </c>
      <c r="DE176" s="63">
        <v>0</v>
      </c>
      <c r="DF176" s="63">
        <v>0</v>
      </c>
      <c r="DG176" s="63">
        <v>0</v>
      </c>
      <c r="DH176" s="63">
        <v>0</v>
      </c>
      <c r="DI176" s="63">
        <v>0</v>
      </c>
      <c r="DJ176" s="63">
        <v>0</v>
      </c>
      <c r="DK176" s="63">
        <f t="shared" ref="DK176:DK179" si="451">SUM(CY176:DJ176)</f>
        <v>0</v>
      </c>
      <c r="DL176" s="63">
        <v>0</v>
      </c>
      <c r="DM176" s="63">
        <v>0</v>
      </c>
      <c r="DN176" s="63">
        <v>0</v>
      </c>
      <c r="DO176" s="63">
        <v>0</v>
      </c>
      <c r="DP176" s="63">
        <v>0</v>
      </c>
      <c r="DQ176" s="63">
        <v>0</v>
      </c>
      <c r="DR176" s="63">
        <v>0</v>
      </c>
      <c r="DS176" s="63">
        <v>0</v>
      </c>
      <c r="DT176" s="63">
        <v>0</v>
      </c>
      <c r="DU176" s="63">
        <v>0</v>
      </c>
      <c r="DV176" s="63">
        <v>0</v>
      </c>
      <c r="DW176" s="63">
        <v>0</v>
      </c>
      <c r="DX176" s="63">
        <f t="shared" ref="DX176:DX179" si="452">SUM(DL176:DW176)</f>
        <v>0</v>
      </c>
      <c r="DY176" s="58">
        <v>0</v>
      </c>
      <c r="DZ176" s="58">
        <v>0</v>
      </c>
      <c r="EA176" s="58">
        <v>0</v>
      </c>
      <c r="EB176" s="58">
        <v>0</v>
      </c>
      <c r="EC176" s="58">
        <f t="shared" ref="EC176:EC179" si="453">SUM(BF176,DK176,DX176,DY176:EB176)</f>
        <v>0</v>
      </c>
      <c r="ED176" s="88">
        <v>0</v>
      </c>
      <c r="EE176" s="88">
        <v>0</v>
      </c>
      <c r="EF176" s="88">
        <v>0</v>
      </c>
      <c r="EG176" s="88">
        <v>0</v>
      </c>
      <c r="EH176" s="88">
        <v>0</v>
      </c>
      <c r="EI176" s="88">
        <v>0</v>
      </c>
      <c r="EJ176" s="88">
        <v>0</v>
      </c>
      <c r="EK176" s="88">
        <v>0</v>
      </c>
      <c r="EL176" s="88">
        <v>0</v>
      </c>
      <c r="EM176" s="88">
        <v>0</v>
      </c>
      <c r="EN176" s="88">
        <v>0</v>
      </c>
      <c r="EO176" s="88">
        <v>0</v>
      </c>
      <c r="EP176" s="83">
        <f t="shared" ref="EP176:EP179" si="454">SUM(ED176:EO176)</f>
        <v>0</v>
      </c>
      <c r="EQ176" s="79">
        <v>0</v>
      </c>
      <c r="ER176" s="79">
        <v>0</v>
      </c>
      <c r="ES176" s="79">
        <v>0</v>
      </c>
      <c r="ET176" s="79">
        <v>0</v>
      </c>
      <c r="EU176" s="79">
        <v>0</v>
      </c>
      <c r="EV176" s="79">
        <v>0</v>
      </c>
      <c r="EW176" s="79">
        <v>0</v>
      </c>
      <c r="EX176" s="79">
        <v>0</v>
      </c>
      <c r="EY176" s="79">
        <v>0</v>
      </c>
      <c r="EZ176" s="79">
        <v>0</v>
      </c>
      <c r="FA176" s="79">
        <v>0</v>
      </c>
      <c r="FB176" s="79">
        <v>0</v>
      </c>
      <c r="FC176" s="81">
        <f t="shared" ref="FC176:FC179" si="455">SUM(EQ176:FB176)</f>
        <v>0</v>
      </c>
      <c r="FD176" s="81">
        <f t="shared" ref="FD176:FD179" si="456">BE176+SUM(EQ176)</f>
        <v>0</v>
      </c>
      <c r="FE176" s="81">
        <f t="shared" ref="FE176:FE179" si="457">BE176+SUM(EQ176:ER176)</f>
        <v>0</v>
      </c>
      <c r="FF176" s="81">
        <f t="shared" ref="FF176:FF179" si="458">BE176+SUM(EQ176:ES176)</f>
        <v>0</v>
      </c>
      <c r="FG176" s="81">
        <f t="shared" ref="FG176:FG179" si="459">BE176+SUM(EQ176:ET176)</f>
        <v>0</v>
      </c>
      <c r="FH176" s="81">
        <f t="shared" ref="FH176:FH179" si="460">BE176+SUM(EQ176:EU176)</f>
        <v>0</v>
      </c>
      <c r="FI176" s="81">
        <f t="shared" ref="FI176:FI179" si="461">BE176+SUM(EQ176:EV176)</f>
        <v>0</v>
      </c>
      <c r="FJ176" s="81">
        <f t="shared" ref="FJ176:FJ179" si="462">BE176+SUM(EQ176:EW176)</f>
        <v>0</v>
      </c>
      <c r="FK176" s="81">
        <f t="shared" ref="FK176:FK179" si="463">BE176+SUM(EQ176:EX176)</f>
        <v>0</v>
      </c>
      <c r="FL176" s="81">
        <f t="shared" ref="FL176:FL179" si="464">BE176+SUM(EQ176:EY176)</f>
        <v>0</v>
      </c>
      <c r="FM176" s="81">
        <f t="shared" ref="FM176:FM179" si="465">BE176+SUM(EQ176:EZ176)</f>
        <v>0</v>
      </c>
      <c r="FN176" s="81">
        <f t="shared" ref="FN176:FN179" si="466">BE176+SUM(EQ176:FA176)</f>
        <v>0</v>
      </c>
      <c r="FO176" s="81">
        <f t="shared" ref="FO176:FO179" si="467">BE176+SUM(EQ176:FB176)</f>
        <v>0</v>
      </c>
      <c r="FP176" s="89">
        <v>0</v>
      </c>
      <c r="FQ176" s="89">
        <v>0</v>
      </c>
      <c r="FR176" s="89">
        <v>0</v>
      </c>
      <c r="FS176" s="90">
        <v>0</v>
      </c>
      <c r="FT176" s="91">
        <v>0</v>
      </c>
      <c r="FU176" s="87">
        <v>0</v>
      </c>
      <c r="FV176" s="89">
        <v>0</v>
      </c>
      <c r="FW176" s="89">
        <v>0</v>
      </c>
      <c r="FX176" s="89">
        <v>0</v>
      </c>
      <c r="FY176" s="89">
        <v>0</v>
      </c>
      <c r="FZ176" s="89">
        <v>0</v>
      </c>
      <c r="GA176" s="90">
        <v>0</v>
      </c>
      <c r="GB176" s="83">
        <f t="shared" ref="GB176:GB179" si="468">SUM(FP176:GA176)</f>
        <v>0</v>
      </c>
      <c r="GC176" s="89">
        <v>0</v>
      </c>
      <c r="GD176" s="87">
        <v>0</v>
      </c>
      <c r="GE176" s="87">
        <v>0</v>
      </c>
      <c r="GF176" s="87">
        <v>0</v>
      </c>
      <c r="GG176" s="86">
        <v>0</v>
      </c>
      <c r="GH176" s="63">
        <v>0</v>
      </c>
      <c r="GI176" s="63">
        <v>0</v>
      </c>
      <c r="GJ176" s="63">
        <v>0</v>
      </c>
      <c r="GK176" s="63">
        <v>0</v>
      </c>
      <c r="GL176" s="63">
        <v>0</v>
      </c>
      <c r="GM176" s="63">
        <v>0</v>
      </c>
      <c r="GN176" s="63">
        <v>0</v>
      </c>
      <c r="GO176" s="63">
        <v>0</v>
      </c>
      <c r="GP176" s="63">
        <v>0</v>
      </c>
      <c r="GQ176" s="63">
        <v>0</v>
      </c>
      <c r="GR176" s="63">
        <v>0</v>
      </c>
      <c r="GS176" s="63">
        <v>0</v>
      </c>
      <c r="GT176" s="281">
        <f t="shared" ref="GT176:GT179" si="469">SUM(GH176:GS176)</f>
        <v>0</v>
      </c>
      <c r="GU176" s="63">
        <v>0</v>
      </c>
      <c r="GV176" s="63">
        <v>0</v>
      </c>
      <c r="GW176" s="63">
        <v>0</v>
      </c>
      <c r="GX176" s="63">
        <v>0</v>
      </c>
      <c r="GY176" s="63">
        <v>0</v>
      </c>
      <c r="GZ176" s="63">
        <v>0</v>
      </c>
      <c r="HA176" s="63">
        <v>0</v>
      </c>
      <c r="HB176" s="63">
        <v>0</v>
      </c>
      <c r="HC176" s="63">
        <v>0</v>
      </c>
      <c r="HD176" s="63">
        <v>0</v>
      </c>
      <c r="HE176" s="63">
        <v>0</v>
      </c>
      <c r="HF176" s="63">
        <v>0</v>
      </c>
      <c r="HG176" s="63">
        <f t="shared" ref="HG176:HG179" si="470">SUM(GU176:HF176)</f>
        <v>0</v>
      </c>
      <c r="HH176" s="58">
        <v>0</v>
      </c>
      <c r="HI176" s="58">
        <v>0</v>
      </c>
      <c r="HJ176" s="58">
        <v>0</v>
      </c>
      <c r="HK176" s="58">
        <v>0</v>
      </c>
      <c r="HL176" s="58">
        <f t="shared" ref="HL176:HL179" si="471">SUM(BF176,GT176,HG176,HH176:HK176)</f>
        <v>0</v>
      </c>
      <c r="HM176" s="63">
        <v>0</v>
      </c>
      <c r="HN176" s="63">
        <v>0</v>
      </c>
      <c r="HO176" s="63">
        <v>0</v>
      </c>
      <c r="HP176" s="63">
        <v>0</v>
      </c>
      <c r="HQ176" s="63">
        <v>0</v>
      </c>
      <c r="HR176" s="63">
        <v>0</v>
      </c>
      <c r="HS176" s="63">
        <v>0</v>
      </c>
      <c r="HT176" s="63">
        <v>0</v>
      </c>
      <c r="HU176" s="63">
        <v>0</v>
      </c>
      <c r="HV176" s="63">
        <v>0</v>
      </c>
      <c r="HW176" s="63">
        <v>0</v>
      </c>
      <c r="HX176" s="63">
        <v>0</v>
      </c>
      <c r="HY176" s="63">
        <f t="shared" si="418"/>
        <v>0</v>
      </c>
      <c r="HZ176" s="63">
        <v>0</v>
      </c>
      <c r="IA176" s="63">
        <v>0</v>
      </c>
      <c r="IB176" s="63">
        <v>0</v>
      </c>
      <c r="IC176" s="63">
        <v>0</v>
      </c>
      <c r="ID176" s="63">
        <v>0</v>
      </c>
      <c r="IE176" s="63">
        <v>0</v>
      </c>
      <c r="IF176" s="63">
        <v>0</v>
      </c>
      <c r="IG176" s="63">
        <v>0</v>
      </c>
      <c r="IH176" s="63">
        <v>0</v>
      </c>
      <c r="II176" s="63">
        <v>0</v>
      </c>
      <c r="IJ176" s="63">
        <v>0</v>
      </c>
      <c r="IK176" s="63">
        <v>0</v>
      </c>
      <c r="IL176" s="63">
        <v>0</v>
      </c>
      <c r="IM176" s="58">
        <v>0</v>
      </c>
      <c r="IN176" s="58">
        <v>0</v>
      </c>
      <c r="IO176" s="58">
        <v>0</v>
      </c>
      <c r="IP176" s="58">
        <v>0</v>
      </c>
      <c r="IQ176" s="58">
        <f t="shared" ref="IQ176:IQ179" si="472">SUM(BF176,HY176,IL176,IM176:IP176)</f>
        <v>0</v>
      </c>
      <c r="IR176" s="63">
        <v>0</v>
      </c>
      <c r="IS176" s="63">
        <v>0</v>
      </c>
      <c r="IT176" s="63">
        <v>0</v>
      </c>
      <c r="IU176" s="63">
        <v>0</v>
      </c>
      <c r="IV176" s="63">
        <v>0</v>
      </c>
      <c r="IW176" s="63">
        <v>0</v>
      </c>
      <c r="IX176" s="63">
        <v>0</v>
      </c>
      <c r="IY176" s="63">
        <v>0</v>
      </c>
      <c r="IZ176" s="63">
        <v>0</v>
      </c>
      <c r="JA176" s="63">
        <v>0</v>
      </c>
      <c r="JB176" s="63">
        <v>0</v>
      </c>
      <c r="JC176" s="63">
        <v>0</v>
      </c>
      <c r="JD176" s="63">
        <v>0</v>
      </c>
      <c r="JE176" s="58">
        <v>0</v>
      </c>
      <c r="JF176" s="58">
        <v>0</v>
      </c>
      <c r="JG176" s="58">
        <v>0</v>
      </c>
      <c r="JH176" s="58">
        <v>0</v>
      </c>
      <c r="JI176" s="58">
        <f t="shared" ref="JI176:JI179" si="473">SUM(BX176,IQ176,JD176,JE176:JH176)</f>
        <v>0</v>
      </c>
      <c r="JJ176" s="94">
        <f t="shared" ref="JJ176:JJ179" si="474">SUM(HM176:HW176)</f>
        <v>0</v>
      </c>
      <c r="JK176" s="94">
        <f t="shared" ref="JK176:JK179" si="475">SUM(G176:R176)</f>
        <v>0</v>
      </c>
      <c r="JL176" s="94">
        <f t="shared" ref="JL176:JL179" si="476">BF176+JK176</f>
        <v>0</v>
      </c>
      <c r="JM176" s="94">
        <f t="shared" ref="JM176:JM179" si="477">BF176+JJ176</f>
        <v>0</v>
      </c>
      <c r="JN176" s="94">
        <f t="shared" ref="JN176:JN179" si="478">JL176-JM176</f>
        <v>0</v>
      </c>
      <c r="JO176" s="94">
        <f t="shared" ref="JO176:JO179" si="479">IQ176-JL176</f>
        <v>0</v>
      </c>
      <c r="JP176" s="17"/>
      <c r="JQ176" s="17"/>
      <c r="JR176" s="17"/>
      <c r="JS176" s="17"/>
      <c r="JT176" s="17"/>
      <c r="JU176" s="17"/>
      <c r="JV176" s="6"/>
      <c r="JW176" s="6"/>
      <c r="JX176" s="103"/>
      <c r="JY176" s="7"/>
      <c r="JZ176" s="14"/>
      <c r="KA176" s="6"/>
      <c r="KB176" s="17"/>
      <c r="KC176" s="147"/>
      <c r="KD176" s="145"/>
      <c r="KE176" s="148"/>
      <c r="KF176" s="6"/>
      <c r="KG176" s="19"/>
      <c r="KH176" s="7"/>
      <c r="KI176" s="14"/>
      <c r="KJ176" s="6"/>
      <c r="KK176" s="6"/>
      <c r="KL176" s="17"/>
      <c r="KM176" s="17"/>
      <c r="KN176" s="6"/>
      <c r="KO176" s="6"/>
      <c r="KP176" s="43"/>
      <c r="KQ176" s="14"/>
      <c r="KR176" s="6"/>
      <c r="KS176" s="291"/>
    </row>
    <row r="177" spans="1:305" x14ac:dyDescent="0.25">
      <c r="A177" s="15"/>
      <c r="B177" s="6" t="s">
        <v>71</v>
      </c>
      <c r="C177" s="18" t="s">
        <v>1250</v>
      </c>
      <c r="D177" s="219" t="s">
        <v>144</v>
      </c>
      <c r="E177" s="32" t="s">
        <v>770</v>
      </c>
      <c r="F177" s="31" t="s">
        <v>179</v>
      </c>
      <c r="G177" s="48">
        <v>0</v>
      </c>
      <c r="H177" s="48">
        <v>0</v>
      </c>
      <c r="I177" s="48">
        <v>0</v>
      </c>
      <c r="J177" s="48">
        <v>0</v>
      </c>
      <c r="K177" s="48">
        <v>0</v>
      </c>
      <c r="L177" s="48">
        <v>0</v>
      </c>
      <c r="M177" s="48">
        <v>0</v>
      </c>
      <c r="N177" s="48">
        <v>0</v>
      </c>
      <c r="O177" s="48">
        <v>0</v>
      </c>
      <c r="P177" s="48">
        <v>0</v>
      </c>
      <c r="Q177" s="48">
        <v>0</v>
      </c>
      <c r="R177" s="48">
        <v>0</v>
      </c>
      <c r="S177" s="11">
        <f t="shared" si="225"/>
        <v>0</v>
      </c>
      <c r="T177" s="79">
        <v>0</v>
      </c>
      <c r="U177" s="79">
        <v>0</v>
      </c>
      <c r="V177" s="79">
        <v>0</v>
      </c>
      <c r="W177" s="79">
        <v>0</v>
      </c>
      <c r="X177" s="79">
        <v>0</v>
      </c>
      <c r="Y177" s="79">
        <v>0</v>
      </c>
      <c r="Z177" s="79">
        <v>0</v>
      </c>
      <c r="AA177" s="79">
        <v>0</v>
      </c>
      <c r="AB177" s="79">
        <v>0</v>
      </c>
      <c r="AC177" s="79">
        <v>0</v>
      </c>
      <c r="AD177" s="79">
        <v>0</v>
      </c>
      <c r="AE177" s="79">
        <v>0</v>
      </c>
      <c r="AF177" s="221">
        <f t="shared" si="422"/>
        <v>0</v>
      </c>
      <c r="AG177" s="221">
        <f t="shared" si="423"/>
        <v>0</v>
      </c>
      <c r="AH177" s="221">
        <f t="shared" si="424"/>
        <v>0</v>
      </c>
      <c r="AI177" s="221">
        <f t="shared" si="425"/>
        <v>0</v>
      </c>
      <c r="AJ177" s="221">
        <f t="shared" si="426"/>
        <v>0</v>
      </c>
      <c r="AK177" s="221">
        <f t="shared" si="427"/>
        <v>0</v>
      </c>
      <c r="AL177" s="221">
        <f t="shared" si="428"/>
        <v>0</v>
      </c>
      <c r="AM177" s="221">
        <f t="shared" si="429"/>
        <v>0</v>
      </c>
      <c r="AN177" s="221">
        <f t="shared" si="430"/>
        <v>0</v>
      </c>
      <c r="AO177" s="221">
        <f t="shared" si="431"/>
        <v>0</v>
      </c>
      <c r="AP177" s="221">
        <f t="shared" si="432"/>
        <v>0</v>
      </c>
      <c r="AQ177" s="221">
        <f t="shared" si="433"/>
        <v>0</v>
      </c>
      <c r="AR177" s="221">
        <f t="shared" si="434"/>
        <v>0</v>
      </c>
      <c r="AS177" s="221">
        <f t="shared" si="435"/>
        <v>0</v>
      </c>
      <c r="AT177" s="221">
        <f t="shared" si="436"/>
        <v>0</v>
      </c>
      <c r="AU177" s="221">
        <f t="shared" si="437"/>
        <v>0</v>
      </c>
      <c r="AV177" s="221">
        <f t="shared" si="438"/>
        <v>0</v>
      </c>
      <c r="AW177" s="221">
        <f t="shared" si="439"/>
        <v>0</v>
      </c>
      <c r="AX177" s="221">
        <f t="shared" si="440"/>
        <v>0</v>
      </c>
      <c r="AY177" s="221">
        <f t="shared" si="441"/>
        <v>0</v>
      </c>
      <c r="AZ177" s="221">
        <f t="shared" si="442"/>
        <v>0</v>
      </c>
      <c r="BA177" s="221">
        <f t="shared" si="443"/>
        <v>0</v>
      </c>
      <c r="BB177" s="221">
        <f t="shared" si="444"/>
        <v>0</v>
      </c>
      <c r="BC177" s="221">
        <f t="shared" si="445"/>
        <v>0</v>
      </c>
      <c r="BD177" s="80">
        <f t="shared" si="446"/>
        <v>0</v>
      </c>
      <c r="BE177" s="76">
        <v>0</v>
      </c>
      <c r="BF177" s="51">
        <v>0</v>
      </c>
      <c r="BG177" s="21">
        <v>0</v>
      </c>
      <c r="BH177" s="21">
        <v>0</v>
      </c>
      <c r="BI177" s="21">
        <v>0</v>
      </c>
      <c r="BJ177" s="21">
        <v>0</v>
      </c>
      <c r="BK177" s="21">
        <v>0</v>
      </c>
      <c r="BL177" s="21">
        <v>0</v>
      </c>
      <c r="BM177" s="21">
        <v>0</v>
      </c>
      <c r="BN177" s="21">
        <v>0</v>
      </c>
      <c r="BO177" s="21">
        <v>0</v>
      </c>
      <c r="BP177" s="21">
        <v>0</v>
      </c>
      <c r="BQ177" s="21">
        <v>0</v>
      </c>
      <c r="BR177" s="21">
        <v>0</v>
      </c>
      <c r="BS177" s="86">
        <f t="shared" si="447"/>
        <v>0</v>
      </c>
      <c r="BT177" s="230">
        <v>0</v>
      </c>
      <c r="BU177" s="230">
        <v>0</v>
      </c>
      <c r="BV177" s="230">
        <v>0</v>
      </c>
      <c r="BW177" s="230">
        <v>0</v>
      </c>
      <c r="BX177" s="230">
        <v>0</v>
      </c>
      <c r="BY177" s="230">
        <v>0</v>
      </c>
      <c r="BZ177" s="230">
        <v>0</v>
      </c>
      <c r="CA177" s="230">
        <v>0</v>
      </c>
      <c r="CB177" s="230">
        <v>0</v>
      </c>
      <c r="CC177" s="230">
        <v>0</v>
      </c>
      <c r="CD177" s="230">
        <v>0</v>
      </c>
      <c r="CE177" s="230">
        <v>0</v>
      </c>
      <c r="CF177" s="80">
        <f t="shared" si="448"/>
        <v>0</v>
      </c>
      <c r="CG177" s="59">
        <v>0</v>
      </c>
      <c r="CH177" s="59">
        <v>0</v>
      </c>
      <c r="CI177" s="59">
        <v>0</v>
      </c>
      <c r="CJ177" s="59">
        <v>0</v>
      </c>
      <c r="CK177" s="59">
        <v>0</v>
      </c>
      <c r="CL177" s="59">
        <v>0</v>
      </c>
      <c r="CM177" s="59">
        <v>0</v>
      </c>
      <c r="CN177" s="59">
        <v>0</v>
      </c>
      <c r="CO177" s="59">
        <v>0</v>
      </c>
      <c r="CP177" s="59">
        <v>0</v>
      </c>
      <c r="CQ177" s="59">
        <v>0</v>
      </c>
      <c r="CR177" s="59">
        <v>0</v>
      </c>
      <c r="CS177" s="11">
        <f t="shared" si="449"/>
        <v>0</v>
      </c>
      <c r="CT177" s="59">
        <v>0</v>
      </c>
      <c r="CU177" s="59">
        <v>0</v>
      </c>
      <c r="CV177" s="59">
        <v>0</v>
      </c>
      <c r="CW177" s="59">
        <v>0</v>
      </c>
      <c r="CX177" s="58">
        <f t="shared" si="450"/>
        <v>0</v>
      </c>
      <c r="CY177" s="63">
        <v>0</v>
      </c>
      <c r="CZ177" s="63">
        <v>0</v>
      </c>
      <c r="DA177" s="63">
        <v>0</v>
      </c>
      <c r="DB177" s="63">
        <v>0</v>
      </c>
      <c r="DC177" s="63">
        <v>0</v>
      </c>
      <c r="DD177" s="63">
        <v>0</v>
      </c>
      <c r="DE177" s="63">
        <v>0</v>
      </c>
      <c r="DF177" s="63">
        <v>0</v>
      </c>
      <c r="DG177" s="63">
        <v>0</v>
      </c>
      <c r="DH177" s="63">
        <v>0</v>
      </c>
      <c r="DI177" s="63">
        <v>0</v>
      </c>
      <c r="DJ177" s="63">
        <v>0</v>
      </c>
      <c r="DK177" s="63">
        <f t="shared" si="451"/>
        <v>0</v>
      </c>
      <c r="DL177" s="63">
        <v>0</v>
      </c>
      <c r="DM177" s="63">
        <v>0</v>
      </c>
      <c r="DN177" s="63">
        <v>0</v>
      </c>
      <c r="DO177" s="63">
        <v>0</v>
      </c>
      <c r="DP177" s="63">
        <v>0</v>
      </c>
      <c r="DQ177" s="63">
        <v>0</v>
      </c>
      <c r="DR177" s="63">
        <v>0</v>
      </c>
      <c r="DS177" s="63">
        <v>0</v>
      </c>
      <c r="DT177" s="63">
        <v>0</v>
      </c>
      <c r="DU177" s="63">
        <v>0</v>
      </c>
      <c r="DV177" s="63">
        <v>0</v>
      </c>
      <c r="DW177" s="63">
        <v>0</v>
      </c>
      <c r="DX177" s="63">
        <f t="shared" si="452"/>
        <v>0</v>
      </c>
      <c r="DY177" s="58">
        <v>0</v>
      </c>
      <c r="DZ177" s="58">
        <v>0</v>
      </c>
      <c r="EA177" s="58">
        <v>0</v>
      </c>
      <c r="EB177" s="58">
        <v>0</v>
      </c>
      <c r="EC177" s="58">
        <f t="shared" si="453"/>
        <v>0</v>
      </c>
      <c r="ED177" s="88">
        <v>0</v>
      </c>
      <c r="EE177" s="88">
        <v>0</v>
      </c>
      <c r="EF177" s="88">
        <v>0</v>
      </c>
      <c r="EG177" s="88">
        <v>0</v>
      </c>
      <c r="EH177" s="88">
        <v>0</v>
      </c>
      <c r="EI177" s="88">
        <v>0</v>
      </c>
      <c r="EJ177" s="88">
        <v>0</v>
      </c>
      <c r="EK177" s="88">
        <v>0</v>
      </c>
      <c r="EL177" s="88">
        <v>0</v>
      </c>
      <c r="EM177" s="88">
        <v>0</v>
      </c>
      <c r="EN177" s="88">
        <v>0</v>
      </c>
      <c r="EO177" s="88">
        <v>0</v>
      </c>
      <c r="EP177" s="83">
        <f t="shared" si="454"/>
        <v>0</v>
      </c>
      <c r="EQ177" s="79">
        <v>0</v>
      </c>
      <c r="ER177" s="79">
        <v>0</v>
      </c>
      <c r="ES177" s="79">
        <v>0</v>
      </c>
      <c r="ET177" s="79">
        <v>0</v>
      </c>
      <c r="EU177" s="79">
        <v>0</v>
      </c>
      <c r="EV177" s="79">
        <v>0</v>
      </c>
      <c r="EW177" s="79">
        <v>0</v>
      </c>
      <c r="EX177" s="79">
        <v>0</v>
      </c>
      <c r="EY177" s="79">
        <v>0</v>
      </c>
      <c r="EZ177" s="79">
        <v>0</v>
      </c>
      <c r="FA177" s="79">
        <v>0</v>
      </c>
      <c r="FB177" s="79">
        <v>0</v>
      </c>
      <c r="FC177" s="81">
        <f t="shared" si="455"/>
        <v>0</v>
      </c>
      <c r="FD177" s="81">
        <f t="shared" si="456"/>
        <v>0</v>
      </c>
      <c r="FE177" s="81">
        <f t="shared" si="457"/>
        <v>0</v>
      </c>
      <c r="FF177" s="81">
        <f t="shared" si="458"/>
        <v>0</v>
      </c>
      <c r="FG177" s="81">
        <f t="shared" si="459"/>
        <v>0</v>
      </c>
      <c r="FH177" s="81">
        <f t="shared" si="460"/>
        <v>0</v>
      </c>
      <c r="FI177" s="81">
        <f t="shared" si="461"/>
        <v>0</v>
      </c>
      <c r="FJ177" s="81">
        <f t="shared" si="462"/>
        <v>0</v>
      </c>
      <c r="FK177" s="81">
        <f t="shared" si="463"/>
        <v>0</v>
      </c>
      <c r="FL177" s="81">
        <f t="shared" si="464"/>
        <v>0</v>
      </c>
      <c r="FM177" s="81">
        <f t="shared" si="465"/>
        <v>0</v>
      </c>
      <c r="FN177" s="81">
        <f t="shared" si="466"/>
        <v>0</v>
      </c>
      <c r="FO177" s="81">
        <f t="shared" si="467"/>
        <v>0</v>
      </c>
      <c r="FP177" s="89">
        <v>0</v>
      </c>
      <c r="FQ177" s="89">
        <v>0</v>
      </c>
      <c r="FR177" s="89">
        <v>0</v>
      </c>
      <c r="FS177" s="90">
        <v>0</v>
      </c>
      <c r="FT177" s="91">
        <v>0</v>
      </c>
      <c r="FU177" s="87">
        <v>0</v>
      </c>
      <c r="FV177" s="89">
        <v>0</v>
      </c>
      <c r="FW177" s="89">
        <v>0</v>
      </c>
      <c r="FX177" s="89">
        <v>0</v>
      </c>
      <c r="FY177" s="89">
        <v>0</v>
      </c>
      <c r="FZ177" s="89">
        <v>0</v>
      </c>
      <c r="GA177" s="90">
        <v>0</v>
      </c>
      <c r="GB177" s="83">
        <f t="shared" si="468"/>
        <v>0</v>
      </c>
      <c r="GC177" s="89">
        <v>0</v>
      </c>
      <c r="GD177" s="87">
        <v>0</v>
      </c>
      <c r="GE177" s="87">
        <v>0</v>
      </c>
      <c r="GF177" s="87">
        <v>0</v>
      </c>
      <c r="GG177" s="86">
        <v>0</v>
      </c>
      <c r="GH177" s="63">
        <v>0</v>
      </c>
      <c r="GI177" s="63">
        <v>0</v>
      </c>
      <c r="GJ177" s="63">
        <v>0</v>
      </c>
      <c r="GK177" s="63">
        <v>0</v>
      </c>
      <c r="GL177" s="63">
        <v>0</v>
      </c>
      <c r="GM177" s="63">
        <v>0</v>
      </c>
      <c r="GN177" s="63">
        <v>0</v>
      </c>
      <c r="GO177" s="63">
        <v>0</v>
      </c>
      <c r="GP177" s="63">
        <v>0</v>
      </c>
      <c r="GQ177" s="63">
        <v>0</v>
      </c>
      <c r="GR177" s="63">
        <v>0</v>
      </c>
      <c r="GS177" s="63">
        <v>0</v>
      </c>
      <c r="GT177" s="281">
        <f t="shared" si="469"/>
        <v>0</v>
      </c>
      <c r="GU177" s="63">
        <v>0</v>
      </c>
      <c r="GV177" s="63">
        <v>0</v>
      </c>
      <c r="GW177" s="63">
        <v>0</v>
      </c>
      <c r="GX177" s="63">
        <v>0</v>
      </c>
      <c r="GY177" s="63">
        <v>0</v>
      </c>
      <c r="GZ177" s="63">
        <v>0</v>
      </c>
      <c r="HA177" s="63">
        <v>0</v>
      </c>
      <c r="HB177" s="63">
        <v>0</v>
      </c>
      <c r="HC177" s="63">
        <v>0</v>
      </c>
      <c r="HD177" s="63">
        <v>0</v>
      </c>
      <c r="HE177" s="63">
        <v>0</v>
      </c>
      <c r="HF177" s="63">
        <v>0</v>
      </c>
      <c r="HG177" s="63">
        <f t="shared" si="470"/>
        <v>0</v>
      </c>
      <c r="HH177" s="58">
        <v>0</v>
      </c>
      <c r="HI177" s="58">
        <v>0</v>
      </c>
      <c r="HJ177" s="58">
        <v>0</v>
      </c>
      <c r="HK177" s="58">
        <v>0</v>
      </c>
      <c r="HL177" s="58">
        <f t="shared" si="471"/>
        <v>0</v>
      </c>
      <c r="HM177" s="63">
        <v>0</v>
      </c>
      <c r="HN177" s="63">
        <v>0</v>
      </c>
      <c r="HO177" s="63">
        <v>0</v>
      </c>
      <c r="HP177" s="63">
        <v>0</v>
      </c>
      <c r="HQ177" s="63">
        <v>0</v>
      </c>
      <c r="HR177" s="63">
        <v>0</v>
      </c>
      <c r="HS177" s="63">
        <v>0</v>
      </c>
      <c r="HT177" s="63">
        <v>0</v>
      </c>
      <c r="HU177" s="63">
        <v>0</v>
      </c>
      <c r="HV177" s="63">
        <v>0</v>
      </c>
      <c r="HW177" s="63">
        <v>0</v>
      </c>
      <c r="HX177" s="63">
        <v>0</v>
      </c>
      <c r="HY177" s="63">
        <f t="shared" si="418"/>
        <v>0</v>
      </c>
      <c r="HZ177" s="63">
        <v>0</v>
      </c>
      <c r="IA177" s="63">
        <v>0</v>
      </c>
      <c r="IB177" s="63">
        <v>0</v>
      </c>
      <c r="IC177" s="63">
        <v>0</v>
      </c>
      <c r="ID177" s="63">
        <v>0</v>
      </c>
      <c r="IE177" s="63">
        <v>0</v>
      </c>
      <c r="IF177" s="63">
        <v>0</v>
      </c>
      <c r="IG177" s="63">
        <v>0</v>
      </c>
      <c r="IH177" s="63">
        <v>0</v>
      </c>
      <c r="II177" s="63">
        <v>0</v>
      </c>
      <c r="IJ177" s="63">
        <v>0</v>
      </c>
      <c r="IK177" s="63">
        <v>0</v>
      </c>
      <c r="IL177" s="63">
        <v>0</v>
      </c>
      <c r="IM177" s="58">
        <v>0</v>
      </c>
      <c r="IN177" s="58">
        <v>0</v>
      </c>
      <c r="IO177" s="58">
        <v>0</v>
      </c>
      <c r="IP177" s="58">
        <v>0</v>
      </c>
      <c r="IQ177" s="58">
        <f t="shared" si="472"/>
        <v>0</v>
      </c>
      <c r="IR177" s="63">
        <v>0</v>
      </c>
      <c r="IS177" s="63">
        <v>0</v>
      </c>
      <c r="IT177" s="63">
        <v>0</v>
      </c>
      <c r="IU177" s="63">
        <v>0</v>
      </c>
      <c r="IV177" s="63">
        <v>0</v>
      </c>
      <c r="IW177" s="63">
        <v>0</v>
      </c>
      <c r="IX177" s="63">
        <v>0</v>
      </c>
      <c r="IY177" s="63">
        <v>0</v>
      </c>
      <c r="IZ177" s="63">
        <v>0</v>
      </c>
      <c r="JA177" s="63">
        <v>0</v>
      </c>
      <c r="JB177" s="63">
        <v>0</v>
      </c>
      <c r="JC177" s="63">
        <v>0</v>
      </c>
      <c r="JD177" s="63">
        <v>0</v>
      </c>
      <c r="JE177" s="58">
        <v>0</v>
      </c>
      <c r="JF177" s="58">
        <v>0</v>
      </c>
      <c r="JG177" s="58">
        <v>0</v>
      </c>
      <c r="JH177" s="58">
        <v>0</v>
      </c>
      <c r="JI177" s="58">
        <f t="shared" si="473"/>
        <v>0</v>
      </c>
      <c r="JJ177" s="94">
        <f t="shared" si="474"/>
        <v>0</v>
      </c>
      <c r="JK177" s="94">
        <f t="shared" si="475"/>
        <v>0</v>
      </c>
      <c r="JL177" s="94">
        <f t="shared" si="476"/>
        <v>0</v>
      </c>
      <c r="JM177" s="94">
        <f t="shared" si="477"/>
        <v>0</v>
      </c>
      <c r="JN177" s="94">
        <f t="shared" si="478"/>
        <v>0</v>
      </c>
      <c r="JO177" s="94">
        <f t="shared" si="479"/>
        <v>0</v>
      </c>
      <c r="JP177" s="17"/>
      <c r="JQ177" s="17"/>
      <c r="JR177" s="17"/>
      <c r="JS177" s="17"/>
      <c r="JT177" s="17"/>
      <c r="JU177" s="17"/>
      <c r="JV177" s="6"/>
      <c r="JW177" s="6"/>
      <c r="JX177" s="103"/>
      <c r="JY177" s="7"/>
      <c r="JZ177" s="14"/>
      <c r="KA177" s="6"/>
      <c r="KB177" s="17"/>
      <c r="KC177" s="147"/>
      <c r="KD177" s="145"/>
      <c r="KE177" s="148"/>
      <c r="KF177" s="6"/>
      <c r="KG177" s="19"/>
      <c r="KH177" s="7"/>
      <c r="KI177" s="14"/>
      <c r="KJ177" s="6"/>
      <c r="KK177" s="6"/>
      <c r="KL177" s="17"/>
      <c r="KM177" s="17"/>
      <c r="KN177" s="6"/>
      <c r="KO177" s="6"/>
      <c r="KP177" s="43"/>
      <c r="KQ177" s="14"/>
      <c r="KR177" s="6"/>
      <c r="KS177" s="291"/>
    </row>
    <row r="178" spans="1:305" x14ac:dyDescent="0.25">
      <c r="A178" s="15"/>
      <c r="B178" s="6" t="s">
        <v>71</v>
      </c>
      <c r="C178" s="18" t="s">
        <v>1251</v>
      </c>
      <c r="D178" s="219" t="s">
        <v>144</v>
      </c>
      <c r="E178" s="32" t="s">
        <v>770</v>
      </c>
      <c r="F178" s="31" t="s">
        <v>770</v>
      </c>
      <c r="G178" s="48">
        <v>0</v>
      </c>
      <c r="H178" s="48">
        <v>0</v>
      </c>
      <c r="I178" s="48">
        <v>0</v>
      </c>
      <c r="J178" s="48">
        <v>0</v>
      </c>
      <c r="K178" s="48">
        <v>0</v>
      </c>
      <c r="L178" s="48">
        <v>0</v>
      </c>
      <c r="M178" s="48">
        <v>0</v>
      </c>
      <c r="N178" s="48">
        <v>0</v>
      </c>
      <c r="O178" s="48">
        <v>0</v>
      </c>
      <c r="P178" s="48">
        <v>0</v>
      </c>
      <c r="Q178" s="48">
        <v>0</v>
      </c>
      <c r="R178" s="48">
        <v>0</v>
      </c>
      <c r="S178" s="11">
        <f t="shared" si="225"/>
        <v>0</v>
      </c>
      <c r="T178" s="79">
        <v>0</v>
      </c>
      <c r="U178" s="79">
        <v>0</v>
      </c>
      <c r="V178" s="79">
        <v>0</v>
      </c>
      <c r="W178" s="79">
        <v>0</v>
      </c>
      <c r="X178" s="79">
        <v>0</v>
      </c>
      <c r="Y178" s="79">
        <v>0</v>
      </c>
      <c r="Z178" s="79">
        <v>0</v>
      </c>
      <c r="AA178" s="79">
        <v>0</v>
      </c>
      <c r="AB178" s="79">
        <v>0</v>
      </c>
      <c r="AC178" s="79">
        <v>0</v>
      </c>
      <c r="AD178" s="79">
        <v>0</v>
      </c>
      <c r="AE178" s="79">
        <v>0</v>
      </c>
      <c r="AF178" s="221">
        <f t="shared" si="422"/>
        <v>0</v>
      </c>
      <c r="AG178" s="221">
        <f t="shared" si="423"/>
        <v>0</v>
      </c>
      <c r="AH178" s="221">
        <f t="shared" si="424"/>
        <v>0</v>
      </c>
      <c r="AI178" s="221">
        <f t="shared" si="425"/>
        <v>0</v>
      </c>
      <c r="AJ178" s="221">
        <f t="shared" si="426"/>
        <v>0</v>
      </c>
      <c r="AK178" s="221">
        <f t="shared" si="427"/>
        <v>0</v>
      </c>
      <c r="AL178" s="221">
        <f t="shared" si="428"/>
        <v>0</v>
      </c>
      <c r="AM178" s="221">
        <f t="shared" si="429"/>
        <v>0</v>
      </c>
      <c r="AN178" s="221">
        <f t="shared" si="430"/>
        <v>0</v>
      </c>
      <c r="AO178" s="221">
        <f t="shared" si="431"/>
        <v>0</v>
      </c>
      <c r="AP178" s="221">
        <f t="shared" si="432"/>
        <v>0</v>
      </c>
      <c r="AQ178" s="221">
        <f t="shared" si="433"/>
        <v>0</v>
      </c>
      <c r="AR178" s="221">
        <f t="shared" si="434"/>
        <v>0</v>
      </c>
      <c r="AS178" s="221">
        <f t="shared" si="435"/>
        <v>0</v>
      </c>
      <c r="AT178" s="221">
        <f t="shared" si="436"/>
        <v>0</v>
      </c>
      <c r="AU178" s="221">
        <f t="shared" si="437"/>
        <v>0</v>
      </c>
      <c r="AV178" s="221">
        <f t="shared" si="438"/>
        <v>0</v>
      </c>
      <c r="AW178" s="221">
        <f t="shared" si="439"/>
        <v>0</v>
      </c>
      <c r="AX178" s="221">
        <f t="shared" si="440"/>
        <v>0</v>
      </c>
      <c r="AY178" s="221">
        <f t="shared" si="441"/>
        <v>0</v>
      </c>
      <c r="AZ178" s="221">
        <f t="shared" si="442"/>
        <v>0</v>
      </c>
      <c r="BA178" s="221">
        <f t="shared" si="443"/>
        <v>0</v>
      </c>
      <c r="BB178" s="221">
        <f t="shared" si="444"/>
        <v>0</v>
      </c>
      <c r="BC178" s="221">
        <f t="shared" si="445"/>
        <v>0</v>
      </c>
      <c r="BD178" s="80">
        <f t="shared" si="446"/>
        <v>0</v>
      </c>
      <c r="BE178" s="76">
        <v>0</v>
      </c>
      <c r="BF178" s="51">
        <v>0</v>
      </c>
      <c r="BG178" s="21">
        <v>0</v>
      </c>
      <c r="BH178" s="21">
        <v>0</v>
      </c>
      <c r="BI178" s="21">
        <v>0</v>
      </c>
      <c r="BJ178" s="21">
        <v>0</v>
      </c>
      <c r="BK178" s="21">
        <v>0</v>
      </c>
      <c r="BL178" s="21">
        <v>0</v>
      </c>
      <c r="BM178" s="21">
        <v>0</v>
      </c>
      <c r="BN178" s="21">
        <v>0</v>
      </c>
      <c r="BO178" s="21">
        <v>0</v>
      </c>
      <c r="BP178" s="21">
        <v>0</v>
      </c>
      <c r="BQ178" s="21">
        <v>0</v>
      </c>
      <c r="BR178" s="21">
        <v>0</v>
      </c>
      <c r="BS178" s="86">
        <f t="shared" si="447"/>
        <v>0</v>
      </c>
      <c r="BT178" s="230">
        <v>0</v>
      </c>
      <c r="BU178" s="230">
        <v>0</v>
      </c>
      <c r="BV178" s="230">
        <v>0</v>
      </c>
      <c r="BW178" s="230">
        <v>0</v>
      </c>
      <c r="BX178" s="230">
        <v>0</v>
      </c>
      <c r="BY178" s="230">
        <v>0</v>
      </c>
      <c r="BZ178" s="230">
        <v>0</v>
      </c>
      <c r="CA178" s="230">
        <v>0</v>
      </c>
      <c r="CB178" s="230">
        <v>0</v>
      </c>
      <c r="CC178" s="230">
        <v>0</v>
      </c>
      <c r="CD178" s="230">
        <v>0</v>
      </c>
      <c r="CE178" s="230">
        <v>0</v>
      </c>
      <c r="CF178" s="80">
        <f t="shared" si="448"/>
        <v>0</v>
      </c>
      <c r="CG178" s="59">
        <v>0</v>
      </c>
      <c r="CH178" s="59">
        <v>0</v>
      </c>
      <c r="CI178" s="59">
        <v>0</v>
      </c>
      <c r="CJ178" s="59">
        <v>0</v>
      </c>
      <c r="CK178" s="59">
        <v>0</v>
      </c>
      <c r="CL178" s="59">
        <v>0</v>
      </c>
      <c r="CM178" s="59">
        <v>0</v>
      </c>
      <c r="CN178" s="59">
        <v>0</v>
      </c>
      <c r="CO178" s="59">
        <v>0</v>
      </c>
      <c r="CP178" s="59">
        <v>0</v>
      </c>
      <c r="CQ178" s="59">
        <v>0</v>
      </c>
      <c r="CR178" s="59">
        <v>0</v>
      </c>
      <c r="CS178" s="11">
        <f t="shared" si="449"/>
        <v>0</v>
      </c>
      <c r="CT178" s="59">
        <v>0</v>
      </c>
      <c r="CU178" s="59">
        <v>0</v>
      </c>
      <c r="CV178" s="59">
        <v>0</v>
      </c>
      <c r="CW178" s="59">
        <v>0</v>
      </c>
      <c r="CX178" s="58">
        <f t="shared" si="450"/>
        <v>0</v>
      </c>
      <c r="CY178" s="63">
        <v>0</v>
      </c>
      <c r="CZ178" s="63">
        <v>0</v>
      </c>
      <c r="DA178" s="63">
        <v>0</v>
      </c>
      <c r="DB178" s="63">
        <v>0</v>
      </c>
      <c r="DC178" s="63">
        <v>0</v>
      </c>
      <c r="DD178" s="63">
        <v>0</v>
      </c>
      <c r="DE178" s="63">
        <v>0</v>
      </c>
      <c r="DF178" s="63">
        <v>0</v>
      </c>
      <c r="DG178" s="63">
        <v>0</v>
      </c>
      <c r="DH178" s="63">
        <v>0</v>
      </c>
      <c r="DI178" s="63">
        <v>0</v>
      </c>
      <c r="DJ178" s="63">
        <v>0</v>
      </c>
      <c r="DK178" s="63">
        <f t="shared" si="451"/>
        <v>0</v>
      </c>
      <c r="DL178" s="63">
        <v>0</v>
      </c>
      <c r="DM178" s="63">
        <v>0</v>
      </c>
      <c r="DN178" s="63">
        <v>0</v>
      </c>
      <c r="DO178" s="63">
        <v>0</v>
      </c>
      <c r="DP178" s="63">
        <v>0</v>
      </c>
      <c r="DQ178" s="63">
        <v>0</v>
      </c>
      <c r="DR178" s="63">
        <v>0</v>
      </c>
      <c r="DS178" s="63">
        <v>0</v>
      </c>
      <c r="DT178" s="63">
        <v>0</v>
      </c>
      <c r="DU178" s="63">
        <v>0</v>
      </c>
      <c r="DV178" s="63">
        <v>0</v>
      </c>
      <c r="DW178" s="63">
        <v>0</v>
      </c>
      <c r="DX178" s="63">
        <f t="shared" si="452"/>
        <v>0</v>
      </c>
      <c r="DY178" s="58">
        <v>0</v>
      </c>
      <c r="DZ178" s="58">
        <v>0</v>
      </c>
      <c r="EA178" s="58">
        <v>0</v>
      </c>
      <c r="EB178" s="58">
        <v>0</v>
      </c>
      <c r="EC178" s="58">
        <f t="shared" si="453"/>
        <v>0</v>
      </c>
      <c r="ED178" s="88">
        <v>0</v>
      </c>
      <c r="EE178" s="88">
        <v>0</v>
      </c>
      <c r="EF178" s="88">
        <v>0</v>
      </c>
      <c r="EG178" s="88">
        <v>0</v>
      </c>
      <c r="EH178" s="88">
        <v>0</v>
      </c>
      <c r="EI178" s="88">
        <v>0</v>
      </c>
      <c r="EJ178" s="88">
        <v>0</v>
      </c>
      <c r="EK178" s="88">
        <v>0</v>
      </c>
      <c r="EL178" s="88">
        <v>0</v>
      </c>
      <c r="EM178" s="88">
        <v>0</v>
      </c>
      <c r="EN178" s="88">
        <v>0</v>
      </c>
      <c r="EO178" s="88">
        <v>0</v>
      </c>
      <c r="EP178" s="83">
        <f t="shared" si="454"/>
        <v>0</v>
      </c>
      <c r="EQ178" s="79">
        <v>0</v>
      </c>
      <c r="ER178" s="79">
        <v>0</v>
      </c>
      <c r="ES178" s="79">
        <v>0</v>
      </c>
      <c r="ET178" s="79">
        <v>0</v>
      </c>
      <c r="EU178" s="79">
        <v>0</v>
      </c>
      <c r="EV178" s="79">
        <v>0</v>
      </c>
      <c r="EW178" s="79">
        <v>0</v>
      </c>
      <c r="EX178" s="79">
        <v>0</v>
      </c>
      <c r="EY178" s="79">
        <v>0</v>
      </c>
      <c r="EZ178" s="79">
        <v>0</v>
      </c>
      <c r="FA178" s="79">
        <v>0</v>
      </c>
      <c r="FB178" s="79">
        <v>0</v>
      </c>
      <c r="FC178" s="81">
        <f t="shared" si="455"/>
        <v>0</v>
      </c>
      <c r="FD178" s="81">
        <f t="shared" si="456"/>
        <v>0</v>
      </c>
      <c r="FE178" s="81">
        <f t="shared" si="457"/>
        <v>0</v>
      </c>
      <c r="FF178" s="81">
        <f t="shared" si="458"/>
        <v>0</v>
      </c>
      <c r="FG178" s="81">
        <f t="shared" si="459"/>
        <v>0</v>
      </c>
      <c r="FH178" s="81">
        <f t="shared" si="460"/>
        <v>0</v>
      </c>
      <c r="FI178" s="81">
        <f t="shared" si="461"/>
        <v>0</v>
      </c>
      <c r="FJ178" s="81">
        <f t="shared" si="462"/>
        <v>0</v>
      </c>
      <c r="FK178" s="81">
        <f t="shared" si="463"/>
        <v>0</v>
      </c>
      <c r="FL178" s="81">
        <f t="shared" si="464"/>
        <v>0</v>
      </c>
      <c r="FM178" s="81">
        <f t="shared" si="465"/>
        <v>0</v>
      </c>
      <c r="FN178" s="81">
        <f t="shared" si="466"/>
        <v>0</v>
      </c>
      <c r="FO178" s="81">
        <f t="shared" si="467"/>
        <v>0</v>
      </c>
      <c r="FP178" s="89">
        <v>0</v>
      </c>
      <c r="FQ178" s="89">
        <v>0</v>
      </c>
      <c r="FR178" s="89">
        <v>0</v>
      </c>
      <c r="FS178" s="90">
        <v>0</v>
      </c>
      <c r="FT178" s="91">
        <v>0</v>
      </c>
      <c r="FU178" s="87">
        <v>0</v>
      </c>
      <c r="FV178" s="89">
        <v>0</v>
      </c>
      <c r="FW178" s="89">
        <v>0</v>
      </c>
      <c r="FX178" s="89">
        <v>0</v>
      </c>
      <c r="FY178" s="89">
        <v>0</v>
      </c>
      <c r="FZ178" s="89">
        <v>0</v>
      </c>
      <c r="GA178" s="90">
        <v>0</v>
      </c>
      <c r="GB178" s="83">
        <f t="shared" si="468"/>
        <v>0</v>
      </c>
      <c r="GC178" s="89">
        <v>0</v>
      </c>
      <c r="GD178" s="87">
        <v>0</v>
      </c>
      <c r="GE178" s="87">
        <v>0</v>
      </c>
      <c r="GF178" s="87">
        <v>0</v>
      </c>
      <c r="GG178" s="86">
        <v>0</v>
      </c>
      <c r="GH178" s="63">
        <v>0</v>
      </c>
      <c r="GI178" s="63">
        <v>0</v>
      </c>
      <c r="GJ178" s="63">
        <v>0</v>
      </c>
      <c r="GK178" s="63">
        <v>0</v>
      </c>
      <c r="GL178" s="63">
        <v>0</v>
      </c>
      <c r="GM178" s="63">
        <v>0</v>
      </c>
      <c r="GN178" s="63">
        <v>0</v>
      </c>
      <c r="GO178" s="63">
        <v>0</v>
      </c>
      <c r="GP178" s="63">
        <v>0</v>
      </c>
      <c r="GQ178" s="63">
        <v>0</v>
      </c>
      <c r="GR178" s="63">
        <v>0</v>
      </c>
      <c r="GS178" s="63">
        <v>0</v>
      </c>
      <c r="GT178" s="281">
        <f t="shared" si="469"/>
        <v>0</v>
      </c>
      <c r="GU178" s="63">
        <v>0</v>
      </c>
      <c r="GV178" s="63">
        <v>0</v>
      </c>
      <c r="GW178" s="63">
        <v>0</v>
      </c>
      <c r="GX178" s="63">
        <v>0</v>
      </c>
      <c r="GY178" s="63">
        <v>0</v>
      </c>
      <c r="GZ178" s="63">
        <v>0</v>
      </c>
      <c r="HA178" s="63">
        <v>0</v>
      </c>
      <c r="HB178" s="63">
        <v>0</v>
      </c>
      <c r="HC178" s="63">
        <v>0</v>
      </c>
      <c r="HD178" s="63">
        <v>0</v>
      </c>
      <c r="HE178" s="63">
        <v>0</v>
      </c>
      <c r="HF178" s="63">
        <v>0</v>
      </c>
      <c r="HG178" s="63">
        <f t="shared" si="470"/>
        <v>0</v>
      </c>
      <c r="HH178" s="58">
        <v>0</v>
      </c>
      <c r="HI178" s="58">
        <v>0</v>
      </c>
      <c r="HJ178" s="58">
        <v>0</v>
      </c>
      <c r="HK178" s="58">
        <v>0</v>
      </c>
      <c r="HL178" s="58">
        <f t="shared" si="471"/>
        <v>0</v>
      </c>
      <c r="HM178" s="63">
        <v>0</v>
      </c>
      <c r="HN178" s="63">
        <v>0</v>
      </c>
      <c r="HO178" s="63">
        <v>0</v>
      </c>
      <c r="HP178" s="63">
        <v>0</v>
      </c>
      <c r="HQ178" s="63">
        <v>0</v>
      </c>
      <c r="HR178" s="63">
        <v>0</v>
      </c>
      <c r="HS178" s="63">
        <v>0</v>
      </c>
      <c r="HT178" s="63">
        <v>0</v>
      </c>
      <c r="HU178" s="63">
        <v>0</v>
      </c>
      <c r="HV178" s="63">
        <v>0</v>
      </c>
      <c r="HW178" s="63">
        <v>0</v>
      </c>
      <c r="HX178" s="63">
        <v>0</v>
      </c>
      <c r="HY178" s="63">
        <f t="shared" si="418"/>
        <v>0</v>
      </c>
      <c r="HZ178" s="63">
        <v>0</v>
      </c>
      <c r="IA178" s="63">
        <v>0</v>
      </c>
      <c r="IB178" s="63">
        <v>0</v>
      </c>
      <c r="IC178" s="63">
        <v>0</v>
      </c>
      <c r="ID178" s="63">
        <v>0</v>
      </c>
      <c r="IE178" s="63">
        <v>0</v>
      </c>
      <c r="IF178" s="63">
        <v>0</v>
      </c>
      <c r="IG178" s="63">
        <v>0</v>
      </c>
      <c r="IH178" s="63">
        <v>0</v>
      </c>
      <c r="II178" s="63">
        <v>0</v>
      </c>
      <c r="IJ178" s="63">
        <v>0</v>
      </c>
      <c r="IK178" s="63">
        <v>0</v>
      </c>
      <c r="IL178" s="63">
        <v>0</v>
      </c>
      <c r="IM178" s="58">
        <v>0</v>
      </c>
      <c r="IN178" s="58">
        <v>0</v>
      </c>
      <c r="IO178" s="58">
        <v>0</v>
      </c>
      <c r="IP178" s="58">
        <v>0</v>
      </c>
      <c r="IQ178" s="58">
        <f t="shared" si="472"/>
        <v>0</v>
      </c>
      <c r="IR178" s="63">
        <v>0</v>
      </c>
      <c r="IS178" s="63">
        <v>0</v>
      </c>
      <c r="IT178" s="63">
        <v>0</v>
      </c>
      <c r="IU178" s="63">
        <v>0</v>
      </c>
      <c r="IV178" s="63">
        <v>0</v>
      </c>
      <c r="IW178" s="63">
        <v>0</v>
      </c>
      <c r="IX178" s="63">
        <v>0</v>
      </c>
      <c r="IY178" s="63">
        <v>0</v>
      </c>
      <c r="IZ178" s="63">
        <v>0</v>
      </c>
      <c r="JA178" s="63">
        <v>0</v>
      </c>
      <c r="JB178" s="63">
        <v>0</v>
      </c>
      <c r="JC178" s="63">
        <v>0</v>
      </c>
      <c r="JD178" s="63">
        <v>0</v>
      </c>
      <c r="JE178" s="58">
        <v>0</v>
      </c>
      <c r="JF178" s="58">
        <v>0</v>
      </c>
      <c r="JG178" s="58">
        <v>0</v>
      </c>
      <c r="JH178" s="58">
        <v>0</v>
      </c>
      <c r="JI178" s="58">
        <f t="shared" si="473"/>
        <v>0</v>
      </c>
      <c r="JJ178" s="94">
        <f t="shared" si="474"/>
        <v>0</v>
      </c>
      <c r="JK178" s="94">
        <f t="shared" si="475"/>
        <v>0</v>
      </c>
      <c r="JL178" s="94">
        <f t="shared" si="476"/>
        <v>0</v>
      </c>
      <c r="JM178" s="94">
        <f t="shared" si="477"/>
        <v>0</v>
      </c>
      <c r="JN178" s="94">
        <f t="shared" si="478"/>
        <v>0</v>
      </c>
      <c r="JO178" s="94">
        <f t="shared" si="479"/>
        <v>0</v>
      </c>
      <c r="JP178" s="17"/>
      <c r="JQ178" s="17"/>
      <c r="JR178" s="17"/>
      <c r="JS178" s="17"/>
      <c r="JT178" s="17"/>
      <c r="JU178" s="17"/>
      <c r="JV178" s="6"/>
      <c r="JW178" s="6"/>
      <c r="JX178" s="103"/>
      <c r="JY178" s="7"/>
      <c r="JZ178" s="14"/>
      <c r="KA178" s="6"/>
      <c r="KB178" s="17"/>
      <c r="KC178" s="147"/>
      <c r="KD178" s="145"/>
      <c r="KE178" s="148"/>
      <c r="KF178" s="6"/>
      <c r="KG178" s="19"/>
      <c r="KH178" s="7"/>
      <c r="KI178" s="14"/>
      <c r="KJ178" s="6"/>
      <c r="KK178" s="6"/>
      <c r="KL178" s="17"/>
      <c r="KM178" s="17"/>
      <c r="KN178" s="6"/>
      <c r="KO178" s="6"/>
      <c r="KP178" s="43"/>
      <c r="KQ178" s="14"/>
      <c r="KR178" s="6"/>
      <c r="KS178" s="291"/>
    </row>
    <row r="179" spans="1:305" x14ac:dyDescent="0.25">
      <c r="A179" s="15"/>
      <c r="B179" s="6" t="s">
        <v>71</v>
      </c>
      <c r="C179" s="18" t="s">
        <v>1252</v>
      </c>
      <c r="D179" s="219" t="s">
        <v>144</v>
      </c>
      <c r="E179" s="32" t="s">
        <v>770</v>
      </c>
      <c r="F179" s="31" t="s">
        <v>770</v>
      </c>
      <c r="G179" s="48">
        <v>0</v>
      </c>
      <c r="H179" s="48">
        <v>0</v>
      </c>
      <c r="I179" s="48">
        <v>0</v>
      </c>
      <c r="J179" s="48">
        <v>0</v>
      </c>
      <c r="K179" s="48">
        <v>0</v>
      </c>
      <c r="L179" s="48">
        <v>0</v>
      </c>
      <c r="M179" s="48">
        <v>0</v>
      </c>
      <c r="N179" s="48">
        <v>0</v>
      </c>
      <c r="O179" s="48">
        <v>0</v>
      </c>
      <c r="P179" s="48">
        <v>0</v>
      </c>
      <c r="Q179" s="48">
        <v>0</v>
      </c>
      <c r="R179" s="48">
        <v>0</v>
      </c>
      <c r="S179" s="11">
        <f t="shared" si="225"/>
        <v>0</v>
      </c>
      <c r="T179" s="79">
        <v>0</v>
      </c>
      <c r="U179" s="79">
        <v>0</v>
      </c>
      <c r="V179" s="79">
        <v>0</v>
      </c>
      <c r="W179" s="79">
        <v>0</v>
      </c>
      <c r="X179" s="79">
        <v>0</v>
      </c>
      <c r="Y179" s="79">
        <v>0</v>
      </c>
      <c r="Z179" s="79">
        <v>0</v>
      </c>
      <c r="AA179" s="79">
        <v>0</v>
      </c>
      <c r="AB179" s="79">
        <v>0</v>
      </c>
      <c r="AC179" s="79">
        <v>0</v>
      </c>
      <c r="AD179" s="79">
        <v>0</v>
      </c>
      <c r="AE179" s="79">
        <v>0</v>
      </c>
      <c r="AF179" s="221">
        <f t="shared" si="422"/>
        <v>0</v>
      </c>
      <c r="AG179" s="221">
        <f t="shared" si="423"/>
        <v>0</v>
      </c>
      <c r="AH179" s="221">
        <f t="shared" si="424"/>
        <v>0</v>
      </c>
      <c r="AI179" s="221">
        <f t="shared" si="425"/>
        <v>0</v>
      </c>
      <c r="AJ179" s="221">
        <f t="shared" si="426"/>
        <v>0</v>
      </c>
      <c r="AK179" s="221">
        <f t="shared" si="427"/>
        <v>0</v>
      </c>
      <c r="AL179" s="221">
        <f t="shared" si="428"/>
        <v>0</v>
      </c>
      <c r="AM179" s="221">
        <f t="shared" si="429"/>
        <v>0</v>
      </c>
      <c r="AN179" s="221">
        <f t="shared" si="430"/>
        <v>0</v>
      </c>
      <c r="AO179" s="221">
        <f t="shared" si="431"/>
        <v>0</v>
      </c>
      <c r="AP179" s="221">
        <f t="shared" si="432"/>
        <v>0</v>
      </c>
      <c r="AQ179" s="221">
        <f t="shared" si="433"/>
        <v>0</v>
      </c>
      <c r="AR179" s="221">
        <f t="shared" si="434"/>
        <v>0</v>
      </c>
      <c r="AS179" s="221">
        <f t="shared" si="435"/>
        <v>0</v>
      </c>
      <c r="AT179" s="221">
        <f t="shared" si="436"/>
        <v>0</v>
      </c>
      <c r="AU179" s="221">
        <f t="shared" si="437"/>
        <v>0</v>
      </c>
      <c r="AV179" s="221">
        <f t="shared" si="438"/>
        <v>0</v>
      </c>
      <c r="AW179" s="221">
        <f t="shared" si="439"/>
        <v>0</v>
      </c>
      <c r="AX179" s="221">
        <f t="shared" si="440"/>
        <v>0</v>
      </c>
      <c r="AY179" s="221">
        <f t="shared" si="441"/>
        <v>0</v>
      </c>
      <c r="AZ179" s="221">
        <f t="shared" si="442"/>
        <v>0</v>
      </c>
      <c r="BA179" s="221">
        <f t="shared" si="443"/>
        <v>0</v>
      </c>
      <c r="BB179" s="221">
        <f t="shared" si="444"/>
        <v>0</v>
      </c>
      <c r="BC179" s="221">
        <f t="shared" si="445"/>
        <v>0</v>
      </c>
      <c r="BD179" s="80">
        <f t="shared" si="446"/>
        <v>0</v>
      </c>
      <c r="BE179" s="76">
        <v>0</v>
      </c>
      <c r="BF179" s="51">
        <v>0</v>
      </c>
      <c r="BG179" s="21">
        <v>0</v>
      </c>
      <c r="BH179" s="21">
        <v>0</v>
      </c>
      <c r="BI179" s="21">
        <v>0</v>
      </c>
      <c r="BJ179" s="21">
        <v>0</v>
      </c>
      <c r="BK179" s="21">
        <v>0</v>
      </c>
      <c r="BL179" s="21">
        <v>0</v>
      </c>
      <c r="BM179" s="21">
        <v>0</v>
      </c>
      <c r="BN179" s="21">
        <v>0</v>
      </c>
      <c r="BO179" s="21">
        <v>0</v>
      </c>
      <c r="BP179" s="21">
        <v>0</v>
      </c>
      <c r="BQ179" s="21">
        <v>0</v>
      </c>
      <c r="BR179" s="21">
        <v>0</v>
      </c>
      <c r="BS179" s="86">
        <f t="shared" si="447"/>
        <v>0</v>
      </c>
      <c r="BT179" s="230">
        <v>0</v>
      </c>
      <c r="BU179" s="230">
        <v>0</v>
      </c>
      <c r="BV179" s="230">
        <v>0</v>
      </c>
      <c r="BW179" s="230">
        <v>0</v>
      </c>
      <c r="BX179" s="230">
        <v>0</v>
      </c>
      <c r="BY179" s="230">
        <v>0</v>
      </c>
      <c r="BZ179" s="230">
        <v>0</v>
      </c>
      <c r="CA179" s="230">
        <v>0</v>
      </c>
      <c r="CB179" s="230">
        <v>0</v>
      </c>
      <c r="CC179" s="230">
        <v>0</v>
      </c>
      <c r="CD179" s="230">
        <v>0</v>
      </c>
      <c r="CE179" s="230">
        <v>0</v>
      </c>
      <c r="CF179" s="80">
        <f t="shared" si="448"/>
        <v>0</v>
      </c>
      <c r="CG179" s="59">
        <v>0</v>
      </c>
      <c r="CH179" s="59">
        <v>0</v>
      </c>
      <c r="CI179" s="59">
        <v>0</v>
      </c>
      <c r="CJ179" s="59">
        <v>0</v>
      </c>
      <c r="CK179" s="59">
        <v>0</v>
      </c>
      <c r="CL179" s="59">
        <v>0</v>
      </c>
      <c r="CM179" s="59">
        <v>0</v>
      </c>
      <c r="CN179" s="59">
        <v>0</v>
      </c>
      <c r="CO179" s="59">
        <v>0</v>
      </c>
      <c r="CP179" s="59">
        <v>0</v>
      </c>
      <c r="CQ179" s="59">
        <v>0</v>
      </c>
      <c r="CR179" s="59">
        <v>0</v>
      </c>
      <c r="CS179" s="11">
        <f t="shared" si="449"/>
        <v>0</v>
      </c>
      <c r="CT179" s="59">
        <v>0</v>
      </c>
      <c r="CU179" s="59">
        <v>0</v>
      </c>
      <c r="CV179" s="59">
        <v>0</v>
      </c>
      <c r="CW179" s="59">
        <v>0</v>
      </c>
      <c r="CX179" s="58">
        <f t="shared" si="450"/>
        <v>0</v>
      </c>
      <c r="CY179" s="63">
        <v>0</v>
      </c>
      <c r="CZ179" s="63">
        <v>0</v>
      </c>
      <c r="DA179" s="63">
        <v>0</v>
      </c>
      <c r="DB179" s="63">
        <v>0</v>
      </c>
      <c r="DC179" s="63">
        <v>0</v>
      </c>
      <c r="DD179" s="63">
        <v>0</v>
      </c>
      <c r="DE179" s="63">
        <v>0</v>
      </c>
      <c r="DF179" s="63">
        <v>0</v>
      </c>
      <c r="DG179" s="63">
        <v>0</v>
      </c>
      <c r="DH179" s="63">
        <v>0</v>
      </c>
      <c r="DI179" s="63">
        <v>0</v>
      </c>
      <c r="DJ179" s="63">
        <v>0</v>
      </c>
      <c r="DK179" s="63">
        <f t="shared" si="451"/>
        <v>0</v>
      </c>
      <c r="DL179" s="63">
        <v>0</v>
      </c>
      <c r="DM179" s="63">
        <v>0</v>
      </c>
      <c r="DN179" s="63">
        <v>0</v>
      </c>
      <c r="DO179" s="63">
        <v>0</v>
      </c>
      <c r="DP179" s="63">
        <v>0</v>
      </c>
      <c r="DQ179" s="63">
        <v>0</v>
      </c>
      <c r="DR179" s="63">
        <v>0</v>
      </c>
      <c r="DS179" s="63">
        <v>0</v>
      </c>
      <c r="DT179" s="63">
        <v>0</v>
      </c>
      <c r="DU179" s="63">
        <v>0</v>
      </c>
      <c r="DV179" s="63">
        <v>0</v>
      </c>
      <c r="DW179" s="63">
        <v>0</v>
      </c>
      <c r="DX179" s="63">
        <f t="shared" si="452"/>
        <v>0</v>
      </c>
      <c r="DY179" s="58">
        <v>0</v>
      </c>
      <c r="DZ179" s="58">
        <v>0</v>
      </c>
      <c r="EA179" s="58">
        <v>0</v>
      </c>
      <c r="EB179" s="58">
        <v>0</v>
      </c>
      <c r="EC179" s="58">
        <f t="shared" si="453"/>
        <v>0</v>
      </c>
      <c r="ED179" s="88">
        <v>0</v>
      </c>
      <c r="EE179" s="88">
        <v>0</v>
      </c>
      <c r="EF179" s="88">
        <v>0</v>
      </c>
      <c r="EG179" s="88">
        <v>0</v>
      </c>
      <c r="EH179" s="88">
        <v>0</v>
      </c>
      <c r="EI179" s="88">
        <v>0</v>
      </c>
      <c r="EJ179" s="88">
        <v>0</v>
      </c>
      <c r="EK179" s="88">
        <v>0</v>
      </c>
      <c r="EL179" s="88">
        <v>0</v>
      </c>
      <c r="EM179" s="88">
        <v>0</v>
      </c>
      <c r="EN179" s="88">
        <v>0</v>
      </c>
      <c r="EO179" s="88">
        <v>0</v>
      </c>
      <c r="EP179" s="83">
        <f t="shared" si="454"/>
        <v>0</v>
      </c>
      <c r="EQ179" s="79">
        <v>0</v>
      </c>
      <c r="ER179" s="79">
        <v>0</v>
      </c>
      <c r="ES179" s="79">
        <v>0</v>
      </c>
      <c r="ET179" s="79">
        <v>0</v>
      </c>
      <c r="EU179" s="79">
        <v>0</v>
      </c>
      <c r="EV179" s="79">
        <v>0</v>
      </c>
      <c r="EW179" s="79">
        <v>0</v>
      </c>
      <c r="EX179" s="79">
        <v>0</v>
      </c>
      <c r="EY179" s="79">
        <v>0</v>
      </c>
      <c r="EZ179" s="79">
        <v>0</v>
      </c>
      <c r="FA179" s="79">
        <v>0</v>
      </c>
      <c r="FB179" s="79">
        <v>0</v>
      </c>
      <c r="FC179" s="81">
        <f t="shared" si="455"/>
        <v>0</v>
      </c>
      <c r="FD179" s="81">
        <f t="shared" si="456"/>
        <v>0</v>
      </c>
      <c r="FE179" s="81">
        <f t="shared" si="457"/>
        <v>0</v>
      </c>
      <c r="FF179" s="81">
        <f t="shared" si="458"/>
        <v>0</v>
      </c>
      <c r="FG179" s="81">
        <f t="shared" si="459"/>
        <v>0</v>
      </c>
      <c r="FH179" s="81">
        <f t="shared" si="460"/>
        <v>0</v>
      </c>
      <c r="FI179" s="81">
        <f t="shared" si="461"/>
        <v>0</v>
      </c>
      <c r="FJ179" s="81">
        <f t="shared" si="462"/>
        <v>0</v>
      </c>
      <c r="FK179" s="81">
        <f t="shared" si="463"/>
        <v>0</v>
      </c>
      <c r="FL179" s="81">
        <f t="shared" si="464"/>
        <v>0</v>
      </c>
      <c r="FM179" s="81">
        <f t="shared" si="465"/>
        <v>0</v>
      </c>
      <c r="FN179" s="81">
        <f t="shared" si="466"/>
        <v>0</v>
      </c>
      <c r="FO179" s="81">
        <f t="shared" si="467"/>
        <v>0</v>
      </c>
      <c r="FP179" s="89">
        <v>0</v>
      </c>
      <c r="FQ179" s="89">
        <v>0</v>
      </c>
      <c r="FR179" s="89">
        <v>0</v>
      </c>
      <c r="FS179" s="90">
        <v>0</v>
      </c>
      <c r="FT179" s="91">
        <v>0</v>
      </c>
      <c r="FU179" s="87">
        <v>0</v>
      </c>
      <c r="FV179" s="89">
        <v>0</v>
      </c>
      <c r="FW179" s="89">
        <v>0</v>
      </c>
      <c r="FX179" s="89">
        <v>0</v>
      </c>
      <c r="FY179" s="89">
        <v>0</v>
      </c>
      <c r="FZ179" s="89">
        <v>0</v>
      </c>
      <c r="GA179" s="90">
        <v>0</v>
      </c>
      <c r="GB179" s="83">
        <f t="shared" si="468"/>
        <v>0</v>
      </c>
      <c r="GC179" s="89">
        <v>0</v>
      </c>
      <c r="GD179" s="87">
        <v>0</v>
      </c>
      <c r="GE179" s="87">
        <v>0</v>
      </c>
      <c r="GF179" s="87">
        <v>0</v>
      </c>
      <c r="GG179" s="86">
        <v>0</v>
      </c>
      <c r="GH179" s="63">
        <v>0</v>
      </c>
      <c r="GI179" s="63">
        <v>0</v>
      </c>
      <c r="GJ179" s="63">
        <v>0</v>
      </c>
      <c r="GK179" s="63">
        <v>0</v>
      </c>
      <c r="GL179" s="63">
        <v>0</v>
      </c>
      <c r="GM179" s="63">
        <v>0</v>
      </c>
      <c r="GN179" s="63">
        <v>0</v>
      </c>
      <c r="GO179" s="63">
        <v>0</v>
      </c>
      <c r="GP179" s="63">
        <v>0</v>
      </c>
      <c r="GQ179" s="63">
        <v>0</v>
      </c>
      <c r="GR179" s="63">
        <v>0</v>
      </c>
      <c r="GS179" s="63">
        <v>0</v>
      </c>
      <c r="GT179" s="281">
        <f t="shared" si="469"/>
        <v>0</v>
      </c>
      <c r="GU179" s="63">
        <v>0</v>
      </c>
      <c r="GV179" s="63">
        <v>0</v>
      </c>
      <c r="GW179" s="63">
        <v>0</v>
      </c>
      <c r="GX179" s="63">
        <v>0</v>
      </c>
      <c r="GY179" s="63">
        <v>0</v>
      </c>
      <c r="GZ179" s="63">
        <v>0</v>
      </c>
      <c r="HA179" s="63">
        <v>0</v>
      </c>
      <c r="HB179" s="63">
        <v>0</v>
      </c>
      <c r="HC179" s="63">
        <v>0</v>
      </c>
      <c r="HD179" s="63">
        <v>0</v>
      </c>
      <c r="HE179" s="63">
        <v>0</v>
      </c>
      <c r="HF179" s="63">
        <v>0</v>
      </c>
      <c r="HG179" s="63">
        <f t="shared" si="470"/>
        <v>0</v>
      </c>
      <c r="HH179" s="58">
        <v>0</v>
      </c>
      <c r="HI179" s="58">
        <v>0</v>
      </c>
      <c r="HJ179" s="58">
        <v>0</v>
      </c>
      <c r="HK179" s="58">
        <v>0</v>
      </c>
      <c r="HL179" s="58">
        <f t="shared" si="471"/>
        <v>0</v>
      </c>
      <c r="HM179" s="63">
        <v>0</v>
      </c>
      <c r="HN179" s="63">
        <v>0</v>
      </c>
      <c r="HO179" s="63">
        <v>0</v>
      </c>
      <c r="HP179" s="63">
        <v>0</v>
      </c>
      <c r="HQ179" s="63">
        <v>0</v>
      </c>
      <c r="HR179" s="63">
        <v>0</v>
      </c>
      <c r="HS179" s="63">
        <v>0</v>
      </c>
      <c r="HT179" s="63">
        <v>0</v>
      </c>
      <c r="HU179" s="63">
        <v>0</v>
      </c>
      <c r="HV179" s="63">
        <v>0</v>
      </c>
      <c r="HW179" s="63">
        <v>0</v>
      </c>
      <c r="HX179" s="63">
        <v>0</v>
      </c>
      <c r="HY179" s="63">
        <f t="shared" si="418"/>
        <v>0</v>
      </c>
      <c r="HZ179" s="63">
        <v>0</v>
      </c>
      <c r="IA179" s="63">
        <v>0</v>
      </c>
      <c r="IB179" s="63">
        <v>0</v>
      </c>
      <c r="IC179" s="63">
        <v>0</v>
      </c>
      <c r="ID179" s="63">
        <v>0</v>
      </c>
      <c r="IE179" s="63">
        <v>0</v>
      </c>
      <c r="IF179" s="63">
        <v>0</v>
      </c>
      <c r="IG179" s="63">
        <v>0</v>
      </c>
      <c r="IH179" s="63">
        <v>0</v>
      </c>
      <c r="II179" s="63">
        <v>0</v>
      </c>
      <c r="IJ179" s="63">
        <v>0</v>
      </c>
      <c r="IK179" s="63">
        <v>0</v>
      </c>
      <c r="IL179" s="63">
        <v>0</v>
      </c>
      <c r="IM179" s="58">
        <v>0</v>
      </c>
      <c r="IN179" s="58">
        <v>0</v>
      </c>
      <c r="IO179" s="58">
        <v>0</v>
      </c>
      <c r="IP179" s="58">
        <v>0</v>
      </c>
      <c r="IQ179" s="58">
        <f t="shared" si="472"/>
        <v>0</v>
      </c>
      <c r="IR179" s="63">
        <v>0</v>
      </c>
      <c r="IS179" s="63">
        <v>0</v>
      </c>
      <c r="IT179" s="63">
        <v>0</v>
      </c>
      <c r="IU179" s="63">
        <v>0</v>
      </c>
      <c r="IV179" s="63">
        <v>0</v>
      </c>
      <c r="IW179" s="63">
        <v>0</v>
      </c>
      <c r="IX179" s="63">
        <v>0</v>
      </c>
      <c r="IY179" s="63">
        <v>0</v>
      </c>
      <c r="IZ179" s="63">
        <v>0</v>
      </c>
      <c r="JA179" s="63">
        <v>0</v>
      </c>
      <c r="JB179" s="63">
        <v>0</v>
      </c>
      <c r="JC179" s="63">
        <v>0</v>
      </c>
      <c r="JD179" s="63">
        <v>0</v>
      </c>
      <c r="JE179" s="58">
        <v>0</v>
      </c>
      <c r="JF179" s="58">
        <v>0</v>
      </c>
      <c r="JG179" s="58">
        <v>0</v>
      </c>
      <c r="JH179" s="58">
        <v>0</v>
      </c>
      <c r="JI179" s="58">
        <f t="shared" si="473"/>
        <v>0</v>
      </c>
      <c r="JJ179" s="94">
        <f t="shared" si="474"/>
        <v>0</v>
      </c>
      <c r="JK179" s="94">
        <f t="shared" si="475"/>
        <v>0</v>
      </c>
      <c r="JL179" s="94">
        <f t="shared" si="476"/>
        <v>0</v>
      </c>
      <c r="JM179" s="94">
        <f t="shared" si="477"/>
        <v>0</v>
      </c>
      <c r="JN179" s="94">
        <f t="shared" si="478"/>
        <v>0</v>
      </c>
      <c r="JO179" s="94">
        <f t="shared" si="479"/>
        <v>0</v>
      </c>
      <c r="JP179" s="17"/>
      <c r="JQ179" s="17"/>
      <c r="JR179" s="17"/>
      <c r="JS179" s="17"/>
      <c r="JT179" s="17"/>
      <c r="JU179" s="17"/>
      <c r="JV179" s="6"/>
      <c r="JW179" s="6"/>
      <c r="JX179" s="103"/>
      <c r="JY179" s="7"/>
      <c r="JZ179" s="14"/>
      <c r="KA179" s="6"/>
      <c r="KB179" s="17"/>
      <c r="KC179" s="147"/>
      <c r="KD179" s="145"/>
      <c r="KE179" s="148"/>
      <c r="KF179" s="6"/>
      <c r="KG179" s="19"/>
      <c r="KH179" s="7"/>
      <c r="KI179" s="14"/>
      <c r="KJ179" s="6"/>
      <c r="KK179" s="6"/>
      <c r="KL179" s="17"/>
      <c r="KM179" s="17"/>
      <c r="KN179" s="6"/>
      <c r="KO179" s="6"/>
      <c r="KP179" s="43"/>
      <c r="KQ179" s="14"/>
      <c r="KR179" s="6"/>
      <c r="KS179" s="291"/>
    </row>
    <row r="181" spans="1:305" x14ac:dyDescent="0.25">
      <c r="AP181" s="361"/>
      <c r="BB181" s="361"/>
    </row>
    <row r="182" spans="1:305" x14ac:dyDescent="0.25">
      <c r="AP182" s="361"/>
      <c r="BB182" s="361"/>
      <c r="HT182" s="229"/>
    </row>
    <row r="183" spans="1:305" x14ac:dyDescent="0.25">
      <c r="AP183" s="361"/>
      <c r="BB183" s="361"/>
      <c r="HV183" s="431"/>
    </row>
    <row r="184" spans="1:305" x14ac:dyDescent="0.25">
      <c r="HX184" s="431"/>
    </row>
    <row r="185" spans="1:305" x14ac:dyDescent="0.25">
      <c r="HV185" s="229"/>
    </row>
    <row r="186" spans="1:305" x14ac:dyDescent="0.25">
      <c r="HV186" s="229"/>
    </row>
    <row r="188" spans="1:305" x14ac:dyDescent="0.25">
      <c r="HV188" s="229"/>
      <c r="HX188" s="431"/>
    </row>
    <row r="189" spans="1:305" x14ac:dyDescent="0.25">
      <c r="HW189" s="431"/>
      <c r="HX189" s="431"/>
    </row>
  </sheetData>
  <mergeCells count="22">
    <mergeCell ref="G2:R2"/>
    <mergeCell ref="BG2:BR2"/>
    <mergeCell ref="CG2:CR2"/>
    <mergeCell ref="CY2:DJ2"/>
    <mergeCell ref="DL2:DW2"/>
    <mergeCell ref="T2:AE3"/>
    <mergeCell ref="BT2:CF3"/>
    <mergeCell ref="BE2:BF2"/>
    <mergeCell ref="AF2:AQ3"/>
    <mergeCell ref="AR2:BC3"/>
    <mergeCell ref="ED2:EO2"/>
    <mergeCell ref="GH2:GS2"/>
    <mergeCell ref="KF3:KJ3"/>
    <mergeCell ref="IR2:IW2"/>
    <mergeCell ref="IX2:JC2"/>
    <mergeCell ref="GU2:HF2"/>
    <mergeCell ref="HM2:HX2"/>
    <mergeCell ref="HZ2:IK2"/>
    <mergeCell ref="EQ2:FC3"/>
    <mergeCell ref="FP2:GA2"/>
    <mergeCell ref="JD2:JI2"/>
    <mergeCell ref="JJ2:JO2"/>
  </mergeCells>
  <dataValidations disablePrompts="1" count="1">
    <dataValidation type="list" allowBlank="1" showInputMessage="1" showErrorMessage="1" sqref="KR24:KR42 KR45:KR64 KR16:KR19 KR5:KR11 KR69:KR84 KR87 KR120">
      <formula1>Estado_SGP_GIP</formula1>
    </dataValidation>
  </dataValidations>
  <pageMargins left="0.7" right="0.7" top="0.75" bottom="0.75" header="0.3" footer="0.3"/>
  <pageSetup orientation="portrait" r:id="rId1"/>
  <ignoredErrors>
    <ignoredError sqref="AS5:BC172" formulaRange="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72"/>
  <sheetViews>
    <sheetView workbookViewId="0">
      <selection activeCell="D172" sqref="D2:D172"/>
    </sheetView>
  </sheetViews>
  <sheetFormatPr baseColWidth="10" defaultRowHeight="15" x14ac:dyDescent="0.25"/>
  <cols>
    <col min="2" max="2" width="14" customWidth="1"/>
    <col min="3" max="3" width="12" bestFit="1" customWidth="1"/>
    <col min="5" max="5" width="11.5703125" style="358"/>
  </cols>
  <sheetData>
    <row r="2" spans="2:6" x14ac:dyDescent="0.25">
      <c r="B2" s="4" t="s">
        <v>1</v>
      </c>
      <c r="C2" s="150"/>
      <c r="D2" s="150">
        <f t="shared" ref="D2:D33" si="0">C2/$F$2</f>
        <v>0</v>
      </c>
      <c r="E2" s="150"/>
      <c r="F2">
        <v>1000</v>
      </c>
    </row>
    <row r="3" spans="2:6" x14ac:dyDescent="0.25">
      <c r="B3" s="4" t="s">
        <v>2</v>
      </c>
      <c r="C3" s="150"/>
      <c r="D3" s="150">
        <f t="shared" si="0"/>
        <v>0</v>
      </c>
      <c r="E3" s="150"/>
    </row>
    <row r="4" spans="2:6" x14ac:dyDescent="0.25">
      <c r="B4" s="4" t="s">
        <v>3</v>
      </c>
      <c r="C4" s="150"/>
      <c r="D4" s="150">
        <f t="shared" si="0"/>
        <v>0</v>
      </c>
      <c r="E4" s="150"/>
    </row>
    <row r="5" spans="2:6" x14ac:dyDescent="0.25">
      <c r="B5" s="4" t="s">
        <v>4</v>
      </c>
      <c r="C5" s="150"/>
      <c r="D5" s="150">
        <f t="shared" si="0"/>
        <v>0</v>
      </c>
      <c r="E5" s="150"/>
    </row>
    <row r="6" spans="2:6" x14ac:dyDescent="0.25">
      <c r="B6" s="4" t="s">
        <v>5</v>
      </c>
      <c r="C6" s="150">
        <v>658542</v>
      </c>
      <c r="D6" s="150">
        <f t="shared" si="0"/>
        <v>658.54200000000003</v>
      </c>
      <c r="E6" s="150"/>
    </row>
    <row r="7" spans="2:6" x14ac:dyDescent="0.25">
      <c r="B7" s="4" t="s">
        <v>6</v>
      </c>
      <c r="C7" s="150">
        <v>544098</v>
      </c>
      <c r="D7" s="150">
        <f t="shared" si="0"/>
        <v>544.09799999999996</v>
      </c>
      <c r="E7" s="150"/>
    </row>
    <row r="8" spans="2:6" x14ac:dyDescent="0.25">
      <c r="B8" s="4" t="s">
        <v>7</v>
      </c>
      <c r="C8" s="150">
        <v>448505</v>
      </c>
      <c r="D8" s="150">
        <f t="shared" si="0"/>
        <v>448.505</v>
      </c>
      <c r="E8" s="150"/>
    </row>
    <row r="9" spans="2:6" x14ac:dyDescent="0.25">
      <c r="B9" s="4" t="s">
        <v>8</v>
      </c>
      <c r="C9" s="150"/>
      <c r="D9" s="150">
        <f t="shared" si="0"/>
        <v>0</v>
      </c>
      <c r="E9" s="150"/>
    </row>
    <row r="10" spans="2:6" x14ac:dyDescent="0.25">
      <c r="B10" s="4" t="s">
        <v>9</v>
      </c>
      <c r="C10" s="150"/>
      <c r="D10" s="150">
        <f t="shared" si="0"/>
        <v>0</v>
      </c>
      <c r="E10" s="150"/>
    </row>
    <row r="11" spans="2:6" x14ac:dyDescent="0.25">
      <c r="B11" s="4" t="s">
        <v>10</v>
      </c>
      <c r="C11" s="150"/>
      <c r="D11" s="150">
        <f t="shared" si="0"/>
        <v>0</v>
      </c>
      <c r="E11" s="150"/>
    </row>
    <row r="12" spans="2:6" x14ac:dyDescent="0.25">
      <c r="B12" s="4" t="s">
        <v>11</v>
      </c>
      <c r="C12" s="150"/>
      <c r="D12" s="150">
        <f t="shared" si="0"/>
        <v>0</v>
      </c>
      <c r="E12" s="150"/>
    </row>
    <row r="13" spans="2:6" x14ac:dyDescent="0.25">
      <c r="B13" s="4" t="s">
        <v>12</v>
      </c>
      <c r="C13" s="150"/>
      <c r="D13" s="150">
        <f t="shared" si="0"/>
        <v>0</v>
      </c>
      <c r="E13" s="150"/>
    </row>
    <row r="14" spans="2:6" x14ac:dyDescent="0.25">
      <c r="B14" s="4" t="s">
        <v>13</v>
      </c>
      <c r="C14" s="150"/>
      <c r="D14" s="150">
        <f t="shared" si="0"/>
        <v>0</v>
      </c>
      <c r="E14" s="150"/>
    </row>
    <row r="15" spans="2:6" x14ac:dyDescent="0.25">
      <c r="B15" s="4" t="s">
        <v>14</v>
      </c>
      <c r="C15" s="150"/>
      <c r="D15" s="150">
        <f t="shared" si="0"/>
        <v>0</v>
      </c>
      <c r="E15" s="150"/>
    </row>
    <row r="16" spans="2:6" x14ac:dyDescent="0.25">
      <c r="B16" s="4" t="s">
        <v>15</v>
      </c>
      <c r="C16" s="150">
        <v>539102</v>
      </c>
      <c r="D16" s="150">
        <f t="shared" si="0"/>
        <v>539.10199999999998</v>
      </c>
      <c r="E16" s="150"/>
    </row>
    <row r="17" spans="2:5" x14ac:dyDescent="0.25">
      <c r="B17" s="4" t="s">
        <v>16</v>
      </c>
      <c r="C17" s="150">
        <v>676587</v>
      </c>
      <c r="D17" s="150">
        <f t="shared" si="0"/>
        <v>676.58699999999999</v>
      </c>
      <c r="E17" s="150"/>
    </row>
    <row r="18" spans="2:5" x14ac:dyDescent="0.25">
      <c r="B18" s="4" t="s">
        <v>17</v>
      </c>
      <c r="C18" s="150"/>
      <c r="D18" s="150">
        <f t="shared" si="0"/>
        <v>0</v>
      </c>
      <c r="E18" s="150"/>
    </row>
    <row r="19" spans="2:5" x14ac:dyDescent="0.25">
      <c r="B19" s="4" t="s">
        <v>18</v>
      </c>
      <c r="C19" s="150"/>
      <c r="D19" s="150">
        <f t="shared" si="0"/>
        <v>0</v>
      </c>
      <c r="E19" s="150"/>
    </row>
    <row r="20" spans="2:5" x14ac:dyDescent="0.25">
      <c r="B20" s="4" t="s">
        <v>19</v>
      </c>
      <c r="C20" s="150"/>
      <c r="D20" s="150">
        <f t="shared" si="0"/>
        <v>0</v>
      </c>
      <c r="E20" s="150"/>
    </row>
    <row r="21" spans="2:5" x14ac:dyDescent="0.25">
      <c r="B21" s="4" t="s">
        <v>20</v>
      </c>
      <c r="C21" s="150"/>
      <c r="D21" s="150">
        <f t="shared" si="0"/>
        <v>0</v>
      </c>
      <c r="E21" s="150"/>
    </row>
    <row r="22" spans="2:5" x14ac:dyDescent="0.25">
      <c r="B22" s="4" t="s">
        <v>21</v>
      </c>
      <c r="C22" s="150">
        <v>157878372</v>
      </c>
      <c r="D22" s="150">
        <f t="shared" si="0"/>
        <v>157878.372</v>
      </c>
      <c r="E22" s="150"/>
    </row>
    <row r="23" spans="2:5" x14ac:dyDescent="0.25">
      <c r="B23" s="4" t="s">
        <v>22</v>
      </c>
      <c r="C23" s="150"/>
      <c r="D23" s="150">
        <f t="shared" si="0"/>
        <v>0</v>
      </c>
      <c r="E23" s="150"/>
    </row>
    <row r="24" spans="2:5" x14ac:dyDescent="0.25">
      <c r="B24" s="4" t="s">
        <v>23</v>
      </c>
      <c r="C24" s="150"/>
      <c r="D24" s="150">
        <f t="shared" si="0"/>
        <v>0</v>
      </c>
      <c r="E24" s="150"/>
    </row>
    <row r="25" spans="2:5" x14ac:dyDescent="0.25">
      <c r="B25" s="4" t="s">
        <v>24</v>
      </c>
      <c r="C25" s="150"/>
      <c r="D25" s="150">
        <f t="shared" si="0"/>
        <v>0</v>
      </c>
      <c r="E25" s="150"/>
    </row>
    <row r="26" spans="2:5" x14ac:dyDescent="0.25">
      <c r="B26" s="4" t="s">
        <v>25</v>
      </c>
      <c r="C26" s="150"/>
      <c r="D26" s="150">
        <f t="shared" si="0"/>
        <v>0</v>
      </c>
      <c r="E26" s="150"/>
    </row>
    <row r="27" spans="2:5" x14ac:dyDescent="0.25">
      <c r="B27" s="4" t="s">
        <v>26</v>
      </c>
      <c r="C27" s="150"/>
      <c r="D27" s="150">
        <f t="shared" si="0"/>
        <v>0</v>
      </c>
      <c r="E27" s="150"/>
    </row>
    <row r="28" spans="2:5" x14ac:dyDescent="0.25">
      <c r="B28" s="4" t="s">
        <v>27</v>
      </c>
      <c r="C28" s="150">
        <v>129309</v>
      </c>
      <c r="D28" s="150">
        <f t="shared" si="0"/>
        <v>129.309</v>
      </c>
      <c r="E28" s="150"/>
    </row>
    <row r="29" spans="2:5" x14ac:dyDescent="0.25">
      <c r="B29" s="4" t="s">
        <v>28</v>
      </c>
      <c r="C29" s="150"/>
      <c r="D29" s="150">
        <f t="shared" si="0"/>
        <v>0</v>
      </c>
      <c r="E29" s="150"/>
    </row>
    <row r="30" spans="2:5" x14ac:dyDescent="0.25">
      <c r="B30" s="4" t="s">
        <v>29</v>
      </c>
      <c r="C30" s="150"/>
      <c r="D30" s="150">
        <f t="shared" si="0"/>
        <v>0</v>
      </c>
      <c r="E30" s="150"/>
    </row>
    <row r="31" spans="2:5" x14ac:dyDescent="0.25">
      <c r="B31" s="4" t="s">
        <v>30</v>
      </c>
      <c r="C31" s="150"/>
      <c r="D31" s="150">
        <f t="shared" si="0"/>
        <v>0</v>
      </c>
      <c r="E31" s="150"/>
    </row>
    <row r="32" spans="2:5" x14ac:dyDescent="0.25">
      <c r="B32" s="4" t="s">
        <v>31</v>
      </c>
      <c r="C32" s="150"/>
      <c r="D32" s="150">
        <f t="shared" si="0"/>
        <v>0</v>
      </c>
      <c r="E32" s="150"/>
    </row>
    <row r="33" spans="2:5" x14ac:dyDescent="0.25">
      <c r="B33" s="4" t="s">
        <v>32</v>
      </c>
      <c r="C33" s="150"/>
      <c r="D33" s="150">
        <f t="shared" si="0"/>
        <v>0</v>
      </c>
      <c r="E33" s="150"/>
    </row>
    <row r="34" spans="2:5" x14ac:dyDescent="0.25">
      <c r="B34" s="4" t="s">
        <v>33</v>
      </c>
      <c r="C34" s="150"/>
      <c r="D34" s="150">
        <f t="shared" ref="D34:D65" si="1">C34/$F$2</f>
        <v>0</v>
      </c>
      <c r="E34" s="150"/>
    </row>
    <row r="35" spans="2:5" x14ac:dyDescent="0.25">
      <c r="B35" s="4" t="s">
        <v>34</v>
      </c>
      <c r="C35" s="150">
        <v>533300</v>
      </c>
      <c r="D35" s="150">
        <f t="shared" si="1"/>
        <v>533.29999999999995</v>
      </c>
      <c r="E35" s="150"/>
    </row>
    <row r="36" spans="2:5" x14ac:dyDescent="0.25">
      <c r="B36" s="4" t="s">
        <v>35</v>
      </c>
      <c r="C36" s="150">
        <v>364509</v>
      </c>
      <c r="D36" s="150">
        <f t="shared" si="1"/>
        <v>364.50900000000001</v>
      </c>
      <c r="E36" s="150"/>
    </row>
    <row r="37" spans="2:5" x14ac:dyDescent="0.25">
      <c r="B37" s="4" t="s">
        <v>36</v>
      </c>
      <c r="C37" s="150"/>
      <c r="D37" s="150">
        <f t="shared" si="1"/>
        <v>0</v>
      </c>
      <c r="E37" s="150"/>
    </row>
    <row r="38" spans="2:5" x14ac:dyDescent="0.25">
      <c r="B38" s="4" t="s">
        <v>37</v>
      </c>
      <c r="C38" s="150"/>
      <c r="D38" s="150">
        <f t="shared" si="1"/>
        <v>0</v>
      </c>
      <c r="E38" s="150"/>
    </row>
    <row r="39" spans="2:5" x14ac:dyDescent="0.25">
      <c r="B39" s="4" t="s">
        <v>38</v>
      </c>
      <c r="C39" s="150">
        <v>144000</v>
      </c>
      <c r="D39" s="150">
        <f t="shared" si="1"/>
        <v>144</v>
      </c>
      <c r="E39" s="150"/>
    </row>
    <row r="40" spans="2:5" x14ac:dyDescent="0.25">
      <c r="B40" s="4" t="s">
        <v>39</v>
      </c>
      <c r="C40" s="150">
        <v>942535</v>
      </c>
      <c r="D40" s="150">
        <f t="shared" si="1"/>
        <v>942.53499999999997</v>
      </c>
      <c r="E40" s="150"/>
    </row>
    <row r="41" spans="2:5" x14ac:dyDescent="0.25">
      <c r="B41" s="4" t="s">
        <v>40</v>
      </c>
      <c r="C41" s="150"/>
      <c r="D41" s="150">
        <f t="shared" si="1"/>
        <v>0</v>
      </c>
      <c r="E41" s="150"/>
    </row>
    <row r="42" spans="2:5" x14ac:dyDescent="0.25">
      <c r="B42" s="4" t="s">
        <v>41</v>
      </c>
      <c r="C42" s="150"/>
      <c r="D42" s="150">
        <f t="shared" si="1"/>
        <v>0</v>
      </c>
      <c r="E42" s="150"/>
    </row>
    <row r="43" spans="2:5" x14ac:dyDescent="0.25">
      <c r="B43" s="4" t="s">
        <v>42</v>
      </c>
      <c r="C43" s="150">
        <v>270000</v>
      </c>
      <c r="D43" s="150">
        <f t="shared" si="1"/>
        <v>270</v>
      </c>
      <c r="E43" s="150"/>
    </row>
    <row r="44" spans="2:5" x14ac:dyDescent="0.25">
      <c r="B44" s="4" t="s">
        <v>43</v>
      </c>
      <c r="C44" s="150">
        <v>15143037</v>
      </c>
      <c r="D44" s="150">
        <f t="shared" si="1"/>
        <v>15143.037</v>
      </c>
      <c r="E44" s="150"/>
    </row>
    <row r="45" spans="2:5" x14ac:dyDescent="0.25">
      <c r="B45" s="4" t="s">
        <v>44</v>
      </c>
      <c r="C45" s="150">
        <v>551842</v>
      </c>
      <c r="D45" s="150">
        <f t="shared" si="1"/>
        <v>551.84199999999998</v>
      </c>
      <c r="E45" s="150"/>
    </row>
    <row r="46" spans="2:5" x14ac:dyDescent="0.25">
      <c r="B46" s="4" t="s">
        <v>45</v>
      </c>
      <c r="C46" s="150">
        <v>-2367</v>
      </c>
      <c r="D46" s="150">
        <f t="shared" si="1"/>
        <v>-2.367</v>
      </c>
      <c r="E46" s="150"/>
    </row>
    <row r="47" spans="2:5" x14ac:dyDescent="0.25">
      <c r="B47" s="4" t="s">
        <v>46</v>
      </c>
      <c r="C47" s="150"/>
      <c r="D47" s="150">
        <f t="shared" si="1"/>
        <v>0</v>
      </c>
      <c r="E47" s="150"/>
    </row>
    <row r="48" spans="2:5" x14ac:dyDescent="0.25">
      <c r="B48" s="4" t="s">
        <v>47</v>
      </c>
      <c r="C48" s="366"/>
      <c r="D48" s="366">
        <f t="shared" si="1"/>
        <v>0</v>
      </c>
      <c r="E48" s="366"/>
    </row>
    <row r="49" spans="2:5" x14ac:dyDescent="0.25">
      <c r="B49" s="4" t="s">
        <v>48</v>
      </c>
      <c r="C49" s="150"/>
      <c r="D49" s="150">
        <f t="shared" si="1"/>
        <v>0</v>
      </c>
      <c r="E49" s="150"/>
    </row>
    <row r="50" spans="2:5" x14ac:dyDescent="0.25">
      <c r="B50" s="4" t="s">
        <v>49</v>
      </c>
      <c r="C50" s="150"/>
      <c r="D50" s="150">
        <f t="shared" si="1"/>
        <v>0</v>
      </c>
      <c r="E50" s="150"/>
    </row>
    <row r="51" spans="2:5" x14ac:dyDescent="0.25">
      <c r="B51" s="4" t="s">
        <v>50</v>
      </c>
      <c r="C51" s="150"/>
      <c r="D51" s="150">
        <f t="shared" si="1"/>
        <v>0</v>
      </c>
      <c r="E51" s="150"/>
    </row>
    <row r="52" spans="2:5" x14ac:dyDescent="0.25">
      <c r="B52" s="4" t="s">
        <v>51</v>
      </c>
      <c r="C52" s="150">
        <v>2330952</v>
      </c>
      <c r="D52" s="150">
        <f t="shared" si="1"/>
        <v>2330.9520000000002</v>
      </c>
      <c r="E52" s="150"/>
    </row>
    <row r="53" spans="2:5" x14ac:dyDescent="0.25">
      <c r="B53" s="4" t="s">
        <v>52</v>
      </c>
      <c r="C53" s="150"/>
      <c r="D53" s="150">
        <f t="shared" si="1"/>
        <v>0</v>
      </c>
      <c r="E53" s="150"/>
    </row>
    <row r="54" spans="2:5" x14ac:dyDescent="0.25">
      <c r="B54" s="4" t="s">
        <v>53</v>
      </c>
      <c r="C54" s="150"/>
      <c r="D54" s="150">
        <f t="shared" si="1"/>
        <v>0</v>
      </c>
      <c r="E54" s="150"/>
    </row>
    <row r="55" spans="2:5" x14ac:dyDescent="0.25">
      <c r="B55" s="4" t="s">
        <v>54</v>
      </c>
      <c r="C55" s="150"/>
      <c r="D55" s="150">
        <f t="shared" si="1"/>
        <v>0</v>
      </c>
      <c r="E55" s="150"/>
    </row>
    <row r="56" spans="2:5" x14ac:dyDescent="0.25">
      <c r="B56" s="4" t="s">
        <v>55</v>
      </c>
      <c r="C56" s="150"/>
      <c r="D56" s="150">
        <f t="shared" si="1"/>
        <v>0</v>
      </c>
      <c r="E56" s="150"/>
    </row>
    <row r="57" spans="2:5" x14ac:dyDescent="0.25">
      <c r="B57" s="4" t="s">
        <v>56</v>
      </c>
      <c r="C57" s="150"/>
      <c r="D57" s="150">
        <f t="shared" si="1"/>
        <v>0</v>
      </c>
      <c r="E57" s="150"/>
    </row>
    <row r="58" spans="2:5" x14ac:dyDescent="0.25">
      <c r="B58" s="4" t="s">
        <v>57</v>
      </c>
      <c r="C58" s="150"/>
      <c r="D58" s="150">
        <f t="shared" si="1"/>
        <v>0</v>
      </c>
      <c r="E58" s="150"/>
    </row>
    <row r="59" spans="2:5" x14ac:dyDescent="0.25">
      <c r="B59" s="4" t="s">
        <v>58</v>
      </c>
      <c r="C59" s="366"/>
      <c r="D59" s="366">
        <f t="shared" si="1"/>
        <v>0</v>
      </c>
      <c r="E59" s="366"/>
    </row>
    <row r="60" spans="2:5" x14ac:dyDescent="0.25">
      <c r="B60" s="4" t="s">
        <v>59</v>
      </c>
      <c r="C60" s="150"/>
      <c r="D60" s="150">
        <f t="shared" si="1"/>
        <v>0</v>
      </c>
      <c r="E60" s="150"/>
    </row>
    <row r="61" spans="2:5" x14ac:dyDescent="0.25">
      <c r="B61" s="4" t="s">
        <v>60</v>
      </c>
      <c r="C61" s="150"/>
      <c r="D61" s="150">
        <f t="shared" si="1"/>
        <v>0</v>
      </c>
      <c r="E61" s="150"/>
    </row>
    <row r="62" spans="2:5" x14ac:dyDescent="0.25">
      <c r="B62" s="4" t="s">
        <v>61</v>
      </c>
      <c r="C62" s="150">
        <v>6014200</v>
      </c>
      <c r="D62" s="150">
        <f t="shared" si="1"/>
        <v>6014.2</v>
      </c>
      <c r="E62" s="150"/>
    </row>
    <row r="63" spans="2:5" x14ac:dyDescent="0.25">
      <c r="B63" s="4" t="s">
        <v>62</v>
      </c>
      <c r="C63" s="150">
        <v>2180881</v>
      </c>
      <c r="D63" s="150">
        <f t="shared" si="1"/>
        <v>2180.8809999999999</v>
      </c>
      <c r="E63" s="150"/>
    </row>
    <row r="64" spans="2:5" x14ac:dyDescent="0.25">
      <c r="B64" s="4" t="s">
        <v>63</v>
      </c>
      <c r="C64" s="150">
        <v>335665</v>
      </c>
      <c r="D64" s="150">
        <f t="shared" si="1"/>
        <v>335.66500000000002</v>
      </c>
      <c r="E64" s="150"/>
    </row>
    <row r="65" spans="2:5" x14ac:dyDescent="0.25">
      <c r="B65" s="4" t="s">
        <v>64</v>
      </c>
      <c r="C65" s="150"/>
      <c r="D65" s="150">
        <f t="shared" si="1"/>
        <v>0</v>
      </c>
      <c r="E65" s="150"/>
    </row>
    <row r="66" spans="2:5" x14ac:dyDescent="0.25">
      <c r="B66" s="4" t="s">
        <v>65</v>
      </c>
      <c r="C66" s="150"/>
      <c r="D66" s="150">
        <f t="shared" ref="D66:D97" si="2">C66/$F$2</f>
        <v>0</v>
      </c>
      <c r="E66" s="150"/>
    </row>
    <row r="67" spans="2:5" x14ac:dyDescent="0.25">
      <c r="B67" s="4" t="s">
        <v>66</v>
      </c>
      <c r="C67" s="150"/>
      <c r="D67" s="150">
        <f t="shared" si="2"/>
        <v>0</v>
      </c>
      <c r="E67" s="150"/>
    </row>
    <row r="68" spans="2:5" x14ac:dyDescent="0.25">
      <c r="B68" s="4" t="s">
        <v>67</v>
      </c>
      <c r="C68" s="150">
        <v>1319136</v>
      </c>
      <c r="D68" s="150">
        <f t="shared" si="2"/>
        <v>1319.136</v>
      </c>
      <c r="E68" s="150"/>
    </row>
    <row r="69" spans="2:5" x14ac:dyDescent="0.25">
      <c r="B69" s="4" t="s">
        <v>68</v>
      </c>
      <c r="C69" s="150"/>
      <c r="D69" s="150">
        <f t="shared" si="2"/>
        <v>0</v>
      </c>
      <c r="E69" s="150"/>
    </row>
    <row r="70" spans="2:5" x14ac:dyDescent="0.25">
      <c r="B70" s="4" t="s">
        <v>69</v>
      </c>
      <c r="C70" s="150"/>
      <c r="D70" s="150">
        <f t="shared" si="2"/>
        <v>0</v>
      </c>
      <c r="E70" s="150"/>
    </row>
    <row r="71" spans="2:5" x14ac:dyDescent="0.25">
      <c r="B71" s="4" t="s">
        <v>181</v>
      </c>
      <c r="C71" s="150">
        <v>55275</v>
      </c>
      <c r="D71" s="150">
        <f t="shared" si="2"/>
        <v>55.274999999999999</v>
      </c>
      <c r="E71" s="150"/>
    </row>
    <row r="72" spans="2:5" x14ac:dyDescent="0.25">
      <c r="B72" s="4" t="s">
        <v>182</v>
      </c>
      <c r="C72" s="150"/>
      <c r="D72" s="150">
        <f t="shared" si="2"/>
        <v>0</v>
      </c>
      <c r="E72" s="150"/>
    </row>
    <row r="73" spans="2:5" x14ac:dyDescent="0.25">
      <c r="B73" s="4" t="s">
        <v>183</v>
      </c>
      <c r="C73" s="150"/>
      <c r="D73" s="150">
        <f t="shared" si="2"/>
        <v>0</v>
      </c>
      <c r="E73" s="150"/>
    </row>
    <row r="74" spans="2:5" x14ac:dyDescent="0.25">
      <c r="B74" s="4" t="s">
        <v>184</v>
      </c>
      <c r="C74" s="150"/>
      <c r="D74" s="150">
        <f t="shared" si="2"/>
        <v>0</v>
      </c>
      <c r="E74" s="150"/>
    </row>
    <row r="75" spans="2:5" x14ac:dyDescent="0.25">
      <c r="B75" s="4" t="s">
        <v>185</v>
      </c>
      <c r="C75" s="150">
        <v>2414583</v>
      </c>
      <c r="D75" s="150">
        <f t="shared" si="2"/>
        <v>2414.5830000000001</v>
      </c>
      <c r="E75" s="150"/>
    </row>
    <row r="76" spans="2:5" x14ac:dyDescent="0.25">
      <c r="B76" s="4" t="s">
        <v>186</v>
      </c>
      <c r="C76" s="150">
        <v>15929</v>
      </c>
      <c r="D76" s="150">
        <f t="shared" si="2"/>
        <v>15.929</v>
      </c>
      <c r="E76" s="150"/>
    </row>
    <row r="77" spans="2:5" x14ac:dyDescent="0.25">
      <c r="B77" s="4" t="s">
        <v>187</v>
      </c>
      <c r="C77" s="150"/>
      <c r="D77" s="150">
        <f t="shared" si="2"/>
        <v>0</v>
      </c>
      <c r="E77" s="150"/>
    </row>
    <row r="78" spans="2:5" x14ac:dyDescent="0.25">
      <c r="B78" s="4" t="s">
        <v>198</v>
      </c>
      <c r="C78" s="150">
        <v>17299291</v>
      </c>
      <c r="D78" s="150">
        <f t="shared" si="2"/>
        <v>17299.291000000001</v>
      </c>
      <c r="E78" s="150"/>
    </row>
    <row r="79" spans="2:5" x14ac:dyDescent="0.25">
      <c r="B79" s="4" t="s">
        <v>199</v>
      </c>
      <c r="C79" s="150"/>
      <c r="D79" s="150">
        <f t="shared" si="2"/>
        <v>0</v>
      </c>
      <c r="E79" s="150"/>
    </row>
    <row r="80" spans="2:5" x14ac:dyDescent="0.25">
      <c r="B80" s="4" t="s">
        <v>200</v>
      </c>
      <c r="C80" s="150"/>
      <c r="D80" s="150">
        <f t="shared" si="2"/>
        <v>0</v>
      </c>
      <c r="E80" s="150"/>
    </row>
    <row r="81" spans="2:5" x14ac:dyDescent="0.25">
      <c r="B81" s="4" t="s">
        <v>201</v>
      </c>
      <c r="C81" s="150">
        <v>75956120</v>
      </c>
      <c r="D81" s="150">
        <f t="shared" si="2"/>
        <v>75956.12</v>
      </c>
      <c r="E81" s="150"/>
    </row>
    <row r="82" spans="2:5" x14ac:dyDescent="0.25">
      <c r="B82" s="4" t="s">
        <v>202</v>
      </c>
      <c r="C82" s="150"/>
      <c r="D82" s="150">
        <f t="shared" si="2"/>
        <v>0</v>
      </c>
      <c r="E82" s="150"/>
    </row>
    <row r="83" spans="2:5" x14ac:dyDescent="0.25">
      <c r="B83" s="4" t="s">
        <v>203</v>
      </c>
      <c r="C83" s="150"/>
      <c r="D83" s="150">
        <f t="shared" si="2"/>
        <v>0</v>
      </c>
      <c r="E83" s="150"/>
    </row>
    <row r="84" spans="2:5" x14ac:dyDescent="0.25">
      <c r="B84" s="4" t="s">
        <v>204</v>
      </c>
      <c r="C84" s="150"/>
      <c r="D84" s="150">
        <f t="shared" si="2"/>
        <v>0</v>
      </c>
      <c r="E84" s="150"/>
    </row>
    <row r="85" spans="2:5" x14ac:dyDescent="0.25">
      <c r="B85" s="4" t="s">
        <v>205</v>
      </c>
      <c r="C85" s="150">
        <v>43772564</v>
      </c>
      <c r="D85" s="150">
        <f t="shared" si="2"/>
        <v>43772.563999999998</v>
      </c>
      <c r="E85" s="150"/>
    </row>
    <row r="86" spans="2:5" x14ac:dyDescent="0.25">
      <c r="B86" s="4" t="s">
        <v>206</v>
      </c>
      <c r="C86" s="150"/>
      <c r="D86" s="150">
        <f t="shared" si="2"/>
        <v>0</v>
      </c>
      <c r="E86" s="150"/>
    </row>
    <row r="87" spans="2:5" x14ac:dyDescent="0.25">
      <c r="B87" s="4" t="s">
        <v>207</v>
      </c>
      <c r="C87" s="150"/>
      <c r="D87" s="150">
        <f t="shared" si="2"/>
        <v>0</v>
      </c>
      <c r="E87" s="150"/>
    </row>
    <row r="88" spans="2:5" x14ac:dyDescent="0.25">
      <c r="B88" s="4" t="s">
        <v>224</v>
      </c>
      <c r="C88" s="150"/>
      <c r="D88" s="150">
        <f t="shared" si="2"/>
        <v>0</v>
      </c>
      <c r="E88" s="150"/>
    </row>
    <row r="89" spans="2:5" x14ac:dyDescent="0.25">
      <c r="B89" s="4" t="s">
        <v>225</v>
      </c>
      <c r="C89" s="150"/>
      <c r="D89" s="150">
        <f t="shared" si="2"/>
        <v>0</v>
      </c>
      <c r="E89" s="150"/>
    </row>
    <row r="90" spans="2:5" x14ac:dyDescent="0.25">
      <c r="B90" s="4" t="s">
        <v>226</v>
      </c>
      <c r="C90" s="150">
        <v>4418058</v>
      </c>
      <c r="D90" s="150">
        <f t="shared" si="2"/>
        <v>4418.058</v>
      </c>
      <c r="E90" s="150"/>
    </row>
    <row r="91" spans="2:5" x14ac:dyDescent="0.25">
      <c r="B91" s="4" t="s">
        <v>227</v>
      </c>
      <c r="C91" s="150">
        <v>4418058</v>
      </c>
      <c r="D91" s="150">
        <f t="shared" si="2"/>
        <v>4418.058</v>
      </c>
      <c r="E91" s="150"/>
    </row>
    <row r="92" spans="2:5" x14ac:dyDescent="0.25">
      <c r="B92" s="4" t="s">
        <v>228</v>
      </c>
      <c r="C92" s="150">
        <v>-7322640</v>
      </c>
      <c r="D92" s="150">
        <f t="shared" si="2"/>
        <v>-7322.64</v>
      </c>
      <c r="E92" s="150"/>
    </row>
    <row r="93" spans="2:5" x14ac:dyDescent="0.25">
      <c r="B93" s="4" t="s">
        <v>229</v>
      </c>
      <c r="C93" s="150">
        <v>2292732</v>
      </c>
      <c r="D93" s="150">
        <f t="shared" si="2"/>
        <v>2292.732</v>
      </c>
      <c r="E93" s="150"/>
    </row>
    <row r="94" spans="2:5" x14ac:dyDescent="0.25">
      <c r="B94" s="4" t="s">
        <v>230</v>
      </c>
      <c r="C94" s="150">
        <v>2231735</v>
      </c>
      <c r="D94" s="150">
        <f t="shared" si="2"/>
        <v>2231.7350000000001</v>
      </c>
      <c r="E94" s="150"/>
    </row>
    <row r="95" spans="2:5" x14ac:dyDescent="0.25">
      <c r="B95" s="4" t="s">
        <v>231</v>
      </c>
      <c r="C95" s="150">
        <v>965130</v>
      </c>
      <c r="D95" s="150">
        <f t="shared" si="2"/>
        <v>965.13</v>
      </c>
      <c r="E95" s="150"/>
    </row>
    <row r="96" spans="2:5" x14ac:dyDescent="0.25">
      <c r="B96" s="4" t="s">
        <v>232</v>
      </c>
      <c r="C96" s="150"/>
      <c r="D96" s="150">
        <f t="shared" si="2"/>
        <v>0</v>
      </c>
      <c r="E96" s="150"/>
    </row>
    <row r="97" spans="2:5" x14ac:dyDescent="0.25">
      <c r="B97" s="4" t="s">
        <v>233</v>
      </c>
      <c r="C97" s="150"/>
      <c r="D97" s="150">
        <f t="shared" si="2"/>
        <v>0</v>
      </c>
      <c r="E97" s="150"/>
    </row>
    <row r="98" spans="2:5" x14ac:dyDescent="0.25">
      <c r="B98" s="4" t="s">
        <v>234</v>
      </c>
      <c r="C98" s="150"/>
      <c r="D98" s="150">
        <f t="shared" ref="D98:D129" si="3">C98/$F$2</f>
        <v>0</v>
      </c>
      <c r="E98" s="150"/>
    </row>
    <row r="99" spans="2:5" x14ac:dyDescent="0.25">
      <c r="B99" s="4" t="s">
        <v>235</v>
      </c>
      <c r="C99" s="150">
        <v>3328544</v>
      </c>
      <c r="D99" s="150">
        <f t="shared" si="3"/>
        <v>3328.5439999999999</v>
      </c>
      <c r="E99" s="150"/>
    </row>
    <row r="100" spans="2:5" x14ac:dyDescent="0.25">
      <c r="B100" s="4" t="s">
        <v>236</v>
      </c>
      <c r="C100" s="150">
        <v>2109392</v>
      </c>
      <c r="D100" s="150">
        <f t="shared" si="3"/>
        <v>2109.3919999999998</v>
      </c>
      <c r="E100" s="150"/>
    </row>
    <row r="101" spans="2:5" x14ac:dyDescent="0.25">
      <c r="B101" s="4" t="s">
        <v>237</v>
      </c>
      <c r="C101" s="150"/>
      <c r="D101" s="150">
        <f t="shared" si="3"/>
        <v>0</v>
      </c>
      <c r="E101" s="150"/>
    </row>
    <row r="102" spans="2:5" x14ac:dyDescent="0.25">
      <c r="B102" s="4" t="s">
        <v>238</v>
      </c>
      <c r="C102" s="150"/>
      <c r="D102" s="150">
        <f t="shared" si="3"/>
        <v>0</v>
      </c>
      <c r="E102" s="150"/>
    </row>
    <row r="103" spans="2:5" x14ac:dyDescent="0.25">
      <c r="B103" s="4" t="s">
        <v>239</v>
      </c>
      <c r="C103" s="150"/>
      <c r="D103" s="150">
        <f t="shared" si="3"/>
        <v>0</v>
      </c>
      <c r="E103" s="150"/>
    </row>
    <row r="104" spans="2:5" x14ac:dyDescent="0.25">
      <c r="B104" s="4" t="s">
        <v>240</v>
      </c>
      <c r="C104" s="150"/>
      <c r="D104" s="150">
        <f t="shared" si="3"/>
        <v>0</v>
      </c>
      <c r="E104" s="150"/>
    </row>
    <row r="105" spans="2:5" x14ac:dyDescent="0.25">
      <c r="B105" s="4" t="s">
        <v>241</v>
      </c>
      <c r="C105" s="150"/>
      <c r="D105" s="150">
        <f t="shared" si="3"/>
        <v>0</v>
      </c>
      <c r="E105" s="150"/>
    </row>
    <row r="106" spans="2:5" x14ac:dyDescent="0.25">
      <c r="B106" s="4" t="s">
        <v>242</v>
      </c>
      <c r="C106" s="150"/>
      <c r="D106" s="150">
        <f t="shared" si="3"/>
        <v>0</v>
      </c>
      <c r="E106" s="150"/>
    </row>
    <row r="107" spans="2:5" x14ac:dyDescent="0.25">
      <c r="B107" s="4" t="s">
        <v>243</v>
      </c>
      <c r="C107" s="150">
        <v>13027933</v>
      </c>
      <c r="D107" s="150">
        <f t="shared" si="3"/>
        <v>13027.933000000001</v>
      </c>
      <c r="E107" s="150"/>
    </row>
    <row r="108" spans="2:5" x14ac:dyDescent="0.25">
      <c r="B108" s="4" t="s">
        <v>244</v>
      </c>
      <c r="C108" s="150"/>
      <c r="D108" s="150">
        <f t="shared" si="3"/>
        <v>0</v>
      </c>
      <c r="E108" s="150"/>
    </row>
    <row r="109" spans="2:5" x14ac:dyDescent="0.25">
      <c r="B109" s="4" t="s">
        <v>245</v>
      </c>
      <c r="C109" s="150"/>
      <c r="D109" s="150">
        <f t="shared" si="3"/>
        <v>0</v>
      </c>
      <c r="E109" s="150"/>
    </row>
    <row r="110" spans="2:5" x14ac:dyDescent="0.25">
      <c r="B110" s="4" t="s">
        <v>246</v>
      </c>
      <c r="C110" s="150"/>
      <c r="D110" s="150">
        <f t="shared" si="3"/>
        <v>0</v>
      </c>
      <c r="E110" s="150"/>
    </row>
    <row r="111" spans="2:5" x14ac:dyDescent="0.25">
      <c r="B111" s="4" t="s">
        <v>247</v>
      </c>
      <c r="C111" s="150"/>
      <c r="D111" s="150">
        <f t="shared" si="3"/>
        <v>0</v>
      </c>
      <c r="E111" s="150"/>
    </row>
    <row r="112" spans="2:5" x14ac:dyDescent="0.25">
      <c r="B112" s="4" t="s">
        <v>248</v>
      </c>
      <c r="C112" s="150"/>
      <c r="D112" s="150">
        <f t="shared" si="3"/>
        <v>0</v>
      </c>
      <c r="E112" s="150"/>
    </row>
    <row r="113" spans="2:5" x14ac:dyDescent="0.25">
      <c r="B113" s="4" t="s">
        <v>249</v>
      </c>
      <c r="C113" s="150"/>
      <c r="D113" s="150">
        <f t="shared" si="3"/>
        <v>0</v>
      </c>
      <c r="E113" s="150"/>
    </row>
    <row r="114" spans="2:5" x14ac:dyDescent="0.25">
      <c r="B114" s="4" t="s">
        <v>250</v>
      </c>
      <c r="C114" s="150"/>
      <c r="D114" s="150">
        <f t="shared" si="3"/>
        <v>0</v>
      </c>
      <c r="E114" s="150"/>
    </row>
    <row r="115" spans="2:5" x14ac:dyDescent="0.25">
      <c r="B115" s="4" t="s">
        <v>251</v>
      </c>
      <c r="C115" s="150"/>
      <c r="D115" s="150">
        <f t="shared" si="3"/>
        <v>0</v>
      </c>
      <c r="E115" s="150"/>
    </row>
    <row r="116" spans="2:5" x14ac:dyDescent="0.25">
      <c r="B116" s="4" t="s">
        <v>252</v>
      </c>
      <c r="C116" s="150"/>
      <c r="D116" s="150">
        <f t="shared" si="3"/>
        <v>0</v>
      </c>
      <c r="E116" s="150"/>
    </row>
    <row r="117" spans="2:5" x14ac:dyDescent="0.25">
      <c r="B117" s="4" t="s">
        <v>253</v>
      </c>
      <c r="C117" s="150"/>
      <c r="D117" s="150">
        <f t="shared" si="3"/>
        <v>0</v>
      </c>
      <c r="E117" s="150"/>
    </row>
    <row r="118" spans="2:5" x14ac:dyDescent="0.25">
      <c r="B118" s="4" t="s">
        <v>291</v>
      </c>
      <c r="C118" s="150">
        <v>3918464</v>
      </c>
      <c r="D118" s="150">
        <f t="shared" si="3"/>
        <v>3918.4639999999999</v>
      </c>
      <c r="E118" s="150"/>
    </row>
    <row r="119" spans="2:5" x14ac:dyDescent="0.25">
      <c r="B119" s="4" t="s">
        <v>292</v>
      </c>
      <c r="C119" s="150"/>
      <c r="D119" s="150">
        <f t="shared" si="3"/>
        <v>0</v>
      </c>
      <c r="E119" s="150"/>
    </row>
    <row r="120" spans="2:5" x14ac:dyDescent="0.25">
      <c r="B120" s="4" t="s">
        <v>293</v>
      </c>
      <c r="C120" s="150"/>
      <c r="D120" s="150">
        <f t="shared" si="3"/>
        <v>0</v>
      </c>
      <c r="E120" s="150"/>
    </row>
    <row r="121" spans="2:5" x14ac:dyDescent="0.25">
      <c r="B121" s="4" t="s">
        <v>294</v>
      </c>
      <c r="C121" s="150"/>
      <c r="D121" s="150">
        <f t="shared" si="3"/>
        <v>0</v>
      </c>
      <c r="E121" s="150"/>
    </row>
    <row r="122" spans="2:5" x14ac:dyDescent="0.25">
      <c r="B122" s="4" t="s">
        <v>295</v>
      </c>
      <c r="C122" s="150"/>
      <c r="D122" s="150">
        <f t="shared" si="3"/>
        <v>0</v>
      </c>
      <c r="E122" s="150"/>
    </row>
    <row r="123" spans="2:5" x14ac:dyDescent="0.25">
      <c r="B123" s="35"/>
      <c r="C123" s="150"/>
      <c r="D123" s="150">
        <f t="shared" si="3"/>
        <v>0</v>
      </c>
      <c r="E123" s="150"/>
    </row>
    <row r="124" spans="2:5" x14ac:dyDescent="0.25">
      <c r="B124" s="35"/>
      <c r="C124" s="150"/>
      <c r="D124" s="150">
        <f t="shared" si="3"/>
        <v>0</v>
      </c>
      <c r="E124" s="150"/>
    </row>
    <row r="125" spans="2:5" x14ac:dyDescent="0.25">
      <c r="B125" s="4" t="s">
        <v>296</v>
      </c>
      <c r="C125" s="150"/>
      <c r="D125" s="150">
        <f t="shared" si="3"/>
        <v>0</v>
      </c>
      <c r="E125" s="150"/>
    </row>
    <row r="126" spans="2:5" x14ac:dyDescent="0.25">
      <c r="B126" s="36" t="s">
        <v>297</v>
      </c>
      <c r="C126" s="150"/>
      <c r="D126" s="150">
        <f t="shared" si="3"/>
        <v>0</v>
      </c>
      <c r="E126" s="150"/>
    </row>
    <row r="127" spans="2:5" x14ac:dyDescent="0.25">
      <c r="B127" s="37" t="s">
        <v>298</v>
      </c>
      <c r="C127" s="150">
        <v>30130300</v>
      </c>
      <c r="D127" s="150">
        <f t="shared" si="3"/>
        <v>30130.3</v>
      </c>
      <c r="E127" s="150"/>
    </row>
    <row r="128" spans="2:5" x14ac:dyDescent="0.25">
      <c r="B128" s="15" t="s">
        <v>299</v>
      </c>
      <c r="C128" s="150"/>
      <c r="D128" s="150">
        <f t="shared" si="3"/>
        <v>0</v>
      </c>
      <c r="E128" s="150"/>
    </row>
    <row r="129" spans="2:5" x14ac:dyDescent="0.25">
      <c r="B129" s="15" t="s">
        <v>300</v>
      </c>
      <c r="C129" s="150">
        <v>101153</v>
      </c>
      <c r="D129" s="150">
        <f t="shared" si="3"/>
        <v>101.15300000000001</v>
      </c>
      <c r="E129" s="150"/>
    </row>
    <row r="130" spans="2:5" x14ac:dyDescent="0.25">
      <c r="B130" s="15" t="s">
        <v>301</v>
      </c>
      <c r="C130" s="150"/>
      <c r="D130" s="150">
        <f t="shared" ref="D130:D161" si="4">C130/$F$2</f>
        <v>0</v>
      </c>
      <c r="E130" s="150"/>
    </row>
    <row r="131" spans="2:5" x14ac:dyDescent="0.25">
      <c r="B131" s="15" t="s">
        <v>302</v>
      </c>
      <c r="C131" s="150"/>
      <c r="D131" s="150">
        <f t="shared" si="4"/>
        <v>0</v>
      </c>
      <c r="E131" s="150"/>
    </row>
    <row r="132" spans="2:5" x14ac:dyDescent="0.25">
      <c r="B132" s="15" t="s">
        <v>303</v>
      </c>
      <c r="C132" s="150"/>
      <c r="D132" s="150">
        <f t="shared" si="4"/>
        <v>0</v>
      </c>
      <c r="E132" s="150"/>
    </row>
    <row r="133" spans="2:5" x14ac:dyDescent="0.25">
      <c r="B133" s="217" t="s">
        <v>767</v>
      </c>
      <c r="C133" s="150"/>
      <c r="D133" s="150">
        <f t="shared" si="4"/>
        <v>0</v>
      </c>
      <c r="E133" s="150"/>
    </row>
    <row r="134" spans="2:5" x14ac:dyDescent="0.25">
      <c r="B134" s="15" t="s">
        <v>304</v>
      </c>
      <c r="C134" s="150"/>
      <c r="D134" s="150">
        <f t="shared" si="4"/>
        <v>0</v>
      </c>
      <c r="E134" s="150"/>
    </row>
    <row r="135" spans="2:5" x14ac:dyDescent="0.25">
      <c r="B135" s="15" t="s">
        <v>305</v>
      </c>
      <c r="C135" s="150"/>
      <c r="D135" s="150">
        <f t="shared" si="4"/>
        <v>0</v>
      </c>
      <c r="E135" s="150"/>
    </row>
    <row r="136" spans="2:5" x14ac:dyDescent="0.25">
      <c r="B136" s="15" t="s">
        <v>306</v>
      </c>
      <c r="C136" s="150"/>
      <c r="D136" s="150">
        <f t="shared" si="4"/>
        <v>0</v>
      </c>
      <c r="E136" s="150"/>
    </row>
    <row r="137" spans="2:5" x14ac:dyDescent="0.25">
      <c r="B137" s="15" t="s">
        <v>307</v>
      </c>
      <c r="C137" s="150"/>
      <c r="D137" s="150">
        <f t="shared" si="4"/>
        <v>0</v>
      </c>
      <c r="E137" s="150"/>
    </row>
    <row r="138" spans="2:5" x14ac:dyDescent="0.25">
      <c r="B138" s="15" t="s">
        <v>308</v>
      </c>
      <c r="C138" s="150"/>
      <c r="D138" s="150">
        <f t="shared" si="4"/>
        <v>0</v>
      </c>
      <c r="E138" s="150"/>
    </row>
    <row r="139" spans="2:5" x14ac:dyDescent="0.25">
      <c r="B139" s="15" t="s">
        <v>739</v>
      </c>
      <c r="C139" s="150"/>
      <c r="D139" s="150">
        <f t="shared" si="4"/>
        <v>0</v>
      </c>
      <c r="E139" s="150"/>
    </row>
    <row r="140" spans="2:5" x14ac:dyDescent="0.25">
      <c r="B140" s="15" t="s">
        <v>740</v>
      </c>
      <c r="C140" s="150"/>
      <c r="D140" s="150">
        <f t="shared" si="4"/>
        <v>0</v>
      </c>
      <c r="E140" s="150"/>
    </row>
    <row r="141" spans="2:5" x14ac:dyDescent="0.25">
      <c r="B141" s="15" t="s">
        <v>741</v>
      </c>
      <c r="C141" s="150"/>
      <c r="D141" s="150">
        <f t="shared" si="4"/>
        <v>0</v>
      </c>
      <c r="E141" s="150"/>
    </row>
    <row r="142" spans="2:5" x14ac:dyDescent="0.25">
      <c r="B142" s="15" t="s">
        <v>742</v>
      </c>
      <c r="C142" s="150"/>
      <c r="D142" s="150">
        <f t="shared" si="4"/>
        <v>0</v>
      </c>
      <c r="E142" s="150"/>
    </row>
    <row r="143" spans="2:5" x14ac:dyDescent="0.25">
      <c r="B143" s="15" t="s">
        <v>743</v>
      </c>
      <c r="C143" s="150"/>
      <c r="D143" s="150">
        <f t="shared" si="4"/>
        <v>0</v>
      </c>
      <c r="E143" s="150"/>
    </row>
    <row r="144" spans="2:5" x14ac:dyDescent="0.25">
      <c r="B144" s="15" t="s">
        <v>744</v>
      </c>
      <c r="C144" s="150"/>
      <c r="D144" s="150">
        <f t="shared" si="4"/>
        <v>0</v>
      </c>
      <c r="E144" s="150"/>
    </row>
    <row r="145" spans="2:5" x14ac:dyDescent="0.25">
      <c r="B145" s="15" t="s">
        <v>745</v>
      </c>
      <c r="C145" s="150"/>
      <c r="D145" s="150">
        <f t="shared" si="4"/>
        <v>0</v>
      </c>
      <c r="E145" s="150"/>
    </row>
    <row r="146" spans="2:5" x14ac:dyDescent="0.25">
      <c r="B146" s="15" t="s">
        <v>746</v>
      </c>
      <c r="C146" s="150"/>
      <c r="D146" s="150">
        <f t="shared" si="4"/>
        <v>0</v>
      </c>
      <c r="E146" s="150"/>
    </row>
    <row r="147" spans="2:5" x14ac:dyDescent="0.25">
      <c r="B147" s="15" t="s">
        <v>747</v>
      </c>
      <c r="C147" s="150"/>
      <c r="D147" s="150">
        <f t="shared" si="4"/>
        <v>0</v>
      </c>
      <c r="E147" s="150"/>
    </row>
    <row r="148" spans="2:5" x14ac:dyDescent="0.25">
      <c r="B148" s="15" t="s">
        <v>748</v>
      </c>
      <c r="C148" s="150"/>
      <c r="D148" s="150">
        <f t="shared" si="4"/>
        <v>0</v>
      </c>
      <c r="E148" s="150"/>
    </row>
    <row r="149" spans="2:5" x14ac:dyDescent="0.25">
      <c r="B149" s="15" t="s">
        <v>749</v>
      </c>
      <c r="C149" s="150"/>
      <c r="D149" s="150">
        <f t="shared" si="4"/>
        <v>0</v>
      </c>
      <c r="E149" s="150"/>
    </row>
    <row r="150" spans="2:5" x14ac:dyDescent="0.25">
      <c r="B150" s="15" t="s">
        <v>750</v>
      </c>
      <c r="C150" s="150"/>
      <c r="D150" s="150">
        <f t="shared" si="4"/>
        <v>0</v>
      </c>
      <c r="E150" s="150"/>
    </row>
    <row r="151" spans="2:5" x14ac:dyDescent="0.25">
      <c r="B151" s="15" t="s">
        <v>751</v>
      </c>
      <c r="C151" s="150"/>
      <c r="D151" s="150">
        <f t="shared" si="4"/>
        <v>0</v>
      </c>
      <c r="E151" s="150"/>
    </row>
    <row r="152" spans="2:5" x14ac:dyDescent="0.25">
      <c r="B152" s="15" t="s">
        <v>752</v>
      </c>
      <c r="C152" s="150"/>
      <c r="D152" s="150">
        <f t="shared" si="4"/>
        <v>0</v>
      </c>
      <c r="E152" s="150"/>
    </row>
    <row r="153" spans="2:5" x14ac:dyDescent="0.25">
      <c r="B153" s="15" t="s">
        <v>753</v>
      </c>
      <c r="C153" s="150"/>
      <c r="D153" s="150">
        <f t="shared" si="4"/>
        <v>0</v>
      </c>
      <c r="E153" s="150"/>
    </row>
    <row r="154" spans="2:5" x14ac:dyDescent="0.25">
      <c r="B154" s="15" t="s">
        <v>754</v>
      </c>
      <c r="C154" s="150"/>
      <c r="D154" s="150">
        <f t="shared" si="4"/>
        <v>0</v>
      </c>
      <c r="E154" s="150"/>
    </row>
    <row r="155" spans="2:5" x14ac:dyDescent="0.25">
      <c r="B155" s="15" t="s">
        <v>755</v>
      </c>
      <c r="C155" s="150"/>
      <c r="D155" s="150">
        <f t="shared" si="4"/>
        <v>0</v>
      </c>
      <c r="E155" s="150"/>
    </row>
    <row r="156" spans="2:5" x14ac:dyDescent="0.25">
      <c r="B156" s="15" t="s">
        <v>756</v>
      </c>
      <c r="C156" s="150"/>
      <c r="D156" s="150">
        <f t="shared" si="4"/>
        <v>0</v>
      </c>
      <c r="E156" s="150"/>
    </row>
    <row r="157" spans="2:5" x14ac:dyDescent="0.25">
      <c r="B157" s="15" t="s">
        <v>757</v>
      </c>
      <c r="C157" s="150"/>
      <c r="D157" s="150">
        <f t="shared" si="4"/>
        <v>0</v>
      </c>
      <c r="E157" s="150"/>
    </row>
    <row r="158" spans="2:5" x14ac:dyDescent="0.25">
      <c r="B158" s="15" t="s">
        <v>758</v>
      </c>
      <c r="C158" s="150"/>
      <c r="D158" s="150">
        <f t="shared" si="4"/>
        <v>0</v>
      </c>
      <c r="E158" s="150"/>
    </row>
    <row r="159" spans="2:5" x14ac:dyDescent="0.25">
      <c r="B159" s="15" t="s">
        <v>759</v>
      </c>
      <c r="C159" s="150"/>
      <c r="D159" s="150">
        <f t="shared" si="4"/>
        <v>0</v>
      </c>
      <c r="E159" s="150"/>
    </row>
    <row r="160" spans="2:5" x14ac:dyDescent="0.25">
      <c r="B160" s="15" t="s">
        <v>768</v>
      </c>
      <c r="C160" s="150"/>
      <c r="D160" s="150">
        <f t="shared" si="4"/>
        <v>0</v>
      </c>
      <c r="E160" s="150"/>
    </row>
    <row r="161" spans="2:5" x14ac:dyDescent="0.25">
      <c r="B161" s="15" t="s">
        <v>760</v>
      </c>
      <c r="C161" s="150">
        <v>16768625</v>
      </c>
      <c r="D161" s="150">
        <f t="shared" si="4"/>
        <v>16768.625</v>
      </c>
      <c r="E161" s="150"/>
    </row>
    <row r="162" spans="2:5" x14ac:dyDescent="0.25">
      <c r="B162" s="15" t="s">
        <v>309</v>
      </c>
      <c r="C162" s="150"/>
      <c r="D162" s="150">
        <f t="shared" ref="D162:D172" si="5">C162/$F$2</f>
        <v>0</v>
      </c>
      <c r="E162" s="150"/>
    </row>
    <row r="163" spans="2:5" x14ac:dyDescent="0.25">
      <c r="B163" s="15" t="s">
        <v>769</v>
      </c>
      <c r="C163" s="150"/>
      <c r="D163" s="150">
        <f t="shared" si="5"/>
        <v>0</v>
      </c>
      <c r="E163" s="150"/>
    </row>
    <row r="164" spans="2:5" x14ac:dyDescent="0.25">
      <c r="B164" s="15" t="s">
        <v>761</v>
      </c>
      <c r="C164" s="150"/>
      <c r="D164" s="150">
        <f t="shared" si="5"/>
        <v>0</v>
      </c>
      <c r="E164" s="150"/>
    </row>
    <row r="165" spans="2:5" x14ac:dyDescent="0.25">
      <c r="B165" s="15" t="s">
        <v>762</v>
      </c>
      <c r="C165" s="150"/>
      <c r="D165" s="150">
        <f t="shared" si="5"/>
        <v>0</v>
      </c>
      <c r="E165" s="150"/>
    </row>
    <row r="166" spans="2:5" x14ac:dyDescent="0.25">
      <c r="B166" s="15" t="s">
        <v>763</v>
      </c>
      <c r="C166" s="150"/>
      <c r="D166" s="150">
        <f t="shared" si="5"/>
        <v>0</v>
      </c>
      <c r="E166" s="150"/>
    </row>
    <row r="167" spans="2:5" x14ac:dyDescent="0.25">
      <c r="B167" s="15" t="s">
        <v>764</v>
      </c>
      <c r="C167" s="150"/>
      <c r="D167" s="150">
        <f t="shared" si="5"/>
        <v>0</v>
      </c>
      <c r="E167" s="150"/>
    </row>
    <row r="168" spans="2:5" x14ac:dyDescent="0.25">
      <c r="B168" s="15" t="s">
        <v>765</v>
      </c>
      <c r="C168" s="150"/>
      <c r="D168" s="150">
        <f t="shared" si="5"/>
        <v>0</v>
      </c>
      <c r="E168" s="150"/>
    </row>
    <row r="169" spans="2:5" x14ac:dyDescent="0.25">
      <c r="B169" s="15" t="s">
        <v>766</v>
      </c>
      <c r="C169" s="150"/>
      <c r="D169" s="150">
        <f t="shared" si="5"/>
        <v>0</v>
      </c>
      <c r="E169" s="150"/>
    </row>
    <row r="170" spans="2:5" x14ac:dyDescent="0.25">
      <c r="B170" s="15" t="s">
        <v>860</v>
      </c>
      <c r="C170" s="150"/>
      <c r="D170" s="150">
        <f t="shared" si="5"/>
        <v>0</v>
      </c>
      <c r="E170" s="150"/>
    </row>
    <row r="171" spans="2:5" x14ac:dyDescent="0.25">
      <c r="B171" s="15" t="s">
        <v>830</v>
      </c>
      <c r="C171" s="150"/>
      <c r="D171" s="150">
        <f t="shared" si="5"/>
        <v>0</v>
      </c>
      <c r="E171" s="150"/>
    </row>
    <row r="172" spans="2:5" x14ac:dyDescent="0.25">
      <c r="B172" s="15" t="s">
        <v>831</v>
      </c>
      <c r="C172" s="150"/>
      <c r="D172" s="150">
        <f t="shared" si="5"/>
        <v>0</v>
      </c>
      <c r="E172" s="15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35"/>
  <sheetViews>
    <sheetView workbookViewId="0">
      <selection activeCell="D6" sqref="D6"/>
    </sheetView>
  </sheetViews>
  <sheetFormatPr baseColWidth="10" defaultRowHeight="15" x14ac:dyDescent="0.25"/>
  <cols>
    <col min="2" max="2" width="62.7109375" customWidth="1"/>
    <col min="3" max="3" width="11.5703125" style="150"/>
    <col min="4" max="4" width="14.5703125" style="150" customWidth="1"/>
    <col min="5" max="6" width="17.28515625" style="150" customWidth="1"/>
    <col min="7" max="7" width="12.28515625" style="202" customWidth="1"/>
  </cols>
  <sheetData>
    <row r="3" spans="2:8" x14ac:dyDescent="0.25">
      <c r="B3" s="298" t="s">
        <v>914</v>
      </c>
      <c r="C3" s="299" t="s">
        <v>915</v>
      </c>
      <c r="D3" s="299" t="s">
        <v>918</v>
      </c>
      <c r="E3" s="299" t="s">
        <v>916</v>
      </c>
      <c r="F3" s="299"/>
      <c r="G3" s="300" t="s">
        <v>917</v>
      </c>
    </row>
    <row r="4" spans="2:8" x14ac:dyDescent="0.25">
      <c r="B4" s="296" t="s">
        <v>74</v>
      </c>
      <c r="C4" s="177">
        <v>899751.74947755854</v>
      </c>
      <c r="D4" s="177">
        <v>842835.76699999999</v>
      </c>
      <c r="E4" s="177">
        <v>841982.42299999995</v>
      </c>
      <c r="F4" s="177">
        <f>D4-E4</f>
        <v>853.34400000004098</v>
      </c>
      <c r="G4" s="287">
        <v>0.98</v>
      </c>
    </row>
    <row r="5" spans="2:8" x14ac:dyDescent="0.25">
      <c r="B5" s="296" t="s">
        <v>75</v>
      </c>
      <c r="C5" s="177">
        <v>3211414.9082187451</v>
      </c>
      <c r="D5" s="177">
        <v>3239357.696</v>
      </c>
      <c r="E5" s="177">
        <v>3211949.696</v>
      </c>
      <c r="F5" s="177">
        <f t="shared" ref="F5:F35" si="0">D5-E5</f>
        <v>27408</v>
      </c>
      <c r="G5" s="287">
        <v>1</v>
      </c>
    </row>
    <row r="6" spans="2:8" x14ac:dyDescent="0.25">
      <c r="B6" s="296" t="s">
        <v>76</v>
      </c>
      <c r="C6" s="177">
        <v>2441186.9915</v>
      </c>
      <c r="D6" s="177">
        <v>2472756.8229999994</v>
      </c>
      <c r="E6" s="177">
        <v>2466356.8229999994</v>
      </c>
      <c r="F6" s="177">
        <f t="shared" si="0"/>
        <v>6400</v>
      </c>
      <c r="G6" s="297">
        <v>1</v>
      </c>
    </row>
    <row r="7" spans="2:8" x14ac:dyDescent="0.25">
      <c r="B7" s="296" t="s">
        <v>77</v>
      </c>
      <c r="C7" s="177">
        <v>99182.541383196105</v>
      </c>
      <c r="D7" s="177">
        <v>98682</v>
      </c>
      <c r="E7" s="177">
        <v>98682</v>
      </c>
      <c r="F7" s="177">
        <f t="shared" si="0"/>
        <v>0</v>
      </c>
      <c r="G7" s="297">
        <v>1</v>
      </c>
    </row>
    <row r="8" spans="2:8" x14ac:dyDescent="0.25">
      <c r="B8" s="296" t="s">
        <v>78</v>
      </c>
      <c r="C8" s="177">
        <v>2901464.7561708018</v>
      </c>
      <c r="D8" s="177">
        <v>2991695.1500000004</v>
      </c>
      <c r="E8" s="177">
        <v>2880568.7150000003</v>
      </c>
      <c r="F8" s="177">
        <f t="shared" si="0"/>
        <v>111126.43500000006</v>
      </c>
      <c r="G8" s="287">
        <v>0.98004000000000013</v>
      </c>
    </row>
    <row r="9" spans="2:8" x14ac:dyDescent="0.25">
      <c r="B9" s="296" t="s">
        <v>82</v>
      </c>
      <c r="C9" s="177">
        <v>53644.89729460243</v>
      </c>
      <c r="D9" s="177">
        <v>53644.89729460243</v>
      </c>
      <c r="E9" s="177">
        <v>51583.963000000003</v>
      </c>
      <c r="F9" s="177">
        <f t="shared" si="0"/>
        <v>2060.9342946024262</v>
      </c>
      <c r="G9" s="287">
        <v>0.94000000000000006</v>
      </c>
    </row>
    <row r="10" spans="2:8" x14ac:dyDescent="0.25">
      <c r="B10" s="296" t="s">
        <v>83</v>
      </c>
      <c r="C10" s="177">
        <v>74502.990000000005</v>
      </c>
      <c r="D10" s="177">
        <v>110902.99</v>
      </c>
      <c r="E10" s="177">
        <v>110445.99</v>
      </c>
      <c r="F10" s="177">
        <f t="shared" si="0"/>
        <v>457</v>
      </c>
      <c r="G10" s="287">
        <v>0.95996999999999999</v>
      </c>
    </row>
    <row r="11" spans="2:8" x14ac:dyDescent="0.25">
      <c r="B11" s="296" t="s">
        <v>84</v>
      </c>
      <c r="C11" s="177">
        <v>1871831.492803101</v>
      </c>
      <c r="D11" s="177">
        <v>1871831.1316062016</v>
      </c>
      <c r="E11" s="177">
        <v>946254.23600000003</v>
      </c>
      <c r="F11" s="177">
        <f t="shared" si="0"/>
        <v>925576.89560620161</v>
      </c>
      <c r="G11" s="287">
        <v>0.71997</v>
      </c>
      <c r="H11" s="202"/>
    </row>
    <row r="12" spans="2:8" x14ac:dyDescent="0.25">
      <c r="B12" s="296" t="s">
        <v>86</v>
      </c>
      <c r="C12" s="177">
        <v>706353.853</v>
      </c>
      <c r="D12" s="177">
        <v>706353.853</v>
      </c>
      <c r="E12" s="177">
        <v>677853.853</v>
      </c>
      <c r="F12" s="177">
        <f t="shared" si="0"/>
        <v>28500</v>
      </c>
      <c r="G12" s="287">
        <v>0.99</v>
      </c>
    </row>
    <row r="13" spans="2:8" x14ac:dyDescent="0.25">
      <c r="B13" s="296" t="s">
        <v>88</v>
      </c>
      <c r="C13" s="177">
        <v>2164426.7092612204</v>
      </c>
      <c r="D13" s="177">
        <v>2164426.7092612204</v>
      </c>
      <c r="E13" s="177">
        <v>1703816.774</v>
      </c>
      <c r="F13" s="177">
        <f t="shared" si="0"/>
        <v>460609.93526122044</v>
      </c>
      <c r="G13" s="287">
        <v>0.92</v>
      </c>
    </row>
    <row r="14" spans="2:8" x14ac:dyDescent="0.25">
      <c r="B14" s="296" t="s">
        <v>90</v>
      </c>
      <c r="C14" s="177">
        <v>32020.02981015747</v>
      </c>
      <c r="D14" s="177">
        <v>32020.02981015747</v>
      </c>
      <c r="E14" s="177">
        <v>16971.851999999999</v>
      </c>
      <c r="F14" s="177">
        <f t="shared" si="0"/>
        <v>15048.177810157471</v>
      </c>
      <c r="G14" s="287">
        <v>0.55000000000000004</v>
      </c>
    </row>
    <row r="15" spans="2:8" x14ac:dyDescent="0.25">
      <c r="B15" s="296" t="s">
        <v>94</v>
      </c>
      <c r="C15" s="177">
        <v>4334848.4790896541</v>
      </c>
      <c r="D15" s="177">
        <v>4334848.4790896541</v>
      </c>
      <c r="E15" s="177">
        <v>1839139.4210000001</v>
      </c>
      <c r="F15" s="177">
        <f t="shared" si="0"/>
        <v>2495709.058089654</v>
      </c>
      <c r="G15" s="287">
        <v>0.55000000000000004</v>
      </c>
    </row>
    <row r="16" spans="2:8" x14ac:dyDescent="0.25">
      <c r="B16" s="296" t="s">
        <v>95</v>
      </c>
      <c r="C16" s="177">
        <v>1029346.9249999998</v>
      </c>
      <c r="D16" s="177">
        <v>1011010.1719999998</v>
      </c>
      <c r="E16" s="177">
        <v>1011010.1719999998</v>
      </c>
      <c r="F16" s="177">
        <f t="shared" si="0"/>
        <v>0</v>
      </c>
      <c r="G16" s="287">
        <v>0.98</v>
      </c>
    </row>
    <row r="17" spans="2:7" x14ac:dyDescent="0.25">
      <c r="B17" s="296" t="s">
        <v>98</v>
      </c>
      <c r="C17" s="177">
        <v>9095024.2903271392</v>
      </c>
      <c r="D17" s="177">
        <v>8329127.0033271406</v>
      </c>
      <c r="E17" s="177">
        <f>6964379.553+1179487.742</f>
        <v>8143867.2949999999</v>
      </c>
      <c r="F17" s="177">
        <f t="shared" si="0"/>
        <v>185259.70832714066</v>
      </c>
      <c r="G17" s="287">
        <v>0.89677000000000007</v>
      </c>
    </row>
    <row r="18" spans="2:7" x14ac:dyDescent="0.25">
      <c r="B18" s="296" t="s">
        <v>100</v>
      </c>
      <c r="C18" s="177">
        <v>11243013.969241215</v>
      </c>
      <c r="D18" s="177">
        <v>10743014.386</v>
      </c>
      <c r="E18" s="177">
        <v>7512393.2089999998</v>
      </c>
      <c r="F18" s="177">
        <f t="shared" si="0"/>
        <v>3230621.1770000001</v>
      </c>
      <c r="G18" s="287">
        <v>0.98</v>
      </c>
    </row>
    <row r="19" spans="2:7" x14ac:dyDescent="0.25">
      <c r="B19" s="295" t="s">
        <v>101</v>
      </c>
      <c r="C19" s="177">
        <v>454672.95716276963</v>
      </c>
      <c r="D19" s="177">
        <v>454663.95117914892</v>
      </c>
      <c r="E19" s="177">
        <v>179598.122</v>
      </c>
      <c r="F19" s="177">
        <f t="shared" si="0"/>
        <v>275065.82917914889</v>
      </c>
      <c r="G19" s="287">
        <v>0.97</v>
      </c>
    </row>
    <row r="20" spans="2:7" x14ac:dyDescent="0.25">
      <c r="B20" s="295" t="s">
        <v>105</v>
      </c>
      <c r="C20" s="177">
        <v>5783819.0650853207</v>
      </c>
      <c r="D20" s="177">
        <v>5783819.0650853207</v>
      </c>
      <c r="E20" s="177">
        <v>4610220.1409999998</v>
      </c>
      <c r="F20" s="177">
        <f t="shared" si="0"/>
        <v>1173598.9240853209</v>
      </c>
      <c r="G20" s="287">
        <v>0.95000000000000007</v>
      </c>
    </row>
    <row r="21" spans="2:7" x14ac:dyDescent="0.25">
      <c r="B21" s="295" t="s">
        <v>106</v>
      </c>
      <c r="C21" s="177">
        <v>13819922.195880819</v>
      </c>
      <c r="D21" s="177">
        <v>13884649.00159164</v>
      </c>
      <c r="E21" s="177">
        <v>13056417.164000001</v>
      </c>
      <c r="F21" s="177">
        <f t="shared" si="0"/>
        <v>828231.83759163879</v>
      </c>
      <c r="G21" s="287">
        <v>0.85003000000000006</v>
      </c>
    </row>
    <row r="22" spans="2:7" x14ac:dyDescent="0.25">
      <c r="B22" s="295" t="s">
        <v>107</v>
      </c>
      <c r="C22" s="177">
        <v>5859563.5624679504</v>
      </c>
      <c r="D22" s="177">
        <v>6038853.7887571305</v>
      </c>
      <c r="E22" s="177">
        <v>5340815.7180000003</v>
      </c>
      <c r="F22" s="177">
        <f t="shared" si="0"/>
        <v>698038.07075713016</v>
      </c>
      <c r="G22" s="287">
        <v>0.93800000000000017</v>
      </c>
    </row>
    <row r="23" spans="2:7" x14ac:dyDescent="0.25">
      <c r="B23" s="295" t="s">
        <v>113</v>
      </c>
      <c r="C23" s="177">
        <v>109524.74562353849</v>
      </c>
      <c r="D23" s="177">
        <v>109524.74562353849</v>
      </c>
      <c r="E23" s="177">
        <v>69358.172999999995</v>
      </c>
      <c r="F23" s="177">
        <f t="shared" si="0"/>
        <v>40166.572623538494</v>
      </c>
      <c r="G23" s="287">
        <v>0.83001999999999987</v>
      </c>
    </row>
    <row r="24" spans="2:7" x14ac:dyDescent="0.25">
      <c r="B24" s="295" t="s">
        <v>114</v>
      </c>
      <c r="C24" s="177">
        <v>228446.02005490489</v>
      </c>
      <c r="D24" s="177">
        <v>331500.19699999999</v>
      </c>
      <c r="E24" s="177">
        <v>248300.19699999999</v>
      </c>
      <c r="F24" s="177">
        <f t="shared" si="0"/>
        <v>83200</v>
      </c>
      <c r="G24" s="287">
        <v>1</v>
      </c>
    </row>
    <row r="25" spans="2:7" x14ac:dyDescent="0.25">
      <c r="B25" s="295" t="s">
        <v>133</v>
      </c>
      <c r="C25" s="177">
        <v>5165637.0449999999</v>
      </c>
      <c r="D25" s="177">
        <v>5165637.0449999999</v>
      </c>
      <c r="E25" s="177">
        <v>5110683.3779999996</v>
      </c>
      <c r="F25" s="177">
        <f t="shared" si="0"/>
        <v>54953.667000000365</v>
      </c>
      <c r="G25" s="287">
        <v>0.97</v>
      </c>
    </row>
    <row r="26" spans="2:7" x14ac:dyDescent="0.25">
      <c r="B26" s="295" t="s">
        <v>135</v>
      </c>
      <c r="C26" s="177">
        <v>8169139.8188690078</v>
      </c>
      <c r="D26" s="177">
        <v>8169139.4230000023</v>
      </c>
      <c r="E26" s="177">
        <v>4174783.3829999999</v>
      </c>
      <c r="F26" s="177">
        <f t="shared" si="0"/>
        <v>3994356.0400000024</v>
      </c>
      <c r="G26" s="287">
        <v>0.78</v>
      </c>
    </row>
    <row r="27" spans="2:7" x14ac:dyDescent="0.25">
      <c r="B27" s="295" t="s">
        <v>137</v>
      </c>
      <c r="C27" s="177">
        <v>436258.60478470795</v>
      </c>
      <c r="D27" s="177">
        <v>436258.60478470795</v>
      </c>
      <c r="E27" s="177">
        <v>145961.70699999999</v>
      </c>
      <c r="F27" s="177">
        <f t="shared" si="0"/>
        <v>290296.89778470795</v>
      </c>
      <c r="G27" s="287">
        <v>0.57000000000000006</v>
      </c>
    </row>
    <row r="28" spans="2:7" x14ac:dyDescent="0.25">
      <c r="B28" s="295" t="s">
        <v>138</v>
      </c>
      <c r="C28" s="177">
        <v>690671.72430881474</v>
      </c>
      <c r="D28" s="177">
        <v>690671.72430881474</v>
      </c>
      <c r="E28" s="177">
        <v>212687.31600000005</v>
      </c>
      <c r="F28" s="177">
        <f t="shared" si="0"/>
        <v>477984.40830881469</v>
      </c>
      <c r="G28" s="287">
        <v>0.52000999999999997</v>
      </c>
    </row>
    <row r="29" spans="2:7" x14ac:dyDescent="0.25">
      <c r="B29" s="295" t="s">
        <v>140</v>
      </c>
      <c r="C29" s="177">
        <v>5436903.1895158393</v>
      </c>
      <c r="D29" s="177">
        <v>5436903.1895158393</v>
      </c>
      <c r="E29" s="177">
        <v>3634791.1560000004</v>
      </c>
      <c r="F29" s="177">
        <f t="shared" si="0"/>
        <v>1802112.0335158389</v>
      </c>
      <c r="G29" s="287">
        <v>0.8600000000000001</v>
      </c>
    </row>
    <row r="30" spans="2:7" x14ac:dyDescent="0.25">
      <c r="B30" s="295" t="s">
        <v>208</v>
      </c>
      <c r="C30" s="177">
        <v>2992870.7271305555</v>
      </c>
      <c r="D30" s="177">
        <v>3162182.0067041763</v>
      </c>
      <c r="E30" s="177">
        <v>2654106.4610000006</v>
      </c>
      <c r="F30" s="177">
        <f t="shared" si="0"/>
        <v>508075.54570417572</v>
      </c>
      <c r="G30" s="287">
        <v>0.97000000000000008</v>
      </c>
    </row>
    <row r="31" spans="2:7" x14ac:dyDescent="0.25">
      <c r="B31" s="295" t="s">
        <v>209</v>
      </c>
      <c r="C31" s="177">
        <v>2765670.2947615143</v>
      </c>
      <c r="D31" s="177">
        <v>2512938.4356083334</v>
      </c>
      <c r="E31" s="177">
        <v>2467261.159</v>
      </c>
      <c r="F31" s="177">
        <f t="shared" si="0"/>
        <v>45677.276608333457</v>
      </c>
      <c r="G31" s="287">
        <v>0.98</v>
      </c>
    </row>
    <row r="32" spans="2:7" x14ac:dyDescent="0.25">
      <c r="B32" s="295" t="s">
        <v>829</v>
      </c>
      <c r="C32" s="177">
        <v>91329.891454721801</v>
      </c>
      <c r="D32" s="177">
        <v>89756.96699999999</v>
      </c>
      <c r="E32" s="177">
        <v>96372.570999999996</v>
      </c>
      <c r="F32" s="177">
        <f t="shared" si="0"/>
        <v>-6615.6040000000066</v>
      </c>
      <c r="G32" s="287">
        <v>0.98998569315794593</v>
      </c>
    </row>
    <row r="33" spans="2:7" x14ac:dyDescent="0.25">
      <c r="B33" s="295" t="s">
        <v>214</v>
      </c>
      <c r="C33" s="177">
        <v>57044.412445141534</v>
      </c>
      <c r="D33" s="177">
        <v>57044.412445141534</v>
      </c>
      <c r="E33" s="177">
        <v>50716.497000000003</v>
      </c>
      <c r="F33" s="177">
        <f t="shared" si="0"/>
        <v>6327.9154451415307</v>
      </c>
      <c r="G33" s="287">
        <v>0.90999999999999992</v>
      </c>
    </row>
    <row r="34" spans="2:7" x14ac:dyDescent="0.25">
      <c r="B34" s="295" t="s">
        <v>215</v>
      </c>
      <c r="C34" s="177">
        <v>4498617.4244731963</v>
      </c>
      <c r="D34" s="177">
        <v>4498617.3461100003</v>
      </c>
      <c r="E34" s="177">
        <v>3453336.7170000002</v>
      </c>
      <c r="F34" s="177">
        <f t="shared" si="0"/>
        <v>1045280.6291100001</v>
      </c>
      <c r="G34" s="287">
        <v>0.93</v>
      </c>
    </row>
    <row r="35" spans="2:7" x14ac:dyDescent="0.25">
      <c r="B35" s="295" t="s">
        <v>216</v>
      </c>
      <c r="C35" s="177">
        <v>42014.567665714327</v>
      </c>
      <c r="D35" s="177">
        <v>42014.080999999998</v>
      </c>
      <c r="E35" s="177">
        <v>21814.542999999998</v>
      </c>
      <c r="F35" s="177">
        <f t="shared" si="0"/>
        <v>20199.538</v>
      </c>
      <c r="G35" s="287">
        <v>0.74</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63"/>
  <sheetViews>
    <sheetView zoomScaleNormal="100" workbookViewId="0">
      <selection activeCell="D9" sqref="D9"/>
    </sheetView>
  </sheetViews>
  <sheetFormatPr baseColWidth="10" defaultRowHeight="15" x14ac:dyDescent="0.25"/>
  <cols>
    <col min="4" max="4" width="11.5703125" style="259"/>
    <col min="6" max="6" width="11.5703125" style="259"/>
    <col min="8" max="8" width="11.5703125" style="259"/>
    <col min="10" max="10" width="11.5703125" style="259"/>
    <col min="12" max="12" width="11.5703125" style="259"/>
    <col min="14" max="14" width="11.5703125" style="259"/>
    <col min="16" max="16" width="11.5703125" style="259"/>
  </cols>
  <sheetData>
    <row r="3" spans="1:16" x14ac:dyDescent="0.25">
      <c r="A3" s="216" t="s">
        <v>143</v>
      </c>
      <c r="B3" s="216" t="s">
        <v>651</v>
      </c>
      <c r="C3" s="216" t="s">
        <v>609</v>
      </c>
      <c r="D3" s="216" t="s">
        <v>378</v>
      </c>
      <c r="E3" s="216" t="s">
        <v>882</v>
      </c>
      <c r="F3" s="216" t="s">
        <v>889</v>
      </c>
      <c r="G3" s="216" t="s">
        <v>883</v>
      </c>
      <c r="H3" s="216" t="s">
        <v>890</v>
      </c>
      <c r="I3" s="216" t="s">
        <v>884</v>
      </c>
      <c r="J3" s="216" t="s">
        <v>891</v>
      </c>
      <c r="K3" s="285" t="s">
        <v>609</v>
      </c>
      <c r="L3" s="285" t="s">
        <v>378</v>
      </c>
      <c r="M3" s="285" t="s">
        <v>882</v>
      </c>
      <c r="N3" s="285" t="s">
        <v>889</v>
      </c>
      <c r="O3" s="285" t="s">
        <v>883</v>
      </c>
      <c r="P3" s="285" t="s">
        <v>890</v>
      </c>
    </row>
    <row r="4" spans="1:16" x14ac:dyDescent="0.25">
      <c r="A4" s="284" t="s">
        <v>423</v>
      </c>
      <c r="B4" s="216" t="s">
        <v>625</v>
      </c>
      <c r="C4" s="177">
        <v>111795.47099999999</v>
      </c>
      <c r="D4" s="177">
        <f>C4</f>
        <v>111795.47099999999</v>
      </c>
      <c r="E4" s="177">
        <v>275225.54197080224</v>
      </c>
      <c r="F4" s="177">
        <f>E4</f>
        <v>275225.54197080224</v>
      </c>
      <c r="G4" s="177">
        <v>111795.47099999999</v>
      </c>
      <c r="H4" s="177">
        <f>G4</f>
        <v>111795.47099999999</v>
      </c>
      <c r="I4" s="177">
        <v>111795.47099999999</v>
      </c>
      <c r="J4" s="177">
        <f>I4</f>
        <v>111795.47099999999</v>
      </c>
      <c r="K4" s="287">
        <v>0.48972769354817802</v>
      </c>
      <c r="L4" s="287">
        <f>K4</f>
        <v>0.48972769354817802</v>
      </c>
      <c r="M4" s="287">
        <f>4.71399448148583%+48.9727693548178%</f>
        <v>0.5368676383630363</v>
      </c>
      <c r="N4" s="287">
        <f>M4</f>
        <v>0.5368676383630363</v>
      </c>
      <c r="O4" s="287">
        <v>0.48972769354817802</v>
      </c>
      <c r="P4" s="287">
        <f>O4</f>
        <v>0.48972769354817802</v>
      </c>
    </row>
    <row r="5" spans="1:16" x14ac:dyDescent="0.25">
      <c r="A5" s="284" t="s">
        <v>423</v>
      </c>
      <c r="B5" s="216" t="s">
        <v>626</v>
      </c>
      <c r="C5" s="177">
        <v>76603.007000000012</v>
      </c>
      <c r="D5" s="177">
        <f>C5+D4</f>
        <v>188398.478</v>
      </c>
      <c r="E5" s="177">
        <v>72427.511065638813</v>
      </c>
      <c r="F5" s="177">
        <f>E5+F4</f>
        <v>347653.05303644104</v>
      </c>
      <c r="G5" s="177">
        <v>76603.007000000012</v>
      </c>
      <c r="H5" s="177">
        <f>G5+H4</f>
        <v>188398.478</v>
      </c>
      <c r="I5" s="177">
        <v>76603.007000000012</v>
      </c>
      <c r="J5" s="177">
        <f>I5+J4</f>
        <v>188398.478</v>
      </c>
      <c r="K5" s="287">
        <v>8.5010491861546245E-2</v>
      </c>
      <c r="L5" s="287">
        <f>K5+L4</f>
        <v>0.57473818540972421</v>
      </c>
      <c r="M5" s="287">
        <v>9.0699636678262086E-2</v>
      </c>
      <c r="N5" s="287">
        <f>M5+N4</f>
        <v>0.62756727504129839</v>
      </c>
      <c r="O5" s="287">
        <v>8.5010491861546245E-2</v>
      </c>
      <c r="P5" s="287">
        <f>O5+P4</f>
        <v>0.57473818540972421</v>
      </c>
    </row>
    <row r="6" spans="1:16" x14ac:dyDescent="0.25">
      <c r="A6" s="284" t="s">
        <v>423</v>
      </c>
      <c r="B6" s="216" t="s">
        <v>627</v>
      </c>
      <c r="C6" s="177">
        <v>78049.626999999993</v>
      </c>
      <c r="D6" s="177">
        <f t="shared" ref="D6:P15" si="0">C6+D5</f>
        <v>266448.10499999998</v>
      </c>
      <c r="E6" s="177">
        <v>29482.54918223928</v>
      </c>
      <c r="F6" s="177">
        <f t="shared" si="0"/>
        <v>377135.60221868032</v>
      </c>
      <c r="G6" s="177">
        <v>78049.626999999993</v>
      </c>
      <c r="H6" s="177">
        <f t="shared" si="0"/>
        <v>266448.10499999998</v>
      </c>
      <c r="I6" s="177">
        <v>78049.626999999993</v>
      </c>
      <c r="J6" s="177">
        <f t="shared" si="0"/>
        <v>266448.10499999998</v>
      </c>
      <c r="K6" s="287">
        <v>1.1469282926344117E-2</v>
      </c>
      <c r="L6" s="287">
        <f t="shared" si="0"/>
        <v>0.58620746833606829</v>
      </c>
      <c r="M6" s="287">
        <v>6.8272137870280275E-2</v>
      </c>
      <c r="N6" s="287">
        <f t="shared" si="0"/>
        <v>0.69583941291157869</v>
      </c>
      <c r="O6" s="287">
        <v>1.1469282926344117E-2</v>
      </c>
      <c r="P6" s="287">
        <f t="shared" si="0"/>
        <v>0.58620746833606829</v>
      </c>
    </row>
    <row r="7" spans="1:16" x14ac:dyDescent="0.25">
      <c r="A7" s="284" t="s">
        <v>423</v>
      </c>
      <c r="B7" s="216" t="s">
        <v>628</v>
      </c>
      <c r="C7" s="177">
        <v>92966.807000000015</v>
      </c>
      <c r="D7" s="177">
        <f t="shared" si="0"/>
        <v>359414.91200000001</v>
      </c>
      <c r="E7" s="177">
        <v>19378.523898738807</v>
      </c>
      <c r="F7" s="177">
        <f t="shared" si="0"/>
        <v>396514.1261174191</v>
      </c>
      <c r="G7" s="177">
        <v>92966.807000000015</v>
      </c>
      <c r="H7" s="177">
        <f t="shared" si="0"/>
        <v>359414.91200000001</v>
      </c>
      <c r="I7" s="177">
        <v>92966.807000000015</v>
      </c>
      <c r="J7" s="177">
        <f t="shared" si="0"/>
        <v>359414.91200000001</v>
      </c>
      <c r="K7" s="287">
        <v>2.9619706714872088E-2</v>
      </c>
      <c r="L7" s="287">
        <f t="shared" si="0"/>
        <v>0.61582717505094042</v>
      </c>
      <c r="M7" s="287">
        <v>3.4040811409544659E-2</v>
      </c>
      <c r="N7" s="287">
        <f t="shared" si="0"/>
        <v>0.72988022432112332</v>
      </c>
      <c r="O7" s="287">
        <v>2.9619706714872088E-2</v>
      </c>
      <c r="P7" s="287">
        <f t="shared" si="0"/>
        <v>0.61582717505094042</v>
      </c>
    </row>
    <row r="8" spans="1:16" x14ac:dyDescent="0.25">
      <c r="A8" s="284" t="s">
        <v>423</v>
      </c>
      <c r="B8" s="216" t="s">
        <v>629</v>
      </c>
      <c r="C8" s="177">
        <v>141337.41899999999</v>
      </c>
      <c r="D8" s="177">
        <f t="shared" si="0"/>
        <v>500752.33100000001</v>
      </c>
      <c r="E8" s="177">
        <v>28413.927276919192</v>
      </c>
      <c r="F8" s="177">
        <f t="shared" si="0"/>
        <v>424928.05339433829</v>
      </c>
      <c r="G8" s="177">
        <v>141337.41899999999</v>
      </c>
      <c r="H8" s="177">
        <f t="shared" si="0"/>
        <v>500752.33100000001</v>
      </c>
      <c r="I8" s="177">
        <v>141337.41899999999</v>
      </c>
      <c r="J8" s="177">
        <f t="shared" si="0"/>
        <v>500752.33100000001</v>
      </c>
      <c r="K8" s="287">
        <v>8.3660436007064312E-2</v>
      </c>
      <c r="L8" s="287">
        <f t="shared" si="0"/>
        <v>0.69948761105800472</v>
      </c>
      <c r="M8" s="287">
        <v>3.3599200635497629E-2</v>
      </c>
      <c r="N8" s="287">
        <f t="shared" si="0"/>
        <v>0.76347942495662091</v>
      </c>
      <c r="O8" s="287">
        <v>8.3660436007064312E-2</v>
      </c>
      <c r="P8" s="287">
        <f t="shared" si="0"/>
        <v>0.69948761105800472</v>
      </c>
    </row>
    <row r="9" spans="1:16" x14ac:dyDescent="0.25">
      <c r="A9" s="284" t="s">
        <v>423</v>
      </c>
      <c r="B9" s="216" t="s">
        <v>630</v>
      </c>
      <c r="C9" s="177">
        <v>91531.614000000001</v>
      </c>
      <c r="D9" s="177">
        <f t="shared" si="0"/>
        <v>592283.94500000007</v>
      </c>
      <c r="E9" s="177">
        <v>42573.917579214103</v>
      </c>
      <c r="F9" s="177">
        <f t="shared" si="0"/>
        <v>467501.97097355238</v>
      </c>
      <c r="G9" s="177">
        <v>91531.614000000001</v>
      </c>
      <c r="H9" s="177">
        <f t="shared" si="0"/>
        <v>592283.94500000007</v>
      </c>
      <c r="I9" s="177">
        <v>91531.614000000001</v>
      </c>
      <c r="J9" s="177">
        <f t="shared" si="0"/>
        <v>592283.94500000007</v>
      </c>
      <c r="K9" s="287">
        <v>4.4977569508625657E-2</v>
      </c>
      <c r="L9" s="287">
        <f t="shared" si="0"/>
        <v>0.74446518056663036</v>
      </c>
      <c r="M9" s="287">
        <v>2.9703405553083293E-2</v>
      </c>
      <c r="N9" s="287">
        <f t="shared" si="0"/>
        <v>0.79318283050970417</v>
      </c>
      <c r="O9" s="287">
        <v>3.4167311411355115E-2</v>
      </c>
      <c r="P9" s="287">
        <f t="shared" si="0"/>
        <v>0.73365492246935982</v>
      </c>
    </row>
    <row r="10" spans="1:16" x14ac:dyDescent="0.25">
      <c r="A10" s="284" t="s">
        <v>423</v>
      </c>
      <c r="B10" s="216" t="s">
        <v>881</v>
      </c>
      <c r="C10" s="177">
        <v>68205.471000000005</v>
      </c>
      <c r="D10" s="177">
        <f t="shared" si="0"/>
        <v>660489.41600000008</v>
      </c>
      <c r="E10" s="177">
        <v>39986.444101402965</v>
      </c>
      <c r="F10" s="177">
        <f t="shared" si="0"/>
        <v>507488.41507495532</v>
      </c>
      <c r="G10" s="177">
        <v>58170.899286939064</v>
      </c>
      <c r="H10" s="177">
        <f t="shared" si="0"/>
        <v>650454.84428693913</v>
      </c>
      <c r="I10" s="177">
        <v>68205.471000000005</v>
      </c>
      <c r="J10" s="177">
        <f t="shared" si="0"/>
        <v>660489.41600000008</v>
      </c>
      <c r="K10" s="287">
        <v>9.978104520974836E-3</v>
      </c>
      <c r="L10" s="287">
        <f t="shared" si="0"/>
        <v>0.75444328508760516</v>
      </c>
      <c r="M10" s="287">
        <v>3.4828653818104391E-2</v>
      </c>
      <c r="N10" s="287">
        <f t="shared" si="0"/>
        <v>0.82801148432780858</v>
      </c>
      <c r="O10" s="287">
        <v>3.8702334466842896E-2</v>
      </c>
      <c r="P10" s="287">
        <f t="shared" si="0"/>
        <v>0.77235725693620272</v>
      </c>
    </row>
    <row r="11" spans="1:16" x14ac:dyDescent="0.25">
      <c r="A11" s="284" t="s">
        <v>423</v>
      </c>
      <c r="B11" s="216" t="s">
        <v>632</v>
      </c>
      <c r="C11" s="177">
        <v>156420.228</v>
      </c>
      <c r="D11" s="177">
        <f t="shared" si="0"/>
        <v>816909.64400000009</v>
      </c>
      <c r="E11" s="177">
        <v>90301.534174076805</v>
      </c>
      <c r="F11" s="177">
        <f t="shared" si="0"/>
        <v>597789.94924903219</v>
      </c>
      <c r="G11" s="177">
        <v>101409.10621497339</v>
      </c>
      <c r="H11" s="177">
        <f t="shared" si="0"/>
        <v>751863.95050191251</v>
      </c>
      <c r="I11" s="177">
        <v>156420.228</v>
      </c>
      <c r="J11" s="177">
        <f t="shared" si="0"/>
        <v>816909.64400000009</v>
      </c>
      <c r="K11" s="287">
        <v>3.0144017947163829E-2</v>
      </c>
      <c r="L11" s="287">
        <f t="shared" si="0"/>
        <v>0.78458730303476898</v>
      </c>
      <c r="M11" s="287">
        <v>3.1329238002870879E-2</v>
      </c>
      <c r="N11" s="287">
        <f t="shared" si="0"/>
        <v>0.85934072233067949</v>
      </c>
      <c r="O11" s="287">
        <v>4.6012947381859994E-2</v>
      </c>
      <c r="P11" s="287">
        <f t="shared" si="0"/>
        <v>0.81837020431806273</v>
      </c>
    </row>
    <row r="12" spans="1:16" x14ac:dyDescent="0.25">
      <c r="A12" s="284" t="s">
        <v>423</v>
      </c>
      <c r="B12" s="216" t="s">
        <v>633</v>
      </c>
      <c r="C12" s="177">
        <v>36500.162000000004</v>
      </c>
      <c r="D12" s="177">
        <f t="shared" si="0"/>
        <v>853409.8060000001</v>
      </c>
      <c r="E12" s="177">
        <v>39243.725525000002</v>
      </c>
      <c r="F12" s="177">
        <f t="shared" si="0"/>
        <v>637033.6747740322</v>
      </c>
      <c r="G12" s="177">
        <v>63567.082999999999</v>
      </c>
      <c r="H12" s="177">
        <f t="shared" si="0"/>
        <v>815431.03350191249</v>
      </c>
      <c r="I12" s="177">
        <v>36500.162000000004</v>
      </c>
      <c r="J12" s="177">
        <f t="shared" si="0"/>
        <v>853409.8060000001</v>
      </c>
      <c r="K12" s="287">
        <v>3.4464245090983038E-2</v>
      </c>
      <c r="L12" s="287">
        <f t="shared" si="0"/>
        <v>0.81905154812575198</v>
      </c>
      <c r="M12" s="287">
        <v>1.9644124886521834E-2</v>
      </c>
      <c r="N12" s="287">
        <f t="shared" si="0"/>
        <v>0.87898484721720127</v>
      </c>
      <c r="O12" s="287">
        <v>1.5811962815851881E-2</v>
      </c>
      <c r="P12" s="287">
        <f t="shared" si="0"/>
        <v>0.83418216713391458</v>
      </c>
    </row>
    <row r="13" spans="1:16" x14ac:dyDescent="0.25">
      <c r="A13" s="284" t="s">
        <v>423</v>
      </c>
      <c r="B13" s="216" t="s">
        <v>634</v>
      </c>
      <c r="C13" s="177">
        <v>175554.573</v>
      </c>
      <c r="D13" s="177">
        <f t="shared" si="0"/>
        <v>1028964.3790000001</v>
      </c>
      <c r="E13" s="177">
        <v>106426.82984514226</v>
      </c>
      <c r="F13" s="177">
        <f t="shared" si="0"/>
        <v>743460.5046191744</v>
      </c>
      <c r="G13" s="177">
        <v>261122.03974226204</v>
      </c>
      <c r="H13" s="177">
        <f t="shared" si="0"/>
        <v>1076553.0732441745</v>
      </c>
      <c r="I13" s="177">
        <v>301294.33651279943</v>
      </c>
      <c r="J13" s="177">
        <f t="shared" si="0"/>
        <v>1154704.1425127995</v>
      </c>
      <c r="K13" s="287">
        <v>0</v>
      </c>
      <c r="L13" s="287">
        <f t="shared" si="0"/>
        <v>0.81905154812575198</v>
      </c>
      <c r="M13" s="287">
        <v>2.0990494760536653E-2</v>
      </c>
      <c r="N13" s="287">
        <f t="shared" si="0"/>
        <v>0.89997534197773787</v>
      </c>
      <c r="O13" s="287">
        <v>1.295863065858917E-2</v>
      </c>
      <c r="P13" s="287">
        <f t="shared" si="0"/>
        <v>0.84714079779250373</v>
      </c>
    </row>
    <row r="14" spans="1:16" x14ac:dyDescent="0.25">
      <c r="A14" s="284" t="s">
        <v>423</v>
      </c>
      <c r="B14" s="216" t="s">
        <v>641</v>
      </c>
      <c r="C14" s="177">
        <v>0</v>
      </c>
      <c r="D14" s="177">
        <f t="shared" si="0"/>
        <v>1028964.3790000001</v>
      </c>
      <c r="E14" s="177">
        <v>100975.00772347589</v>
      </c>
      <c r="F14" s="177">
        <f t="shared" si="0"/>
        <v>844435.51234265033</v>
      </c>
      <c r="G14" s="177">
        <v>150507.00772347589</v>
      </c>
      <c r="H14" s="177">
        <f t="shared" si="0"/>
        <v>1227060.0809676503</v>
      </c>
      <c r="I14" s="177">
        <v>287748.75583918887</v>
      </c>
      <c r="J14" s="177">
        <f t="shared" si="0"/>
        <v>1442452.8983519883</v>
      </c>
      <c r="K14" s="287">
        <v>0</v>
      </c>
      <c r="L14" s="287">
        <f t="shared" si="0"/>
        <v>0.81905154812575198</v>
      </c>
      <c r="M14" s="287">
        <v>4.6832398927353663E-2</v>
      </c>
      <c r="N14" s="287">
        <f t="shared" si="0"/>
        <v>0.94680774090509157</v>
      </c>
      <c r="O14" s="287">
        <v>6.2784198274402139E-2</v>
      </c>
      <c r="P14" s="287">
        <f t="shared" si="0"/>
        <v>0.90992499606690591</v>
      </c>
    </row>
    <row r="15" spans="1:16" x14ac:dyDescent="0.25">
      <c r="A15" s="284" t="s">
        <v>423</v>
      </c>
      <c r="B15" s="216" t="s">
        <v>642</v>
      </c>
      <c r="C15" s="177">
        <v>0</v>
      </c>
      <c r="D15" s="177">
        <f t="shared" si="0"/>
        <v>1028964.3790000001</v>
      </c>
      <c r="E15" s="177">
        <v>129663.99668277806</v>
      </c>
      <c r="F15" s="177">
        <f t="shared" si="0"/>
        <v>974099.50902542844</v>
      </c>
      <c r="G15" s="177">
        <v>67297.135682778026</v>
      </c>
      <c r="H15" s="177">
        <f t="shared" si="0"/>
        <v>1294357.2166504283</v>
      </c>
      <c r="I15" s="177">
        <v>132813.96854323326</v>
      </c>
      <c r="J15" s="177">
        <f t="shared" si="0"/>
        <v>1575266.8668952216</v>
      </c>
      <c r="K15" s="287">
        <v>0</v>
      </c>
      <c r="L15" s="287">
        <f t="shared" si="0"/>
        <v>0.81905154812575198</v>
      </c>
      <c r="M15" s="287">
        <v>4.1144960204072691E-2</v>
      </c>
      <c r="N15" s="287">
        <f t="shared" si="0"/>
        <v>0.98795270110916422</v>
      </c>
      <c r="O15" s="287">
        <v>5.7632848129229169E-2</v>
      </c>
      <c r="P15" s="287">
        <f t="shared" si="0"/>
        <v>0.96755784419613511</v>
      </c>
    </row>
    <row r="16" spans="1:16" x14ac:dyDescent="0.25">
      <c r="A16" s="216" t="s">
        <v>885</v>
      </c>
      <c r="B16" s="216" t="s">
        <v>625</v>
      </c>
      <c r="C16" s="177">
        <v>35696.168999999994</v>
      </c>
      <c r="D16" s="177">
        <f>C16</f>
        <v>35696.168999999994</v>
      </c>
      <c r="E16" s="177">
        <v>22121</v>
      </c>
      <c r="F16" s="177">
        <f>E16</f>
        <v>22121</v>
      </c>
      <c r="G16" s="177">
        <v>35696.168999999994</v>
      </c>
      <c r="H16" s="177">
        <f>G16</f>
        <v>35696.168999999994</v>
      </c>
      <c r="I16" s="177">
        <v>35696.168999999994</v>
      </c>
      <c r="J16" s="177">
        <f>I16</f>
        <v>35696.168999999994</v>
      </c>
      <c r="K16" s="287">
        <v>0.55388016141802698</v>
      </c>
      <c r="L16" s="287">
        <f>K16</f>
        <v>0.55388016141802698</v>
      </c>
      <c r="M16" s="287">
        <f>1.47031783615611%+55.3880161418027%</f>
        <v>0.56858333977958808</v>
      </c>
      <c r="N16" s="287">
        <f>M16</f>
        <v>0.56858333977958808</v>
      </c>
      <c r="O16" s="287">
        <v>0.55388016141802676</v>
      </c>
      <c r="P16" s="287">
        <f>O16</f>
        <v>0.55388016141802676</v>
      </c>
    </row>
    <row r="17" spans="1:16" x14ac:dyDescent="0.25">
      <c r="A17" s="216" t="s">
        <v>885</v>
      </c>
      <c r="B17" s="216" t="s">
        <v>626</v>
      </c>
      <c r="C17" s="177">
        <v>2271.7910000000002</v>
      </c>
      <c r="D17" s="177">
        <f>C17+D16</f>
        <v>37967.959999999992</v>
      </c>
      <c r="E17" s="177">
        <v>37734.101190623529</v>
      </c>
      <c r="F17" s="177">
        <f>E17+F16</f>
        <v>59855.101190623529</v>
      </c>
      <c r="G17" s="177">
        <v>2271.7910000000002</v>
      </c>
      <c r="H17" s="177">
        <f>G17+H16</f>
        <v>37967.959999999992</v>
      </c>
      <c r="I17" s="177">
        <v>2271.7910000000002</v>
      </c>
      <c r="J17" s="177">
        <f>I17+J16</f>
        <v>37967.959999999992</v>
      </c>
      <c r="K17" s="287">
        <v>0</v>
      </c>
      <c r="L17" s="287">
        <f>K17+L16</f>
        <v>0.55388016141802698</v>
      </c>
      <c r="M17" s="287">
        <v>8.934828399306248E-2</v>
      </c>
      <c r="N17" s="287">
        <f>M17+N16</f>
        <v>0.65793162377265058</v>
      </c>
      <c r="O17" s="287">
        <v>0</v>
      </c>
      <c r="P17" s="287">
        <f>O17+P16</f>
        <v>0.55388016141802676</v>
      </c>
    </row>
    <row r="18" spans="1:16" x14ac:dyDescent="0.25">
      <c r="A18" s="216" t="s">
        <v>885</v>
      </c>
      <c r="B18" s="216" t="s">
        <v>627</v>
      </c>
      <c r="C18" s="177">
        <v>69869.819999999992</v>
      </c>
      <c r="D18" s="177">
        <f t="shared" ref="D18:P27" si="1">C18+D17</f>
        <v>107837.77999999998</v>
      </c>
      <c r="E18" s="177">
        <v>13206.446607341761</v>
      </c>
      <c r="F18" s="177">
        <f t="shared" si="1"/>
        <v>73061.547797965293</v>
      </c>
      <c r="G18" s="177">
        <v>69869.819999999992</v>
      </c>
      <c r="H18" s="177">
        <f t="shared" si="1"/>
        <v>107837.77999999998</v>
      </c>
      <c r="I18" s="177">
        <v>69869.819999999992</v>
      </c>
      <c r="J18" s="177">
        <f t="shared" si="1"/>
        <v>107837.77999999998</v>
      </c>
      <c r="K18" s="287">
        <v>0.1965461253816802</v>
      </c>
      <c r="L18" s="287">
        <f t="shared" si="1"/>
        <v>0.75042628679970713</v>
      </c>
      <c r="M18" s="287">
        <v>9.5435035659224482E-2</v>
      </c>
      <c r="N18" s="287">
        <f t="shared" si="1"/>
        <v>0.75336665943187509</v>
      </c>
      <c r="O18" s="287">
        <v>0.1965461253816802</v>
      </c>
      <c r="P18" s="287">
        <f t="shared" si="1"/>
        <v>0.75042628679970691</v>
      </c>
    </row>
    <row r="19" spans="1:16" x14ac:dyDescent="0.25">
      <c r="A19" s="216" t="s">
        <v>885</v>
      </c>
      <c r="B19" s="216" t="s">
        <v>628</v>
      </c>
      <c r="C19" s="177">
        <v>29589.86</v>
      </c>
      <c r="D19" s="177">
        <f t="shared" si="1"/>
        <v>137427.63999999998</v>
      </c>
      <c r="E19" s="177">
        <v>11188.936607341766</v>
      </c>
      <c r="F19" s="177">
        <f t="shared" si="1"/>
        <v>84250.484405307056</v>
      </c>
      <c r="G19" s="177">
        <v>29589.86</v>
      </c>
      <c r="H19" s="177">
        <f t="shared" si="1"/>
        <v>137427.63999999998</v>
      </c>
      <c r="I19" s="177">
        <v>29589.86</v>
      </c>
      <c r="J19" s="177">
        <f t="shared" si="1"/>
        <v>137427.63999999998</v>
      </c>
      <c r="K19" s="287">
        <v>0</v>
      </c>
      <c r="L19" s="287">
        <f t="shared" si="1"/>
        <v>0.75042628679970713</v>
      </c>
      <c r="M19" s="287">
        <v>9.5435035659224482E-2</v>
      </c>
      <c r="N19" s="287">
        <f t="shared" si="1"/>
        <v>0.8488016950910996</v>
      </c>
      <c r="O19" s="287">
        <v>0</v>
      </c>
      <c r="P19" s="287">
        <f t="shared" si="1"/>
        <v>0.75042628679970691</v>
      </c>
    </row>
    <row r="20" spans="1:16" x14ac:dyDescent="0.25">
      <c r="A20" s="216" t="s">
        <v>885</v>
      </c>
      <c r="B20" s="216" t="s">
        <v>629</v>
      </c>
      <c r="C20" s="177">
        <v>2099.2669999999998</v>
      </c>
      <c r="D20" s="177">
        <f t="shared" si="1"/>
        <v>139526.90699999998</v>
      </c>
      <c r="E20" s="177">
        <v>32193.936607341766</v>
      </c>
      <c r="F20" s="177">
        <f t="shared" si="1"/>
        <v>116444.42101264882</v>
      </c>
      <c r="G20" s="177">
        <v>2099.2669999999998</v>
      </c>
      <c r="H20" s="177">
        <f t="shared" si="1"/>
        <v>139526.90699999998</v>
      </c>
      <c r="I20" s="177">
        <v>2099.2669999999998</v>
      </c>
      <c r="J20" s="177">
        <f t="shared" si="1"/>
        <v>139526.90699999998</v>
      </c>
      <c r="K20" s="287">
        <v>0.23006827175819217</v>
      </c>
      <c r="L20" s="287">
        <f t="shared" si="1"/>
        <v>0.98049455855789924</v>
      </c>
      <c r="M20" s="287">
        <v>9.6543410254713496E-2</v>
      </c>
      <c r="N20" s="287">
        <f t="shared" si="1"/>
        <v>0.94534510534581306</v>
      </c>
      <c r="O20" s="287">
        <v>0.23006827175819217</v>
      </c>
      <c r="P20" s="287">
        <f t="shared" si="1"/>
        <v>0.98049455855789902</v>
      </c>
    </row>
    <row r="21" spans="1:16" x14ac:dyDescent="0.25">
      <c r="A21" s="216" t="s">
        <v>885</v>
      </c>
      <c r="B21" s="216" t="s">
        <v>630</v>
      </c>
      <c r="C21" s="177">
        <v>674866.5</v>
      </c>
      <c r="D21" s="177">
        <f t="shared" si="1"/>
        <v>814393.40700000001</v>
      </c>
      <c r="E21" s="177">
        <v>4181.3470506695712</v>
      </c>
      <c r="F21" s="177">
        <f t="shared" si="1"/>
        <v>120625.76806331839</v>
      </c>
      <c r="G21" s="177">
        <v>674866.5</v>
      </c>
      <c r="H21" s="177">
        <f t="shared" si="1"/>
        <v>814393.40700000001</v>
      </c>
      <c r="I21" s="177">
        <v>674866.5</v>
      </c>
      <c r="J21" s="177">
        <f t="shared" si="1"/>
        <v>814393.40700000001</v>
      </c>
      <c r="K21" s="287">
        <v>1.7157792304699521E-3</v>
      </c>
      <c r="L21" s="287">
        <f t="shared" si="1"/>
        <v>0.98221033778836919</v>
      </c>
      <c r="M21" s="287">
        <v>3.587083005134898E-2</v>
      </c>
      <c r="N21" s="287">
        <f t="shared" si="1"/>
        <v>0.98121593539716201</v>
      </c>
      <c r="O21" s="287">
        <v>1.2988073192383247E-3</v>
      </c>
      <c r="P21" s="287">
        <f t="shared" si="1"/>
        <v>0.98179336587713739</v>
      </c>
    </row>
    <row r="22" spans="1:16" x14ac:dyDescent="0.25">
      <c r="A22" s="216" t="s">
        <v>885</v>
      </c>
      <c r="B22" s="216" t="s">
        <v>881</v>
      </c>
      <c r="C22" s="177">
        <v>89</v>
      </c>
      <c r="D22" s="177">
        <f t="shared" si="1"/>
        <v>814482.40700000001</v>
      </c>
      <c r="E22" s="177">
        <v>1411.9372385455085</v>
      </c>
      <c r="F22" s="177">
        <f t="shared" si="1"/>
        <v>122037.7053018639</v>
      </c>
      <c r="G22" s="177">
        <v>133.5</v>
      </c>
      <c r="H22" s="177">
        <f t="shared" si="1"/>
        <v>814526.90700000001</v>
      </c>
      <c r="I22" s="177">
        <v>89</v>
      </c>
      <c r="J22" s="177">
        <f t="shared" si="1"/>
        <v>814482.40700000001</v>
      </c>
      <c r="K22" s="287">
        <v>0</v>
      </c>
      <c r="L22" s="287">
        <f t="shared" si="1"/>
        <v>0.98221033778836919</v>
      </c>
      <c r="M22" s="287">
        <v>1.3249093149172554E-2</v>
      </c>
      <c r="N22" s="287">
        <f t="shared" si="1"/>
        <v>0.99446502854633456</v>
      </c>
      <c r="O22" s="287">
        <v>0</v>
      </c>
      <c r="P22" s="287">
        <f t="shared" si="1"/>
        <v>0.98179336587713739</v>
      </c>
    </row>
    <row r="23" spans="1:16" x14ac:dyDescent="0.25">
      <c r="A23" s="216" t="s">
        <v>885</v>
      </c>
      <c r="B23" s="216" t="s">
        <v>632</v>
      </c>
      <c r="C23" s="177">
        <v>1476.039</v>
      </c>
      <c r="D23" s="177">
        <f t="shared" si="1"/>
        <v>815958.446</v>
      </c>
      <c r="E23" s="177">
        <v>384.80469813609261</v>
      </c>
      <c r="F23" s="177">
        <f t="shared" si="1"/>
        <v>122422.51</v>
      </c>
      <c r="G23" s="177">
        <v>0</v>
      </c>
      <c r="H23" s="177">
        <f t="shared" si="1"/>
        <v>814526.90700000001</v>
      </c>
      <c r="I23" s="177">
        <v>1476.039</v>
      </c>
      <c r="J23" s="177">
        <f t="shared" si="1"/>
        <v>815958.446</v>
      </c>
      <c r="K23" s="287">
        <v>0</v>
      </c>
      <c r="L23" s="287">
        <f t="shared" si="1"/>
        <v>0.98221033778836919</v>
      </c>
      <c r="M23" s="287">
        <v>3.1432511728120304E-3</v>
      </c>
      <c r="N23" s="287">
        <f t="shared" si="1"/>
        <v>0.99760827971914656</v>
      </c>
      <c r="O23" s="287">
        <v>0</v>
      </c>
      <c r="P23" s="287">
        <f t="shared" si="1"/>
        <v>0.98179336587713739</v>
      </c>
    </row>
    <row r="24" spans="1:16" x14ac:dyDescent="0.25">
      <c r="A24" s="216" t="s">
        <v>885</v>
      </c>
      <c r="B24" s="216" t="s">
        <v>633</v>
      </c>
      <c r="C24" s="177">
        <v>0</v>
      </c>
      <c r="D24" s="177">
        <f t="shared" si="1"/>
        <v>815958.446</v>
      </c>
      <c r="E24" s="177">
        <v>0</v>
      </c>
      <c r="F24" s="177">
        <f t="shared" si="1"/>
        <v>122422.51</v>
      </c>
      <c r="G24" s="177">
        <v>0</v>
      </c>
      <c r="H24" s="177">
        <f t="shared" si="1"/>
        <v>814526.90700000001</v>
      </c>
      <c r="I24" s="177">
        <v>0</v>
      </c>
      <c r="J24" s="177">
        <f t="shared" si="1"/>
        <v>815958.446</v>
      </c>
      <c r="K24" s="287">
        <v>0</v>
      </c>
      <c r="L24" s="287">
        <f t="shared" si="1"/>
        <v>0.98221033778836919</v>
      </c>
      <c r="M24" s="287">
        <v>0</v>
      </c>
      <c r="N24" s="287">
        <f t="shared" si="1"/>
        <v>0.99760827971914656</v>
      </c>
      <c r="O24" s="287">
        <v>0</v>
      </c>
      <c r="P24" s="287">
        <f t="shared" si="1"/>
        <v>0.98179336587713739</v>
      </c>
    </row>
    <row r="25" spans="1:16" x14ac:dyDescent="0.25">
      <c r="A25" s="216" t="s">
        <v>885</v>
      </c>
      <c r="B25" s="216" t="s">
        <v>634</v>
      </c>
      <c r="C25" s="177">
        <v>0</v>
      </c>
      <c r="D25" s="177">
        <f t="shared" si="1"/>
        <v>815958.446</v>
      </c>
      <c r="E25" s="177">
        <v>0</v>
      </c>
      <c r="F25" s="177">
        <f t="shared" si="1"/>
        <v>122422.51</v>
      </c>
      <c r="G25" s="177">
        <v>0</v>
      </c>
      <c r="H25" s="177">
        <f t="shared" si="1"/>
        <v>814526.90700000001</v>
      </c>
      <c r="I25" s="177">
        <v>55000</v>
      </c>
      <c r="J25" s="177">
        <f t="shared" si="1"/>
        <v>870958.446</v>
      </c>
      <c r="K25" s="287">
        <v>0</v>
      </c>
      <c r="L25" s="287">
        <f t="shared" si="1"/>
        <v>0.98221033778836919</v>
      </c>
      <c r="M25" s="287">
        <v>0</v>
      </c>
      <c r="N25" s="287">
        <f t="shared" si="1"/>
        <v>0.99760827971914656</v>
      </c>
      <c r="O25" s="287">
        <v>0</v>
      </c>
      <c r="P25" s="287">
        <f t="shared" si="1"/>
        <v>0.98179336587713739</v>
      </c>
    </row>
    <row r="26" spans="1:16" x14ac:dyDescent="0.25">
      <c r="A26" s="216" t="s">
        <v>885</v>
      </c>
      <c r="B26" s="216" t="s">
        <v>641</v>
      </c>
      <c r="C26" s="177">
        <v>0</v>
      </c>
      <c r="D26" s="177">
        <f t="shared" si="1"/>
        <v>815958.446</v>
      </c>
      <c r="E26" s="177">
        <v>0</v>
      </c>
      <c r="F26" s="177">
        <f t="shared" si="1"/>
        <v>122422.51</v>
      </c>
      <c r="G26" s="177">
        <v>0</v>
      </c>
      <c r="H26" s="177">
        <f t="shared" si="1"/>
        <v>814526.90700000001</v>
      </c>
      <c r="I26" s="177">
        <v>0</v>
      </c>
      <c r="J26" s="177">
        <f t="shared" si="1"/>
        <v>870958.446</v>
      </c>
      <c r="K26" s="287">
        <v>0</v>
      </c>
      <c r="L26" s="287">
        <f t="shared" si="1"/>
        <v>0.98221033778836919</v>
      </c>
      <c r="M26" s="287">
        <v>0</v>
      </c>
      <c r="N26" s="287">
        <f t="shared" si="1"/>
        <v>0.99760827971914656</v>
      </c>
      <c r="O26" s="287">
        <v>0</v>
      </c>
      <c r="P26" s="287">
        <f t="shared" si="1"/>
        <v>0.98179336587713739</v>
      </c>
    </row>
    <row r="27" spans="1:16" x14ac:dyDescent="0.25">
      <c r="A27" s="216" t="s">
        <v>885</v>
      </c>
      <c r="B27" s="216" t="s">
        <v>642</v>
      </c>
      <c r="C27" s="177">
        <v>0</v>
      </c>
      <c r="D27" s="177">
        <f t="shared" si="1"/>
        <v>815958.446</v>
      </c>
      <c r="E27" s="177">
        <v>0</v>
      </c>
      <c r="F27" s="177">
        <f t="shared" si="1"/>
        <v>122422.51</v>
      </c>
      <c r="G27" s="177">
        <v>3000</v>
      </c>
      <c r="H27" s="177">
        <f t="shared" si="1"/>
        <v>817526.90700000001</v>
      </c>
      <c r="I27" s="177">
        <v>0</v>
      </c>
      <c r="J27" s="177">
        <f t="shared" si="1"/>
        <v>870958.446</v>
      </c>
      <c r="K27" s="287">
        <v>0</v>
      </c>
      <c r="L27" s="287">
        <f t="shared" si="1"/>
        <v>0.98221033778836919</v>
      </c>
      <c r="M27" s="287">
        <v>0</v>
      </c>
      <c r="N27" s="287">
        <f t="shared" si="1"/>
        <v>0.99760827971914656</v>
      </c>
      <c r="O27" s="287">
        <v>1.7628937952045783E-2</v>
      </c>
      <c r="P27" s="287">
        <f t="shared" si="1"/>
        <v>0.99942230382918318</v>
      </c>
    </row>
    <row r="28" spans="1:16" x14ac:dyDescent="0.25">
      <c r="A28" s="216" t="s">
        <v>886</v>
      </c>
      <c r="B28" s="216" t="s">
        <v>625</v>
      </c>
      <c r="C28" s="177">
        <v>45706.546999999999</v>
      </c>
      <c r="D28" s="177">
        <f>C28</f>
        <v>45706.546999999999</v>
      </c>
      <c r="E28" s="177">
        <v>57026.301406476938</v>
      </c>
      <c r="F28" s="177">
        <f>E28</f>
        <v>57026.301406476938</v>
      </c>
      <c r="G28" s="177">
        <v>45706.546999999999</v>
      </c>
      <c r="H28" s="177">
        <f>G28</f>
        <v>45706.546999999999</v>
      </c>
      <c r="I28" s="177">
        <v>45706.546999999999</v>
      </c>
      <c r="J28" s="177">
        <f>I28</f>
        <v>45706.546999999999</v>
      </c>
      <c r="K28" s="287">
        <f>4.40114932723421%+0.231336846318172</f>
        <v>0.27534833959051408</v>
      </c>
      <c r="L28" s="287">
        <f>K28</f>
        <v>0.27534833959051408</v>
      </c>
      <c r="M28" s="287">
        <f>4.76266050673904%+0.231336846318172</f>
        <v>0.27896345138556239</v>
      </c>
      <c r="N28" s="287">
        <f>M28</f>
        <v>0.27896345138556239</v>
      </c>
      <c r="O28" s="287">
        <f>4.40114932723421%+0.231336846318172</f>
        <v>0.27534833959051408</v>
      </c>
      <c r="P28" s="287">
        <f>O28</f>
        <v>0.27534833959051408</v>
      </c>
    </row>
    <row r="29" spans="1:16" x14ac:dyDescent="0.25">
      <c r="A29" s="216" t="s">
        <v>886</v>
      </c>
      <c r="B29" s="216" t="s">
        <v>626</v>
      </c>
      <c r="C29" s="177">
        <v>52258.802999999993</v>
      </c>
      <c r="D29" s="177">
        <f>C29+D28</f>
        <v>97965.349999999991</v>
      </c>
      <c r="E29" s="177">
        <v>135395.45178513709</v>
      </c>
      <c r="F29" s="177">
        <f>E29+F28</f>
        <v>192421.75319161403</v>
      </c>
      <c r="G29" s="177">
        <v>52258.802999999993</v>
      </c>
      <c r="H29" s="177">
        <f>G29+H28</f>
        <v>97965.349999999991</v>
      </c>
      <c r="I29" s="177">
        <v>52258.802999999993</v>
      </c>
      <c r="J29" s="177">
        <f>I29+J28</f>
        <v>97965.349999999991</v>
      </c>
      <c r="K29" s="287">
        <v>1.0714150243924169E-3</v>
      </c>
      <c r="L29" s="287">
        <f>K29+L28</f>
        <v>0.27641975461490648</v>
      </c>
      <c r="M29" s="287">
        <v>7.4481110157961772E-2</v>
      </c>
      <c r="N29" s="287">
        <f>M29+N28</f>
        <v>0.35344456154352416</v>
      </c>
      <c r="O29" s="287">
        <v>1.0714150243924169E-3</v>
      </c>
      <c r="P29" s="287">
        <f>O29+P28</f>
        <v>0.27641975461490648</v>
      </c>
    </row>
    <row r="30" spans="1:16" x14ac:dyDescent="0.25">
      <c r="A30" s="216" t="s">
        <v>886</v>
      </c>
      <c r="B30" s="216" t="s">
        <v>627</v>
      </c>
      <c r="C30" s="177">
        <v>75867.688000000009</v>
      </c>
      <c r="D30" s="177">
        <f t="shared" ref="D30:P39" si="2">C30+D29</f>
        <v>173833.038</v>
      </c>
      <c r="E30" s="177">
        <v>231852.46939473879</v>
      </c>
      <c r="F30" s="177">
        <f t="shared" si="2"/>
        <v>424274.22258635284</v>
      </c>
      <c r="G30" s="177">
        <v>75867.688000000009</v>
      </c>
      <c r="H30" s="177">
        <f t="shared" si="2"/>
        <v>173833.038</v>
      </c>
      <c r="I30" s="177">
        <v>75867.688000000009</v>
      </c>
      <c r="J30" s="177">
        <f t="shared" si="2"/>
        <v>173833.038</v>
      </c>
      <c r="K30" s="287">
        <v>5.1480060445584064E-2</v>
      </c>
      <c r="L30" s="287">
        <f t="shared" si="2"/>
        <v>0.32789981506049054</v>
      </c>
      <c r="M30" s="287">
        <v>7.1734489513827951E-2</v>
      </c>
      <c r="N30" s="287">
        <f t="shared" si="2"/>
        <v>0.4251790510573521</v>
      </c>
      <c r="O30" s="287">
        <v>5.1480060445584064E-2</v>
      </c>
      <c r="P30" s="287">
        <f t="shared" si="2"/>
        <v>0.32789981506049054</v>
      </c>
    </row>
    <row r="31" spans="1:16" x14ac:dyDescent="0.25">
      <c r="A31" s="216" t="s">
        <v>886</v>
      </c>
      <c r="B31" s="216" t="s">
        <v>628</v>
      </c>
      <c r="C31" s="177">
        <v>297972.55700000003</v>
      </c>
      <c r="D31" s="177">
        <f t="shared" si="2"/>
        <v>471805.59500000003</v>
      </c>
      <c r="E31" s="177">
        <v>270948.08967928402</v>
      </c>
      <c r="F31" s="177">
        <f t="shared" si="2"/>
        <v>695222.31226563687</v>
      </c>
      <c r="G31" s="177">
        <v>297972.55700000003</v>
      </c>
      <c r="H31" s="177">
        <f t="shared" si="2"/>
        <v>471805.59500000003</v>
      </c>
      <c r="I31" s="177">
        <v>297972.55700000003</v>
      </c>
      <c r="J31" s="177">
        <f t="shared" si="2"/>
        <v>471805.59500000003</v>
      </c>
      <c r="K31" s="287">
        <v>3.9854858251898058E-2</v>
      </c>
      <c r="L31" s="287">
        <f t="shared" si="2"/>
        <v>0.36775467331238859</v>
      </c>
      <c r="M31" s="287">
        <v>8.263642392156767E-2</v>
      </c>
      <c r="N31" s="287">
        <f t="shared" si="2"/>
        <v>0.50781547497891977</v>
      </c>
      <c r="O31" s="287">
        <v>3.9854858251898058E-2</v>
      </c>
      <c r="P31" s="287">
        <f t="shared" si="2"/>
        <v>0.36775467331238859</v>
      </c>
    </row>
    <row r="32" spans="1:16" x14ac:dyDescent="0.25">
      <c r="A32" s="216" t="s">
        <v>886</v>
      </c>
      <c r="B32" s="216" t="s">
        <v>629</v>
      </c>
      <c r="C32" s="177">
        <v>421547.08</v>
      </c>
      <c r="D32" s="177">
        <f t="shared" si="2"/>
        <v>893352.67500000005</v>
      </c>
      <c r="E32" s="177">
        <v>370870.02052911575</v>
      </c>
      <c r="F32" s="177">
        <f t="shared" si="2"/>
        <v>1066092.3327947527</v>
      </c>
      <c r="G32" s="177">
        <v>421547.08</v>
      </c>
      <c r="H32" s="177">
        <f t="shared" si="2"/>
        <v>893352.67500000005</v>
      </c>
      <c r="I32" s="177">
        <v>421547.08</v>
      </c>
      <c r="J32" s="177">
        <f t="shared" si="2"/>
        <v>893352.67500000005</v>
      </c>
      <c r="K32" s="287">
        <v>2.9718662895369174E-2</v>
      </c>
      <c r="L32" s="287">
        <f t="shared" si="2"/>
        <v>0.39747333620775777</v>
      </c>
      <c r="M32" s="287">
        <v>6.7033750882249027E-2</v>
      </c>
      <c r="N32" s="287">
        <f t="shared" si="2"/>
        <v>0.57484922586116882</v>
      </c>
      <c r="O32" s="287">
        <v>2.9718662895369174E-2</v>
      </c>
      <c r="P32" s="287">
        <f t="shared" si="2"/>
        <v>0.39747333620775777</v>
      </c>
    </row>
    <row r="33" spans="1:16" x14ac:dyDescent="0.25">
      <c r="A33" s="216" t="s">
        <v>886</v>
      </c>
      <c r="B33" s="216" t="s">
        <v>630</v>
      </c>
      <c r="C33" s="177">
        <v>137562.81299999999</v>
      </c>
      <c r="D33" s="177">
        <f t="shared" si="2"/>
        <v>1030915.488</v>
      </c>
      <c r="E33" s="177">
        <v>473755.66229887685</v>
      </c>
      <c r="F33" s="177">
        <f t="shared" si="2"/>
        <v>1539847.9950936295</v>
      </c>
      <c r="G33" s="177">
        <v>137562.81299999999</v>
      </c>
      <c r="H33" s="177">
        <f t="shared" si="2"/>
        <v>1030915.488</v>
      </c>
      <c r="I33" s="177">
        <v>137562.81299999999</v>
      </c>
      <c r="J33" s="177">
        <f t="shared" si="2"/>
        <v>1030915.488</v>
      </c>
      <c r="K33" s="287">
        <v>2.9088550276456411E-2</v>
      </c>
      <c r="L33" s="287">
        <f t="shared" si="2"/>
        <v>0.42656188648421417</v>
      </c>
      <c r="M33" s="287">
        <v>6.1598648547584178E-2</v>
      </c>
      <c r="N33" s="287">
        <f t="shared" si="2"/>
        <v>0.63644787440875294</v>
      </c>
      <c r="O33" s="287">
        <v>3.3234478561975998E-2</v>
      </c>
      <c r="P33" s="287">
        <f t="shared" si="2"/>
        <v>0.43070781476973374</v>
      </c>
    </row>
    <row r="34" spans="1:16" x14ac:dyDescent="0.25">
      <c r="A34" s="216" t="s">
        <v>886</v>
      </c>
      <c r="B34" s="216" t="s">
        <v>881</v>
      </c>
      <c r="C34" s="177">
        <v>185356.03</v>
      </c>
      <c r="D34" s="177">
        <f t="shared" si="2"/>
        <v>1216271.5179999999</v>
      </c>
      <c r="E34" s="177">
        <v>321484.76922815759</v>
      </c>
      <c r="F34" s="177">
        <f t="shared" si="2"/>
        <v>1861332.764321787</v>
      </c>
      <c r="G34" s="177">
        <v>65918.211464331398</v>
      </c>
      <c r="H34" s="177">
        <f t="shared" si="2"/>
        <v>1096833.6994643314</v>
      </c>
      <c r="I34" s="177">
        <v>185356.03</v>
      </c>
      <c r="J34" s="177">
        <f t="shared" si="2"/>
        <v>1216271.5179999999</v>
      </c>
      <c r="K34" s="287">
        <v>4.7307925830396835E-2</v>
      </c>
      <c r="L34" s="287">
        <f t="shared" si="2"/>
        <v>0.47386981231461101</v>
      </c>
      <c r="M34" s="287">
        <v>7.2450745121765275E-2</v>
      </c>
      <c r="N34" s="287">
        <f t="shared" si="2"/>
        <v>0.70889861953051825</v>
      </c>
      <c r="O34" s="287">
        <v>5.9640681256150886E-2</v>
      </c>
      <c r="P34" s="287">
        <f t="shared" si="2"/>
        <v>0.49034849602588465</v>
      </c>
    </row>
    <row r="35" spans="1:16" x14ac:dyDescent="0.25">
      <c r="A35" s="216" t="s">
        <v>886</v>
      </c>
      <c r="B35" s="216" t="s">
        <v>632</v>
      </c>
      <c r="C35" s="177">
        <v>230664.25200000004</v>
      </c>
      <c r="D35" s="177">
        <f t="shared" si="2"/>
        <v>1446935.77</v>
      </c>
      <c r="E35" s="177">
        <v>245953.63073226024</v>
      </c>
      <c r="F35" s="177">
        <f t="shared" si="2"/>
        <v>2107286.3950540475</v>
      </c>
      <c r="G35" s="177">
        <v>166806.26199999999</v>
      </c>
      <c r="H35" s="177">
        <f t="shared" si="2"/>
        <v>1263639.9614643315</v>
      </c>
      <c r="I35" s="177">
        <v>230664.25200000004</v>
      </c>
      <c r="J35" s="177">
        <f t="shared" si="2"/>
        <v>1446935.77</v>
      </c>
      <c r="K35" s="287">
        <v>3.5023262520233737E-2</v>
      </c>
      <c r="L35" s="287">
        <f t="shared" si="2"/>
        <v>0.50889307483484469</v>
      </c>
      <c r="M35" s="287">
        <v>4.9619444556887243E-2</v>
      </c>
      <c r="N35" s="287">
        <f t="shared" si="2"/>
        <v>0.75851806408740552</v>
      </c>
      <c r="O35" s="287">
        <v>4.6360926044800056E-2</v>
      </c>
      <c r="P35" s="287">
        <f t="shared" si="2"/>
        <v>0.53670942207068473</v>
      </c>
    </row>
    <row r="36" spans="1:16" x14ac:dyDescent="0.25">
      <c r="A36" s="216" t="s">
        <v>886</v>
      </c>
      <c r="B36" s="216" t="s">
        <v>633</v>
      </c>
      <c r="C36" s="177">
        <v>295764.07200000004</v>
      </c>
      <c r="D36" s="177">
        <f t="shared" si="2"/>
        <v>1742699.8420000002</v>
      </c>
      <c r="E36" s="177">
        <v>298561.92319314962</v>
      </c>
      <c r="F36" s="177">
        <f t="shared" si="2"/>
        <v>2405848.3182471972</v>
      </c>
      <c r="G36" s="177">
        <v>328130.67174789781</v>
      </c>
      <c r="H36" s="177">
        <f t="shared" si="2"/>
        <v>1591770.6332122292</v>
      </c>
      <c r="I36" s="177">
        <v>295764.07200000004</v>
      </c>
      <c r="J36" s="177">
        <f t="shared" si="2"/>
        <v>1742699.8420000002</v>
      </c>
      <c r="K36" s="287">
        <v>1.5157043941531596E-2</v>
      </c>
      <c r="L36" s="287">
        <f t="shared" si="2"/>
        <v>0.52405011877637631</v>
      </c>
      <c r="M36" s="287">
        <v>3.2214875988535299E-2</v>
      </c>
      <c r="N36" s="287">
        <f t="shared" si="2"/>
        <v>0.79073294007594086</v>
      </c>
      <c r="O36" s="287">
        <v>4.9431030417281648E-2</v>
      </c>
      <c r="P36" s="287">
        <f t="shared" si="2"/>
        <v>0.58614045248796642</v>
      </c>
    </row>
    <row r="37" spans="1:16" x14ac:dyDescent="0.25">
      <c r="A37" s="216" t="s">
        <v>886</v>
      </c>
      <c r="B37" s="216" t="s">
        <v>634</v>
      </c>
      <c r="C37" s="177">
        <v>70118.72099999999</v>
      </c>
      <c r="D37" s="177">
        <f t="shared" si="2"/>
        <v>1812818.5630000001</v>
      </c>
      <c r="E37" s="177">
        <v>317557.97303101077</v>
      </c>
      <c r="F37" s="177">
        <f t="shared" si="2"/>
        <v>2723406.2912782081</v>
      </c>
      <c r="G37" s="177">
        <v>451806.04789865762</v>
      </c>
      <c r="H37" s="177">
        <f t="shared" si="2"/>
        <v>2043576.6811108869</v>
      </c>
      <c r="I37" s="177">
        <v>402386.46406142233</v>
      </c>
      <c r="J37" s="177">
        <f t="shared" si="2"/>
        <v>2145086.3060614225</v>
      </c>
      <c r="K37" s="287">
        <v>0</v>
      </c>
      <c r="L37" s="287">
        <f t="shared" si="2"/>
        <v>0.52405011877637631</v>
      </c>
      <c r="M37" s="287">
        <v>5.3297686311275114E-2</v>
      </c>
      <c r="N37" s="287">
        <f t="shared" si="2"/>
        <v>0.84403062638721593</v>
      </c>
      <c r="O37" s="287">
        <v>4.8560579848334888E-2</v>
      </c>
      <c r="P37" s="287">
        <f t="shared" si="2"/>
        <v>0.63470103233630126</v>
      </c>
    </row>
    <row r="38" spans="1:16" x14ac:dyDescent="0.25">
      <c r="A38" s="216" t="s">
        <v>886</v>
      </c>
      <c r="B38" s="216" t="s">
        <v>641</v>
      </c>
      <c r="C38" s="177">
        <v>0</v>
      </c>
      <c r="D38" s="177">
        <f t="shared" si="2"/>
        <v>1812818.5630000001</v>
      </c>
      <c r="E38" s="177">
        <v>545674.56886660645</v>
      </c>
      <c r="F38" s="177">
        <f t="shared" si="2"/>
        <v>3269080.8601448145</v>
      </c>
      <c r="G38" s="177">
        <v>1040053.8201084986</v>
      </c>
      <c r="H38" s="177">
        <f t="shared" si="2"/>
        <v>3083630.5012193853</v>
      </c>
      <c r="I38" s="177">
        <v>734299.19857369293</v>
      </c>
      <c r="J38" s="177">
        <f t="shared" si="2"/>
        <v>2879385.5046351152</v>
      </c>
      <c r="K38" s="287">
        <v>0</v>
      </c>
      <c r="L38" s="287">
        <f t="shared" si="2"/>
        <v>0.52405011877637631</v>
      </c>
      <c r="M38" s="287">
        <v>3.9506753842005936E-2</v>
      </c>
      <c r="N38" s="287">
        <f t="shared" si="2"/>
        <v>0.8835373802292219</v>
      </c>
      <c r="O38" s="287">
        <v>7.82252278413237E-2</v>
      </c>
      <c r="P38" s="287">
        <f t="shared" si="2"/>
        <v>0.71292626017762495</v>
      </c>
    </row>
    <row r="39" spans="1:16" x14ac:dyDescent="0.25">
      <c r="A39" s="216" t="s">
        <v>886</v>
      </c>
      <c r="B39" s="216" t="s">
        <v>642</v>
      </c>
      <c r="C39" s="177">
        <v>0</v>
      </c>
      <c r="D39" s="177">
        <f t="shared" si="2"/>
        <v>1812818.5630000001</v>
      </c>
      <c r="E39" s="177">
        <v>958400.55729936284</v>
      </c>
      <c r="F39" s="177">
        <f t="shared" si="2"/>
        <v>4227481.417444177</v>
      </c>
      <c r="G39" s="177">
        <v>1215900.8253677634</v>
      </c>
      <c r="H39" s="177">
        <f t="shared" si="2"/>
        <v>4299531.3265871489</v>
      </c>
      <c r="I39" s="177">
        <v>850714.76753008319</v>
      </c>
      <c r="J39" s="177">
        <f t="shared" si="2"/>
        <v>3730100.2721651983</v>
      </c>
      <c r="K39" s="287">
        <v>0</v>
      </c>
      <c r="L39" s="287">
        <f t="shared" si="2"/>
        <v>0.52405011877637631</v>
      </c>
      <c r="M39" s="287">
        <v>2.8955859171573898E-2</v>
      </c>
      <c r="N39" s="287">
        <f t="shared" si="2"/>
        <v>0.91249323940079585</v>
      </c>
      <c r="O39" s="287">
        <v>8.7150144365287369E-2</v>
      </c>
      <c r="P39" s="287">
        <f t="shared" si="2"/>
        <v>0.80007640454291229</v>
      </c>
    </row>
    <row r="40" spans="1:16" x14ac:dyDescent="0.25">
      <c r="A40" s="216" t="s">
        <v>887</v>
      </c>
      <c r="B40" s="216" t="s">
        <v>625</v>
      </c>
      <c r="C40" s="177">
        <v>41572.816999999995</v>
      </c>
      <c r="D40" s="177">
        <f>C40</f>
        <v>41572.816999999995</v>
      </c>
      <c r="E40" s="177">
        <v>72618.236739105632</v>
      </c>
      <c r="F40" s="177">
        <f>E40</f>
        <v>72618.236739105632</v>
      </c>
      <c r="G40" s="177">
        <v>41572.816999999995</v>
      </c>
      <c r="H40" s="177">
        <f>G40</f>
        <v>41572.816999999995</v>
      </c>
      <c r="I40" s="177">
        <v>41572.816999999995</v>
      </c>
      <c r="J40" s="177">
        <f>I40</f>
        <v>41572.816999999995</v>
      </c>
      <c r="K40" s="287">
        <f>0.607284087365815%+0.269048295757218</f>
        <v>0.27512113663087617</v>
      </c>
      <c r="L40" s="287">
        <f>K40</f>
        <v>0.27512113663087617</v>
      </c>
      <c r="M40" s="287">
        <f>0.60592448982536%+0.269048295757218</f>
        <v>0.27510754065547161</v>
      </c>
      <c r="N40" s="287">
        <f>M40</f>
        <v>0.27510754065547161</v>
      </c>
      <c r="O40" s="287">
        <f>0.607284087365815%+0.269048295757218</f>
        <v>0.27512113663087617</v>
      </c>
      <c r="P40" s="287">
        <f>O40</f>
        <v>0.27512113663087617</v>
      </c>
    </row>
    <row r="41" spans="1:16" x14ac:dyDescent="0.25">
      <c r="A41" s="216" t="s">
        <v>887</v>
      </c>
      <c r="B41" s="216" t="s">
        <v>626</v>
      </c>
      <c r="C41" s="177">
        <v>75768.455000000002</v>
      </c>
      <c r="D41" s="177">
        <f>C41+D40</f>
        <v>117341.272</v>
      </c>
      <c r="E41" s="177">
        <v>251774.67717924077</v>
      </c>
      <c r="F41" s="177">
        <f>E41+F40</f>
        <v>324392.9139183464</v>
      </c>
      <c r="G41" s="177">
        <v>75768.455000000002</v>
      </c>
      <c r="H41" s="177">
        <f>G41+H40</f>
        <v>117341.272</v>
      </c>
      <c r="I41" s="177">
        <v>75768.455000000002</v>
      </c>
      <c r="J41" s="177">
        <f>I41+J40</f>
        <v>117341.272</v>
      </c>
      <c r="K41" s="287">
        <v>5.9766637508083566E-2</v>
      </c>
      <c r="L41" s="287">
        <f>K41+L40</f>
        <v>0.33488777413895976</v>
      </c>
      <c r="M41" s="287">
        <v>1.8115131771502799E-2</v>
      </c>
      <c r="N41" s="287">
        <f>M41+N40</f>
        <v>0.29322267242697442</v>
      </c>
      <c r="O41" s="287">
        <v>5.9766637508083566E-2</v>
      </c>
      <c r="P41" s="287">
        <f>O41+P40</f>
        <v>0.33488777413895976</v>
      </c>
    </row>
    <row r="42" spans="1:16" x14ac:dyDescent="0.25">
      <c r="A42" s="216" t="s">
        <v>887</v>
      </c>
      <c r="B42" s="216" t="s">
        <v>627</v>
      </c>
      <c r="C42" s="177">
        <v>1613486.8000000003</v>
      </c>
      <c r="D42" s="177">
        <f t="shared" ref="D42:P51" si="3">C42+D41</f>
        <v>1730828.0720000002</v>
      </c>
      <c r="E42" s="177">
        <v>915539.80896020913</v>
      </c>
      <c r="F42" s="177">
        <f t="shared" si="3"/>
        <v>1239932.7228785555</v>
      </c>
      <c r="G42" s="177">
        <v>1613486.8000000003</v>
      </c>
      <c r="H42" s="177">
        <f t="shared" si="3"/>
        <v>1730828.0720000002</v>
      </c>
      <c r="I42" s="177">
        <v>1613486.8000000003</v>
      </c>
      <c r="J42" s="177">
        <f t="shared" si="3"/>
        <v>1730828.0720000002</v>
      </c>
      <c r="K42" s="287">
        <v>1.4950814286447504E-2</v>
      </c>
      <c r="L42" s="287">
        <f t="shared" si="3"/>
        <v>0.34983858842540727</v>
      </c>
      <c r="M42" s="287">
        <v>7.4902040224964911E-2</v>
      </c>
      <c r="N42" s="287">
        <f t="shared" si="3"/>
        <v>0.36812471265193936</v>
      </c>
      <c r="O42" s="287">
        <v>1.4950814286447504E-2</v>
      </c>
      <c r="P42" s="287">
        <f t="shared" si="3"/>
        <v>0.34983858842540727</v>
      </c>
    </row>
    <row r="43" spans="1:16" x14ac:dyDescent="0.25">
      <c r="A43" s="216" t="s">
        <v>887</v>
      </c>
      <c r="B43" s="216" t="s">
        <v>628</v>
      </c>
      <c r="C43" s="177">
        <v>51955.724999999999</v>
      </c>
      <c r="D43" s="177">
        <f t="shared" si="3"/>
        <v>1782783.7970000003</v>
      </c>
      <c r="E43" s="177">
        <v>1145242.3598984184</v>
      </c>
      <c r="F43" s="177">
        <f t="shared" si="3"/>
        <v>2385175.082776974</v>
      </c>
      <c r="G43" s="177">
        <v>51955.724999999999</v>
      </c>
      <c r="H43" s="177">
        <f t="shared" si="3"/>
        <v>1782783.7970000003</v>
      </c>
      <c r="I43" s="177">
        <v>51955.724999999999</v>
      </c>
      <c r="J43" s="177">
        <f t="shared" si="3"/>
        <v>1782783.7970000003</v>
      </c>
      <c r="K43" s="287">
        <v>4.599540497186522E-4</v>
      </c>
      <c r="L43" s="287">
        <f t="shared" si="3"/>
        <v>0.35029854247512593</v>
      </c>
      <c r="M43" s="287">
        <v>8.6784885944472395E-2</v>
      </c>
      <c r="N43" s="287">
        <f t="shared" si="3"/>
        <v>0.45490959859641178</v>
      </c>
      <c r="O43" s="287">
        <v>4.599540497186522E-4</v>
      </c>
      <c r="P43" s="287">
        <f t="shared" si="3"/>
        <v>0.35029854247512593</v>
      </c>
    </row>
    <row r="44" spans="1:16" x14ac:dyDescent="0.25">
      <c r="A44" s="216" t="s">
        <v>887</v>
      </c>
      <c r="B44" s="216" t="s">
        <v>629</v>
      </c>
      <c r="C44" s="177">
        <v>199251.47500000001</v>
      </c>
      <c r="D44" s="177">
        <f t="shared" si="3"/>
        <v>1982035.2720000003</v>
      </c>
      <c r="E44" s="177">
        <v>742133.190901555</v>
      </c>
      <c r="F44" s="177">
        <f t="shared" si="3"/>
        <v>3127308.2736785291</v>
      </c>
      <c r="G44" s="177">
        <v>199251.47500000001</v>
      </c>
      <c r="H44" s="177">
        <f t="shared" si="3"/>
        <v>1982035.2720000003</v>
      </c>
      <c r="I44" s="177">
        <v>199251.47500000001</v>
      </c>
      <c r="J44" s="177">
        <f t="shared" si="3"/>
        <v>1982035.2720000003</v>
      </c>
      <c r="K44" s="287">
        <v>6.3190190873686242E-2</v>
      </c>
      <c r="L44" s="287">
        <f t="shared" si="3"/>
        <v>0.4134887333488122</v>
      </c>
      <c r="M44" s="287">
        <v>8.4878052002420754E-2</v>
      </c>
      <c r="N44" s="287">
        <f t="shared" si="3"/>
        <v>0.53978765059883249</v>
      </c>
      <c r="O44" s="287">
        <v>6.3190190873686242E-2</v>
      </c>
      <c r="P44" s="287">
        <f t="shared" si="3"/>
        <v>0.4134887333488122</v>
      </c>
    </row>
    <row r="45" spans="1:16" x14ac:dyDescent="0.25">
      <c r="A45" s="216" t="s">
        <v>887</v>
      </c>
      <c r="B45" s="216" t="s">
        <v>630</v>
      </c>
      <c r="C45" s="177">
        <v>978357.95700000005</v>
      </c>
      <c r="D45" s="177">
        <f t="shared" si="3"/>
        <v>2960393.2290000003</v>
      </c>
      <c r="E45" s="177">
        <v>635026.74056780653</v>
      </c>
      <c r="F45" s="177">
        <f t="shared" si="3"/>
        <v>3762335.0142463357</v>
      </c>
      <c r="G45" s="177">
        <v>978357.95700000017</v>
      </c>
      <c r="H45" s="177">
        <f t="shared" si="3"/>
        <v>2960393.2290000003</v>
      </c>
      <c r="I45" s="177">
        <v>978357.95700000005</v>
      </c>
      <c r="J45" s="177">
        <f t="shared" si="3"/>
        <v>2960393.2290000003</v>
      </c>
      <c r="K45" s="287">
        <v>0.18369625204243104</v>
      </c>
      <c r="L45" s="287">
        <f t="shared" si="3"/>
        <v>0.59718498539124321</v>
      </c>
      <c r="M45" s="287">
        <v>7.902195626649175E-2</v>
      </c>
      <c r="N45" s="287">
        <f t="shared" si="3"/>
        <v>0.61880960686532427</v>
      </c>
      <c r="O45" s="287">
        <v>3.6834891364751751E-2</v>
      </c>
      <c r="P45" s="287">
        <f t="shared" si="3"/>
        <v>0.45032362471356396</v>
      </c>
    </row>
    <row r="46" spans="1:16" x14ac:dyDescent="0.25">
      <c r="A46" s="216" t="s">
        <v>887</v>
      </c>
      <c r="B46" s="216" t="s">
        <v>881</v>
      </c>
      <c r="C46" s="177">
        <v>593844.429</v>
      </c>
      <c r="D46" s="177">
        <f t="shared" si="3"/>
        <v>3554237.6580000003</v>
      </c>
      <c r="E46" s="177">
        <v>718515.75734108419</v>
      </c>
      <c r="F46" s="177">
        <f t="shared" si="3"/>
        <v>4480850.7715874203</v>
      </c>
      <c r="G46" s="177">
        <v>1099187.8795107072</v>
      </c>
      <c r="H46" s="177">
        <f t="shared" si="3"/>
        <v>4059581.1085107075</v>
      </c>
      <c r="I46" s="177">
        <v>593844.429</v>
      </c>
      <c r="J46" s="177">
        <f t="shared" si="3"/>
        <v>3554237.6580000003</v>
      </c>
      <c r="K46" s="287">
        <v>2.3737094901989452E-2</v>
      </c>
      <c r="L46" s="287">
        <f t="shared" si="3"/>
        <v>0.6209220802932327</v>
      </c>
      <c r="M46" s="287">
        <v>8.4880117816808126E-2</v>
      </c>
      <c r="N46" s="287">
        <f t="shared" si="3"/>
        <v>0.70368972468213242</v>
      </c>
      <c r="O46" s="287">
        <v>0.14631676576716954</v>
      </c>
      <c r="P46" s="287">
        <f t="shared" si="3"/>
        <v>0.59664039048073347</v>
      </c>
    </row>
    <row r="47" spans="1:16" x14ac:dyDescent="0.25">
      <c r="A47" s="216" t="s">
        <v>887</v>
      </c>
      <c r="B47" s="216" t="s">
        <v>632</v>
      </c>
      <c r="C47" s="177">
        <v>1043807.1880000001</v>
      </c>
      <c r="D47" s="177">
        <f t="shared" si="3"/>
        <v>4598044.8460000008</v>
      </c>
      <c r="E47" s="177">
        <v>187372.24927657447</v>
      </c>
      <c r="F47" s="177">
        <f t="shared" si="3"/>
        <v>4668223.020863995</v>
      </c>
      <c r="G47" s="177">
        <v>1112484.2863480363</v>
      </c>
      <c r="H47" s="177">
        <f t="shared" si="3"/>
        <v>5172065.394858744</v>
      </c>
      <c r="I47" s="177">
        <v>1043807.1880000001</v>
      </c>
      <c r="J47" s="177">
        <f t="shared" si="3"/>
        <v>4598044.8460000008</v>
      </c>
      <c r="K47" s="287">
        <v>1.8922429664536278E-2</v>
      </c>
      <c r="L47" s="287">
        <f t="shared" si="3"/>
        <v>0.63984450995776898</v>
      </c>
      <c r="M47" s="287">
        <v>2.2287344138057438E-2</v>
      </c>
      <c r="N47" s="287">
        <f t="shared" si="3"/>
        <v>0.72597706882018986</v>
      </c>
      <c r="O47" s="287">
        <v>5.6709799512571324E-2</v>
      </c>
      <c r="P47" s="287">
        <f t="shared" si="3"/>
        <v>0.65335018999330474</v>
      </c>
    </row>
    <row r="48" spans="1:16" x14ac:dyDescent="0.25">
      <c r="A48" s="216" t="s">
        <v>887</v>
      </c>
      <c r="B48" s="216" t="s">
        <v>633</v>
      </c>
      <c r="C48" s="177">
        <v>566307.64399999997</v>
      </c>
      <c r="D48" s="177">
        <f t="shared" si="3"/>
        <v>5164352.4900000012</v>
      </c>
      <c r="E48" s="177">
        <v>398453.29800766404</v>
      </c>
      <c r="F48" s="177">
        <f t="shared" si="3"/>
        <v>5066676.3188716592</v>
      </c>
      <c r="G48" s="177">
        <v>617804.84117477562</v>
      </c>
      <c r="H48" s="177">
        <f t="shared" si="3"/>
        <v>5789870.2360335197</v>
      </c>
      <c r="I48" s="177">
        <v>566307.64399999997</v>
      </c>
      <c r="J48" s="177">
        <f t="shared" si="3"/>
        <v>5164352.4900000012</v>
      </c>
      <c r="K48" s="287">
        <v>1.563425980780328E-2</v>
      </c>
      <c r="L48" s="287">
        <f t="shared" si="3"/>
        <v>0.65547876976557229</v>
      </c>
      <c r="M48" s="287">
        <v>4.5599107695460987E-2</v>
      </c>
      <c r="N48" s="287">
        <f t="shared" si="3"/>
        <v>0.7715761765156508</v>
      </c>
      <c r="O48" s="287">
        <v>3.5449308241081653E-2</v>
      </c>
      <c r="P48" s="287">
        <f t="shared" si="3"/>
        <v>0.68879949823438635</v>
      </c>
    </row>
    <row r="49" spans="1:16" x14ac:dyDescent="0.25">
      <c r="A49" s="216" t="s">
        <v>887</v>
      </c>
      <c r="B49" s="216" t="s">
        <v>634</v>
      </c>
      <c r="C49" s="177">
        <v>-6277.5809999999992</v>
      </c>
      <c r="D49" s="177">
        <f t="shared" si="3"/>
        <v>5158074.9090000009</v>
      </c>
      <c r="E49" s="177">
        <v>412679.84402126068</v>
      </c>
      <c r="F49" s="177">
        <f t="shared" si="3"/>
        <v>5479356.16289292</v>
      </c>
      <c r="G49" s="177">
        <v>869773.29755193426</v>
      </c>
      <c r="H49" s="177">
        <f t="shared" si="3"/>
        <v>6659643.5335854543</v>
      </c>
      <c r="I49" s="177">
        <v>906774.14082895801</v>
      </c>
      <c r="J49" s="177">
        <f t="shared" si="3"/>
        <v>6071126.6308289589</v>
      </c>
      <c r="K49" s="287">
        <v>0</v>
      </c>
      <c r="L49" s="287">
        <f t="shared" si="3"/>
        <v>0.65547876976557229</v>
      </c>
      <c r="M49" s="287">
        <v>4.4107640127880321E-2</v>
      </c>
      <c r="N49" s="287">
        <f t="shared" si="3"/>
        <v>0.81568381664353118</v>
      </c>
      <c r="O49" s="287">
        <v>0.15664925445888761</v>
      </c>
      <c r="P49" s="287">
        <f t="shared" si="3"/>
        <v>0.84544875269327391</v>
      </c>
    </row>
    <row r="50" spans="1:16" x14ac:dyDescent="0.25">
      <c r="A50" s="216" t="s">
        <v>887</v>
      </c>
      <c r="B50" s="216" t="s">
        <v>641</v>
      </c>
      <c r="C50" s="177">
        <v>0</v>
      </c>
      <c r="D50" s="177">
        <f t="shared" si="3"/>
        <v>5158074.9090000009</v>
      </c>
      <c r="E50" s="177">
        <v>638065.48779995798</v>
      </c>
      <c r="F50" s="177">
        <f t="shared" si="3"/>
        <v>6117421.6506928783</v>
      </c>
      <c r="G50" s="177">
        <v>543780.66186195589</v>
      </c>
      <c r="H50" s="177">
        <f t="shared" si="3"/>
        <v>7203424.1954474105</v>
      </c>
      <c r="I50" s="177">
        <v>1050757.3878684971</v>
      </c>
      <c r="J50" s="177">
        <f t="shared" si="3"/>
        <v>7121884.0186974555</v>
      </c>
      <c r="K50" s="287">
        <v>0</v>
      </c>
      <c r="L50" s="287">
        <f t="shared" si="3"/>
        <v>0.65547876976557229</v>
      </c>
      <c r="M50" s="287">
        <v>3.1050705793656787E-2</v>
      </c>
      <c r="N50" s="287">
        <f t="shared" si="3"/>
        <v>0.84673452243718794</v>
      </c>
      <c r="O50" s="287">
        <v>2.9015986095190429E-2</v>
      </c>
      <c r="P50" s="287">
        <f t="shared" si="3"/>
        <v>0.87446473878846431</v>
      </c>
    </row>
    <row r="51" spans="1:16" x14ac:dyDescent="0.25">
      <c r="A51" s="216" t="s">
        <v>887</v>
      </c>
      <c r="B51" s="216" t="s">
        <v>642</v>
      </c>
      <c r="C51" s="177">
        <v>0</v>
      </c>
      <c r="D51" s="177">
        <f t="shared" si="3"/>
        <v>5158074.9090000009</v>
      </c>
      <c r="E51" s="177">
        <v>850209.95227764489</v>
      </c>
      <c r="F51" s="177">
        <f t="shared" si="3"/>
        <v>6967631.6029705228</v>
      </c>
      <c r="G51" s="177">
        <v>1101140.1050242232</v>
      </c>
      <c r="H51" s="177">
        <f t="shared" si="3"/>
        <v>8304564.3004716337</v>
      </c>
      <c r="I51" s="177">
        <v>1416877.6077741773</v>
      </c>
      <c r="J51" s="177">
        <f t="shared" si="3"/>
        <v>8538761.6264716331</v>
      </c>
      <c r="K51" s="287">
        <v>0</v>
      </c>
      <c r="L51" s="287">
        <f t="shared" si="3"/>
        <v>0.65547876976557229</v>
      </c>
      <c r="M51" s="287">
        <v>2.8929482604452404E-2</v>
      </c>
      <c r="N51" s="287">
        <f t="shared" si="3"/>
        <v>0.87566400504164033</v>
      </c>
      <c r="O51" s="287">
        <v>3.6553886811554734E-2</v>
      </c>
      <c r="P51" s="287">
        <f t="shared" si="3"/>
        <v>0.91101862560001901</v>
      </c>
    </row>
    <row r="52" spans="1:16" x14ac:dyDescent="0.25">
      <c r="A52" s="285" t="s">
        <v>72</v>
      </c>
      <c r="B52" s="216" t="s">
        <v>625</v>
      </c>
      <c r="C52" s="177">
        <v>928819.83799999999</v>
      </c>
      <c r="D52" s="177">
        <f>C52</f>
        <v>928819.83799999999</v>
      </c>
      <c r="E52" s="177">
        <v>788171.58884699945</v>
      </c>
      <c r="F52" s="177">
        <f>E52</f>
        <v>788171.58884699945</v>
      </c>
      <c r="G52" s="177">
        <v>928819.83799999999</v>
      </c>
      <c r="H52" s="177">
        <f>G52</f>
        <v>928819.83799999999</v>
      </c>
      <c r="I52" s="177">
        <v>928819.83799999999</v>
      </c>
      <c r="J52" s="177">
        <f>I52</f>
        <v>928819.83799999999</v>
      </c>
      <c r="K52" s="287">
        <f>2.44164324105183%+0.465963860767736</f>
        <v>0.49038029317825427</v>
      </c>
      <c r="L52" s="287">
        <f>K52</f>
        <v>0.49038029317825427</v>
      </c>
      <c r="M52" s="287">
        <f>1.86660256192181%+0.465963860767736</f>
        <v>0.48462988638695409</v>
      </c>
      <c r="N52" s="287">
        <f>M52</f>
        <v>0.48462988638695409</v>
      </c>
      <c r="O52" s="287">
        <f>2.44164324105183%+0.465963860767736</f>
        <v>0.49038029317825427</v>
      </c>
      <c r="P52" s="287">
        <f>O52</f>
        <v>0.49038029317825427</v>
      </c>
    </row>
    <row r="53" spans="1:16" x14ac:dyDescent="0.25">
      <c r="A53" s="285" t="s">
        <v>72</v>
      </c>
      <c r="B53" s="216" t="s">
        <v>626</v>
      </c>
      <c r="C53" s="177">
        <v>2087666.3380000002</v>
      </c>
      <c r="D53" s="177">
        <f>C53+D52</f>
        <v>3016486.176</v>
      </c>
      <c r="E53" s="177">
        <v>1346678.0516083974</v>
      </c>
      <c r="F53" s="177">
        <f>E53+F52</f>
        <v>2134849.6404553968</v>
      </c>
      <c r="G53" s="177">
        <v>2087666.3380000002</v>
      </c>
      <c r="H53" s="177">
        <f>G53+H52</f>
        <v>3016486.176</v>
      </c>
      <c r="I53" s="177">
        <v>2087666.3380000002</v>
      </c>
      <c r="J53" s="177">
        <f>I53+J52</f>
        <v>3016486.176</v>
      </c>
      <c r="K53" s="287">
        <v>5.3410773633882518E-2</v>
      </c>
      <c r="L53" s="287">
        <f>K53+L52</f>
        <v>0.54379106681213674</v>
      </c>
      <c r="M53" s="287">
        <v>2.117653853897004E-2</v>
      </c>
      <c r="N53" s="287">
        <f>M53+N52</f>
        <v>0.50580642492592409</v>
      </c>
      <c r="O53" s="287">
        <v>5.3410773633882518E-2</v>
      </c>
      <c r="P53" s="287">
        <f>O53+P52</f>
        <v>0.54379106681213674</v>
      </c>
    </row>
    <row r="54" spans="1:16" x14ac:dyDescent="0.25">
      <c r="A54" s="285" t="s">
        <v>72</v>
      </c>
      <c r="B54" s="216" t="s">
        <v>627</v>
      </c>
      <c r="C54" s="177">
        <v>2720083.2129999995</v>
      </c>
      <c r="D54" s="177">
        <f t="shared" ref="D54:P63" si="4">C54+D53</f>
        <v>5736569.3889999995</v>
      </c>
      <c r="E54" s="177">
        <v>3048170.3178218715</v>
      </c>
      <c r="F54" s="177">
        <f t="shared" si="4"/>
        <v>5183019.9582772683</v>
      </c>
      <c r="G54" s="177">
        <v>2720083.2129999995</v>
      </c>
      <c r="H54" s="177">
        <f t="shared" si="4"/>
        <v>5736569.3889999995</v>
      </c>
      <c r="I54" s="177">
        <v>2720083.2129999995</v>
      </c>
      <c r="J54" s="177">
        <f t="shared" si="4"/>
        <v>5736569.3889999995</v>
      </c>
      <c r="K54" s="287">
        <v>6.1536322388113539E-2</v>
      </c>
      <c r="L54" s="287">
        <f t="shared" si="4"/>
        <v>0.60532738920025031</v>
      </c>
      <c r="M54" s="287">
        <v>3.7878437016173265E-2</v>
      </c>
      <c r="N54" s="287">
        <f t="shared" si="4"/>
        <v>0.54368486194209731</v>
      </c>
      <c r="O54" s="287">
        <v>6.1536322388113539E-2</v>
      </c>
      <c r="P54" s="287">
        <f t="shared" si="4"/>
        <v>0.60532738920025031</v>
      </c>
    </row>
    <row r="55" spans="1:16" x14ac:dyDescent="0.25">
      <c r="A55" s="285" t="s">
        <v>72</v>
      </c>
      <c r="B55" s="216" t="s">
        <v>628</v>
      </c>
      <c r="C55" s="177">
        <v>6279880.6390000014</v>
      </c>
      <c r="D55" s="177">
        <f t="shared" si="4"/>
        <v>12016450.028000001</v>
      </c>
      <c r="E55" s="177">
        <v>5007756.5522793531</v>
      </c>
      <c r="F55" s="177">
        <f t="shared" si="4"/>
        <v>10190776.510556621</v>
      </c>
      <c r="G55" s="177">
        <v>6279880.6390000014</v>
      </c>
      <c r="H55" s="177">
        <f t="shared" si="4"/>
        <v>12016450.028000001</v>
      </c>
      <c r="I55" s="177">
        <v>6279880.6390000014</v>
      </c>
      <c r="J55" s="177">
        <f t="shared" si="4"/>
        <v>12016450.028000001</v>
      </c>
      <c r="K55" s="287">
        <v>2.9351550512608612E-2</v>
      </c>
      <c r="L55" s="287">
        <f t="shared" si="4"/>
        <v>0.63467893971285894</v>
      </c>
      <c r="M55" s="287">
        <v>4.4515616395677554E-2</v>
      </c>
      <c r="N55" s="287">
        <f t="shared" si="4"/>
        <v>0.58820047833777489</v>
      </c>
      <c r="O55" s="287">
        <v>2.9351550512608612E-2</v>
      </c>
      <c r="P55" s="287">
        <f t="shared" si="4"/>
        <v>0.63467893971285894</v>
      </c>
    </row>
    <row r="56" spans="1:16" x14ac:dyDescent="0.25">
      <c r="A56" s="285" t="s">
        <v>72</v>
      </c>
      <c r="B56" s="216" t="s">
        <v>629</v>
      </c>
      <c r="C56" s="177">
        <v>1769423.6180000007</v>
      </c>
      <c r="D56" s="177">
        <f t="shared" si="4"/>
        <v>13785873.646000002</v>
      </c>
      <c r="E56" s="177">
        <v>3394649.6548132473</v>
      </c>
      <c r="F56" s="177">
        <f t="shared" si="4"/>
        <v>13585426.165369868</v>
      </c>
      <c r="G56" s="177">
        <v>1769423.6180000007</v>
      </c>
      <c r="H56" s="177">
        <f t="shared" si="4"/>
        <v>13785873.646000002</v>
      </c>
      <c r="I56" s="177">
        <v>1769423.6180000007</v>
      </c>
      <c r="J56" s="177">
        <f t="shared" si="4"/>
        <v>13785873.646000002</v>
      </c>
      <c r="K56" s="287">
        <v>1.4150902634423928E-2</v>
      </c>
      <c r="L56" s="287">
        <f t="shared" si="4"/>
        <v>0.64882984234728291</v>
      </c>
      <c r="M56" s="287">
        <v>3.5386621076133759E-2</v>
      </c>
      <c r="N56" s="287">
        <f t="shared" si="4"/>
        <v>0.62358709941390866</v>
      </c>
      <c r="O56" s="287">
        <v>1.4150902634423928E-2</v>
      </c>
      <c r="P56" s="287">
        <f t="shared" si="4"/>
        <v>0.64882984234728291</v>
      </c>
    </row>
    <row r="57" spans="1:16" x14ac:dyDescent="0.25">
      <c r="A57" s="285" t="s">
        <v>72</v>
      </c>
      <c r="B57" s="216" t="s">
        <v>630</v>
      </c>
      <c r="C57" s="177">
        <v>2276090.753</v>
      </c>
      <c r="D57" s="177">
        <f t="shared" si="4"/>
        <v>16061964.399000002</v>
      </c>
      <c r="E57" s="177">
        <v>5682896.4296083674</v>
      </c>
      <c r="F57" s="177">
        <f t="shared" si="4"/>
        <v>19268322.594978236</v>
      </c>
      <c r="G57" s="177">
        <v>2276090.69</v>
      </c>
      <c r="H57" s="177">
        <f t="shared" si="4"/>
        <v>16061964.336000001</v>
      </c>
      <c r="I57" s="177">
        <v>2276090.753</v>
      </c>
      <c r="J57" s="177">
        <f t="shared" si="4"/>
        <v>16061964.399000002</v>
      </c>
      <c r="K57" s="287">
        <v>3.0234784179918317E-2</v>
      </c>
      <c r="L57" s="287">
        <f t="shared" si="4"/>
        <v>0.67906462652720123</v>
      </c>
      <c r="M57" s="287">
        <v>4.3971286012045828E-2</v>
      </c>
      <c r="N57" s="287">
        <f t="shared" si="4"/>
        <v>0.66755838542595447</v>
      </c>
      <c r="O57" s="287">
        <v>3.1753825007161722E-2</v>
      </c>
      <c r="P57" s="287">
        <f t="shared" si="4"/>
        <v>0.68058366735444464</v>
      </c>
    </row>
    <row r="58" spans="1:16" x14ac:dyDescent="0.25">
      <c r="A58" s="285" t="s">
        <v>72</v>
      </c>
      <c r="B58" s="216" t="s">
        <v>881</v>
      </c>
      <c r="C58" s="177">
        <v>2241042.818</v>
      </c>
      <c r="D58" s="177">
        <f t="shared" si="4"/>
        <v>18303007.217</v>
      </c>
      <c r="E58" s="177">
        <v>3038263.9016552591</v>
      </c>
      <c r="F58" s="177">
        <f t="shared" si="4"/>
        <v>22306586.496633496</v>
      </c>
      <c r="G58" s="177">
        <v>1831736.9913154133</v>
      </c>
      <c r="H58" s="177">
        <f t="shared" si="4"/>
        <v>17893701.327315412</v>
      </c>
      <c r="I58" s="177">
        <v>2241042.818</v>
      </c>
      <c r="J58" s="177">
        <f t="shared" si="4"/>
        <v>18303007.217</v>
      </c>
      <c r="K58" s="287">
        <v>2.4390720963605565E-2</v>
      </c>
      <c r="L58" s="287">
        <f t="shared" si="4"/>
        <v>0.70345534749080685</v>
      </c>
      <c r="M58" s="287">
        <v>3.1651990902519148E-2</v>
      </c>
      <c r="N58" s="287">
        <f t="shared" si="4"/>
        <v>0.6992103763284736</v>
      </c>
      <c r="O58" s="287">
        <v>3.8902258881352285E-2</v>
      </c>
      <c r="P58" s="287">
        <f t="shared" si="4"/>
        <v>0.71948592623579688</v>
      </c>
    </row>
    <row r="59" spans="1:16" x14ac:dyDescent="0.25">
      <c r="A59" s="285" t="s">
        <v>72</v>
      </c>
      <c r="B59" s="216" t="s">
        <v>632</v>
      </c>
      <c r="C59" s="177">
        <v>2023649.2590000003</v>
      </c>
      <c r="D59" s="177">
        <f t="shared" si="4"/>
        <v>20326656.476</v>
      </c>
      <c r="E59" s="177">
        <v>3234883.7827660758</v>
      </c>
      <c r="F59" s="177">
        <f t="shared" si="4"/>
        <v>25541470.279399574</v>
      </c>
      <c r="G59" s="177">
        <v>2023755.2543982461</v>
      </c>
      <c r="H59" s="177">
        <f t="shared" si="4"/>
        <v>19917456.581713658</v>
      </c>
      <c r="I59" s="177">
        <v>2023649.2590000003</v>
      </c>
      <c r="J59" s="177">
        <f t="shared" si="4"/>
        <v>20326656.476</v>
      </c>
      <c r="K59" s="287">
        <v>2.663005447200972E-2</v>
      </c>
      <c r="L59" s="287">
        <f t="shared" si="4"/>
        <v>0.73008540196281657</v>
      </c>
      <c r="M59" s="287">
        <v>1.9837223869563891E-2</v>
      </c>
      <c r="N59" s="287">
        <f t="shared" si="4"/>
        <v>0.71904760019803748</v>
      </c>
      <c r="O59" s="287">
        <v>2.3587377580952841E-2</v>
      </c>
      <c r="P59" s="287">
        <f t="shared" si="4"/>
        <v>0.74307330381674974</v>
      </c>
    </row>
    <row r="60" spans="1:16" x14ac:dyDescent="0.25">
      <c r="A60" s="285" t="s">
        <v>72</v>
      </c>
      <c r="B60" s="216" t="s">
        <v>633</v>
      </c>
      <c r="C60" s="177">
        <v>2770006.2640000004</v>
      </c>
      <c r="D60" s="177">
        <f t="shared" si="4"/>
        <v>23096662.740000002</v>
      </c>
      <c r="E60" s="177">
        <v>1736164.1014427338</v>
      </c>
      <c r="F60" s="177">
        <f t="shared" si="4"/>
        <v>27277634.380842306</v>
      </c>
      <c r="G60" s="177">
        <v>4584099.7574184677</v>
      </c>
      <c r="H60" s="177">
        <f t="shared" si="4"/>
        <v>24501556.339132126</v>
      </c>
      <c r="I60" s="177">
        <v>2770006.2640000004</v>
      </c>
      <c r="J60" s="177">
        <f t="shared" si="4"/>
        <v>23096662.740000002</v>
      </c>
      <c r="K60" s="287">
        <v>1.1410022138472005E-2</v>
      </c>
      <c r="L60" s="287">
        <f t="shared" si="4"/>
        <v>0.74149542410128855</v>
      </c>
      <c r="M60" s="287">
        <v>1.8780870855642683E-2</v>
      </c>
      <c r="N60" s="287">
        <f t="shared" si="4"/>
        <v>0.73782847105368021</v>
      </c>
      <c r="O60" s="287">
        <v>3.9109376569405371E-2</v>
      </c>
      <c r="P60" s="287">
        <f t="shared" si="4"/>
        <v>0.78218268038615513</v>
      </c>
    </row>
    <row r="61" spans="1:16" x14ac:dyDescent="0.25">
      <c r="A61" s="285" t="s">
        <v>72</v>
      </c>
      <c r="B61" s="216" t="s">
        <v>634</v>
      </c>
      <c r="C61" s="177">
        <v>221246.42300000001</v>
      </c>
      <c r="D61" s="177">
        <f t="shared" si="4"/>
        <v>23317909.163000003</v>
      </c>
      <c r="E61" s="177">
        <v>1494088.259136874</v>
      </c>
      <c r="F61" s="177">
        <f t="shared" si="4"/>
        <v>28771722.63997918</v>
      </c>
      <c r="G61" s="177">
        <v>3548660.8454398587</v>
      </c>
      <c r="H61" s="177">
        <f t="shared" si="4"/>
        <v>28050217.184571985</v>
      </c>
      <c r="I61" s="177">
        <v>4715279.8237165473</v>
      </c>
      <c r="J61" s="177">
        <f t="shared" si="4"/>
        <v>27811942.563716549</v>
      </c>
      <c r="K61" s="287">
        <v>0</v>
      </c>
      <c r="L61" s="287">
        <f t="shared" si="4"/>
        <v>0.74149542410128855</v>
      </c>
      <c r="M61" s="287">
        <v>2.2098845513047936E-2</v>
      </c>
      <c r="N61" s="287">
        <f t="shared" si="4"/>
        <v>0.75992731656672818</v>
      </c>
      <c r="O61" s="287">
        <v>3.1469895057190479E-2</v>
      </c>
      <c r="P61" s="287">
        <f t="shared" si="4"/>
        <v>0.81365257544334557</v>
      </c>
    </row>
    <row r="62" spans="1:16" x14ac:dyDescent="0.25">
      <c r="A62" s="285" t="s">
        <v>72</v>
      </c>
      <c r="B62" s="216" t="s">
        <v>641</v>
      </c>
      <c r="C62" s="177">
        <v>0</v>
      </c>
      <c r="D62" s="177">
        <f t="shared" si="4"/>
        <v>23317909.163000003</v>
      </c>
      <c r="E62" s="177">
        <v>1694258.194920626</v>
      </c>
      <c r="F62" s="177">
        <f t="shared" si="4"/>
        <v>30465980.834899805</v>
      </c>
      <c r="G62" s="177">
        <v>2521056.0902425735</v>
      </c>
      <c r="H62" s="177">
        <f t="shared" si="4"/>
        <v>30571273.274814557</v>
      </c>
      <c r="I62" s="177">
        <v>3415804.8537316248</v>
      </c>
      <c r="J62" s="177">
        <f t="shared" si="4"/>
        <v>31227747.417448174</v>
      </c>
      <c r="K62" s="287">
        <v>0</v>
      </c>
      <c r="L62" s="287">
        <f t="shared" si="4"/>
        <v>0.74149542410128855</v>
      </c>
      <c r="M62" s="287">
        <v>2.1251274045439094E-2</v>
      </c>
      <c r="N62" s="287">
        <f t="shared" si="4"/>
        <v>0.78117859061216732</v>
      </c>
      <c r="O62" s="287">
        <v>2.8061194376934096E-2</v>
      </c>
      <c r="P62" s="287">
        <f t="shared" si="4"/>
        <v>0.84171376982027968</v>
      </c>
    </row>
    <row r="63" spans="1:16" x14ac:dyDescent="0.25">
      <c r="A63" s="285" t="s">
        <v>72</v>
      </c>
      <c r="B63" s="216" t="s">
        <v>642</v>
      </c>
      <c r="C63" s="177">
        <v>0</v>
      </c>
      <c r="D63" s="177">
        <f t="shared" si="4"/>
        <v>23317909.163000003</v>
      </c>
      <c r="E63" s="177">
        <v>3562008.0391034982</v>
      </c>
      <c r="F63" s="177">
        <f t="shared" si="4"/>
        <v>34027988.874003306</v>
      </c>
      <c r="G63" s="177">
        <v>5038898.7132994169</v>
      </c>
      <c r="H63" s="177">
        <f t="shared" si="4"/>
        <v>35610171.988113977</v>
      </c>
      <c r="I63" s="177">
        <v>5367386.1718001934</v>
      </c>
      <c r="J63" s="177">
        <f t="shared" si="4"/>
        <v>36595133.589248367</v>
      </c>
      <c r="K63" s="287">
        <v>0</v>
      </c>
      <c r="L63" s="287">
        <f t="shared" si="4"/>
        <v>0.74149542410128855</v>
      </c>
      <c r="M63" s="287">
        <v>3.0649503803749485E-2</v>
      </c>
      <c r="N63" s="287">
        <f t="shared" si="4"/>
        <v>0.81182809441591686</v>
      </c>
      <c r="O63" s="287">
        <v>2.6840239681937942E-2</v>
      </c>
      <c r="P63" s="287">
        <f t="shared" si="4"/>
        <v>0.86855400950221762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
  <sheetViews>
    <sheetView workbookViewId="0">
      <selection activeCell="K11" sqref="J11:K11"/>
    </sheetView>
  </sheetViews>
  <sheetFormatPr baseColWidth="10" defaultRowHeight="15" x14ac:dyDescent="0.25"/>
  <cols>
    <col min="1" max="1" width="11.28515625" bestFit="1" customWidth="1"/>
    <col min="2" max="2" width="17.7109375" bestFit="1" customWidth="1"/>
    <col min="3" max="3" width="15.28515625" style="150" bestFit="1" customWidth="1"/>
    <col min="4" max="5" width="17.28515625" style="150" bestFit="1" customWidth="1"/>
    <col min="6" max="6" width="22.85546875" style="150" bestFit="1" customWidth="1"/>
    <col min="7" max="24" width="22.85546875" bestFit="1" customWidth="1"/>
    <col min="25" max="25" width="8.42578125" bestFit="1" customWidth="1"/>
    <col min="26" max="27" width="10" bestFit="1" customWidth="1"/>
    <col min="28" max="36" width="11" bestFit="1" customWidth="1"/>
    <col min="37" max="37" width="12.42578125" bestFit="1" customWidth="1"/>
    <col min="38" max="44" width="10.42578125" bestFit="1" customWidth="1"/>
    <col min="45" max="45" width="10.7109375" bestFit="1" customWidth="1"/>
    <col min="46" max="49" width="10.42578125" bestFit="1" customWidth="1"/>
    <col min="50" max="53" width="8.42578125" bestFit="1" customWidth="1"/>
    <col min="54" max="56" width="10" bestFit="1" customWidth="1"/>
    <col min="57" max="57" width="10.7109375" bestFit="1" customWidth="1"/>
    <col min="58" max="58" width="10" bestFit="1" customWidth="1"/>
    <col min="59" max="59" width="10.28515625" bestFit="1" customWidth="1"/>
    <col min="60" max="60" width="10" bestFit="1" customWidth="1"/>
    <col min="61" max="61" width="15.28515625" bestFit="1" customWidth="1"/>
    <col min="62" max="68" width="8.42578125" bestFit="1" customWidth="1"/>
    <col min="69" max="69" width="10.7109375" bestFit="1" customWidth="1"/>
    <col min="70" max="70" width="8.42578125" bestFit="1" customWidth="1"/>
    <col min="71" max="71" width="10.28515625" bestFit="1" customWidth="1"/>
    <col min="72" max="72" width="9.42578125" bestFit="1" customWidth="1"/>
    <col min="73" max="73" width="24.85546875" bestFit="1" customWidth="1"/>
    <col min="74" max="84" width="22.85546875" bestFit="1" customWidth="1"/>
    <col min="85" max="85" width="8.42578125" bestFit="1" customWidth="1"/>
    <col min="86" max="87" width="10" bestFit="1" customWidth="1"/>
    <col min="88" max="96" width="11" bestFit="1" customWidth="1"/>
    <col min="97" max="97" width="12.42578125" bestFit="1" customWidth="1"/>
    <col min="98" max="104" width="10.42578125" bestFit="1" customWidth="1"/>
    <col min="105" max="105" width="10.7109375" bestFit="1" customWidth="1"/>
    <col min="106" max="109" width="10.42578125" bestFit="1" customWidth="1"/>
    <col min="110" max="112" width="8.42578125" bestFit="1" customWidth="1"/>
    <col min="113" max="116" width="10" bestFit="1" customWidth="1"/>
    <col min="117" max="117" width="10.7109375" bestFit="1" customWidth="1"/>
    <col min="118" max="118" width="10" bestFit="1" customWidth="1"/>
    <col min="119" max="119" width="10.28515625" bestFit="1" customWidth="1"/>
    <col min="120" max="120" width="10" bestFit="1" customWidth="1"/>
    <col min="121" max="121" width="17.28515625" bestFit="1" customWidth="1"/>
    <col min="122" max="128" width="8.42578125" bestFit="1" customWidth="1"/>
    <col min="129" max="129" width="10.7109375" bestFit="1" customWidth="1"/>
    <col min="130" max="130" width="10" bestFit="1" customWidth="1"/>
    <col min="131" max="131" width="10.28515625" bestFit="1" customWidth="1"/>
    <col min="132" max="132" width="10" bestFit="1" customWidth="1"/>
    <col min="133" max="133" width="24.85546875" bestFit="1" customWidth="1"/>
    <col min="134" max="144" width="22.85546875" bestFit="1" customWidth="1"/>
    <col min="145" max="145" width="8.42578125" bestFit="1" customWidth="1"/>
    <col min="146" max="147" width="10" bestFit="1" customWidth="1"/>
    <col min="148" max="156" width="11" bestFit="1" customWidth="1"/>
    <col min="157" max="157" width="12.42578125" bestFit="1" customWidth="1"/>
    <col min="158" max="164" width="10.42578125" bestFit="1" customWidth="1"/>
    <col min="165" max="165" width="10.7109375" bestFit="1" customWidth="1"/>
    <col min="166" max="169" width="10.42578125" bestFit="1" customWidth="1"/>
    <col min="170" max="173" width="8.42578125" bestFit="1" customWidth="1"/>
    <col min="174" max="176" width="10" bestFit="1" customWidth="1"/>
    <col min="177" max="177" width="10.7109375" bestFit="1" customWidth="1"/>
    <col min="178" max="178" width="10" bestFit="1" customWidth="1"/>
    <col min="179" max="179" width="10.28515625" bestFit="1" customWidth="1"/>
    <col min="180" max="180" width="10" bestFit="1" customWidth="1"/>
    <col min="181" max="181" width="17.28515625" bestFit="1" customWidth="1"/>
    <col min="182" max="188" width="8.42578125" bestFit="1" customWidth="1"/>
    <col min="189" max="189" width="10.7109375" bestFit="1" customWidth="1"/>
    <col min="190" max="190" width="10" bestFit="1" customWidth="1"/>
    <col min="191" max="191" width="10.28515625" bestFit="1" customWidth="1"/>
    <col min="192" max="192" width="10" bestFit="1" customWidth="1"/>
    <col min="193" max="193" width="24.85546875" bestFit="1" customWidth="1"/>
    <col min="194" max="204" width="22.85546875" bestFit="1" customWidth="1"/>
    <col min="205" max="205" width="8.42578125" bestFit="1" customWidth="1"/>
    <col min="206" max="207" width="10" bestFit="1" customWidth="1"/>
    <col min="208" max="216" width="11" bestFit="1" customWidth="1"/>
    <col min="217" max="217" width="12.42578125" bestFit="1" customWidth="1"/>
    <col min="218" max="224" width="10.42578125" bestFit="1" customWidth="1"/>
    <col min="225" max="225" width="10.7109375" bestFit="1" customWidth="1"/>
    <col min="226" max="229" width="10.42578125" bestFit="1" customWidth="1"/>
    <col min="230" max="233" width="8.42578125" bestFit="1" customWidth="1"/>
    <col min="234" max="236" width="10" bestFit="1" customWidth="1"/>
    <col min="237" max="237" width="10.7109375" bestFit="1" customWidth="1"/>
    <col min="238" max="238" width="10" bestFit="1" customWidth="1"/>
    <col min="239" max="239" width="10.28515625" bestFit="1" customWidth="1"/>
    <col min="240" max="240" width="10" bestFit="1" customWidth="1"/>
  </cols>
  <sheetData>
    <row r="1" spans="1:6" x14ac:dyDescent="0.25">
      <c r="A1" s="360" t="s">
        <v>143</v>
      </c>
      <c r="B1" s="358" t="s">
        <v>423</v>
      </c>
    </row>
    <row r="3" spans="1:6" x14ac:dyDescent="0.25">
      <c r="A3" s="360" t="s">
        <v>651</v>
      </c>
      <c r="B3" s="358" t="s">
        <v>584</v>
      </c>
      <c r="C3" s="358" t="s">
        <v>892</v>
      </c>
      <c r="D3" s="358" t="s">
        <v>893</v>
      </c>
      <c r="E3" s="358" t="s">
        <v>894</v>
      </c>
      <c r="F3"/>
    </row>
    <row r="4" spans="1:6" x14ac:dyDescent="0.25">
      <c r="A4" s="358" t="s">
        <v>625</v>
      </c>
      <c r="B4" s="157">
        <v>111795.47099999999</v>
      </c>
      <c r="C4" s="157">
        <v>275225.54197080224</v>
      </c>
      <c r="D4" s="157">
        <v>111795.47099999999</v>
      </c>
      <c r="E4" s="157">
        <v>111795.47099999999</v>
      </c>
      <c r="F4"/>
    </row>
    <row r="5" spans="1:6" x14ac:dyDescent="0.25">
      <c r="A5" s="358" t="s">
        <v>626</v>
      </c>
      <c r="B5" s="157">
        <v>188398.478</v>
      </c>
      <c r="C5" s="157">
        <v>347653.05303644104</v>
      </c>
      <c r="D5" s="157">
        <v>188398.478</v>
      </c>
      <c r="E5" s="157">
        <v>188398.478</v>
      </c>
      <c r="F5"/>
    </row>
    <row r="6" spans="1:6" x14ac:dyDescent="0.25">
      <c r="A6" s="358" t="s">
        <v>627</v>
      </c>
      <c r="B6" s="157">
        <v>266448.10499999998</v>
      </c>
      <c r="C6" s="157">
        <v>377135.60221868032</v>
      </c>
      <c r="D6" s="157">
        <v>266448.10499999998</v>
      </c>
      <c r="E6" s="157">
        <v>266448.10499999998</v>
      </c>
      <c r="F6"/>
    </row>
    <row r="7" spans="1:6" x14ac:dyDescent="0.25">
      <c r="A7" s="358" t="s">
        <v>628</v>
      </c>
      <c r="B7" s="157">
        <v>359414.91200000001</v>
      </c>
      <c r="C7" s="157">
        <v>396514.1261174191</v>
      </c>
      <c r="D7" s="157">
        <v>359414.91200000001</v>
      </c>
      <c r="E7" s="157">
        <v>359414.91200000001</v>
      </c>
      <c r="F7"/>
    </row>
    <row r="8" spans="1:6" x14ac:dyDescent="0.25">
      <c r="A8" s="358" t="s">
        <v>629</v>
      </c>
      <c r="B8" s="157">
        <v>500752.33100000001</v>
      </c>
      <c r="C8" s="157">
        <v>424928.05339433829</v>
      </c>
      <c r="D8" s="157">
        <v>500752.33100000001</v>
      </c>
      <c r="E8" s="157">
        <v>500752.33100000001</v>
      </c>
      <c r="F8"/>
    </row>
    <row r="9" spans="1:6" x14ac:dyDescent="0.25">
      <c r="A9" s="358" t="s">
        <v>630</v>
      </c>
      <c r="B9" s="157">
        <v>592283.94500000007</v>
      </c>
      <c r="C9" s="157">
        <v>467501.97097355238</v>
      </c>
      <c r="D9" s="157">
        <v>592283.94500000007</v>
      </c>
      <c r="E9" s="157">
        <v>592283.94500000007</v>
      </c>
      <c r="F9"/>
    </row>
    <row r="10" spans="1:6" x14ac:dyDescent="0.25">
      <c r="A10" s="358" t="s">
        <v>881</v>
      </c>
      <c r="B10" s="157">
        <v>660489.41600000008</v>
      </c>
      <c r="C10" s="157">
        <v>507488.41507495532</v>
      </c>
      <c r="D10" s="157">
        <v>650454.84428693913</v>
      </c>
      <c r="E10" s="157">
        <v>660489.41600000008</v>
      </c>
      <c r="F10"/>
    </row>
    <row r="11" spans="1:6" x14ac:dyDescent="0.25">
      <c r="A11" s="358" t="s">
        <v>632</v>
      </c>
      <c r="B11" s="157">
        <v>816909.64400000009</v>
      </c>
      <c r="C11" s="157">
        <v>597789.94924903219</v>
      </c>
      <c r="D11" s="157">
        <v>751863.95050191251</v>
      </c>
      <c r="E11" s="157">
        <v>816909.64400000009</v>
      </c>
      <c r="F11"/>
    </row>
    <row r="12" spans="1:6" x14ac:dyDescent="0.25">
      <c r="A12" s="358" t="s">
        <v>633</v>
      </c>
      <c r="B12" s="157">
        <v>853409.8060000001</v>
      </c>
      <c r="C12" s="157">
        <v>637033.6747740322</v>
      </c>
      <c r="D12" s="157">
        <v>815431.03350191249</v>
      </c>
      <c r="E12" s="157">
        <v>853409.8060000001</v>
      </c>
      <c r="F12"/>
    </row>
    <row r="13" spans="1:6" x14ac:dyDescent="0.25">
      <c r="A13" s="358" t="s">
        <v>634</v>
      </c>
      <c r="B13" s="157">
        <v>1028964.3790000001</v>
      </c>
      <c r="C13" s="157">
        <v>743460.5046191744</v>
      </c>
      <c r="D13" s="157">
        <v>1076553.0732441745</v>
      </c>
      <c r="E13" s="157">
        <v>1154704.1425127995</v>
      </c>
      <c r="F13"/>
    </row>
    <row r="14" spans="1:6" x14ac:dyDescent="0.25">
      <c r="A14" s="358" t="s">
        <v>641</v>
      </c>
      <c r="B14" s="157">
        <v>1028964.3790000001</v>
      </c>
      <c r="C14" s="157">
        <v>844435.51234265033</v>
      </c>
      <c r="D14" s="157">
        <v>1227060.0809676503</v>
      </c>
      <c r="E14" s="157">
        <v>1442452.8983519883</v>
      </c>
      <c r="F14"/>
    </row>
    <row r="15" spans="1:6" x14ac:dyDescent="0.25">
      <c r="A15" s="358" t="s">
        <v>642</v>
      </c>
      <c r="B15" s="157">
        <v>1028964.3790000001</v>
      </c>
      <c r="C15" s="157">
        <v>974099.50902542844</v>
      </c>
      <c r="D15" s="157">
        <v>1294357.2166504283</v>
      </c>
      <c r="E15" s="157">
        <v>1575266.8668952216</v>
      </c>
      <c r="F15"/>
    </row>
    <row r="16" spans="1:6" x14ac:dyDescent="0.25">
      <c r="C16"/>
      <c r="D16"/>
      <c r="E16"/>
      <c r="F16"/>
    </row>
    <row r="17" spans="3:6" x14ac:dyDescent="0.25">
      <c r="C17"/>
      <c r="D17"/>
      <c r="E17"/>
      <c r="F17"/>
    </row>
    <row r="18" spans="3:6" x14ac:dyDescent="0.25">
      <c r="C18"/>
      <c r="D18"/>
      <c r="E18"/>
      <c r="F18"/>
    </row>
    <row r="19" spans="3:6" x14ac:dyDescent="0.25">
      <c r="C19"/>
      <c r="D19"/>
      <c r="E19"/>
      <c r="F19"/>
    </row>
    <row r="20" spans="3:6" x14ac:dyDescent="0.25">
      <c r="C20"/>
      <c r="D20"/>
      <c r="E20"/>
      <c r="F20"/>
    </row>
    <row r="21" spans="3:6" x14ac:dyDescent="0.25">
      <c r="C21"/>
      <c r="D21"/>
      <c r="E21"/>
      <c r="F21"/>
    </row>
    <row r="22" spans="3:6" x14ac:dyDescent="0.25">
      <c r="C22"/>
      <c r="D22"/>
      <c r="E22"/>
      <c r="F22"/>
    </row>
    <row r="23" spans="3:6" x14ac:dyDescent="0.25">
      <c r="C23"/>
      <c r="D23"/>
      <c r="E23"/>
      <c r="F23"/>
    </row>
    <row r="24" spans="3:6" x14ac:dyDescent="0.25">
      <c r="C24"/>
      <c r="D24"/>
      <c r="E24"/>
      <c r="F24"/>
    </row>
    <row r="25" spans="3:6" x14ac:dyDescent="0.25">
      <c r="C25"/>
      <c r="D25"/>
      <c r="E25"/>
      <c r="F25"/>
    </row>
    <row r="26" spans="3:6" x14ac:dyDescent="0.25">
      <c r="C26"/>
      <c r="D26"/>
      <c r="E26"/>
      <c r="F26"/>
    </row>
    <row r="27" spans="3:6" x14ac:dyDescent="0.25">
      <c r="C27"/>
      <c r="D27"/>
      <c r="E27"/>
      <c r="F27"/>
    </row>
    <row r="28" spans="3:6" x14ac:dyDescent="0.25">
      <c r="C28"/>
      <c r="D28"/>
      <c r="E28"/>
      <c r="F28"/>
    </row>
    <row r="29" spans="3:6" x14ac:dyDescent="0.25">
      <c r="C29"/>
      <c r="D29"/>
      <c r="E29"/>
      <c r="F29"/>
    </row>
    <row r="30" spans="3:6" x14ac:dyDescent="0.25">
      <c r="C30"/>
      <c r="D30"/>
      <c r="E30"/>
      <c r="F30"/>
    </row>
    <row r="31" spans="3:6" x14ac:dyDescent="0.25">
      <c r="C31"/>
      <c r="D31"/>
      <c r="E31"/>
      <c r="F31"/>
    </row>
    <row r="32" spans="3:6" x14ac:dyDescent="0.25">
      <c r="C32"/>
      <c r="D32"/>
      <c r="E32"/>
      <c r="F32"/>
    </row>
    <row r="33" spans="3:6" x14ac:dyDescent="0.25">
      <c r="C33"/>
      <c r="D33"/>
      <c r="E33"/>
      <c r="F33"/>
    </row>
    <row r="34" spans="3:6" x14ac:dyDescent="0.25">
      <c r="C34"/>
      <c r="D34"/>
      <c r="E34"/>
      <c r="F34"/>
    </row>
    <row r="35" spans="3:6" x14ac:dyDescent="0.25">
      <c r="C35"/>
      <c r="D35"/>
      <c r="E35"/>
      <c r="F35"/>
    </row>
    <row r="36" spans="3:6" x14ac:dyDescent="0.25">
      <c r="C36"/>
      <c r="D36"/>
      <c r="E36"/>
      <c r="F36"/>
    </row>
    <row r="37" spans="3:6" x14ac:dyDescent="0.25">
      <c r="C37"/>
      <c r="D37"/>
      <c r="E37"/>
      <c r="F37"/>
    </row>
    <row r="38" spans="3:6" x14ac:dyDescent="0.25">
      <c r="C38"/>
      <c r="D38"/>
      <c r="E38"/>
      <c r="F38"/>
    </row>
    <row r="39" spans="3:6" x14ac:dyDescent="0.25">
      <c r="C39"/>
      <c r="D39"/>
      <c r="E39"/>
      <c r="F39"/>
    </row>
    <row r="40" spans="3:6" x14ac:dyDescent="0.25">
      <c r="C40"/>
      <c r="D40"/>
      <c r="E40"/>
      <c r="F40"/>
    </row>
    <row r="41" spans="3:6" x14ac:dyDescent="0.25">
      <c r="C41"/>
      <c r="D41"/>
      <c r="E41"/>
      <c r="F41"/>
    </row>
    <row r="42" spans="3:6" x14ac:dyDescent="0.25">
      <c r="C42"/>
      <c r="D42"/>
      <c r="E42"/>
      <c r="F42"/>
    </row>
    <row r="43" spans="3:6" x14ac:dyDescent="0.25">
      <c r="C43"/>
      <c r="D43"/>
      <c r="E43"/>
      <c r="F43"/>
    </row>
    <row r="44" spans="3:6" x14ac:dyDescent="0.25">
      <c r="C44"/>
      <c r="D44"/>
      <c r="E44"/>
      <c r="F44"/>
    </row>
    <row r="45" spans="3:6" x14ac:dyDescent="0.25">
      <c r="C45"/>
      <c r="D45"/>
      <c r="E45"/>
      <c r="F45"/>
    </row>
    <row r="46" spans="3:6" x14ac:dyDescent="0.25">
      <c r="C46"/>
      <c r="D46"/>
      <c r="E46"/>
      <c r="F46"/>
    </row>
    <row r="47" spans="3:6" x14ac:dyDescent="0.25">
      <c r="C47"/>
      <c r="D47"/>
      <c r="E47"/>
      <c r="F47"/>
    </row>
    <row r="48" spans="3:6" x14ac:dyDescent="0.25">
      <c r="C48"/>
      <c r="D48"/>
      <c r="E48"/>
      <c r="F48"/>
    </row>
    <row r="49" spans="3:6" x14ac:dyDescent="0.25">
      <c r="C49"/>
      <c r="D49"/>
      <c r="E49"/>
      <c r="F49"/>
    </row>
    <row r="50" spans="3:6" x14ac:dyDescent="0.25">
      <c r="C50"/>
      <c r="D50"/>
      <c r="E50"/>
      <c r="F50"/>
    </row>
    <row r="51" spans="3:6" x14ac:dyDescent="0.25">
      <c r="C51"/>
      <c r="D51"/>
      <c r="E51"/>
      <c r="F51"/>
    </row>
    <row r="52" spans="3:6" x14ac:dyDescent="0.25">
      <c r="C52"/>
      <c r="D52"/>
      <c r="E52"/>
      <c r="F52"/>
    </row>
    <row r="53" spans="3:6" x14ac:dyDescent="0.25">
      <c r="C53"/>
      <c r="D53"/>
      <c r="E53"/>
      <c r="F53"/>
    </row>
    <row r="54" spans="3:6" x14ac:dyDescent="0.25">
      <c r="C54"/>
      <c r="D54"/>
      <c r="E54"/>
      <c r="F54"/>
    </row>
    <row r="55" spans="3:6" x14ac:dyDescent="0.25">
      <c r="C55"/>
      <c r="D55"/>
      <c r="E55"/>
      <c r="F55"/>
    </row>
    <row r="56" spans="3:6" x14ac:dyDescent="0.25">
      <c r="C56"/>
      <c r="D56"/>
      <c r="E56"/>
      <c r="F56"/>
    </row>
    <row r="57" spans="3:6" x14ac:dyDescent="0.25">
      <c r="C57"/>
      <c r="D57"/>
      <c r="E57"/>
      <c r="F57"/>
    </row>
    <row r="58" spans="3:6" x14ac:dyDescent="0.25">
      <c r="C58"/>
      <c r="D58"/>
      <c r="E58"/>
      <c r="F58"/>
    </row>
    <row r="59" spans="3:6" x14ac:dyDescent="0.25">
      <c r="C59"/>
      <c r="D59"/>
      <c r="E59"/>
      <c r="F59"/>
    </row>
    <row r="60" spans="3:6" x14ac:dyDescent="0.25">
      <c r="C60"/>
      <c r="D60"/>
      <c r="E60"/>
      <c r="F60"/>
    </row>
    <row r="61" spans="3:6" x14ac:dyDescent="0.25">
      <c r="C61"/>
      <c r="D61"/>
      <c r="E61"/>
      <c r="F61"/>
    </row>
    <row r="62" spans="3:6" x14ac:dyDescent="0.25">
      <c r="C62"/>
      <c r="D62"/>
      <c r="E62"/>
      <c r="F62"/>
    </row>
    <row r="63" spans="3:6" x14ac:dyDescent="0.25">
      <c r="C63"/>
      <c r="D63"/>
      <c r="E63"/>
      <c r="F63"/>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
  <sheetViews>
    <sheetView topLeftCell="A13" zoomScale="98" zoomScaleNormal="98" workbookViewId="0">
      <selection activeCell="K13" sqref="K13"/>
    </sheetView>
  </sheetViews>
  <sheetFormatPr baseColWidth="10" defaultRowHeight="15" x14ac:dyDescent="0.25"/>
  <cols>
    <col min="1" max="1" width="14.7109375" bestFit="1" customWidth="1"/>
    <col min="2" max="2" width="10.7109375" style="202" bestFit="1" customWidth="1"/>
    <col min="3" max="3" width="8.140625" style="202" bestFit="1" customWidth="1"/>
    <col min="4" max="4" width="10.140625" style="202" bestFit="1" customWidth="1"/>
    <col min="5" max="5" width="23.28515625" style="202" bestFit="1" customWidth="1"/>
    <col min="6" max="6" width="23.28515625" bestFit="1" customWidth="1"/>
    <col min="7" max="7" width="11.28515625" customWidth="1"/>
    <col min="8" max="16" width="23.28515625" bestFit="1" customWidth="1"/>
  </cols>
  <sheetData>
    <row r="1" spans="1:5" x14ac:dyDescent="0.25">
      <c r="A1" s="360" t="s">
        <v>143</v>
      </c>
      <c r="B1" s="358" t="s">
        <v>423</v>
      </c>
    </row>
    <row r="2" spans="1:5" x14ac:dyDescent="0.25">
      <c r="A2" t="s">
        <v>913</v>
      </c>
    </row>
    <row r="3" spans="1:5" x14ac:dyDescent="0.25">
      <c r="A3" s="360" t="s">
        <v>651</v>
      </c>
      <c r="B3" s="358" t="s">
        <v>851</v>
      </c>
      <c r="C3" s="358" t="s">
        <v>895</v>
      </c>
      <c r="D3" s="358" t="s">
        <v>896</v>
      </c>
      <c r="E3"/>
    </row>
    <row r="4" spans="1:5" x14ac:dyDescent="0.25">
      <c r="A4" s="358" t="s">
        <v>625</v>
      </c>
      <c r="B4" s="288">
        <v>0.48972769354817802</v>
      </c>
      <c r="C4" s="288">
        <v>0.5368676383630363</v>
      </c>
      <c r="D4" s="288">
        <v>0.48972769354817802</v>
      </c>
      <c r="E4"/>
    </row>
    <row r="5" spans="1:5" x14ac:dyDescent="0.25">
      <c r="A5" s="358" t="s">
        <v>626</v>
      </c>
      <c r="B5" s="288">
        <v>0.57473818540972421</v>
      </c>
      <c r="C5" s="288">
        <v>0.62756727504129839</v>
      </c>
      <c r="D5" s="288">
        <v>0.57473818540972421</v>
      </c>
      <c r="E5"/>
    </row>
    <row r="6" spans="1:5" x14ac:dyDescent="0.25">
      <c r="A6" s="358" t="s">
        <v>627</v>
      </c>
      <c r="B6" s="288">
        <v>0.58620746833606829</v>
      </c>
      <c r="C6" s="288">
        <v>0.69583941291157869</v>
      </c>
      <c r="D6" s="288">
        <v>0.58620746833606829</v>
      </c>
      <c r="E6"/>
    </row>
    <row r="7" spans="1:5" x14ac:dyDescent="0.25">
      <c r="A7" s="358" t="s">
        <v>628</v>
      </c>
      <c r="B7" s="288">
        <v>0.61582717505094042</v>
      </c>
      <c r="C7" s="288">
        <v>0.72988022432112332</v>
      </c>
      <c r="D7" s="288">
        <v>0.61582717505094042</v>
      </c>
      <c r="E7"/>
    </row>
    <row r="8" spans="1:5" x14ac:dyDescent="0.25">
      <c r="A8" s="358" t="s">
        <v>629</v>
      </c>
      <c r="B8" s="288">
        <v>0.69948761105800472</v>
      </c>
      <c r="C8" s="288">
        <v>0.76347942495662091</v>
      </c>
      <c r="D8" s="288">
        <v>0.69948761105800472</v>
      </c>
      <c r="E8"/>
    </row>
    <row r="9" spans="1:5" x14ac:dyDescent="0.25">
      <c r="A9" s="358" t="s">
        <v>630</v>
      </c>
      <c r="B9" s="288">
        <v>0.74446518056663036</v>
      </c>
      <c r="C9" s="288">
        <v>0.79318283050970417</v>
      </c>
      <c r="D9" s="288">
        <v>0.73365492246935982</v>
      </c>
      <c r="E9"/>
    </row>
    <row r="10" spans="1:5" x14ac:dyDescent="0.25">
      <c r="A10" s="358" t="s">
        <v>881</v>
      </c>
      <c r="B10" s="288">
        <v>0.75444328508760516</v>
      </c>
      <c r="C10" s="288">
        <v>0.82801148432780858</v>
      </c>
      <c r="D10" s="288">
        <v>0.77235725693620272</v>
      </c>
      <c r="E10"/>
    </row>
    <row r="11" spans="1:5" x14ac:dyDescent="0.25">
      <c r="A11" s="358" t="s">
        <v>632</v>
      </c>
      <c r="B11" s="288">
        <v>0.78458730303476898</v>
      </c>
      <c r="C11" s="288">
        <v>0.85934072233067949</v>
      </c>
      <c r="D11" s="288">
        <v>0.81837020431806273</v>
      </c>
      <c r="E11"/>
    </row>
    <row r="12" spans="1:5" x14ac:dyDescent="0.25">
      <c r="A12" s="358" t="s">
        <v>633</v>
      </c>
      <c r="B12" s="288">
        <v>0.81905154812575198</v>
      </c>
      <c r="C12" s="288">
        <v>0.87898484721720127</v>
      </c>
      <c r="D12" s="288">
        <v>0.83418216713391458</v>
      </c>
      <c r="E12"/>
    </row>
    <row r="13" spans="1:5" x14ac:dyDescent="0.25">
      <c r="A13" s="358" t="s">
        <v>634</v>
      </c>
      <c r="B13" s="288">
        <v>0.81905154812575198</v>
      </c>
      <c r="C13" s="288">
        <v>0.89997534197773787</v>
      </c>
      <c r="D13" s="288">
        <v>0.84714079779250373</v>
      </c>
      <c r="E13"/>
    </row>
    <row r="14" spans="1:5" x14ac:dyDescent="0.25">
      <c r="A14" s="358" t="s">
        <v>641</v>
      </c>
      <c r="B14" s="288">
        <v>0.81905154812575198</v>
      </c>
      <c r="C14" s="288">
        <v>0.94680774090509157</v>
      </c>
      <c r="D14" s="288">
        <v>0.90992499606690591</v>
      </c>
      <c r="E14"/>
    </row>
    <row r="15" spans="1:5" x14ac:dyDescent="0.25">
      <c r="A15" s="358" t="s">
        <v>642</v>
      </c>
      <c r="B15" s="288">
        <v>0.81905154812575198</v>
      </c>
      <c r="C15" s="288">
        <v>0.98795270110916422</v>
      </c>
      <c r="D15" s="288">
        <v>0.96755784419613511</v>
      </c>
      <c r="E15"/>
    </row>
    <row r="16" spans="1:5" x14ac:dyDescent="0.25">
      <c r="B16"/>
      <c r="C16"/>
      <c r="D16"/>
      <c r="E16"/>
    </row>
    <row r="17" spans="1:5" x14ac:dyDescent="0.25">
      <c r="B17"/>
      <c r="C17"/>
      <c r="D17"/>
      <c r="E17"/>
    </row>
    <row r="18" spans="1:5" x14ac:dyDescent="0.25">
      <c r="B18"/>
      <c r="C18"/>
      <c r="D18"/>
      <c r="E18"/>
    </row>
    <row r="19" spans="1:5" x14ac:dyDescent="0.25">
      <c r="B19"/>
      <c r="C19"/>
      <c r="D19"/>
      <c r="E19"/>
    </row>
    <row r="20" spans="1:5" x14ac:dyDescent="0.25">
      <c r="B20"/>
      <c r="C20"/>
      <c r="D20"/>
      <c r="E20"/>
    </row>
    <row r="21" spans="1:5" x14ac:dyDescent="0.25">
      <c r="B21"/>
      <c r="C21"/>
      <c r="D21"/>
      <c r="E21"/>
    </row>
    <row r="22" spans="1:5" x14ac:dyDescent="0.25">
      <c r="B22"/>
      <c r="C22"/>
      <c r="D22"/>
      <c r="E22"/>
    </row>
    <row r="23" spans="1:5" x14ac:dyDescent="0.25">
      <c r="A23" t="s">
        <v>902</v>
      </c>
      <c r="B23"/>
      <c r="C23"/>
      <c r="D23"/>
      <c r="E23"/>
    </row>
    <row r="24" spans="1:5" x14ac:dyDescent="0.25">
      <c r="A24" s="283" t="s">
        <v>651</v>
      </c>
      <c r="B24" s="283" t="s">
        <v>851</v>
      </c>
      <c r="C24" s="283" t="s">
        <v>895</v>
      </c>
      <c r="D24" s="283" t="s">
        <v>896</v>
      </c>
      <c r="E24"/>
    </row>
    <row r="25" spans="1:5" x14ac:dyDescent="0.25">
      <c r="A25" s="259" t="s">
        <v>625</v>
      </c>
      <c r="B25" s="202">
        <v>0.43852945473171845</v>
      </c>
      <c r="C25" s="202">
        <v>0.43566308195267012</v>
      </c>
      <c r="D25" s="202">
        <v>0.43852945473171845</v>
      </c>
      <c r="E25"/>
    </row>
    <row r="26" spans="1:5" x14ac:dyDescent="0.25">
      <c r="A26" s="259" t="s">
        <v>626</v>
      </c>
      <c r="B26" s="202">
        <v>0.4886430611406099</v>
      </c>
      <c r="C26" s="202">
        <v>0.46288608009079629</v>
      </c>
      <c r="D26" s="202">
        <v>0.4886430611406099</v>
      </c>
      <c r="E26"/>
    </row>
    <row r="27" spans="1:5" x14ac:dyDescent="0.25">
      <c r="A27" s="259" t="s">
        <v>627</v>
      </c>
      <c r="B27" s="202">
        <v>0.54155787567647884</v>
      </c>
      <c r="C27" s="202">
        <v>0.51021492404407198</v>
      </c>
      <c r="D27" s="202">
        <v>0.54155787567647884</v>
      </c>
      <c r="E27"/>
    </row>
    <row r="28" spans="1:5" x14ac:dyDescent="0.25">
      <c r="A28" s="259" t="s">
        <v>628</v>
      </c>
      <c r="B28" s="202">
        <v>0.56745000649682631</v>
      </c>
      <c r="C28" s="202">
        <v>0.56448223489522076</v>
      </c>
      <c r="D28" s="202">
        <v>0.56745000649682631</v>
      </c>
      <c r="E28"/>
    </row>
    <row r="29" spans="1:5" x14ac:dyDescent="0.25">
      <c r="A29" s="259" t="s">
        <v>629</v>
      </c>
      <c r="B29" s="202">
        <v>0.5924309038098351</v>
      </c>
      <c r="C29" s="202">
        <v>0.61032589848832719</v>
      </c>
      <c r="D29" s="202">
        <v>0.5924309038098351</v>
      </c>
      <c r="E29"/>
    </row>
    <row r="30" spans="1:5" x14ac:dyDescent="0.25">
      <c r="A30" s="259" t="s">
        <v>630</v>
      </c>
      <c r="B30" s="202">
        <v>0.64588031795309941</v>
      </c>
      <c r="C30" s="202">
        <v>0.66085696866917831</v>
      </c>
      <c r="D30" s="202">
        <v>0.62506664924052335</v>
      </c>
      <c r="E30"/>
    </row>
    <row r="31" spans="1:5" x14ac:dyDescent="0.25">
      <c r="A31" s="259" t="s">
        <v>881</v>
      </c>
      <c r="B31" s="202">
        <v>0.67189664006778282</v>
      </c>
      <c r="C31" s="202">
        <v>0.70425741802215713</v>
      </c>
      <c r="D31" s="202">
        <v>0.68243592895993843</v>
      </c>
      <c r="E31"/>
    </row>
    <row r="32" spans="1:5" x14ac:dyDescent="0.25">
      <c r="A32" s="259" t="s">
        <v>632</v>
      </c>
      <c r="B32" s="202">
        <v>0.69813677094155435</v>
      </c>
      <c r="C32" s="202">
        <v>0.7273787654556626</v>
      </c>
      <c r="D32" s="202">
        <v>0.71352687585761221</v>
      </c>
      <c r="E32"/>
    </row>
    <row r="33" spans="1:5" x14ac:dyDescent="0.25">
      <c r="A33" s="259" t="s">
        <v>633</v>
      </c>
      <c r="B33" s="202">
        <v>0.69813677094155435</v>
      </c>
      <c r="C33" s="202">
        <v>0.75138833274141437</v>
      </c>
      <c r="D33" s="202">
        <v>0.7523876910066104</v>
      </c>
      <c r="E33"/>
    </row>
    <row r="34" spans="1:5" x14ac:dyDescent="0.25">
      <c r="A34" s="259" t="s">
        <v>634</v>
      </c>
      <c r="B34" s="202">
        <v>0.69813677094155435</v>
      </c>
      <c r="C34" s="202">
        <v>0.77956344512524745</v>
      </c>
      <c r="D34" s="202">
        <v>0.80445648144545334</v>
      </c>
      <c r="E34"/>
    </row>
    <row r="35" spans="1:5" x14ac:dyDescent="0.25">
      <c r="A35" s="259" t="s">
        <v>641</v>
      </c>
      <c r="B35" s="202">
        <v>0.69813677094155435</v>
      </c>
      <c r="C35" s="202">
        <v>0.8044366573566949</v>
      </c>
      <c r="D35" s="202">
        <v>0.83756761085574527</v>
      </c>
      <c r="E35"/>
    </row>
    <row r="36" spans="1:5" x14ac:dyDescent="0.25">
      <c r="A36" s="259" t="s">
        <v>642</v>
      </c>
      <c r="B36" s="202">
        <v>0.69813677094155435</v>
      </c>
      <c r="C36" s="202">
        <v>0.83481257211056592</v>
      </c>
      <c r="D36" s="202">
        <v>0.87167662287042469</v>
      </c>
      <c r="E36"/>
    </row>
    <row r="37" spans="1:5" x14ac:dyDescent="0.25">
      <c r="B37"/>
      <c r="C37"/>
      <c r="D37"/>
      <c r="E37"/>
    </row>
    <row r="38" spans="1:5" x14ac:dyDescent="0.25">
      <c r="B38"/>
      <c r="C38"/>
      <c r="D38"/>
      <c r="E38"/>
    </row>
    <row r="39" spans="1:5" x14ac:dyDescent="0.25">
      <c r="B39"/>
      <c r="C39"/>
      <c r="D39"/>
      <c r="E39"/>
    </row>
    <row r="40" spans="1:5" x14ac:dyDescent="0.25">
      <c r="B40"/>
      <c r="C40"/>
      <c r="D40"/>
      <c r="E40"/>
    </row>
    <row r="41" spans="1:5" x14ac:dyDescent="0.25">
      <c r="B41"/>
      <c r="C41"/>
      <c r="D41"/>
      <c r="E41"/>
    </row>
    <row r="42" spans="1:5" x14ac:dyDescent="0.25">
      <c r="B42"/>
      <c r="C42"/>
      <c r="D42"/>
      <c r="E42"/>
    </row>
    <row r="43" spans="1:5" x14ac:dyDescent="0.25">
      <c r="B43"/>
      <c r="C43"/>
      <c r="D43"/>
      <c r="E43"/>
    </row>
    <row r="44" spans="1:5" x14ac:dyDescent="0.25">
      <c r="B44"/>
      <c r="C44"/>
      <c r="D44"/>
      <c r="E44"/>
    </row>
    <row r="45" spans="1:5" x14ac:dyDescent="0.25">
      <c r="B45"/>
      <c r="C45"/>
      <c r="D45"/>
      <c r="E45"/>
    </row>
    <row r="46" spans="1:5" x14ac:dyDescent="0.25">
      <c r="B46"/>
      <c r="C46"/>
      <c r="D46"/>
      <c r="E46"/>
    </row>
    <row r="47" spans="1:5" x14ac:dyDescent="0.25">
      <c r="B47"/>
      <c r="C47"/>
      <c r="D47"/>
      <c r="E47"/>
    </row>
    <row r="48" spans="1:5" x14ac:dyDescent="0.25">
      <c r="B48"/>
      <c r="C48"/>
      <c r="D48"/>
      <c r="E48"/>
    </row>
    <row r="49" spans="2:5" x14ac:dyDescent="0.25">
      <c r="B49"/>
      <c r="C49"/>
      <c r="D49"/>
      <c r="E49"/>
    </row>
    <row r="50" spans="2:5" x14ac:dyDescent="0.25">
      <c r="B50"/>
      <c r="C50"/>
      <c r="D50"/>
      <c r="E50"/>
    </row>
    <row r="51" spans="2:5" x14ac:dyDescent="0.25">
      <c r="B51"/>
      <c r="C51"/>
      <c r="D51"/>
      <c r="E51"/>
    </row>
    <row r="52" spans="2:5" x14ac:dyDescent="0.25">
      <c r="B52"/>
      <c r="C52"/>
      <c r="D52"/>
      <c r="E52"/>
    </row>
    <row r="53" spans="2:5" x14ac:dyDescent="0.25">
      <c r="B53"/>
      <c r="C53"/>
      <c r="D53"/>
      <c r="E53"/>
    </row>
    <row r="54" spans="2:5" x14ac:dyDescent="0.25">
      <c r="B54"/>
      <c r="C54"/>
      <c r="D54"/>
      <c r="E54"/>
    </row>
    <row r="55" spans="2:5" x14ac:dyDescent="0.25">
      <c r="B55"/>
      <c r="C55"/>
      <c r="D55"/>
      <c r="E55"/>
    </row>
    <row r="56" spans="2:5" x14ac:dyDescent="0.25">
      <c r="B56"/>
      <c r="C56"/>
      <c r="D56"/>
      <c r="E56"/>
    </row>
    <row r="57" spans="2:5" x14ac:dyDescent="0.25">
      <c r="B57"/>
      <c r="C57"/>
      <c r="D57"/>
      <c r="E57"/>
    </row>
    <row r="58" spans="2:5" x14ac:dyDescent="0.25">
      <c r="B58"/>
      <c r="C58"/>
      <c r="D58"/>
      <c r="E58"/>
    </row>
    <row r="59" spans="2:5" x14ac:dyDescent="0.25">
      <c r="B59"/>
      <c r="C59"/>
      <c r="D59"/>
      <c r="E59"/>
    </row>
    <row r="60" spans="2:5" x14ac:dyDescent="0.25">
      <c r="B60"/>
      <c r="C60"/>
      <c r="D60"/>
      <c r="E60"/>
    </row>
    <row r="61" spans="2:5" x14ac:dyDescent="0.25">
      <c r="B61"/>
      <c r="C61"/>
      <c r="D61"/>
      <c r="E61"/>
    </row>
    <row r="62" spans="2:5" x14ac:dyDescent="0.25">
      <c r="B62"/>
      <c r="C62"/>
      <c r="D62"/>
      <c r="E62"/>
    </row>
    <row r="63" spans="2:5" x14ac:dyDescent="0.25">
      <c r="B63"/>
      <c r="C63"/>
      <c r="D63"/>
      <c r="E63"/>
    </row>
    <row r="64" spans="2:5" x14ac:dyDescent="0.25">
      <c r="B64"/>
    </row>
    <row r="65" spans="2:2" x14ac:dyDescent="0.25">
      <c r="B65"/>
    </row>
    <row r="66" spans="2:2" x14ac:dyDescent="0.25">
      <c r="B66"/>
    </row>
    <row r="67" spans="2:2" x14ac:dyDescent="0.25">
      <c r="B67"/>
    </row>
    <row r="68" spans="2:2" x14ac:dyDescent="0.25">
      <c r="B68"/>
    </row>
    <row r="69" spans="2:2" x14ac:dyDescent="0.25">
      <c r="B69"/>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334"/>
  <sheetViews>
    <sheetView workbookViewId="0">
      <selection activeCell="D6" sqref="D6"/>
    </sheetView>
  </sheetViews>
  <sheetFormatPr baseColWidth="10" defaultRowHeight="15" x14ac:dyDescent="0.25"/>
  <cols>
    <col min="1" max="1" width="18.42578125" bestFit="1" customWidth="1"/>
    <col min="2" max="2" width="11" bestFit="1" customWidth="1"/>
    <col min="3" max="3" width="13" customWidth="1"/>
    <col min="4" max="4" width="10.28515625" style="286" bestFit="1" customWidth="1"/>
    <col min="5" max="11" width="10.28515625" style="150" bestFit="1" customWidth="1"/>
    <col min="12" max="12" width="11" bestFit="1" customWidth="1"/>
    <col min="13" max="13" width="10.28515625" bestFit="1" customWidth="1"/>
    <col min="14" max="14" width="11" bestFit="1" customWidth="1"/>
    <col min="15" max="15" width="10.7109375" bestFit="1" customWidth="1"/>
    <col min="16" max="47" width="77.140625" bestFit="1" customWidth="1"/>
    <col min="48" max="48" width="11.85546875" bestFit="1" customWidth="1"/>
    <col min="49" max="172" width="95" bestFit="1" customWidth="1"/>
    <col min="173" max="173" width="11.85546875" bestFit="1" customWidth="1"/>
  </cols>
  <sheetData>
    <row r="2" spans="1:11" x14ac:dyDescent="0.25">
      <c r="A2" s="360" t="s">
        <v>70</v>
      </c>
      <c r="B2" s="358" t="s">
        <v>72</v>
      </c>
    </row>
    <row r="3" spans="1:11" x14ac:dyDescent="0.25">
      <c r="A3" s="360" t="s">
        <v>73</v>
      </c>
      <c r="B3" s="358" t="s">
        <v>604</v>
      </c>
      <c r="D3"/>
      <c r="E3"/>
      <c r="F3"/>
      <c r="G3"/>
      <c r="H3"/>
      <c r="I3"/>
      <c r="J3"/>
      <c r="K3"/>
    </row>
    <row r="4" spans="1:11" x14ac:dyDescent="0.25">
      <c r="D4"/>
      <c r="E4"/>
      <c r="F4"/>
      <c r="G4"/>
      <c r="H4"/>
      <c r="I4"/>
      <c r="J4"/>
      <c r="K4"/>
    </row>
    <row r="5" spans="1:11" x14ac:dyDescent="0.25">
      <c r="A5" s="360" t="s">
        <v>880</v>
      </c>
      <c r="E5"/>
      <c r="F5"/>
      <c r="G5"/>
      <c r="H5"/>
      <c r="I5"/>
      <c r="J5"/>
      <c r="K5"/>
    </row>
    <row r="6" spans="1:11" x14ac:dyDescent="0.25">
      <c r="A6" s="358" t="s">
        <v>888</v>
      </c>
      <c r="B6" s="157">
        <v>44093375.425999984</v>
      </c>
      <c r="C6" s="157"/>
      <c r="E6"/>
      <c r="F6"/>
      <c r="G6"/>
      <c r="H6"/>
      <c r="I6"/>
      <c r="J6"/>
      <c r="K6"/>
    </row>
    <row r="7" spans="1:11" x14ac:dyDescent="0.25">
      <c r="A7" s="358" t="s">
        <v>368</v>
      </c>
      <c r="B7" s="157">
        <v>36595133.589248374</v>
      </c>
      <c r="C7" s="157"/>
      <c r="E7"/>
      <c r="F7"/>
      <c r="G7"/>
      <c r="H7"/>
      <c r="I7"/>
      <c r="J7"/>
      <c r="K7"/>
    </row>
    <row r="8" spans="1:11" x14ac:dyDescent="0.25">
      <c r="A8" s="358" t="s">
        <v>369</v>
      </c>
      <c r="B8" s="157">
        <v>8558006.5171401687</v>
      </c>
      <c r="C8" s="157"/>
      <c r="E8"/>
      <c r="F8"/>
      <c r="G8"/>
      <c r="H8"/>
      <c r="I8"/>
      <c r="J8"/>
      <c r="K8"/>
    </row>
    <row r="9" spans="1:11" x14ac:dyDescent="0.25">
      <c r="A9" s="358" t="s">
        <v>903</v>
      </c>
      <c r="B9" s="157">
        <v>34652735.644397072</v>
      </c>
      <c r="C9" s="157"/>
      <c r="E9"/>
      <c r="F9"/>
      <c r="G9"/>
      <c r="H9"/>
      <c r="I9"/>
      <c r="J9"/>
      <c r="K9"/>
    </row>
    <row r="10" spans="1:11" x14ac:dyDescent="0.25">
      <c r="A10" s="358" t="s">
        <v>904</v>
      </c>
      <c r="B10" s="157">
        <v>87358.07484737855</v>
      </c>
      <c r="C10" s="157"/>
      <c r="E10"/>
      <c r="F10"/>
      <c r="G10"/>
      <c r="H10"/>
      <c r="I10"/>
      <c r="J10"/>
      <c r="K10"/>
    </row>
    <row r="11" spans="1:11" x14ac:dyDescent="0.25">
      <c r="A11" s="358" t="s">
        <v>905</v>
      </c>
      <c r="B11" s="157">
        <v>25240.238803100678</v>
      </c>
      <c r="C11" s="157"/>
      <c r="E11"/>
      <c r="F11"/>
      <c r="G11"/>
      <c r="H11"/>
      <c r="I11"/>
      <c r="J11"/>
      <c r="K11"/>
    </row>
    <row r="12" spans="1:11" x14ac:dyDescent="0.25">
      <c r="A12" s="358" t="s">
        <v>906</v>
      </c>
      <c r="B12" s="157">
        <v>0</v>
      </c>
      <c r="C12" s="157"/>
      <c r="E12"/>
      <c r="F12"/>
      <c r="G12"/>
      <c r="H12"/>
      <c r="I12"/>
      <c r="J12"/>
      <c r="K12"/>
    </row>
    <row r="13" spans="1:11" x14ac:dyDescent="0.25">
      <c r="D13"/>
      <c r="E13"/>
      <c r="F13"/>
      <c r="G13"/>
      <c r="H13"/>
      <c r="I13"/>
      <c r="J13"/>
      <c r="K13"/>
    </row>
    <row r="14" spans="1:11" x14ac:dyDescent="0.25">
      <c r="D14"/>
      <c r="E14"/>
      <c r="F14"/>
      <c r="G14"/>
      <c r="H14"/>
      <c r="I14"/>
      <c r="J14"/>
      <c r="K14"/>
    </row>
    <row r="15" spans="1:11" x14ac:dyDescent="0.25">
      <c r="A15" s="283" t="s">
        <v>880</v>
      </c>
      <c r="B15" s="283" t="s">
        <v>898</v>
      </c>
      <c r="C15" s="283" t="s">
        <v>901</v>
      </c>
      <c r="D15" s="283" t="s">
        <v>897</v>
      </c>
      <c r="E15"/>
      <c r="F15"/>
      <c r="G15"/>
      <c r="H15"/>
      <c r="I15"/>
      <c r="J15"/>
      <c r="K15"/>
    </row>
    <row r="16" spans="1:11" x14ac:dyDescent="0.25">
      <c r="A16" s="259" t="s">
        <v>888</v>
      </c>
      <c r="B16" s="157">
        <v>44093.375425999984</v>
      </c>
      <c r="C16" s="150">
        <v>21</v>
      </c>
      <c r="D16" s="150">
        <v>2</v>
      </c>
      <c r="E16"/>
      <c r="F16"/>
      <c r="G16"/>
      <c r="H16"/>
      <c r="I16"/>
      <c r="J16"/>
      <c r="K16"/>
    </row>
    <row r="17" spans="1:11" x14ac:dyDescent="0.25">
      <c r="A17" s="259" t="s">
        <v>907</v>
      </c>
      <c r="B17" s="157">
        <v>36595.133589248377</v>
      </c>
      <c r="C17" s="150">
        <v>21</v>
      </c>
      <c r="D17" s="150">
        <v>7</v>
      </c>
      <c r="E17"/>
      <c r="F17"/>
      <c r="G17"/>
      <c r="H17"/>
      <c r="I17"/>
      <c r="J17"/>
      <c r="K17"/>
    </row>
    <row r="18" spans="1:11" x14ac:dyDescent="0.25">
      <c r="A18" s="259" t="s">
        <v>908</v>
      </c>
      <c r="B18" s="157">
        <v>8558.0065171401693</v>
      </c>
      <c r="C18" s="150">
        <v>16</v>
      </c>
      <c r="D18" s="150">
        <v>8</v>
      </c>
      <c r="E18"/>
      <c r="F18"/>
      <c r="G18"/>
      <c r="H18"/>
      <c r="I18"/>
      <c r="J18"/>
      <c r="K18"/>
    </row>
    <row r="19" spans="1:11" x14ac:dyDescent="0.25">
      <c r="A19" s="259" t="s">
        <v>909</v>
      </c>
      <c r="B19" s="157">
        <v>34652.735644397071</v>
      </c>
      <c r="C19" s="150">
        <v>5</v>
      </c>
      <c r="D19" s="150">
        <v>1</v>
      </c>
      <c r="E19"/>
      <c r="F19"/>
      <c r="G19"/>
      <c r="H19"/>
      <c r="I19"/>
      <c r="J19"/>
      <c r="K19"/>
    </row>
    <row r="20" spans="1:11" x14ac:dyDescent="0.25">
      <c r="A20" s="259" t="s">
        <v>910</v>
      </c>
      <c r="B20" s="157">
        <v>87.358074847378546</v>
      </c>
      <c r="C20" s="150">
        <v>3</v>
      </c>
      <c r="D20" s="150">
        <v>3</v>
      </c>
      <c r="E20"/>
      <c r="F20"/>
      <c r="G20"/>
      <c r="H20"/>
      <c r="I20"/>
      <c r="J20"/>
      <c r="K20"/>
    </row>
    <row r="21" spans="1:11" x14ac:dyDescent="0.25">
      <c r="A21" s="259" t="s">
        <v>911</v>
      </c>
      <c r="B21" s="157">
        <v>25.240238803100677</v>
      </c>
      <c r="C21" s="150">
        <v>2</v>
      </c>
      <c r="D21" s="150">
        <v>0</v>
      </c>
      <c r="E21"/>
      <c r="F21"/>
      <c r="G21"/>
      <c r="H21"/>
      <c r="I21"/>
      <c r="J21"/>
      <c r="K21"/>
    </row>
    <row r="22" spans="1:11" x14ac:dyDescent="0.25">
      <c r="A22" s="259" t="s">
        <v>912</v>
      </c>
      <c r="B22" s="157">
        <v>0</v>
      </c>
      <c r="C22" s="150">
        <v>0</v>
      </c>
      <c r="D22" s="150">
        <v>0</v>
      </c>
      <c r="E22"/>
      <c r="F22"/>
      <c r="G22"/>
      <c r="H22"/>
      <c r="I22"/>
      <c r="J22"/>
      <c r="K22"/>
    </row>
    <row r="23" spans="1:11" x14ac:dyDescent="0.25">
      <c r="D23"/>
      <c r="E23"/>
      <c r="F23"/>
      <c r="G23"/>
      <c r="H23"/>
      <c r="I23"/>
      <c r="J23"/>
      <c r="K23"/>
    </row>
    <row r="24" spans="1:11" x14ac:dyDescent="0.25">
      <c r="B24" s="157"/>
      <c r="D24"/>
      <c r="E24"/>
      <c r="F24"/>
      <c r="G24"/>
      <c r="H24"/>
      <c r="I24"/>
      <c r="J24"/>
      <c r="K24"/>
    </row>
    <row r="25" spans="1:11" x14ac:dyDescent="0.25">
      <c r="D25"/>
      <c r="E25"/>
      <c r="F25"/>
      <c r="G25"/>
      <c r="H25"/>
      <c r="I25"/>
      <c r="J25"/>
      <c r="K25"/>
    </row>
    <row r="26" spans="1:11" x14ac:dyDescent="0.25">
      <c r="D26" s="259"/>
      <c r="E26"/>
      <c r="F26"/>
      <c r="G26"/>
      <c r="H26"/>
      <c r="I26"/>
      <c r="J26"/>
      <c r="K26"/>
    </row>
    <row r="27" spans="1:11" x14ac:dyDescent="0.25">
      <c r="D27" s="259"/>
      <c r="E27"/>
      <c r="F27"/>
      <c r="G27"/>
      <c r="H27"/>
      <c r="I27"/>
      <c r="J27"/>
      <c r="K27"/>
    </row>
    <row r="28" spans="1:11" x14ac:dyDescent="0.25">
      <c r="A28" s="216" t="s">
        <v>899</v>
      </c>
      <c r="B28" s="216" t="s">
        <v>900</v>
      </c>
      <c r="D28" s="259"/>
      <c r="E28"/>
      <c r="F28"/>
      <c r="G28"/>
      <c r="H28"/>
      <c r="I28"/>
      <c r="J28"/>
      <c r="K28"/>
    </row>
    <row r="29" spans="1:11" x14ac:dyDescent="0.25">
      <c r="A29" s="216" t="s">
        <v>160</v>
      </c>
      <c r="B29" s="216">
        <v>3</v>
      </c>
      <c r="D29" s="259"/>
      <c r="E29"/>
      <c r="F29"/>
      <c r="G29"/>
      <c r="H29"/>
      <c r="I29"/>
      <c r="J29"/>
      <c r="K29"/>
    </row>
    <row r="30" spans="1:11" x14ac:dyDescent="0.25">
      <c r="A30" s="216" t="s">
        <v>153</v>
      </c>
      <c r="B30" s="216">
        <v>3</v>
      </c>
      <c r="D30" s="259"/>
      <c r="E30"/>
      <c r="F30"/>
      <c r="G30"/>
      <c r="H30"/>
      <c r="I30"/>
      <c r="J30"/>
      <c r="K30"/>
    </row>
    <row r="31" spans="1:11" x14ac:dyDescent="0.25">
      <c r="A31" s="216" t="s">
        <v>164</v>
      </c>
      <c r="B31" s="216">
        <v>2</v>
      </c>
      <c r="D31"/>
      <c r="E31"/>
      <c r="F31"/>
      <c r="G31"/>
      <c r="H31"/>
      <c r="I31"/>
      <c r="J31"/>
      <c r="K31"/>
    </row>
    <row r="32" spans="1:11" x14ac:dyDescent="0.25">
      <c r="A32" s="216" t="s">
        <v>163</v>
      </c>
      <c r="B32" s="216">
        <v>1</v>
      </c>
      <c r="D32"/>
      <c r="E32"/>
      <c r="F32"/>
      <c r="G32"/>
      <c r="H32"/>
      <c r="I32"/>
      <c r="J32"/>
      <c r="K32"/>
    </row>
    <row r="33" spans="1:11" x14ac:dyDescent="0.25">
      <c r="A33" s="216" t="s">
        <v>161</v>
      </c>
      <c r="B33" s="216">
        <v>3</v>
      </c>
      <c r="D33"/>
      <c r="E33"/>
      <c r="F33"/>
      <c r="G33"/>
      <c r="H33"/>
      <c r="I33"/>
      <c r="J33"/>
      <c r="K33"/>
    </row>
    <row r="34" spans="1:11" x14ac:dyDescent="0.25">
      <c r="A34" s="216" t="s">
        <v>152</v>
      </c>
      <c r="B34" s="216">
        <v>1</v>
      </c>
      <c r="D34"/>
      <c r="E34"/>
      <c r="F34"/>
      <c r="G34"/>
      <c r="H34"/>
      <c r="I34"/>
      <c r="J34"/>
      <c r="K34"/>
    </row>
    <row r="35" spans="1:11" x14ac:dyDescent="0.25">
      <c r="A35" s="216" t="s">
        <v>150</v>
      </c>
      <c r="B35" s="216">
        <v>1</v>
      </c>
      <c r="D35"/>
      <c r="E35"/>
      <c r="F35"/>
      <c r="G35"/>
      <c r="H35"/>
      <c r="I35"/>
      <c r="J35"/>
      <c r="K35"/>
    </row>
    <row r="36" spans="1:11" x14ac:dyDescent="0.25">
      <c r="A36" s="216" t="s">
        <v>151</v>
      </c>
      <c r="B36" s="216">
        <v>1</v>
      </c>
      <c r="D36"/>
      <c r="E36"/>
      <c r="F36"/>
      <c r="G36"/>
      <c r="H36"/>
      <c r="I36"/>
      <c r="J36"/>
      <c r="K36"/>
    </row>
    <row r="37" spans="1:11" x14ac:dyDescent="0.25">
      <c r="A37" s="216" t="s">
        <v>218</v>
      </c>
      <c r="B37" s="216">
        <v>1</v>
      </c>
      <c r="D37"/>
      <c r="E37"/>
      <c r="F37"/>
      <c r="G37"/>
      <c r="H37"/>
      <c r="I37"/>
      <c r="J37"/>
      <c r="K37"/>
    </row>
    <row r="38" spans="1:11" x14ac:dyDescent="0.25">
      <c r="A38" s="216" t="s">
        <v>221</v>
      </c>
      <c r="B38" s="216">
        <v>1</v>
      </c>
      <c r="D38"/>
      <c r="E38"/>
      <c r="F38"/>
      <c r="G38"/>
      <c r="H38"/>
      <c r="I38"/>
      <c r="J38"/>
      <c r="K38"/>
    </row>
    <row r="39" spans="1:11" x14ac:dyDescent="0.25">
      <c r="A39" s="216" t="s">
        <v>157</v>
      </c>
      <c r="B39" s="216">
        <v>1</v>
      </c>
      <c r="D39"/>
      <c r="E39"/>
      <c r="F39"/>
      <c r="G39"/>
      <c r="H39"/>
      <c r="I39"/>
      <c r="J39"/>
      <c r="K39"/>
    </row>
    <row r="40" spans="1:11" x14ac:dyDescent="0.25">
      <c r="A40" s="216" t="s">
        <v>154</v>
      </c>
      <c r="B40" s="216">
        <v>1</v>
      </c>
      <c r="D40"/>
      <c r="E40"/>
      <c r="F40"/>
      <c r="G40"/>
      <c r="H40"/>
      <c r="I40"/>
      <c r="J40"/>
      <c r="K40"/>
    </row>
    <row r="41" spans="1:11" x14ac:dyDescent="0.25">
      <c r="A41" s="216" t="s">
        <v>219</v>
      </c>
      <c r="B41" s="216">
        <v>1</v>
      </c>
      <c r="D41"/>
      <c r="E41"/>
      <c r="F41"/>
      <c r="G41"/>
      <c r="H41"/>
      <c r="I41"/>
      <c r="J41"/>
      <c r="K41"/>
    </row>
    <row r="42" spans="1:11" x14ac:dyDescent="0.25">
      <c r="A42" s="216" t="s">
        <v>222</v>
      </c>
      <c r="B42" s="216">
        <v>1</v>
      </c>
      <c r="D42"/>
      <c r="E42"/>
      <c r="F42"/>
      <c r="G42"/>
      <c r="H42"/>
      <c r="I42"/>
      <c r="J42"/>
      <c r="K42"/>
    </row>
    <row r="43" spans="1:11" x14ac:dyDescent="0.25">
      <c r="B43" s="294">
        <f>SUM(B29:B42)</f>
        <v>21</v>
      </c>
      <c r="D43"/>
      <c r="E43"/>
      <c r="F43"/>
      <c r="G43"/>
      <c r="H43"/>
      <c r="I43"/>
      <c r="J43"/>
      <c r="K43"/>
    </row>
    <row r="44" spans="1:11" x14ac:dyDescent="0.25">
      <c r="D44"/>
      <c r="E44"/>
      <c r="F44"/>
      <c r="G44"/>
      <c r="H44"/>
      <c r="I44"/>
      <c r="J44"/>
      <c r="K44"/>
    </row>
    <row r="45" spans="1:11" x14ac:dyDescent="0.25">
      <c r="D45"/>
      <c r="E45"/>
      <c r="F45"/>
      <c r="G45"/>
      <c r="H45"/>
      <c r="I45"/>
      <c r="J45"/>
      <c r="K45"/>
    </row>
    <row r="46" spans="1:11" x14ac:dyDescent="0.25">
      <c r="D46"/>
      <c r="E46"/>
      <c r="F46"/>
      <c r="G46"/>
      <c r="H46"/>
      <c r="I46"/>
      <c r="J46"/>
      <c r="K46"/>
    </row>
    <row r="47" spans="1:11" x14ac:dyDescent="0.25">
      <c r="D47"/>
      <c r="E47"/>
      <c r="F47"/>
      <c r="G47"/>
      <c r="H47"/>
      <c r="I47"/>
      <c r="J47"/>
      <c r="K47"/>
    </row>
    <row r="48" spans="1:11" x14ac:dyDescent="0.25">
      <c r="D48"/>
      <c r="E48"/>
      <c r="F48"/>
      <c r="G48"/>
      <c r="H48"/>
      <c r="I48"/>
      <c r="J48"/>
      <c r="K48"/>
    </row>
    <row r="49" spans="4:11" x14ac:dyDescent="0.25">
      <c r="D49"/>
      <c r="E49"/>
      <c r="F49"/>
      <c r="G49"/>
      <c r="H49"/>
      <c r="I49"/>
      <c r="J49"/>
      <c r="K49"/>
    </row>
    <row r="50" spans="4:11" x14ac:dyDescent="0.25">
      <c r="D50"/>
      <c r="E50"/>
      <c r="F50"/>
      <c r="G50"/>
      <c r="H50"/>
      <c r="I50"/>
      <c r="J50"/>
      <c r="K50"/>
    </row>
    <row r="51" spans="4:11" x14ac:dyDescent="0.25">
      <c r="D51"/>
      <c r="E51"/>
      <c r="F51"/>
      <c r="G51"/>
      <c r="H51"/>
      <c r="I51"/>
      <c r="J51"/>
      <c r="K51"/>
    </row>
    <row r="52" spans="4:11" x14ac:dyDescent="0.25">
      <c r="D52"/>
      <c r="E52"/>
      <c r="F52"/>
      <c r="G52"/>
      <c r="H52"/>
      <c r="I52"/>
      <c r="J52"/>
      <c r="K52"/>
    </row>
    <row r="53" spans="4:11" x14ac:dyDescent="0.25">
      <c r="D53"/>
      <c r="E53"/>
      <c r="F53"/>
      <c r="G53"/>
      <c r="H53"/>
      <c r="I53"/>
      <c r="J53"/>
      <c r="K53"/>
    </row>
    <row r="54" spans="4:11" x14ac:dyDescent="0.25">
      <c r="D54"/>
      <c r="E54"/>
      <c r="F54"/>
      <c r="G54"/>
      <c r="H54"/>
      <c r="I54"/>
      <c r="J54"/>
      <c r="K54"/>
    </row>
    <row r="55" spans="4:11" x14ac:dyDescent="0.25">
      <c r="D55"/>
      <c r="E55"/>
      <c r="F55"/>
      <c r="G55"/>
      <c r="H55"/>
      <c r="I55"/>
      <c r="J55"/>
      <c r="K55"/>
    </row>
    <row r="56" spans="4:11" x14ac:dyDescent="0.25">
      <c r="D56"/>
      <c r="E56"/>
      <c r="F56"/>
      <c r="G56"/>
      <c r="H56"/>
      <c r="I56"/>
      <c r="J56"/>
      <c r="K56"/>
    </row>
    <row r="57" spans="4:11" x14ac:dyDescent="0.25">
      <c r="D57"/>
      <c r="E57"/>
      <c r="F57"/>
      <c r="G57"/>
      <c r="H57"/>
      <c r="I57"/>
      <c r="J57"/>
      <c r="K57"/>
    </row>
    <row r="58" spans="4:11" x14ac:dyDescent="0.25">
      <c r="D58"/>
      <c r="E58"/>
      <c r="F58"/>
      <c r="G58"/>
      <c r="H58"/>
      <c r="I58"/>
      <c r="J58"/>
      <c r="K58"/>
    </row>
    <row r="59" spans="4:11" x14ac:dyDescent="0.25">
      <c r="D59"/>
      <c r="E59"/>
      <c r="F59"/>
      <c r="G59"/>
      <c r="H59"/>
      <c r="I59"/>
      <c r="J59"/>
      <c r="K59"/>
    </row>
    <row r="60" spans="4:11" x14ac:dyDescent="0.25">
      <c r="D60"/>
      <c r="E60"/>
      <c r="F60"/>
      <c r="G60"/>
      <c r="H60"/>
      <c r="I60"/>
      <c r="J60"/>
      <c r="K60"/>
    </row>
    <row r="61" spans="4:11" x14ac:dyDescent="0.25">
      <c r="D61"/>
      <c r="E61"/>
      <c r="F61"/>
      <c r="G61"/>
      <c r="H61"/>
      <c r="I61"/>
      <c r="J61"/>
      <c r="K61"/>
    </row>
    <row r="62" spans="4:11" x14ac:dyDescent="0.25">
      <c r="D62"/>
      <c r="E62"/>
      <c r="F62"/>
      <c r="G62"/>
      <c r="H62"/>
      <c r="I62"/>
      <c r="J62"/>
      <c r="K62"/>
    </row>
    <row r="63" spans="4:11" x14ac:dyDescent="0.25">
      <c r="D63"/>
      <c r="E63"/>
      <c r="F63"/>
      <c r="G63"/>
      <c r="H63"/>
      <c r="I63"/>
      <c r="J63"/>
      <c r="K63"/>
    </row>
    <row r="64" spans="4:11" x14ac:dyDescent="0.25">
      <c r="D64"/>
      <c r="E64"/>
      <c r="F64"/>
      <c r="G64"/>
      <c r="H64"/>
      <c r="I64"/>
      <c r="J64"/>
      <c r="K64"/>
    </row>
    <row r="65" spans="4:11" x14ac:dyDescent="0.25">
      <c r="D65"/>
      <c r="E65"/>
      <c r="F65"/>
      <c r="G65"/>
      <c r="H65"/>
      <c r="I65"/>
      <c r="J65"/>
      <c r="K65"/>
    </row>
    <row r="66" spans="4:11" x14ac:dyDescent="0.25">
      <c r="D66"/>
      <c r="E66"/>
      <c r="F66"/>
      <c r="G66"/>
      <c r="H66"/>
      <c r="I66"/>
      <c r="J66"/>
      <c r="K66"/>
    </row>
    <row r="67" spans="4:11" x14ac:dyDescent="0.25">
      <c r="D67"/>
      <c r="E67"/>
      <c r="F67"/>
      <c r="G67"/>
      <c r="H67"/>
      <c r="I67"/>
      <c r="J67"/>
      <c r="K67"/>
    </row>
    <row r="68" spans="4:11" x14ac:dyDescent="0.25">
      <c r="D68"/>
      <c r="E68"/>
      <c r="F68"/>
      <c r="G68"/>
      <c r="H68"/>
      <c r="I68"/>
      <c r="J68"/>
      <c r="K68"/>
    </row>
    <row r="69" spans="4:11" x14ac:dyDescent="0.25">
      <c r="D69"/>
      <c r="E69"/>
      <c r="F69"/>
      <c r="G69"/>
      <c r="H69"/>
      <c r="I69"/>
      <c r="J69"/>
      <c r="K69"/>
    </row>
    <row r="70" spans="4:11" x14ac:dyDescent="0.25">
      <c r="D70"/>
      <c r="E70"/>
      <c r="F70"/>
      <c r="G70"/>
      <c r="H70"/>
      <c r="I70"/>
      <c r="J70"/>
      <c r="K70"/>
    </row>
    <row r="71" spans="4:11" x14ac:dyDescent="0.25">
      <c r="D71"/>
      <c r="E71"/>
      <c r="F71"/>
      <c r="G71"/>
      <c r="H71"/>
      <c r="I71"/>
      <c r="J71"/>
      <c r="K71"/>
    </row>
    <row r="72" spans="4:11" x14ac:dyDescent="0.25">
      <c r="D72"/>
      <c r="E72"/>
      <c r="F72"/>
      <c r="G72"/>
      <c r="H72"/>
      <c r="I72"/>
      <c r="J72"/>
      <c r="K72"/>
    </row>
    <row r="73" spans="4:11" x14ac:dyDescent="0.25">
      <c r="D73"/>
      <c r="E73"/>
      <c r="F73"/>
      <c r="G73"/>
      <c r="H73"/>
      <c r="I73"/>
      <c r="J73"/>
      <c r="K73"/>
    </row>
    <row r="74" spans="4:11" x14ac:dyDescent="0.25">
      <c r="D74"/>
      <c r="E74"/>
      <c r="F74"/>
      <c r="G74"/>
      <c r="H74"/>
      <c r="I74"/>
      <c r="J74"/>
      <c r="K74"/>
    </row>
    <row r="75" spans="4:11" x14ac:dyDescent="0.25">
      <c r="D75"/>
      <c r="E75"/>
      <c r="F75"/>
      <c r="G75"/>
      <c r="H75"/>
      <c r="I75"/>
      <c r="J75"/>
      <c r="K75"/>
    </row>
    <row r="76" spans="4:11" x14ac:dyDescent="0.25">
      <c r="D76"/>
      <c r="E76"/>
      <c r="F76"/>
      <c r="G76"/>
      <c r="H76"/>
      <c r="I76"/>
      <c r="J76"/>
      <c r="K76"/>
    </row>
    <row r="77" spans="4:11" x14ac:dyDescent="0.25">
      <c r="D77"/>
      <c r="E77"/>
      <c r="F77"/>
      <c r="G77"/>
      <c r="H77"/>
      <c r="I77"/>
      <c r="J77"/>
      <c r="K77"/>
    </row>
    <row r="78" spans="4:11" x14ac:dyDescent="0.25">
      <c r="D78"/>
      <c r="E78"/>
      <c r="F78"/>
      <c r="G78"/>
      <c r="H78"/>
      <c r="I78"/>
      <c r="J78"/>
      <c r="K78"/>
    </row>
    <row r="79" spans="4:11" x14ac:dyDescent="0.25">
      <c r="D79"/>
      <c r="E79"/>
      <c r="F79"/>
      <c r="G79"/>
      <c r="H79"/>
      <c r="I79"/>
      <c r="J79"/>
      <c r="K79"/>
    </row>
    <row r="80" spans="4:11" x14ac:dyDescent="0.25">
      <c r="D80"/>
      <c r="E80"/>
      <c r="F80"/>
      <c r="G80"/>
      <c r="H80"/>
      <c r="I80"/>
      <c r="J80"/>
      <c r="K80"/>
    </row>
    <row r="81" spans="4:11" x14ac:dyDescent="0.25">
      <c r="D81"/>
      <c r="E81"/>
      <c r="F81"/>
      <c r="G81"/>
      <c r="H81"/>
      <c r="I81"/>
      <c r="J81"/>
      <c r="K81"/>
    </row>
    <row r="82" spans="4:11" x14ac:dyDescent="0.25">
      <c r="D82"/>
      <c r="E82"/>
      <c r="F82"/>
      <c r="G82"/>
      <c r="H82"/>
      <c r="I82"/>
      <c r="J82"/>
      <c r="K82"/>
    </row>
    <row r="83" spans="4:11" x14ac:dyDescent="0.25">
      <c r="D83"/>
      <c r="E83"/>
      <c r="F83"/>
      <c r="G83"/>
      <c r="H83"/>
      <c r="I83"/>
      <c r="J83"/>
      <c r="K83"/>
    </row>
    <row r="84" spans="4:11" x14ac:dyDescent="0.25">
      <c r="D84"/>
      <c r="E84"/>
      <c r="F84"/>
      <c r="G84"/>
      <c r="H84"/>
      <c r="I84"/>
      <c r="J84"/>
      <c r="K84"/>
    </row>
    <row r="85" spans="4:11" x14ac:dyDescent="0.25">
      <c r="D85"/>
      <c r="E85"/>
      <c r="F85"/>
      <c r="G85"/>
      <c r="H85"/>
      <c r="I85"/>
      <c r="J85"/>
      <c r="K85"/>
    </row>
    <row r="86" spans="4:11" x14ac:dyDescent="0.25">
      <c r="D86"/>
      <c r="E86"/>
      <c r="F86"/>
      <c r="G86"/>
      <c r="H86"/>
      <c r="I86"/>
      <c r="J86"/>
      <c r="K86"/>
    </row>
    <row r="87" spans="4:11" x14ac:dyDescent="0.25">
      <c r="D87"/>
      <c r="E87"/>
      <c r="F87"/>
      <c r="G87"/>
      <c r="H87"/>
      <c r="I87"/>
      <c r="J87"/>
      <c r="K87"/>
    </row>
    <row r="88" spans="4:11" x14ac:dyDescent="0.25">
      <c r="D88"/>
      <c r="E88"/>
      <c r="F88"/>
      <c r="G88"/>
      <c r="H88"/>
      <c r="I88"/>
      <c r="J88"/>
      <c r="K88"/>
    </row>
    <row r="89" spans="4:11" x14ac:dyDescent="0.25">
      <c r="D89"/>
      <c r="E89"/>
      <c r="F89"/>
      <c r="G89"/>
      <c r="H89"/>
      <c r="I89"/>
      <c r="J89"/>
      <c r="K89"/>
    </row>
    <row r="90" spans="4:11" x14ac:dyDescent="0.25">
      <c r="D90"/>
      <c r="E90"/>
      <c r="F90"/>
      <c r="G90"/>
      <c r="H90"/>
      <c r="I90"/>
      <c r="J90"/>
      <c r="K90"/>
    </row>
    <row r="91" spans="4:11" x14ac:dyDescent="0.25">
      <c r="D91"/>
      <c r="E91"/>
      <c r="F91"/>
      <c r="G91"/>
      <c r="H91"/>
      <c r="I91"/>
      <c r="J91"/>
      <c r="K91"/>
    </row>
    <row r="92" spans="4:11" x14ac:dyDescent="0.25">
      <c r="D92"/>
      <c r="E92"/>
      <c r="F92"/>
      <c r="G92"/>
      <c r="H92"/>
      <c r="I92"/>
      <c r="J92"/>
      <c r="K92"/>
    </row>
    <row r="93" spans="4:11" x14ac:dyDescent="0.25">
      <c r="D93"/>
      <c r="E93"/>
      <c r="F93"/>
      <c r="G93"/>
      <c r="H93"/>
      <c r="I93"/>
      <c r="J93"/>
      <c r="K93"/>
    </row>
    <row r="94" spans="4:11" x14ac:dyDescent="0.25">
      <c r="D94"/>
      <c r="E94"/>
      <c r="F94"/>
      <c r="G94"/>
      <c r="H94"/>
      <c r="I94"/>
      <c r="J94"/>
      <c r="K94"/>
    </row>
    <row r="95" spans="4:11" x14ac:dyDescent="0.25">
      <c r="D95"/>
      <c r="E95"/>
      <c r="F95"/>
      <c r="G95"/>
      <c r="H95"/>
      <c r="I95"/>
      <c r="J95"/>
      <c r="K95"/>
    </row>
    <row r="96" spans="4:11" x14ac:dyDescent="0.25">
      <c r="D96"/>
      <c r="E96"/>
      <c r="F96"/>
      <c r="G96"/>
      <c r="H96"/>
      <c r="I96"/>
      <c r="J96"/>
      <c r="K96"/>
    </row>
    <row r="97" spans="4:11" x14ac:dyDescent="0.25">
      <c r="D97"/>
      <c r="E97"/>
      <c r="F97"/>
      <c r="G97"/>
      <c r="H97"/>
      <c r="I97"/>
      <c r="J97"/>
      <c r="K97"/>
    </row>
    <row r="98" spans="4:11" x14ac:dyDescent="0.25">
      <c r="D98"/>
      <c r="E98"/>
      <c r="F98"/>
      <c r="G98"/>
      <c r="H98"/>
      <c r="I98"/>
      <c r="J98"/>
      <c r="K98"/>
    </row>
    <row r="99" spans="4:11" x14ac:dyDescent="0.25">
      <c r="D99"/>
      <c r="E99"/>
      <c r="F99"/>
      <c r="G99"/>
      <c r="H99"/>
      <c r="I99"/>
      <c r="J99"/>
      <c r="K99"/>
    </row>
    <row r="100" spans="4:11" x14ac:dyDescent="0.25">
      <c r="D100"/>
      <c r="E100"/>
      <c r="F100"/>
      <c r="G100"/>
      <c r="H100"/>
      <c r="I100"/>
      <c r="J100"/>
      <c r="K100"/>
    </row>
    <row r="101" spans="4:11" x14ac:dyDescent="0.25">
      <c r="D101"/>
      <c r="E101"/>
      <c r="F101"/>
      <c r="G101"/>
      <c r="H101"/>
      <c r="I101"/>
      <c r="J101"/>
      <c r="K101"/>
    </row>
    <row r="102" spans="4:11" x14ac:dyDescent="0.25">
      <c r="D102"/>
      <c r="E102"/>
      <c r="F102"/>
      <c r="G102"/>
      <c r="H102"/>
      <c r="I102"/>
      <c r="J102"/>
      <c r="K102"/>
    </row>
    <row r="103" spans="4:11" x14ac:dyDescent="0.25">
      <c r="D103"/>
      <c r="E103"/>
      <c r="F103"/>
      <c r="G103"/>
      <c r="H103"/>
      <c r="I103"/>
      <c r="J103"/>
      <c r="K103"/>
    </row>
    <row r="104" spans="4:11" x14ac:dyDescent="0.25">
      <c r="D104"/>
      <c r="E104"/>
      <c r="F104"/>
      <c r="G104"/>
      <c r="H104"/>
      <c r="I104"/>
      <c r="J104"/>
      <c r="K104"/>
    </row>
    <row r="105" spans="4:11" x14ac:dyDescent="0.25">
      <c r="D105"/>
      <c r="E105"/>
      <c r="F105"/>
      <c r="G105"/>
      <c r="H105"/>
      <c r="I105"/>
      <c r="J105"/>
      <c r="K105"/>
    </row>
    <row r="106" spans="4:11" x14ac:dyDescent="0.25">
      <c r="D106"/>
      <c r="E106"/>
      <c r="F106"/>
      <c r="G106"/>
      <c r="H106"/>
      <c r="I106"/>
      <c r="J106"/>
      <c r="K106"/>
    </row>
    <row r="107" spans="4:11" x14ac:dyDescent="0.25">
      <c r="D107"/>
      <c r="E107"/>
      <c r="F107"/>
      <c r="G107"/>
      <c r="H107"/>
      <c r="I107"/>
      <c r="J107"/>
      <c r="K107"/>
    </row>
    <row r="108" spans="4:11" x14ac:dyDescent="0.25">
      <c r="D108"/>
      <c r="E108"/>
      <c r="F108"/>
      <c r="G108"/>
      <c r="H108"/>
      <c r="I108"/>
      <c r="J108"/>
      <c r="K108"/>
    </row>
    <row r="109" spans="4:11" x14ac:dyDescent="0.25">
      <c r="D109"/>
      <c r="E109"/>
      <c r="F109"/>
      <c r="G109"/>
      <c r="H109"/>
      <c r="I109"/>
      <c r="J109"/>
      <c r="K109"/>
    </row>
    <row r="110" spans="4:11" x14ac:dyDescent="0.25">
      <c r="D110"/>
      <c r="E110"/>
      <c r="F110"/>
      <c r="G110"/>
      <c r="H110"/>
      <c r="I110"/>
      <c r="J110"/>
      <c r="K110"/>
    </row>
    <row r="111" spans="4:11" x14ac:dyDescent="0.25">
      <c r="D111"/>
      <c r="E111"/>
      <c r="F111"/>
      <c r="G111"/>
      <c r="H111"/>
      <c r="I111"/>
      <c r="J111"/>
      <c r="K111"/>
    </row>
    <row r="112" spans="4:11" x14ac:dyDescent="0.25">
      <c r="D112"/>
      <c r="E112"/>
      <c r="F112"/>
      <c r="G112"/>
      <c r="H112"/>
      <c r="I112"/>
      <c r="J112"/>
      <c r="K112"/>
    </row>
    <row r="113" spans="4:11" x14ac:dyDescent="0.25">
      <c r="D113"/>
      <c r="E113"/>
      <c r="F113"/>
      <c r="G113"/>
      <c r="H113"/>
      <c r="I113"/>
      <c r="J113"/>
      <c r="K113"/>
    </row>
    <row r="114" spans="4:11" x14ac:dyDescent="0.25">
      <c r="D114"/>
      <c r="E114"/>
      <c r="F114"/>
      <c r="G114"/>
      <c r="H114"/>
      <c r="I114"/>
      <c r="J114"/>
      <c r="K114"/>
    </row>
    <row r="115" spans="4:11" x14ac:dyDescent="0.25">
      <c r="D115"/>
      <c r="E115"/>
      <c r="F115"/>
      <c r="G115"/>
      <c r="H115"/>
      <c r="I115"/>
      <c r="J115"/>
      <c r="K115"/>
    </row>
    <row r="116" spans="4:11" x14ac:dyDescent="0.25">
      <c r="D116"/>
      <c r="E116"/>
      <c r="F116"/>
      <c r="G116"/>
      <c r="H116"/>
      <c r="I116"/>
      <c r="J116"/>
      <c r="K116"/>
    </row>
    <row r="117" spans="4:11" x14ac:dyDescent="0.25">
      <c r="D117"/>
      <c r="E117"/>
      <c r="F117"/>
      <c r="G117"/>
      <c r="H117"/>
      <c r="I117"/>
      <c r="J117"/>
      <c r="K117"/>
    </row>
    <row r="118" spans="4:11" x14ac:dyDescent="0.25">
      <c r="D118"/>
      <c r="E118"/>
      <c r="F118"/>
      <c r="G118"/>
      <c r="H118"/>
      <c r="I118"/>
      <c r="J118"/>
      <c r="K118"/>
    </row>
    <row r="119" spans="4:11" x14ac:dyDescent="0.25">
      <c r="D119"/>
      <c r="E119"/>
      <c r="F119"/>
      <c r="G119"/>
      <c r="H119"/>
      <c r="I119"/>
      <c r="J119"/>
      <c r="K119"/>
    </row>
    <row r="120" spans="4:11" x14ac:dyDescent="0.25">
      <c r="D120"/>
      <c r="E120"/>
      <c r="F120"/>
      <c r="G120"/>
      <c r="H120"/>
      <c r="I120"/>
      <c r="J120"/>
      <c r="K120"/>
    </row>
    <row r="121" spans="4:11" x14ac:dyDescent="0.25">
      <c r="D121"/>
      <c r="E121"/>
      <c r="F121"/>
      <c r="G121"/>
      <c r="H121"/>
      <c r="I121"/>
      <c r="J121"/>
      <c r="K121"/>
    </row>
    <row r="122" spans="4:11" x14ac:dyDescent="0.25">
      <c r="D122"/>
      <c r="E122"/>
      <c r="F122"/>
      <c r="G122"/>
      <c r="H122"/>
      <c r="I122"/>
      <c r="J122"/>
      <c r="K122"/>
    </row>
    <row r="123" spans="4:11" x14ac:dyDescent="0.25">
      <c r="D123"/>
      <c r="E123"/>
      <c r="F123"/>
      <c r="G123"/>
      <c r="H123"/>
      <c r="I123"/>
      <c r="J123"/>
      <c r="K123"/>
    </row>
    <row r="124" spans="4:11" x14ac:dyDescent="0.25">
      <c r="D124"/>
      <c r="E124"/>
      <c r="F124"/>
      <c r="G124"/>
      <c r="H124"/>
      <c r="I124"/>
      <c r="J124"/>
      <c r="K124"/>
    </row>
    <row r="125" spans="4:11" x14ac:dyDescent="0.25">
      <c r="D125"/>
      <c r="E125"/>
      <c r="F125"/>
      <c r="G125"/>
      <c r="H125"/>
      <c r="I125"/>
      <c r="J125"/>
      <c r="K125"/>
    </row>
    <row r="126" spans="4:11" x14ac:dyDescent="0.25">
      <c r="D126"/>
      <c r="E126"/>
      <c r="F126"/>
      <c r="G126"/>
      <c r="H126"/>
      <c r="I126"/>
      <c r="J126"/>
      <c r="K126"/>
    </row>
    <row r="127" spans="4:11" x14ac:dyDescent="0.25">
      <c r="D127"/>
      <c r="E127"/>
      <c r="F127"/>
      <c r="G127"/>
      <c r="H127"/>
      <c r="I127"/>
      <c r="J127"/>
      <c r="K127"/>
    </row>
    <row r="128" spans="4:11" x14ac:dyDescent="0.25">
      <c r="D128"/>
      <c r="E128"/>
      <c r="F128"/>
      <c r="G128"/>
      <c r="H128"/>
      <c r="I128"/>
      <c r="J128"/>
      <c r="K128"/>
    </row>
    <row r="129" spans="4:11" x14ac:dyDescent="0.25">
      <c r="D129"/>
      <c r="E129"/>
      <c r="F129"/>
      <c r="G129"/>
      <c r="H129"/>
      <c r="I129"/>
      <c r="J129"/>
      <c r="K129"/>
    </row>
    <row r="130" spans="4:11" x14ac:dyDescent="0.25">
      <c r="D130"/>
      <c r="E130"/>
      <c r="F130"/>
      <c r="G130"/>
      <c r="H130"/>
      <c r="I130"/>
      <c r="J130"/>
      <c r="K130"/>
    </row>
    <row r="131" spans="4:11" x14ac:dyDescent="0.25">
      <c r="D131"/>
      <c r="E131"/>
      <c r="F131"/>
      <c r="G131"/>
      <c r="H131"/>
      <c r="I131"/>
      <c r="J131"/>
      <c r="K131"/>
    </row>
    <row r="132" spans="4:11" x14ac:dyDescent="0.25">
      <c r="D132"/>
      <c r="E132"/>
      <c r="F132"/>
      <c r="G132"/>
      <c r="H132"/>
      <c r="I132"/>
      <c r="J132"/>
      <c r="K132"/>
    </row>
    <row r="133" spans="4:11" x14ac:dyDescent="0.25">
      <c r="D133"/>
      <c r="E133"/>
      <c r="F133"/>
      <c r="G133"/>
      <c r="H133"/>
      <c r="I133"/>
      <c r="J133"/>
      <c r="K133"/>
    </row>
    <row r="134" spans="4:11" x14ac:dyDescent="0.25">
      <c r="D134"/>
      <c r="E134"/>
      <c r="F134"/>
      <c r="G134"/>
      <c r="H134"/>
      <c r="I134"/>
      <c r="J134"/>
      <c r="K134"/>
    </row>
    <row r="135" spans="4:11" x14ac:dyDescent="0.25">
      <c r="D135"/>
      <c r="E135"/>
      <c r="F135"/>
      <c r="G135"/>
      <c r="H135"/>
      <c r="I135"/>
      <c r="J135"/>
      <c r="K135"/>
    </row>
    <row r="136" spans="4:11" x14ac:dyDescent="0.25">
      <c r="D136"/>
      <c r="E136"/>
      <c r="F136"/>
      <c r="G136"/>
      <c r="H136"/>
      <c r="I136"/>
      <c r="J136"/>
      <c r="K136"/>
    </row>
    <row r="137" spans="4:11" x14ac:dyDescent="0.25">
      <c r="D137"/>
      <c r="E137"/>
      <c r="F137"/>
      <c r="G137"/>
      <c r="H137"/>
      <c r="I137"/>
      <c r="J137"/>
      <c r="K137"/>
    </row>
    <row r="138" spans="4:11" x14ac:dyDescent="0.25">
      <c r="D138"/>
      <c r="E138"/>
      <c r="F138"/>
      <c r="G138"/>
      <c r="H138"/>
      <c r="I138"/>
      <c r="J138"/>
      <c r="K138"/>
    </row>
    <row r="139" spans="4:11" x14ac:dyDescent="0.25">
      <c r="D139"/>
      <c r="E139"/>
      <c r="F139"/>
      <c r="G139"/>
      <c r="H139"/>
      <c r="I139"/>
      <c r="J139"/>
      <c r="K139"/>
    </row>
    <row r="140" spans="4:11" x14ac:dyDescent="0.25">
      <c r="D140"/>
      <c r="E140"/>
      <c r="F140"/>
      <c r="G140"/>
      <c r="H140"/>
      <c r="I140"/>
      <c r="J140"/>
      <c r="K140"/>
    </row>
    <row r="141" spans="4:11" x14ac:dyDescent="0.25">
      <c r="D141"/>
      <c r="E141"/>
      <c r="F141"/>
      <c r="G141"/>
      <c r="H141"/>
      <c r="I141"/>
      <c r="J141"/>
      <c r="K141"/>
    </row>
    <row r="142" spans="4:11" x14ac:dyDescent="0.25">
      <c r="D142"/>
      <c r="E142"/>
      <c r="F142"/>
      <c r="G142"/>
      <c r="H142"/>
      <c r="I142"/>
      <c r="J142"/>
      <c r="K142"/>
    </row>
    <row r="143" spans="4:11" x14ac:dyDescent="0.25">
      <c r="D143"/>
      <c r="E143"/>
      <c r="F143"/>
      <c r="G143"/>
      <c r="H143"/>
      <c r="I143"/>
      <c r="J143"/>
      <c r="K143"/>
    </row>
    <row r="144" spans="4:11" x14ac:dyDescent="0.25">
      <c r="D144"/>
      <c r="E144"/>
      <c r="F144"/>
      <c r="G144"/>
      <c r="H144"/>
      <c r="I144"/>
      <c r="J144"/>
      <c r="K144"/>
    </row>
    <row r="145" spans="4:11" x14ac:dyDescent="0.25">
      <c r="D145"/>
      <c r="E145"/>
      <c r="F145"/>
      <c r="G145"/>
      <c r="H145"/>
      <c r="I145"/>
      <c r="J145"/>
      <c r="K145"/>
    </row>
    <row r="146" spans="4:11" x14ac:dyDescent="0.25">
      <c r="D146"/>
      <c r="E146"/>
      <c r="F146"/>
      <c r="G146"/>
      <c r="H146"/>
      <c r="I146"/>
      <c r="J146"/>
      <c r="K146"/>
    </row>
    <row r="147" spans="4:11" x14ac:dyDescent="0.25">
      <c r="D147"/>
      <c r="E147"/>
      <c r="F147"/>
      <c r="G147"/>
      <c r="H147"/>
      <c r="I147"/>
      <c r="J147"/>
      <c r="K147"/>
    </row>
    <row r="148" spans="4:11" x14ac:dyDescent="0.25">
      <c r="D148"/>
      <c r="E148"/>
      <c r="F148"/>
      <c r="G148"/>
      <c r="H148"/>
      <c r="I148"/>
      <c r="J148"/>
      <c r="K148"/>
    </row>
    <row r="149" spans="4:11" x14ac:dyDescent="0.25">
      <c r="D149"/>
      <c r="E149"/>
      <c r="F149"/>
      <c r="G149"/>
      <c r="H149"/>
      <c r="I149"/>
      <c r="J149"/>
      <c r="K149"/>
    </row>
    <row r="150" spans="4:11" x14ac:dyDescent="0.25">
      <c r="D150"/>
      <c r="E150"/>
      <c r="F150"/>
      <c r="G150"/>
      <c r="H150"/>
      <c r="I150"/>
      <c r="J150"/>
      <c r="K150"/>
    </row>
    <row r="151" spans="4:11" x14ac:dyDescent="0.25">
      <c r="D151"/>
      <c r="E151"/>
      <c r="F151"/>
      <c r="G151"/>
      <c r="H151"/>
      <c r="I151"/>
      <c r="J151"/>
      <c r="K151"/>
    </row>
    <row r="152" spans="4:11" x14ac:dyDescent="0.25">
      <c r="D152"/>
      <c r="E152"/>
      <c r="F152"/>
      <c r="G152"/>
      <c r="H152"/>
      <c r="I152"/>
      <c r="J152"/>
      <c r="K152"/>
    </row>
    <row r="153" spans="4:11" x14ac:dyDescent="0.25">
      <c r="D153"/>
      <c r="E153"/>
      <c r="F153"/>
      <c r="G153"/>
      <c r="H153"/>
      <c r="I153"/>
      <c r="J153"/>
      <c r="K153"/>
    </row>
    <row r="154" spans="4:11" x14ac:dyDescent="0.25">
      <c r="D154"/>
      <c r="E154"/>
      <c r="F154"/>
      <c r="G154"/>
      <c r="H154"/>
      <c r="I154"/>
      <c r="J154"/>
      <c r="K154"/>
    </row>
    <row r="155" spans="4:11" x14ac:dyDescent="0.25">
      <c r="D155"/>
      <c r="E155"/>
      <c r="F155"/>
      <c r="G155"/>
      <c r="H155"/>
      <c r="I155"/>
      <c r="J155"/>
      <c r="K155"/>
    </row>
    <row r="156" spans="4:11" x14ac:dyDescent="0.25">
      <c r="D156"/>
      <c r="E156"/>
      <c r="F156"/>
      <c r="G156"/>
      <c r="H156"/>
      <c r="I156"/>
      <c r="J156"/>
      <c r="K156"/>
    </row>
    <row r="157" spans="4:11" x14ac:dyDescent="0.25">
      <c r="D157"/>
      <c r="E157"/>
      <c r="F157"/>
      <c r="G157"/>
      <c r="H157"/>
      <c r="I157"/>
      <c r="J157"/>
      <c r="K157"/>
    </row>
    <row r="158" spans="4:11" x14ac:dyDescent="0.25">
      <c r="D158"/>
      <c r="E158"/>
      <c r="F158"/>
      <c r="G158"/>
      <c r="H158"/>
      <c r="I158"/>
      <c r="J158"/>
      <c r="K158"/>
    </row>
    <row r="159" spans="4:11" x14ac:dyDescent="0.25">
      <c r="D159"/>
      <c r="E159"/>
      <c r="F159"/>
      <c r="G159"/>
      <c r="H159"/>
      <c r="I159"/>
      <c r="J159"/>
      <c r="K159"/>
    </row>
    <row r="160" spans="4:11" x14ac:dyDescent="0.25">
      <c r="D160"/>
      <c r="E160"/>
      <c r="F160"/>
      <c r="G160"/>
      <c r="H160"/>
      <c r="I160"/>
      <c r="J160"/>
      <c r="K160"/>
    </row>
    <row r="161" spans="4:11" x14ac:dyDescent="0.25">
      <c r="D161"/>
      <c r="E161"/>
      <c r="F161"/>
      <c r="G161"/>
      <c r="H161"/>
      <c r="I161"/>
      <c r="J161"/>
      <c r="K161"/>
    </row>
    <row r="162" spans="4:11" x14ac:dyDescent="0.25">
      <c r="D162"/>
      <c r="E162"/>
      <c r="F162"/>
      <c r="G162"/>
      <c r="H162"/>
      <c r="I162"/>
      <c r="J162"/>
      <c r="K162"/>
    </row>
    <row r="163" spans="4:11" x14ac:dyDescent="0.25">
      <c r="D163"/>
      <c r="E163"/>
      <c r="F163"/>
      <c r="G163"/>
      <c r="H163"/>
      <c r="I163"/>
      <c r="J163"/>
      <c r="K163"/>
    </row>
    <row r="164" spans="4:11" x14ac:dyDescent="0.25">
      <c r="D164"/>
      <c r="E164"/>
      <c r="F164"/>
      <c r="G164"/>
      <c r="H164"/>
      <c r="I164"/>
      <c r="J164"/>
      <c r="K164"/>
    </row>
    <row r="165" spans="4:11" x14ac:dyDescent="0.25">
      <c r="D165"/>
      <c r="E165"/>
      <c r="F165"/>
      <c r="G165"/>
      <c r="H165"/>
      <c r="I165"/>
      <c r="J165"/>
      <c r="K165"/>
    </row>
    <row r="166" spans="4:11" x14ac:dyDescent="0.25">
      <c r="D166"/>
      <c r="E166"/>
      <c r="F166"/>
      <c r="G166"/>
      <c r="H166"/>
      <c r="I166"/>
      <c r="J166"/>
      <c r="K166"/>
    </row>
    <row r="167" spans="4:11" x14ac:dyDescent="0.25">
      <c r="D167"/>
      <c r="E167"/>
      <c r="F167"/>
      <c r="G167"/>
      <c r="H167"/>
      <c r="I167"/>
      <c r="J167"/>
      <c r="K167"/>
    </row>
    <row r="168" spans="4:11" x14ac:dyDescent="0.25">
      <c r="D168"/>
      <c r="E168"/>
      <c r="F168"/>
      <c r="G168"/>
      <c r="H168"/>
      <c r="I168"/>
      <c r="J168"/>
      <c r="K168"/>
    </row>
    <row r="169" spans="4:11" x14ac:dyDescent="0.25">
      <c r="D169"/>
      <c r="E169"/>
      <c r="F169"/>
      <c r="G169"/>
      <c r="H169"/>
      <c r="I169"/>
      <c r="J169"/>
      <c r="K169"/>
    </row>
    <row r="170" spans="4:11" x14ac:dyDescent="0.25">
      <c r="D170"/>
      <c r="E170"/>
      <c r="F170"/>
      <c r="G170"/>
      <c r="H170"/>
      <c r="I170"/>
      <c r="J170"/>
      <c r="K170"/>
    </row>
    <row r="171" spans="4:11" x14ac:dyDescent="0.25">
      <c r="D171"/>
      <c r="E171"/>
      <c r="F171"/>
      <c r="G171"/>
      <c r="H171"/>
      <c r="I171"/>
      <c r="J171"/>
      <c r="K171"/>
    </row>
    <row r="172" spans="4:11" x14ac:dyDescent="0.25">
      <c r="D172"/>
      <c r="E172"/>
      <c r="F172"/>
      <c r="G172"/>
      <c r="H172"/>
      <c r="I172"/>
      <c r="J172"/>
      <c r="K172"/>
    </row>
    <row r="173" spans="4:11" x14ac:dyDescent="0.25">
      <c r="D173"/>
      <c r="E173"/>
      <c r="F173"/>
      <c r="G173"/>
      <c r="H173"/>
      <c r="I173"/>
      <c r="J173"/>
      <c r="K173"/>
    </row>
    <row r="174" spans="4:11" x14ac:dyDescent="0.25">
      <c r="D174"/>
      <c r="E174"/>
      <c r="F174"/>
      <c r="G174"/>
      <c r="H174"/>
      <c r="I174"/>
      <c r="J174"/>
      <c r="K174"/>
    </row>
    <row r="175" spans="4:11" x14ac:dyDescent="0.25">
      <c r="D175"/>
      <c r="E175"/>
      <c r="F175"/>
      <c r="G175"/>
      <c r="H175"/>
      <c r="I175"/>
      <c r="J175"/>
      <c r="K175"/>
    </row>
    <row r="176" spans="4:11" x14ac:dyDescent="0.25">
      <c r="D176"/>
      <c r="E176"/>
    </row>
    <row r="177" spans="4:5" x14ac:dyDescent="0.25">
      <c r="D177"/>
      <c r="E177"/>
    </row>
    <row r="178" spans="4:5" x14ac:dyDescent="0.25">
      <c r="D178"/>
      <c r="E178"/>
    </row>
    <row r="179" spans="4:5" x14ac:dyDescent="0.25">
      <c r="D179"/>
      <c r="E179"/>
    </row>
    <row r="180" spans="4:5" x14ac:dyDescent="0.25">
      <c r="D180"/>
      <c r="E180"/>
    </row>
    <row r="181" spans="4:5" x14ac:dyDescent="0.25">
      <c r="D181"/>
      <c r="E181"/>
    </row>
    <row r="182" spans="4:5" x14ac:dyDescent="0.25">
      <c r="D182"/>
      <c r="E182"/>
    </row>
    <row r="183" spans="4:5" x14ac:dyDescent="0.25">
      <c r="D183"/>
      <c r="E183"/>
    </row>
    <row r="184" spans="4:5" x14ac:dyDescent="0.25">
      <c r="D184"/>
      <c r="E184"/>
    </row>
    <row r="185" spans="4:5" x14ac:dyDescent="0.25">
      <c r="D185"/>
      <c r="E185"/>
    </row>
    <row r="186" spans="4:5" x14ac:dyDescent="0.25">
      <c r="D186"/>
      <c r="E186"/>
    </row>
    <row r="187" spans="4:5" x14ac:dyDescent="0.25">
      <c r="D187"/>
      <c r="E187"/>
    </row>
    <row r="188" spans="4:5" x14ac:dyDescent="0.25">
      <c r="D188"/>
      <c r="E188"/>
    </row>
    <row r="189" spans="4:5" x14ac:dyDescent="0.25">
      <c r="D189"/>
      <c r="E189"/>
    </row>
    <row r="190" spans="4:5" x14ac:dyDescent="0.25">
      <c r="D190"/>
      <c r="E190"/>
    </row>
    <row r="191" spans="4:5" x14ac:dyDescent="0.25">
      <c r="D191"/>
      <c r="E191"/>
    </row>
    <row r="192" spans="4:5" x14ac:dyDescent="0.25">
      <c r="D192"/>
      <c r="E192"/>
    </row>
    <row r="193" spans="4:5" x14ac:dyDescent="0.25">
      <c r="D193"/>
      <c r="E193"/>
    </row>
    <row r="194" spans="4:5" x14ac:dyDescent="0.25">
      <c r="D194"/>
      <c r="E194"/>
    </row>
    <row r="195" spans="4:5" x14ac:dyDescent="0.25">
      <c r="D195"/>
      <c r="E195"/>
    </row>
    <row r="196" spans="4:5" x14ac:dyDescent="0.25">
      <c r="D196"/>
      <c r="E196"/>
    </row>
    <row r="197" spans="4:5" x14ac:dyDescent="0.25">
      <c r="D197"/>
      <c r="E197"/>
    </row>
    <row r="198" spans="4:5" x14ac:dyDescent="0.25">
      <c r="D198"/>
      <c r="E198"/>
    </row>
    <row r="199" spans="4:5" x14ac:dyDescent="0.25">
      <c r="D199"/>
      <c r="E199"/>
    </row>
    <row r="200" spans="4:5" x14ac:dyDescent="0.25">
      <c r="D200"/>
      <c r="E200"/>
    </row>
    <row r="201" spans="4:5" x14ac:dyDescent="0.25">
      <c r="D201"/>
      <c r="E201"/>
    </row>
    <row r="202" spans="4:5" x14ac:dyDescent="0.25">
      <c r="D202"/>
      <c r="E202"/>
    </row>
    <row r="203" spans="4:5" x14ac:dyDescent="0.25">
      <c r="D203"/>
      <c r="E203"/>
    </row>
    <row r="204" spans="4:5" x14ac:dyDescent="0.25">
      <c r="D204"/>
      <c r="E204"/>
    </row>
    <row r="205" spans="4:5" x14ac:dyDescent="0.25">
      <c r="D205"/>
      <c r="E205"/>
    </row>
    <row r="206" spans="4:5" x14ac:dyDescent="0.25">
      <c r="D206"/>
      <c r="E206"/>
    </row>
    <row r="207" spans="4:5" x14ac:dyDescent="0.25">
      <c r="D207"/>
      <c r="E207"/>
    </row>
    <row r="208" spans="4:5" x14ac:dyDescent="0.25">
      <c r="D208"/>
      <c r="E208"/>
    </row>
    <row r="209" spans="4:5" x14ac:dyDescent="0.25">
      <c r="D209"/>
      <c r="E209"/>
    </row>
    <row r="210" spans="4:5" x14ac:dyDescent="0.25">
      <c r="D210"/>
      <c r="E210"/>
    </row>
    <row r="211" spans="4:5" x14ac:dyDescent="0.25">
      <c r="D211"/>
      <c r="E211"/>
    </row>
    <row r="212" spans="4:5" x14ac:dyDescent="0.25">
      <c r="D212"/>
      <c r="E212"/>
    </row>
    <row r="213" spans="4:5" x14ac:dyDescent="0.25">
      <c r="D213"/>
      <c r="E213"/>
    </row>
    <row r="214" spans="4:5" x14ac:dyDescent="0.25">
      <c r="D214"/>
      <c r="E214"/>
    </row>
    <row r="215" spans="4:5" x14ac:dyDescent="0.25">
      <c r="D215"/>
      <c r="E215"/>
    </row>
    <row r="216" spans="4:5" x14ac:dyDescent="0.25">
      <c r="D216"/>
      <c r="E216"/>
    </row>
    <row r="217" spans="4:5" x14ac:dyDescent="0.25">
      <c r="D217"/>
      <c r="E217"/>
    </row>
    <row r="218" spans="4:5" x14ac:dyDescent="0.25">
      <c r="D218"/>
      <c r="E218"/>
    </row>
    <row r="219" spans="4:5" x14ac:dyDescent="0.25">
      <c r="D219"/>
      <c r="E219"/>
    </row>
    <row r="220" spans="4:5" x14ac:dyDescent="0.25">
      <c r="D220"/>
      <c r="E220"/>
    </row>
    <row r="221" spans="4:5" x14ac:dyDescent="0.25">
      <c r="D221"/>
      <c r="E221"/>
    </row>
    <row r="222" spans="4:5" x14ac:dyDescent="0.25">
      <c r="D222"/>
      <c r="E222"/>
    </row>
    <row r="223" spans="4:5" x14ac:dyDescent="0.25">
      <c r="D223"/>
      <c r="E223"/>
    </row>
    <row r="224" spans="4:5" x14ac:dyDescent="0.25">
      <c r="D224"/>
      <c r="E224"/>
    </row>
    <row r="225" spans="4:5" x14ac:dyDescent="0.25">
      <c r="D225"/>
      <c r="E225"/>
    </row>
    <row r="226" spans="4:5" x14ac:dyDescent="0.25">
      <c r="D226"/>
      <c r="E226"/>
    </row>
    <row r="227" spans="4:5" x14ac:dyDescent="0.25">
      <c r="D227"/>
      <c r="E227"/>
    </row>
    <row r="228" spans="4:5" x14ac:dyDescent="0.25">
      <c r="D228"/>
      <c r="E228"/>
    </row>
    <row r="229" spans="4:5" x14ac:dyDescent="0.25">
      <c r="D229"/>
      <c r="E229"/>
    </row>
    <row r="230" spans="4:5" x14ac:dyDescent="0.25">
      <c r="D230"/>
      <c r="E230"/>
    </row>
    <row r="231" spans="4:5" x14ac:dyDescent="0.25">
      <c r="D231"/>
      <c r="E231"/>
    </row>
    <row r="232" spans="4:5" x14ac:dyDescent="0.25">
      <c r="D232"/>
      <c r="E232"/>
    </row>
    <row r="233" spans="4:5" x14ac:dyDescent="0.25">
      <c r="D233"/>
      <c r="E233"/>
    </row>
    <row r="234" spans="4:5" x14ac:dyDescent="0.25">
      <c r="D234"/>
      <c r="E234"/>
    </row>
    <row r="235" spans="4:5" x14ac:dyDescent="0.25">
      <c r="D235"/>
      <c r="E235"/>
    </row>
    <row r="236" spans="4:5" x14ac:dyDescent="0.25">
      <c r="D236"/>
      <c r="E236"/>
    </row>
    <row r="237" spans="4:5" x14ac:dyDescent="0.25">
      <c r="D237"/>
      <c r="E237"/>
    </row>
    <row r="238" spans="4:5" x14ac:dyDescent="0.25">
      <c r="D238"/>
      <c r="E238"/>
    </row>
    <row r="239" spans="4:5" x14ac:dyDescent="0.25">
      <c r="D239"/>
      <c r="E239"/>
    </row>
    <row r="240" spans="4:5" x14ac:dyDescent="0.25">
      <c r="D240"/>
      <c r="E240"/>
    </row>
    <row r="241" spans="4:5" x14ac:dyDescent="0.25">
      <c r="D241"/>
      <c r="E241"/>
    </row>
    <row r="242" spans="4:5" x14ac:dyDescent="0.25">
      <c r="D242"/>
      <c r="E242"/>
    </row>
    <row r="243" spans="4:5" x14ac:dyDescent="0.25">
      <c r="D243"/>
      <c r="E243"/>
    </row>
    <row r="244" spans="4:5" x14ac:dyDescent="0.25">
      <c r="D244"/>
      <c r="E244"/>
    </row>
    <row r="245" spans="4:5" x14ac:dyDescent="0.25">
      <c r="D245"/>
      <c r="E245"/>
    </row>
    <row r="246" spans="4:5" x14ac:dyDescent="0.25">
      <c r="D246"/>
      <c r="E246"/>
    </row>
    <row r="247" spans="4:5" x14ac:dyDescent="0.25">
      <c r="D247"/>
      <c r="E247"/>
    </row>
    <row r="248" spans="4:5" x14ac:dyDescent="0.25">
      <c r="D248"/>
      <c r="E248"/>
    </row>
    <row r="249" spans="4:5" x14ac:dyDescent="0.25">
      <c r="D249"/>
      <c r="E249"/>
    </row>
    <row r="250" spans="4:5" x14ac:dyDescent="0.25">
      <c r="D250"/>
      <c r="E250"/>
    </row>
    <row r="251" spans="4:5" x14ac:dyDescent="0.25">
      <c r="D251"/>
      <c r="E251"/>
    </row>
    <row r="252" spans="4:5" x14ac:dyDescent="0.25">
      <c r="D252"/>
      <c r="E252"/>
    </row>
    <row r="253" spans="4:5" x14ac:dyDescent="0.25">
      <c r="D253"/>
      <c r="E253"/>
    </row>
    <row r="254" spans="4:5" x14ac:dyDescent="0.25">
      <c r="D254"/>
      <c r="E254"/>
    </row>
    <row r="255" spans="4:5" x14ac:dyDescent="0.25">
      <c r="D255"/>
      <c r="E255"/>
    </row>
    <row r="256" spans="4:5" x14ac:dyDescent="0.25">
      <c r="D256"/>
      <c r="E256"/>
    </row>
    <row r="257" spans="4:5" x14ac:dyDescent="0.25">
      <c r="D257"/>
      <c r="E257"/>
    </row>
    <row r="258" spans="4:5" x14ac:dyDescent="0.25">
      <c r="D258"/>
      <c r="E258"/>
    </row>
    <row r="259" spans="4:5" x14ac:dyDescent="0.25">
      <c r="D259"/>
      <c r="E259"/>
    </row>
    <row r="260" spans="4:5" x14ac:dyDescent="0.25">
      <c r="D260"/>
      <c r="E260"/>
    </row>
    <row r="261" spans="4:5" x14ac:dyDescent="0.25">
      <c r="D261"/>
      <c r="E261"/>
    </row>
    <row r="262" spans="4:5" x14ac:dyDescent="0.25">
      <c r="D262"/>
      <c r="E262"/>
    </row>
    <row r="263" spans="4:5" x14ac:dyDescent="0.25">
      <c r="D263"/>
      <c r="E263"/>
    </row>
    <row r="264" spans="4:5" x14ac:dyDescent="0.25">
      <c r="D264"/>
      <c r="E264"/>
    </row>
    <row r="265" spans="4:5" x14ac:dyDescent="0.25">
      <c r="D265"/>
      <c r="E265"/>
    </row>
    <row r="266" spans="4:5" x14ac:dyDescent="0.25">
      <c r="D266"/>
      <c r="E266"/>
    </row>
    <row r="267" spans="4:5" x14ac:dyDescent="0.25">
      <c r="D267"/>
      <c r="E267"/>
    </row>
    <row r="268" spans="4:5" x14ac:dyDescent="0.25">
      <c r="D268"/>
      <c r="E268"/>
    </row>
    <row r="269" spans="4:5" x14ac:dyDescent="0.25">
      <c r="D269"/>
      <c r="E269"/>
    </row>
    <row r="270" spans="4:5" x14ac:dyDescent="0.25">
      <c r="D270"/>
      <c r="E270"/>
    </row>
    <row r="271" spans="4:5" x14ac:dyDescent="0.25">
      <c r="D271"/>
      <c r="E271"/>
    </row>
    <row r="272" spans="4:5" x14ac:dyDescent="0.25">
      <c r="D272"/>
      <c r="E272"/>
    </row>
    <row r="273" spans="4:5" x14ac:dyDescent="0.25">
      <c r="D273"/>
      <c r="E273"/>
    </row>
    <row r="274" spans="4:5" x14ac:dyDescent="0.25">
      <c r="D274"/>
      <c r="E274"/>
    </row>
    <row r="275" spans="4:5" x14ac:dyDescent="0.25">
      <c r="D275"/>
      <c r="E275"/>
    </row>
    <row r="276" spans="4:5" x14ac:dyDescent="0.25">
      <c r="D276"/>
      <c r="E276"/>
    </row>
    <row r="277" spans="4:5" x14ac:dyDescent="0.25">
      <c r="D277"/>
      <c r="E277"/>
    </row>
    <row r="278" spans="4:5" x14ac:dyDescent="0.25">
      <c r="D278"/>
      <c r="E278"/>
    </row>
    <row r="279" spans="4:5" x14ac:dyDescent="0.25">
      <c r="D279"/>
      <c r="E279"/>
    </row>
    <row r="280" spans="4:5" x14ac:dyDescent="0.25">
      <c r="D280"/>
      <c r="E280"/>
    </row>
    <row r="281" spans="4:5" x14ac:dyDescent="0.25">
      <c r="D281"/>
      <c r="E281"/>
    </row>
    <row r="282" spans="4:5" x14ac:dyDescent="0.25">
      <c r="D282"/>
      <c r="E282"/>
    </row>
    <row r="283" spans="4:5" x14ac:dyDescent="0.25">
      <c r="D283"/>
      <c r="E283"/>
    </row>
    <row r="284" spans="4:5" x14ac:dyDescent="0.25">
      <c r="D284"/>
      <c r="E284"/>
    </row>
    <row r="285" spans="4:5" x14ac:dyDescent="0.25">
      <c r="D285"/>
      <c r="E285"/>
    </row>
    <row r="286" spans="4:5" x14ac:dyDescent="0.25">
      <c r="D286"/>
      <c r="E286"/>
    </row>
    <row r="287" spans="4:5" x14ac:dyDescent="0.25">
      <c r="D287"/>
      <c r="E287"/>
    </row>
    <row r="288" spans="4:5" x14ac:dyDescent="0.25">
      <c r="D288"/>
      <c r="E288"/>
    </row>
    <row r="289" spans="4:5" x14ac:dyDescent="0.25">
      <c r="D289"/>
      <c r="E289"/>
    </row>
    <row r="290" spans="4:5" x14ac:dyDescent="0.25">
      <c r="D290"/>
      <c r="E290"/>
    </row>
    <row r="291" spans="4:5" x14ac:dyDescent="0.25">
      <c r="D291"/>
      <c r="E291"/>
    </row>
    <row r="292" spans="4:5" x14ac:dyDescent="0.25">
      <c r="D292"/>
      <c r="E292"/>
    </row>
    <row r="293" spans="4:5" x14ac:dyDescent="0.25">
      <c r="D293"/>
      <c r="E293"/>
    </row>
    <row r="294" spans="4:5" x14ac:dyDescent="0.25">
      <c r="D294"/>
      <c r="E294"/>
    </row>
    <row r="295" spans="4:5" x14ac:dyDescent="0.25">
      <c r="D295"/>
      <c r="E295"/>
    </row>
    <row r="296" spans="4:5" x14ac:dyDescent="0.25">
      <c r="D296"/>
      <c r="E296"/>
    </row>
    <row r="297" spans="4:5" x14ac:dyDescent="0.25">
      <c r="D297"/>
      <c r="E297"/>
    </row>
    <row r="298" spans="4:5" x14ac:dyDescent="0.25">
      <c r="D298"/>
      <c r="E298"/>
    </row>
    <row r="299" spans="4:5" x14ac:dyDescent="0.25">
      <c r="D299"/>
      <c r="E299"/>
    </row>
    <row r="300" spans="4:5" x14ac:dyDescent="0.25">
      <c r="D300"/>
      <c r="E300"/>
    </row>
    <row r="301" spans="4:5" x14ac:dyDescent="0.25">
      <c r="D301"/>
      <c r="E301"/>
    </row>
    <row r="302" spans="4:5" x14ac:dyDescent="0.25">
      <c r="D302"/>
      <c r="E302"/>
    </row>
    <row r="303" spans="4:5" x14ac:dyDescent="0.25">
      <c r="D303"/>
      <c r="E303"/>
    </row>
    <row r="304" spans="4:5" x14ac:dyDescent="0.25">
      <c r="D304"/>
      <c r="E304"/>
    </row>
    <row r="305" spans="4:5" x14ac:dyDescent="0.25">
      <c r="D305"/>
      <c r="E305"/>
    </row>
    <row r="306" spans="4:5" x14ac:dyDescent="0.25">
      <c r="D306"/>
      <c r="E306"/>
    </row>
    <row r="307" spans="4:5" x14ac:dyDescent="0.25">
      <c r="D307"/>
      <c r="E307"/>
    </row>
    <row r="308" spans="4:5" x14ac:dyDescent="0.25">
      <c r="D308"/>
      <c r="E308"/>
    </row>
    <row r="309" spans="4:5" x14ac:dyDescent="0.25">
      <c r="D309"/>
      <c r="E309"/>
    </row>
    <row r="310" spans="4:5" x14ac:dyDescent="0.25">
      <c r="D310"/>
      <c r="E310"/>
    </row>
    <row r="311" spans="4:5" x14ac:dyDescent="0.25">
      <c r="D311"/>
      <c r="E311"/>
    </row>
    <row r="312" spans="4:5" x14ac:dyDescent="0.25">
      <c r="D312"/>
      <c r="E312"/>
    </row>
    <row r="313" spans="4:5" x14ac:dyDescent="0.25">
      <c r="D313"/>
      <c r="E313"/>
    </row>
    <row r="314" spans="4:5" x14ac:dyDescent="0.25">
      <c r="D314"/>
      <c r="E314"/>
    </row>
    <row r="315" spans="4:5" x14ac:dyDescent="0.25">
      <c r="D315"/>
      <c r="E315"/>
    </row>
    <row r="316" spans="4:5" x14ac:dyDescent="0.25">
      <c r="D316"/>
      <c r="E316"/>
    </row>
    <row r="317" spans="4:5" x14ac:dyDescent="0.25">
      <c r="D317"/>
      <c r="E317"/>
    </row>
    <row r="318" spans="4:5" x14ac:dyDescent="0.25">
      <c r="D318"/>
      <c r="E318"/>
    </row>
    <row r="319" spans="4:5" x14ac:dyDescent="0.25">
      <c r="D319"/>
      <c r="E319"/>
    </row>
    <row r="320" spans="4:5" x14ac:dyDescent="0.25">
      <c r="D320"/>
      <c r="E320"/>
    </row>
    <row r="321" spans="4:5" x14ac:dyDescent="0.25">
      <c r="D321"/>
      <c r="E321"/>
    </row>
    <row r="322" spans="4:5" x14ac:dyDescent="0.25">
      <c r="D322"/>
      <c r="E322"/>
    </row>
    <row r="323" spans="4:5" x14ac:dyDescent="0.25">
      <c r="D323"/>
      <c r="E323"/>
    </row>
    <row r="324" spans="4:5" x14ac:dyDescent="0.25">
      <c r="D324"/>
      <c r="E324"/>
    </row>
    <row r="325" spans="4:5" x14ac:dyDescent="0.25">
      <c r="D325"/>
      <c r="E325"/>
    </row>
    <row r="326" spans="4:5" x14ac:dyDescent="0.25">
      <c r="D326"/>
      <c r="E326"/>
    </row>
    <row r="327" spans="4:5" x14ac:dyDescent="0.25">
      <c r="D327"/>
      <c r="E327"/>
    </row>
    <row r="328" spans="4:5" x14ac:dyDescent="0.25">
      <c r="D328"/>
      <c r="E328"/>
    </row>
    <row r="329" spans="4:5" x14ac:dyDescent="0.25">
      <c r="D329"/>
      <c r="E329"/>
    </row>
    <row r="330" spans="4:5" x14ac:dyDescent="0.25">
      <c r="D330"/>
      <c r="E330"/>
    </row>
    <row r="331" spans="4:5" x14ac:dyDescent="0.25">
      <c r="D331"/>
      <c r="E331"/>
    </row>
    <row r="332" spans="4:5" x14ac:dyDescent="0.25">
      <c r="D332"/>
      <c r="E332"/>
    </row>
    <row r="333" spans="4:5" x14ac:dyDescent="0.25">
      <c r="D333"/>
      <c r="E333"/>
    </row>
    <row r="334" spans="4:5" x14ac:dyDescent="0.25">
      <c r="D334"/>
      <c r="E334"/>
    </row>
  </sheetData>
  <pageMargins left="0.7" right="0.7" top="0.75" bottom="0.75" header="0.3" footer="0.3"/>
  <pageSetup orientation="portrait"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48"/>
  <sheetViews>
    <sheetView workbookViewId="0">
      <selection activeCell="A25" sqref="A25:K32"/>
    </sheetView>
  </sheetViews>
  <sheetFormatPr baseColWidth="10" defaultRowHeight="15" x14ac:dyDescent="0.25"/>
  <cols>
    <col min="1" max="1" width="23" customWidth="1"/>
    <col min="2" max="2" width="17.85546875" customWidth="1"/>
    <col min="3" max="3" width="15.140625" customWidth="1"/>
    <col min="4" max="4" width="9.140625" customWidth="1"/>
    <col min="5" max="5" width="7.28515625" customWidth="1"/>
    <col min="6" max="6" width="10.7109375" customWidth="1"/>
    <col min="7" max="7" width="9" customWidth="1"/>
    <col min="8" max="8" width="8" customWidth="1"/>
    <col min="9" max="9" width="10" bestFit="1" customWidth="1"/>
    <col min="10" max="10" width="10.85546875" customWidth="1"/>
    <col min="11" max="11" width="15.28515625" customWidth="1"/>
    <col min="12" max="12" width="10" bestFit="1" customWidth="1"/>
    <col min="13" max="13" width="7.42578125" bestFit="1" customWidth="1"/>
    <col min="14" max="14" width="10" bestFit="1" customWidth="1"/>
    <col min="15" max="15" width="6.5703125" bestFit="1" customWidth="1"/>
    <col min="16" max="16" width="10" bestFit="1" customWidth="1"/>
    <col min="17" max="17" width="11" bestFit="1" customWidth="1"/>
    <col min="18" max="18" width="13.42578125" bestFit="1" customWidth="1"/>
    <col min="19" max="19" width="11" bestFit="1" customWidth="1"/>
    <col min="20" max="20" width="14.85546875" bestFit="1" customWidth="1"/>
    <col min="21" max="21" width="18" bestFit="1" customWidth="1"/>
    <col min="22" max="22" width="14.28515625" bestFit="1" customWidth="1"/>
    <col min="23" max="23" width="13.5703125" bestFit="1" customWidth="1"/>
    <col min="24" max="24" width="17.140625" bestFit="1" customWidth="1"/>
    <col min="25" max="34" width="16.28515625" bestFit="1" customWidth="1"/>
    <col min="35" max="35" width="12.7109375" customWidth="1"/>
    <col min="36" max="36" width="13.42578125" customWidth="1"/>
  </cols>
  <sheetData>
    <row r="1" spans="1:34" x14ac:dyDescent="0.25">
      <c r="A1" s="360" t="s">
        <v>70</v>
      </c>
      <c r="B1" s="358" t="s">
        <v>604</v>
      </c>
    </row>
    <row r="3" spans="1:34" x14ac:dyDescent="0.25">
      <c r="A3" s="360" t="s">
        <v>581</v>
      </c>
      <c r="B3" s="358" t="s">
        <v>835</v>
      </c>
      <c r="C3" s="358" t="s">
        <v>836</v>
      </c>
      <c r="D3" s="358" t="s">
        <v>837</v>
      </c>
      <c r="E3" s="358" t="s">
        <v>616</v>
      </c>
      <c r="F3" s="358" t="s">
        <v>838</v>
      </c>
      <c r="G3" s="358" t="s">
        <v>839</v>
      </c>
      <c r="H3" s="358" t="s">
        <v>840</v>
      </c>
      <c r="I3" s="358" t="s">
        <v>841</v>
      </c>
      <c r="J3" s="358" t="s">
        <v>843</v>
      </c>
      <c r="K3" s="358" t="s">
        <v>844</v>
      </c>
      <c r="L3" s="358" t="s">
        <v>842</v>
      </c>
      <c r="M3" s="358" t="s">
        <v>845</v>
      </c>
      <c r="N3" s="358" t="s">
        <v>846</v>
      </c>
      <c r="O3" s="358" t="s">
        <v>847</v>
      </c>
      <c r="P3" s="358" t="s">
        <v>848</v>
      </c>
      <c r="Q3" s="358" t="s">
        <v>849</v>
      </c>
      <c r="R3" s="358" t="s">
        <v>850</v>
      </c>
      <c r="S3" s="358" t="s">
        <v>851</v>
      </c>
      <c r="T3" s="358" t="s">
        <v>919</v>
      </c>
      <c r="U3" s="358" t="s">
        <v>879</v>
      </c>
      <c r="V3" s="358" t="s">
        <v>1102</v>
      </c>
      <c r="W3" s="358" t="s">
        <v>1103</v>
      </c>
      <c r="X3" s="358" t="s">
        <v>878</v>
      </c>
    </row>
    <row r="4" spans="1:34" x14ac:dyDescent="0.25">
      <c r="A4" s="359" t="s">
        <v>147</v>
      </c>
      <c r="B4" s="157">
        <v>2172390.6853754283</v>
      </c>
      <c r="C4" s="157">
        <v>3528568.6227702219</v>
      </c>
      <c r="D4" s="157">
        <v>621676.90099999995</v>
      </c>
      <c r="E4" s="157">
        <v>974099.50902542856</v>
      </c>
      <c r="F4" s="157">
        <v>1575266.8668952219</v>
      </c>
      <c r="G4" s="157">
        <v>576614.27535000001</v>
      </c>
      <c r="H4" s="157">
        <v>1015452.854875</v>
      </c>
      <c r="I4" s="157">
        <v>0</v>
      </c>
      <c r="J4" s="157">
        <v>305372</v>
      </c>
      <c r="K4" s="157">
        <v>0</v>
      </c>
      <c r="L4" s="157">
        <v>10800</v>
      </c>
      <c r="M4" s="157">
        <v>0</v>
      </c>
      <c r="N4" s="157">
        <v>0</v>
      </c>
      <c r="O4" s="157">
        <v>0</v>
      </c>
      <c r="P4" s="157">
        <v>0</v>
      </c>
      <c r="Q4" s="157">
        <v>844435.51234265056</v>
      </c>
      <c r="R4" s="157">
        <v>1442452.8983519885</v>
      </c>
      <c r="S4" s="157">
        <v>1090576.6949999998</v>
      </c>
      <c r="T4" s="157">
        <v>100975.00772347589</v>
      </c>
      <c r="U4" s="157">
        <v>287748.75583918893</v>
      </c>
      <c r="V4" s="157">
        <v>47804.850999999995</v>
      </c>
      <c r="W4" s="157">
        <v>129663.99668277806</v>
      </c>
      <c r="X4" s="157">
        <v>132813.96854323326</v>
      </c>
    </row>
    <row r="5" spans="1:34" x14ac:dyDescent="0.25">
      <c r="A5" s="359" t="s">
        <v>146</v>
      </c>
      <c r="B5" s="157">
        <v>1375871.4450000001</v>
      </c>
      <c r="C5" s="157">
        <v>2258407.3810000001</v>
      </c>
      <c r="D5" s="157">
        <v>1253448.9350000001</v>
      </c>
      <c r="E5" s="157">
        <v>122422.51</v>
      </c>
      <c r="F5" s="157">
        <v>870958.446</v>
      </c>
      <c r="G5" s="157">
        <v>0</v>
      </c>
      <c r="H5" s="157">
        <v>134000</v>
      </c>
      <c r="I5" s="157">
        <v>0</v>
      </c>
      <c r="J5" s="157">
        <v>0</v>
      </c>
      <c r="K5" s="157">
        <v>0</v>
      </c>
      <c r="L5" s="157">
        <v>0</v>
      </c>
      <c r="M5" s="157">
        <v>0</v>
      </c>
      <c r="N5" s="157">
        <v>0</v>
      </c>
      <c r="O5" s="157">
        <v>0</v>
      </c>
      <c r="P5" s="157">
        <v>0</v>
      </c>
      <c r="Q5" s="157">
        <v>122422.51</v>
      </c>
      <c r="R5" s="157">
        <v>870958.446</v>
      </c>
      <c r="S5" s="157">
        <v>837253.52099999995</v>
      </c>
      <c r="T5" s="157">
        <v>0</v>
      </c>
      <c r="U5" s="157">
        <v>0</v>
      </c>
      <c r="V5" s="157">
        <v>36365.074999999997</v>
      </c>
      <c r="W5" s="157">
        <v>0</v>
      </c>
      <c r="X5" s="157">
        <v>0</v>
      </c>
    </row>
    <row r="6" spans="1:34" x14ac:dyDescent="0.25">
      <c r="A6" s="359" t="s">
        <v>145</v>
      </c>
      <c r="B6" s="157">
        <v>14467027.533112176</v>
      </c>
      <c r="C6" s="157">
        <v>13737915.398087144</v>
      </c>
      <c r="D6" s="157">
        <v>6185742.620000001</v>
      </c>
      <c r="E6" s="157">
        <v>4227481.417444177</v>
      </c>
      <c r="F6" s="157">
        <v>3730100.2721651983</v>
      </c>
      <c r="G6" s="157">
        <v>4053803.4956680019</v>
      </c>
      <c r="H6" s="157">
        <v>3400300.5059219496</v>
      </c>
      <c r="I6" s="157">
        <v>0</v>
      </c>
      <c r="J6" s="157">
        <v>176468</v>
      </c>
      <c r="K6" s="157">
        <v>0</v>
      </c>
      <c r="L6" s="157">
        <v>112318</v>
      </c>
      <c r="M6" s="157">
        <v>0</v>
      </c>
      <c r="N6" s="157">
        <v>112318</v>
      </c>
      <c r="O6" s="157">
        <v>0</v>
      </c>
      <c r="P6" s="157">
        <v>20668</v>
      </c>
      <c r="Q6" s="157">
        <v>3269080.860144814</v>
      </c>
      <c r="R6" s="157">
        <v>2879385.5046351152</v>
      </c>
      <c r="S6" s="157">
        <v>2463448.4859999996</v>
      </c>
      <c r="T6" s="157">
        <v>545674.56886660645</v>
      </c>
      <c r="U6" s="157">
        <v>734299.19857369305</v>
      </c>
      <c r="V6" s="157">
        <v>392430.9819999999</v>
      </c>
      <c r="W6" s="157">
        <v>958400.55729936284</v>
      </c>
      <c r="X6" s="157">
        <v>850714.76753008319</v>
      </c>
    </row>
    <row r="7" spans="1:34" x14ac:dyDescent="0.25">
      <c r="A7" s="359" t="s">
        <v>144</v>
      </c>
      <c r="B7" s="157">
        <v>149612446.41227385</v>
      </c>
      <c r="C7" s="157">
        <v>150508967.98900983</v>
      </c>
      <c r="D7" s="157">
        <v>60259469.996999986</v>
      </c>
      <c r="E7" s="157">
        <v>40995620.476973817</v>
      </c>
      <c r="F7" s="157">
        <v>45133895.215719983</v>
      </c>
      <c r="G7" s="157">
        <v>42248314.201633349</v>
      </c>
      <c r="H7" s="157">
        <v>36439285.013237923</v>
      </c>
      <c r="I7" s="157">
        <v>5998466.7796666706</v>
      </c>
      <c r="J7" s="157">
        <v>8559854.5171401706</v>
      </c>
      <c r="K7" s="157">
        <v>72843.744000000006</v>
      </c>
      <c r="L7" s="157">
        <v>89266.07484737855</v>
      </c>
      <c r="M7" s="157">
        <v>37731.212999999996</v>
      </c>
      <c r="N7" s="157">
        <v>27197.171064321323</v>
      </c>
      <c r="O7" s="157">
        <v>0</v>
      </c>
      <c r="P7" s="157">
        <v>0</v>
      </c>
      <c r="Q7" s="157">
        <v>36583402.485592686</v>
      </c>
      <c r="R7" s="157">
        <v>38349631.436145619</v>
      </c>
      <c r="S7" s="157">
        <v>36061863.004999995</v>
      </c>
      <c r="T7" s="157">
        <v>2332323.6827205839</v>
      </c>
      <c r="U7" s="157">
        <v>4466562.2416001214</v>
      </c>
      <c r="V7" s="157">
        <v>3271321.8650000002</v>
      </c>
      <c r="W7" s="157">
        <v>4412217.9913811423</v>
      </c>
      <c r="X7" s="157">
        <v>6784263.7795743709</v>
      </c>
    </row>
    <row r="8" spans="1:34" s="259" customFormat="1" x14ac:dyDescent="0.25">
      <c r="A8" s="359" t="s">
        <v>582</v>
      </c>
      <c r="B8" s="157">
        <v>167627736.07576147</v>
      </c>
      <c r="C8" s="157">
        <v>170033859.3908672</v>
      </c>
      <c r="D8" s="157">
        <v>68320338.452999994</v>
      </c>
      <c r="E8" s="157">
        <v>46319623.913443424</v>
      </c>
      <c r="F8" s="157">
        <v>51310220.800780401</v>
      </c>
      <c r="G8" s="157">
        <v>46878731.972651348</v>
      </c>
      <c r="H8" s="157">
        <v>40989038.374034874</v>
      </c>
      <c r="I8" s="157">
        <v>5998466.7796666706</v>
      </c>
      <c r="J8" s="157">
        <v>9041694.5171401706</v>
      </c>
      <c r="K8" s="157">
        <v>72843.744000000006</v>
      </c>
      <c r="L8" s="157">
        <v>212384.07484737854</v>
      </c>
      <c r="M8" s="157">
        <v>37731.212999999996</v>
      </c>
      <c r="N8" s="157">
        <v>139515.17106432133</v>
      </c>
      <c r="O8" s="157">
        <v>0</v>
      </c>
      <c r="P8" s="157">
        <v>20668</v>
      </c>
      <c r="Q8" s="157">
        <v>40819341.368080154</v>
      </c>
      <c r="R8" s="157">
        <v>43542428.285132721</v>
      </c>
      <c r="S8" s="157">
        <v>40453141.706999995</v>
      </c>
      <c r="T8" s="157">
        <v>2978973.2593106665</v>
      </c>
      <c r="U8" s="157">
        <v>5488610.1960130036</v>
      </c>
      <c r="V8" s="157">
        <v>3747922.773</v>
      </c>
      <c r="W8" s="157">
        <v>5500282.5453632828</v>
      </c>
      <c r="X8" s="157">
        <v>7767792.515647687</v>
      </c>
      <c r="Y8"/>
      <c r="Z8"/>
      <c r="AA8"/>
      <c r="AB8"/>
      <c r="AC8"/>
      <c r="AD8"/>
      <c r="AE8"/>
      <c r="AF8"/>
      <c r="AG8"/>
      <c r="AH8"/>
    </row>
    <row r="9" spans="1:34" s="259" customFormat="1" x14ac:dyDescent="0.25">
      <c r="A9" s="38"/>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row>
    <row r="10" spans="1:34" s="259" customFormat="1" x14ac:dyDescent="0.25">
      <c r="A10" s="38"/>
      <c r="B10" s="234"/>
      <c r="C10" s="234"/>
      <c r="D10" s="234"/>
      <c r="E10" s="234"/>
      <c r="F10" s="234"/>
      <c r="G10" s="234"/>
      <c r="H10" s="234"/>
      <c r="I10" s="234"/>
      <c r="J10" s="234"/>
      <c r="K10" s="234"/>
      <c r="L10" s="234"/>
      <c r="M10" s="234"/>
      <c r="N10" s="234"/>
      <c r="O10" s="234"/>
      <c r="P10" s="234"/>
      <c r="Q10" s="234"/>
      <c r="R10" s="234"/>
      <c r="S10" s="234"/>
      <c r="T10" s="234"/>
      <c r="U10" s="234"/>
      <c r="V10" s="234"/>
      <c r="W10" s="234"/>
      <c r="X10" s="234"/>
      <c r="Y10" s="234"/>
      <c r="Z10" s="234"/>
      <c r="AA10" s="234"/>
      <c r="AB10" s="234"/>
      <c r="AC10" s="234"/>
      <c r="AD10" s="234"/>
      <c r="AE10" s="234"/>
      <c r="AF10" s="234"/>
      <c r="AG10" s="234"/>
      <c r="AH10" s="234"/>
    </row>
    <row r="11" spans="1:34" s="259" customFormat="1" x14ac:dyDescent="0.25">
      <c r="A11" s="360" t="s">
        <v>70</v>
      </c>
      <c r="B11" s="358" t="s">
        <v>71</v>
      </c>
    </row>
    <row r="12" spans="1:34" s="259" customFormat="1" x14ac:dyDescent="0.25"/>
    <row r="13" spans="1:34" s="259" customFormat="1" x14ac:dyDescent="0.25">
      <c r="A13" s="360" t="s">
        <v>581</v>
      </c>
      <c r="B13" s="358" t="s">
        <v>835</v>
      </c>
      <c r="C13" s="358" t="s">
        <v>836</v>
      </c>
      <c r="D13" s="358" t="s">
        <v>837</v>
      </c>
      <c r="E13" s="358" t="s">
        <v>616</v>
      </c>
      <c r="F13" s="358" t="s">
        <v>838</v>
      </c>
      <c r="G13" s="358" t="s">
        <v>839</v>
      </c>
      <c r="H13" s="358" t="s">
        <v>840</v>
      </c>
      <c r="I13" s="358" t="s">
        <v>841</v>
      </c>
      <c r="J13" s="358" t="s">
        <v>843</v>
      </c>
      <c r="K13" s="358" t="s">
        <v>844</v>
      </c>
      <c r="L13" s="358" t="s">
        <v>842</v>
      </c>
      <c r="M13" s="358" t="s">
        <v>845</v>
      </c>
      <c r="N13" s="358" t="s">
        <v>846</v>
      </c>
      <c r="O13" s="358" t="s">
        <v>847</v>
      </c>
      <c r="P13" s="358" t="s">
        <v>848</v>
      </c>
      <c r="Q13" s="358" t="s">
        <v>849</v>
      </c>
      <c r="R13" s="358" t="s">
        <v>850</v>
      </c>
      <c r="S13" s="358" t="s">
        <v>851</v>
      </c>
      <c r="T13" s="358" t="s">
        <v>919</v>
      </c>
      <c r="U13" s="358" t="s">
        <v>879</v>
      </c>
      <c r="V13" s="358" t="s">
        <v>1102</v>
      </c>
      <c r="W13" s="358" t="s">
        <v>1103</v>
      </c>
      <c r="X13" s="358" t="s">
        <v>878</v>
      </c>
    </row>
    <row r="14" spans="1:34" s="259" customFormat="1" x14ac:dyDescent="0.25">
      <c r="A14" s="359" t="s">
        <v>144</v>
      </c>
      <c r="B14" s="157">
        <v>25102329.380375892</v>
      </c>
      <c r="C14" s="157">
        <v>26497118.49857372</v>
      </c>
      <c r="D14" s="157">
        <v>16166094.570999999</v>
      </c>
      <c r="E14" s="157">
        <v>6967631.6029705219</v>
      </c>
      <c r="F14" s="157">
        <v>8538761.6264716331</v>
      </c>
      <c r="G14" s="157">
        <v>1968603.2064053721</v>
      </c>
      <c r="H14" s="157">
        <v>1786549.3688408667</v>
      </c>
      <c r="I14" s="157">
        <v>0</v>
      </c>
      <c r="J14" s="157">
        <v>1848</v>
      </c>
      <c r="K14" s="157">
        <v>0</v>
      </c>
      <c r="L14" s="157">
        <v>1908</v>
      </c>
      <c r="M14" s="157">
        <v>0</v>
      </c>
      <c r="N14" s="157">
        <v>1956.9322612206452</v>
      </c>
      <c r="O14" s="157">
        <v>0</v>
      </c>
      <c r="P14" s="157">
        <v>0</v>
      </c>
      <c r="Q14" s="157">
        <v>6117421.6506928774</v>
      </c>
      <c r="R14" s="157">
        <v>7121884.0186974555</v>
      </c>
      <c r="S14" s="157">
        <v>6276175.8239999991</v>
      </c>
      <c r="T14" s="157">
        <v>638065.48779995786</v>
      </c>
      <c r="U14" s="157">
        <v>1050757.3878684971</v>
      </c>
      <c r="V14" s="157">
        <v>724139.99500000011</v>
      </c>
      <c r="W14" s="157">
        <v>850209.95227764489</v>
      </c>
      <c r="X14" s="157">
        <v>1416877.6077741773</v>
      </c>
    </row>
    <row r="15" spans="1:34" s="259" customFormat="1" x14ac:dyDescent="0.25">
      <c r="A15" s="359" t="s">
        <v>582</v>
      </c>
      <c r="B15" s="157">
        <v>25102329.380375892</v>
      </c>
      <c r="C15" s="157">
        <v>26497118.49857372</v>
      </c>
      <c r="D15" s="157">
        <v>16166094.570999999</v>
      </c>
      <c r="E15" s="157">
        <v>6967631.6029705219</v>
      </c>
      <c r="F15" s="157">
        <v>8538761.6264716331</v>
      </c>
      <c r="G15" s="157">
        <v>1968603.2064053721</v>
      </c>
      <c r="H15" s="157">
        <v>1786549.3688408667</v>
      </c>
      <c r="I15" s="157">
        <v>0</v>
      </c>
      <c r="J15" s="157">
        <v>1848</v>
      </c>
      <c r="K15" s="157">
        <v>0</v>
      </c>
      <c r="L15" s="157">
        <v>1908</v>
      </c>
      <c r="M15" s="157">
        <v>0</v>
      </c>
      <c r="N15" s="157">
        <v>1956.9322612206452</v>
      </c>
      <c r="O15" s="157">
        <v>0</v>
      </c>
      <c r="P15" s="157">
        <v>0</v>
      </c>
      <c r="Q15" s="157">
        <v>6117421.6506928774</v>
      </c>
      <c r="R15" s="157">
        <v>7121884.0186974555</v>
      </c>
      <c r="S15" s="157">
        <v>6276175.8239999991</v>
      </c>
      <c r="T15" s="157">
        <v>638065.48779995786</v>
      </c>
      <c r="U15" s="157">
        <v>1050757.3878684971</v>
      </c>
      <c r="V15" s="157">
        <v>724139.99500000011</v>
      </c>
      <c r="W15" s="157">
        <v>850209.95227764489</v>
      </c>
      <c r="X15" s="157">
        <v>1416877.6077741773</v>
      </c>
    </row>
    <row r="16" spans="1:34" s="259" customFormat="1" x14ac:dyDescent="0.25">
      <c r="A16"/>
      <c r="B16"/>
      <c r="C16"/>
      <c r="D16"/>
      <c r="E16"/>
      <c r="F16"/>
      <c r="G16"/>
      <c r="H16"/>
      <c r="I16"/>
      <c r="J16"/>
      <c r="K16"/>
      <c r="L16"/>
      <c r="M16"/>
      <c r="N16"/>
      <c r="O16"/>
      <c r="P16"/>
      <c r="Q16"/>
      <c r="R16"/>
      <c r="S16"/>
      <c r="T16"/>
      <c r="U16"/>
      <c r="V16"/>
      <c r="W16"/>
      <c r="X16"/>
    </row>
    <row r="17" spans="1:24" s="259" customFormat="1" x14ac:dyDescent="0.25">
      <c r="A17" s="360" t="s">
        <v>70</v>
      </c>
      <c r="B17" s="358" t="s">
        <v>72</v>
      </c>
    </row>
    <row r="18" spans="1:24" s="259" customFormat="1" x14ac:dyDescent="0.25"/>
    <row r="19" spans="1:24" s="259" customFormat="1" x14ac:dyDescent="0.25">
      <c r="A19" s="360" t="s">
        <v>581</v>
      </c>
      <c r="B19" s="358" t="s">
        <v>835</v>
      </c>
      <c r="C19" s="358" t="s">
        <v>836</v>
      </c>
      <c r="D19" s="358" t="s">
        <v>837</v>
      </c>
      <c r="E19" s="358" t="s">
        <v>616</v>
      </c>
      <c r="F19" s="358" t="s">
        <v>838</v>
      </c>
      <c r="G19" s="358" t="s">
        <v>839</v>
      </c>
      <c r="H19" s="358" t="s">
        <v>840</v>
      </c>
      <c r="I19" s="358" t="s">
        <v>841</v>
      </c>
      <c r="J19" s="358" t="s">
        <v>843</v>
      </c>
      <c r="K19" s="358" t="s">
        <v>844</v>
      </c>
      <c r="L19" s="358" t="s">
        <v>842</v>
      </c>
      <c r="M19" s="358" t="s">
        <v>845</v>
      </c>
      <c r="N19" s="358" t="s">
        <v>846</v>
      </c>
      <c r="O19" s="358" t="s">
        <v>847</v>
      </c>
      <c r="P19" s="358" t="s">
        <v>848</v>
      </c>
      <c r="Q19" s="358" t="s">
        <v>849</v>
      </c>
      <c r="R19" s="358" t="s">
        <v>850</v>
      </c>
      <c r="S19" s="358" t="s">
        <v>851</v>
      </c>
      <c r="T19" s="358" t="s">
        <v>919</v>
      </c>
      <c r="U19" s="358" t="s">
        <v>879</v>
      </c>
      <c r="V19" s="358" t="s">
        <v>1102</v>
      </c>
      <c r="W19" s="358" t="s">
        <v>1103</v>
      </c>
      <c r="X19" s="358" t="s">
        <v>878</v>
      </c>
    </row>
    <row r="20" spans="1:24" s="259" customFormat="1" x14ac:dyDescent="0.25">
      <c r="A20" s="359" t="s">
        <v>144</v>
      </c>
      <c r="B20" s="157">
        <v>124510117.03189793</v>
      </c>
      <c r="C20" s="157">
        <v>124011849.49043609</v>
      </c>
      <c r="D20" s="157">
        <v>44093375.425999984</v>
      </c>
      <c r="E20" s="157">
        <v>34027988.874003306</v>
      </c>
      <c r="F20" s="157">
        <v>36595133.589248374</v>
      </c>
      <c r="G20" s="157">
        <v>40279710.995227978</v>
      </c>
      <c r="H20" s="157">
        <v>34652735.644397072</v>
      </c>
      <c r="I20" s="157">
        <v>5998466.7796666697</v>
      </c>
      <c r="J20" s="157">
        <v>8558006.5171401687</v>
      </c>
      <c r="K20" s="157">
        <v>72843.744000000006</v>
      </c>
      <c r="L20" s="157">
        <v>87358.07484737855</v>
      </c>
      <c r="M20" s="157">
        <v>37731.212999999996</v>
      </c>
      <c r="N20" s="157">
        <v>25240.238803100678</v>
      </c>
      <c r="O20" s="157">
        <v>0</v>
      </c>
      <c r="P20" s="157">
        <v>0</v>
      </c>
      <c r="Q20" s="157">
        <v>30465980.834899809</v>
      </c>
      <c r="R20" s="157">
        <v>31227747.41744817</v>
      </c>
      <c r="S20" s="157">
        <v>29785687.180999998</v>
      </c>
      <c r="T20" s="157">
        <v>1694258.1949206265</v>
      </c>
      <c r="U20" s="157">
        <v>3415804.8537316248</v>
      </c>
      <c r="V20" s="157">
        <v>2547181.8699999996</v>
      </c>
      <c r="W20" s="157">
        <v>3562008.0391034978</v>
      </c>
      <c r="X20" s="157">
        <v>5367386.1718001906</v>
      </c>
    </row>
    <row r="21" spans="1:24" s="259" customFormat="1" x14ac:dyDescent="0.25">
      <c r="A21" s="359" t="s">
        <v>582</v>
      </c>
      <c r="B21" s="157">
        <v>124510117.03189793</v>
      </c>
      <c r="C21" s="157">
        <v>124011849.49043609</v>
      </c>
      <c r="D21" s="157">
        <v>44093375.425999984</v>
      </c>
      <c r="E21" s="157">
        <v>34027988.874003306</v>
      </c>
      <c r="F21" s="157">
        <v>36595133.589248374</v>
      </c>
      <c r="G21" s="157">
        <v>40279710.995227978</v>
      </c>
      <c r="H21" s="157">
        <v>34652735.644397072</v>
      </c>
      <c r="I21" s="157">
        <v>5998466.7796666697</v>
      </c>
      <c r="J21" s="157">
        <v>8558006.5171401687</v>
      </c>
      <c r="K21" s="157">
        <v>72843.744000000006</v>
      </c>
      <c r="L21" s="157">
        <v>87358.07484737855</v>
      </c>
      <c r="M21" s="157">
        <v>37731.212999999996</v>
      </c>
      <c r="N21" s="157">
        <v>25240.238803100678</v>
      </c>
      <c r="O21" s="157">
        <v>0</v>
      </c>
      <c r="P21" s="157">
        <v>0</v>
      </c>
      <c r="Q21" s="157">
        <v>30465980.834899809</v>
      </c>
      <c r="R21" s="157">
        <v>31227747.41744817</v>
      </c>
      <c r="S21" s="157">
        <v>29785687.180999998</v>
      </c>
      <c r="T21" s="157">
        <v>1694258.1949206265</v>
      </c>
      <c r="U21" s="157">
        <v>3415804.8537316248</v>
      </c>
      <c r="V21" s="157">
        <v>2547181.8699999996</v>
      </c>
      <c r="W21" s="157">
        <v>3562008.0391034978</v>
      </c>
      <c r="X21" s="157">
        <v>5367386.1718001906</v>
      </c>
    </row>
    <row r="22" spans="1:24" s="259" customFormat="1" x14ac:dyDescent="0.25">
      <c r="A22"/>
      <c r="B22"/>
      <c r="C22"/>
      <c r="D22"/>
      <c r="E22"/>
      <c r="F22"/>
      <c r="G22"/>
      <c r="H22"/>
      <c r="I22"/>
      <c r="J22"/>
      <c r="K22"/>
      <c r="L22"/>
      <c r="M22"/>
      <c r="N22"/>
      <c r="O22"/>
      <c r="P22"/>
      <c r="Q22"/>
      <c r="R22"/>
      <c r="S22"/>
      <c r="T22"/>
      <c r="U22"/>
      <c r="V22"/>
      <c r="W22"/>
      <c r="X22"/>
    </row>
    <row r="23" spans="1:24" x14ac:dyDescent="0.25">
      <c r="B23" s="158">
        <f t="shared" ref="B23:X23" si="0">+B14+B20</f>
        <v>149612446.41227382</v>
      </c>
      <c r="C23" s="158">
        <f t="shared" si="0"/>
        <v>150508967.9890098</v>
      </c>
      <c r="D23" s="158">
        <f t="shared" si="0"/>
        <v>60259469.996999979</v>
      </c>
      <c r="E23" s="158">
        <f t="shared" si="0"/>
        <v>40995620.476973832</v>
      </c>
      <c r="F23" s="158">
        <f t="shared" si="0"/>
        <v>45133895.215720005</v>
      </c>
      <c r="G23" s="158">
        <f t="shared" si="0"/>
        <v>42248314.201633349</v>
      </c>
      <c r="H23" s="158">
        <f t="shared" si="0"/>
        <v>36439285.013237938</v>
      </c>
      <c r="I23" s="158">
        <f t="shared" si="0"/>
        <v>5998466.7796666697</v>
      </c>
      <c r="J23" s="158">
        <f t="shared" si="0"/>
        <v>8559854.5171401687</v>
      </c>
      <c r="K23" s="158">
        <f t="shared" si="0"/>
        <v>72843.744000000006</v>
      </c>
      <c r="L23" s="158">
        <f t="shared" si="0"/>
        <v>89266.07484737855</v>
      </c>
      <c r="M23" s="158">
        <f t="shared" si="0"/>
        <v>37731.212999999996</v>
      </c>
      <c r="N23" s="158">
        <f t="shared" si="0"/>
        <v>27197.171064321323</v>
      </c>
      <c r="O23" s="158">
        <f t="shared" si="0"/>
        <v>0</v>
      </c>
      <c r="P23" s="158">
        <f t="shared" si="0"/>
        <v>0</v>
      </c>
      <c r="Q23" s="158">
        <f t="shared" si="0"/>
        <v>36583402.485592686</v>
      </c>
      <c r="R23" s="158">
        <f t="shared" si="0"/>
        <v>38349631.436145626</v>
      </c>
      <c r="S23" s="158">
        <f t="shared" si="0"/>
        <v>36061863.004999995</v>
      </c>
      <c r="T23" s="158">
        <f t="shared" si="0"/>
        <v>2332323.6827205843</v>
      </c>
      <c r="U23" s="158">
        <f t="shared" si="0"/>
        <v>4466562.2416001223</v>
      </c>
      <c r="V23" s="158">
        <f t="shared" si="0"/>
        <v>3271321.8649999998</v>
      </c>
      <c r="W23" s="158">
        <f t="shared" si="0"/>
        <v>4412217.9913811423</v>
      </c>
      <c r="X23" s="158">
        <f t="shared" si="0"/>
        <v>6784263.7795743681</v>
      </c>
    </row>
    <row r="24" spans="1:24" x14ac:dyDescent="0.25">
      <c r="B24" s="158"/>
      <c r="C24" s="158"/>
      <c r="D24" s="158"/>
      <c r="E24" s="158"/>
      <c r="F24" s="158"/>
      <c r="G24" s="158"/>
      <c r="H24" s="158"/>
      <c r="I24" s="158"/>
      <c r="J24" s="158"/>
      <c r="K24" s="158"/>
      <c r="L24" s="158"/>
      <c r="M24" s="158"/>
      <c r="N24" s="158"/>
      <c r="O24" s="158"/>
      <c r="P24" s="158"/>
      <c r="Q24" s="158"/>
      <c r="R24" s="158"/>
      <c r="S24" s="158"/>
      <c r="T24" s="158"/>
      <c r="U24" s="158"/>
      <c r="V24" s="158"/>
      <c r="W24" s="158"/>
      <c r="X24" s="158"/>
    </row>
    <row r="25" spans="1:24" ht="14.45" customHeight="1" x14ac:dyDescent="0.25">
      <c r="A25" s="159" t="s">
        <v>605</v>
      </c>
      <c r="B25" s="546" t="s">
        <v>606</v>
      </c>
      <c r="C25" s="546" t="s">
        <v>853</v>
      </c>
      <c r="D25" s="548" t="s">
        <v>920</v>
      </c>
      <c r="E25" s="548"/>
      <c r="F25" s="548"/>
      <c r="G25" s="548" t="s">
        <v>921</v>
      </c>
      <c r="H25" s="548"/>
      <c r="I25" s="548"/>
      <c r="J25" s="537" t="s">
        <v>607</v>
      </c>
      <c r="K25" s="537" t="s">
        <v>922</v>
      </c>
      <c r="L25" s="150"/>
      <c r="M25" s="150"/>
      <c r="N25" s="150"/>
      <c r="O25" s="150"/>
      <c r="P25" s="150"/>
      <c r="Q25" s="150"/>
      <c r="R25" s="150"/>
      <c r="S25" s="150"/>
      <c r="T25" s="150"/>
      <c r="U25" s="150"/>
      <c r="V25" s="150"/>
      <c r="W25" s="150"/>
      <c r="X25" s="150"/>
    </row>
    <row r="26" spans="1:24" x14ac:dyDescent="0.25">
      <c r="A26" s="160"/>
      <c r="B26" s="547"/>
      <c r="C26" s="547"/>
      <c r="D26" s="161" t="s">
        <v>854</v>
      </c>
      <c r="E26" s="161" t="s">
        <v>609</v>
      </c>
      <c r="F26" s="161" t="s">
        <v>610</v>
      </c>
      <c r="G26" s="161" t="s">
        <v>854</v>
      </c>
      <c r="H26" s="161" t="s">
        <v>609</v>
      </c>
      <c r="I26" s="161" t="s">
        <v>610</v>
      </c>
      <c r="J26" s="545"/>
      <c r="K26" s="545"/>
      <c r="L26" s="150"/>
      <c r="M26" s="150"/>
      <c r="N26" s="150"/>
      <c r="O26" s="150"/>
      <c r="P26" s="150"/>
      <c r="Q26" s="150"/>
      <c r="R26" s="150"/>
      <c r="S26" s="150"/>
      <c r="T26" s="150"/>
      <c r="U26" s="150"/>
      <c r="V26" s="150"/>
      <c r="W26" s="150"/>
      <c r="X26" s="150"/>
    </row>
    <row r="27" spans="1:24" x14ac:dyDescent="0.25">
      <c r="A27" s="162" t="s">
        <v>611</v>
      </c>
      <c r="B27" s="163">
        <f>E8/1000</f>
        <v>46319.623913443422</v>
      </c>
      <c r="C27" s="163">
        <f>F8/1000</f>
        <v>51310.2208007804</v>
      </c>
      <c r="D27" s="163">
        <f>U8/1000</f>
        <v>5488.6101960130036</v>
      </c>
      <c r="E27" s="163">
        <f>V8/1000</f>
        <v>3747.9227730000002</v>
      </c>
      <c r="F27" s="164">
        <f t="shared" ref="F27:F32" si="1">E27/D27</f>
        <v>0.68285460966467237</v>
      </c>
      <c r="G27" s="163">
        <f>R8/1000</f>
        <v>43542.428285132723</v>
      </c>
      <c r="H27" s="163">
        <f>S8/1000</f>
        <v>40453.141706999995</v>
      </c>
      <c r="I27" s="164">
        <f t="shared" ref="I27:I32" si="2">H27/G27</f>
        <v>0.92905111864908219</v>
      </c>
      <c r="J27" s="165">
        <f t="shared" ref="J27:J32" si="3">IF(H27&gt;0,H27/B27,"0%")</f>
        <v>0.8733478014112116</v>
      </c>
      <c r="K27" s="165">
        <f>IF(H27&gt;0,H27/C27,"0%")</f>
        <v>0.78840318898773332</v>
      </c>
      <c r="L27" s="150"/>
      <c r="M27" s="150"/>
      <c r="N27" s="150"/>
      <c r="O27" s="150"/>
      <c r="P27" s="150"/>
      <c r="Q27" s="150"/>
      <c r="R27" s="150"/>
      <c r="S27" s="150"/>
      <c r="T27" s="150"/>
      <c r="U27" s="150"/>
      <c r="V27" s="150"/>
      <c r="W27" s="150"/>
      <c r="X27" s="150"/>
    </row>
    <row r="28" spans="1:24" x14ac:dyDescent="0.25">
      <c r="A28" s="166" t="s">
        <v>612</v>
      </c>
      <c r="B28" s="167">
        <f>E20/1000</f>
        <v>34027.988874003306</v>
      </c>
      <c r="C28" s="167">
        <f>F20/1000</f>
        <v>36595.133589248377</v>
      </c>
      <c r="D28" s="167">
        <f>U20/1000</f>
        <v>3415.8048537316249</v>
      </c>
      <c r="E28" s="167">
        <f>V20/1000</f>
        <v>2547.1818699999994</v>
      </c>
      <c r="F28" s="168">
        <f t="shared" si="1"/>
        <v>0.74570473989967812</v>
      </c>
      <c r="G28" s="167">
        <f>R20/1000</f>
        <v>31227.747417448172</v>
      </c>
      <c r="H28" s="167">
        <f>S20/1000</f>
        <v>29785.687180999998</v>
      </c>
      <c r="I28" s="168">
        <f t="shared" si="2"/>
        <v>0.9538211893041495</v>
      </c>
      <c r="J28" s="165">
        <f t="shared" si="3"/>
        <v>0.87532905019125773</v>
      </c>
      <c r="K28" s="165">
        <f>IF(H28&gt;0,H28/C28,"0%")</f>
        <v>0.81392481075000123</v>
      </c>
      <c r="L28" s="150"/>
      <c r="M28" s="150"/>
      <c r="N28" s="150"/>
      <c r="O28" s="150"/>
      <c r="P28" s="150"/>
      <c r="Q28" s="150"/>
      <c r="R28" s="150"/>
      <c r="S28" s="150"/>
      <c r="T28" s="150"/>
      <c r="U28" s="150"/>
      <c r="V28" s="150"/>
      <c r="W28" s="150"/>
      <c r="X28" s="150"/>
    </row>
    <row r="29" spans="1:24" x14ac:dyDescent="0.25">
      <c r="A29" s="162" t="s">
        <v>613</v>
      </c>
      <c r="B29" s="169">
        <f>+E15/1000</f>
        <v>6967.6316029705222</v>
      </c>
      <c r="C29" s="169">
        <f>+F15/1000</f>
        <v>8538.7616264716326</v>
      </c>
      <c r="D29" s="169">
        <f>+U15/1000</f>
        <v>1050.7573878684971</v>
      </c>
      <c r="E29" s="169">
        <f>+V15/1000</f>
        <v>724.13999500000011</v>
      </c>
      <c r="F29" s="170">
        <f t="shared" si="1"/>
        <v>0.68916003195461395</v>
      </c>
      <c r="G29" s="169">
        <f>+R15/1000</f>
        <v>7121.8840186974558</v>
      </c>
      <c r="H29" s="169">
        <f>+S15/1000</f>
        <v>6276.175823999999</v>
      </c>
      <c r="I29" s="170">
        <f t="shared" si="2"/>
        <v>0.88125218095700875</v>
      </c>
      <c r="J29" s="165">
        <f t="shared" si="3"/>
        <v>0.90076171956684192</v>
      </c>
      <c r="K29" s="165">
        <f t="shared" ref="K29:K32" si="4">IF(H29&gt;0,H29/C29,"0%")</f>
        <v>0.73502178636100723</v>
      </c>
      <c r="L29" s="150"/>
      <c r="M29" s="150"/>
      <c r="N29" s="150"/>
      <c r="O29" s="150"/>
      <c r="P29" s="150"/>
      <c r="Q29" s="150"/>
      <c r="R29" s="150"/>
      <c r="S29" s="150"/>
      <c r="T29" s="150"/>
      <c r="U29" s="150"/>
      <c r="V29" s="150"/>
      <c r="W29" s="150"/>
      <c r="X29" s="150"/>
    </row>
    <row r="30" spans="1:24" x14ac:dyDescent="0.25">
      <c r="A30" s="162" t="s">
        <v>423</v>
      </c>
      <c r="B30" s="169">
        <f>+E4/1000</f>
        <v>974.09950902542857</v>
      </c>
      <c r="C30" s="169">
        <f>+F4/1000</f>
        <v>1575.2668668952219</v>
      </c>
      <c r="D30" s="169">
        <f>+U4/1000</f>
        <v>287.74875583918896</v>
      </c>
      <c r="E30" s="169">
        <f>+V4/1000</f>
        <v>47.804850999999992</v>
      </c>
      <c r="F30" s="170">
        <f t="shared" si="1"/>
        <v>0.16613399721080349</v>
      </c>
      <c r="G30" s="169">
        <f>+R4/1000</f>
        <v>1442.4528983519886</v>
      </c>
      <c r="H30" s="169">
        <f>+S4/1000</f>
        <v>1090.5766949999997</v>
      </c>
      <c r="I30" s="170">
        <f t="shared" si="2"/>
        <v>0.75605705825541369</v>
      </c>
      <c r="J30" s="165">
        <f t="shared" si="3"/>
        <v>1.1195742169001859</v>
      </c>
      <c r="K30" s="165">
        <f t="shared" si="4"/>
        <v>0.69231234270132014</v>
      </c>
      <c r="L30" s="150"/>
      <c r="M30" s="150"/>
      <c r="N30" s="150"/>
      <c r="O30" s="150"/>
      <c r="P30" s="150"/>
      <c r="Q30" s="150"/>
      <c r="R30" s="150"/>
      <c r="S30" s="150"/>
      <c r="T30" s="150"/>
      <c r="U30" s="150"/>
      <c r="V30" s="150"/>
      <c r="W30" s="150"/>
      <c r="X30" s="150"/>
    </row>
    <row r="31" spans="1:24" x14ac:dyDescent="0.25">
      <c r="A31" s="162" t="s">
        <v>614</v>
      </c>
      <c r="B31" s="169">
        <f t="shared" ref="B31:B32" si="5">+E5/1000</f>
        <v>122.42250999999999</v>
      </c>
      <c r="C31" s="169">
        <f>+F5/1000</f>
        <v>870.95844599999998</v>
      </c>
      <c r="D31" s="169">
        <f t="shared" ref="D31:D32" si="6">+U5/1000</f>
        <v>0</v>
      </c>
      <c r="E31" s="169">
        <f t="shared" ref="E31:E32" si="7">+V5/1000</f>
        <v>36.365074999999997</v>
      </c>
      <c r="F31" s="170"/>
      <c r="G31" s="169">
        <f t="shared" ref="G31:G32" si="8">+R5/1000</f>
        <v>870.95844599999998</v>
      </c>
      <c r="H31" s="169">
        <f t="shared" ref="H31:H32" si="9">+S5/1000</f>
        <v>837.25352099999998</v>
      </c>
      <c r="I31" s="170">
        <f t="shared" si="2"/>
        <v>0.96130133974267695</v>
      </c>
      <c r="J31" s="165">
        <f t="shared" si="3"/>
        <v>6.8390488072822562</v>
      </c>
      <c r="K31" s="165">
        <f t="shared" si="4"/>
        <v>0.96130133974267695</v>
      </c>
      <c r="L31" s="150"/>
      <c r="M31" s="150"/>
      <c r="N31" s="150"/>
      <c r="O31" s="150"/>
      <c r="P31" s="150"/>
      <c r="Q31" s="150"/>
      <c r="R31" s="150"/>
      <c r="S31" s="150"/>
      <c r="T31" s="150"/>
      <c r="U31" s="150"/>
      <c r="V31" s="150"/>
      <c r="W31" s="150"/>
      <c r="X31" s="150"/>
    </row>
    <row r="32" spans="1:24" x14ac:dyDescent="0.25">
      <c r="A32" s="162" t="s">
        <v>145</v>
      </c>
      <c r="B32" s="169">
        <f t="shared" si="5"/>
        <v>4227.4814174441772</v>
      </c>
      <c r="C32" s="169">
        <f>+F6/1000</f>
        <v>3730.1002721651985</v>
      </c>
      <c r="D32" s="169">
        <f t="shared" si="6"/>
        <v>734.29919857369305</v>
      </c>
      <c r="E32" s="169">
        <f t="shared" si="7"/>
        <v>392.43098199999991</v>
      </c>
      <c r="F32" s="170">
        <f t="shared" si="1"/>
        <v>0.53442926638386656</v>
      </c>
      <c r="G32" s="169">
        <f t="shared" si="8"/>
        <v>2879.385504635115</v>
      </c>
      <c r="H32" s="169">
        <f t="shared" si="9"/>
        <v>2463.4484859999998</v>
      </c>
      <c r="I32" s="170">
        <f t="shared" si="2"/>
        <v>0.85554660257698834</v>
      </c>
      <c r="J32" s="165">
        <f t="shared" si="3"/>
        <v>0.5827224871610045</v>
      </c>
      <c r="K32" s="165">
        <f t="shared" si="4"/>
        <v>0.66042419941972508</v>
      </c>
      <c r="L32" s="150"/>
      <c r="M32" s="150"/>
      <c r="N32" s="150"/>
      <c r="O32" s="150"/>
      <c r="P32" s="150"/>
      <c r="Q32" s="150"/>
      <c r="R32" s="150"/>
      <c r="S32" s="150"/>
      <c r="T32" s="150"/>
      <c r="U32" s="150"/>
      <c r="V32" s="150"/>
      <c r="W32" s="150"/>
      <c r="X32" s="150"/>
    </row>
    <row r="36" spans="1:24" x14ac:dyDescent="0.25">
      <c r="A36" s="171" t="s">
        <v>143</v>
      </c>
      <c r="B36" s="157" t="s">
        <v>604</v>
      </c>
    </row>
    <row r="37" spans="1:24" x14ac:dyDescent="0.25">
      <c r="A37" s="171" t="s">
        <v>73</v>
      </c>
      <c r="B37" s="157" t="s">
        <v>604</v>
      </c>
    </row>
    <row r="38" spans="1:24" x14ac:dyDescent="0.25">
      <c r="A38" s="171" t="s">
        <v>70</v>
      </c>
      <c r="B38" s="157" t="s">
        <v>604</v>
      </c>
    </row>
    <row r="40" spans="1:24" x14ac:dyDescent="0.25">
      <c r="A40" s="171" t="s">
        <v>581</v>
      </c>
      <c r="B40" s="157" t="s">
        <v>835</v>
      </c>
      <c r="C40" s="157" t="s">
        <v>836</v>
      </c>
      <c r="D40" s="157" t="s">
        <v>837</v>
      </c>
      <c r="E40" s="157" t="s">
        <v>855</v>
      </c>
      <c r="F40" s="157" t="s">
        <v>838</v>
      </c>
      <c r="G40" s="157" t="s">
        <v>839</v>
      </c>
      <c r="H40" s="157" t="s">
        <v>369</v>
      </c>
      <c r="I40" s="157" t="s">
        <v>841</v>
      </c>
      <c r="J40" s="157" t="s">
        <v>903</v>
      </c>
      <c r="K40" s="157" t="s">
        <v>844</v>
      </c>
      <c r="L40" s="157" t="s">
        <v>904</v>
      </c>
      <c r="M40" s="157" t="s">
        <v>845</v>
      </c>
      <c r="N40" s="157" t="s">
        <v>905</v>
      </c>
      <c r="O40" s="157" t="s">
        <v>847</v>
      </c>
      <c r="P40" s="157" t="s">
        <v>906</v>
      </c>
      <c r="Q40" s="157" t="s">
        <v>849</v>
      </c>
      <c r="R40" s="157" t="s">
        <v>850</v>
      </c>
      <c r="S40" s="157" t="s">
        <v>851</v>
      </c>
      <c r="T40" s="157" t="s">
        <v>923</v>
      </c>
      <c r="U40" s="157" t="s">
        <v>879</v>
      </c>
      <c r="V40" s="157" t="s">
        <v>1102</v>
      </c>
      <c r="W40" s="157" t="s">
        <v>1103</v>
      </c>
      <c r="X40" s="157" t="s">
        <v>878</v>
      </c>
    </row>
    <row r="41" spans="1:24" x14ac:dyDescent="0.25">
      <c r="A41" s="172" t="s">
        <v>160</v>
      </c>
      <c r="B41" s="157">
        <v>38882378.822269291</v>
      </c>
      <c r="C41" s="157">
        <v>38882378.403324157</v>
      </c>
      <c r="D41" s="157">
        <v>17065766.585999999</v>
      </c>
      <c r="E41" s="157">
        <v>6936856.4403917259</v>
      </c>
      <c r="F41" s="157">
        <v>9554614.3869361449</v>
      </c>
      <c r="G41" s="157">
        <v>12344212.672210896</v>
      </c>
      <c r="H41" s="157">
        <v>5338278.8607106311</v>
      </c>
      <c r="I41" s="157">
        <v>2479049.3796666702</v>
      </c>
      <c r="J41" s="157">
        <v>6867224.1563882027</v>
      </c>
      <c r="K41" s="157">
        <v>56493.743999999999</v>
      </c>
      <c r="L41" s="157">
        <v>56494.413289179749</v>
      </c>
      <c r="M41" s="157">
        <v>0</v>
      </c>
      <c r="N41" s="157">
        <v>0</v>
      </c>
      <c r="O41" s="157">
        <v>0</v>
      </c>
      <c r="P41" s="157">
        <v>0</v>
      </c>
      <c r="Q41" s="157">
        <v>7320865.3548356993</v>
      </c>
      <c r="R41" s="157">
        <v>9150708.0519361459</v>
      </c>
      <c r="S41" s="157">
        <v>9679318.069000002</v>
      </c>
      <c r="T41" s="157">
        <v>89821.450092568091</v>
      </c>
      <c r="U41" s="157">
        <v>542023.84096807183</v>
      </c>
      <c r="V41" s="157">
        <v>533512.027</v>
      </c>
      <c r="W41" s="157">
        <v>-384008.9144439738</v>
      </c>
      <c r="X41" s="157">
        <v>403906.33499999996</v>
      </c>
    </row>
    <row r="42" spans="1:24" x14ac:dyDescent="0.25">
      <c r="A42" s="172" t="s">
        <v>153</v>
      </c>
      <c r="B42" s="157">
        <v>7192934.7887711376</v>
      </c>
      <c r="C42" s="157">
        <v>6991880.9055197267</v>
      </c>
      <c r="D42" s="157">
        <v>1151352.7410000002</v>
      </c>
      <c r="E42" s="157">
        <v>1670835.9836335331</v>
      </c>
      <c r="F42" s="157">
        <v>1363788.1600696337</v>
      </c>
      <c r="G42" s="157">
        <v>3939805.4641376049</v>
      </c>
      <c r="H42" s="157">
        <v>4448701.7656469923</v>
      </c>
      <c r="I42" s="157">
        <v>404059</v>
      </c>
      <c r="J42" s="157">
        <v>1000</v>
      </c>
      <c r="K42" s="157">
        <v>5350</v>
      </c>
      <c r="L42" s="157">
        <v>5350</v>
      </c>
      <c r="M42" s="157">
        <v>21531.599999999999</v>
      </c>
      <c r="N42" s="157">
        <v>21688.238803100678</v>
      </c>
      <c r="O42" s="157">
        <v>0</v>
      </c>
      <c r="P42" s="157">
        <v>0</v>
      </c>
      <c r="Q42" s="157">
        <v>742965.30183651531</v>
      </c>
      <c r="R42" s="157">
        <v>700969.30783159996</v>
      </c>
      <c r="S42" s="157">
        <v>431618.61099999992</v>
      </c>
      <c r="T42" s="157">
        <v>188556.47068762037</v>
      </c>
      <c r="U42" s="157">
        <v>412727.49319079996</v>
      </c>
      <c r="V42" s="157">
        <v>44919.452000000005</v>
      </c>
      <c r="W42" s="157">
        <v>927870.68179701793</v>
      </c>
      <c r="X42" s="157">
        <v>662818.85223803355</v>
      </c>
    </row>
    <row r="43" spans="1:24" x14ac:dyDescent="0.25">
      <c r="A43" s="172" t="s">
        <v>164</v>
      </c>
      <c r="B43" s="157">
        <v>14732973.337478369</v>
      </c>
      <c r="C43" s="157">
        <v>14732972.941609364</v>
      </c>
      <c r="D43" s="157">
        <v>4918394.6579999998</v>
      </c>
      <c r="E43" s="157">
        <v>5014677.8442792613</v>
      </c>
      <c r="F43" s="157">
        <v>5014677.8442792613</v>
      </c>
      <c r="G43" s="157">
        <v>4799900.8351991083</v>
      </c>
      <c r="H43" s="157">
        <v>4797511.6793301031</v>
      </c>
      <c r="I43" s="157">
        <v>0</v>
      </c>
      <c r="J43" s="157">
        <v>1174.8</v>
      </c>
      <c r="K43" s="157">
        <v>0</v>
      </c>
      <c r="L43" s="157">
        <v>1213.96</v>
      </c>
      <c r="M43" s="157">
        <v>0</v>
      </c>
      <c r="N43" s="157">
        <v>0</v>
      </c>
      <c r="O43" s="157">
        <v>0</v>
      </c>
      <c r="P43" s="157">
        <v>0</v>
      </c>
      <c r="Q43" s="157">
        <v>4809202.0208108537</v>
      </c>
      <c r="R43" s="157">
        <v>4143315.6263005883</v>
      </c>
      <c r="S43" s="157">
        <v>3670026.5839999998</v>
      </c>
      <c r="T43" s="157">
        <v>214155.54480624507</v>
      </c>
      <c r="U43" s="157">
        <v>751389.42410444247</v>
      </c>
      <c r="V43" s="157">
        <v>399157.68299999996</v>
      </c>
      <c r="W43" s="157">
        <v>205475.82346840814</v>
      </c>
      <c r="X43" s="157">
        <v>871362.21797867364</v>
      </c>
    </row>
    <row r="44" spans="1:24" x14ac:dyDescent="0.25">
      <c r="A44" s="172" t="s">
        <v>163</v>
      </c>
      <c r="B44" s="157">
        <v>7412664.6603360213</v>
      </c>
      <c r="C44" s="157">
        <v>7412655.0493360218</v>
      </c>
      <c r="D44" s="157">
        <v>743309.99</v>
      </c>
      <c r="E44" s="157">
        <v>2448224.3473777305</v>
      </c>
      <c r="F44" s="157">
        <v>2528634.9849998914</v>
      </c>
      <c r="G44" s="157">
        <v>4193930.7099582902</v>
      </c>
      <c r="H44" s="157">
        <v>4117363.3727779309</v>
      </c>
      <c r="I44" s="157">
        <v>0</v>
      </c>
      <c r="J44" s="157">
        <v>10508</v>
      </c>
      <c r="K44" s="157">
        <v>11000</v>
      </c>
      <c r="L44" s="157">
        <v>12838.701558198791</v>
      </c>
      <c r="M44" s="157">
        <v>16199.612999999999</v>
      </c>
      <c r="N44" s="157">
        <v>0</v>
      </c>
      <c r="O44" s="157">
        <v>0</v>
      </c>
      <c r="P44" s="157">
        <v>0</v>
      </c>
      <c r="Q44" s="157">
        <v>2312381.5002123863</v>
      </c>
      <c r="R44" s="157">
        <v>1707675.4542701358</v>
      </c>
      <c r="S44" s="157">
        <v>1138068.9900000002</v>
      </c>
      <c r="T44" s="157">
        <v>907.45549389077178</v>
      </c>
      <c r="U44" s="157">
        <v>633947.49513444817</v>
      </c>
      <c r="V44" s="157">
        <v>161690.905</v>
      </c>
      <c r="W44" s="157">
        <v>135842.8471653444</v>
      </c>
      <c r="X44" s="157">
        <v>820959.53072975576</v>
      </c>
    </row>
    <row r="45" spans="1:24" x14ac:dyDescent="0.25">
      <c r="A45" s="172" t="s">
        <v>158</v>
      </c>
      <c r="B45" s="157">
        <v>9095024.2903271392</v>
      </c>
      <c r="C45" s="157">
        <v>9094821.5463271402</v>
      </c>
      <c r="D45" s="157">
        <v>5740504.1239999998</v>
      </c>
      <c r="E45" s="157">
        <v>1794776.9209217674</v>
      </c>
      <c r="F45" s="157">
        <v>2764042.1310000001</v>
      </c>
      <c r="G45" s="157">
        <v>1559743.245405372</v>
      </c>
      <c r="H45" s="157">
        <v>590275.29132713994</v>
      </c>
      <c r="I45" s="157">
        <v>0</v>
      </c>
      <c r="J45" s="157">
        <v>0</v>
      </c>
      <c r="K45" s="157">
        <v>0</v>
      </c>
      <c r="L45" s="157">
        <v>0</v>
      </c>
      <c r="M45" s="157">
        <v>0</v>
      </c>
      <c r="N45" s="157">
        <v>0</v>
      </c>
      <c r="O45" s="157">
        <v>0</v>
      </c>
      <c r="P45" s="157">
        <v>0</v>
      </c>
      <c r="Q45" s="157">
        <v>1300615.8784579523</v>
      </c>
      <c r="R45" s="157">
        <v>2628628.4810000001</v>
      </c>
      <c r="S45" s="157">
        <v>2646587.1440000003</v>
      </c>
      <c r="T45" s="157">
        <v>569513.71196891146</v>
      </c>
      <c r="U45" s="157">
        <v>225369.201</v>
      </c>
      <c r="V45" s="157">
        <v>217509.07199999999</v>
      </c>
      <c r="W45" s="157">
        <v>494161.04246381513</v>
      </c>
      <c r="X45" s="157">
        <v>135413.65000000014</v>
      </c>
    </row>
    <row r="46" spans="1:24" x14ac:dyDescent="0.25">
      <c r="A46" s="172" t="s">
        <v>161</v>
      </c>
      <c r="B46" s="157">
        <v>11277024.017011251</v>
      </c>
      <c r="C46" s="157">
        <v>11380078.925337793</v>
      </c>
      <c r="D46" s="157">
        <v>1038900.649</v>
      </c>
      <c r="E46" s="157">
        <v>2515142.6463377941</v>
      </c>
      <c r="F46" s="157">
        <v>2318574.404273333</v>
      </c>
      <c r="G46" s="157">
        <v>7722980.721673457</v>
      </c>
      <c r="H46" s="157">
        <v>8003190.872064461</v>
      </c>
      <c r="I46" s="157">
        <v>0</v>
      </c>
      <c r="J46" s="157">
        <v>4400</v>
      </c>
      <c r="K46" s="157">
        <v>0</v>
      </c>
      <c r="L46" s="157">
        <v>11461</v>
      </c>
      <c r="M46" s="157">
        <v>0</v>
      </c>
      <c r="N46" s="157">
        <v>3552</v>
      </c>
      <c r="O46" s="157">
        <v>0</v>
      </c>
      <c r="P46" s="157">
        <v>0</v>
      </c>
      <c r="Q46" s="157">
        <v>2053349.782416852</v>
      </c>
      <c r="R46" s="157">
        <v>1790191.6658050001</v>
      </c>
      <c r="S46" s="157">
        <v>1974808.1799999997</v>
      </c>
      <c r="T46" s="157">
        <v>269291.18493421492</v>
      </c>
      <c r="U46" s="157">
        <v>249158.90026833335</v>
      </c>
      <c r="V46" s="157">
        <v>316782.17499999999</v>
      </c>
      <c r="W46" s="157">
        <v>461792.86392094265</v>
      </c>
      <c r="X46" s="157">
        <v>528382.73846833338</v>
      </c>
    </row>
    <row r="47" spans="1:24" x14ac:dyDescent="0.25">
      <c r="A47" s="172" t="s">
        <v>286</v>
      </c>
      <c r="B47" s="157">
        <v>1863714.3285137271</v>
      </c>
      <c r="C47" s="157">
        <v>1863714.3190274539</v>
      </c>
      <c r="D47" s="157">
        <v>47706.803</v>
      </c>
      <c r="E47" s="157">
        <v>1421205.6005137269</v>
      </c>
      <c r="F47" s="157">
        <v>1421205.6005137269</v>
      </c>
      <c r="G47" s="157">
        <v>394801.92500000016</v>
      </c>
      <c r="H47" s="157">
        <v>394801.91551372688</v>
      </c>
      <c r="I47" s="157">
        <v>0</v>
      </c>
      <c r="J47" s="157">
        <v>0</v>
      </c>
      <c r="K47" s="157">
        <v>0</v>
      </c>
      <c r="L47" s="157">
        <v>0</v>
      </c>
      <c r="M47" s="157">
        <v>0</v>
      </c>
      <c r="N47" s="157">
        <v>0</v>
      </c>
      <c r="O47" s="157">
        <v>0</v>
      </c>
      <c r="P47" s="157">
        <v>0</v>
      </c>
      <c r="Q47" s="157">
        <v>1392866.7287580962</v>
      </c>
      <c r="R47" s="157">
        <v>1243289.838</v>
      </c>
      <c r="S47" s="157">
        <v>1078488.4370000002</v>
      </c>
      <c r="T47" s="157">
        <v>11075.61993444729</v>
      </c>
      <c r="U47" s="157">
        <v>317454</v>
      </c>
      <c r="V47" s="157">
        <v>271955.533</v>
      </c>
      <c r="W47" s="157">
        <v>28338.87175563076</v>
      </c>
      <c r="X47" s="157">
        <v>177915.76251372695</v>
      </c>
    </row>
    <row r="48" spans="1:24" x14ac:dyDescent="0.25">
      <c r="A48" s="172" t="s">
        <v>157</v>
      </c>
      <c r="B48" s="157">
        <v>11892235.267403984</v>
      </c>
      <c r="C48" s="157">
        <v>11392226.678179149</v>
      </c>
      <c r="D48" s="157">
        <v>4016735.37</v>
      </c>
      <c r="E48" s="157">
        <v>5616231.8056803653</v>
      </c>
      <c r="F48" s="157">
        <v>5121906.4790000003</v>
      </c>
      <c r="G48" s="157">
        <v>2259268.0917236195</v>
      </c>
      <c r="H48" s="157">
        <v>2009744.9641791498</v>
      </c>
      <c r="I48" s="157">
        <v>0</v>
      </c>
      <c r="J48" s="157">
        <v>243839.86499999999</v>
      </c>
      <c r="K48" s="157">
        <v>0</v>
      </c>
      <c r="L48" s="157">
        <v>0</v>
      </c>
      <c r="M48" s="157">
        <v>0</v>
      </c>
      <c r="N48" s="157">
        <v>0</v>
      </c>
      <c r="O48" s="157">
        <v>0</v>
      </c>
      <c r="P48" s="157">
        <v>0</v>
      </c>
      <c r="Q48" s="157">
        <v>4398079.1218895372</v>
      </c>
      <c r="R48" s="157">
        <v>3951525.9709999999</v>
      </c>
      <c r="S48" s="157">
        <v>4293516.9759999998</v>
      </c>
      <c r="T48" s="157">
        <v>7817.8624723629373</v>
      </c>
      <c r="U48" s="157">
        <v>-324168.34299999999</v>
      </c>
      <c r="V48" s="157">
        <v>29934.245999999999</v>
      </c>
      <c r="W48" s="157">
        <v>1218152.6837908276</v>
      </c>
      <c r="X48" s="157">
        <v>1170380.5080000004</v>
      </c>
    </row>
    <row r="49" spans="1:36" x14ac:dyDescent="0.25">
      <c r="A49" s="172" t="s">
        <v>154</v>
      </c>
      <c r="B49" s="157">
        <v>5083855.6060896544</v>
      </c>
      <c r="C49" s="157">
        <v>5083855.6060896544</v>
      </c>
      <c r="D49" s="157">
        <v>1074096.6070000001</v>
      </c>
      <c r="E49" s="157">
        <v>3060397.442464652</v>
      </c>
      <c r="F49" s="157">
        <v>3060397.442464652</v>
      </c>
      <c r="G49" s="157">
        <v>949361.55662500206</v>
      </c>
      <c r="H49" s="157">
        <v>949361.55662500206</v>
      </c>
      <c r="I49" s="157">
        <v>0</v>
      </c>
      <c r="J49" s="157">
        <v>0</v>
      </c>
      <c r="K49" s="157">
        <v>0</v>
      </c>
      <c r="L49" s="157">
        <v>0</v>
      </c>
      <c r="M49" s="157">
        <v>0</v>
      </c>
      <c r="N49" s="157">
        <v>0</v>
      </c>
      <c r="O49" s="157">
        <v>0</v>
      </c>
      <c r="P49" s="157">
        <v>0</v>
      </c>
      <c r="Q49" s="157">
        <v>2926704.6905346424</v>
      </c>
      <c r="R49" s="157">
        <v>2626608.2556850002</v>
      </c>
      <c r="S49" s="157">
        <v>2155844.6229999997</v>
      </c>
      <c r="T49" s="157">
        <v>383545.85664312576</v>
      </c>
      <c r="U49" s="157">
        <v>657442.68125000002</v>
      </c>
      <c r="V49" s="157">
        <v>669440.86199999996</v>
      </c>
      <c r="W49" s="157">
        <v>133692.75193000937</v>
      </c>
      <c r="X49" s="157">
        <v>433789.18677965179</v>
      </c>
    </row>
    <row r="50" spans="1:36" x14ac:dyDescent="0.25">
      <c r="A50" s="172" t="s">
        <v>222</v>
      </c>
      <c r="B50" s="157">
        <v>4540631.992138911</v>
      </c>
      <c r="C50" s="157">
        <v>4540631.4271100005</v>
      </c>
      <c r="D50" s="157">
        <v>1122054.8740000001</v>
      </c>
      <c r="E50" s="157">
        <v>2750275.7181389104</v>
      </c>
      <c r="F50" s="157">
        <v>2749078.093473196</v>
      </c>
      <c r="G50" s="157">
        <v>667163</v>
      </c>
      <c r="H50" s="157">
        <v>668360.05963680404</v>
      </c>
      <c r="I50" s="157">
        <v>1138.4000000000001</v>
      </c>
      <c r="J50" s="157">
        <v>1138.4000000000001</v>
      </c>
      <c r="K50" s="157">
        <v>0</v>
      </c>
      <c r="L50" s="157">
        <v>0</v>
      </c>
      <c r="M50" s="157">
        <v>0</v>
      </c>
      <c r="N50" s="157">
        <v>0</v>
      </c>
      <c r="O50" s="157">
        <v>0</v>
      </c>
      <c r="P50" s="157">
        <v>0</v>
      </c>
      <c r="Q50" s="157">
        <v>2492999.2945338609</v>
      </c>
      <c r="R50" s="157">
        <v>2687845.7623631959</v>
      </c>
      <c r="S50" s="157">
        <v>2539227.5049999999</v>
      </c>
      <c r="T50" s="157">
        <v>335932.96549059899</v>
      </c>
      <c r="U50" s="157">
        <v>49368.078363195993</v>
      </c>
      <c r="V50" s="157">
        <v>182042.139</v>
      </c>
      <c r="W50" s="157">
        <v>257276.42360504981</v>
      </c>
      <c r="X50" s="157">
        <v>61232.331109999999</v>
      </c>
    </row>
    <row r="51" spans="1:36" x14ac:dyDescent="0.25">
      <c r="A51" s="172" t="s">
        <v>582</v>
      </c>
      <c r="B51" s="157">
        <v>111973437.11033949</v>
      </c>
      <c r="C51" s="157">
        <v>111375215.80186045</v>
      </c>
      <c r="D51" s="157">
        <v>36918822.401999995</v>
      </c>
      <c r="E51" s="157">
        <v>33228624.749739472</v>
      </c>
      <c r="F51" s="157">
        <v>35896919.527009845</v>
      </c>
      <c r="G51" s="157">
        <v>38831168.22193335</v>
      </c>
      <c r="H51" s="157">
        <v>31317590.337811943</v>
      </c>
      <c r="I51" s="157">
        <v>2884246.7796666701</v>
      </c>
      <c r="J51" s="157">
        <v>7129285.2213882031</v>
      </c>
      <c r="K51" s="157">
        <v>72843.744000000006</v>
      </c>
      <c r="L51" s="157">
        <v>87358.074847378535</v>
      </c>
      <c r="M51" s="157">
        <v>37731.212999999996</v>
      </c>
      <c r="N51" s="157">
        <v>25240.238803100678</v>
      </c>
      <c r="O51" s="157">
        <v>0</v>
      </c>
      <c r="P51" s="157">
        <v>0</v>
      </c>
      <c r="Q51" s="157">
        <v>29750029.674286399</v>
      </c>
      <c r="R51" s="157">
        <v>30630758.414191667</v>
      </c>
      <c r="S51" s="157">
        <v>29607505.118999999</v>
      </c>
      <c r="T51" s="157">
        <v>2070618.1225239856</v>
      </c>
      <c r="U51" s="157">
        <v>3514712.7712792917</v>
      </c>
      <c r="V51" s="157">
        <v>2826944.094</v>
      </c>
      <c r="W51" s="157">
        <v>3478595.0754530723</v>
      </c>
      <c r="X51" s="157">
        <v>5266161.112818175</v>
      </c>
      <c r="AI51" s="191">
        <f>+E51+X51</f>
        <v>38494785.86255765</v>
      </c>
      <c r="AJ51" s="191">
        <f>+E51+AA51</f>
        <v>33228624.749739472</v>
      </c>
    </row>
    <row r="52" spans="1:36" x14ac:dyDescent="0.25">
      <c r="Y52" s="259"/>
      <c r="Z52" s="259"/>
      <c r="AA52" s="259"/>
      <c r="AB52" s="259"/>
      <c r="AC52" s="259"/>
      <c r="AD52" s="259"/>
      <c r="AE52" s="259"/>
      <c r="AF52" s="259"/>
      <c r="AG52" s="259"/>
      <c r="AH52" s="259"/>
      <c r="AI52" s="191"/>
      <c r="AJ52" s="191"/>
    </row>
    <row r="55" spans="1:36" x14ac:dyDescent="0.25">
      <c r="A55" s="173" t="s">
        <v>581</v>
      </c>
      <c r="B55" s="174" t="s">
        <v>924</v>
      </c>
      <c r="C55" s="174" t="s">
        <v>926</v>
      </c>
      <c r="D55" s="174" t="s">
        <v>615</v>
      </c>
      <c r="E55" s="174" t="s">
        <v>616</v>
      </c>
      <c r="F55" s="174" t="s">
        <v>368</v>
      </c>
      <c r="G55" s="174" t="s">
        <v>850</v>
      </c>
      <c r="H55" s="174" t="s">
        <v>617</v>
      </c>
      <c r="I55" s="175" t="s">
        <v>618</v>
      </c>
      <c r="J55" s="175" t="s">
        <v>857</v>
      </c>
      <c r="K55" s="174" t="s">
        <v>619</v>
      </c>
      <c r="L55" s="175" t="s">
        <v>618</v>
      </c>
      <c r="M55" s="150"/>
      <c r="N55" s="150"/>
    </row>
    <row r="56" spans="1:36" x14ac:dyDescent="0.25">
      <c r="A56" s="176" t="str">
        <f t="shared" ref="A56:A65" si="10">+A41</f>
        <v>CHILOÉ-GAMBOA</v>
      </c>
      <c r="B56" s="177">
        <f>+C41/1000</f>
        <v>38882.378403324154</v>
      </c>
      <c r="C56" s="177">
        <f>+(D41+R41)/1000</f>
        <v>26216.474637936146</v>
      </c>
      <c r="D56" s="177">
        <f>+(E41+S41)/1000</f>
        <v>16616.174509391727</v>
      </c>
      <c r="E56" s="177">
        <f>+E41/1000</f>
        <v>6936.8564403917262</v>
      </c>
      <c r="F56" s="177">
        <f>+F41/1000</f>
        <v>9554.614386936144</v>
      </c>
      <c r="G56" s="177">
        <f>R41/1000</f>
        <v>9150.7080519361461</v>
      </c>
      <c r="H56" s="177">
        <f>+S41/1000</f>
        <v>9679.3180690000027</v>
      </c>
      <c r="I56" s="178">
        <f>H56/G56</f>
        <v>1.0577671163874593</v>
      </c>
      <c r="J56" s="264">
        <f>U41/1000</f>
        <v>542.0238409680718</v>
      </c>
      <c r="K56" s="177">
        <f>+V41/1000</f>
        <v>533.51202699999999</v>
      </c>
      <c r="L56" s="178">
        <f>K56/J56</f>
        <v>0.9842962369462025</v>
      </c>
      <c r="M56" s="150"/>
      <c r="N56" s="150"/>
    </row>
    <row r="57" spans="1:36" x14ac:dyDescent="0.25">
      <c r="A57" s="176" t="str">
        <f t="shared" si="10"/>
        <v>LARQUI-TRES ESQUINAS</v>
      </c>
      <c r="B57" s="177">
        <f t="shared" ref="B57:B65" si="11">+C42/1000</f>
        <v>6991.8809055197271</v>
      </c>
      <c r="C57" s="177">
        <f t="shared" ref="C57:C65" si="12">+(D42+R42)/1000</f>
        <v>1852.3220488316003</v>
      </c>
      <c r="D57" s="177">
        <f t="shared" ref="D57:D65" si="13">+(E42+S42)/1000</f>
        <v>2102.4545946335334</v>
      </c>
      <c r="E57" s="177">
        <f t="shared" ref="E57:F65" si="14">+E42/1000</f>
        <v>1670.835983633533</v>
      </c>
      <c r="F57" s="177">
        <f t="shared" si="14"/>
        <v>1363.7881600696337</v>
      </c>
      <c r="G57" s="276">
        <f>(R42+237454)/1000</f>
        <v>938.42330783159991</v>
      </c>
      <c r="H57" s="276">
        <f>(S42+237454)/1000</f>
        <v>669.07261099999994</v>
      </c>
      <c r="I57" s="178">
        <f t="shared" ref="I57:I65" si="15">H57/G57</f>
        <v>0.71297526970639247</v>
      </c>
      <c r="J57" s="264">
        <f t="shared" ref="J57:J65" si="16">U42/1000</f>
        <v>412.72749319079998</v>
      </c>
      <c r="K57" s="177">
        <f t="shared" ref="K57:K65" si="17">+V42/1000</f>
        <v>44.919452000000007</v>
      </c>
      <c r="L57" s="178">
        <f t="shared" ref="L57:L65" si="18">K57/J57</f>
        <v>0.10883561851605116</v>
      </c>
      <c r="M57" s="150"/>
      <c r="N57" s="150"/>
    </row>
    <row r="58" spans="1:36" x14ac:dyDescent="0.25">
      <c r="A58" s="176" t="str">
        <f t="shared" si="10"/>
        <v>LLOLLELHUE-AMPL. PICHIRROPULLI</v>
      </c>
      <c r="B58" s="177">
        <f t="shared" si="11"/>
        <v>14732.972941609363</v>
      </c>
      <c r="C58" s="177">
        <f t="shared" si="12"/>
        <v>9061.7102843005887</v>
      </c>
      <c r="D58" s="177">
        <f t="shared" si="13"/>
        <v>8684.7044282792613</v>
      </c>
      <c r="E58" s="177">
        <f t="shared" si="14"/>
        <v>5014.6778442792611</v>
      </c>
      <c r="F58" s="177">
        <f t="shared" si="14"/>
        <v>5014.6778442792611</v>
      </c>
      <c r="G58" s="177">
        <f t="shared" ref="G58:G65" si="19">R43/1000</f>
        <v>4143.3156263005885</v>
      </c>
      <c r="H58" s="177">
        <f>+S43/1000</f>
        <v>3670.0265839999997</v>
      </c>
      <c r="I58" s="178">
        <f t="shared" si="15"/>
        <v>0.88577045897824325</v>
      </c>
      <c r="J58" s="264">
        <f t="shared" si="16"/>
        <v>751.38942410444247</v>
      </c>
      <c r="K58" s="177">
        <f t="shared" si="17"/>
        <v>399.15768299999996</v>
      </c>
      <c r="L58" s="178">
        <f t="shared" si="18"/>
        <v>0.53122611284520471</v>
      </c>
      <c r="M58" s="150"/>
      <c r="N58" s="150"/>
    </row>
    <row r="59" spans="1:36" x14ac:dyDescent="0.25">
      <c r="A59" s="176" t="str">
        <f t="shared" si="10"/>
        <v>Ltx LLOLLELHUE-LA UNIÓN</v>
      </c>
      <c r="B59" s="177">
        <f t="shared" si="11"/>
        <v>7412.6550493360219</v>
      </c>
      <c r="C59" s="177">
        <f t="shared" si="12"/>
        <v>2450.9854442701358</v>
      </c>
      <c r="D59" s="177">
        <f t="shared" si="13"/>
        <v>3586.2933373777309</v>
      </c>
      <c r="E59" s="177">
        <f t="shared" si="14"/>
        <v>2448.2243473777307</v>
      </c>
      <c r="F59" s="177">
        <f t="shared" si="14"/>
        <v>2528.6349849998915</v>
      </c>
      <c r="G59" s="177">
        <f t="shared" si="19"/>
        <v>1707.6754542701358</v>
      </c>
      <c r="H59" s="177">
        <f t="shared" ref="H59:H65" si="20">+S44/1000</f>
        <v>1138.0689900000002</v>
      </c>
      <c r="I59" s="178">
        <f t="shared" si="15"/>
        <v>0.66644337315629654</v>
      </c>
      <c r="J59" s="264">
        <f t="shared" si="16"/>
        <v>633.94749513444822</v>
      </c>
      <c r="K59" s="177">
        <f t="shared" si="17"/>
        <v>161.69090499999999</v>
      </c>
      <c r="L59" s="178">
        <f t="shared" si="18"/>
        <v>0.25505409555362057</v>
      </c>
      <c r="M59" s="150"/>
      <c r="N59" s="150"/>
    </row>
    <row r="60" spans="1:36" x14ac:dyDescent="0.25">
      <c r="A60" s="176" t="str">
        <f t="shared" si="10"/>
        <v>MELIPULLI GIS</v>
      </c>
      <c r="B60" s="177">
        <f t="shared" si="11"/>
        <v>9094.8215463271408</v>
      </c>
      <c r="C60" s="177">
        <f t="shared" si="12"/>
        <v>8369.1326050000007</v>
      </c>
      <c r="D60" s="177">
        <f t="shared" si="13"/>
        <v>4441.3640649217677</v>
      </c>
      <c r="E60" s="177">
        <f t="shared" si="14"/>
        <v>1794.7769209217674</v>
      </c>
      <c r="F60" s="177">
        <f t="shared" si="14"/>
        <v>2764.0421310000002</v>
      </c>
      <c r="G60" s="177">
        <f t="shared" si="19"/>
        <v>2628.6284810000002</v>
      </c>
      <c r="H60" s="177">
        <f t="shared" si="20"/>
        <v>2646.5871440000005</v>
      </c>
      <c r="I60" s="178">
        <f t="shared" si="15"/>
        <v>1.0068319517686912</v>
      </c>
      <c r="J60" s="264">
        <f t="shared" si="16"/>
        <v>225.369201</v>
      </c>
      <c r="K60" s="177">
        <f t="shared" si="17"/>
        <v>217.50907199999997</v>
      </c>
      <c r="L60" s="178"/>
      <c r="M60" s="150"/>
      <c r="N60" s="150"/>
    </row>
    <row r="61" spans="1:36" x14ac:dyDescent="0.25">
      <c r="A61" s="176" t="str">
        <f t="shared" si="10"/>
        <v>REMEHUE- LA MISION</v>
      </c>
      <c r="B61" s="177">
        <f t="shared" si="11"/>
        <v>11380.078925337793</v>
      </c>
      <c r="C61" s="177">
        <f t="shared" si="12"/>
        <v>2829.0923148050001</v>
      </c>
      <c r="D61" s="177">
        <f t="shared" si="13"/>
        <v>4489.9508263377938</v>
      </c>
      <c r="E61" s="177">
        <f t="shared" si="14"/>
        <v>2515.1426463377943</v>
      </c>
      <c r="F61" s="177">
        <f t="shared" si="14"/>
        <v>2318.5744042733331</v>
      </c>
      <c r="G61" s="177">
        <f t="shared" si="19"/>
        <v>1790.1916658050002</v>
      </c>
      <c r="H61" s="177">
        <f t="shared" si="20"/>
        <v>1974.8081799999998</v>
      </c>
      <c r="I61" s="178">
        <f t="shared" si="15"/>
        <v>1.1031266750490554</v>
      </c>
      <c r="J61" s="264">
        <f t="shared" si="16"/>
        <v>249.15890026833335</v>
      </c>
      <c r="K61" s="177">
        <f t="shared" si="17"/>
        <v>316.782175</v>
      </c>
      <c r="L61" s="178">
        <f t="shared" si="18"/>
        <v>1.2714062177142349</v>
      </c>
      <c r="M61" s="150"/>
      <c r="N61" s="150"/>
    </row>
    <row r="62" spans="1:36" x14ac:dyDescent="0.25">
      <c r="A62" s="176" t="str">
        <f t="shared" si="10"/>
        <v>SE EL EMPALME</v>
      </c>
      <c r="B62" s="177">
        <f t="shared" si="11"/>
        <v>1863.7143190274539</v>
      </c>
      <c r="C62" s="177">
        <f t="shared" si="12"/>
        <v>1290.996641</v>
      </c>
      <c r="D62" s="177">
        <f t="shared" si="13"/>
        <v>2499.6940375137274</v>
      </c>
      <c r="E62" s="177">
        <f t="shared" si="14"/>
        <v>1421.2056005137269</v>
      </c>
      <c r="F62" s="177">
        <f t="shared" si="14"/>
        <v>1421.2056005137269</v>
      </c>
      <c r="G62" s="177">
        <f t="shared" si="19"/>
        <v>1243.2898379999999</v>
      </c>
      <c r="H62" s="177">
        <f t="shared" si="20"/>
        <v>1078.4884370000002</v>
      </c>
      <c r="I62" s="178">
        <f t="shared" si="15"/>
        <v>0.86744731923080376</v>
      </c>
      <c r="J62" s="264">
        <f t="shared" si="16"/>
        <v>317.45400000000001</v>
      </c>
      <c r="K62" s="177">
        <f t="shared" si="17"/>
        <v>271.955533</v>
      </c>
      <c r="L62" s="178">
        <f t="shared" si="18"/>
        <v>0.85667697682183874</v>
      </c>
      <c r="M62" s="150"/>
      <c r="N62" s="150"/>
    </row>
    <row r="63" spans="1:36" x14ac:dyDescent="0.25">
      <c r="A63" s="176" t="str">
        <f t="shared" si="10"/>
        <v>SE PARGUA</v>
      </c>
      <c r="B63" s="177">
        <f t="shared" si="11"/>
        <v>11392.226678179148</v>
      </c>
      <c r="C63" s="177">
        <f t="shared" si="12"/>
        <v>7968.2613410000004</v>
      </c>
      <c r="D63" s="177">
        <f t="shared" si="13"/>
        <v>9909.7487816803641</v>
      </c>
      <c r="E63" s="177">
        <f t="shared" si="14"/>
        <v>5616.2318056803651</v>
      </c>
      <c r="F63" s="177">
        <f t="shared" si="14"/>
        <v>5121.9064790000002</v>
      </c>
      <c r="G63" s="177">
        <f t="shared" si="19"/>
        <v>3951.525971</v>
      </c>
      <c r="H63" s="177">
        <f t="shared" si="20"/>
        <v>4293.5169759999999</v>
      </c>
      <c r="I63" s="178">
        <f t="shared" si="15"/>
        <v>1.0865465664429008</v>
      </c>
      <c r="J63" s="264">
        <f t="shared" si="16"/>
        <v>-324.16834299999999</v>
      </c>
      <c r="K63" s="177">
        <f t="shared" si="17"/>
        <v>29.934245999999998</v>
      </c>
      <c r="L63" s="178">
        <f t="shared" si="18"/>
        <v>-9.234166952570072E-2</v>
      </c>
      <c r="M63" s="150"/>
      <c r="N63" s="150"/>
    </row>
    <row r="64" spans="1:36" x14ac:dyDescent="0.25">
      <c r="A64" s="176" t="str">
        <f t="shared" si="10"/>
        <v>SE PUERTO MONTT</v>
      </c>
      <c r="B64" s="177">
        <f t="shared" si="11"/>
        <v>5083.8556060896544</v>
      </c>
      <c r="C64" s="177">
        <f t="shared" si="12"/>
        <v>3700.7048626850005</v>
      </c>
      <c r="D64" s="177">
        <f t="shared" si="13"/>
        <v>5216.2420654646512</v>
      </c>
      <c r="E64" s="177">
        <f t="shared" si="14"/>
        <v>3060.3974424646522</v>
      </c>
      <c r="F64" s="177">
        <f t="shared" si="14"/>
        <v>3060.3974424646522</v>
      </c>
      <c r="G64" s="177">
        <f t="shared" si="19"/>
        <v>2626.6082556850001</v>
      </c>
      <c r="H64" s="177">
        <f t="shared" si="20"/>
        <v>2155.8446229999995</v>
      </c>
      <c r="I64" s="178">
        <f t="shared" si="15"/>
        <v>0.82077128111278663</v>
      </c>
      <c r="J64" s="264">
        <f t="shared" si="16"/>
        <v>657.44268125000008</v>
      </c>
      <c r="K64" s="177">
        <f t="shared" si="17"/>
        <v>669.44086199999992</v>
      </c>
      <c r="L64" s="178">
        <f t="shared" si="18"/>
        <v>1.0182497746072519</v>
      </c>
      <c r="M64" s="150"/>
      <c r="N64" s="150"/>
    </row>
    <row r="65" spans="1:14" x14ac:dyDescent="0.25">
      <c r="A65" s="176" t="str">
        <f t="shared" si="10"/>
        <v>SE SANGRA</v>
      </c>
      <c r="B65" s="177">
        <f t="shared" si="11"/>
        <v>4540.6314271100009</v>
      </c>
      <c r="C65" s="177">
        <f t="shared" si="12"/>
        <v>3809.9006363631961</v>
      </c>
      <c r="D65" s="177">
        <f t="shared" si="13"/>
        <v>5289.5032231389096</v>
      </c>
      <c r="E65" s="177">
        <f t="shared" si="14"/>
        <v>2750.2757181389102</v>
      </c>
      <c r="F65" s="177">
        <f t="shared" si="14"/>
        <v>2749.0780934731961</v>
      </c>
      <c r="G65" s="177">
        <f t="shared" si="19"/>
        <v>2687.8457623631957</v>
      </c>
      <c r="H65" s="177">
        <f t="shared" si="20"/>
        <v>2539.2275049999998</v>
      </c>
      <c r="I65" s="178">
        <f t="shared" si="15"/>
        <v>0.94470729703160927</v>
      </c>
      <c r="J65" s="264">
        <f t="shared" si="16"/>
        <v>49.368078363195991</v>
      </c>
      <c r="K65" s="177">
        <f t="shared" si="17"/>
        <v>182.04213899999999</v>
      </c>
      <c r="L65" s="178">
        <f t="shared" si="18"/>
        <v>3.6874463223124518</v>
      </c>
      <c r="M65" s="150"/>
      <c r="N65" s="150"/>
    </row>
    <row r="66" spans="1:14" x14ac:dyDescent="0.25">
      <c r="A66" s="179"/>
      <c r="B66" s="180"/>
      <c r="C66" s="180"/>
      <c r="D66" s="180"/>
      <c r="E66" s="180"/>
      <c r="F66" s="181"/>
      <c r="G66" s="150"/>
      <c r="H66" s="150"/>
      <c r="I66" s="150"/>
      <c r="J66" s="150"/>
      <c r="K66" s="150"/>
      <c r="L66" s="150"/>
      <c r="M66" s="150"/>
      <c r="N66" s="150"/>
    </row>
    <row r="67" spans="1:14" x14ac:dyDescent="0.25">
      <c r="A67" s="182"/>
      <c r="B67" s="183">
        <f>SUM(B56:B65)</f>
        <v>111375.21580186045</v>
      </c>
      <c r="C67" s="183">
        <f t="shared" ref="C67:L67" si="21">SUM(C56:C65)</f>
        <v>67549.58081619165</v>
      </c>
      <c r="D67" s="183">
        <f t="shared" si="21"/>
        <v>62836.129868739466</v>
      </c>
      <c r="E67" s="183">
        <f t="shared" si="21"/>
        <v>33228.624749739465</v>
      </c>
      <c r="F67" s="183">
        <f t="shared" si="21"/>
        <v>35896.919527009843</v>
      </c>
      <c r="G67" s="183">
        <f t="shared" si="21"/>
        <v>30868.212414191668</v>
      </c>
      <c r="H67" s="183">
        <f t="shared" si="21"/>
        <v>29844.959118999999</v>
      </c>
      <c r="I67" s="183">
        <f t="shared" si="21"/>
        <v>9.1523873088642382</v>
      </c>
      <c r="J67" s="183">
        <f t="shared" si="21"/>
        <v>3514.7127712792917</v>
      </c>
      <c r="K67" s="183">
        <f t="shared" si="21"/>
        <v>2826.9440940000004</v>
      </c>
      <c r="L67" s="263">
        <f t="shared" si="21"/>
        <v>8.620849685791157</v>
      </c>
      <c r="M67" s="150"/>
    </row>
    <row r="68" spans="1:14" x14ac:dyDescent="0.25">
      <c r="B68" s="150"/>
      <c r="C68" s="150"/>
      <c r="D68" s="150"/>
      <c r="E68" s="150"/>
      <c r="F68" s="150"/>
      <c r="G68" s="150"/>
      <c r="H68" s="150"/>
      <c r="I68" s="150"/>
      <c r="J68" s="150"/>
      <c r="K68" s="150"/>
      <c r="L68" s="150"/>
      <c r="M68" s="150"/>
      <c r="N68" s="150"/>
    </row>
    <row r="69" spans="1:14" x14ac:dyDescent="0.25">
      <c r="B69" s="150"/>
      <c r="C69" s="150"/>
      <c r="D69" s="150"/>
      <c r="E69" s="150"/>
      <c r="F69" s="150"/>
      <c r="G69" s="150"/>
      <c r="H69" s="150"/>
      <c r="I69" s="150"/>
      <c r="J69" s="150"/>
      <c r="K69" s="150"/>
      <c r="L69" s="150"/>
      <c r="M69" s="150"/>
      <c r="N69" s="150"/>
    </row>
    <row r="70" spans="1:14" x14ac:dyDescent="0.25">
      <c r="B70" s="150"/>
      <c r="C70" s="150"/>
      <c r="D70" s="150"/>
      <c r="E70" s="150"/>
      <c r="F70" s="150"/>
      <c r="G70" s="150"/>
      <c r="H70" s="150"/>
      <c r="I70" s="150"/>
      <c r="J70" s="150"/>
      <c r="K70" s="150"/>
      <c r="L70" s="150"/>
      <c r="M70" s="150"/>
      <c r="N70" s="150"/>
    </row>
    <row r="71" spans="1:14" x14ac:dyDescent="0.25">
      <c r="B71" s="150"/>
      <c r="C71" s="150"/>
      <c r="D71" s="150"/>
      <c r="E71" s="150"/>
      <c r="F71" s="150"/>
      <c r="G71" s="150"/>
      <c r="H71" s="150"/>
      <c r="I71" s="150"/>
      <c r="J71" s="150"/>
      <c r="K71" s="150"/>
      <c r="L71" s="150"/>
      <c r="M71" s="150"/>
      <c r="N71" s="150"/>
    </row>
    <row r="72" spans="1:14" x14ac:dyDescent="0.25">
      <c r="B72" s="150"/>
      <c r="C72" s="150"/>
      <c r="D72" s="150"/>
      <c r="E72" s="150"/>
      <c r="F72" s="150"/>
      <c r="G72" s="150"/>
      <c r="H72" s="150"/>
      <c r="I72" s="150"/>
      <c r="J72" s="150"/>
      <c r="K72" s="150"/>
      <c r="L72" s="150"/>
      <c r="M72" s="150"/>
      <c r="N72" s="150"/>
    </row>
    <row r="73" spans="1:14" x14ac:dyDescent="0.25">
      <c r="A73" s="533" t="s">
        <v>605</v>
      </c>
      <c r="B73" s="535" t="s">
        <v>606</v>
      </c>
      <c r="C73" s="535" t="s">
        <v>856</v>
      </c>
      <c r="D73" s="525" t="s">
        <v>920</v>
      </c>
      <c r="E73" s="526"/>
      <c r="F73" s="527"/>
      <c r="G73" s="525" t="s">
        <v>921</v>
      </c>
      <c r="H73" s="526"/>
      <c r="I73" s="527"/>
      <c r="J73" s="537" t="s">
        <v>620</v>
      </c>
      <c r="K73" s="537" t="s">
        <v>922</v>
      </c>
      <c r="L73" s="525" t="s">
        <v>834</v>
      </c>
      <c r="M73" s="527"/>
      <c r="N73" s="539" t="s">
        <v>925</v>
      </c>
    </row>
    <row r="74" spans="1:14" x14ac:dyDescent="0.25">
      <c r="A74" s="534"/>
      <c r="B74" s="536"/>
      <c r="C74" s="536"/>
      <c r="D74" s="184" t="s">
        <v>854</v>
      </c>
      <c r="E74" s="184" t="s">
        <v>609</v>
      </c>
      <c r="F74" s="184" t="s">
        <v>610</v>
      </c>
      <c r="G74" s="184" t="s">
        <v>854</v>
      </c>
      <c r="H74" s="184" t="s">
        <v>609</v>
      </c>
      <c r="I74" s="184" t="s">
        <v>610</v>
      </c>
      <c r="J74" s="538"/>
      <c r="K74" s="538"/>
      <c r="L74" s="184" t="s">
        <v>621</v>
      </c>
      <c r="M74" s="184" t="s">
        <v>622</v>
      </c>
      <c r="N74" s="540"/>
    </row>
    <row r="75" spans="1:14" x14ac:dyDescent="0.25">
      <c r="A75" s="185" t="s">
        <v>623</v>
      </c>
      <c r="B75" s="186">
        <f>SUM(B76:B85)</f>
        <v>33228.624749739465</v>
      </c>
      <c r="C75" s="186">
        <f t="shared" ref="C75" si="22">SUM(C76:C85)</f>
        <v>35896.919527009843</v>
      </c>
      <c r="D75" s="186">
        <f>SUM(D76:D85)</f>
        <v>3514.7127712792917</v>
      </c>
      <c r="E75" s="186">
        <f>SUM(E76:E85)</f>
        <v>2826.9440940000004</v>
      </c>
      <c r="F75" s="187">
        <f>E75/D75</f>
        <v>0.80431724523851889</v>
      </c>
      <c r="G75" s="186">
        <f>SUM(G76:G85)</f>
        <v>30868.212414191668</v>
      </c>
      <c r="H75" s="186">
        <f>SUM(H76:H85)</f>
        <v>29844.959118999999</v>
      </c>
      <c r="I75" s="187">
        <f>H75/G75</f>
        <v>0.96685090534360751</v>
      </c>
      <c r="J75" s="188">
        <f t="shared" ref="J75:J85" si="23">IF(H75&gt;0,H75/B75,"0%")</f>
        <v>0.89817015731997762</v>
      </c>
      <c r="K75" s="188">
        <f>IF(H75&gt;0,H75/C75,"0%")</f>
        <v>0.8314072492082174</v>
      </c>
      <c r="L75" s="186">
        <f>SUM(L76:L85)</f>
        <v>67549.58081619165</v>
      </c>
      <c r="M75" s="186">
        <f>SUM(M76:M85)</f>
        <v>62836.129868739466</v>
      </c>
      <c r="N75" s="188">
        <f>IF(M75&gt;0,M75/L75,"0%")</f>
        <v>0.93022235089396188</v>
      </c>
    </row>
    <row r="76" spans="1:14" x14ac:dyDescent="0.25">
      <c r="A76" s="185" t="str">
        <f>+A56</f>
        <v>CHILOÉ-GAMBOA</v>
      </c>
      <c r="B76" s="189">
        <f>+E56</f>
        <v>6936.8564403917262</v>
      </c>
      <c r="C76" s="189">
        <f>F56</f>
        <v>9554.614386936144</v>
      </c>
      <c r="D76" s="189">
        <f>+J56</f>
        <v>542.0238409680718</v>
      </c>
      <c r="E76" s="189">
        <f>+K56</f>
        <v>533.51202699999999</v>
      </c>
      <c r="F76" s="190">
        <f t="shared" ref="F76:F85" si="24">E76/D76</f>
        <v>0.9842962369462025</v>
      </c>
      <c r="G76" s="189">
        <f>+G56</f>
        <v>9150.7080519361461</v>
      </c>
      <c r="H76" s="189">
        <f>+H56</f>
        <v>9679.3180690000027</v>
      </c>
      <c r="I76" s="190">
        <f t="shared" ref="I76:I85" si="25">H76/G76</f>
        <v>1.0577671163874593</v>
      </c>
      <c r="J76" s="188">
        <f t="shared" si="23"/>
        <v>1.3953464587560946</v>
      </c>
      <c r="K76" s="188">
        <f t="shared" ref="K76:K85" si="26">IF(H76&gt;0,H76/C76,"0%")</f>
        <v>1.0130516708486283</v>
      </c>
      <c r="L76" s="189">
        <f>+C56</f>
        <v>26216.474637936146</v>
      </c>
      <c r="M76" s="189">
        <f>+D56</f>
        <v>16616.174509391727</v>
      </c>
      <c r="N76" s="188">
        <f t="shared" ref="N76:N85" si="27">IF(M76&gt;0,M76/L76,"0%")</f>
        <v>0.63380659447428322</v>
      </c>
    </row>
    <row r="77" spans="1:14" x14ac:dyDescent="0.25">
      <c r="A77" s="185" t="str">
        <f t="shared" ref="A77:A85" si="28">+A57</f>
        <v>LARQUI-TRES ESQUINAS</v>
      </c>
      <c r="B77" s="189">
        <f t="shared" ref="B77:B85" si="29">+E57</f>
        <v>1670.835983633533</v>
      </c>
      <c r="C77" s="189">
        <f t="shared" ref="C77:C85" si="30">F57</f>
        <v>1363.7881600696337</v>
      </c>
      <c r="D77" s="189">
        <f t="shared" ref="D77:D85" si="31">+J57</f>
        <v>412.72749319079998</v>
      </c>
      <c r="E77" s="189">
        <f t="shared" ref="E77:E85" si="32">+K57</f>
        <v>44.919452000000007</v>
      </c>
      <c r="F77" s="190">
        <f t="shared" si="24"/>
        <v>0.10883561851605116</v>
      </c>
      <c r="G77" s="189">
        <f t="shared" ref="G77:G84" si="33">+G57</f>
        <v>938.42330783159991</v>
      </c>
      <c r="H77" s="189">
        <f t="shared" ref="H77:H85" si="34">+H57</f>
        <v>669.07261099999994</v>
      </c>
      <c r="I77" s="190">
        <f t="shared" si="25"/>
        <v>0.71297526970639247</v>
      </c>
      <c r="J77" s="188">
        <f t="shared" si="23"/>
        <v>0.40044182526221472</v>
      </c>
      <c r="K77" s="188">
        <f t="shared" si="26"/>
        <v>0.49059863590972791</v>
      </c>
      <c r="L77" s="189">
        <f t="shared" ref="L77:L85" si="35">+C57</f>
        <v>1852.3220488316003</v>
      </c>
      <c r="M77" s="189">
        <f t="shared" ref="M77:M85" si="36">+D57</f>
        <v>2102.4545946335334</v>
      </c>
      <c r="N77" s="188">
        <f t="shared" si="27"/>
        <v>1.1350372879055834</v>
      </c>
    </row>
    <row r="78" spans="1:14" x14ac:dyDescent="0.25">
      <c r="A78" s="185" t="str">
        <f t="shared" si="28"/>
        <v>LLOLLELHUE-AMPL. PICHIRROPULLI</v>
      </c>
      <c r="B78" s="189">
        <f t="shared" si="29"/>
        <v>5014.6778442792611</v>
      </c>
      <c r="C78" s="189">
        <f t="shared" si="30"/>
        <v>5014.6778442792611</v>
      </c>
      <c r="D78" s="189">
        <f t="shared" si="31"/>
        <v>751.38942410444247</v>
      </c>
      <c r="E78" s="189">
        <f t="shared" si="32"/>
        <v>399.15768299999996</v>
      </c>
      <c r="F78" s="190">
        <f t="shared" si="24"/>
        <v>0.53122611284520471</v>
      </c>
      <c r="G78" s="189">
        <f t="shared" si="33"/>
        <v>4143.3156263005885</v>
      </c>
      <c r="H78" s="189">
        <f t="shared" si="34"/>
        <v>3670.0265839999997</v>
      </c>
      <c r="I78" s="190">
        <f t="shared" si="25"/>
        <v>0.88577045897824325</v>
      </c>
      <c r="J78" s="188">
        <f t="shared" si="23"/>
        <v>0.73185690047602203</v>
      </c>
      <c r="K78" s="188">
        <f t="shared" si="26"/>
        <v>0.73185690047602203</v>
      </c>
      <c r="L78" s="189">
        <f t="shared" si="35"/>
        <v>9061.7102843005887</v>
      </c>
      <c r="M78" s="189">
        <f t="shared" si="36"/>
        <v>8684.7044282792613</v>
      </c>
      <c r="N78" s="188">
        <f t="shared" si="27"/>
        <v>0.95839572837872666</v>
      </c>
    </row>
    <row r="79" spans="1:14" x14ac:dyDescent="0.25">
      <c r="A79" s="185" t="str">
        <f t="shared" si="28"/>
        <v>Ltx LLOLLELHUE-LA UNIÓN</v>
      </c>
      <c r="B79" s="189">
        <f t="shared" si="29"/>
        <v>2448.2243473777307</v>
      </c>
      <c r="C79" s="189">
        <f t="shared" si="30"/>
        <v>2528.6349849998915</v>
      </c>
      <c r="D79" s="189">
        <f t="shared" si="31"/>
        <v>633.94749513444822</v>
      </c>
      <c r="E79" s="189">
        <f t="shared" si="32"/>
        <v>161.69090499999999</v>
      </c>
      <c r="F79" s="190">
        <f t="shared" si="24"/>
        <v>0.25505409555362057</v>
      </c>
      <c r="G79" s="189">
        <f t="shared" si="33"/>
        <v>1707.6754542701358</v>
      </c>
      <c r="H79" s="189">
        <f t="shared" si="34"/>
        <v>1138.0689900000002</v>
      </c>
      <c r="I79" s="190">
        <f t="shared" si="25"/>
        <v>0.66644337315629654</v>
      </c>
      <c r="J79" s="188">
        <f t="shared" si="23"/>
        <v>0.46485486153218547</v>
      </c>
      <c r="K79" s="188">
        <f t="shared" si="26"/>
        <v>0.45007246864459921</v>
      </c>
      <c r="L79" s="189">
        <f t="shared" si="35"/>
        <v>2450.9854442701358</v>
      </c>
      <c r="M79" s="189">
        <f t="shared" si="36"/>
        <v>3586.2933373777309</v>
      </c>
      <c r="N79" s="188">
        <f t="shared" si="27"/>
        <v>1.4632046656016235</v>
      </c>
    </row>
    <row r="80" spans="1:14" x14ac:dyDescent="0.25">
      <c r="A80" s="185" t="str">
        <f t="shared" si="28"/>
        <v>MELIPULLI GIS</v>
      </c>
      <c r="B80" s="189">
        <f t="shared" si="29"/>
        <v>1794.7769209217674</v>
      </c>
      <c r="C80" s="189">
        <f t="shared" si="30"/>
        <v>2764.0421310000002</v>
      </c>
      <c r="D80" s="189">
        <f t="shared" si="31"/>
        <v>225.369201</v>
      </c>
      <c r="E80" s="189">
        <f t="shared" si="32"/>
        <v>217.50907199999997</v>
      </c>
      <c r="F80" s="190"/>
      <c r="G80" s="189">
        <f t="shared" si="33"/>
        <v>2628.6284810000002</v>
      </c>
      <c r="H80" s="189">
        <f t="shared" si="34"/>
        <v>2646.5871440000005</v>
      </c>
      <c r="I80" s="190">
        <f t="shared" si="25"/>
        <v>1.0068319517686912</v>
      </c>
      <c r="J80" s="188">
        <f t="shared" si="23"/>
        <v>1.4746050682670677</v>
      </c>
      <c r="K80" s="188">
        <f t="shared" si="26"/>
        <v>0.95750607934564813</v>
      </c>
      <c r="L80" s="189">
        <f t="shared" si="35"/>
        <v>8369.1326050000007</v>
      </c>
      <c r="M80" s="189">
        <f t="shared" si="36"/>
        <v>4441.3640649217677</v>
      </c>
      <c r="N80" s="188">
        <f t="shared" si="27"/>
        <v>0.53068391606895415</v>
      </c>
    </row>
    <row r="81" spans="1:14" x14ac:dyDescent="0.25">
      <c r="A81" s="185" t="str">
        <f t="shared" si="28"/>
        <v>REMEHUE- LA MISION</v>
      </c>
      <c r="B81" s="189">
        <f t="shared" si="29"/>
        <v>2515.1426463377943</v>
      </c>
      <c r="C81" s="189">
        <f t="shared" si="30"/>
        <v>2318.5744042733331</v>
      </c>
      <c r="D81" s="189">
        <f t="shared" si="31"/>
        <v>249.15890026833335</v>
      </c>
      <c r="E81" s="189">
        <f t="shared" si="32"/>
        <v>316.782175</v>
      </c>
      <c r="F81" s="190">
        <f t="shared" si="24"/>
        <v>1.2714062177142349</v>
      </c>
      <c r="G81" s="189">
        <f t="shared" si="33"/>
        <v>1790.1916658050002</v>
      </c>
      <c r="H81" s="189">
        <f t="shared" si="34"/>
        <v>1974.8081799999998</v>
      </c>
      <c r="I81" s="190">
        <f t="shared" si="25"/>
        <v>1.1031266750490554</v>
      </c>
      <c r="J81" s="188">
        <f t="shared" si="23"/>
        <v>0.7851674666943621</v>
      </c>
      <c r="K81" s="188">
        <f t="shared" si="26"/>
        <v>0.85173379657787018</v>
      </c>
      <c r="L81" s="189">
        <f t="shared" si="35"/>
        <v>2829.0923148050001</v>
      </c>
      <c r="M81" s="189">
        <f t="shared" si="36"/>
        <v>4489.9508263377938</v>
      </c>
      <c r="N81" s="188">
        <f t="shared" si="27"/>
        <v>1.5870640921971015</v>
      </c>
    </row>
    <row r="82" spans="1:14" x14ac:dyDescent="0.25">
      <c r="A82" s="185" t="str">
        <f t="shared" si="28"/>
        <v>SE EL EMPALME</v>
      </c>
      <c r="B82" s="189">
        <f t="shared" si="29"/>
        <v>1421.2056005137269</v>
      </c>
      <c r="C82" s="189">
        <f t="shared" si="30"/>
        <v>1421.2056005137269</v>
      </c>
      <c r="D82" s="189">
        <f t="shared" si="31"/>
        <v>317.45400000000001</v>
      </c>
      <c r="E82" s="189">
        <f t="shared" si="32"/>
        <v>271.955533</v>
      </c>
      <c r="F82" s="190">
        <f t="shared" si="24"/>
        <v>0.85667697682183874</v>
      </c>
      <c r="G82" s="189">
        <f t="shared" si="33"/>
        <v>1243.2898379999999</v>
      </c>
      <c r="H82" s="189">
        <f t="shared" si="34"/>
        <v>1078.4884370000002</v>
      </c>
      <c r="I82" s="190">
        <f t="shared" si="25"/>
        <v>0.86744731923080376</v>
      </c>
      <c r="J82" s="188">
        <f t="shared" si="23"/>
        <v>0.75885462076011811</v>
      </c>
      <c r="K82" s="188">
        <f t="shared" si="26"/>
        <v>0.75885462076011811</v>
      </c>
      <c r="L82" s="189">
        <f t="shared" si="35"/>
        <v>1290.996641</v>
      </c>
      <c r="M82" s="189">
        <f t="shared" si="36"/>
        <v>2499.6940375137274</v>
      </c>
      <c r="N82" s="188">
        <f t="shared" si="27"/>
        <v>1.936251387592671</v>
      </c>
    </row>
    <row r="83" spans="1:14" x14ac:dyDescent="0.25">
      <c r="A83" s="185" t="str">
        <f t="shared" si="28"/>
        <v>SE PARGUA</v>
      </c>
      <c r="B83" s="189">
        <f t="shared" si="29"/>
        <v>5616.2318056803651</v>
      </c>
      <c r="C83" s="189">
        <f t="shared" si="30"/>
        <v>5121.9064790000002</v>
      </c>
      <c r="D83" s="189">
        <f t="shared" si="31"/>
        <v>-324.16834299999999</v>
      </c>
      <c r="E83" s="189">
        <f t="shared" si="32"/>
        <v>29.934245999999998</v>
      </c>
      <c r="F83" s="190">
        <f t="shared" si="24"/>
        <v>-9.234166952570072E-2</v>
      </c>
      <c r="G83" s="189">
        <f t="shared" si="33"/>
        <v>3951.525971</v>
      </c>
      <c r="H83" s="189">
        <f t="shared" si="34"/>
        <v>4293.5169759999999</v>
      </c>
      <c r="I83" s="190">
        <f t="shared" si="25"/>
        <v>1.0865465664429008</v>
      </c>
      <c r="J83" s="188">
        <f t="shared" si="23"/>
        <v>0.76448357627572527</v>
      </c>
      <c r="K83" s="188">
        <f t="shared" si="26"/>
        <v>0.8382653985588322</v>
      </c>
      <c r="L83" s="189">
        <f t="shared" si="35"/>
        <v>7968.2613410000004</v>
      </c>
      <c r="M83" s="189">
        <f t="shared" si="36"/>
        <v>9909.7487816803641</v>
      </c>
      <c r="N83" s="188">
        <f t="shared" si="27"/>
        <v>1.2436525808573331</v>
      </c>
    </row>
    <row r="84" spans="1:14" x14ac:dyDescent="0.25">
      <c r="A84" s="185" t="str">
        <f t="shared" si="28"/>
        <v>SE PUERTO MONTT</v>
      </c>
      <c r="B84" s="189">
        <f t="shared" si="29"/>
        <v>3060.3974424646522</v>
      </c>
      <c r="C84" s="189">
        <f t="shared" si="30"/>
        <v>3060.3974424646522</v>
      </c>
      <c r="D84" s="189">
        <f t="shared" si="31"/>
        <v>657.44268125000008</v>
      </c>
      <c r="E84" s="189">
        <f t="shared" si="32"/>
        <v>669.44086199999992</v>
      </c>
      <c r="F84" s="190">
        <f t="shared" si="24"/>
        <v>1.0182497746072519</v>
      </c>
      <c r="G84" s="189">
        <f t="shared" si="33"/>
        <v>2626.6082556850001</v>
      </c>
      <c r="H84" s="189">
        <f t="shared" si="34"/>
        <v>2155.8446229999995</v>
      </c>
      <c r="I84" s="190">
        <f t="shared" si="25"/>
        <v>0.82077128111278663</v>
      </c>
      <c r="J84" s="188">
        <f t="shared" si="23"/>
        <v>0.70443289263234299</v>
      </c>
      <c r="K84" s="188">
        <f t="shared" si="26"/>
        <v>0.70443289263234299</v>
      </c>
      <c r="L84" s="189">
        <f t="shared" si="35"/>
        <v>3700.7048626850005</v>
      </c>
      <c r="M84" s="189">
        <f t="shared" si="36"/>
        <v>5216.2420654646512</v>
      </c>
      <c r="N84" s="188">
        <f t="shared" si="27"/>
        <v>1.409526633172274</v>
      </c>
    </row>
    <row r="85" spans="1:14" x14ac:dyDescent="0.25">
      <c r="A85" s="185" t="str">
        <f t="shared" si="28"/>
        <v>SE SANGRA</v>
      </c>
      <c r="B85" s="189">
        <f t="shared" si="29"/>
        <v>2750.2757181389102</v>
      </c>
      <c r="C85" s="189">
        <f t="shared" si="30"/>
        <v>2749.0780934731961</v>
      </c>
      <c r="D85" s="189">
        <f t="shared" si="31"/>
        <v>49.368078363195991</v>
      </c>
      <c r="E85" s="189">
        <f t="shared" si="32"/>
        <v>182.04213899999999</v>
      </c>
      <c r="F85" s="190">
        <f t="shared" si="24"/>
        <v>3.6874463223124518</v>
      </c>
      <c r="G85" s="189">
        <f>+G65</f>
        <v>2687.8457623631957</v>
      </c>
      <c r="H85" s="189">
        <f t="shared" si="34"/>
        <v>2539.2275049999998</v>
      </c>
      <c r="I85" s="190">
        <f t="shared" si="25"/>
        <v>0.94470729703160927</v>
      </c>
      <c r="J85" s="188">
        <f t="shared" si="23"/>
        <v>0.92326288897255548</v>
      </c>
      <c r="K85" s="188">
        <f t="shared" si="26"/>
        <v>0.92366510468676055</v>
      </c>
      <c r="L85" s="189">
        <f t="shared" si="35"/>
        <v>3809.9006363631961</v>
      </c>
      <c r="M85" s="189">
        <f t="shared" si="36"/>
        <v>5289.5032231389096</v>
      </c>
      <c r="N85" s="188">
        <f t="shared" si="27"/>
        <v>1.3883572638755464</v>
      </c>
    </row>
    <row r="90" spans="1:14" ht="15.75" x14ac:dyDescent="0.25">
      <c r="A90" s="192" t="s">
        <v>624</v>
      </c>
      <c r="B90" s="193"/>
      <c r="C90" s="193"/>
      <c r="D90" s="193"/>
      <c r="E90" s="193"/>
      <c r="F90" s="193"/>
      <c r="G90" s="193"/>
      <c r="H90" s="193"/>
      <c r="I90" s="193"/>
      <c r="J90" s="193"/>
      <c r="K90" s="193"/>
    </row>
    <row r="91" spans="1:14" x14ac:dyDescent="0.25">
      <c r="A91" s="194"/>
      <c r="B91" s="195" t="s">
        <v>625</v>
      </c>
      <c r="C91" s="195" t="s">
        <v>626</v>
      </c>
      <c r="D91" s="195" t="s">
        <v>627</v>
      </c>
      <c r="E91" s="195" t="s">
        <v>628</v>
      </c>
      <c r="F91" s="195" t="s">
        <v>629</v>
      </c>
      <c r="G91" s="195" t="s">
        <v>630</v>
      </c>
      <c r="H91" s="195" t="s">
        <v>631</v>
      </c>
      <c r="I91" s="195" t="s">
        <v>632</v>
      </c>
      <c r="J91" s="195" t="s">
        <v>633</v>
      </c>
      <c r="K91" s="195" t="s">
        <v>634</v>
      </c>
    </row>
    <row r="92" spans="1:14" x14ac:dyDescent="0.25">
      <c r="A92" s="194" t="s">
        <v>635</v>
      </c>
      <c r="B92" s="196">
        <v>181</v>
      </c>
      <c r="C92" s="196">
        <v>183</v>
      </c>
      <c r="D92" s="196">
        <v>183</v>
      </c>
      <c r="E92" s="196">
        <v>183</v>
      </c>
      <c r="F92" s="196">
        <v>183</v>
      </c>
      <c r="G92" s="196">
        <v>118</v>
      </c>
      <c r="H92" s="196">
        <v>131</v>
      </c>
      <c r="I92" s="196">
        <v>131</v>
      </c>
      <c r="J92" s="196">
        <v>131</v>
      </c>
      <c r="K92" s="196">
        <v>131</v>
      </c>
    </row>
    <row r="93" spans="1:14" x14ac:dyDescent="0.25">
      <c r="A93" s="194" t="s">
        <v>636</v>
      </c>
      <c r="B93" s="196">
        <v>132</v>
      </c>
      <c r="C93" s="196">
        <v>136</v>
      </c>
      <c r="D93" s="196">
        <v>136</v>
      </c>
      <c r="E93" s="196">
        <v>136</v>
      </c>
      <c r="F93" s="197">
        <v>109</v>
      </c>
      <c r="G93" s="196">
        <v>109</v>
      </c>
      <c r="H93" s="196">
        <v>109</v>
      </c>
      <c r="I93" s="196">
        <v>108</v>
      </c>
      <c r="J93" s="196">
        <v>115</v>
      </c>
      <c r="K93" s="196">
        <v>115</v>
      </c>
    </row>
    <row r="94" spans="1:14" x14ac:dyDescent="0.25">
      <c r="A94" s="194" t="s">
        <v>637</v>
      </c>
      <c r="B94" s="196">
        <v>79</v>
      </c>
      <c r="C94" s="196">
        <v>79</v>
      </c>
      <c r="D94" s="196">
        <v>79</v>
      </c>
      <c r="E94" s="196">
        <v>79</v>
      </c>
      <c r="F94" s="197">
        <v>109</v>
      </c>
      <c r="G94" s="196">
        <v>109</v>
      </c>
      <c r="H94" s="196">
        <v>109</v>
      </c>
      <c r="I94" s="196">
        <v>108</v>
      </c>
      <c r="J94" s="196">
        <v>115</v>
      </c>
      <c r="K94" s="196">
        <v>115</v>
      </c>
    </row>
    <row r="97" spans="1:26" ht="15.75" x14ac:dyDescent="0.25">
      <c r="A97" s="192" t="s">
        <v>638</v>
      </c>
      <c r="B97" s="181"/>
      <c r="C97" s="181"/>
      <c r="D97" s="181"/>
      <c r="E97" s="181"/>
      <c r="F97" s="181"/>
      <c r="G97" s="181"/>
      <c r="H97" s="181"/>
      <c r="I97" s="181"/>
      <c r="J97" s="181"/>
      <c r="K97" s="181"/>
      <c r="L97" s="181"/>
      <c r="M97" s="181"/>
      <c r="N97" s="150"/>
    </row>
    <row r="98" spans="1:26" x14ac:dyDescent="0.25">
      <c r="A98" s="179"/>
      <c r="B98" s="181"/>
      <c r="C98" s="181"/>
      <c r="D98" s="181"/>
      <c r="E98" s="181"/>
      <c r="F98" s="181"/>
      <c r="G98" s="181"/>
      <c r="H98" s="181"/>
      <c r="I98" s="181"/>
      <c r="J98" s="181"/>
      <c r="K98" s="181"/>
      <c r="L98" s="181"/>
      <c r="M98" s="181"/>
      <c r="N98" s="150"/>
    </row>
    <row r="99" spans="1:26" ht="18.75" x14ac:dyDescent="0.3">
      <c r="A99" s="151"/>
      <c r="B99" s="198"/>
      <c r="C99" s="198"/>
      <c r="D99" s="198"/>
      <c r="E99" s="198"/>
      <c r="F99" s="198"/>
      <c r="G99" s="198"/>
      <c r="H99" s="198"/>
      <c r="I99" s="198"/>
      <c r="J99" s="198"/>
      <c r="K99" s="198"/>
      <c r="L99" s="198"/>
      <c r="M99" s="198"/>
      <c r="N99" s="150"/>
    </row>
    <row r="100" spans="1:26" ht="18.75" x14ac:dyDescent="0.3">
      <c r="A100" s="199" t="s">
        <v>639</v>
      </c>
      <c r="B100" s="200" t="s">
        <v>625</v>
      </c>
      <c r="C100" s="200" t="s">
        <v>626</v>
      </c>
      <c r="D100" s="200" t="s">
        <v>627</v>
      </c>
      <c r="E100" s="200" t="s">
        <v>628</v>
      </c>
      <c r="F100" s="200" t="s">
        <v>629</v>
      </c>
      <c r="G100" s="200" t="s">
        <v>630</v>
      </c>
      <c r="H100" s="200" t="s">
        <v>631</v>
      </c>
      <c r="I100" s="200" t="s">
        <v>632</v>
      </c>
      <c r="J100" s="200" t="s">
        <v>640</v>
      </c>
      <c r="K100" s="200" t="s">
        <v>634</v>
      </c>
      <c r="L100" s="200" t="s">
        <v>641</v>
      </c>
      <c r="M100" s="200" t="s">
        <v>642</v>
      </c>
      <c r="N100" s="150"/>
    </row>
    <row r="101" spans="1:26" ht="18.75" x14ac:dyDescent="0.3">
      <c r="A101" s="151" t="s">
        <v>611</v>
      </c>
      <c r="B101" s="201">
        <v>5.4024226921448988E-2</v>
      </c>
      <c r="C101" s="201">
        <v>6.1261890219326195E-2</v>
      </c>
      <c r="D101" s="201">
        <v>0.10790212454062098</v>
      </c>
      <c r="E101" s="201">
        <v>0.13790334220304457</v>
      </c>
      <c r="F101" s="201">
        <v>9.734238305393364E-2</v>
      </c>
      <c r="G101" s="201">
        <v>0.12017579109749768</v>
      </c>
      <c r="H101" s="201">
        <v>8.8793914704444352E-2</v>
      </c>
      <c r="I101" s="201">
        <v>4.4347819763616778E-2</v>
      </c>
      <c r="J101" s="201">
        <v>5.0681406579268666E-2</v>
      </c>
      <c r="K101" s="201">
        <v>5.6838961169941464E-2</v>
      </c>
      <c r="L101" s="201">
        <v>6.2655688881659274E-2</v>
      </c>
      <c r="M101" s="201">
        <v>0.12007666146814677</v>
      </c>
      <c r="N101" s="361">
        <f>L101+M101</f>
        <v>0.18273235034980606</v>
      </c>
      <c r="O101" s="272">
        <f t="shared" ref="O101:O106" si="37">B101</f>
        <v>5.4024226921448988E-2</v>
      </c>
      <c r="P101" s="272">
        <f t="shared" ref="P101:Z106" si="38">O101+C101</f>
        <v>0.11528611714077519</v>
      </c>
      <c r="Q101" s="272">
        <f t="shared" si="38"/>
        <v>0.22318824168139617</v>
      </c>
      <c r="R101" s="272">
        <f t="shared" si="38"/>
        <v>0.36109158388444074</v>
      </c>
      <c r="S101" s="272">
        <f t="shared" si="38"/>
        <v>0.45843396693837435</v>
      </c>
      <c r="T101" s="271">
        <f t="shared" si="38"/>
        <v>0.578609758035872</v>
      </c>
      <c r="U101" s="272">
        <f t="shared" si="38"/>
        <v>0.66740367274031631</v>
      </c>
      <c r="V101" s="272">
        <f t="shared" si="38"/>
        <v>0.7117514925039331</v>
      </c>
      <c r="W101" s="272">
        <f t="shared" si="38"/>
        <v>0.76243289908320178</v>
      </c>
      <c r="X101" s="272">
        <f t="shared" si="38"/>
        <v>0.81927186025314325</v>
      </c>
      <c r="Y101" s="272">
        <f t="shared" si="38"/>
        <v>0.88192754913480254</v>
      </c>
      <c r="Z101" s="272">
        <f t="shared" si="38"/>
        <v>1.0020042106029492</v>
      </c>
    </row>
    <row r="102" spans="1:26" ht="18.75" x14ac:dyDescent="0.3">
      <c r="A102" s="151" t="s">
        <v>144</v>
      </c>
      <c r="B102" s="201">
        <v>4.8802842806108936E-2</v>
      </c>
      <c r="C102" s="201">
        <v>5.5985951135139711E-2</v>
      </c>
      <c r="D102" s="201">
        <v>0.11000829838176732</v>
      </c>
      <c r="E102" s="201">
        <v>0.14508867169172446</v>
      </c>
      <c r="F102" s="201">
        <v>9.9947543853268817E-2</v>
      </c>
      <c r="G102" s="201">
        <v>0.12734935997703214</v>
      </c>
      <c r="H102" s="201">
        <v>9.0174655647411367E-2</v>
      </c>
      <c r="I102" s="201">
        <v>4.3214181860406313E-2</v>
      </c>
      <c r="J102" s="201">
        <v>5.2967586929601476E-2</v>
      </c>
      <c r="K102" s="201">
        <v>5.6489763402003172E-2</v>
      </c>
      <c r="L102" s="201">
        <v>6.252180505520534E-2</v>
      </c>
      <c r="M102" s="201">
        <v>0.11453568848844023</v>
      </c>
      <c r="N102" s="361">
        <f t="shared" ref="N102:N105" si="39">L102+M102</f>
        <v>0.17705749354364558</v>
      </c>
      <c r="O102" s="272">
        <f t="shared" si="37"/>
        <v>4.8802842806108936E-2</v>
      </c>
      <c r="P102" s="272">
        <f t="shared" si="38"/>
        <v>0.10478879394124865</v>
      </c>
      <c r="Q102" s="272">
        <f t="shared" si="38"/>
        <v>0.21479709232301597</v>
      </c>
      <c r="R102" s="272">
        <f t="shared" si="38"/>
        <v>0.35988576401474043</v>
      </c>
      <c r="S102" s="272">
        <f t="shared" si="38"/>
        <v>0.45983330786800924</v>
      </c>
      <c r="T102" s="272">
        <f t="shared" si="38"/>
        <v>0.58718266784504136</v>
      </c>
      <c r="U102" s="272">
        <f t="shared" si="38"/>
        <v>0.6773573234924527</v>
      </c>
      <c r="V102" s="272">
        <f t="shared" si="38"/>
        <v>0.72057150535285897</v>
      </c>
      <c r="W102" s="272">
        <f t="shared" si="38"/>
        <v>0.77353909228246043</v>
      </c>
      <c r="X102" s="272">
        <f t="shared" si="38"/>
        <v>0.83002885568446361</v>
      </c>
      <c r="Y102" s="272">
        <f t="shared" si="38"/>
        <v>0.89255066073966893</v>
      </c>
      <c r="Z102" s="272">
        <f t="shared" si="38"/>
        <v>1.0070863492281092</v>
      </c>
    </row>
    <row r="103" spans="1:26" ht="18.75" x14ac:dyDescent="0.3">
      <c r="A103" s="151" t="s">
        <v>145</v>
      </c>
      <c r="B103" s="201">
        <v>5.730629079692369E-2</v>
      </c>
      <c r="C103" s="201">
        <v>9.0864105496959488E-2</v>
      </c>
      <c r="D103" s="201">
        <v>8.7607618034873061E-2</v>
      </c>
      <c r="E103" s="201">
        <v>0.10561575225871492</v>
      </c>
      <c r="F103" s="201">
        <v>9.1525586985843149E-2</v>
      </c>
      <c r="G103" s="201">
        <v>8.5017544879044463E-2</v>
      </c>
      <c r="H103" s="201">
        <v>9.8141826135608359E-2</v>
      </c>
      <c r="I103" s="201">
        <v>5.9326415771781486E-2</v>
      </c>
      <c r="J103" s="201">
        <v>4.1532443679542327E-2</v>
      </c>
      <c r="K103" s="201">
        <v>7.4860778560430968E-2</v>
      </c>
      <c r="L103" s="201">
        <v>6.076039619324717E-2</v>
      </c>
      <c r="M103" s="201">
        <v>0.15</v>
      </c>
      <c r="N103" s="361">
        <f t="shared" si="39"/>
        <v>0.21076039619324716</v>
      </c>
      <c r="O103" s="272">
        <f t="shared" si="37"/>
        <v>5.730629079692369E-2</v>
      </c>
      <c r="P103" s="272">
        <f t="shared" si="38"/>
        <v>0.14817039629388318</v>
      </c>
      <c r="Q103" s="272">
        <f t="shared" si="38"/>
        <v>0.23577801432875622</v>
      </c>
      <c r="R103" s="272">
        <f t="shared" si="38"/>
        <v>0.34139376658747111</v>
      </c>
      <c r="S103" s="272">
        <f t="shared" si="38"/>
        <v>0.43291935357331424</v>
      </c>
      <c r="T103" s="272">
        <f t="shared" si="38"/>
        <v>0.51793689845235868</v>
      </c>
      <c r="U103" s="272">
        <f t="shared" si="38"/>
        <v>0.61607872458796709</v>
      </c>
      <c r="V103" s="272">
        <f t="shared" si="38"/>
        <v>0.67540514035974852</v>
      </c>
      <c r="W103" s="272">
        <f t="shared" si="38"/>
        <v>0.71693758403929086</v>
      </c>
      <c r="X103" s="272">
        <f t="shared" si="38"/>
        <v>0.79179836259972181</v>
      </c>
      <c r="Y103" s="272">
        <f t="shared" si="38"/>
        <v>0.85255875879296894</v>
      </c>
      <c r="Z103" s="272">
        <f t="shared" si="38"/>
        <v>1.002558758792969</v>
      </c>
    </row>
    <row r="104" spans="1:26" ht="18.75" x14ac:dyDescent="0.3">
      <c r="A104" s="151" t="s">
        <v>643</v>
      </c>
      <c r="B104" s="201">
        <v>0.13366416600566644</v>
      </c>
      <c r="C104" s="201">
        <v>0.26449399309663113</v>
      </c>
      <c r="D104" s="201">
        <v>0.12811940710107622</v>
      </c>
      <c r="E104" s="201">
        <v>0.12811368924508598</v>
      </c>
      <c r="F104" s="201">
        <v>0.1943420557647936</v>
      </c>
      <c r="G104" s="201">
        <v>6.8470076137088137E-2</v>
      </c>
      <c r="H104" s="201">
        <v>4.5848524017531513E-2</v>
      </c>
      <c r="I104" s="201">
        <v>3.1959195891872638E-3</v>
      </c>
      <c r="J104" s="201">
        <v>0</v>
      </c>
      <c r="K104" s="201">
        <v>0</v>
      </c>
      <c r="L104" s="201">
        <v>0</v>
      </c>
      <c r="M104" s="201">
        <v>3.3804863134540009E-2</v>
      </c>
      <c r="N104" s="361">
        <f t="shared" si="39"/>
        <v>3.3804863134540009E-2</v>
      </c>
      <c r="O104" s="272">
        <f t="shared" si="37"/>
        <v>0.13366416600566644</v>
      </c>
      <c r="P104" s="272">
        <f t="shared" si="38"/>
        <v>0.39815815910229757</v>
      </c>
      <c r="Q104" s="272">
        <f t="shared" si="38"/>
        <v>0.52627756620337385</v>
      </c>
      <c r="R104" s="272">
        <f t="shared" si="38"/>
        <v>0.65439125544845989</v>
      </c>
      <c r="S104" s="272">
        <f t="shared" si="38"/>
        <v>0.84873331121325346</v>
      </c>
      <c r="T104" s="272">
        <f t="shared" si="38"/>
        <v>0.91720338735034157</v>
      </c>
      <c r="U104" s="272">
        <f t="shared" si="38"/>
        <v>0.96305191136787305</v>
      </c>
      <c r="V104" s="272">
        <f t="shared" si="38"/>
        <v>0.96624783095706035</v>
      </c>
      <c r="W104" s="272">
        <f t="shared" si="38"/>
        <v>0.96624783095706035</v>
      </c>
      <c r="X104" s="272">
        <f t="shared" si="38"/>
        <v>0.96624783095706035</v>
      </c>
      <c r="Y104" s="272">
        <f t="shared" si="38"/>
        <v>0.96624783095706035</v>
      </c>
      <c r="Z104" s="272">
        <f t="shared" si="38"/>
        <v>1.0000526940916004</v>
      </c>
    </row>
    <row r="105" spans="1:26" ht="18.75" x14ac:dyDescent="0.3">
      <c r="A105" s="151" t="s">
        <v>147</v>
      </c>
      <c r="B105" s="201">
        <v>0.21646505588749321</v>
      </c>
      <c r="C105" s="201">
        <v>0.1407286018334783</v>
      </c>
      <c r="D105" s="201">
        <v>0.13989035885582649</v>
      </c>
      <c r="E105" s="201">
        <v>6.4291939691912159E-2</v>
      </c>
      <c r="F105" s="201">
        <v>6.0959456003353632E-2</v>
      </c>
      <c r="G105" s="201">
        <v>5.2401088638304005E-2</v>
      </c>
      <c r="H105" s="201">
        <v>5.5438019249101182E-2</v>
      </c>
      <c r="I105" s="201">
        <v>3.8925406142533432E-2</v>
      </c>
      <c r="J105" s="201">
        <v>3.0678143083737987E-2</v>
      </c>
      <c r="K105" s="201">
        <v>4.1122567108900811E-2</v>
      </c>
      <c r="L105" s="201">
        <v>7.8449948567231143E-2</v>
      </c>
      <c r="M105" s="201">
        <v>8.0646755660253699E-2</v>
      </c>
      <c r="N105" s="361">
        <f t="shared" si="39"/>
        <v>0.15909670422748484</v>
      </c>
      <c r="O105" s="272">
        <f t="shared" si="37"/>
        <v>0.21646505588749321</v>
      </c>
      <c r="P105" s="272">
        <f t="shared" si="38"/>
        <v>0.3571936577209715</v>
      </c>
      <c r="Q105" s="272">
        <f t="shared" si="38"/>
        <v>0.49708401657679802</v>
      </c>
      <c r="R105" s="272">
        <f t="shared" si="38"/>
        <v>0.56137595626871017</v>
      </c>
      <c r="S105" s="272">
        <f t="shared" si="38"/>
        <v>0.62233541227206379</v>
      </c>
      <c r="T105" s="272">
        <f t="shared" si="38"/>
        <v>0.67473650091036785</v>
      </c>
      <c r="U105" s="272">
        <f t="shared" si="38"/>
        <v>0.73017452015946904</v>
      </c>
      <c r="V105" s="272">
        <f t="shared" si="38"/>
        <v>0.76909992630200252</v>
      </c>
      <c r="W105" s="272">
        <f t="shared" si="38"/>
        <v>0.79977806938574048</v>
      </c>
      <c r="X105" s="272">
        <f t="shared" si="38"/>
        <v>0.84090063649464131</v>
      </c>
      <c r="Y105" s="272">
        <f t="shared" si="38"/>
        <v>0.91935058506187239</v>
      </c>
      <c r="Z105" s="272">
        <f t="shared" si="38"/>
        <v>0.99999734072212609</v>
      </c>
    </row>
    <row r="106" spans="1:26" ht="18.75" x14ac:dyDescent="0.3">
      <c r="A106" s="151" t="s">
        <v>518</v>
      </c>
      <c r="B106" s="201">
        <v>0</v>
      </c>
      <c r="C106" s="201">
        <v>0</v>
      </c>
      <c r="D106" s="201">
        <v>2.7303754266211604E-2</v>
      </c>
      <c r="E106" s="201">
        <v>2.8668941979522189E-2</v>
      </c>
      <c r="F106" s="201">
        <v>8.5811799122379323E-2</v>
      </c>
      <c r="G106" s="201">
        <v>2.7303754266211604E-2</v>
      </c>
      <c r="H106" s="201">
        <v>3.0034129692832773E-2</v>
      </c>
      <c r="I106" s="201">
        <v>2.3890784982935155E-2</v>
      </c>
      <c r="J106" s="201">
        <v>1.2969283276450517E-2</v>
      </c>
      <c r="K106" s="201">
        <v>1.5017064846416387E-2</v>
      </c>
      <c r="L106" s="201">
        <v>6.1433447098976123E-3</v>
      </c>
      <c r="M106" s="201">
        <v>0.74285714285714288</v>
      </c>
      <c r="N106" s="202"/>
      <c r="O106" s="272">
        <f t="shared" si="37"/>
        <v>0</v>
      </c>
      <c r="P106" s="272">
        <f t="shared" si="38"/>
        <v>0</v>
      </c>
      <c r="Q106" s="272">
        <f t="shared" si="38"/>
        <v>2.7303754266211604E-2</v>
      </c>
      <c r="R106" s="272">
        <f t="shared" si="38"/>
        <v>5.5972696245733797E-2</v>
      </c>
      <c r="S106" s="272">
        <f t="shared" si="38"/>
        <v>0.14178449536811311</v>
      </c>
      <c r="T106" s="272">
        <f t="shared" si="38"/>
        <v>0.1690882496343247</v>
      </c>
      <c r="U106" s="272">
        <f t="shared" si="38"/>
        <v>0.19912237932715748</v>
      </c>
      <c r="V106" s="272">
        <f t="shared" si="38"/>
        <v>0.22301316431009263</v>
      </c>
      <c r="W106" s="272">
        <f t="shared" si="38"/>
        <v>0.23598244758654316</v>
      </c>
      <c r="X106" s="272">
        <f t="shared" si="38"/>
        <v>0.25099951243295954</v>
      </c>
      <c r="Y106" s="272">
        <f t="shared" si="38"/>
        <v>0.25714285714285717</v>
      </c>
      <c r="Z106" s="272">
        <f t="shared" si="38"/>
        <v>1</v>
      </c>
    </row>
    <row r="107" spans="1:26" ht="18.75" x14ac:dyDescent="0.3">
      <c r="A107" s="151"/>
      <c r="B107" s="201"/>
      <c r="C107" s="201"/>
      <c r="D107" s="201"/>
      <c r="E107" s="201"/>
      <c r="F107" s="201"/>
      <c r="G107" s="201"/>
      <c r="H107" s="201"/>
      <c r="I107" s="201"/>
      <c r="J107" s="201"/>
      <c r="K107" s="201"/>
      <c r="L107" s="201"/>
      <c r="M107" s="201"/>
      <c r="N107" s="150"/>
    </row>
    <row r="108" spans="1:26" ht="18.75" x14ac:dyDescent="0.3">
      <c r="A108" s="199" t="s">
        <v>609</v>
      </c>
      <c r="B108" s="201"/>
      <c r="C108" s="201"/>
      <c r="D108" s="201"/>
      <c r="E108" s="201"/>
      <c r="F108" s="201"/>
      <c r="G108" s="201"/>
      <c r="H108" s="201"/>
      <c r="I108" s="201"/>
      <c r="J108" s="201"/>
      <c r="K108" s="201"/>
      <c r="L108" s="201"/>
      <c r="M108" s="201"/>
      <c r="N108" s="150"/>
    </row>
    <row r="109" spans="1:26" ht="18.75" x14ac:dyDescent="0.3">
      <c r="A109" s="151" t="s">
        <v>611</v>
      </c>
      <c r="B109" s="201">
        <v>6.0437174841507832E-2</v>
      </c>
      <c r="C109" s="201">
        <v>0.11105786233812155</v>
      </c>
      <c r="D109" s="201">
        <v>0.19088521249261739</v>
      </c>
      <c r="E109" s="201">
        <v>6.7494841260149915E-2</v>
      </c>
      <c r="F109" s="201">
        <v>4.2621937886157236E-2</v>
      </c>
      <c r="G109" s="201">
        <v>9.9019858762017368E-2</v>
      </c>
      <c r="H109" s="201">
        <v>6.6799621538726581E-2</v>
      </c>
      <c r="I109" s="201">
        <v>8.7714483310123603E-2</v>
      </c>
      <c r="J109" s="201">
        <v>3.5771798621988433E-2</v>
      </c>
      <c r="K109" s="201">
        <v>4.818213581899141E-2</v>
      </c>
      <c r="L109" s="201">
        <v>7.3148466719213753E-2</v>
      </c>
      <c r="M109" s="201">
        <v>0</v>
      </c>
      <c r="N109" s="150"/>
      <c r="O109" s="272">
        <f t="shared" ref="O109:O114" si="40">B109</f>
        <v>6.0437174841507832E-2</v>
      </c>
      <c r="P109" s="272">
        <f t="shared" ref="P109:Z114" si="41">O109+C109</f>
        <v>0.17149503717962938</v>
      </c>
      <c r="Q109" s="272">
        <f t="shared" si="41"/>
        <v>0.3623802496722468</v>
      </c>
      <c r="R109" s="272">
        <f t="shared" si="41"/>
        <v>0.42987509093239673</v>
      </c>
      <c r="S109" s="272">
        <f t="shared" si="41"/>
        <v>0.47249702881855399</v>
      </c>
      <c r="T109" s="271">
        <f t="shared" si="41"/>
        <v>0.5715168875805714</v>
      </c>
      <c r="U109" s="272">
        <f t="shared" si="41"/>
        <v>0.63831650911929794</v>
      </c>
      <c r="V109" s="272">
        <f t="shared" si="41"/>
        <v>0.72603099242942148</v>
      </c>
      <c r="W109" s="272">
        <f t="shared" si="41"/>
        <v>0.76180279105140991</v>
      </c>
      <c r="X109" s="272">
        <f t="shared" si="41"/>
        <v>0.80998492687040136</v>
      </c>
      <c r="Y109" s="272">
        <f t="shared" si="41"/>
        <v>0.88313339358961507</v>
      </c>
      <c r="Z109" s="272">
        <f t="shared" si="41"/>
        <v>0.88313339358961507</v>
      </c>
    </row>
    <row r="110" spans="1:26" ht="18.75" x14ac:dyDescent="0.3">
      <c r="A110" s="151" t="s">
        <v>144</v>
      </c>
      <c r="B110" s="201">
        <v>6.3770780014937967E-2</v>
      </c>
      <c r="C110" s="201">
        <v>0.12404192312799044</v>
      </c>
      <c r="D110" s="201">
        <v>0.20830985408230479</v>
      </c>
      <c r="E110" s="201">
        <v>7.0639353655319703E-2</v>
      </c>
      <c r="F110" s="201">
        <v>4.0524234105853582E-2</v>
      </c>
      <c r="G110" s="201">
        <v>0.11080143343654866</v>
      </c>
      <c r="H110" s="201">
        <v>6.8256252555700433E-2</v>
      </c>
      <c r="I110" s="201">
        <v>9.518827957734409E-2</v>
      </c>
      <c r="J110" s="201">
        <v>3.7959987406822111E-2</v>
      </c>
      <c r="K110" s="201">
        <v>5.3432158764278967E-2</v>
      </c>
      <c r="L110" s="201">
        <v>6.3005160334650312E-2</v>
      </c>
      <c r="M110" s="201">
        <v>0</v>
      </c>
      <c r="N110" s="150"/>
      <c r="O110" s="272">
        <f t="shared" si="40"/>
        <v>6.3770780014937967E-2</v>
      </c>
      <c r="P110" s="272">
        <f t="shared" si="41"/>
        <v>0.18781270314292842</v>
      </c>
      <c r="Q110" s="272">
        <f t="shared" si="41"/>
        <v>0.39612255722523321</v>
      </c>
      <c r="R110" s="272">
        <f t="shared" si="41"/>
        <v>0.46676191088055291</v>
      </c>
      <c r="S110" s="272">
        <f t="shared" si="41"/>
        <v>0.50728614498640645</v>
      </c>
      <c r="T110" s="272">
        <f t="shared" si="41"/>
        <v>0.61808757842295514</v>
      </c>
      <c r="U110" s="272">
        <f t="shared" si="41"/>
        <v>0.68634383097865559</v>
      </c>
      <c r="V110" s="272">
        <f t="shared" si="41"/>
        <v>0.78153211055599969</v>
      </c>
      <c r="W110" s="272">
        <f t="shared" si="41"/>
        <v>0.81949209796282185</v>
      </c>
      <c r="X110" s="272">
        <f t="shared" si="41"/>
        <v>0.87292425672710083</v>
      </c>
      <c r="Y110" s="272">
        <f t="shared" si="41"/>
        <v>0.93592941706175115</v>
      </c>
      <c r="Z110" s="272">
        <f t="shared" si="41"/>
        <v>0.93592941706175115</v>
      </c>
    </row>
    <row r="111" spans="1:26" ht="18.75" x14ac:dyDescent="0.3">
      <c r="A111" s="151" t="s">
        <v>145</v>
      </c>
      <c r="B111" s="201">
        <v>5.4450629927463329E-2</v>
      </c>
      <c r="C111" s="201">
        <v>1.7246218561540331E-3</v>
      </c>
      <c r="D111" s="201">
        <v>7.5214426352829669E-2</v>
      </c>
      <c r="E111" s="201">
        <v>4.8823196748892343E-2</v>
      </c>
      <c r="F111" s="201">
        <v>3.9314908378884086E-2</v>
      </c>
      <c r="G111" s="201">
        <v>7.5039540802987045E-3</v>
      </c>
      <c r="H111" s="201">
        <v>7.2804159439457311E-2</v>
      </c>
      <c r="I111" s="201">
        <v>2.8617137533368583E-2</v>
      </c>
      <c r="J111" s="201">
        <v>3.0634777214886368E-3</v>
      </c>
      <c r="K111" s="201">
        <v>0</v>
      </c>
      <c r="L111" s="201">
        <v>0.15013536481756878</v>
      </c>
      <c r="M111" s="201">
        <v>0</v>
      </c>
      <c r="N111" s="150"/>
      <c r="O111" s="272">
        <f t="shared" si="40"/>
        <v>5.4450629927463329E-2</v>
      </c>
      <c r="P111" s="272">
        <f t="shared" si="41"/>
        <v>5.6175251783617361E-2</v>
      </c>
      <c r="Q111" s="272">
        <f t="shared" si="41"/>
        <v>0.13138967813644703</v>
      </c>
      <c r="R111" s="272">
        <f t="shared" si="41"/>
        <v>0.18021287488533938</v>
      </c>
      <c r="S111" s="272">
        <f t="shared" si="41"/>
        <v>0.21952778326422345</v>
      </c>
      <c r="T111" s="272">
        <f t="shared" si="41"/>
        <v>0.22703173734452214</v>
      </c>
      <c r="U111" s="272">
        <f t="shared" si="41"/>
        <v>0.29983589678397948</v>
      </c>
      <c r="V111" s="272">
        <f t="shared" si="41"/>
        <v>0.32845303431734807</v>
      </c>
      <c r="W111" s="272">
        <f t="shared" si="41"/>
        <v>0.3315165120388367</v>
      </c>
      <c r="X111" s="272">
        <f t="shared" si="41"/>
        <v>0.3315165120388367</v>
      </c>
      <c r="Y111" s="272">
        <f t="shared" si="41"/>
        <v>0.48165187685640548</v>
      </c>
      <c r="Z111" s="272">
        <f t="shared" si="41"/>
        <v>0.48165187685640548</v>
      </c>
    </row>
    <row r="112" spans="1:26" ht="18.75" x14ac:dyDescent="0.3">
      <c r="A112" s="151" t="s">
        <v>643</v>
      </c>
      <c r="B112" s="201">
        <v>0</v>
      </c>
      <c r="C112" s="201">
        <v>0</v>
      </c>
      <c r="D112" s="201">
        <v>0.5</v>
      </c>
      <c r="E112" s="201">
        <v>0</v>
      </c>
      <c r="F112" s="201">
        <v>0.37</v>
      </c>
      <c r="G112" s="201">
        <v>3.4315584609399041E-2</v>
      </c>
      <c r="H112" s="201">
        <v>0</v>
      </c>
      <c r="I112" s="201">
        <v>0</v>
      </c>
      <c r="J112" s="201">
        <v>0</v>
      </c>
      <c r="K112" s="201">
        <v>0</v>
      </c>
      <c r="L112" s="201">
        <v>0</v>
      </c>
      <c r="M112" s="201">
        <v>0</v>
      </c>
      <c r="N112" s="150"/>
      <c r="O112" s="272">
        <f t="shared" si="40"/>
        <v>0</v>
      </c>
      <c r="P112" s="272">
        <f t="shared" si="41"/>
        <v>0</v>
      </c>
      <c r="Q112" s="272">
        <f t="shared" si="41"/>
        <v>0.5</v>
      </c>
      <c r="R112" s="272">
        <f t="shared" si="41"/>
        <v>0.5</v>
      </c>
      <c r="S112" s="272">
        <f t="shared" si="41"/>
        <v>0.87</v>
      </c>
      <c r="T112" s="272">
        <f t="shared" si="41"/>
        <v>0.90431558460939909</v>
      </c>
      <c r="U112" s="272">
        <f t="shared" si="41"/>
        <v>0.90431558460939909</v>
      </c>
      <c r="V112" s="272">
        <f t="shared" si="41"/>
        <v>0.90431558460939909</v>
      </c>
      <c r="W112" s="272">
        <f t="shared" si="41"/>
        <v>0.90431558460939909</v>
      </c>
      <c r="X112" s="272">
        <f t="shared" si="41"/>
        <v>0.90431558460939909</v>
      </c>
      <c r="Y112" s="272">
        <f t="shared" si="41"/>
        <v>0.90431558460939909</v>
      </c>
      <c r="Z112" s="272">
        <f t="shared" si="41"/>
        <v>0.90431558460939909</v>
      </c>
    </row>
    <row r="113" spans="1:26" ht="18.75" x14ac:dyDescent="0.3">
      <c r="A113" s="151" t="s">
        <v>147</v>
      </c>
      <c r="B113" s="201">
        <v>2.715870836167757E-3</v>
      </c>
      <c r="C113" s="201">
        <v>7.7882516238770752E-2</v>
      </c>
      <c r="D113" s="201">
        <v>2.9417659108772282E-2</v>
      </c>
      <c r="E113" s="201">
        <v>0.04</v>
      </c>
      <c r="F113" s="201">
        <v>0.1</v>
      </c>
      <c r="G113" s="201">
        <v>0.06</v>
      </c>
      <c r="H113" s="201">
        <v>1.2649334270964645E-2</v>
      </c>
      <c r="I113" s="201">
        <v>3.862634595244762E-2</v>
      </c>
      <c r="J113" s="201">
        <v>6.6393262754610924E-2</v>
      </c>
      <c r="K113" s="201">
        <v>3.1258218251708832E-2</v>
      </c>
      <c r="L113" s="201">
        <v>0.16965440268538756</v>
      </c>
      <c r="M113" s="201">
        <v>0</v>
      </c>
      <c r="N113" s="150"/>
      <c r="O113" s="272">
        <f t="shared" si="40"/>
        <v>2.715870836167757E-3</v>
      </c>
      <c r="P113" s="272">
        <f t="shared" si="41"/>
        <v>8.0598387074938507E-2</v>
      </c>
      <c r="Q113" s="272">
        <f t="shared" si="41"/>
        <v>0.11001604618371079</v>
      </c>
      <c r="R113" s="272">
        <f t="shared" si="41"/>
        <v>0.15001604618371078</v>
      </c>
      <c r="S113" s="272">
        <f t="shared" si="41"/>
        <v>0.25001604618371076</v>
      </c>
      <c r="T113" s="272">
        <f t="shared" si="41"/>
        <v>0.31001604618371076</v>
      </c>
      <c r="U113" s="272">
        <f t="shared" si="41"/>
        <v>0.32266538045467541</v>
      </c>
      <c r="V113" s="272">
        <f t="shared" si="41"/>
        <v>0.36129172640712304</v>
      </c>
      <c r="W113" s="272">
        <f t="shared" si="41"/>
        <v>0.42768498916173397</v>
      </c>
      <c r="X113" s="272">
        <f t="shared" si="41"/>
        <v>0.4589432074134428</v>
      </c>
      <c r="Y113" s="272">
        <f t="shared" si="41"/>
        <v>0.62859761009883042</v>
      </c>
      <c r="Z113" s="272">
        <f t="shared" si="41"/>
        <v>0.62859761009883042</v>
      </c>
    </row>
    <row r="114" spans="1:26" ht="18.75" x14ac:dyDescent="0.3">
      <c r="A114" s="151" t="s">
        <v>518</v>
      </c>
      <c r="B114" s="201">
        <v>0</v>
      </c>
      <c r="C114" s="201">
        <v>0</v>
      </c>
      <c r="D114" s="201">
        <v>0</v>
      </c>
      <c r="E114" s="201">
        <v>0</v>
      </c>
      <c r="F114" s="201">
        <v>0</v>
      </c>
      <c r="G114" s="201">
        <v>0</v>
      </c>
      <c r="H114" s="201">
        <v>0</v>
      </c>
      <c r="I114" s="201">
        <v>0</v>
      </c>
      <c r="J114" s="201">
        <v>0</v>
      </c>
      <c r="K114" s="201">
        <v>0</v>
      </c>
      <c r="L114" s="201">
        <v>0</v>
      </c>
      <c r="M114" s="201">
        <v>0</v>
      </c>
      <c r="N114" s="150"/>
      <c r="O114" s="272">
        <f t="shared" si="40"/>
        <v>0</v>
      </c>
      <c r="P114" s="272">
        <f t="shared" si="41"/>
        <v>0</v>
      </c>
      <c r="Q114" s="272">
        <f t="shared" si="41"/>
        <v>0</v>
      </c>
      <c r="R114" s="272">
        <f t="shared" si="41"/>
        <v>0</v>
      </c>
      <c r="S114" s="272">
        <f t="shared" si="41"/>
        <v>0</v>
      </c>
      <c r="T114" s="272">
        <f t="shared" si="41"/>
        <v>0</v>
      </c>
      <c r="U114" s="272">
        <f t="shared" si="41"/>
        <v>0</v>
      </c>
      <c r="V114" s="272">
        <f t="shared" si="41"/>
        <v>0</v>
      </c>
      <c r="W114" s="272">
        <f t="shared" si="41"/>
        <v>0</v>
      </c>
      <c r="X114" s="272">
        <f t="shared" si="41"/>
        <v>0</v>
      </c>
      <c r="Y114" s="272">
        <f t="shared" si="41"/>
        <v>0</v>
      </c>
      <c r="Z114" s="272">
        <f t="shared" si="41"/>
        <v>0</v>
      </c>
    </row>
    <row r="115" spans="1:26" ht="18.75" x14ac:dyDescent="0.3">
      <c r="A115" s="151"/>
      <c r="B115" s="201"/>
      <c r="C115" s="201"/>
      <c r="D115" s="201"/>
      <c r="E115" s="201"/>
      <c r="F115" s="201"/>
      <c r="G115" s="201"/>
      <c r="H115" s="201"/>
      <c r="I115" s="201"/>
      <c r="J115" s="201"/>
      <c r="K115" s="201"/>
      <c r="L115" s="201"/>
      <c r="M115" s="201"/>
      <c r="N115" s="150"/>
    </row>
    <row r="116" spans="1:26" ht="18.75" x14ac:dyDescent="0.3">
      <c r="A116" s="199" t="s">
        <v>644</v>
      </c>
      <c r="B116" s="201" t="s">
        <v>645</v>
      </c>
      <c r="C116" s="201"/>
      <c r="D116" s="201"/>
      <c r="E116" s="201"/>
      <c r="F116" s="201"/>
      <c r="G116" s="201"/>
      <c r="H116" s="201"/>
      <c r="I116" s="201"/>
      <c r="J116" s="201"/>
      <c r="K116" s="201"/>
      <c r="L116" s="201"/>
      <c r="M116" s="201"/>
      <c r="N116" s="150"/>
    </row>
    <row r="117" spans="1:26" ht="18.75" x14ac:dyDescent="0.3">
      <c r="A117" s="151" t="s">
        <v>611</v>
      </c>
      <c r="B117" s="201">
        <v>4.7312199196971695E-2</v>
      </c>
      <c r="C117" s="201">
        <v>9.7081531066601889E-2</v>
      </c>
      <c r="D117" s="201">
        <v>0.11473679563414715</v>
      </c>
      <c r="E117" s="201">
        <v>5.3467279572165551E-2</v>
      </c>
      <c r="F117" s="201">
        <v>3.7827471827721684E-2</v>
      </c>
      <c r="G117" s="201">
        <v>0.110076053395096</v>
      </c>
      <c r="H117" s="201">
        <v>0.1</v>
      </c>
      <c r="I117" s="201">
        <v>7.7559183381451971E-2</v>
      </c>
      <c r="J117" s="201">
        <v>8.8811614690559079E-2</v>
      </c>
      <c r="K117" s="201">
        <v>9.8847068972748225E-2</v>
      </c>
      <c r="L117" s="201">
        <v>8.6317239277212784E-2</v>
      </c>
      <c r="M117" s="201">
        <v>9.0082373899031606E-2</v>
      </c>
      <c r="N117" s="202">
        <f>L117+M117</f>
        <v>0.17639961317624439</v>
      </c>
      <c r="O117" s="272">
        <f t="shared" ref="O117:O122" si="42">B117</f>
        <v>4.7312199196971695E-2</v>
      </c>
      <c r="P117" s="272">
        <f t="shared" ref="P117:Z122" si="43">O117+C117</f>
        <v>0.14439373026357358</v>
      </c>
      <c r="Q117" s="272">
        <f t="shared" si="43"/>
        <v>0.25913052589772073</v>
      </c>
      <c r="R117" s="272">
        <f t="shared" si="43"/>
        <v>0.3125978054698863</v>
      </c>
      <c r="S117" s="272">
        <f t="shared" si="43"/>
        <v>0.35042527729760797</v>
      </c>
      <c r="T117" s="271">
        <f t="shared" si="43"/>
        <v>0.46050133069270399</v>
      </c>
      <c r="U117" s="272">
        <f t="shared" si="43"/>
        <v>0.56050133069270403</v>
      </c>
      <c r="V117" s="272">
        <f t="shared" si="43"/>
        <v>0.63806051407415598</v>
      </c>
      <c r="W117" s="272">
        <f t="shared" si="43"/>
        <v>0.72687212876471508</v>
      </c>
      <c r="X117" s="272">
        <f t="shared" si="43"/>
        <v>0.82571919773746327</v>
      </c>
      <c r="Y117" s="272">
        <f t="shared" si="43"/>
        <v>0.91203643701467607</v>
      </c>
      <c r="Z117" s="272">
        <f t="shared" si="43"/>
        <v>1.0021188109137076</v>
      </c>
    </row>
    <row r="118" spans="1:26" ht="18.75" x14ac:dyDescent="0.3">
      <c r="A118" s="151" t="s">
        <v>144</v>
      </c>
      <c r="B118" s="201">
        <v>4.8291074757627603E-2</v>
      </c>
      <c r="C118" s="201">
        <v>0.10512203731529131</v>
      </c>
      <c r="D118" s="201">
        <v>0.11527528570633733</v>
      </c>
      <c r="E118" s="201">
        <v>5.3457441584727788E-2</v>
      </c>
      <c r="F118" s="201">
        <v>3.2964188221829081E-2</v>
      </c>
      <c r="G118" s="201">
        <v>0.1110101053217153</v>
      </c>
      <c r="H118" s="201">
        <v>0.1</v>
      </c>
      <c r="I118" s="201">
        <v>7.7357261828370591E-2</v>
      </c>
      <c r="J118" s="201">
        <v>9.083081591808348E-2</v>
      </c>
      <c r="K118" s="201">
        <v>0.10255302518053498</v>
      </c>
      <c r="L118" s="201">
        <v>8.3293948583730834E-2</v>
      </c>
      <c r="M118" s="201">
        <v>8.3130659956720865E-2</v>
      </c>
      <c r="N118" s="361">
        <f t="shared" ref="N118:N121" si="44">L118+M118</f>
        <v>0.16642460854045171</v>
      </c>
      <c r="O118" s="272">
        <f t="shared" si="42"/>
        <v>4.8291074757627603E-2</v>
      </c>
      <c r="P118" s="272">
        <f t="shared" si="43"/>
        <v>0.15341311207291891</v>
      </c>
      <c r="Q118" s="272">
        <f t="shared" si="43"/>
        <v>0.26868839777925624</v>
      </c>
      <c r="R118" s="272">
        <f t="shared" si="43"/>
        <v>0.322145839363984</v>
      </c>
      <c r="S118" s="272">
        <f t="shared" si="43"/>
        <v>0.35511002758581306</v>
      </c>
      <c r="T118" s="272">
        <f t="shared" si="43"/>
        <v>0.46612013290752835</v>
      </c>
      <c r="U118" s="272">
        <f t="shared" si="43"/>
        <v>0.56612013290752838</v>
      </c>
      <c r="V118" s="272">
        <f t="shared" si="43"/>
        <v>0.64347739473589893</v>
      </c>
      <c r="W118" s="272">
        <f t="shared" si="43"/>
        <v>0.73430821065398244</v>
      </c>
      <c r="X118" s="272">
        <f t="shared" si="43"/>
        <v>0.83686123583451744</v>
      </c>
      <c r="Y118" s="272">
        <f t="shared" si="43"/>
        <v>0.92015518441824828</v>
      </c>
      <c r="Z118" s="272">
        <f t="shared" si="43"/>
        <v>1.003285844374969</v>
      </c>
    </row>
    <row r="119" spans="1:26" ht="18.75" x14ac:dyDescent="0.3">
      <c r="A119" s="151" t="s">
        <v>145</v>
      </c>
      <c r="B119" s="201">
        <v>5.325684892371782E-2</v>
      </c>
      <c r="C119" s="201">
        <v>1.6867449886201126E-3</v>
      </c>
      <c r="D119" s="201">
        <v>0.12197743944608772</v>
      </c>
      <c r="E119" s="201">
        <v>5.4791141959297768E-2</v>
      </c>
      <c r="F119" s="201">
        <v>5.7534887343793674E-2</v>
      </c>
      <c r="G119" s="201">
        <v>5.9735584571476666E-2</v>
      </c>
      <c r="H119" s="201">
        <v>0.18</v>
      </c>
      <c r="I119" s="201">
        <v>8.9614965419458167E-2</v>
      </c>
      <c r="J119" s="201">
        <v>7.8877840731706811E-2</v>
      </c>
      <c r="K119" s="201">
        <v>7.4904702811042737E-2</v>
      </c>
      <c r="L119" s="201">
        <v>0.11443483423532247</v>
      </c>
      <c r="M119" s="201">
        <v>0.11477490674809133</v>
      </c>
      <c r="N119" s="361">
        <f t="shared" si="44"/>
        <v>0.22920974098341379</v>
      </c>
      <c r="O119" s="272">
        <f t="shared" si="42"/>
        <v>5.325684892371782E-2</v>
      </c>
      <c r="P119" s="272">
        <f t="shared" si="43"/>
        <v>5.4943593912337933E-2</v>
      </c>
      <c r="Q119" s="272">
        <f t="shared" si="43"/>
        <v>0.17692103335842566</v>
      </c>
      <c r="R119" s="272">
        <f t="shared" si="43"/>
        <v>0.23171217531772342</v>
      </c>
      <c r="S119" s="272">
        <f t="shared" si="43"/>
        <v>0.28924706266151712</v>
      </c>
      <c r="T119" s="272">
        <f t="shared" si="43"/>
        <v>0.34898264723299377</v>
      </c>
      <c r="U119" s="272">
        <f t="shared" si="43"/>
        <v>0.52898264723299371</v>
      </c>
      <c r="V119" s="272">
        <f t="shared" si="43"/>
        <v>0.61859761265245183</v>
      </c>
      <c r="W119" s="272">
        <f t="shared" si="43"/>
        <v>0.69747545338415862</v>
      </c>
      <c r="X119" s="272">
        <f t="shared" si="43"/>
        <v>0.77238015619520139</v>
      </c>
      <c r="Y119" s="272">
        <f t="shared" si="43"/>
        <v>0.88681499043052381</v>
      </c>
      <c r="Z119" s="272">
        <f t="shared" si="43"/>
        <v>1.0015898971786152</v>
      </c>
    </row>
    <row r="120" spans="1:26" ht="18.75" x14ac:dyDescent="0.3">
      <c r="A120" s="151" t="s">
        <v>643</v>
      </c>
      <c r="B120" s="201">
        <v>0</v>
      </c>
      <c r="C120" s="201">
        <v>0</v>
      </c>
      <c r="D120" s="201">
        <v>0.5679805825677926</v>
      </c>
      <c r="E120" s="201">
        <v>0</v>
      </c>
      <c r="F120" s="201">
        <v>0.29807768573458099</v>
      </c>
      <c r="G120" s="201">
        <v>2.6465246186098194E-2</v>
      </c>
      <c r="H120" s="201">
        <v>0</v>
      </c>
      <c r="I120" s="201">
        <v>0</v>
      </c>
      <c r="J120" s="201">
        <v>0</v>
      </c>
      <c r="K120" s="201">
        <v>0</v>
      </c>
      <c r="L120" s="201">
        <v>0</v>
      </c>
      <c r="M120" s="201">
        <v>0.10747648551152804</v>
      </c>
      <c r="N120" s="361">
        <f t="shared" si="44"/>
        <v>0.10747648551152804</v>
      </c>
      <c r="O120" s="272">
        <f t="shared" si="42"/>
        <v>0</v>
      </c>
      <c r="P120" s="272">
        <f t="shared" si="43"/>
        <v>0</v>
      </c>
      <c r="Q120" s="272">
        <f t="shared" si="43"/>
        <v>0.5679805825677926</v>
      </c>
      <c r="R120" s="272">
        <f t="shared" si="43"/>
        <v>0.5679805825677926</v>
      </c>
      <c r="S120" s="272">
        <f t="shared" si="43"/>
        <v>0.86605826830237365</v>
      </c>
      <c r="T120" s="272">
        <f t="shared" si="43"/>
        <v>0.89252351448847189</v>
      </c>
      <c r="U120" s="272">
        <f t="shared" si="43"/>
        <v>0.89252351448847189</v>
      </c>
      <c r="V120" s="272">
        <f t="shared" si="43"/>
        <v>0.89252351448847189</v>
      </c>
      <c r="W120" s="272">
        <f t="shared" si="43"/>
        <v>0.89252351448847189</v>
      </c>
      <c r="X120" s="272">
        <f t="shared" si="43"/>
        <v>0.89252351448847189</v>
      </c>
      <c r="Y120" s="272">
        <f t="shared" si="43"/>
        <v>0.89252351448847189</v>
      </c>
      <c r="Z120" s="272">
        <f t="shared" si="43"/>
        <v>0.99999999999999989</v>
      </c>
    </row>
    <row r="121" spans="1:26" ht="18.75" x14ac:dyDescent="0.3">
      <c r="A121" s="151" t="s">
        <v>147</v>
      </c>
      <c r="B121" s="201">
        <v>2.5643573912874302E-3</v>
      </c>
      <c r="C121" s="201">
        <v>0.11923170020435825</v>
      </c>
      <c r="D121" s="201">
        <v>2.8348338185432174E-2</v>
      </c>
      <c r="E121" s="201">
        <v>5.5535806700142472E-2</v>
      </c>
      <c r="F121" s="201">
        <v>0.1140228802047429</v>
      </c>
      <c r="G121" s="201">
        <v>7.480154214796543E-2</v>
      </c>
      <c r="H121" s="201">
        <v>7.0000000000000007E-2</v>
      </c>
      <c r="I121" s="201">
        <v>5.723430712523124E-2</v>
      </c>
      <c r="J121" s="201">
        <v>6.0263502052364533E-2</v>
      </c>
      <c r="K121" s="201">
        <v>5.637013245523597E-2</v>
      </c>
      <c r="L121" s="201">
        <v>0.11344081760768843</v>
      </c>
      <c r="M121" s="201">
        <v>0.24627743439635563</v>
      </c>
      <c r="N121" s="361">
        <f t="shared" si="44"/>
        <v>0.35971825200404406</v>
      </c>
      <c r="O121" s="272">
        <f t="shared" si="42"/>
        <v>2.5643573912874302E-3</v>
      </c>
      <c r="P121" s="272">
        <f t="shared" si="43"/>
        <v>0.12179605759564568</v>
      </c>
      <c r="Q121" s="272">
        <f t="shared" si="43"/>
        <v>0.15014439578107786</v>
      </c>
      <c r="R121" s="272">
        <f t="shared" si="43"/>
        <v>0.20568020248122032</v>
      </c>
      <c r="S121" s="272">
        <f t="shared" si="43"/>
        <v>0.3197030826859632</v>
      </c>
      <c r="T121" s="272">
        <f t="shared" si="43"/>
        <v>0.39450462483392862</v>
      </c>
      <c r="U121" s="272">
        <f t="shared" si="43"/>
        <v>0.46450462483392863</v>
      </c>
      <c r="V121" s="272">
        <f t="shared" si="43"/>
        <v>0.52173893195915988</v>
      </c>
      <c r="W121" s="272">
        <f t="shared" si="43"/>
        <v>0.58200243401152441</v>
      </c>
      <c r="X121" s="272">
        <f t="shared" si="43"/>
        <v>0.63837256646676033</v>
      </c>
      <c r="Y121" s="272">
        <f t="shared" si="43"/>
        <v>0.75181338407444875</v>
      </c>
      <c r="Z121" s="272">
        <f t="shared" si="43"/>
        <v>0.99809081847080439</v>
      </c>
    </row>
    <row r="122" spans="1:26" ht="18.75" x14ac:dyDescent="0.3">
      <c r="A122" s="151" t="s">
        <v>518</v>
      </c>
      <c r="B122" s="201">
        <v>0</v>
      </c>
      <c r="C122" s="201">
        <v>0</v>
      </c>
      <c r="D122" s="201">
        <v>0</v>
      </c>
      <c r="E122" s="201">
        <v>0</v>
      </c>
      <c r="F122" s="201">
        <v>0</v>
      </c>
      <c r="G122" s="201">
        <v>0</v>
      </c>
      <c r="H122" s="201">
        <v>0</v>
      </c>
      <c r="I122" s="201">
        <v>0</v>
      </c>
      <c r="J122" s="201">
        <v>0</v>
      </c>
      <c r="K122" s="201">
        <v>0</v>
      </c>
      <c r="L122" s="201">
        <v>0</v>
      </c>
      <c r="M122" s="201">
        <v>0</v>
      </c>
      <c r="N122" s="202"/>
      <c r="O122" s="272">
        <f t="shared" si="42"/>
        <v>0</v>
      </c>
      <c r="P122" s="272">
        <f t="shared" si="43"/>
        <v>0</v>
      </c>
      <c r="Q122" s="272">
        <f t="shared" si="43"/>
        <v>0</v>
      </c>
      <c r="R122" s="272">
        <f t="shared" si="43"/>
        <v>0</v>
      </c>
      <c r="S122" s="272">
        <f t="shared" si="43"/>
        <v>0</v>
      </c>
      <c r="T122" s="272">
        <f t="shared" si="43"/>
        <v>0</v>
      </c>
      <c r="U122" s="272">
        <f t="shared" si="43"/>
        <v>0</v>
      </c>
      <c r="V122" s="272">
        <f t="shared" si="43"/>
        <v>0</v>
      </c>
      <c r="W122" s="272">
        <f t="shared" si="43"/>
        <v>0</v>
      </c>
      <c r="X122" s="272">
        <f t="shared" si="43"/>
        <v>0</v>
      </c>
      <c r="Y122" s="272">
        <f t="shared" si="43"/>
        <v>0</v>
      </c>
      <c r="Z122" s="272">
        <f t="shared" si="43"/>
        <v>0</v>
      </c>
    </row>
    <row r="123" spans="1:26" ht="18.75" x14ac:dyDescent="0.3">
      <c r="A123" s="151"/>
      <c r="B123" s="201"/>
      <c r="C123" s="201"/>
      <c r="D123" s="201"/>
      <c r="E123" s="201"/>
      <c r="F123" s="201"/>
      <c r="G123" s="201"/>
      <c r="H123" s="201"/>
      <c r="I123" s="201"/>
      <c r="J123" s="201"/>
      <c r="K123" s="201"/>
      <c r="L123" s="201"/>
      <c r="M123" s="201"/>
      <c r="N123" s="202"/>
    </row>
    <row r="124" spans="1:26" ht="18.75" x14ac:dyDescent="0.3">
      <c r="A124" s="199" t="s">
        <v>654</v>
      </c>
      <c r="B124" s="201"/>
      <c r="C124" s="201"/>
      <c r="D124" s="201"/>
      <c r="E124" s="201"/>
      <c r="F124" s="201"/>
      <c r="G124" s="201"/>
      <c r="H124" s="201"/>
      <c r="I124" s="201"/>
      <c r="J124" s="201"/>
      <c r="K124" s="201"/>
      <c r="L124" s="201"/>
      <c r="M124" s="201"/>
      <c r="N124" s="202"/>
    </row>
    <row r="125" spans="1:26" ht="18.75" x14ac:dyDescent="0.3">
      <c r="A125" s="151" t="s">
        <v>611</v>
      </c>
      <c r="B125" s="201">
        <v>4.7312199196971695E-2</v>
      </c>
      <c r="C125" s="201">
        <v>8.7849638978751921E-2</v>
      </c>
      <c r="D125" s="201">
        <v>0.11473679563414715</v>
      </c>
      <c r="E125" s="201">
        <v>5.319713430692756E-2</v>
      </c>
      <c r="F125" s="201">
        <v>3.7508209241531337E-2</v>
      </c>
      <c r="G125" s="201">
        <v>0.110076053395096</v>
      </c>
      <c r="H125" s="201">
        <v>6.4234687126866571E-2</v>
      </c>
      <c r="I125" s="201">
        <v>7.1363233634754664E-2</v>
      </c>
      <c r="J125" s="201">
        <v>2.89756319817682E-2</v>
      </c>
      <c r="K125" s="201">
        <v>4.1425108337924434E-2</v>
      </c>
      <c r="L125" s="201">
        <v>7.2721384643393838E-2</v>
      </c>
      <c r="M125" s="201">
        <v>0</v>
      </c>
      <c r="N125" s="202"/>
    </row>
    <row r="126" spans="1:26" ht="18.75" x14ac:dyDescent="0.3">
      <c r="A126" s="151" t="s">
        <v>144</v>
      </c>
      <c r="B126" s="201">
        <v>5.1896835300318807E-2</v>
      </c>
      <c r="C126" s="201">
        <v>0.10087459007832185</v>
      </c>
      <c r="D126" s="201">
        <v>0.1266774399331046</v>
      </c>
      <c r="E126" s="201">
        <v>5.717244889824899E-2</v>
      </c>
      <c r="F126" s="201">
        <v>3.461205760367924E-2</v>
      </c>
      <c r="G126" s="201">
        <v>0.1110101053217153</v>
      </c>
      <c r="H126" s="201">
        <v>5.6494950447250857E-2</v>
      </c>
      <c r="I126" s="201">
        <v>7.1940200120996042E-2</v>
      </c>
      <c r="J126" s="201">
        <v>2.8194831566125032E-2</v>
      </c>
      <c r="K126" s="201">
        <v>4.6477712200860548E-2</v>
      </c>
      <c r="L126" s="201">
        <v>4.9915742661721038E-2</v>
      </c>
      <c r="M126" s="201">
        <v>0</v>
      </c>
      <c r="N126" s="202"/>
    </row>
    <row r="127" spans="1:26" ht="18.75" x14ac:dyDescent="0.3">
      <c r="A127" s="151" t="s">
        <v>145</v>
      </c>
      <c r="B127" s="201">
        <v>5.325684892371782E-2</v>
      </c>
      <c r="C127" s="201">
        <v>1.6867449886201126E-3</v>
      </c>
      <c r="D127" s="201">
        <v>0.12197743944608772</v>
      </c>
      <c r="E127" s="201">
        <v>5.4791141959297768E-2</v>
      </c>
      <c r="F127" s="201">
        <v>5.7534887343793674E-2</v>
      </c>
      <c r="G127" s="201">
        <v>5.9735584571476666E-2</v>
      </c>
      <c r="H127" s="201">
        <v>0.19722690654445466</v>
      </c>
      <c r="I127" s="201">
        <v>6.3928429889961336E-2</v>
      </c>
      <c r="J127" s="201">
        <v>1.2833612523332906E-2</v>
      </c>
      <c r="K127" s="201">
        <v>0</v>
      </c>
      <c r="L127" s="201">
        <v>0.25516142013935383</v>
      </c>
      <c r="M127" s="201">
        <v>0</v>
      </c>
      <c r="N127" s="202"/>
    </row>
    <row r="128" spans="1:26" ht="18.75" x14ac:dyDescent="0.3">
      <c r="A128" s="151" t="s">
        <v>643</v>
      </c>
      <c r="B128" s="201">
        <v>0</v>
      </c>
      <c r="C128" s="201">
        <v>0</v>
      </c>
      <c r="D128" s="201">
        <v>0.5679805825677926</v>
      </c>
      <c r="E128" s="201">
        <v>0</v>
      </c>
      <c r="F128" s="201">
        <v>0.29807768573458099</v>
      </c>
      <c r="G128" s="201">
        <v>2.6465246186098194E-2</v>
      </c>
      <c r="H128" s="201">
        <v>0</v>
      </c>
      <c r="I128" s="201">
        <v>0</v>
      </c>
      <c r="J128" s="201">
        <v>0</v>
      </c>
      <c r="K128" s="201">
        <v>0</v>
      </c>
      <c r="L128" s="201">
        <v>0</v>
      </c>
      <c r="M128" s="201">
        <v>0</v>
      </c>
      <c r="N128" s="202"/>
    </row>
    <row r="129" spans="1:15" ht="18.75" x14ac:dyDescent="0.3">
      <c r="A129" s="151" t="s">
        <v>147</v>
      </c>
      <c r="B129" s="201">
        <v>2.5643573912874302E-3</v>
      </c>
      <c r="C129" s="201">
        <v>8.5145882496701977E-2</v>
      </c>
      <c r="D129" s="201">
        <v>2.8348338185432174E-2</v>
      </c>
      <c r="E129" s="201">
        <v>4.5513607233810711E-2</v>
      </c>
      <c r="F129" s="201">
        <v>0.10217846265362354</v>
      </c>
      <c r="G129" s="201">
        <v>7.480154214796543E-2</v>
      </c>
      <c r="H129" s="201">
        <v>1.3872101783238552E-2</v>
      </c>
      <c r="I129" s="201">
        <v>4.343852343450328E-2</v>
      </c>
      <c r="J129" s="201">
        <v>6.6722520575334565E-2</v>
      </c>
      <c r="K129" s="201">
        <v>3.7136030303263762E-2</v>
      </c>
      <c r="L129" s="201">
        <v>0.17069638450620359</v>
      </c>
      <c r="M129" s="201">
        <v>0</v>
      </c>
      <c r="N129" s="202"/>
    </row>
    <row r="130" spans="1:15" ht="18.75" x14ac:dyDescent="0.3">
      <c r="A130" s="151" t="s">
        <v>518</v>
      </c>
      <c r="B130" s="201">
        <v>0</v>
      </c>
      <c r="C130" s="201">
        <v>0</v>
      </c>
      <c r="D130" s="201">
        <v>0</v>
      </c>
      <c r="E130" s="201">
        <v>0</v>
      </c>
      <c r="F130" s="201">
        <v>0</v>
      </c>
      <c r="G130" s="201">
        <v>0</v>
      </c>
      <c r="H130" s="201">
        <v>0</v>
      </c>
      <c r="I130" s="201">
        <v>0</v>
      </c>
      <c r="J130" s="201">
        <v>0</v>
      </c>
      <c r="K130" s="201">
        <v>0</v>
      </c>
      <c r="L130" s="201">
        <v>0</v>
      </c>
      <c r="M130" s="201">
        <v>0</v>
      </c>
    </row>
    <row r="131" spans="1:15" ht="18.75" x14ac:dyDescent="0.3">
      <c r="A131" s="151"/>
      <c r="B131" s="201"/>
      <c r="C131" s="201"/>
      <c r="D131" s="201"/>
      <c r="E131" s="201"/>
      <c r="F131" s="201"/>
      <c r="G131" s="201"/>
      <c r="H131" s="201"/>
      <c r="I131" s="201"/>
      <c r="J131" s="201"/>
      <c r="K131" s="201"/>
      <c r="L131" s="201"/>
      <c r="M131" s="201"/>
    </row>
    <row r="132" spans="1:15" ht="15.75" x14ac:dyDescent="0.25">
      <c r="A132" s="192" t="s">
        <v>649</v>
      </c>
      <c r="B132" s="265"/>
      <c r="C132" s="265"/>
      <c r="D132" s="265"/>
      <c r="E132" s="265"/>
      <c r="F132" s="265"/>
      <c r="G132" s="535" t="s">
        <v>605</v>
      </c>
      <c r="H132" s="541" t="s">
        <v>646</v>
      </c>
      <c r="I132" s="542"/>
      <c r="J132" s="542"/>
      <c r="K132" s="543"/>
      <c r="L132" s="528" t="s">
        <v>647</v>
      </c>
      <c r="M132" s="529"/>
      <c r="N132" s="529"/>
      <c r="O132" s="529"/>
    </row>
    <row r="133" spans="1:15" x14ac:dyDescent="0.25">
      <c r="A133" s="259"/>
      <c r="B133" s="265"/>
      <c r="C133" s="265"/>
      <c r="D133" s="265"/>
      <c r="E133" s="265"/>
      <c r="F133" s="265"/>
      <c r="G133" s="544"/>
      <c r="H133" s="203" t="s">
        <v>648</v>
      </c>
      <c r="I133" s="204" t="s">
        <v>608</v>
      </c>
      <c r="J133" s="205" t="s">
        <v>862</v>
      </c>
      <c r="K133" s="205" t="s">
        <v>610</v>
      </c>
      <c r="L133" s="273" t="s">
        <v>861</v>
      </c>
      <c r="M133" s="204" t="s">
        <v>608</v>
      </c>
      <c r="N133" s="205" t="s">
        <v>862</v>
      </c>
      <c r="O133" s="205" t="s">
        <v>610</v>
      </c>
    </row>
    <row r="134" spans="1:15" x14ac:dyDescent="0.25">
      <c r="A134" s="530" t="s">
        <v>650</v>
      </c>
      <c r="B134" s="531"/>
      <c r="C134" s="532"/>
      <c r="D134" s="265"/>
      <c r="E134" s="265"/>
      <c r="F134" s="265"/>
      <c r="G134" s="206" t="s">
        <v>611</v>
      </c>
      <c r="H134" s="207">
        <f>L101</f>
        <v>6.2655688881659274E-2</v>
      </c>
      <c r="I134" s="208">
        <f>L117</f>
        <v>8.6317239277212784E-2</v>
      </c>
      <c r="J134" s="208">
        <f>L109</f>
        <v>7.3148466719213753E-2</v>
      </c>
      <c r="K134" s="209">
        <f>J134/I134</f>
        <v>0.84743751458840388</v>
      </c>
      <c r="L134" s="208">
        <f>SUM(B101:L101)</f>
        <v>0.88192754913480254</v>
      </c>
      <c r="M134" s="208">
        <f>SUM(B117:L117)</f>
        <v>0.91203643701467607</v>
      </c>
      <c r="N134" s="208">
        <f>SUM(B109:L109)</f>
        <v>0.88313339358961507</v>
      </c>
      <c r="O134" s="209">
        <f>N134/M134</f>
        <v>0.96830933255290996</v>
      </c>
    </row>
    <row r="135" spans="1:15" x14ac:dyDescent="0.25">
      <c r="A135" s="216" t="s">
        <v>651</v>
      </c>
      <c r="B135" s="266" t="s">
        <v>609</v>
      </c>
      <c r="C135" s="269" t="s">
        <v>652</v>
      </c>
      <c r="D135" s="266" t="s">
        <v>858</v>
      </c>
      <c r="E135" s="266" t="s">
        <v>859</v>
      </c>
      <c r="F135" s="267"/>
      <c r="G135" s="210" t="s">
        <v>144</v>
      </c>
      <c r="H135" s="211">
        <f>L102</f>
        <v>6.252180505520534E-2</v>
      </c>
      <c r="I135" s="212">
        <f>L118</f>
        <v>8.3293948583730834E-2</v>
      </c>
      <c r="J135" s="275">
        <f>L110</f>
        <v>6.3005160334650312E-2</v>
      </c>
      <c r="K135" s="214">
        <f>J135/I135</f>
        <v>0.7564194206895436</v>
      </c>
      <c r="L135" s="274">
        <f>SUM(B102:L102)</f>
        <v>0.89255066073966893</v>
      </c>
      <c r="M135" s="213">
        <f>SUM(B118:L118)</f>
        <v>0.92015518441824828</v>
      </c>
      <c r="N135" s="274">
        <f>SUM(B110:L110)</f>
        <v>0.93592941706175115</v>
      </c>
      <c r="O135" s="214">
        <f>N135/M135</f>
        <v>1.0171430133858081</v>
      </c>
    </row>
    <row r="136" spans="1:15" x14ac:dyDescent="0.25">
      <c r="A136" s="216" t="s">
        <v>625</v>
      </c>
      <c r="B136" s="266"/>
      <c r="C136" s="269">
        <v>0</v>
      </c>
      <c r="D136" s="270">
        <f>B136</f>
        <v>0</v>
      </c>
      <c r="E136" s="270">
        <f>C136</f>
        <v>0</v>
      </c>
      <c r="F136" s="268"/>
      <c r="G136" s="215" t="s">
        <v>145</v>
      </c>
      <c r="H136" s="211">
        <f t="shared" ref="H136:H139" si="45">L103</f>
        <v>6.076039619324717E-2</v>
      </c>
      <c r="I136" s="275">
        <f t="shared" ref="I136:I139" si="46">L119</f>
        <v>0.11443483423532247</v>
      </c>
      <c r="J136" s="275">
        <f t="shared" ref="J136:J139" si="47">L111</f>
        <v>0.15013536481756878</v>
      </c>
      <c r="K136" s="164">
        <f>J136/I136</f>
        <v>1.3119725809086433</v>
      </c>
      <c r="L136" s="274">
        <f t="shared" ref="L136:L139" si="48">SUM(B103:L103)</f>
        <v>0.85255875879296894</v>
      </c>
      <c r="M136" s="274">
        <f t="shared" ref="M136:M139" si="49">SUM(B119:L119)</f>
        <v>0.88681499043052381</v>
      </c>
      <c r="N136" s="274">
        <f t="shared" ref="N136:N139" si="50">SUM(B111:L111)</f>
        <v>0.48165187685640548</v>
      </c>
      <c r="O136" s="164">
        <f>N136/M136</f>
        <v>0.54312554710264538</v>
      </c>
    </row>
    <row r="137" spans="1:15" x14ac:dyDescent="0.25">
      <c r="A137" s="216" t="s">
        <v>626</v>
      </c>
      <c r="B137" s="266">
        <v>0</v>
      </c>
      <c r="C137" s="269">
        <v>1</v>
      </c>
      <c r="D137" s="270">
        <f>B137+B136</f>
        <v>0</v>
      </c>
      <c r="E137" s="270">
        <f>C137+C136</f>
        <v>1</v>
      </c>
      <c r="F137" s="268"/>
      <c r="G137" s="215" t="s">
        <v>643</v>
      </c>
      <c r="H137" s="211">
        <f t="shared" si="45"/>
        <v>0</v>
      </c>
      <c r="I137" s="275">
        <f t="shared" si="46"/>
        <v>0</v>
      </c>
      <c r="J137" s="275">
        <f t="shared" si="47"/>
        <v>0</v>
      </c>
      <c r="K137" s="164"/>
      <c r="L137" s="274">
        <f t="shared" si="48"/>
        <v>0.96624783095706035</v>
      </c>
      <c r="M137" s="274">
        <f t="shared" si="49"/>
        <v>0.89252351448847189</v>
      </c>
      <c r="N137" s="274">
        <f t="shared" si="50"/>
        <v>0.90431558460939909</v>
      </c>
      <c r="O137" s="164">
        <f>N137/M137</f>
        <v>1.013212055401908</v>
      </c>
    </row>
    <row r="138" spans="1:15" x14ac:dyDescent="0.25">
      <c r="A138" s="216" t="s">
        <v>627</v>
      </c>
      <c r="B138" s="266">
        <v>1</v>
      </c>
      <c r="C138" s="269">
        <v>3</v>
      </c>
      <c r="D138" s="270">
        <f>B138+SUM(B136:B137)</f>
        <v>1</v>
      </c>
      <c r="E138" s="270">
        <f>C138+SUM(C136:C137)</f>
        <v>4</v>
      </c>
      <c r="F138" s="268"/>
      <c r="G138" s="215" t="s">
        <v>147</v>
      </c>
      <c r="H138" s="211">
        <f t="shared" si="45"/>
        <v>7.8449948567231143E-2</v>
      </c>
      <c r="I138" s="275">
        <f t="shared" si="46"/>
        <v>0.11344081760768843</v>
      </c>
      <c r="J138" s="275">
        <f t="shared" si="47"/>
        <v>0.16965440268538756</v>
      </c>
      <c r="K138" s="164">
        <f>J138/I138</f>
        <v>1.4955322631057031</v>
      </c>
      <c r="L138" s="274">
        <f t="shared" si="48"/>
        <v>0.91935058506187239</v>
      </c>
      <c r="M138" s="274">
        <f t="shared" si="49"/>
        <v>0.75181338407444875</v>
      </c>
      <c r="N138" s="274">
        <f t="shared" si="50"/>
        <v>0.62859761009883042</v>
      </c>
      <c r="O138" s="164">
        <f>N138/M138</f>
        <v>0.83610856552213653</v>
      </c>
    </row>
    <row r="139" spans="1:15" x14ac:dyDescent="0.25">
      <c r="A139" s="216" t="s">
        <v>628</v>
      </c>
      <c r="B139" s="266">
        <v>9</v>
      </c>
      <c r="C139" s="269">
        <v>1</v>
      </c>
      <c r="D139" s="270">
        <f>B139+SUM(B136:B138)</f>
        <v>10</v>
      </c>
      <c r="E139" s="270">
        <f>C139+SUM(C136:C138)</f>
        <v>5</v>
      </c>
      <c r="F139" s="268"/>
      <c r="G139" s="215" t="s">
        <v>518</v>
      </c>
      <c r="H139" s="211">
        <f t="shared" si="45"/>
        <v>6.1433447098976123E-3</v>
      </c>
      <c r="I139" s="275">
        <f t="shared" si="46"/>
        <v>0</v>
      </c>
      <c r="J139" s="275">
        <f t="shared" si="47"/>
        <v>0</v>
      </c>
      <c r="K139" s="164"/>
      <c r="L139" s="274">
        <f t="shared" si="48"/>
        <v>0.25714285714285717</v>
      </c>
      <c r="M139" s="274">
        <f t="shared" si="49"/>
        <v>0</v>
      </c>
      <c r="N139" s="274">
        <f t="shared" si="50"/>
        <v>0</v>
      </c>
      <c r="O139" s="164"/>
    </row>
    <row r="140" spans="1:15" x14ac:dyDescent="0.25">
      <c r="A140" s="216" t="s">
        <v>629</v>
      </c>
      <c r="B140" s="266">
        <v>6</v>
      </c>
      <c r="C140" s="269">
        <v>0</v>
      </c>
      <c r="D140" s="270">
        <f>B140+SUM(B136:B139)</f>
        <v>16</v>
      </c>
      <c r="E140" s="270">
        <f>C140+SUM(C136:C139)</f>
        <v>5</v>
      </c>
    </row>
    <row r="141" spans="1:15" x14ac:dyDescent="0.25">
      <c r="A141" s="216" t="s">
        <v>630</v>
      </c>
      <c r="B141" s="266">
        <v>2</v>
      </c>
      <c r="C141" s="269">
        <v>3</v>
      </c>
      <c r="D141" s="270">
        <f>B141+SUM(B136:B140)</f>
        <v>18</v>
      </c>
      <c r="E141" s="270">
        <f>C141+SUM(C136:C140)</f>
        <v>8</v>
      </c>
    </row>
    <row r="142" spans="1:15" x14ac:dyDescent="0.25">
      <c r="A142" s="216" t="s">
        <v>631</v>
      </c>
      <c r="B142" s="266">
        <v>0</v>
      </c>
      <c r="C142" s="269">
        <v>4</v>
      </c>
      <c r="D142" s="270">
        <f>B142+SUM(B136:B141)</f>
        <v>18</v>
      </c>
      <c r="E142" s="270">
        <f>C142+SUM(C136:C141)</f>
        <v>12</v>
      </c>
    </row>
    <row r="143" spans="1:15" x14ac:dyDescent="0.25">
      <c r="A143" s="216" t="s">
        <v>632</v>
      </c>
      <c r="B143" s="266">
        <v>11</v>
      </c>
      <c r="C143" s="269">
        <v>3</v>
      </c>
      <c r="D143" s="270">
        <f>B143+SUM(B136:B142)</f>
        <v>29</v>
      </c>
      <c r="E143" s="270">
        <f>C143+SUM(C136:C142)</f>
        <v>15</v>
      </c>
    </row>
    <row r="144" spans="1:15" x14ac:dyDescent="0.25">
      <c r="A144" s="216" t="s">
        <v>633</v>
      </c>
      <c r="B144" s="266">
        <v>0</v>
      </c>
      <c r="C144" s="269">
        <v>2</v>
      </c>
      <c r="D144" s="270">
        <f>B144+SUM(B136:B143)</f>
        <v>29</v>
      </c>
      <c r="E144" s="270">
        <f>C144+SUM(C136:C143)</f>
        <v>17</v>
      </c>
    </row>
    <row r="145" spans="1:5" x14ac:dyDescent="0.25">
      <c r="A145" s="216" t="s">
        <v>634</v>
      </c>
      <c r="B145" s="266">
        <v>0</v>
      </c>
      <c r="C145" s="269">
        <v>2</v>
      </c>
      <c r="D145" s="270">
        <f>B145+SUM(B136:B144)</f>
        <v>29</v>
      </c>
      <c r="E145" s="270">
        <f>C145+SUM(C136:C144)</f>
        <v>19</v>
      </c>
    </row>
    <row r="146" spans="1:5" x14ac:dyDescent="0.25">
      <c r="A146" s="216" t="s">
        <v>641</v>
      </c>
      <c r="B146" s="266"/>
      <c r="C146" s="269">
        <v>2</v>
      </c>
      <c r="D146" s="270">
        <f>B146+SUM(B136:B145)</f>
        <v>29</v>
      </c>
      <c r="E146" s="270">
        <f>C146+SUM(C136:C145)</f>
        <v>21</v>
      </c>
    </row>
    <row r="147" spans="1:5" x14ac:dyDescent="0.25">
      <c r="A147" s="216" t="s">
        <v>642</v>
      </c>
      <c r="B147" s="266"/>
      <c r="C147" s="269">
        <v>3</v>
      </c>
      <c r="D147" s="270">
        <f>B147+SUM(B136:B146)</f>
        <v>29</v>
      </c>
      <c r="E147" s="270">
        <f>C147+SUM(C136:C146)</f>
        <v>24</v>
      </c>
    </row>
    <row r="148" spans="1:5" x14ac:dyDescent="0.25">
      <c r="A148" s="216" t="s">
        <v>653</v>
      </c>
      <c r="B148" s="266">
        <f>SUM(B136:B147)</f>
        <v>29</v>
      </c>
      <c r="C148" s="269">
        <f t="shared" ref="C148:E148" si="51">SUM(C136:C147)</f>
        <v>24</v>
      </c>
      <c r="D148" s="270">
        <f t="shared" si="51"/>
        <v>208</v>
      </c>
      <c r="E148" s="270">
        <f t="shared" si="51"/>
        <v>131</v>
      </c>
    </row>
  </sheetData>
  <mergeCells count="19">
    <mergeCell ref="K25:K26"/>
    <mergeCell ref="B25:B26"/>
    <mergeCell ref="J25:J26"/>
    <mergeCell ref="C25:C26"/>
    <mergeCell ref="D25:F25"/>
    <mergeCell ref="G25:I25"/>
    <mergeCell ref="D73:F73"/>
    <mergeCell ref="G73:I73"/>
    <mergeCell ref="L132:O132"/>
    <mergeCell ref="A134:C134"/>
    <mergeCell ref="A73:A74"/>
    <mergeCell ref="B73:B74"/>
    <mergeCell ref="C73:C74"/>
    <mergeCell ref="K73:K74"/>
    <mergeCell ref="L73:M73"/>
    <mergeCell ref="N73:N74"/>
    <mergeCell ref="H132:K132"/>
    <mergeCell ref="J73:J74"/>
    <mergeCell ref="G132:G133"/>
  </mergeCells>
  <conditionalFormatting sqref="F27:F32">
    <cfRule type="iconSet" priority="9">
      <iconSet>
        <cfvo type="percent" val="0"/>
        <cfvo type="num" val="0.75"/>
        <cfvo type="num" val="0.85"/>
      </iconSet>
    </cfRule>
  </conditionalFormatting>
  <conditionalFormatting sqref="J27:K32">
    <cfRule type="dataBar" priority="8">
      <dataBar>
        <cfvo type="min"/>
        <cfvo type="max"/>
        <color rgb="FFFFB628"/>
      </dataBar>
      <extLst>
        <ext xmlns:x14="http://schemas.microsoft.com/office/spreadsheetml/2009/9/main" uri="{B025F937-C7B1-47D3-B67F-A62EFF666E3E}">
          <x14:id>{B5966066-A29E-4754-A082-C81E991999BC}</x14:id>
        </ext>
      </extLst>
    </cfRule>
  </conditionalFormatting>
  <conditionalFormatting sqref="I27:I32">
    <cfRule type="iconSet" priority="7">
      <iconSet>
        <cfvo type="percent" val="0"/>
        <cfvo type="num" val="0.75"/>
        <cfvo type="num" val="0.85"/>
      </iconSet>
    </cfRule>
  </conditionalFormatting>
  <conditionalFormatting sqref="I75:I85">
    <cfRule type="iconSet" priority="5">
      <iconSet>
        <cfvo type="percent" val="0"/>
        <cfvo type="num" val="0.75"/>
        <cfvo type="num" val="0.85"/>
      </iconSet>
    </cfRule>
  </conditionalFormatting>
  <conditionalFormatting sqref="F75:F85">
    <cfRule type="iconSet" priority="4">
      <iconSet>
        <cfvo type="percent" val="0"/>
        <cfvo type="num" val="0.75"/>
        <cfvo type="num" val="0.85"/>
      </iconSet>
    </cfRule>
  </conditionalFormatting>
  <conditionalFormatting sqref="N75:N85">
    <cfRule type="dataBar" priority="3">
      <dataBar>
        <cfvo type="min"/>
        <cfvo type="max"/>
        <color rgb="FFFFB628"/>
      </dataBar>
      <extLst>
        <ext xmlns:x14="http://schemas.microsoft.com/office/spreadsheetml/2009/9/main" uri="{B025F937-C7B1-47D3-B67F-A62EFF666E3E}">
          <x14:id>{92C237AE-D14C-4E80-9261-D29DEF385D23}</x14:id>
        </ext>
      </extLst>
    </cfRule>
  </conditionalFormatting>
  <conditionalFormatting sqref="J75:K85">
    <cfRule type="dataBar" priority="6">
      <dataBar>
        <cfvo type="min"/>
        <cfvo type="max"/>
        <color rgb="FFFFB628"/>
      </dataBar>
      <extLst>
        <ext xmlns:x14="http://schemas.microsoft.com/office/spreadsheetml/2009/9/main" uri="{B025F937-C7B1-47D3-B67F-A62EFF666E3E}">
          <x14:id>{54F053E1-BA43-4F32-AFD2-A9D7BFC3676F}</x14:id>
        </ext>
      </extLst>
    </cfRule>
  </conditionalFormatting>
  <conditionalFormatting sqref="K134:K139">
    <cfRule type="iconSet" priority="2">
      <iconSet>
        <cfvo type="percent" val="0"/>
        <cfvo type="num" val="0.75"/>
        <cfvo type="num" val="0.85"/>
      </iconSet>
    </cfRule>
  </conditionalFormatting>
  <conditionalFormatting sqref="O134:O139">
    <cfRule type="iconSet" priority="1">
      <iconSet>
        <cfvo type="percent" val="0"/>
        <cfvo type="num" val="0.75"/>
        <cfvo type="num" val="0.85"/>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5966066-A29E-4754-A082-C81E991999BC}">
            <x14:dataBar minLength="0" maxLength="100" gradient="0">
              <x14:cfvo type="autoMin"/>
              <x14:cfvo type="autoMax"/>
              <x14:negativeFillColor rgb="FFFF0000"/>
              <x14:axisColor rgb="FF000000"/>
            </x14:dataBar>
          </x14:cfRule>
          <xm:sqref>J27:K32</xm:sqref>
        </x14:conditionalFormatting>
        <x14:conditionalFormatting xmlns:xm="http://schemas.microsoft.com/office/excel/2006/main">
          <x14:cfRule type="dataBar" id="{92C237AE-D14C-4E80-9261-D29DEF385D23}">
            <x14:dataBar minLength="0" maxLength="100" gradient="0">
              <x14:cfvo type="autoMin"/>
              <x14:cfvo type="autoMax"/>
              <x14:negativeFillColor rgb="FFFF0000"/>
              <x14:axisColor rgb="FF000000"/>
            </x14:dataBar>
          </x14:cfRule>
          <xm:sqref>N75:N85</xm:sqref>
        </x14:conditionalFormatting>
        <x14:conditionalFormatting xmlns:xm="http://schemas.microsoft.com/office/excel/2006/main">
          <x14:cfRule type="dataBar" id="{54F053E1-BA43-4F32-AFD2-A9D7BFC3676F}">
            <x14:dataBar minLength="0" maxLength="100" gradient="0">
              <x14:cfvo type="autoMin"/>
              <x14:cfvo type="autoMax"/>
              <x14:negativeFillColor rgb="FFFF0000"/>
              <x14:axisColor rgb="FF000000"/>
            </x14:dataBar>
          </x14:cfRule>
          <xm:sqref>J75:K85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Marcia</vt:lpstr>
      <vt:lpstr>Diferencias Octubre</vt:lpstr>
      <vt:lpstr>Tablas Panel</vt:lpstr>
      <vt:lpstr>11+1</vt:lpstr>
      <vt:lpstr>Resumen x Resp</vt:lpstr>
      <vt:lpstr>Resumen x Mes 2019</vt:lpstr>
      <vt:lpstr>Budget 2020 TD</vt:lpstr>
      <vt:lpstr>Budget 2020</vt:lpstr>
      <vt:lpstr>Diferencias Noviembre</vt:lpstr>
      <vt:lpstr>Gráficos</vt:lpstr>
      <vt:lpstr>Faltante</vt:lpstr>
      <vt:lpstr>Subgerencia de Proyectos</vt:lpstr>
      <vt:lpstr>SCADA</vt:lpstr>
      <vt:lpstr>G. Zona Sur</vt:lpstr>
      <vt:lpstr>G. Zona Norte</vt:lpstr>
      <vt:lpstr>Resumen Budget 2020</vt:lpstr>
      <vt:lpstr>Status B</vt:lpstr>
      <vt:lpstr>Detalle</vt:lpstr>
      <vt:lpstr>Reales</vt:lpstr>
      <vt:lpstr>Auditoria</vt:lpstr>
      <vt:lpstr>Alimento Capex</vt:lpstr>
      <vt:lpstr>Capex</vt:lpstr>
      <vt:lpstr>Físicos</vt:lpstr>
      <vt:lpstr>T13</vt:lpstr>
      <vt:lpstr>Panel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Ignacio Gonzalez Soto</dc:creator>
  <cp:lastModifiedBy>Administrator</cp:lastModifiedBy>
  <dcterms:created xsi:type="dcterms:W3CDTF">2019-07-25T19:05:26Z</dcterms:created>
  <dcterms:modified xsi:type="dcterms:W3CDTF">2019-12-24T13:56:36Z</dcterms:modified>
</cp:coreProperties>
</file>